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updateLinks="never" codeName="ThisWorkbook"/>
  <mc:AlternateContent xmlns:mc="http://schemas.openxmlformats.org/markup-compatibility/2006">
    <mc:Choice Requires="x15">
      <x15ac:absPath xmlns:x15ac="http://schemas.microsoft.com/office/spreadsheetml/2010/11/ac" url="M:\09保育係\06 民間保育園補助金関係\04 延長保育\02 民間（補助金関係）\01 年度別←　←　←　←\R6\00_月例報告書作成\基本\"/>
    </mc:Choice>
  </mc:AlternateContent>
  <xr:revisionPtr revIDLastSave="0" documentId="13_ncr:1_{93F5F505-09E0-4FEE-9D3F-5ED93756FBCA}" xr6:coauthVersionLast="36" xr6:coauthVersionMax="36" xr10:uidLastSave="{00000000-0000-0000-0000-000000000000}"/>
  <bookViews>
    <workbookView xWindow="36600" yWindow="32760" windowWidth="20520" windowHeight="3900" firstSheet="1" activeTab="1" xr2:uid="{00000000-000D-0000-FFFF-FFFF00000000}"/>
  </bookViews>
  <sheets>
    <sheet name="万年カレンダー・祝日" sheetId="66" state="hidden" r:id="rId1"/>
    <sheet name="別紙2-1【初めに入力】" sheetId="53" r:id="rId2"/>
    <sheet name="別紙2-2【入力不要】" sheetId="54" r:id="rId3"/>
    <sheet name="別紙2-3【要入力】" sheetId="35" r:id="rId4"/>
    <sheet name="別紙3【要入力】" sheetId="16" r:id="rId5"/>
    <sheet name="土曜延長実施園のみ要入力" sheetId="62" r:id="rId6"/>
    <sheet name="様式第５号【入力不要】" sheetId="67" r:id="rId7"/>
    <sheet name="別紙1-1【要入力】 " sheetId="68" r:id="rId8"/>
    <sheet name="別紙1-2【要入力】" sheetId="69" r:id="rId9"/>
    <sheet name="別表（→）記入例" sheetId="70" r:id="rId10"/>
    <sheet name="別表_個別勤務状況（1～20）" sheetId="71" r:id="rId11"/>
    <sheet name="別表_個別勤務状況（21～40）（朝・夕２回勤務の場合）" sheetId="111" r:id="rId12"/>
  </sheets>
  <externalReferences>
    <externalReference r:id="rId13"/>
    <externalReference r:id="rId14"/>
    <externalReference r:id="rId15"/>
  </externalReferences>
  <definedNames>
    <definedName name="__xlnm.Print_Area_1">"給付"</definedName>
    <definedName name="_Order1" hidden="1">0</definedName>
    <definedName name="aaa"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aaa" hidden="1">{#N/A,#N/A,TRUE,"表紙";#N/A,#N/A,TRUE,"ﾌｧｲﾙ一覧";#N/A,#N/A,TRUE,"補足説明";#N/A,#N/A,TRUE,"顧客ﾏｽﾀ";#N/A,#N/A,TRUE,"団体ﾏｽﾀ";#N/A,#N/A,TRUE,"事業実施";#N/A,#N/A,TRUE,"測定受診状況";#N/A,#N/A,TRUE,"操作者ﾏｽﾀ";#N/A,#N/A,TRUE,"翻訳ﾏｽﾀ";#N/A,#N/A,TRUE,"翻訳ﾏｽﾀ(ﾃﾞｰﾀ一覧)"}</definedName>
    <definedName name="b" localSheetId="5" hidden="1">{"'フローチャート'!$A$1:$AO$191"}</definedName>
    <definedName name="b" hidden="1">{"'フローチャート'!$A$1:$AO$191"}</definedName>
    <definedName name="bb" localSheetId="5" hidden="1">{"'フローチャート'!$A$1:$AO$191"}</definedName>
    <definedName name="bb" hidden="1">{"'フローチャート'!$A$1:$AO$191"}</definedName>
    <definedName name="H" localSheetId="5" hidden="1">{"'フローチャート'!$A$1:$AO$191"}</definedName>
    <definedName name="H" hidden="1">{"'フローチャート'!$A$1:$AO$191"}</definedName>
    <definedName name="HTML_CodePage" hidden="1">932</definedName>
    <definedName name="HTML_Control" localSheetId="5" hidden="1">{"'フローチャート'!$A$1:$AO$191"}</definedName>
    <definedName name="HTML_Control" hidden="1">{"'フローチャート'!$A$1:$AO$191"}</definedName>
    <definedName name="HTML_Description" hidden="1">""</definedName>
    <definedName name="HTML_Email" hidden="1">""</definedName>
    <definedName name="HTML_Header" hidden="1">"フローチャート"</definedName>
    <definedName name="HTML_LastUpdate" hidden="1">"00/07/22"</definedName>
    <definedName name="HTML_LineAfter" hidden="1">FALSE</definedName>
    <definedName name="HTML_LineBefore" hidden="1">FALSE</definedName>
    <definedName name="HTML_Name" hidden="1">"三井貴司"</definedName>
    <definedName name="HTML_OBDlg2" hidden="1">TRUE</definedName>
    <definedName name="HTML_OBDlg4" hidden="1">TRUE</definedName>
    <definedName name="HTML_OS" hidden="1">0</definedName>
    <definedName name="HTML_PathFile" hidden="1">"G:\PROJECT\BlueShark\システムデザインシート\三井作成中\ｈｔｍｌ\MyHTML.htm"</definedName>
    <definedName name="HTML_Title" hidden="1">"フローチャート"</definedName>
    <definedName name="HTML1_1" hidden="1">"[問題点一覧.xls]HTML!$A$1:$I$7"</definedName>
    <definedName name="HTML1_10" hidden="1">""</definedName>
    <definedName name="HTML1_11" hidden="1">1</definedName>
    <definedName name="HTML1_12" hidden="1">"C:\WORK\MyHTML.htm"</definedName>
    <definedName name="HTML1_2" hidden="1">1</definedName>
    <definedName name="HTML1_3" hidden="1">"問題点一覧.xls"</definedName>
    <definedName name="HTML1_4" hidden="1">"HTML"</definedName>
    <definedName name="HTML1_5" hidden="1">""</definedName>
    <definedName name="HTML1_6" hidden="1">-4146</definedName>
    <definedName name="HTML1_7" hidden="1">-4146</definedName>
    <definedName name="HTML1_8" hidden="1">"97/06/06"</definedName>
    <definedName name="HTML1_9" hidden="1">"東営本）公共システム部"</definedName>
    <definedName name="HTML2_1" hidden="1">"[問題点一覧.xls]HTML!$A$1:$I$5"</definedName>
    <definedName name="HTML2_10" hidden="1">"kazuyosi@yokohama.se.fujitsu.co.jp"</definedName>
    <definedName name="HTML2_11" hidden="1">1</definedName>
    <definedName name="HTML2_12" hidden="1">"C:\WORK\MyHTML.htm"</definedName>
    <definedName name="HTML2_2" hidden="1">1</definedName>
    <definedName name="HTML2_3" hidden="1">"問題点一覧.xls"</definedName>
    <definedName name="HTML2_4" hidden="1">"横浜市交通局システム更新"</definedName>
    <definedName name="HTML2_5" hidden="1">""</definedName>
    <definedName name="HTML2_6" hidden="1">1</definedName>
    <definedName name="HTML2_7" hidden="1">1</definedName>
    <definedName name="HTML2_8" hidden="1">"97/06/06"</definedName>
    <definedName name="HTML2_9" hidden="1">"松本一善"</definedName>
    <definedName name="HTML3_1" hidden="1">"[問題点一覧.xls]HTML!$A$1:$I$4"</definedName>
    <definedName name="HTML3_10" hidden="1">""</definedName>
    <definedName name="HTML3_11" hidden="1">1</definedName>
    <definedName name="HTML3_12" hidden="1">"G:\部内窓口\iso-wg\www\koutsu.htm"</definedName>
    <definedName name="HTML3_2" hidden="1">1</definedName>
    <definedName name="HTML3_3" hidden="1">"問題点一覧.xls"</definedName>
    <definedName name="HTML3_4" hidden="1">"横浜市交通局プロジェクト"</definedName>
    <definedName name="HTML3_5" hidden="1">""</definedName>
    <definedName name="HTML3_6" hidden="1">-4146</definedName>
    <definedName name="HTML3_7" hidden="1">-4146</definedName>
    <definedName name="HTML3_8" hidden="1">"97/06/13"</definedName>
    <definedName name="HTML3_9" hidden="1">"東営本）公共システム部"</definedName>
    <definedName name="HTML4_1" hidden="1">"[問題点一覧.xls]横浜市交通局プロジェクト!$A$1:$I$4"</definedName>
    <definedName name="HTML4_10" hidden="1">""</definedName>
    <definedName name="HTML4_11" hidden="1">1</definedName>
    <definedName name="HTML4_12" hidden="1">"G:\部内窓口\iso-wg\www\koutsu.htm"</definedName>
    <definedName name="HTML4_2" hidden="1">1</definedName>
    <definedName name="HTML4_3" hidden="1">"問題点一覧"</definedName>
    <definedName name="HTML4_4" hidden="1">"横浜市交通局プロジェクト"</definedName>
    <definedName name="HTML4_5" hidden="1">""</definedName>
    <definedName name="HTML4_6" hidden="1">-4146</definedName>
    <definedName name="HTML4_7" hidden="1">-4146</definedName>
    <definedName name="HTML4_8" hidden="1">"97/06/13"</definedName>
    <definedName name="HTML4_9" hidden="1">"東営本）公共システム部"</definedName>
    <definedName name="HTMLCount" hidden="1">4</definedName>
    <definedName name="I" localSheetId="5" hidden="1">{"'フローチャート'!$A$1:$AO$191"}</definedName>
    <definedName name="I" hidden="1">{"'フローチャート'!$A$1:$AO$191"}</definedName>
    <definedName name="nn" localSheetId="5" hidden="1">{"'フローチャート'!$A$1:$AO$191"}</definedName>
    <definedName name="nn" hidden="1">{"'フローチャート'!$A$1:$AO$191"}</definedName>
    <definedName name="_xlnm.Print_Area" localSheetId="5">土曜延長実施園のみ要入力!$A$1:$R$13</definedName>
    <definedName name="_xlnm.Print_Area" localSheetId="7">'別紙1-1【要入力】 '!$A$1:$N$75</definedName>
    <definedName name="_xlnm.Print_Area" localSheetId="8">'別紙1-2【要入力】'!$A$1:$J$35</definedName>
    <definedName name="_xlnm.Print_Area" localSheetId="1">'別紙2-1【初めに入力】'!$A$1:$U$99</definedName>
    <definedName name="_xlnm.Print_Area" localSheetId="2">'別紙2-2【入力不要】'!$A$1:$I$20</definedName>
    <definedName name="_xlnm.Print_Area" localSheetId="3">'別紙2-3【要入力】'!$A$1:$V$27</definedName>
    <definedName name="_xlnm.Print_Area" localSheetId="4">別紙3【要入力】!$B$1:$R$57</definedName>
    <definedName name="_xlnm.Print_Area" localSheetId="9">'別表（→）記入例'!$A$1:$AE$48</definedName>
    <definedName name="_xlnm.Print_Area" localSheetId="10">'別表_個別勤務状況（1～20）'!$A$1:$APH$50</definedName>
    <definedName name="_xlnm.Print_Area" localSheetId="11">'別表_個別勤務状況（21～40）（朝・夕２回勤務の場合）'!$A$1:$ASJ$50</definedName>
    <definedName name="_xlnm.Print_Area" localSheetId="6">様式第５号【入力不要】!$A$1:$H$27</definedName>
    <definedName name="_xlnm.Print_Titles" localSheetId="1">'別紙2-1【初めに入力】'!$1:$16</definedName>
    <definedName name="q" localSheetId="5" hidden="1">{"'フローチャート'!$A$1:$AO$191"}</definedName>
    <definedName name="q" hidden="1">{"'フローチャート'!$A$1:$AO$191"}</definedName>
    <definedName name="t" localSheetId="5" hidden="1">{"'フローチャート'!$A$1:$AO$191"}</definedName>
    <definedName name="t" hidden="1">{"'フローチャート'!$A$1:$AO$191"}</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ｚｚ" localSheetId="5" hidden="1">{"'Sheet1'!$A$1:$I$163"}</definedName>
    <definedName name="ｚｚ" hidden="1">{"'Sheet1'!$A$1:$I$163"}</definedName>
    <definedName name="あああ"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あああ" hidden="1">{#N/A,#N/A,TRUE,"表紙";#N/A,#N/A,TRUE,"ﾌｧｲﾙ一覧";#N/A,#N/A,TRUE,"補足説明";#N/A,#N/A,TRUE,"顧客ﾏｽﾀ";#N/A,#N/A,TRUE,"団体ﾏｽﾀ";#N/A,#N/A,TRUE,"事業実施";#N/A,#N/A,TRUE,"測定受診状況";#N/A,#N/A,TRUE,"操作者ﾏｽﾀ";#N/A,#N/A,TRUE,"翻訳ﾏｽﾀ";#N/A,#N/A,TRUE,"翻訳ﾏｽﾀ(ﾃﾞｰﾀ一覧)"}</definedName>
    <definedName name="え" localSheetId="5" hidden="1">{"'フローチャート'!$A$1:$AO$191"}</definedName>
    <definedName name="え" hidden="1">{"'フローチャート'!$A$1:$AO$191"}</definedName>
    <definedName name="えっｄ" localSheetId="5" hidden="1">{"'Sheet1'!$A$1:$I$163"}</definedName>
    <definedName name="えっｄ" hidden="1">{"'Sheet1'!$A$1:$I$163"}</definedName>
    <definedName name="稲毛区役所" localSheetId="5" hidden="1">{"'Sheet1'!$A$1:$I$163"}</definedName>
    <definedName name="稲毛区役所" hidden="1">{"'Sheet1'!$A$1:$I$163"}</definedName>
    <definedName name="研修サーバ" localSheetId="5" hidden="1">{"'フローチャート'!$A$1:$AO$191"}</definedName>
    <definedName name="研修サーバ" hidden="1">{"'フローチャート'!$A$1:$AO$191"}</definedName>
    <definedName name="第１週の１７時" localSheetId="1">'別紙2-1【初めに入力】'!$AK$21:$AV$25</definedName>
    <definedName name="第１週の１８時１５分" localSheetId="1">'別紙2-1【初めに入力】'!$AX$21:$BI$25</definedName>
    <definedName name="第１週の１８時半" localSheetId="1">'別紙2-1【初めに入力】'!$X$28:$AI$32</definedName>
    <definedName name="第１週の１９時半" localSheetId="1">'別紙2-1【初めに入力】'!$AK$28:$AV$32</definedName>
    <definedName name="第１週の２０時半" localSheetId="1">'別紙2-1【初めに入力】'!$AX$28:$BI$32</definedName>
    <definedName name="第１週の８時" localSheetId="1">'別紙2-1【初めに入力】'!$X$21:$AI$25</definedName>
    <definedName name="第２週の１７時">'別紙2-1【初めに入力】'!$AK$37:$AV$41</definedName>
    <definedName name="第２週の１８時１５分">'別紙2-1【初めに入力】'!$AX$37:$BI$41</definedName>
    <definedName name="第２週の１８時半">'別紙2-1【初めに入力】'!$X$44:$AI$48</definedName>
    <definedName name="第２週の１９時半">'別紙2-1【初めに入力】'!$AK$44:$AV$48</definedName>
    <definedName name="第２週の２０時半">'別紙2-1【初めに入力】'!$AX$44:$BI$48</definedName>
    <definedName name="第２週の８時">'別紙2-1【初めに入力】'!$X$37:$AI$41</definedName>
    <definedName name="第３週の１７時">'別紙2-1【初めに入力】'!$AK$53:$AV$57</definedName>
    <definedName name="第３週の１８時１５分">'別紙2-1【初めに入力】'!$AX$53:$BI$57</definedName>
    <definedName name="第３週の１８時半">'別紙2-1【初めに入力】'!$X$60:$AI$64</definedName>
    <definedName name="第３週の１９時半">'別紙2-1【初めに入力】'!$AK$60:$AV$64</definedName>
    <definedName name="第３週の２０時半">'別紙2-1【初めに入力】'!$AX$60:$BI$64</definedName>
    <definedName name="第３週の８時">'別紙2-1【初めに入力】'!$X$53:$AI$57</definedName>
    <definedName name="第４週の１７時">'別紙2-1【初めに入力】'!$AK$69:$AV$73</definedName>
    <definedName name="第４週の１８時１５分">'別紙2-1【初めに入力】'!$AX$69:$BI$73</definedName>
    <definedName name="第４週の１８時半">'別紙2-1【初めに入力】'!$X$76:$AI$80</definedName>
    <definedName name="第４週の１９時半">'別紙2-1【初めに入力】'!$AK$76:$AV$80</definedName>
    <definedName name="第４週の２０時半">'別紙2-1【初めに入力】'!$AX$76:$BI$80</definedName>
    <definedName name="第４週の８時">'別紙2-1【初めに入力】'!$X$69:$AI$73</definedName>
    <definedName name="第５週の１７時">'別紙2-1【初めに入力】'!$AK$85:$AV$89</definedName>
    <definedName name="第５週の１８時１５分">'別紙2-1【初めに入力】'!$AX$85:$BI$89</definedName>
    <definedName name="第５週の１８時半">'別紙2-1【初めに入力】'!$X$92:$AI$96</definedName>
    <definedName name="第５週の１９時半">'別紙2-1【初めに入力】'!$AK$92:$AV$96</definedName>
    <definedName name="第５週の２０時半">'別紙2-1【初めに入力】'!$AX$92:$BI$96</definedName>
    <definedName name="第５週の８時">'別紙2-1【初めに入力】'!$X$85:$AI$89</definedName>
  </definedNames>
  <calcPr calcId="191029"/>
</workbook>
</file>

<file path=xl/calcChain.xml><?xml version="1.0" encoding="utf-8"?>
<calcChain xmlns="http://schemas.openxmlformats.org/spreadsheetml/2006/main">
  <c r="M54" i="68" l="1"/>
  <c r="H54" i="68"/>
  <c r="C54" i="68"/>
  <c r="B54" i="68"/>
  <c r="M53" i="68"/>
  <c r="H53" i="68"/>
  <c r="C53" i="68"/>
  <c r="B53" i="68"/>
  <c r="M52" i="68"/>
  <c r="H52" i="68"/>
  <c r="C52" i="68"/>
  <c r="B52" i="68"/>
  <c r="M51" i="68"/>
  <c r="H51" i="68"/>
  <c r="C51" i="68"/>
  <c r="B51" i="68"/>
  <c r="M50" i="68"/>
  <c r="H50" i="68"/>
  <c r="C50" i="68"/>
  <c r="B50" i="68"/>
  <c r="M49" i="68"/>
  <c r="H49" i="68"/>
  <c r="C49" i="68"/>
  <c r="B49" i="68"/>
  <c r="M48" i="68"/>
  <c r="H48" i="68"/>
  <c r="C48" i="68"/>
  <c r="B48" i="68"/>
  <c r="M47" i="68"/>
  <c r="H47" i="68"/>
  <c r="C47" i="68"/>
  <c r="B47" i="68"/>
  <c r="M46" i="68"/>
  <c r="H46" i="68"/>
  <c r="C46" i="68"/>
  <c r="B46" i="68"/>
  <c r="M45" i="68"/>
  <c r="H45" i="68"/>
  <c r="C45" i="68"/>
  <c r="B45" i="68"/>
  <c r="M44" i="68"/>
  <c r="H44" i="68"/>
  <c r="C44" i="68"/>
  <c r="B44" i="68"/>
  <c r="M43" i="68"/>
  <c r="H43" i="68"/>
  <c r="C43" i="68"/>
  <c r="B43" i="68"/>
  <c r="M42" i="68"/>
  <c r="H42" i="68"/>
  <c r="C42" i="68"/>
  <c r="B42" i="68"/>
  <c r="M41" i="68"/>
  <c r="H41" i="68"/>
  <c r="C41" i="68"/>
  <c r="B41" i="68"/>
  <c r="M40" i="68"/>
  <c r="H40" i="68"/>
  <c r="C40" i="68"/>
  <c r="B40" i="68"/>
  <c r="M39" i="68"/>
  <c r="H39" i="68"/>
  <c r="C39" i="68"/>
  <c r="B39" i="68"/>
  <c r="M38" i="68"/>
  <c r="H38" i="68"/>
  <c r="C38" i="68"/>
  <c r="B38" i="68"/>
  <c r="M37" i="68"/>
  <c r="H37" i="68"/>
  <c r="C37" i="68"/>
  <c r="B37" i="68"/>
  <c r="M36" i="68"/>
  <c r="H36" i="68"/>
  <c r="C36" i="68"/>
  <c r="B36" i="68"/>
  <c r="M35" i="68"/>
  <c r="H35" i="68"/>
  <c r="C35" i="68"/>
  <c r="B35" i="68"/>
  <c r="N60" i="68"/>
  <c r="K60" i="68"/>
  <c r="F60" i="68"/>
  <c r="M34" i="68"/>
  <c r="H34" i="68"/>
  <c r="C34" i="68"/>
  <c r="B34" i="68"/>
  <c r="M33" i="68"/>
  <c r="H33" i="68"/>
  <c r="C33" i="68"/>
  <c r="B33" i="68"/>
  <c r="M32" i="68"/>
  <c r="H32" i="68"/>
  <c r="C32" i="68"/>
  <c r="B32" i="68"/>
  <c r="M31" i="68"/>
  <c r="H31" i="68"/>
  <c r="C31" i="68"/>
  <c r="B31" i="68"/>
  <c r="M30" i="68"/>
  <c r="H30" i="68"/>
  <c r="C30" i="68"/>
  <c r="B30" i="68"/>
  <c r="M29" i="68"/>
  <c r="H29" i="68"/>
  <c r="C29" i="68"/>
  <c r="B29" i="68"/>
  <c r="M28" i="68"/>
  <c r="H28" i="68"/>
  <c r="C28" i="68"/>
  <c r="B28" i="68"/>
  <c r="M27" i="68"/>
  <c r="H27" i="68"/>
  <c r="C27" i="68"/>
  <c r="B27" i="68"/>
  <c r="M26" i="68"/>
  <c r="H26" i="68"/>
  <c r="C26" i="68"/>
  <c r="B26" i="68"/>
  <c r="M25" i="68"/>
  <c r="H25" i="68"/>
  <c r="C25" i="68"/>
  <c r="B25" i="68"/>
  <c r="M24" i="68"/>
  <c r="H24" i="68"/>
  <c r="C24" i="68"/>
  <c r="B24" i="68"/>
  <c r="M23" i="68"/>
  <c r="H23" i="68"/>
  <c r="C23" i="68"/>
  <c r="B23" i="68"/>
  <c r="M22" i="68"/>
  <c r="H22" i="68"/>
  <c r="C22" i="68"/>
  <c r="B22" i="68"/>
  <c r="M21" i="68"/>
  <c r="H21" i="68"/>
  <c r="C21" i="68"/>
  <c r="B21" i="68"/>
  <c r="M20" i="68"/>
  <c r="H20" i="68"/>
  <c r="C20" i="68"/>
  <c r="B20" i="68"/>
  <c r="M19" i="68"/>
  <c r="H19" i="68"/>
  <c r="C19" i="68"/>
  <c r="B19" i="68"/>
  <c r="M18" i="68"/>
  <c r="H18" i="68"/>
  <c r="C18" i="68"/>
  <c r="B18" i="68"/>
  <c r="M17" i="68"/>
  <c r="H17" i="68"/>
  <c r="C17" i="68"/>
  <c r="B17" i="68"/>
  <c r="M16" i="68"/>
  <c r="H16" i="68"/>
  <c r="C16" i="68"/>
  <c r="B16" i="68"/>
  <c r="M15" i="68"/>
  <c r="H15" i="68"/>
  <c r="C15" i="68"/>
  <c r="B15" i="68"/>
  <c r="N74" i="68" l="1"/>
  <c r="K74" i="68"/>
  <c r="F74" i="68"/>
  <c r="N73" i="68"/>
  <c r="K73" i="68"/>
  <c r="F73" i="68"/>
  <c r="N72" i="68"/>
  <c r="K72" i="68"/>
  <c r="F72" i="68"/>
  <c r="N71" i="68"/>
  <c r="K71" i="68"/>
  <c r="F71" i="68"/>
  <c r="N70" i="68"/>
  <c r="K70" i="68"/>
  <c r="F70" i="68"/>
  <c r="N69" i="68"/>
  <c r="K69" i="68"/>
  <c r="F69" i="68"/>
  <c r="N68" i="68"/>
  <c r="K68" i="68"/>
  <c r="F68" i="68"/>
  <c r="N67" i="68"/>
  <c r="K67" i="68"/>
  <c r="F67" i="68"/>
  <c r="N66" i="68"/>
  <c r="K66" i="68"/>
  <c r="F66" i="68"/>
  <c r="N65" i="68"/>
  <c r="K65" i="68"/>
  <c r="F65" i="68"/>
  <c r="N64" i="68"/>
  <c r="K64" i="68"/>
  <c r="F64" i="68"/>
  <c r="N63" i="68"/>
  <c r="K63" i="68"/>
  <c r="F63" i="68"/>
  <c r="N62" i="68"/>
  <c r="K62" i="68"/>
  <c r="F62" i="68"/>
  <c r="N61" i="68"/>
  <c r="K61" i="68"/>
  <c r="F61" i="68"/>
  <c r="N59" i="68"/>
  <c r="K59" i="68"/>
  <c r="F59" i="68"/>
  <c r="N58" i="68"/>
  <c r="K58" i="68"/>
  <c r="F58" i="68"/>
  <c r="N57" i="68"/>
  <c r="K57" i="68"/>
  <c r="F57" i="68"/>
  <c r="N56" i="68"/>
  <c r="K56" i="68"/>
  <c r="F56" i="68"/>
  <c r="AQF50" i="111"/>
  <c r="ANY50" i="111"/>
  <c r="ALR50" i="111"/>
  <c r="AJK50" i="111"/>
  <c r="AHD50" i="111"/>
  <c r="AEW50" i="111"/>
  <c r="ACP50" i="111"/>
  <c r="AAI50" i="111"/>
  <c r="YB50" i="111"/>
  <c r="VU50" i="111"/>
  <c r="TN50" i="111"/>
  <c r="RG50" i="111"/>
  <c r="OZ50" i="111"/>
  <c r="MS50" i="111"/>
  <c r="KL50" i="111"/>
  <c r="ASD46" i="111"/>
  <c r="ASB46" i="111"/>
  <c r="APW46" i="111"/>
  <c r="APU46" i="111"/>
  <c r="ANP46" i="111"/>
  <c r="ANN46" i="111"/>
  <c r="ALI46" i="111"/>
  <c r="ALG46" i="111"/>
  <c r="AJB46" i="111"/>
  <c r="AIZ46" i="111"/>
  <c r="AGU46" i="111"/>
  <c r="AGS46" i="111"/>
  <c r="AEN46" i="111"/>
  <c r="AEL46" i="111"/>
  <c r="ACG46" i="111"/>
  <c r="ACE46" i="111"/>
  <c r="ZZ46" i="111"/>
  <c r="ZX46" i="111"/>
  <c r="XS46" i="111"/>
  <c r="XQ46" i="111"/>
  <c r="VL46" i="111"/>
  <c r="VJ46" i="111"/>
  <c r="TE46" i="111"/>
  <c r="TC46" i="111"/>
  <c r="QX46" i="111"/>
  <c r="QV46" i="111"/>
  <c r="OQ46" i="111"/>
  <c r="OO46" i="111"/>
  <c r="MJ46" i="111"/>
  <c r="MH46" i="111"/>
  <c r="AQE45" i="111"/>
  <c r="AQZ45" i="111" s="1"/>
  <c r="ARL45" i="111" s="1"/>
  <c r="AQD45" i="111"/>
  <c r="ANX45" i="111"/>
  <c r="AOP45" i="111" s="1"/>
  <c r="APB45" i="111" s="1"/>
  <c r="APQ45" i="111" s="1"/>
  <c r="ANW45" i="111"/>
  <c r="ALQ45" i="111"/>
  <c r="AML45" i="111" s="1"/>
  <c r="AMX45" i="111" s="1"/>
  <c r="ALP45" i="111"/>
  <c r="AJJ45" i="111"/>
  <c r="AKB45" i="111" s="1"/>
  <c r="AKN45" i="111" s="1"/>
  <c r="ALC45" i="111" s="1"/>
  <c r="AJI45" i="111"/>
  <c r="AHC45" i="111"/>
  <c r="AHX45" i="111" s="1"/>
  <c r="AIJ45" i="111" s="1"/>
  <c r="AHB45" i="111"/>
  <c r="AEV45" i="111"/>
  <c r="AFN45" i="111" s="1"/>
  <c r="AFZ45" i="111" s="1"/>
  <c r="AGO45" i="111" s="1"/>
  <c r="AEU45" i="111"/>
  <c r="ACO45" i="111"/>
  <c r="ADJ45" i="111" s="1"/>
  <c r="ADV45" i="111" s="1"/>
  <c r="ACN45" i="111"/>
  <c r="AAH45" i="111"/>
  <c r="AAZ45" i="111" s="1"/>
  <c r="ABL45" i="111" s="1"/>
  <c r="ACA45" i="111" s="1"/>
  <c r="AAG45" i="111"/>
  <c r="YA45" i="111"/>
  <c r="YV45" i="111" s="1"/>
  <c r="ZH45" i="111" s="1"/>
  <c r="XZ45" i="111"/>
  <c r="VT45" i="111"/>
  <c r="WL45" i="111" s="1"/>
  <c r="WX45" i="111" s="1"/>
  <c r="XM45" i="111" s="1"/>
  <c r="VS45" i="111"/>
  <c r="TM45" i="111"/>
  <c r="UH45" i="111" s="1"/>
  <c r="UT45" i="111" s="1"/>
  <c r="TL45" i="111"/>
  <c r="RF45" i="111"/>
  <c r="RX45" i="111" s="1"/>
  <c r="SJ45" i="111" s="1"/>
  <c r="SY45" i="111" s="1"/>
  <c r="RE45" i="111"/>
  <c r="OY45" i="111"/>
  <c r="PT45" i="111" s="1"/>
  <c r="QF45" i="111" s="1"/>
  <c r="OX45" i="111"/>
  <c r="MR45" i="111"/>
  <c r="NJ45" i="111" s="1"/>
  <c r="NV45" i="111" s="1"/>
  <c r="OK45" i="111" s="1"/>
  <c r="MQ45" i="111"/>
  <c r="KK45" i="111"/>
  <c r="LF45" i="111" s="1"/>
  <c r="LR45" i="111" s="1"/>
  <c r="KJ45" i="111"/>
  <c r="AQE44" i="111"/>
  <c r="AQW44" i="111" s="1"/>
  <c r="ARI44" i="111" s="1"/>
  <c r="ARX44" i="111" s="1"/>
  <c r="AQD44" i="111"/>
  <c r="AOJ44" i="111"/>
  <c r="ANX44" i="111"/>
  <c r="AOS44" i="111" s="1"/>
  <c r="APE44" i="111" s="1"/>
  <c r="ANW44" i="111"/>
  <c r="ALQ44" i="111"/>
  <c r="ALP44" i="111"/>
  <c r="AJJ44" i="111"/>
  <c r="AJI44" i="111"/>
  <c r="AHC44" i="111"/>
  <c r="AHB44" i="111"/>
  <c r="AEV44" i="111"/>
  <c r="AFK44" i="111" s="1"/>
  <c r="AEU44" i="111"/>
  <c r="ACO44" i="111"/>
  <c r="ACN44" i="111"/>
  <c r="AAH44" i="111"/>
  <c r="AAG44" i="111"/>
  <c r="YA44" i="111"/>
  <c r="XZ44" i="111"/>
  <c r="VT44" i="111"/>
  <c r="WO44" i="111" s="1"/>
  <c r="XA44" i="111" s="1"/>
  <c r="VS44" i="111"/>
  <c r="TM44" i="111"/>
  <c r="TL44" i="111"/>
  <c r="RF44" i="111"/>
  <c r="SA44" i="111" s="1"/>
  <c r="SM44" i="111" s="1"/>
  <c r="RE44" i="111"/>
  <c r="OY44" i="111"/>
  <c r="OX44" i="111"/>
  <c r="MR44" i="111"/>
  <c r="NP44" i="111" s="1"/>
  <c r="OC44" i="111" s="1"/>
  <c r="MQ44" i="111"/>
  <c r="KK44" i="111"/>
  <c r="LI44" i="111" s="1"/>
  <c r="LV44" i="111" s="1"/>
  <c r="KJ44" i="111"/>
  <c r="AQE43" i="111"/>
  <c r="ARC43" i="111" s="1"/>
  <c r="ARP43" i="111" s="1"/>
  <c r="AQD43" i="111"/>
  <c r="ANX43" i="111"/>
  <c r="ANW43" i="111"/>
  <c r="ALQ43" i="111"/>
  <c r="AMO43" i="111" s="1"/>
  <c r="ANB43" i="111" s="1"/>
  <c r="ALP43" i="111"/>
  <c r="AJJ43" i="111"/>
  <c r="AKH43" i="111" s="1"/>
  <c r="AKU43" i="111" s="1"/>
  <c r="AJI43" i="111"/>
  <c r="AHC43" i="111"/>
  <c r="AIA43" i="111" s="1"/>
  <c r="AIN43" i="111" s="1"/>
  <c r="AHB43" i="111"/>
  <c r="AEV43" i="111"/>
  <c r="AFT43" i="111" s="1"/>
  <c r="AGG43" i="111" s="1"/>
  <c r="AEU43" i="111"/>
  <c r="ACO43" i="111"/>
  <c r="ADM43" i="111" s="1"/>
  <c r="ADZ43" i="111" s="1"/>
  <c r="ACN43" i="111"/>
  <c r="AAH43" i="111"/>
  <c r="ABF43" i="111" s="1"/>
  <c r="ABS43" i="111" s="1"/>
  <c r="AAG43" i="111"/>
  <c r="YA43" i="111"/>
  <c r="YY43" i="111" s="1"/>
  <c r="ZL43" i="111" s="1"/>
  <c r="XZ43" i="111"/>
  <c r="VT43" i="111"/>
  <c r="VS43" i="111"/>
  <c r="TM43" i="111"/>
  <c r="UK43" i="111" s="1"/>
  <c r="UX43" i="111" s="1"/>
  <c r="TL43" i="111"/>
  <c r="RF43" i="111"/>
  <c r="SD43" i="111" s="1"/>
  <c r="SQ43" i="111" s="1"/>
  <c r="RE43" i="111"/>
  <c r="OY43" i="111"/>
  <c r="PN43" i="111" s="1"/>
  <c r="OX43" i="111"/>
  <c r="MR43" i="111"/>
  <c r="NM43" i="111" s="1"/>
  <c r="NY43" i="111" s="1"/>
  <c r="MQ43" i="111"/>
  <c r="KK43" i="111"/>
  <c r="KJ43" i="111"/>
  <c r="AQE42" i="111"/>
  <c r="AQZ42" i="111" s="1"/>
  <c r="ARL42" i="111" s="1"/>
  <c r="AQD42" i="111"/>
  <c r="ANX42" i="111"/>
  <c r="AOP42" i="111" s="1"/>
  <c r="APB42" i="111" s="1"/>
  <c r="APQ42" i="111" s="1"/>
  <c r="ANW42" i="111"/>
  <c r="ALQ42" i="111"/>
  <c r="AML42" i="111" s="1"/>
  <c r="AMX42" i="111" s="1"/>
  <c r="ALP42" i="111"/>
  <c r="AJJ42" i="111"/>
  <c r="AJI42" i="111"/>
  <c r="AHC42" i="111"/>
  <c r="AHX42" i="111" s="1"/>
  <c r="AIJ42" i="111" s="1"/>
  <c r="AHB42" i="111"/>
  <c r="AEV42" i="111"/>
  <c r="AFN42" i="111" s="1"/>
  <c r="AFZ42" i="111" s="1"/>
  <c r="AGO42" i="111" s="1"/>
  <c r="AEU42" i="111"/>
  <c r="ACO42" i="111"/>
  <c r="ACN42" i="111"/>
  <c r="AAH42" i="111"/>
  <c r="AAG42" i="111"/>
  <c r="YA42" i="111"/>
  <c r="YV42" i="111" s="1"/>
  <c r="ZH42" i="111" s="1"/>
  <c r="XZ42" i="111"/>
  <c r="VT42" i="111"/>
  <c r="WL42" i="111" s="1"/>
  <c r="WX42" i="111" s="1"/>
  <c r="XM42" i="111" s="1"/>
  <c r="VS42" i="111"/>
  <c r="TM42" i="111"/>
  <c r="UH42" i="111" s="1"/>
  <c r="UT42" i="111" s="1"/>
  <c r="TL42" i="111"/>
  <c r="RF42" i="111"/>
  <c r="RX42" i="111" s="1"/>
  <c r="SJ42" i="111" s="1"/>
  <c r="SY42" i="111" s="1"/>
  <c r="RE42" i="111"/>
  <c r="OY42" i="111"/>
  <c r="PT42" i="111" s="1"/>
  <c r="QF42" i="111" s="1"/>
  <c r="OX42" i="111"/>
  <c r="MR42" i="111"/>
  <c r="NJ42" i="111" s="1"/>
  <c r="NV42" i="111" s="1"/>
  <c r="OK42" i="111" s="1"/>
  <c r="MQ42" i="111"/>
  <c r="KK42" i="111"/>
  <c r="LF42" i="111" s="1"/>
  <c r="LR42" i="111" s="1"/>
  <c r="KJ42" i="111"/>
  <c r="AQE41" i="111"/>
  <c r="AQW41" i="111" s="1"/>
  <c r="ARI41" i="111" s="1"/>
  <c r="ARX41" i="111" s="1"/>
  <c r="AQD41" i="111"/>
  <c r="ANX41" i="111"/>
  <c r="ANW41" i="111"/>
  <c r="ALQ41" i="111"/>
  <c r="AMI41" i="111" s="1"/>
  <c r="AMU41" i="111" s="1"/>
  <c r="ANJ41" i="111" s="1"/>
  <c r="ALP41" i="111"/>
  <c r="AJJ41" i="111"/>
  <c r="AKH41" i="111" s="1"/>
  <c r="AKU41" i="111" s="1"/>
  <c r="AJI41" i="111"/>
  <c r="AHC41" i="111"/>
  <c r="AIA41" i="111" s="1"/>
  <c r="AIN41" i="111" s="1"/>
  <c r="AHB41" i="111"/>
  <c r="AEV41" i="111"/>
  <c r="AFT41" i="111" s="1"/>
  <c r="AGG41" i="111" s="1"/>
  <c r="AEU41" i="111"/>
  <c r="ACO41" i="111"/>
  <c r="ADM41" i="111" s="1"/>
  <c r="ADZ41" i="111" s="1"/>
  <c r="ACN41" i="111"/>
  <c r="AAH41" i="111"/>
  <c r="ABF41" i="111" s="1"/>
  <c r="ABS41" i="111" s="1"/>
  <c r="AAG41" i="111"/>
  <c r="YA41" i="111"/>
  <c r="YY41" i="111" s="1"/>
  <c r="ZL41" i="111" s="1"/>
  <c r="XZ41" i="111"/>
  <c r="VT41" i="111"/>
  <c r="WL41" i="111" s="1"/>
  <c r="WX41" i="111" s="1"/>
  <c r="XM41" i="111" s="1"/>
  <c r="VS41" i="111"/>
  <c r="TM41" i="111"/>
  <c r="UN41" i="111" s="1"/>
  <c r="VB41" i="111" s="1"/>
  <c r="TL41" i="111"/>
  <c r="RF41" i="111"/>
  <c r="SA41" i="111" s="1"/>
  <c r="SM41" i="111" s="1"/>
  <c r="RE41" i="111"/>
  <c r="OY41" i="111"/>
  <c r="PQ41" i="111" s="1"/>
  <c r="QC41" i="111" s="1"/>
  <c r="QR41" i="111" s="1"/>
  <c r="OX41" i="111"/>
  <c r="MR41" i="111"/>
  <c r="MQ41" i="111"/>
  <c r="KK41" i="111"/>
  <c r="KJ41" i="111"/>
  <c r="AQE40" i="111"/>
  <c r="AQD40" i="111"/>
  <c r="ANX40" i="111"/>
  <c r="ANW40" i="111"/>
  <c r="ALQ40" i="111"/>
  <c r="ALP40" i="111"/>
  <c r="AJJ40" i="111"/>
  <c r="AJI40" i="111"/>
  <c r="AHC40" i="111"/>
  <c r="AHB40" i="111"/>
  <c r="AEV40" i="111"/>
  <c r="AEU40" i="111"/>
  <c r="ACO40" i="111"/>
  <c r="ACN40" i="111"/>
  <c r="AAH40" i="111"/>
  <c r="AAG40" i="111"/>
  <c r="YA40" i="111"/>
  <c r="XZ40" i="111"/>
  <c r="VT40" i="111"/>
  <c r="VS40" i="111"/>
  <c r="TM40" i="111"/>
  <c r="TL40" i="111"/>
  <c r="RF40" i="111"/>
  <c r="RE40" i="111"/>
  <c r="OY40" i="111"/>
  <c r="OX40" i="111"/>
  <c r="MR40" i="111"/>
  <c r="MQ40" i="111"/>
  <c r="KK40" i="111"/>
  <c r="KJ40" i="111"/>
  <c r="AQE39" i="111"/>
  <c r="AQD39" i="111"/>
  <c r="ANX39" i="111"/>
  <c r="ANW39" i="111"/>
  <c r="ALQ39" i="111"/>
  <c r="ALP39" i="111"/>
  <c r="AJJ39" i="111"/>
  <c r="AJI39" i="111"/>
  <c r="AHC39" i="111"/>
  <c r="AHU39" i="111" s="1"/>
  <c r="AIG39" i="111" s="1"/>
  <c r="AIV39" i="111" s="1"/>
  <c r="AHB39" i="111"/>
  <c r="AEV39" i="111"/>
  <c r="AFT39" i="111" s="1"/>
  <c r="AGG39" i="111" s="1"/>
  <c r="AEU39" i="111"/>
  <c r="ACO39" i="111"/>
  <c r="ADP39" i="111" s="1"/>
  <c r="AED39" i="111" s="1"/>
  <c r="ACN39" i="111"/>
  <c r="AAH39" i="111"/>
  <c r="AAG39" i="111"/>
  <c r="YA39" i="111"/>
  <c r="YS39" i="111" s="1"/>
  <c r="ZE39" i="111" s="1"/>
  <c r="ZT39" i="111" s="1"/>
  <c r="XZ39" i="111"/>
  <c r="VT39" i="111"/>
  <c r="WR39" i="111" s="1"/>
  <c r="XE39" i="111" s="1"/>
  <c r="VS39" i="111"/>
  <c r="TM39" i="111"/>
  <c r="TY39" i="111" s="1"/>
  <c r="TL39" i="111"/>
  <c r="RF39" i="111"/>
  <c r="RE39" i="111"/>
  <c r="OY39" i="111"/>
  <c r="PQ39" i="111" s="1"/>
  <c r="QC39" i="111" s="1"/>
  <c r="QR39" i="111" s="1"/>
  <c r="OX39" i="111"/>
  <c r="MR39" i="111"/>
  <c r="NP39" i="111" s="1"/>
  <c r="OC39" i="111" s="1"/>
  <c r="MQ39" i="111"/>
  <c r="KK39" i="111"/>
  <c r="KW39" i="111" s="1"/>
  <c r="KJ39" i="111"/>
  <c r="AQE38" i="111"/>
  <c r="AQD38" i="111"/>
  <c r="ANX38" i="111"/>
  <c r="ANW38" i="111"/>
  <c r="ALQ38" i="111"/>
  <c r="ALP38" i="111"/>
  <c r="AJJ38" i="111"/>
  <c r="AJI38" i="111"/>
  <c r="AHC38" i="111"/>
  <c r="AHB38" i="111"/>
  <c r="AEV38" i="111"/>
  <c r="AFN38" i="111" s="1"/>
  <c r="AFZ38" i="111" s="1"/>
  <c r="AGO38" i="111" s="1"/>
  <c r="AEU38" i="111"/>
  <c r="ACO38" i="111"/>
  <c r="ADM38" i="111" s="1"/>
  <c r="ADZ38" i="111" s="1"/>
  <c r="ACN38" i="111"/>
  <c r="AAH38" i="111"/>
  <c r="ABI38" i="111" s="1"/>
  <c r="ABW38" i="111" s="1"/>
  <c r="AAG38" i="111"/>
  <c r="YA38" i="111"/>
  <c r="YS38" i="111" s="1"/>
  <c r="ZE38" i="111" s="1"/>
  <c r="ZT38" i="111" s="1"/>
  <c r="XZ38" i="111"/>
  <c r="VT38" i="111"/>
  <c r="VS38" i="111"/>
  <c r="TM38" i="111"/>
  <c r="UN38" i="111" s="1"/>
  <c r="VB38" i="111" s="1"/>
  <c r="TL38" i="111"/>
  <c r="RF38" i="111"/>
  <c r="RU38" i="111" s="1"/>
  <c r="RE38" i="111"/>
  <c r="OY38" i="111"/>
  <c r="PN38" i="111" s="1"/>
  <c r="OX38" i="111"/>
  <c r="MR38" i="111"/>
  <c r="MQ38" i="111"/>
  <c r="KK38" i="111"/>
  <c r="LL38" i="111" s="1"/>
  <c r="LZ38" i="111" s="1"/>
  <c r="KJ38" i="111"/>
  <c r="AQE37" i="111"/>
  <c r="AQW37" i="111" s="1"/>
  <c r="ARI37" i="111" s="1"/>
  <c r="ARX37" i="111" s="1"/>
  <c r="AQD37" i="111"/>
  <c r="ANX37" i="111"/>
  <c r="AOY37" i="111" s="1"/>
  <c r="APM37" i="111" s="1"/>
  <c r="ANW37" i="111"/>
  <c r="ALQ37" i="111"/>
  <c r="AMO37" i="111" s="1"/>
  <c r="ANB37" i="111" s="1"/>
  <c r="ALP37" i="111"/>
  <c r="AJJ37" i="111"/>
  <c r="AKK37" i="111" s="1"/>
  <c r="AKY37" i="111" s="1"/>
  <c r="AJI37" i="111"/>
  <c r="AHC37" i="111"/>
  <c r="AHX37" i="111" s="1"/>
  <c r="AIJ37" i="111" s="1"/>
  <c r="AHB37" i="111"/>
  <c r="AEV37" i="111"/>
  <c r="AFK37" i="111" s="1"/>
  <c r="AEU37" i="111"/>
  <c r="ACO37" i="111"/>
  <c r="ADG37" i="111" s="1"/>
  <c r="ADS37" i="111" s="1"/>
  <c r="AEH37" i="111" s="1"/>
  <c r="ACN37" i="111"/>
  <c r="AAH37" i="111"/>
  <c r="ABI37" i="111" s="1"/>
  <c r="ABW37" i="111" s="1"/>
  <c r="AAG37" i="111"/>
  <c r="YA37" i="111"/>
  <c r="XZ37" i="111"/>
  <c r="VT37" i="111"/>
  <c r="WU37" i="111" s="1"/>
  <c r="XI37" i="111" s="1"/>
  <c r="VS37" i="111"/>
  <c r="TM37" i="111"/>
  <c r="UH37" i="111" s="1"/>
  <c r="UT37" i="111" s="1"/>
  <c r="TL37" i="111"/>
  <c r="RF37" i="111"/>
  <c r="SG37" i="111" s="1"/>
  <c r="SU37" i="111" s="1"/>
  <c r="RE37" i="111"/>
  <c r="OY37" i="111"/>
  <c r="PT37" i="111" s="1"/>
  <c r="QF37" i="111" s="1"/>
  <c r="OX37" i="111"/>
  <c r="MR37" i="111"/>
  <c r="MQ37" i="111"/>
  <c r="KK37" i="111"/>
  <c r="KJ37" i="111"/>
  <c r="AQE36" i="111"/>
  <c r="ARF36" i="111" s="1"/>
  <c r="ART36" i="111" s="1"/>
  <c r="AQD36" i="111"/>
  <c r="ANX36" i="111"/>
  <c r="AOM36" i="111" s="1"/>
  <c r="ANW36" i="111"/>
  <c r="ALQ36" i="111"/>
  <c r="ALP36" i="111"/>
  <c r="AJJ36" i="111"/>
  <c r="AJI36" i="111"/>
  <c r="AHC36" i="111"/>
  <c r="AID36" i="111" s="1"/>
  <c r="AIR36" i="111" s="1"/>
  <c r="AHB36" i="111"/>
  <c r="AEV36" i="111"/>
  <c r="AFN36" i="111" s="1"/>
  <c r="AFZ36" i="111" s="1"/>
  <c r="AGO36" i="111" s="1"/>
  <c r="AEU36" i="111"/>
  <c r="ACO36" i="111"/>
  <c r="ADP36" i="111" s="1"/>
  <c r="AED36" i="111" s="1"/>
  <c r="ACN36" i="111"/>
  <c r="AAH36" i="111"/>
  <c r="ABI36" i="111" s="1"/>
  <c r="ABW36" i="111" s="1"/>
  <c r="AAG36" i="111"/>
  <c r="YA36" i="111"/>
  <c r="ZB36" i="111" s="1"/>
  <c r="ZP36" i="111" s="1"/>
  <c r="XZ36" i="111"/>
  <c r="VT36" i="111"/>
  <c r="WL36" i="111" s="1"/>
  <c r="WX36" i="111" s="1"/>
  <c r="XM36" i="111" s="1"/>
  <c r="VS36" i="111"/>
  <c r="TM36" i="111"/>
  <c r="UN36" i="111" s="1"/>
  <c r="VB36" i="111" s="1"/>
  <c r="TL36" i="111"/>
  <c r="RF36" i="111"/>
  <c r="SA36" i="111" s="1"/>
  <c r="SM36" i="111" s="1"/>
  <c r="RE36" i="111"/>
  <c r="OY36" i="111"/>
  <c r="PZ36" i="111" s="1"/>
  <c r="QN36" i="111" s="1"/>
  <c r="OX36" i="111"/>
  <c r="MR36" i="111"/>
  <c r="MQ36" i="111"/>
  <c r="KK36" i="111"/>
  <c r="KJ36" i="111"/>
  <c r="AQE35" i="111"/>
  <c r="AQD35" i="111"/>
  <c r="ANX35" i="111"/>
  <c r="AOY35" i="111" s="1"/>
  <c r="APM35" i="111" s="1"/>
  <c r="ANW35" i="111"/>
  <c r="ALQ35" i="111"/>
  <c r="ALP35" i="111"/>
  <c r="AJJ35" i="111"/>
  <c r="AKK35" i="111" s="1"/>
  <c r="AKY35" i="111" s="1"/>
  <c r="AJI35" i="111"/>
  <c r="AHC35" i="111"/>
  <c r="AHU35" i="111" s="1"/>
  <c r="AIG35" i="111" s="1"/>
  <c r="AIV35" i="111" s="1"/>
  <c r="AHB35" i="111"/>
  <c r="AEV35" i="111"/>
  <c r="AFW35" i="111" s="1"/>
  <c r="AGK35" i="111" s="1"/>
  <c r="AEU35" i="111"/>
  <c r="ACO35" i="111"/>
  <c r="ADM35" i="111" s="1"/>
  <c r="ADZ35" i="111" s="1"/>
  <c r="ACN35" i="111"/>
  <c r="AAH35" i="111"/>
  <c r="AAG35" i="111"/>
  <c r="YA35" i="111"/>
  <c r="YV35" i="111" s="1"/>
  <c r="ZH35" i="111" s="1"/>
  <c r="XZ35" i="111"/>
  <c r="VT35" i="111"/>
  <c r="WC35" i="111" s="1"/>
  <c r="VS35" i="111"/>
  <c r="TM35" i="111"/>
  <c r="UE35" i="111" s="1"/>
  <c r="UQ35" i="111" s="1"/>
  <c r="VF35" i="111" s="1"/>
  <c r="TL35" i="111"/>
  <c r="RF35" i="111"/>
  <c r="SA35" i="111" s="1"/>
  <c r="SM35" i="111" s="1"/>
  <c r="RE35" i="111"/>
  <c r="OY35" i="111"/>
  <c r="PW35" i="111" s="1"/>
  <c r="QJ35" i="111" s="1"/>
  <c r="OX35" i="111"/>
  <c r="MR35" i="111"/>
  <c r="MQ35" i="111"/>
  <c r="KK35" i="111"/>
  <c r="LI35" i="111" s="1"/>
  <c r="LV35" i="111" s="1"/>
  <c r="KJ35" i="111"/>
  <c r="AQE34" i="111"/>
  <c r="AQZ34" i="111" s="1"/>
  <c r="ARL34" i="111" s="1"/>
  <c r="AQD34" i="111"/>
  <c r="ANX34" i="111"/>
  <c r="AOP34" i="111" s="1"/>
  <c r="APB34" i="111" s="1"/>
  <c r="APQ34" i="111" s="1"/>
  <c r="ANW34" i="111"/>
  <c r="ALQ34" i="111"/>
  <c r="AMR34" i="111" s="1"/>
  <c r="ANF34" i="111" s="1"/>
  <c r="ALP34" i="111"/>
  <c r="AJJ34" i="111"/>
  <c r="AKB34" i="111" s="1"/>
  <c r="AKN34" i="111" s="1"/>
  <c r="ALC34" i="111" s="1"/>
  <c r="AJI34" i="111"/>
  <c r="AHC34" i="111"/>
  <c r="AHB34" i="111"/>
  <c r="AEV34" i="111"/>
  <c r="AFN34" i="111" s="1"/>
  <c r="AFZ34" i="111" s="1"/>
  <c r="AGO34" i="111" s="1"/>
  <c r="AEU34" i="111"/>
  <c r="ACO34" i="111"/>
  <c r="ADG34" i="111" s="1"/>
  <c r="ADS34" i="111" s="1"/>
  <c r="AEH34" i="111" s="1"/>
  <c r="ACN34" i="111"/>
  <c r="AAH34" i="111"/>
  <c r="ABC34" i="111" s="1"/>
  <c r="ABO34" i="111" s="1"/>
  <c r="AAG34" i="111"/>
  <c r="YA34" i="111"/>
  <c r="YV34" i="111" s="1"/>
  <c r="ZH34" i="111" s="1"/>
  <c r="XZ34" i="111"/>
  <c r="VT34" i="111"/>
  <c r="WL34" i="111" s="1"/>
  <c r="WX34" i="111" s="1"/>
  <c r="XM34" i="111" s="1"/>
  <c r="VS34" i="111"/>
  <c r="TM34" i="111"/>
  <c r="UH34" i="111" s="1"/>
  <c r="UT34" i="111" s="1"/>
  <c r="TL34" i="111"/>
  <c r="RF34" i="111"/>
  <c r="RE34" i="111"/>
  <c r="OY34" i="111"/>
  <c r="OX34" i="111"/>
  <c r="MR34" i="111"/>
  <c r="MQ34" i="111"/>
  <c r="KK34" i="111"/>
  <c r="KZ34" i="111" s="1"/>
  <c r="KJ34" i="111"/>
  <c r="AQE33" i="111"/>
  <c r="AQD33" i="111"/>
  <c r="ANX33" i="111"/>
  <c r="ANW33" i="111"/>
  <c r="ALQ33" i="111"/>
  <c r="AMI33" i="111" s="1"/>
  <c r="AMU33" i="111" s="1"/>
  <c r="ANJ33" i="111" s="1"/>
  <c r="ALP33" i="111"/>
  <c r="AJJ33" i="111"/>
  <c r="AKE33" i="111" s="1"/>
  <c r="AKQ33" i="111" s="1"/>
  <c r="AJI33" i="111"/>
  <c r="AHC33" i="111"/>
  <c r="AHB33" i="111"/>
  <c r="AEV33" i="111"/>
  <c r="AEU33" i="111"/>
  <c r="ACO33" i="111"/>
  <c r="ADP33" i="111" s="1"/>
  <c r="AED33" i="111" s="1"/>
  <c r="ACN33" i="111"/>
  <c r="AAH33" i="111"/>
  <c r="AAZ33" i="111" s="1"/>
  <c r="ABL33" i="111" s="1"/>
  <c r="ACA33" i="111" s="1"/>
  <c r="AAG33" i="111"/>
  <c r="YA33" i="111"/>
  <c r="XZ33" i="111"/>
  <c r="VT33" i="111"/>
  <c r="WF33" i="111" s="1"/>
  <c r="VS33" i="111"/>
  <c r="TM33" i="111"/>
  <c r="UE33" i="111" s="1"/>
  <c r="UQ33" i="111" s="1"/>
  <c r="VF33" i="111" s="1"/>
  <c r="TL33" i="111"/>
  <c r="RF33" i="111"/>
  <c r="RE33" i="111"/>
  <c r="OY33" i="111"/>
  <c r="OX33" i="111"/>
  <c r="MR33" i="111"/>
  <c r="NG33" i="111" s="1"/>
  <c r="MQ33" i="111"/>
  <c r="KK33" i="111"/>
  <c r="KJ33" i="111"/>
  <c r="AQE32" i="111"/>
  <c r="AQW32" i="111" s="1"/>
  <c r="ARI32" i="111" s="1"/>
  <c r="ARX32" i="111" s="1"/>
  <c r="AQD32" i="111"/>
  <c r="ANX32" i="111"/>
  <c r="ANW32" i="111"/>
  <c r="ALQ32" i="111"/>
  <c r="ALP32" i="111"/>
  <c r="AJJ32" i="111"/>
  <c r="AKK32" i="111" s="1"/>
  <c r="AKY32" i="111" s="1"/>
  <c r="AJI32" i="111"/>
  <c r="AHC32" i="111"/>
  <c r="AHU32" i="111" s="1"/>
  <c r="AIG32" i="111" s="1"/>
  <c r="AIV32" i="111" s="1"/>
  <c r="AHB32" i="111"/>
  <c r="AEV32" i="111"/>
  <c r="AEU32" i="111"/>
  <c r="ACO32" i="111"/>
  <c r="ADG32" i="111" s="1"/>
  <c r="ADS32" i="111" s="1"/>
  <c r="AEH32" i="111" s="1"/>
  <c r="ACN32" i="111"/>
  <c r="AAH32" i="111"/>
  <c r="AAW32" i="111" s="1"/>
  <c r="AAG32" i="111"/>
  <c r="YA32" i="111"/>
  <c r="ZB32" i="111" s="1"/>
  <c r="ZP32" i="111" s="1"/>
  <c r="XZ32" i="111"/>
  <c r="VT32" i="111"/>
  <c r="VS32" i="111"/>
  <c r="TM32" i="111"/>
  <c r="UE32" i="111" s="1"/>
  <c r="UQ32" i="111" s="1"/>
  <c r="VF32" i="111" s="1"/>
  <c r="TL32" i="111"/>
  <c r="RF32" i="111"/>
  <c r="RU32" i="111" s="1"/>
  <c r="RE32" i="111"/>
  <c r="OY32" i="111"/>
  <c r="PW32" i="111" s="1"/>
  <c r="QJ32" i="111" s="1"/>
  <c r="OX32" i="111"/>
  <c r="MR32" i="111"/>
  <c r="MQ32" i="111"/>
  <c r="KK32" i="111"/>
  <c r="LC32" i="111" s="1"/>
  <c r="LO32" i="111" s="1"/>
  <c r="MD32" i="111" s="1"/>
  <c r="KJ32" i="111"/>
  <c r="AQE31" i="111"/>
  <c r="AQW31" i="111" s="1"/>
  <c r="ARI31" i="111" s="1"/>
  <c r="ARX31" i="111" s="1"/>
  <c r="AQD31" i="111"/>
  <c r="ANX31" i="111"/>
  <c r="AOY31" i="111" s="1"/>
  <c r="APM31" i="111" s="1"/>
  <c r="ANW31" i="111"/>
  <c r="ALQ31" i="111"/>
  <c r="ALP31" i="111"/>
  <c r="AJJ31" i="111"/>
  <c r="AKB31" i="111" s="1"/>
  <c r="AKN31" i="111" s="1"/>
  <c r="ALC31" i="111" s="1"/>
  <c r="AJI31" i="111"/>
  <c r="AHC31" i="111"/>
  <c r="AHU31" i="111" s="1"/>
  <c r="AIG31" i="111" s="1"/>
  <c r="AIV31" i="111" s="1"/>
  <c r="AHB31" i="111"/>
  <c r="AEV31" i="111"/>
  <c r="AFN31" i="111" s="1"/>
  <c r="AFZ31" i="111" s="1"/>
  <c r="AGO31" i="111" s="1"/>
  <c r="AEU31" i="111"/>
  <c r="ACO31" i="111"/>
  <c r="ADP31" i="111" s="1"/>
  <c r="AED31" i="111" s="1"/>
  <c r="ACN31" i="111"/>
  <c r="AAH31" i="111"/>
  <c r="AAZ31" i="111" s="1"/>
  <c r="ABL31" i="111" s="1"/>
  <c r="ACA31" i="111" s="1"/>
  <c r="AAG31" i="111"/>
  <c r="YA31" i="111"/>
  <c r="YS31" i="111" s="1"/>
  <c r="ZE31" i="111" s="1"/>
  <c r="ZT31" i="111" s="1"/>
  <c r="XZ31" i="111"/>
  <c r="VT31" i="111"/>
  <c r="VS31" i="111"/>
  <c r="TM31" i="111"/>
  <c r="TV31" i="111" s="1"/>
  <c r="TL31" i="111"/>
  <c r="RF31" i="111"/>
  <c r="SG31" i="111" s="1"/>
  <c r="SU31" i="111" s="1"/>
  <c r="RE31" i="111"/>
  <c r="OY31" i="111"/>
  <c r="OX31" i="111"/>
  <c r="MR31" i="111"/>
  <c r="MQ31" i="111"/>
  <c r="KK31" i="111"/>
  <c r="KJ31" i="111"/>
  <c r="AQE30" i="111"/>
  <c r="ARC30" i="111" s="1"/>
  <c r="ARP30" i="111" s="1"/>
  <c r="AQD30" i="111"/>
  <c r="ANX30" i="111"/>
  <c r="AOM30" i="111" s="1"/>
  <c r="ANW30" i="111"/>
  <c r="ALQ30" i="111"/>
  <c r="AMR30" i="111" s="1"/>
  <c r="ANF30" i="111" s="1"/>
  <c r="ALP30" i="111"/>
  <c r="AJJ30" i="111"/>
  <c r="AKK30" i="111" s="1"/>
  <c r="AKY30" i="111" s="1"/>
  <c r="AJI30" i="111"/>
  <c r="AHC30" i="111"/>
  <c r="AHX30" i="111" s="1"/>
  <c r="AIJ30" i="111" s="1"/>
  <c r="AHB30" i="111"/>
  <c r="AFN30" i="111"/>
  <c r="AFZ30" i="111" s="1"/>
  <c r="AGO30" i="111" s="1"/>
  <c r="AEV30" i="111"/>
  <c r="AFK30" i="111" s="1"/>
  <c r="AEU30" i="111"/>
  <c r="ACO30" i="111"/>
  <c r="ADG30" i="111" s="1"/>
  <c r="ADS30" i="111" s="1"/>
  <c r="AEH30" i="111" s="1"/>
  <c r="ACN30" i="111"/>
  <c r="AAH30" i="111"/>
  <c r="ABI30" i="111" s="1"/>
  <c r="ABW30" i="111" s="1"/>
  <c r="AAG30" i="111"/>
  <c r="YA30" i="111"/>
  <c r="YY30" i="111" s="1"/>
  <c r="ZL30" i="111" s="1"/>
  <c r="XZ30" i="111"/>
  <c r="VT30" i="111"/>
  <c r="WI30" i="111" s="1"/>
  <c r="VS30" i="111"/>
  <c r="TM30" i="111"/>
  <c r="TL30" i="111"/>
  <c r="RF30" i="111"/>
  <c r="RE30" i="111"/>
  <c r="OY30" i="111"/>
  <c r="PQ30" i="111" s="1"/>
  <c r="QC30" i="111" s="1"/>
  <c r="QR30" i="111" s="1"/>
  <c r="OX30" i="111"/>
  <c r="MR30" i="111"/>
  <c r="MQ30" i="111"/>
  <c r="KK30" i="111"/>
  <c r="LC30" i="111" s="1"/>
  <c r="LO30" i="111" s="1"/>
  <c r="MD30" i="111" s="1"/>
  <c r="KJ30" i="111"/>
  <c r="AQE29" i="111"/>
  <c r="AQD29" i="111"/>
  <c r="ANX29" i="111"/>
  <c r="AOS29" i="111" s="1"/>
  <c r="APE29" i="111" s="1"/>
  <c r="ANW29" i="111"/>
  <c r="ALQ29" i="111"/>
  <c r="ALP29" i="111"/>
  <c r="AJJ29" i="111"/>
  <c r="AKB29" i="111" s="1"/>
  <c r="AKN29" i="111" s="1"/>
  <c r="ALC29" i="111" s="1"/>
  <c r="AJI29" i="111"/>
  <c r="AHC29" i="111"/>
  <c r="AHL29" i="111" s="1"/>
  <c r="AHB29" i="111"/>
  <c r="AEV29" i="111"/>
  <c r="AFT29" i="111" s="1"/>
  <c r="AGG29" i="111" s="1"/>
  <c r="AEU29" i="111"/>
  <c r="ACO29" i="111"/>
  <c r="ACN29" i="111"/>
  <c r="AAH29" i="111"/>
  <c r="ABI29" i="111" s="1"/>
  <c r="ABW29" i="111" s="1"/>
  <c r="AAG29" i="111"/>
  <c r="YA29" i="111"/>
  <c r="ZB29" i="111" s="1"/>
  <c r="ZP29" i="111" s="1"/>
  <c r="XZ29" i="111"/>
  <c r="VT29" i="111"/>
  <c r="WL29" i="111" s="1"/>
  <c r="WX29" i="111" s="1"/>
  <c r="XM29" i="111" s="1"/>
  <c r="VS29" i="111"/>
  <c r="TM29" i="111"/>
  <c r="TL29" i="111"/>
  <c r="RF29" i="111"/>
  <c r="RE29" i="111"/>
  <c r="OY29" i="111"/>
  <c r="OX29" i="111"/>
  <c r="MR29" i="111"/>
  <c r="MQ29" i="111"/>
  <c r="KK29" i="111"/>
  <c r="KT29" i="111" s="1"/>
  <c r="KJ29" i="111"/>
  <c r="AQE28" i="111"/>
  <c r="AQW28" i="111" s="1"/>
  <c r="ARI28" i="111" s="1"/>
  <c r="ARX28" i="111" s="1"/>
  <c r="AQD28" i="111"/>
  <c r="ANX28" i="111"/>
  <c r="ANW28" i="111"/>
  <c r="ALQ28" i="111"/>
  <c r="AMI28" i="111" s="1"/>
  <c r="AMU28" i="111" s="1"/>
  <c r="ANJ28" i="111" s="1"/>
  <c r="ALP28" i="111"/>
  <c r="AJJ28" i="111"/>
  <c r="AJS28" i="111" s="1"/>
  <c r="AJI28" i="111"/>
  <c r="AHC28" i="111"/>
  <c r="AHB28" i="111"/>
  <c r="AEV28" i="111"/>
  <c r="AFK28" i="111" s="1"/>
  <c r="AEU28" i="111"/>
  <c r="ACO28" i="111"/>
  <c r="ACN28" i="111"/>
  <c r="AAH28" i="111"/>
  <c r="ABI28" i="111" s="1"/>
  <c r="ABW28" i="111" s="1"/>
  <c r="AAG28" i="111"/>
  <c r="YA28" i="111"/>
  <c r="XZ28" i="111"/>
  <c r="VT28" i="111"/>
  <c r="WU28" i="111" s="1"/>
  <c r="XI28" i="111" s="1"/>
  <c r="VS28" i="111"/>
  <c r="TM28" i="111"/>
  <c r="UB28" i="111" s="1"/>
  <c r="TL28" i="111"/>
  <c r="RF28" i="111"/>
  <c r="RX28" i="111" s="1"/>
  <c r="SJ28" i="111" s="1"/>
  <c r="SY28" i="111" s="1"/>
  <c r="RE28" i="111"/>
  <c r="OY28" i="111"/>
  <c r="PT28" i="111" s="1"/>
  <c r="QF28" i="111" s="1"/>
  <c r="OX28" i="111"/>
  <c r="MR28" i="111"/>
  <c r="NG28" i="111" s="1"/>
  <c r="MQ28" i="111"/>
  <c r="KK28" i="111"/>
  <c r="LL28" i="111" s="1"/>
  <c r="LZ28" i="111" s="1"/>
  <c r="KJ28" i="111"/>
  <c r="AQE27" i="111"/>
  <c r="AQW27" i="111" s="1"/>
  <c r="ARI27" i="111" s="1"/>
  <c r="ARX27" i="111" s="1"/>
  <c r="AQD27" i="111"/>
  <c r="ANX27" i="111"/>
  <c r="ANW27" i="111"/>
  <c r="ALQ27" i="111"/>
  <c r="AMR27" i="111" s="1"/>
  <c r="ANF27" i="111" s="1"/>
  <c r="ALP27" i="111"/>
  <c r="AJJ27" i="111"/>
  <c r="AKE27" i="111" s="1"/>
  <c r="AKQ27" i="111" s="1"/>
  <c r="AJI27" i="111"/>
  <c r="AHC27" i="111"/>
  <c r="AHU27" i="111" s="1"/>
  <c r="AIG27" i="111" s="1"/>
  <c r="AIV27" i="111" s="1"/>
  <c r="AHB27" i="111"/>
  <c r="AEV27" i="111"/>
  <c r="AFH27" i="111" s="1"/>
  <c r="AEU27" i="111"/>
  <c r="ACO27" i="111"/>
  <c r="ACX27" i="111" s="1"/>
  <c r="ACN27" i="111"/>
  <c r="AAH27" i="111"/>
  <c r="ABC27" i="111" s="1"/>
  <c r="ABO27" i="111" s="1"/>
  <c r="AAG27" i="111"/>
  <c r="YA27" i="111"/>
  <c r="YV27" i="111" s="1"/>
  <c r="ZH27" i="111" s="1"/>
  <c r="XZ27" i="111"/>
  <c r="VT27" i="111"/>
  <c r="WU27" i="111" s="1"/>
  <c r="XI27" i="111" s="1"/>
  <c r="VS27" i="111"/>
  <c r="TM27" i="111"/>
  <c r="UH27" i="111" s="1"/>
  <c r="UT27" i="111" s="1"/>
  <c r="TL27" i="111"/>
  <c r="RF27" i="111"/>
  <c r="RO27" i="111" s="1"/>
  <c r="RE27" i="111"/>
  <c r="OY27" i="111"/>
  <c r="PT27" i="111" s="1"/>
  <c r="QF27" i="111" s="1"/>
  <c r="OX27" i="111"/>
  <c r="MR27" i="111"/>
  <c r="NS27" i="111" s="1"/>
  <c r="OG27" i="111" s="1"/>
  <c r="MQ27" i="111"/>
  <c r="KK27" i="111"/>
  <c r="LF27" i="111" s="1"/>
  <c r="LR27" i="111" s="1"/>
  <c r="KJ27" i="111"/>
  <c r="AQE26" i="111"/>
  <c r="ARF26" i="111" s="1"/>
  <c r="ART26" i="111" s="1"/>
  <c r="AQD26" i="111"/>
  <c r="ANX26" i="111"/>
  <c r="AOY26" i="111" s="1"/>
  <c r="APM26" i="111" s="1"/>
  <c r="ANW26" i="111"/>
  <c r="ALQ26" i="111"/>
  <c r="AMR26" i="111" s="1"/>
  <c r="ANF26" i="111" s="1"/>
  <c r="ALP26" i="111"/>
  <c r="AJJ26" i="111"/>
  <c r="AJI26" i="111"/>
  <c r="AHC26" i="111"/>
  <c r="AHR26" i="111" s="1"/>
  <c r="AHB26" i="111"/>
  <c r="AEV26" i="111"/>
  <c r="AEU26" i="111"/>
  <c r="ACO26" i="111"/>
  <c r="ADJ26" i="111" s="1"/>
  <c r="ADV26" i="111" s="1"/>
  <c r="ACN26" i="111"/>
  <c r="AAH26" i="111"/>
  <c r="ABC26" i="111" s="1"/>
  <c r="ABO26" i="111" s="1"/>
  <c r="AAG26" i="111"/>
  <c r="YA26" i="111"/>
  <c r="XZ26" i="111"/>
  <c r="VT26" i="111"/>
  <c r="WO26" i="111" s="1"/>
  <c r="XA26" i="111" s="1"/>
  <c r="VS26" i="111"/>
  <c r="TM26" i="111"/>
  <c r="TL26" i="111"/>
  <c r="RF26" i="111"/>
  <c r="RE26" i="111"/>
  <c r="OY26" i="111"/>
  <c r="PH26" i="111" s="1"/>
  <c r="OX26" i="111"/>
  <c r="MR26" i="111"/>
  <c r="NP26" i="111" s="1"/>
  <c r="OC26" i="111" s="1"/>
  <c r="MQ26" i="111"/>
  <c r="KK26" i="111"/>
  <c r="LL26" i="111" s="1"/>
  <c r="LZ26" i="111" s="1"/>
  <c r="KJ26" i="111"/>
  <c r="AQE25" i="111"/>
  <c r="AQZ25" i="111" s="1"/>
  <c r="ARL25" i="111" s="1"/>
  <c r="AQD25" i="111"/>
  <c r="ANX25" i="111"/>
  <c r="AOM25" i="111" s="1"/>
  <c r="ANW25" i="111"/>
  <c r="ALQ25" i="111"/>
  <c r="AMR25" i="111" s="1"/>
  <c r="ANF25" i="111" s="1"/>
  <c r="ALP25" i="111"/>
  <c r="AJJ25" i="111"/>
  <c r="AJI25" i="111"/>
  <c r="AHC25" i="111"/>
  <c r="AID25" i="111" s="1"/>
  <c r="AIR25" i="111" s="1"/>
  <c r="AHB25" i="111"/>
  <c r="AEV25" i="111"/>
  <c r="AFT25" i="111" s="1"/>
  <c r="AGG25" i="111" s="1"/>
  <c r="AEU25" i="111"/>
  <c r="ACO25" i="111"/>
  <c r="ADD25" i="111" s="1"/>
  <c r="ACN25" i="111"/>
  <c r="AAH25" i="111"/>
  <c r="AAQ25" i="111" s="1"/>
  <c r="AAG25" i="111"/>
  <c r="YA25" i="111"/>
  <c r="YM25" i="111" s="1"/>
  <c r="XZ25" i="111"/>
  <c r="VT25" i="111"/>
  <c r="WO25" i="111" s="1"/>
  <c r="XA25" i="111" s="1"/>
  <c r="VS25" i="111"/>
  <c r="TM25" i="111"/>
  <c r="TV25" i="111" s="1"/>
  <c r="TL25" i="111"/>
  <c r="RF25" i="111"/>
  <c r="RO25" i="111" s="1"/>
  <c r="RE25" i="111"/>
  <c r="OY25" i="111"/>
  <c r="PW25" i="111" s="1"/>
  <c r="QJ25" i="111" s="1"/>
  <c r="OX25" i="111"/>
  <c r="MR25" i="111"/>
  <c r="MQ25" i="111"/>
  <c r="KK25" i="111"/>
  <c r="KT25" i="111" s="1"/>
  <c r="KJ25" i="111"/>
  <c r="AQE24" i="111"/>
  <c r="AQN24" i="111" s="1"/>
  <c r="AQD24" i="111"/>
  <c r="ANX24" i="111"/>
  <c r="AOM24" i="111" s="1"/>
  <c r="ANW24" i="111"/>
  <c r="ALQ24" i="111"/>
  <c r="AMR24" i="111" s="1"/>
  <c r="ANF24" i="111" s="1"/>
  <c r="ALP24" i="111"/>
  <c r="AJJ24" i="111"/>
  <c r="AKE24" i="111" s="1"/>
  <c r="AKQ24" i="111" s="1"/>
  <c r="AJI24" i="111"/>
  <c r="AHC24" i="111"/>
  <c r="AHL24" i="111" s="1"/>
  <c r="AHB24" i="111"/>
  <c r="AEV24" i="111"/>
  <c r="AFT24" i="111" s="1"/>
  <c r="AGG24" i="111" s="1"/>
  <c r="AEU24" i="111"/>
  <c r="ACO24" i="111"/>
  <c r="ACX24" i="111" s="1"/>
  <c r="ACN24" i="111"/>
  <c r="AAH24" i="111"/>
  <c r="ABF24" i="111" s="1"/>
  <c r="ABS24" i="111" s="1"/>
  <c r="AAG24" i="111"/>
  <c r="YA24" i="111"/>
  <c r="YJ24" i="111" s="1"/>
  <c r="XZ24" i="111"/>
  <c r="VT24" i="111"/>
  <c r="WI24" i="111" s="1"/>
  <c r="VS24" i="111"/>
  <c r="TM24" i="111"/>
  <c r="UN24" i="111" s="1"/>
  <c r="VB24" i="111" s="1"/>
  <c r="TL24" i="111"/>
  <c r="RF24" i="111"/>
  <c r="RO24" i="111" s="1"/>
  <c r="RE24" i="111"/>
  <c r="OY24" i="111"/>
  <c r="PH24" i="111" s="1"/>
  <c r="OX24" i="111"/>
  <c r="MR24" i="111"/>
  <c r="ND24" i="111" s="1"/>
  <c r="MQ24" i="111"/>
  <c r="KK24" i="111"/>
  <c r="KJ24" i="111"/>
  <c r="AQE23" i="111"/>
  <c r="AQZ23" i="111" s="1"/>
  <c r="ARL23" i="111" s="1"/>
  <c r="AQD23" i="111"/>
  <c r="ANX23" i="111"/>
  <c r="AOS23" i="111" s="1"/>
  <c r="APE23" i="111" s="1"/>
  <c r="ANW23" i="111"/>
  <c r="ALQ23" i="111"/>
  <c r="AMO23" i="111" s="1"/>
  <c r="ANB23" i="111" s="1"/>
  <c r="ALP23" i="111"/>
  <c r="AJJ23" i="111"/>
  <c r="AKH23" i="111" s="1"/>
  <c r="AKU23" i="111" s="1"/>
  <c r="AJI23" i="111"/>
  <c r="AHC23" i="111"/>
  <c r="AHL23" i="111" s="1"/>
  <c r="AHB23" i="111"/>
  <c r="AEV23" i="111"/>
  <c r="AFE23" i="111" s="1"/>
  <c r="AEU23" i="111"/>
  <c r="ACO23" i="111"/>
  <c r="ADG23" i="111" s="1"/>
  <c r="ADS23" i="111" s="1"/>
  <c r="AEH23" i="111" s="1"/>
  <c r="ACN23" i="111"/>
  <c r="AAH23" i="111"/>
  <c r="ABF23" i="111" s="1"/>
  <c r="ABS23" i="111" s="1"/>
  <c r="AAG23" i="111"/>
  <c r="YA23" i="111"/>
  <c r="YS23" i="111" s="1"/>
  <c r="ZE23" i="111" s="1"/>
  <c r="ZT23" i="111" s="1"/>
  <c r="XZ23" i="111"/>
  <c r="VT23" i="111"/>
  <c r="WR23" i="111" s="1"/>
  <c r="XE23" i="111" s="1"/>
  <c r="VS23" i="111"/>
  <c r="TM23" i="111"/>
  <c r="UE23" i="111" s="1"/>
  <c r="UQ23" i="111" s="1"/>
  <c r="VF23" i="111" s="1"/>
  <c r="TL23" i="111"/>
  <c r="RF23" i="111"/>
  <c r="SD23" i="111" s="1"/>
  <c r="SQ23" i="111" s="1"/>
  <c r="RE23" i="111"/>
  <c r="OY23" i="111"/>
  <c r="PQ23" i="111" s="1"/>
  <c r="QC23" i="111" s="1"/>
  <c r="QR23" i="111" s="1"/>
  <c r="OX23" i="111"/>
  <c r="MR23" i="111"/>
  <c r="NP23" i="111" s="1"/>
  <c r="OC23" i="111" s="1"/>
  <c r="MQ23" i="111"/>
  <c r="KK23" i="111"/>
  <c r="LC23" i="111" s="1"/>
  <c r="LO23" i="111" s="1"/>
  <c r="MD23" i="111" s="1"/>
  <c r="KJ23" i="111"/>
  <c r="AQE22" i="111"/>
  <c r="ARC22" i="111" s="1"/>
  <c r="ARP22" i="111" s="1"/>
  <c r="AQD22" i="111"/>
  <c r="ANX22" i="111"/>
  <c r="AOP22" i="111" s="1"/>
  <c r="APB22" i="111" s="1"/>
  <c r="APQ22" i="111" s="1"/>
  <c r="ANW22" i="111"/>
  <c r="ALQ22" i="111"/>
  <c r="AMO22" i="111" s="1"/>
  <c r="ANB22" i="111" s="1"/>
  <c r="ALP22" i="111"/>
  <c r="AJJ22" i="111"/>
  <c r="AKB22" i="111" s="1"/>
  <c r="AKN22" i="111" s="1"/>
  <c r="ALC22" i="111" s="1"/>
  <c r="AJI22" i="111"/>
  <c r="AHC22" i="111"/>
  <c r="AID22" i="111" s="1"/>
  <c r="AIR22" i="111" s="1"/>
  <c r="AHB22" i="111"/>
  <c r="AEV22" i="111"/>
  <c r="AFE22" i="111" s="1"/>
  <c r="AEU22" i="111"/>
  <c r="ACO22" i="111"/>
  <c r="ADM22" i="111" s="1"/>
  <c r="ADZ22" i="111" s="1"/>
  <c r="ACN22" i="111"/>
  <c r="AAH22" i="111"/>
  <c r="AAZ22" i="111" s="1"/>
  <c r="ABL22" i="111" s="1"/>
  <c r="ACA22" i="111" s="1"/>
  <c r="AAG22" i="111"/>
  <c r="YA22" i="111"/>
  <c r="XZ22" i="111"/>
  <c r="VT22" i="111"/>
  <c r="WR22" i="111" s="1"/>
  <c r="XE22" i="111" s="1"/>
  <c r="VS22" i="111"/>
  <c r="TM22" i="111"/>
  <c r="UK22" i="111" s="1"/>
  <c r="UX22" i="111" s="1"/>
  <c r="TL22" i="111"/>
  <c r="RF22" i="111"/>
  <c r="RX22" i="111" s="1"/>
  <c r="SJ22" i="111" s="1"/>
  <c r="SY22" i="111" s="1"/>
  <c r="RE22" i="111"/>
  <c r="OY22" i="111"/>
  <c r="PZ22" i="111" s="1"/>
  <c r="QN22" i="111" s="1"/>
  <c r="OX22" i="111"/>
  <c r="MR22" i="111"/>
  <c r="NA22" i="111" s="1"/>
  <c r="MQ22" i="111"/>
  <c r="KK22" i="111"/>
  <c r="LI22" i="111" s="1"/>
  <c r="LV22" i="111" s="1"/>
  <c r="KJ22" i="111"/>
  <c r="AQE21" i="111"/>
  <c r="AQW21" i="111" s="1"/>
  <c r="ARI21" i="111" s="1"/>
  <c r="ARX21" i="111" s="1"/>
  <c r="AQD21" i="111"/>
  <c r="ANX21" i="111"/>
  <c r="AOY21" i="111" s="1"/>
  <c r="APM21" i="111" s="1"/>
  <c r="ANW21" i="111"/>
  <c r="ALQ21" i="111"/>
  <c r="AMO21" i="111" s="1"/>
  <c r="ANB21" i="111" s="1"/>
  <c r="ALP21" i="111"/>
  <c r="AJJ21" i="111"/>
  <c r="AKH21" i="111" s="1"/>
  <c r="AKU21" i="111" s="1"/>
  <c r="AJI21" i="111"/>
  <c r="AHC21" i="111"/>
  <c r="AHU21" i="111" s="1"/>
  <c r="AIG21" i="111" s="1"/>
  <c r="AIV21" i="111" s="1"/>
  <c r="AHB21" i="111"/>
  <c r="AEV21" i="111"/>
  <c r="AFW21" i="111" s="1"/>
  <c r="AGK21" i="111" s="1"/>
  <c r="AEU21" i="111"/>
  <c r="ACO21" i="111"/>
  <c r="ACN21" i="111"/>
  <c r="AAH21" i="111"/>
  <c r="ABF21" i="111" s="1"/>
  <c r="ABS21" i="111" s="1"/>
  <c r="AAG21" i="111"/>
  <c r="YA21" i="111"/>
  <c r="YS21" i="111" s="1"/>
  <c r="ZE21" i="111" s="1"/>
  <c r="ZT21" i="111" s="1"/>
  <c r="XZ21" i="111"/>
  <c r="VT21" i="111"/>
  <c r="WU21" i="111" s="1"/>
  <c r="XI21" i="111" s="1"/>
  <c r="VS21" i="111"/>
  <c r="TM21" i="111"/>
  <c r="UK21" i="111" s="1"/>
  <c r="UX21" i="111" s="1"/>
  <c r="TL21" i="111"/>
  <c r="RF21" i="111"/>
  <c r="SD21" i="111" s="1"/>
  <c r="SQ21" i="111" s="1"/>
  <c r="RE21" i="111"/>
  <c r="OY21" i="111"/>
  <c r="PQ21" i="111" s="1"/>
  <c r="QC21" i="111" s="1"/>
  <c r="QR21" i="111" s="1"/>
  <c r="OX21" i="111"/>
  <c r="MR21" i="111"/>
  <c r="NA21" i="111" s="1"/>
  <c r="MQ21" i="111"/>
  <c r="KK21" i="111"/>
  <c r="KJ21" i="111"/>
  <c r="AQE20" i="111"/>
  <c r="ARC20" i="111" s="1"/>
  <c r="ARP20" i="111" s="1"/>
  <c r="AQD20" i="111"/>
  <c r="ANX20" i="111"/>
  <c r="AOP20" i="111" s="1"/>
  <c r="APB20" i="111" s="1"/>
  <c r="APQ20" i="111" s="1"/>
  <c r="ANW20" i="111"/>
  <c r="ALQ20" i="111"/>
  <c r="AMR20" i="111" s="1"/>
  <c r="ANF20" i="111" s="1"/>
  <c r="ALP20" i="111"/>
  <c r="AJJ20" i="111"/>
  <c r="AKH20" i="111" s="1"/>
  <c r="AKU20" i="111" s="1"/>
  <c r="AJI20" i="111"/>
  <c r="AHC20" i="111"/>
  <c r="AIA20" i="111" s="1"/>
  <c r="AIN20" i="111" s="1"/>
  <c r="AHB20" i="111"/>
  <c r="AEV20" i="111"/>
  <c r="AFN20" i="111" s="1"/>
  <c r="AFZ20" i="111" s="1"/>
  <c r="AGO20" i="111" s="1"/>
  <c r="AEU20" i="111"/>
  <c r="ACO20" i="111"/>
  <c r="ADP20" i="111" s="1"/>
  <c r="AED20" i="111" s="1"/>
  <c r="ACN20" i="111"/>
  <c r="AAH20" i="111"/>
  <c r="AAG20" i="111"/>
  <c r="YA20" i="111"/>
  <c r="YY20" i="111" s="1"/>
  <c r="ZL20" i="111" s="1"/>
  <c r="XZ20" i="111"/>
  <c r="VT20" i="111"/>
  <c r="WL20" i="111" s="1"/>
  <c r="WX20" i="111" s="1"/>
  <c r="XM20" i="111" s="1"/>
  <c r="VS20" i="111"/>
  <c r="TM20" i="111"/>
  <c r="UN20" i="111" s="1"/>
  <c r="VB20" i="111" s="1"/>
  <c r="TL20" i="111"/>
  <c r="RF20" i="111"/>
  <c r="SD20" i="111" s="1"/>
  <c r="SQ20" i="111" s="1"/>
  <c r="RE20" i="111"/>
  <c r="OY20" i="111"/>
  <c r="PZ20" i="111" s="1"/>
  <c r="QN20" i="111" s="1"/>
  <c r="OX20" i="111"/>
  <c r="MR20" i="111"/>
  <c r="NP20" i="111" s="1"/>
  <c r="OC20" i="111" s="1"/>
  <c r="MQ20" i="111"/>
  <c r="KK20" i="111"/>
  <c r="LL20" i="111" s="1"/>
  <c r="LZ20" i="111" s="1"/>
  <c r="KJ20" i="111"/>
  <c r="AQE19" i="111"/>
  <c r="AQD19" i="111"/>
  <c r="ANX19" i="111"/>
  <c r="AOS19" i="111" s="1"/>
  <c r="APE19" i="111" s="1"/>
  <c r="ANW19" i="111"/>
  <c r="ALQ19" i="111"/>
  <c r="AMO19" i="111" s="1"/>
  <c r="ANB19" i="111" s="1"/>
  <c r="ALP19" i="111"/>
  <c r="AJJ19" i="111"/>
  <c r="AKK19" i="111" s="1"/>
  <c r="AKY19" i="111" s="1"/>
  <c r="AJI19" i="111"/>
  <c r="AHC19" i="111"/>
  <c r="AIA19" i="111" s="1"/>
  <c r="AIN19" i="111" s="1"/>
  <c r="AHB19" i="111"/>
  <c r="AEV19" i="111"/>
  <c r="AFQ19" i="111" s="1"/>
  <c r="AGC19" i="111" s="1"/>
  <c r="AEU19" i="111"/>
  <c r="ACO19" i="111"/>
  <c r="ADJ19" i="111" s="1"/>
  <c r="ADV19" i="111" s="1"/>
  <c r="ACN19" i="111"/>
  <c r="AAH19" i="111"/>
  <c r="ABI19" i="111" s="1"/>
  <c r="ABW19" i="111" s="1"/>
  <c r="AAG19" i="111"/>
  <c r="YA19" i="111"/>
  <c r="XZ19" i="111"/>
  <c r="VT19" i="111"/>
  <c r="VS19" i="111"/>
  <c r="TM19" i="111"/>
  <c r="UK19" i="111" s="1"/>
  <c r="UX19" i="111" s="1"/>
  <c r="TL19" i="111"/>
  <c r="RF19" i="111"/>
  <c r="SG19" i="111" s="1"/>
  <c r="SU19" i="111" s="1"/>
  <c r="RE19" i="111"/>
  <c r="OY19" i="111"/>
  <c r="PW19" i="111" s="1"/>
  <c r="QJ19" i="111" s="1"/>
  <c r="OX19" i="111"/>
  <c r="MR19" i="111"/>
  <c r="NS19" i="111" s="1"/>
  <c r="OG19" i="111" s="1"/>
  <c r="MQ19" i="111"/>
  <c r="KK19" i="111"/>
  <c r="KT19" i="111" s="1"/>
  <c r="KJ19" i="111"/>
  <c r="AQE18" i="111"/>
  <c r="AQZ18" i="111" s="1"/>
  <c r="ARL18" i="111" s="1"/>
  <c r="AQD18" i="111"/>
  <c r="ANX18" i="111"/>
  <c r="ANW18" i="111"/>
  <c r="ALQ18" i="111"/>
  <c r="ALP18" i="111"/>
  <c r="AJJ18" i="111"/>
  <c r="AKH18" i="111" s="1"/>
  <c r="AKU18" i="111" s="1"/>
  <c r="AJI18" i="111"/>
  <c r="AHC18" i="111"/>
  <c r="AID18" i="111" s="1"/>
  <c r="AIR18" i="111" s="1"/>
  <c r="AHB18" i="111"/>
  <c r="AEV18" i="111"/>
  <c r="AFT18" i="111" s="1"/>
  <c r="AGG18" i="111" s="1"/>
  <c r="AEU18" i="111"/>
  <c r="ACO18" i="111"/>
  <c r="ADP18" i="111" s="1"/>
  <c r="AED18" i="111" s="1"/>
  <c r="ACN18" i="111"/>
  <c r="AAH18" i="111"/>
  <c r="ABC18" i="111" s="1"/>
  <c r="ABO18" i="111" s="1"/>
  <c r="AAG18" i="111"/>
  <c r="YA18" i="111"/>
  <c r="ZB18" i="111" s="1"/>
  <c r="ZP18" i="111" s="1"/>
  <c r="XZ18" i="111"/>
  <c r="VT18" i="111"/>
  <c r="WC18" i="111" s="1"/>
  <c r="VS18" i="111"/>
  <c r="TM18" i="111"/>
  <c r="UH18" i="111" s="1"/>
  <c r="UT18" i="111" s="1"/>
  <c r="TL18" i="111"/>
  <c r="RF18" i="111"/>
  <c r="SD18" i="111" s="1"/>
  <c r="SQ18" i="111" s="1"/>
  <c r="RE18" i="111"/>
  <c r="OY18" i="111"/>
  <c r="OX18" i="111"/>
  <c r="MR18" i="111"/>
  <c r="NP18" i="111" s="1"/>
  <c r="OC18" i="111" s="1"/>
  <c r="MQ18" i="111"/>
  <c r="KK18" i="111"/>
  <c r="LL18" i="111" s="1"/>
  <c r="LZ18" i="111" s="1"/>
  <c r="KJ18" i="111"/>
  <c r="AQE17" i="111"/>
  <c r="ARC17" i="111" s="1"/>
  <c r="ARP17" i="111" s="1"/>
  <c r="AQD17" i="111"/>
  <c r="ANX17" i="111"/>
  <c r="AOY17" i="111" s="1"/>
  <c r="APM17" i="111" s="1"/>
  <c r="ANW17" i="111"/>
  <c r="ALQ17" i="111"/>
  <c r="ALP17" i="111"/>
  <c r="AJJ17" i="111"/>
  <c r="AKE17" i="111" s="1"/>
  <c r="AKQ17" i="111" s="1"/>
  <c r="AJI17" i="111"/>
  <c r="AHC17" i="111"/>
  <c r="AIA17" i="111" s="1"/>
  <c r="AIN17" i="111" s="1"/>
  <c r="AHB17" i="111"/>
  <c r="AEV17" i="111"/>
  <c r="AFW17" i="111" s="1"/>
  <c r="AGK17" i="111" s="1"/>
  <c r="AEU17" i="111"/>
  <c r="ACO17" i="111"/>
  <c r="ADM17" i="111" s="1"/>
  <c r="ADZ17" i="111" s="1"/>
  <c r="ACN17" i="111"/>
  <c r="AAH17" i="111"/>
  <c r="ABC17" i="111" s="1"/>
  <c r="ABO17" i="111" s="1"/>
  <c r="AAG17" i="111"/>
  <c r="YA17" i="111"/>
  <c r="YV17" i="111" s="1"/>
  <c r="ZH17" i="111" s="1"/>
  <c r="XZ17" i="111"/>
  <c r="VT17" i="111"/>
  <c r="VS17" i="111"/>
  <c r="TM17" i="111"/>
  <c r="TL17" i="111"/>
  <c r="RF17" i="111"/>
  <c r="RX17" i="111" s="1"/>
  <c r="SJ17" i="111" s="1"/>
  <c r="SY17" i="111" s="1"/>
  <c r="RE17" i="111"/>
  <c r="OY17" i="111"/>
  <c r="PT17" i="111" s="1"/>
  <c r="QF17" i="111" s="1"/>
  <c r="OX17" i="111"/>
  <c r="MR17" i="111"/>
  <c r="NS17" i="111" s="1"/>
  <c r="OG17" i="111" s="1"/>
  <c r="MQ17" i="111"/>
  <c r="KK17" i="111"/>
  <c r="KJ17" i="111"/>
  <c r="AQE16" i="111"/>
  <c r="AQD16" i="111"/>
  <c r="ANX16" i="111"/>
  <c r="AOG16" i="111" s="1"/>
  <c r="ANW16" i="111"/>
  <c r="ALQ16" i="111"/>
  <c r="AML16" i="111" s="1"/>
  <c r="AMX16" i="111" s="1"/>
  <c r="ALP16" i="111"/>
  <c r="AJJ16" i="111"/>
  <c r="AKK16" i="111" s="1"/>
  <c r="AKY16" i="111" s="1"/>
  <c r="AJI16" i="111"/>
  <c r="AHC16" i="111"/>
  <c r="AHR16" i="111" s="1"/>
  <c r="AHB16" i="111"/>
  <c r="AEV16" i="111"/>
  <c r="AFW16" i="111" s="1"/>
  <c r="AGK16" i="111" s="1"/>
  <c r="AEU16" i="111"/>
  <c r="ACO16" i="111"/>
  <c r="ADG16" i="111" s="1"/>
  <c r="ADS16" i="111" s="1"/>
  <c r="AEH16" i="111" s="1"/>
  <c r="ACN16" i="111"/>
  <c r="AAH16" i="111"/>
  <c r="AAZ16" i="111" s="1"/>
  <c r="ABL16" i="111" s="1"/>
  <c r="ACA16" i="111" s="1"/>
  <c r="AAG16" i="111"/>
  <c r="YA16" i="111"/>
  <c r="YP16" i="111" s="1"/>
  <c r="XZ16" i="111"/>
  <c r="VT16" i="111"/>
  <c r="WF16" i="111" s="1"/>
  <c r="VS16" i="111"/>
  <c r="TM16" i="111"/>
  <c r="UE16" i="111" s="1"/>
  <c r="UQ16" i="111" s="1"/>
  <c r="VF16" i="111" s="1"/>
  <c r="TL16" i="111"/>
  <c r="RF16" i="111"/>
  <c r="SA16" i="111" s="1"/>
  <c r="SM16" i="111" s="1"/>
  <c r="RE16" i="111"/>
  <c r="OY16" i="111"/>
  <c r="PN16" i="111" s="1"/>
  <c r="OX16" i="111"/>
  <c r="MR16" i="111"/>
  <c r="NM16" i="111" s="1"/>
  <c r="NY16" i="111" s="1"/>
  <c r="MQ16" i="111"/>
  <c r="KK16" i="111"/>
  <c r="LC16" i="111" s="1"/>
  <c r="LO16" i="111" s="1"/>
  <c r="MD16" i="111" s="1"/>
  <c r="KJ16" i="111"/>
  <c r="AQE15" i="111"/>
  <c r="AQD15" i="111"/>
  <c r="ANX15" i="111"/>
  <c r="ANW15" i="111"/>
  <c r="ALQ15" i="111"/>
  <c r="AML15" i="111" s="1"/>
  <c r="AMX15" i="111" s="1"/>
  <c r="ALP15" i="111"/>
  <c r="AJJ15" i="111"/>
  <c r="AJI15" i="111"/>
  <c r="AHC15" i="111"/>
  <c r="AHL15" i="111" s="1"/>
  <c r="AHB15" i="111"/>
  <c r="AEV15" i="111"/>
  <c r="AFK15" i="111" s="1"/>
  <c r="AEU15" i="111"/>
  <c r="ACO15" i="111"/>
  <c r="ADG15" i="111" s="1"/>
  <c r="ADS15" i="111" s="1"/>
  <c r="AEH15" i="111" s="1"/>
  <c r="ACN15" i="111"/>
  <c r="AAH15" i="111"/>
  <c r="AAW15" i="111" s="1"/>
  <c r="AAG15" i="111"/>
  <c r="YA15" i="111"/>
  <c r="YP15" i="111" s="1"/>
  <c r="XZ15" i="111"/>
  <c r="VT15" i="111"/>
  <c r="WL15" i="111" s="1"/>
  <c r="WX15" i="111" s="1"/>
  <c r="XM15" i="111" s="1"/>
  <c r="VS15" i="111"/>
  <c r="TM15" i="111"/>
  <c r="UE15" i="111" s="1"/>
  <c r="UQ15" i="111" s="1"/>
  <c r="VF15" i="111" s="1"/>
  <c r="TL15" i="111"/>
  <c r="RF15" i="111"/>
  <c r="RX15" i="111" s="1"/>
  <c r="SJ15" i="111" s="1"/>
  <c r="SY15" i="111" s="1"/>
  <c r="RE15" i="111"/>
  <c r="OY15" i="111"/>
  <c r="OX15" i="111"/>
  <c r="MR15" i="111"/>
  <c r="NJ15" i="111" s="1"/>
  <c r="NV15" i="111" s="1"/>
  <c r="OK15" i="111" s="1"/>
  <c r="MQ15" i="111"/>
  <c r="KK15" i="111"/>
  <c r="LC15" i="111" s="1"/>
  <c r="LO15" i="111" s="1"/>
  <c r="MD15" i="111" s="1"/>
  <c r="KJ15" i="111"/>
  <c r="ARJ14" i="111"/>
  <c r="ARI14" i="111"/>
  <c r="ARG14" i="111"/>
  <c r="ARF14" i="111"/>
  <c r="ARD14" i="111"/>
  <c r="ARC14" i="111"/>
  <c r="ARA14" i="111"/>
  <c r="AQZ14" i="111"/>
  <c r="AQX14" i="111"/>
  <c r="AQW14" i="111"/>
  <c r="AQU14" i="111"/>
  <c r="AQT14" i="111"/>
  <c r="AQR14" i="111"/>
  <c r="AQQ14" i="111"/>
  <c r="AQO14" i="111"/>
  <c r="AQN14" i="111"/>
  <c r="APC14" i="111"/>
  <c r="APB14" i="111"/>
  <c r="AOZ14" i="111"/>
  <c r="AOY14" i="111"/>
  <c r="AOW14" i="111"/>
  <c r="AOV14" i="111"/>
  <c r="AOT14" i="111"/>
  <c r="AOS14" i="111"/>
  <c r="AOQ14" i="111"/>
  <c r="AOP14" i="111"/>
  <c r="AON14" i="111"/>
  <c r="AOM14" i="111"/>
  <c r="AOK14" i="111"/>
  <c r="AOJ14" i="111"/>
  <c r="AOH14" i="111"/>
  <c r="AOG14" i="111"/>
  <c r="AMV14" i="111"/>
  <c r="AMU14" i="111"/>
  <c r="AMS14" i="111"/>
  <c r="AMR14" i="111"/>
  <c r="AMP14" i="111"/>
  <c r="AMO14" i="111"/>
  <c r="AMM14" i="111"/>
  <c r="AML14" i="111"/>
  <c r="AMJ14" i="111"/>
  <c r="AMI14" i="111"/>
  <c r="AMG14" i="111"/>
  <c r="AMF14" i="111"/>
  <c r="AMD14" i="111"/>
  <c r="AMC14" i="111"/>
  <c r="AMA14" i="111"/>
  <c r="ALZ14" i="111"/>
  <c r="AKO14" i="111"/>
  <c r="AKN14" i="111"/>
  <c r="AKL14" i="111"/>
  <c r="AKK14" i="111"/>
  <c r="AKI14" i="111"/>
  <c r="AKH14" i="111"/>
  <c r="AKF14" i="111"/>
  <c r="AKE14" i="111"/>
  <c r="AKC14" i="111"/>
  <c r="AKB14" i="111"/>
  <c r="AJZ14" i="111"/>
  <c r="AJY14" i="111"/>
  <c r="AJW14" i="111"/>
  <c r="AJV14" i="111"/>
  <c r="AJT14" i="111"/>
  <c r="AJS14" i="111"/>
  <c r="AIH14" i="111"/>
  <c r="AIG14" i="111"/>
  <c r="AIE14" i="111"/>
  <c r="AID14" i="111"/>
  <c r="AIB14" i="111"/>
  <c r="AIA14" i="111"/>
  <c r="AHY14" i="111"/>
  <c r="AHX14" i="111"/>
  <c r="AHV14" i="111"/>
  <c r="AHU14" i="111"/>
  <c r="AHS14" i="111"/>
  <c r="AHR14" i="111"/>
  <c r="AHP14" i="111"/>
  <c r="AHO14" i="111"/>
  <c r="AHM14" i="111"/>
  <c r="AHL14" i="111"/>
  <c r="AGA14" i="111"/>
  <c r="AFZ14" i="111"/>
  <c r="AFX14" i="111"/>
  <c r="AFW14" i="111"/>
  <c r="AFU14" i="111"/>
  <c r="AFT14" i="111"/>
  <c r="AFR14" i="111"/>
  <c r="AFQ14" i="111"/>
  <c r="AFO14" i="111"/>
  <c r="AFN14" i="111"/>
  <c r="AFL14" i="111"/>
  <c r="AFK14" i="111"/>
  <c r="AFI14" i="111"/>
  <c r="AFH14" i="111"/>
  <c r="AFF14" i="111"/>
  <c r="AFE14" i="111"/>
  <c r="ADT14" i="111"/>
  <c r="ADS14" i="111"/>
  <c r="ADQ14" i="111"/>
  <c r="ADP14" i="111"/>
  <c r="ADN14" i="111"/>
  <c r="ADM14" i="111"/>
  <c r="ADK14" i="111"/>
  <c r="ADJ14" i="111"/>
  <c r="ADH14" i="111"/>
  <c r="ADG14" i="111"/>
  <c r="ADE14" i="111"/>
  <c r="ADD14" i="111"/>
  <c r="ADB14" i="111"/>
  <c r="ADA14" i="111"/>
  <c r="ACY14" i="111"/>
  <c r="ACX14" i="111"/>
  <c r="ABM14" i="111"/>
  <c r="ABL14" i="111"/>
  <c r="ABJ14" i="111"/>
  <c r="ABI14" i="111"/>
  <c r="ABG14" i="111"/>
  <c r="ABF14" i="111"/>
  <c r="ABD14" i="111"/>
  <c r="ABC14" i="111"/>
  <c r="ABA14" i="111"/>
  <c r="AAZ14" i="111"/>
  <c r="AAX14" i="111"/>
  <c r="AAW14" i="111"/>
  <c r="AAU14" i="111"/>
  <c r="AAT14" i="111"/>
  <c r="AAR14" i="111"/>
  <c r="AAQ14" i="111"/>
  <c r="ZF14" i="111"/>
  <c r="ZE14" i="111"/>
  <c r="ZC14" i="111"/>
  <c r="ZB14" i="111"/>
  <c r="YZ14" i="111"/>
  <c r="YY14" i="111"/>
  <c r="YW14" i="111"/>
  <c r="YV14" i="111"/>
  <c r="YT14" i="111"/>
  <c r="YS14" i="111"/>
  <c r="YQ14" i="111"/>
  <c r="YP14" i="111"/>
  <c r="YN14" i="111"/>
  <c r="YM14" i="111"/>
  <c r="YK14" i="111"/>
  <c r="YJ14" i="111"/>
  <c r="WY14" i="111"/>
  <c r="WX14" i="111"/>
  <c r="WV14" i="111"/>
  <c r="WU14" i="111"/>
  <c r="WS14" i="111"/>
  <c r="WR14" i="111"/>
  <c r="WP14" i="111"/>
  <c r="WO14" i="111"/>
  <c r="WM14" i="111"/>
  <c r="WL14" i="111"/>
  <c r="WJ14" i="111"/>
  <c r="WI14" i="111"/>
  <c r="WG14" i="111"/>
  <c r="WF14" i="111"/>
  <c r="WD14" i="111"/>
  <c r="WC14" i="111"/>
  <c r="UR14" i="111"/>
  <c r="UQ14" i="111"/>
  <c r="UO14" i="111"/>
  <c r="UN14" i="111"/>
  <c r="UL14" i="111"/>
  <c r="UK14" i="111"/>
  <c r="UI14" i="111"/>
  <c r="UH14" i="111"/>
  <c r="UF14" i="111"/>
  <c r="UE14" i="111"/>
  <c r="UC14" i="111"/>
  <c r="UB14" i="111"/>
  <c r="TZ14" i="111"/>
  <c r="TY14" i="111"/>
  <c r="TW14" i="111"/>
  <c r="TV14" i="111"/>
  <c r="SK14" i="111"/>
  <c r="SJ14" i="111"/>
  <c r="SH14" i="111"/>
  <c r="SG14" i="111"/>
  <c r="SE14" i="111"/>
  <c r="SD14" i="111"/>
  <c r="SB14" i="111"/>
  <c r="SA14" i="111"/>
  <c r="RY14" i="111"/>
  <c r="RX14" i="111"/>
  <c r="RV14" i="111"/>
  <c r="RU14" i="111"/>
  <c r="RS14" i="111"/>
  <c r="RR14" i="111"/>
  <c r="RP14" i="111"/>
  <c r="RO14" i="111"/>
  <c r="QD14" i="111"/>
  <c r="QC14" i="111"/>
  <c r="QA14" i="111"/>
  <c r="PZ14" i="111"/>
  <c r="PX14" i="111"/>
  <c r="PW14" i="111"/>
  <c r="PU14" i="111"/>
  <c r="PT14" i="111"/>
  <c r="PR14" i="111"/>
  <c r="PQ14" i="111"/>
  <c r="PO14" i="111"/>
  <c r="PN14" i="111"/>
  <c r="PL14" i="111"/>
  <c r="PK14" i="111"/>
  <c r="PI14" i="111"/>
  <c r="PH14" i="111"/>
  <c r="NW14" i="111"/>
  <c r="NV14" i="111"/>
  <c r="NT14" i="111"/>
  <c r="NS14" i="111"/>
  <c r="NQ14" i="111"/>
  <c r="NP14" i="111"/>
  <c r="NN14" i="111"/>
  <c r="NM14" i="111"/>
  <c r="NK14" i="111"/>
  <c r="NJ14" i="111"/>
  <c r="NH14" i="111"/>
  <c r="NG14" i="111"/>
  <c r="NE14" i="111"/>
  <c r="ND14" i="111"/>
  <c r="NB14" i="111"/>
  <c r="NA14" i="111"/>
  <c r="LP14" i="111"/>
  <c r="LO14" i="111"/>
  <c r="LM14" i="111"/>
  <c r="LL14" i="111"/>
  <c r="LJ14" i="111"/>
  <c r="LI14" i="111"/>
  <c r="LG14" i="111"/>
  <c r="LF14" i="111"/>
  <c r="LD14" i="111"/>
  <c r="LC14" i="111"/>
  <c r="LA14" i="111"/>
  <c r="KZ14" i="111"/>
  <c r="KX14" i="111"/>
  <c r="KW14" i="111"/>
  <c r="KU14" i="111"/>
  <c r="KT14" i="111"/>
  <c r="ARK13" i="111"/>
  <c r="ARJ13" i="111"/>
  <c r="ARI13" i="111"/>
  <c r="ARH13" i="111"/>
  <c r="ARG13" i="111"/>
  <c r="ARF13" i="111"/>
  <c r="ARE13" i="111"/>
  <c r="ARD13" i="111"/>
  <c r="ARC13" i="111"/>
  <c r="ARB13" i="111"/>
  <c r="ARA13" i="111"/>
  <c r="AQZ13" i="111"/>
  <c r="AQY13" i="111"/>
  <c r="AQX13" i="111"/>
  <c r="AQW13" i="111"/>
  <c r="AQV13" i="111"/>
  <c r="AQU13" i="111"/>
  <c r="AQT13" i="111"/>
  <c r="AQS13" i="111"/>
  <c r="AQR13" i="111"/>
  <c r="AQQ13" i="111"/>
  <c r="AQP13" i="111"/>
  <c r="AQO13" i="111"/>
  <c r="AQN13" i="111"/>
  <c r="APD13" i="111"/>
  <c r="APC13" i="111"/>
  <c r="APB13" i="111"/>
  <c r="APA13" i="111"/>
  <c r="AOZ13" i="111"/>
  <c r="AOY13" i="111"/>
  <c r="AOX13" i="111"/>
  <c r="AOW13" i="111"/>
  <c r="AOV13" i="111"/>
  <c r="AOU13" i="111"/>
  <c r="AOT13" i="111"/>
  <c r="AOS13" i="111"/>
  <c r="AOR13" i="111"/>
  <c r="AOQ13" i="111"/>
  <c r="AOP13" i="111"/>
  <c r="AOO13" i="111"/>
  <c r="AON13" i="111"/>
  <c r="AOM13" i="111"/>
  <c r="AOL13" i="111"/>
  <c r="AOK13" i="111"/>
  <c r="AOJ13" i="111"/>
  <c r="AOI13" i="111"/>
  <c r="AOH13" i="111"/>
  <c r="AOG13" i="111"/>
  <c r="AMW13" i="111"/>
  <c r="AMV13" i="111"/>
  <c r="AMU13" i="111"/>
  <c r="AMT13" i="111"/>
  <c r="AMS13" i="111"/>
  <c r="AMR13" i="111"/>
  <c r="AMQ13" i="111"/>
  <c r="AMP13" i="111"/>
  <c r="AMO13" i="111"/>
  <c r="AMN13" i="111"/>
  <c r="AMM13" i="111"/>
  <c r="AML13" i="111"/>
  <c r="AMK13" i="111"/>
  <c r="AMJ13" i="111"/>
  <c r="AMI13" i="111"/>
  <c r="AMH13" i="111"/>
  <c r="AMG13" i="111"/>
  <c r="AMF13" i="111"/>
  <c r="AME13" i="111"/>
  <c r="AMD13" i="111"/>
  <c r="AMC13" i="111"/>
  <c r="AMB13" i="111"/>
  <c r="AMA13" i="111"/>
  <c r="ALZ13" i="111"/>
  <c r="AKP13" i="111"/>
  <c r="AKO13" i="111"/>
  <c r="AKN13" i="111"/>
  <c r="AKM13" i="111"/>
  <c r="AKL13" i="111"/>
  <c r="AKK13" i="111"/>
  <c r="AKJ13" i="111"/>
  <c r="AKI13" i="111"/>
  <c r="AKH13" i="111"/>
  <c r="AKG13" i="111"/>
  <c r="AKF13" i="111"/>
  <c r="AKE13" i="111"/>
  <c r="AKD13" i="111"/>
  <c r="AKC13" i="111"/>
  <c r="AKB13" i="111"/>
  <c r="AKA13" i="111"/>
  <c r="AJZ13" i="111"/>
  <c r="AJY13" i="111"/>
  <c r="AJX13" i="111"/>
  <c r="AJW13" i="111"/>
  <c r="AJV13" i="111"/>
  <c r="AJU13" i="111"/>
  <c r="AJT13" i="111"/>
  <c r="AJS13" i="111"/>
  <c r="AII13" i="111"/>
  <c r="AIH13" i="111"/>
  <c r="AIG13" i="111"/>
  <c r="AIF13" i="111"/>
  <c r="AIE13" i="111"/>
  <c r="AID13" i="111"/>
  <c r="AIC13" i="111"/>
  <c r="AIB13" i="111"/>
  <c r="AIA13" i="111"/>
  <c r="AHZ13" i="111"/>
  <c r="AHY13" i="111"/>
  <c r="AHX13" i="111"/>
  <c r="AHW13" i="111"/>
  <c r="AHV13" i="111"/>
  <c r="AHU13" i="111"/>
  <c r="AHT13" i="111"/>
  <c r="AHS13" i="111"/>
  <c r="AHR13" i="111"/>
  <c r="AHQ13" i="111"/>
  <c r="AHP13" i="111"/>
  <c r="AHO13" i="111"/>
  <c r="AHN13" i="111"/>
  <c r="AHM13" i="111"/>
  <c r="AHL13" i="111"/>
  <c r="AGB13" i="111"/>
  <c r="AGA13" i="111"/>
  <c r="AFZ13" i="111"/>
  <c r="AFY13" i="111"/>
  <c r="AFX13" i="111"/>
  <c r="AFW13" i="111"/>
  <c r="AFV13" i="111"/>
  <c r="AFU13" i="111"/>
  <c r="AFT13" i="111"/>
  <c r="AFS13" i="111"/>
  <c r="AFR13" i="111"/>
  <c r="AFQ13" i="111"/>
  <c r="AFP13" i="111"/>
  <c r="AFO13" i="111"/>
  <c r="AFN13" i="111"/>
  <c r="AFM13" i="111"/>
  <c r="AFL13" i="111"/>
  <c r="AFK13" i="111"/>
  <c r="AFJ13" i="111"/>
  <c r="AFI13" i="111"/>
  <c r="AFH13" i="111"/>
  <c r="AFG13" i="111"/>
  <c r="AFF13" i="111"/>
  <c r="AFE13" i="111"/>
  <c r="ADU13" i="111"/>
  <c r="ADT13" i="111"/>
  <c r="ADS13" i="111"/>
  <c r="ADR13" i="111"/>
  <c r="ADQ13" i="111"/>
  <c r="ADP13" i="111"/>
  <c r="ADO13" i="111"/>
  <c r="ADN13" i="111"/>
  <c r="ADM13" i="111"/>
  <c r="ADL13" i="111"/>
  <c r="ADK13" i="111"/>
  <c r="ADJ13" i="111"/>
  <c r="ADI13" i="111"/>
  <c r="ADH13" i="111"/>
  <c r="ADG13" i="111"/>
  <c r="ADF13" i="111"/>
  <c r="ADE13" i="111"/>
  <c r="ADD13" i="111"/>
  <c r="ADC13" i="111"/>
  <c r="ADB13" i="111"/>
  <c r="ADA13" i="111"/>
  <c r="ACZ13" i="111"/>
  <c r="ACY13" i="111"/>
  <c r="ACX13" i="111"/>
  <c r="ABN13" i="111"/>
  <c r="ABM13" i="111"/>
  <c r="ABL13" i="111"/>
  <c r="ABK13" i="111"/>
  <c r="ABJ13" i="111"/>
  <c r="ABI13" i="111"/>
  <c r="ABH13" i="111"/>
  <c r="ABG13" i="111"/>
  <c r="ABF13" i="111"/>
  <c r="ABE13" i="111"/>
  <c r="ABD13" i="111"/>
  <c r="ABC13" i="111"/>
  <c r="ABB13" i="111"/>
  <c r="ABA13" i="111"/>
  <c r="AAZ13" i="111"/>
  <c r="AAY13" i="111"/>
  <c r="AAX13" i="111"/>
  <c r="AAW13" i="111"/>
  <c r="AAV13" i="111"/>
  <c r="AAU13" i="111"/>
  <c r="AAT13" i="111"/>
  <c r="AAS13" i="111"/>
  <c r="AAR13" i="111"/>
  <c r="AAQ13" i="111"/>
  <c r="ZG13" i="111"/>
  <c r="ZF13" i="111"/>
  <c r="ZE13" i="111"/>
  <c r="ZD13" i="111"/>
  <c r="ZC13" i="111"/>
  <c r="ZB13" i="111"/>
  <c r="ZA13" i="111"/>
  <c r="YZ13" i="111"/>
  <c r="YY13" i="111"/>
  <c r="YX13" i="111"/>
  <c r="YW13" i="111"/>
  <c r="YV13" i="111"/>
  <c r="YU13" i="111"/>
  <c r="YT13" i="111"/>
  <c r="YS13" i="111"/>
  <c r="YR13" i="111"/>
  <c r="YQ13" i="111"/>
  <c r="YP13" i="111"/>
  <c r="YO13" i="111"/>
  <c r="YN13" i="111"/>
  <c r="YM13" i="111"/>
  <c r="YL13" i="111"/>
  <c r="YK13" i="111"/>
  <c r="YJ13" i="111"/>
  <c r="WZ13" i="111"/>
  <c r="WY13" i="111"/>
  <c r="WX13" i="111"/>
  <c r="WW13" i="111"/>
  <c r="WV13" i="111"/>
  <c r="WU13" i="111"/>
  <c r="WT13" i="111"/>
  <c r="WS13" i="111"/>
  <c r="WR13" i="111"/>
  <c r="WQ13" i="111"/>
  <c r="WP13" i="111"/>
  <c r="WO13" i="111"/>
  <c r="WN13" i="111"/>
  <c r="WM13" i="111"/>
  <c r="WL13" i="111"/>
  <c r="WK13" i="111"/>
  <c r="WJ13" i="111"/>
  <c r="WI13" i="111"/>
  <c r="WH13" i="111"/>
  <c r="WG13" i="111"/>
  <c r="WF13" i="111"/>
  <c r="WE13" i="111"/>
  <c r="WD13" i="111"/>
  <c r="WC13" i="111"/>
  <c r="US13" i="111"/>
  <c r="UR13" i="111"/>
  <c r="UQ13" i="111"/>
  <c r="UP13" i="111"/>
  <c r="UO13" i="111"/>
  <c r="UN13" i="111"/>
  <c r="UM13" i="111"/>
  <c r="UL13" i="111"/>
  <c r="UK13" i="111"/>
  <c r="UJ13" i="111"/>
  <c r="UI13" i="111"/>
  <c r="UH13" i="111"/>
  <c r="UG13" i="111"/>
  <c r="UF13" i="111"/>
  <c r="UE13" i="111"/>
  <c r="UD13" i="111"/>
  <c r="UC13" i="111"/>
  <c r="UB13" i="111"/>
  <c r="UA13" i="111"/>
  <c r="TZ13" i="111"/>
  <c r="TY13" i="111"/>
  <c r="TX13" i="111"/>
  <c r="TW13" i="111"/>
  <c r="TV13" i="111"/>
  <c r="SL13" i="111"/>
  <c r="SK13" i="111"/>
  <c r="SJ13" i="111"/>
  <c r="SI13" i="111"/>
  <c r="SH13" i="111"/>
  <c r="SG13" i="111"/>
  <c r="SF13" i="111"/>
  <c r="SE13" i="111"/>
  <c r="SD13" i="111"/>
  <c r="SC13" i="111"/>
  <c r="SB13" i="111"/>
  <c r="SA13" i="111"/>
  <c r="RZ13" i="111"/>
  <c r="RY13" i="111"/>
  <c r="RX13" i="111"/>
  <c r="RW13" i="111"/>
  <c r="RV13" i="111"/>
  <c r="RU13" i="111"/>
  <c r="RT13" i="111"/>
  <c r="RS13" i="111"/>
  <c r="RR13" i="111"/>
  <c r="RQ13" i="111"/>
  <c r="RP13" i="111"/>
  <c r="RO13" i="111"/>
  <c r="QE13" i="111"/>
  <c r="QD13" i="111"/>
  <c r="QC13" i="111"/>
  <c r="QB13" i="111"/>
  <c r="QA13" i="111"/>
  <c r="PZ13" i="111"/>
  <c r="PY13" i="111"/>
  <c r="PX13" i="111"/>
  <c r="PW13" i="111"/>
  <c r="PV13" i="111"/>
  <c r="PU13" i="111"/>
  <c r="PT13" i="111"/>
  <c r="PS13" i="111"/>
  <c r="PR13" i="111"/>
  <c r="PQ13" i="111"/>
  <c r="PP13" i="111"/>
  <c r="PO13" i="111"/>
  <c r="PN13" i="111"/>
  <c r="PM13" i="111"/>
  <c r="PL13" i="111"/>
  <c r="PK13" i="111"/>
  <c r="PJ13" i="111"/>
  <c r="PI13" i="111"/>
  <c r="PH13" i="111"/>
  <c r="NX13" i="111"/>
  <c r="NW13" i="111"/>
  <c r="NV13" i="111"/>
  <c r="NU13" i="111"/>
  <c r="NT13" i="111"/>
  <c r="NS13" i="111"/>
  <c r="NR13" i="111"/>
  <c r="NQ13" i="111"/>
  <c r="NP13" i="111"/>
  <c r="NO13" i="111"/>
  <c r="NN13" i="111"/>
  <c r="NM13" i="111"/>
  <c r="NL13" i="111"/>
  <c r="NK13" i="111"/>
  <c r="NJ13" i="111"/>
  <c r="NI13" i="111"/>
  <c r="NH13" i="111"/>
  <c r="NG13" i="111"/>
  <c r="NF13" i="111"/>
  <c r="NE13" i="111"/>
  <c r="ND13" i="111"/>
  <c r="NC13" i="111"/>
  <c r="NB13" i="111"/>
  <c r="NA13" i="111"/>
  <c r="LQ13" i="111"/>
  <c r="LP13" i="111"/>
  <c r="LO13" i="111"/>
  <c r="LN13" i="111"/>
  <c r="LM13" i="111"/>
  <c r="LL13" i="111"/>
  <c r="LK13" i="111"/>
  <c r="LJ13" i="111"/>
  <c r="LI13" i="111"/>
  <c r="LH13" i="111"/>
  <c r="LG13" i="111"/>
  <c r="LF13" i="111"/>
  <c r="LE13" i="111"/>
  <c r="LD13" i="111"/>
  <c r="LC13" i="111"/>
  <c r="LB13" i="111"/>
  <c r="LA13" i="111"/>
  <c r="KZ13" i="111"/>
  <c r="KY13" i="111"/>
  <c r="KX13" i="111"/>
  <c r="KW13" i="111"/>
  <c r="KV13" i="111"/>
  <c r="KU13" i="111"/>
  <c r="KT13" i="111"/>
  <c r="ARI10" i="111"/>
  <c r="ARX10" i="111" s="1"/>
  <c r="ARF10" i="111"/>
  <c r="ART10" i="111" s="1"/>
  <c r="ARC10" i="111"/>
  <c r="ARP10" i="111" s="1"/>
  <c r="AQZ10" i="111"/>
  <c r="ARL10" i="111" s="1"/>
  <c r="AQW10" i="111"/>
  <c r="AQT10" i="111"/>
  <c r="AQQ10" i="111"/>
  <c r="AQN10" i="111"/>
  <c r="APB10" i="111"/>
  <c r="APQ10" i="111" s="1"/>
  <c r="AOY10" i="111"/>
  <c r="APM10" i="111" s="1"/>
  <c r="AOV10" i="111"/>
  <c r="API10" i="111" s="1"/>
  <c r="AOS10" i="111"/>
  <c r="APE10" i="111" s="1"/>
  <c r="AOP10" i="111"/>
  <c r="AOM10" i="111"/>
  <c r="AOJ10" i="111"/>
  <c r="AOG10" i="111"/>
  <c r="AMU10" i="111"/>
  <c r="ANJ10" i="111" s="1"/>
  <c r="AMR10" i="111"/>
  <c r="ANF10" i="111" s="1"/>
  <c r="AMO10" i="111"/>
  <c r="ANB10" i="111" s="1"/>
  <c r="AML10" i="111"/>
  <c r="AMX10" i="111" s="1"/>
  <c r="AMI10" i="111"/>
  <c r="AMF10" i="111"/>
  <c r="AMC10" i="111"/>
  <c r="ALZ10" i="111"/>
  <c r="AKN10" i="111"/>
  <c r="ALC10" i="111" s="1"/>
  <c r="AKK10" i="111"/>
  <c r="AKY10" i="111" s="1"/>
  <c r="AKH10" i="111"/>
  <c r="AKU10" i="111" s="1"/>
  <c r="AKE10" i="111"/>
  <c r="AKQ10" i="111" s="1"/>
  <c r="AKB10" i="111"/>
  <c r="AJY10" i="111"/>
  <c r="AJV10" i="111"/>
  <c r="AJS10" i="111"/>
  <c r="AIG10" i="111"/>
  <c r="AIV10" i="111" s="1"/>
  <c r="AID10" i="111"/>
  <c r="AIR10" i="111" s="1"/>
  <c r="AIA10" i="111"/>
  <c r="AIN10" i="111" s="1"/>
  <c r="AHX10" i="111"/>
  <c r="AIJ10" i="111" s="1"/>
  <c r="AHU10" i="111"/>
  <c r="AHR10" i="111"/>
  <c r="AHO10" i="111"/>
  <c r="AHL10" i="111"/>
  <c r="AFZ10" i="111"/>
  <c r="AGO10" i="111" s="1"/>
  <c r="AFW10" i="111"/>
  <c r="AGK10" i="111" s="1"/>
  <c r="AFT10" i="111"/>
  <c r="AGG10" i="111" s="1"/>
  <c r="AFQ10" i="111"/>
  <c r="AGC10" i="111" s="1"/>
  <c r="AFN10" i="111"/>
  <c r="AFK10" i="111"/>
  <c r="AFH10" i="111"/>
  <c r="AFE10" i="111"/>
  <c r="ADS10" i="111"/>
  <c r="AEH10" i="111" s="1"/>
  <c r="ADP10" i="111"/>
  <c r="AED10" i="111" s="1"/>
  <c r="ADM10" i="111"/>
  <c r="ADZ10" i="111" s="1"/>
  <c r="ADJ10" i="111"/>
  <c r="ADV10" i="111" s="1"/>
  <c r="ADG10" i="111"/>
  <c r="ADD10" i="111"/>
  <c r="ADA10" i="111"/>
  <c r="ACX10" i="111"/>
  <c r="ABL10" i="111"/>
  <c r="ACA10" i="111" s="1"/>
  <c r="ABI10" i="111"/>
  <c r="ABW10" i="111" s="1"/>
  <c r="ABF10" i="111"/>
  <c r="ABS10" i="111" s="1"/>
  <c r="ABC10" i="111"/>
  <c r="ABO10" i="111" s="1"/>
  <c r="AAZ10" i="111"/>
  <c r="AAW10" i="111"/>
  <c r="AAT10" i="111"/>
  <c r="AAQ10" i="111"/>
  <c r="ZE10" i="111"/>
  <c r="ZT10" i="111" s="1"/>
  <c r="ZB10" i="111"/>
  <c r="ZP10" i="111" s="1"/>
  <c r="YY10" i="111"/>
  <c r="ZL10" i="111" s="1"/>
  <c r="YV10" i="111"/>
  <c r="ZH10" i="111" s="1"/>
  <c r="YS10" i="111"/>
  <c r="YP10" i="111"/>
  <c r="YM10" i="111"/>
  <c r="YJ10" i="111"/>
  <c r="WX10" i="111"/>
  <c r="XM10" i="111" s="1"/>
  <c r="WU10" i="111"/>
  <c r="XI10" i="111" s="1"/>
  <c r="WR10" i="111"/>
  <c r="XE10" i="111" s="1"/>
  <c r="WO10" i="111"/>
  <c r="XA10" i="111" s="1"/>
  <c r="WL10" i="111"/>
  <c r="WI10" i="111"/>
  <c r="WF10" i="111"/>
  <c r="WC10" i="111"/>
  <c r="UQ10" i="111"/>
  <c r="VF10" i="111" s="1"/>
  <c r="UN10" i="111"/>
  <c r="VB10" i="111" s="1"/>
  <c r="UK10" i="111"/>
  <c r="UX10" i="111" s="1"/>
  <c r="UH10" i="111"/>
  <c r="UT10" i="111" s="1"/>
  <c r="UE10" i="111"/>
  <c r="UB10" i="111"/>
  <c r="TY10" i="111"/>
  <c r="TV10" i="111"/>
  <c r="SJ10" i="111"/>
  <c r="SY10" i="111" s="1"/>
  <c r="SG10" i="111"/>
  <c r="SU10" i="111" s="1"/>
  <c r="SD10" i="111"/>
  <c r="SQ10" i="111" s="1"/>
  <c r="SA10" i="111"/>
  <c r="SM10" i="111" s="1"/>
  <c r="RX10" i="111"/>
  <c r="RU10" i="111"/>
  <c r="RR10" i="111"/>
  <c r="RO10" i="111"/>
  <c r="QC10" i="111"/>
  <c r="QR10" i="111" s="1"/>
  <c r="PZ10" i="111"/>
  <c r="QN10" i="111" s="1"/>
  <c r="PW10" i="111"/>
  <c r="QJ10" i="111" s="1"/>
  <c r="PT10" i="111"/>
  <c r="QF10" i="111" s="1"/>
  <c r="PQ10" i="111"/>
  <c r="PN10" i="111"/>
  <c r="PK10" i="111"/>
  <c r="PH10" i="111"/>
  <c r="NV10" i="111"/>
  <c r="OK10" i="111" s="1"/>
  <c r="NS10" i="111"/>
  <c r="OG10" i="111" s="1"/>
  <c r="NP10" i="111"/>
  <c r="OC10" i="111" s="1"/>
  <c r="NM10" i="111"/>
  <c r="NY10" i="111" s="1"/>
  <c r="NJ10" i="111"/>
  <c r="NG10" i="111"/>
  <c r="ND10" i="111"/>
  <c r="NA10" i="111"/>
  <c r="LO10" i="111"/>
  <c r="MD10" i="111" s="1"/>
  <c r="LL10" i="111"/>
  <c r="LZ10" i="111" s="1"/>
  <c r="LI10" i="111"/>
  <c r="LV10" i="111" s="1"/>
  <c r="LF10" i="111"/>
  <c r="LR10" i="111" s="1"/>
  <c r="LC10" i="111"/>
  <c r="KZ10" i="111"/>
  <c r="KW10" i="111"/>
  <c r="KT10" i="111"/>
  <c r="AHR37" i="111" l="1"/>
  <c r="PZ41" i="111"/>
  <c r="QN41" i="111" s="1"/>
  <c r="AAW21" i="111"/>
  <c r="WC28" i="111"/>
  <c r="TV23" i="111"/>
  <c r="KT28" i="111"/>
  <c r="AQN28" i="111"/>
  <c r="AAT22" i="111"/>
  <c r="ALZ25" i="111"/>
  <c r="KW28" i="111"/>
  <c r="WL28" i="111"/>
  <c r="WX28" i="111" s="1"/>
  <c r="XM28" i="111" s="1"/>
  <c r="YM30" i="111"/>
  <c r="ZB15" i="111"/>
  <c r="ZP15" i="111" s="1"/>
  <c r="ARC42" i="111"/>
  <c r="ARP42" i="111" s="1"/>
  <c r="AHO15" i="111"/>
  <c r="YP20" i="111"/>
  <c r="NG23" i="111"/>
  <c r="ADA23" i="111"/>
  <c r="ALZ24" i="111"/>
  <c r="YJ29" i="111"/>
  <c r="AMF33" i="111"/>
  <c r="AQW43" i="111"/>
  <c r="ARI43" i="111" s="1"/>
  <c r="ARX43" i="111" s="1"/>
  <c r="AMR33" i="111"/>
  <c r="ANF33" i="111" s="1"/>
  <c r="UH22" i="111"/>
  <c r="UT22" i="111" s="1"/>
  <c r="AMF27" i="111"/>
  <c r="AFE30" i="111"/>
  <c r="AOJ34" i="111"/>
  <c r="AHL35" i="111"/>
  <c r="WI37" i="111"/>
  <c r="AQN37" i="111"/>
  <c r="AFK38" i="111"/>
  <c r="PW45" i="111"/>
  <c r="QJ45" i="111" s="1"/>
  <c r="AOG26" i="111"/>
  <c r="AFQ27" i="111"/>
  <c r="AGC27" i="111" s="1"/>
  <c r="WU30" i="111"/>
  <c r="XI30" i="111" s="1"/>
  <c r="AKB30" i="111"/>
  <c r="AKN30" i="111" s="1"/>
  <c r="ALC30" i="111" s="1"/>
  <c r="TY15" i="111"/>
  <c r="AHL17" i="111"/>
  <c r="PT20" i="111"/>
  <c r="QF20" i="111" s="1"/>
  <c r="AFH20" i="111"/>
  <c r="SA21" i="111"/>
  <c r="SM21" i="111" s="1"/>
  <c r="ADD22" i="111"/>
  <c r="AOG24" i="111"/>
  <c r="PZ26" i="111"/>
  <c r="QN26" i="111" s="1"/>
  <c r="YJ27" i="111"/>
  <c r="AJY29" i="111"/>
  <c r="ADG31" i="111"/>
  <c r="ADS31" i="111" s="1"/>
  <c r="AEH31" i="111" s="1"/>
  <c r="ACX32" i="111"/>
  <c r="AJY32" i="111"/>
  <c r="AJS34" i="111"/>
  <c r="AHO35" i="111"/>
  <c r="AOG36" i="111"/>
  <c r="AQQ37" i="111"/>
  <c r="YV38" i="111"/>
  <c r="ZH38" i="111" s="1"/>
  <c r="UK39" i="111"/>
  <c r="UX39" i="111" s="1"/>
  <c r="LI42" i="111"/>
  <c r="LV42" i="111" s="1"/>
  <c r="AHU43" i="111"/>
  <c r="AIG43" i="111" s="1"/>
  <c r="AIV43" i="111" s="1"/>
  <c r="AMO45" i="111"/>
  <c r="ANB45" i="111" s="1"/>
  <c r="ARF18" i="111"/>
  <c r="ART18" i="111" s="1"/>
  <c r="NS21" i="111"/>
  <c r="OG21" i="111" s="1"/>
  <c r="AOG22" i="111"/>
  <c r="TV24" i="111"/>
  <c r="PK28" i="111"/>
  <c r="AOV24" i="111"/>
  <c r="API24" i="111" s="1"/>
  <c r="ADM32" i="111"/>
  <c r="ADZ32" i="111" s="1"/>
  <c r="AIA35" i="111"/>
  <c r="AIN35" i="111" s="1"/>
  <c r="TV15" i="111"/>
  <c r="AHX19" i="111"/>
  <c r="AIJ19" i="111" s="1"/>
  <c r="AOY20" i="111"/>
  <c r="APM20" i="111" s="1"/>
  <c r="UH21" i="111"/>
  <c r="UT21" i="111" s="1"/>
  <c r="AAQ22" i="111"/>
  <c r="AJS22" i="111"/>
  <c r="NA23" i="111"/>
  <c r="WI23" i="111"/>
  <c r="AAQ27" i="111"/>
  <c r="ALZ27" i="111"/>
  <c r="UH28" i="111"/>
  <c r="UT28" i="111" s="1"/>
  <c r="WI28" i="111"/>
  <c r="AQQ28" i="111"/>
  <c r="YJ30" i="111"/>
  <c r="NM33" i="111"/>
  <c r="NY33" i="111" s="1"/>
  <c r="AOG34" i="111"/>
  <c r="ACX37" i="111"/>
  <c r="AOP37" i="111"/>
  <c r="APB37" i="111" s="1"/>
  <c r="APQ37" i="111" s="1"/>
  <c r="NA39" i="111"/>
  <c r="PK41" i="111"/>
  <c r="UK15" i="111"/>
  <c r="UX15" i="111" s="1"/>
  <c r="ALZ15" i="111"/>
  <c r="YJ17" i="111"/>
  <c r="ABI17" i="111"/>
  <c r="ABW17" i="111" s="1"/>
  <c r="ABF18" i="111"/>
  <c r="ABS18" i="111" s="1"/>
  <c r="RO20" i="111"/>
  <c r="ACX20" i="111"/>
  <c r="AOJ20" i="111"/>
  <c r="PN21" i="111"/>
  <c r="AML21" i="111"/>
  <c r="AMX21" i="111" s="1"/>
  <c r="AAW22" i="111"/>
  <c r="NM23" i="111"/>
  <c r="NY23" i="111" s="1"/>
  <c r="ALZ23" i="111"/>
  <c r="AOG23" i="111"/>
  <c r="RU24" i="111"/>
  <c r="AFK24" i="111"/>
  <c r="AML24" i="111"/>
  <c r="AMX24" i="111" s="1"/>
  <c r="PH25" i="111"/>
  <c r="ADD26" i="111"/>
  <c r="KW27" i="111"/>
  <c r="SG27" i="111"/>
  <c r="SU27" i="111" s="1"/>
  <c r="ARF27" i="111"/>
  <c r="ART27" i="111" s="1"/>
  <c r="AFE28" i="111"/>
  <c r="ALZ28" i="111"/>
  <c r="AAQ29" i="111"/>
  <c r="PN30" i="111"/>
  <c r="AQQ30" i="111"/>
  <c r="AJY31" i="111"/>
  <c r="AAQ33" i="111"/>
  <c r="KT34" i="111"/>
  <c r="WI34" i="111"/>
  <c r="KT35" i="111"/>
  <c r="AJY35" i="111"/>
  <c r="WC36" i="111"/>
  <c r="AOV36" i="111"/>
  <c r="API36" i="111" s="1"/>
  <c r="SA38" i="111"/>
  <c r="SM38" i="111" s="1"/>
  <c r="ADG38" i="111"/>
  <c r="ADS38" i="111" s="1"/>
  <c r="AEH38" i="111" s="1"/>
  <c r="AMR15" i="111"/>
  <c r="ANF15" i="111" s="1"/>
  <c r="YY17" i="111"/>
  <c r="ZL17" i="111" s="1"/>
  <c r="AOM20" i="111"/>
  <c r="AMC23" i="111"/>
  <c r="PN25" i="111"/>
  <c r="KZ27" i="111"/>
  <c r="AFN28" i="111"/>
  <c r="AFZ28" i="111" s="1"/>
  <c r="AGO28" i="111" s="1"/>
  <c r="ABF29" i="111"/>
  <c r="ABS29" i="111" s="1"/>
  <c r="AQT30" i="111"/>
  <c r="LF34" i="111"/>
  <c r="LR34" i="111" s="1"/>
  <c r="KW15" i="111"/>
  <c r="PQ15" i="111"/>
  <c r="QC15" i="111" s="1"/>
  <c r="QR15" i="111" s="1"/>
  <c r="PK15" i="111"/>
  <c r="LF17" i="111"/>
  <c r="LR17" i="111" s="1"/>
  <c r="KT17" i="111"/>
  <c r="AQT15" i="111"/>
  <c r="AQZ15" i="111"/>
  <c r="ARL15" i="111" s="1"/>
  <c r="AQN15" i="111"/>
  <c r="RU16" i="111"/>
  <c r="AFN16" i="111"/>
  <c r="AFZ16" i="111" s="1"/>
  <c r="AGO16" i="111" s="1"/>
  <c r="AFK16" i="111"/>
  <c r="AFE16" i="111"/>
  <c r="AQT16" i="111"/>
  <c r="AQW16" i="111"/>
  <c r="ARI16" i="111" s="1"/>
  <c r="ARX16" i="111" s="1"/>
  <c r="YS15" i="111"/>
  <c r="ZE15" i="111" s="1"/>
  <c r="ZT15" i="111" s="1"/>
  <c r="YM15" i="111"/>
  <c r="YJ15" i="111"/>
  <c r="AOS16" i="111"/>
  <c r="APE16" i="111" s="1"/>
  <c r="AOY16" i="111"/>
  <c r="APM16" i="111" s="1"/>
  <c r="AOJ16" i="111"/>
  <c r="WU17" i="111"/>
  <c r="XI17" i="111" s="1"/>
  <c r="WO17" i="111"/>
  <c r="XA17" i="111" s="1"/>
  <c r="PZ18" i="111"/>
  <c r="QN18" i="111" s="1"/>
  <c r="PT18" i="111"/>
  <c r="QF18" i="111" s="1"/>
  <c r="NA18" i="111"/>
  <c r="YV18" i="111"/>
  <c r="ZH18" i="111" s="1"/>
  <c r="AAQ18" i="111"/>
  <c r="NM19" i="111"/>
  <c r="NY19" i="111" s="1"/>
  <c r="PH19" i="111"/>
  <c r="SA19" i="111"/>
  <c r="SM19" i="111" s="1"/>
  <c r="ACX19" i="111"/>
  <c r="AFW19" i="111"/>
  <c r="AGK19" i="111" s="1"/>
  <c r="ALZ19" i="111"/>
  <c r="AFK20" i="111"/>
  <c r="YP21" i="111"/>
  <c r="ABC21" i="111"/>
  <c r="ABO21" i="111" s="1"/>
  <c r="AHO21" i="111"/>
  <c r="AKE21" i="111"/>
  <c r="AKQ21" i="111" s="1"/>
  <c r="AQQ21" i="111"/>
  <c r="LF22" i="111"/>
  <c r="LR22" i="111" s="1"/>
  <c r="ABI22" i="111"/>
  <c r="ABW22" i="111" s="1"/>
  <c r="AHL22" i="111"/>
  <c r="AJY22" i="111"/>
  <c r="TY23" i="111"/>
  <c r="YJ23" i="111"/>
  <c r="AAQ23" i="111"/>
  <c r="AOM23" i="111"/>
  <c r="AQT23" i="111"/>
  <c r="AFE25" i="111"/>
  <c r="AHL25" i="111"/>
  <c r="AMC25" i="111"/>
  <c r="WU26" i="111"/>
  <c r="XI26" i="111" s="1"/>
  <c r="ADP26" i="111"/>
  <c r="AED26" i="111" s="1"/>
  <c r="AOJ26" i="111"/>
  <c r="WO27" i="111"/>
  <c r="XA27" i="111" s="1"/>
  <c r="AAW27" i="111"/>
  <c r="LF28" i="111"/>
  <c r="LR28" i="111" s="1"/>
  <c r="AAQ28" i="111"/>
  <c r="AJY28" i="111"/>
  <c r="AMC28" i="111"/>
  <c r="WR29" i="111"/>
  <c r="XE29" i="111" s="1"/>
  <c r="KT30" i="111"/>
  <c r="AFW30" i="111"/>
  <c r="AGK30" i="111" s="1"/>
  <c r="AMC30" i="111"/>
  <c r="AFE31" i="111"/>
  <c r="AOV31" i="111"/>
  <c r="API31" i="111" s="1"/>
  <c r="YY32" i="111"/>
  <c r="ZL32" i="111" s="1"/>
  <c r="AHL32" i="111"/>
  <c r="AQT32" i="111"/>
  <c r="AAT33" i="111"/>
  <c r="TV34" i="111"/>
  <c r="AFE34" i="111"/>
  <c r="AJV34" i="111"/>
  <c r="AOV34" i="111"/>
  <c r="API34" i="111" s="1"/>
  <c r="TY35" i="111"/>
  <c r="UB36" i="111"/>
  <c r="PK37" i="111"/>
  <c r="ADA37" i="111"/>
  <c r="ALZ37" i="111"/>
  <c r="ARC37" i="111"/>
  <c r="ARP37" i="111" s="1"/>
  <c r="PN39" i="111"/>
  <c r="WC39" i="111"/>
  <c r="YP39" i="111"/>
  <c r="AFE39" i="111"/>
  <c r="AHR39" i="111"/>
  <c r="TY41" i="111"/>
  <c r="AMO42" i="111"/>
  <c r="ANB42" i="111" s="1"/>
  <c r="AJS18" i="111"/>
  <c r="ADJ17" i="111"/>
  <c r="ADV17" i="111" s="1"/>
  <c r="LF18" i="111"/>
  <c r="LR18" i="111" s="1"/>
  <c r="LF19" i="111"/>
  <c r="LR19" i="111" s="1"/>
  <c r="PT19" i="111"/>
  <c r="QF19" i="111" s="1"/>
  <c r="ABC19" i="111"/>
  <c r="ABO19" i="111" s="1"/>
  <c r="ADM19" i="111"/>
  <c r="ADZ19" i="111" s="1"/>
  <c r="TV20" i="111"/>
  <c r="AFW20" i="111"/>
  <c r="AGK20" i="111" s="1"/>
  <c r="RU21" i="111"/>
  <c r="TV21" i="111"/>
  <c r="WC21" i="111"/>
  <c r="AFE21" i="111"/>
  <c r="AID21" i="111"/>
  <c r="AIR21" i="111" s="1"/>
  <c r="ARF21" i="111"/>
  <c r="ART21" i="111" s="1"/>
  <c r="TV22" i="111"/>
  <c r="AKK22" i="111"/>
  <c r="AKY22" i="111" s="1"/>
  <c r="AQN22" i="111"/>
  <c r="UB23" i="111"/>
  <c r="YY23" i="111"/>
  <c r="ZL23" i="111" s="1"/>
  <c r="AFQ25" i="111"/>
  <c r="AGC25" i="111" s="1"/>
  <c r="AHO25" i="111"/>
  <c r="AML25" i="111"/>
  <c r="AMX25" i="111" s="1"/>
  <c r="AOS26" i="111"/>
  <c r="APE26" i="111" s="1"/>
  <c r="AAZ28" i="111"/>
  <c r="ABL28" i="111" s="1"/>
  <c r="ACA28" i="111" s="1"/>
  <c r="AMO28" i="111"/>
  <c r="ANB28" i="111" s="1"/>
  <c r="KW30" i="111"/>
  <c r="AMO30" i="111"/>
  <c r="ANB30" i="111" s="1"/>
  <c r="AFH31" i="111"/>
  <c r="AHR32" i="111"/>
  <c r="AAW33" i="111"/>
  <c r="AFH34" i="111"/>
  <c r="AKH34" i="111"/>
  <c r="AKU34" i="111" s="1"/>
  <c r="ADD37" i="111"/>
  <c r="WF39" i="111"/>
  <c r="AFH39" i="111"/>
  <c r="UE41" i="111"/>
  <c r="UQ41" i="111" s="1"/>
  <c r="VF41" i="111" s="1"/>
  <c r="PK42" i="111"/>
  <c r="YS43" i="111"/>
  <c r="ZE43" i="111" s="1"/>
  <c r="ZT43" i="111" s="1"/>
  <c r="AOV44" i="111"/>
  <c r="API44" i="111" s="1"/>
  <c r="AIA45" i="111"/>
  <c r="AIN45" i="111" s="1"/>
  <c r="UN23" i="111"/>
  <c r="VB23" i="111" s="1"/>
  <c r="AHR25" i="111"/>
  <c r="LI30" i="111"/>
  <c r="LV30" i="111" s="1"/>
  <c r="AFT31" i="111"/>
  <c r="AGG31" i="111" s="1"/>
  <c r="AID32" i="111"/>
  <c r="AIR32" i="111" s="1"/>
  <c r="ABI33" i="111"/>
  <c r="ABW33" i="111" s="1"/>
  <c r="AFT34" i="111"/>
  <c r="AGG34" i="111" s="1"/>
  <c r="ADP37" i="111"/>
  <c r="AED37" i="111" s="1"/>
  <c r="AMC42" i="111"/>
  <c r="LI45" i="111"/>
  <c r="LV45" i="111" s="1"/>
  <c r="LI23" i="111"/>
  <c r="LV23" i="111" s="1"/>
  <c r="PZ29" i="111"/>
  <c r="QN29" i="111" s="1"/>
  <c r="PN29" i="111"/>
  <c r="PH29" i="111"/>
  <c r="ADM15" i="111"/>
  <c r="ADZ15" i="111" s="1"/>
  <c r="ABF16" i="111"/>
  <c r="ABS16" i="111" s="1"/>
  <c r="NP25" i="111"/>
  <c r="OC25" i="111" s="1"/>
  <c r="NM25" i="111"/>
  <c r="NY25" i="111" s="1"/>
  <c r="UN26" i="111"/>
  <c r="VB26" i="111" s="1"/>
  <c r="UH26" i="111"/>
  <c r="UT26" i="111" s="1"/>
  <c r="UB29" i="111"/>
  <c r="UN29" i="111"/>
  <c r="VB29" i="111" s="1"/>
  <c r="UE29" i="111"/>
  <c r="UQ29" i="111" s="1"/>
  <c r="VF29" i="111" s="1"/>
  <c r="TV29" i="111"/>
  <c r="AOV43" i="111"/>
  <c r="API43" i="111" s="1"/>
  <c r="AOP43" i="111"/>
  <c r="APB43" i="111" s="1"/>
  <c r="APQ43" i="111" s="1"/>
  <c r="LI15" i="111"/>
  <c r="LV15" i="111" s="1"/>
  <c r="PN15" i="111"/>
  <c r="ACX15" i="111"/>
  <c r="ADP15" i="111"/>
  <c r="AED15" i="111" s="1"/>
  <c r="AHX15" i="111"/>
  <c r="AIJ15" i="111" s="1"/>
  <c r="NA16" i="111"/>
  <c r="AAQ16" i="111"/>
  <c r="ABI16" i="111"/>
  <c r="ABW16" i="111" s="1"/>
  <c r="AFT16" i="111"/>
  <c r="AGG16" i="111" s="1"/>
  <c r="PK17" i="111"/>
  <c r="RU17" i="111"/>
  <c r="AOS17" i="111"/>
  <c r="APE17" i="111" s="1"/>
  <c r="AQN17" i="111"/>
  <c r="RO18" i="111"/>
  <c r="ADJ18" i="111"/>
  <c r="ADV18" i="111" s="1"/>
  <c r="AFE18" i="111"/>
  <c r="AHX18" i="111"/>
  <c r="AIJ18" i="111" s="1"/>
  <c r="LI19" i="111"/>
  <c r="LV19" i="111" s="1"/>
  <c r="LF20" i="111"/>
  <c r="LR20" i="111" s="1"/>
  <c r="NA20" i="111"/>
  <c r="WF20" i="111"/>
  <c r="AHR20" i="111"/>
  <c r="AJS20" i="111"/>
  <c r="ALZ20" i="111"/>
  <c r="AQT20" i="111"/>
  <c r="PZ21" i="111"/>
  <c r="QN21" i="111" s="1"/>
  <c r="ZB21" i="111"/>
  <c r="ZP21" i="111" s="1"/>
  <c r="PH22" i="111"/>
  <c r="RR22" i="111"/>
  <c r="ADJ22" i="111"/>
  <c r="ADV22" i="111" s="1"/>
  <c r="AKH22" i="111"/>
  <c r="AKU22" i="111" s="1"/>
  <c r="ALZ22" i="111"/>
  <c r="KT23" i="111"/>
  <c r="LL23" i="111"/>
  <c r="LZ23" i="111" s="1"/>
  <c r="PH23" i="111"/>
  <c r="RO23" i="111"/>
  <c r="WO23" i="111"/>
  <c r="XA23" i="111" s="1"/>
  <c r="ADD23" i="111"/>
  <c r="AFT23" i="111"/>
  <c r="AGG23" i="111" s="1"/>
  <c r="AFQ23" i="111"/>
  <c r="AGC23" i="111" s="1"/>
  <c r="AHU23" i="111"/>
  <c r="AIG23" i="111" s="1"/>
  <c r="AIV23" i="111" s="1"/>
  <c r="AIA23" i="111"/>
  <c r="AIN23" i="111" s="1"/>
  <c r="AJS23" i="111"/>
  <c r="PW24" i="111"/>
  <c r="QJ24" i="111" s="1"/>
  <c r="PN24" i="111"/>
  <c r="WF24" i="111"/>
  <c r="YY24" i="111"/>
  <c r="ZL24" i="111" s="1"/>
  <c r="YP24" i="111"/>
  <c r="AJS24" i="111"/>
  <c r="ARC24" i="111"/>
  <c r="ARP24" i="111" s="1"/>
  <c r="AQZ24" i="111"/>
  <c r="ARL24" i="111" s="1"/>
  <c r="LF25" i="111"/>
  <c r="LR25" i="111" s="1"/>
  <c r="KZ25" i="111"/>
  <c r="NA25" i="111"/>
  <c r="SD25" i="111"/>
  <c r="SQ25" i="111" s="1"/>
  <c r="SA25" i="111"/>
  <c r="SM25" i="111" s="1"/>
  <c r="UE25" i="111"/>
  <c r="UQ25" i="111" s="1"/>
  <c r="VF25" i="111" s="1"/>
  <c r="UB25" i="111"/>
  <c r="WR25" i="111"/>
  <c r="XE25" i="111" s="1"/>
  <c r="WC25" i="111"/>
  <c r="ABF25" i="111"/>
  <c r="ABS25" i="111" s="1"/>
  <c r="AAW25" i="111"/>
  <c r="ADG25" i="111"/>
  <c r="ADS25" i="111" s="1"/>
  <c r="AEH25" i="111" s="1"/>
  <c r="ACX25" i="111"/>
  <c r="AQQ25" i="111"/>
  <c r="KZ26" i="111"/>
  <c r="AAT26" i="111"/>
  <c r="AKE26" i="111"/>
  <c r="AKQ26" i="111" s="1"/>
  <c r="AJY26" i="111"/>
  <c r="AOS27" i="111"/>
  <c r="APE27" i="111" s="1"/>
  <c r="AOM27" i="111"/>
  <c r="AOJ27" i="111"/>
  <c r="AOG28" i="111"/>
  <c r="AOY28" i="111"/>
  <c r="APM28" i="111" s="1"/>
  <c r="NJ29" i="111"/>
  <c r="NV29" i="111" s="1"/>
  <c r="OK29" i="111" s="1"/>
  <c r="NG29" i="111"/>
  <c r="ND29" i="111"/>
  <c r="NS29" i="111"/>
  <c r="OG29" i="111" s="1"/>
  <c r="NA29" i="111"/>
  <c r="LL31" i="111"/>
  <c r="LZ31" i="111" s="1"/>
  <c r="KT31" i="111"/>
  <c r="KZ31" i="111"/>
  <c r="AMR31" i="111"/>
  <c r="ANF31" i="111" s="1"/>
  <c r="AMI31" i="111"/>
  <c r="AMU31" i="111" s="1"/>
  <c r="ANJ31" i="111" s="1"/>
  <c r="AKB36" i="111"/>
  <c r="AKN36" i="111" s="1"/>
  <c r="ALC36" i="111" s="1"/>
  <c r="AKH36" i="111"/>
  <c r="AKU36" i="111" s="1"/>
  <c r="AJS36" i="111"/>
  <c r="NJ38" i="111"/>
  <c r="NV38" i="111" s="1"/>
  <c r="OK38" i="111" s="1"/>
  <c r="NG38" i="111"/>
  <c r="ND38" i="111"/>
  <c r="NS38" i="111"/>
  <c r="OG38" i="111" s="1"/>
  <c r="NA38" i="111"/>
  <c r="NP38" i="111"/>
  <c r="OC38" i="111" s="1"/>
  <c r="NJ24" i="111"/>
  <c r="NV24" i="111" s="1"/>
  <c r="OK24" i="111" s="1"/>
  <c r="NS24" i="111"/>
  <c r="OG24" i="111" s="1"/>
  <c r="NA24" i="111"/>
  <c r="AIA24" i="111"/>
  <c r="AIN24" i="111" s="1"/>
  <c r="AHX24" i="111"/>
  <c r="AIJ24" i="111" s="1"/>
  <c r="YS25" i="111"/>
  <c r="ZE25" i="111" s="1"/>
  <c r="ZT25" i="111" s="1"/>
  <c r="ZB25" i="111"/>
  <c r="ZP25" i="111" s="1"/>
  <c r="YJ25" i="111"/>
  <c r="ADJ28" i="111"/>
  <c r="ADV28" i="111" s="1"/>
  <c r="ADA28" i="111"/>
  <c r="AMO38" i="111"/>
  <c r="ANB38" i="111" s="1"/>
  <c r="AMC38" i="111"/>
  <c r="ALZ38" i="111"/>
  <c r="LL15" i="111"/>
  <c r="LZ15" i="111" s="1"/>
  <c r="AID15" i="111"/>
  <c r="AIR15" i="111" s="1"/>
  <c r="AAT16" i="111"/>
  <c r="PN17" i="111"/>
  <c r="AQZ17" i="111"/>
  <c r="ARL17" i="111" s="1"/>
  <c r="AFQ18" i="111"/>
  <c r="AGC18" i="111" s="1"/>
  <c r="NM20" i="111"/>
  <c r="NY20" i="111" s="1"/>
  <c r="WI20" i="111"/>
  <c r="AHX20" i="111"/>
  <c r="AIJ20" i="111" s="1"/>
  <c r="AKE20" i="111"/>
  <c r="AKQ20" i="111" s="1"/>
  <c r="AQZ20" i="111"/>
  <c r="ARL20" i="111" s="1"/>
  <c r="RU22" i="111"/>
  <c r="AMF22" i="111"/>
  <c r="KW23" i="111"/>
  <c r="PW23" i="111"/>
  <c r="QJ23" i="111" s="1"/>
  <c r="ADM23" i="111"/>
  <c r="ADZ23" i="111" s="1"/>
  <c r="NG24" i="111"/>
  <c r="AFN24" i="111"/>
  <c r="AFZ24" i="111" s="1"/>
  <c r="AGO24" i="111" s="1"/>
  <c r="AFH24" i="111"/>
  <c r="AFW24" i="111"/>
  <c r="AGK24" i="111" s="1"/>
  <c r="AHR24" i="111"/>
  <c r="YP25" i="111"/>
  <c r="AQT25" i="111"/>
  <c r="ZB26" i="111"/>
  <c r="ZP26" i="111" s="1"/>
  <c r="YP26" i="111"/>
  <c r="AHL26" i="111"/>
  <c r="NG27" i="111"/>
  <c r="YV28" i="111"/>
  <c r="ZH28" i="111" s="1"/>
  <c r="YP28" i="111"/>
  <c r="AHU28" i="111"/>
  <c r="AIG28" i="111" s="1"/>
  <c r="AIV28" i="111" s="1"/>
  <c r="AHR28" i="111"/>
  <c r="AHO28" i="111"/>
  <c r="AID28" i="111"/>
  <c r="AIR28" i="111" s="1"/>
  <c r="AHL28" i="111"/>
  <c r="NP29" i="111"/>
  <c r="OC29" i="111" s="1"/>
  <c r="SA29" i="111"/>
  <c r="SM29" i="111" s="1"/>
  <c r="RU29" i="111"/>
  <c r="AFN33" i="111"/>
  <c r="AFZ33" i="111" s="1"/>
  <c r="AGO33" i="111" s="1"/>
  <c r="AFK33" i="111"/>
  <c r="AFW33" i="111"/>
  <c r="AGK33" i="111" s="1"/>
  <c r="AFE33" i="111"/>
  <c r="AFT33" i="111"/>
  <c r="AGG33" i="111" s="1"/>
  <c r="AFH33" i="111"/>
  <c r="LL36" i="111"/>
  <c r="LZ36" i="111" s="1"/>
  <c r="LC36" i="111"/>
  <c r="LO36" i="111" s="1"/>
  <c r="MD36" i="111" s="1"/>
  <c r="KZ36" i="111"/>
  <c r="WL24" i="111"/>
  <c r="WX24" i="111" s="1"/>
  <c r="XM24" i="111" s="1"/>
  <c r="WU24" i="111"/>
  <c r="XI24" i="111" s="1"/>
  <c r="WC24" i="111"/>
  <c r="ARF29" i="111"/>
  <c r="ART29" i="111" s="1"/>
  <c r="AQW29" i="111"/>
  <c r="ARI29" i="111" s="1"/>
  <c r="ARX29" i="111" s="1"/>
  <c r="WL31" i="111"/>
  <c r="WX31" i="111" s="1"/>
  <c r="XM31" i="111" s="1"/>
  <c r="WU31" i="111"/>
  <c r="XI31" i="111" s="1"/>
  <c r="WC31" i="111"/>
  <c r="WR31" i="111"/>
  <c r="XE31" i="111" s="1"/>
  <c r="WI31" i="111"/>
  <c r="WF31" i="111"/>
  <c r="PW15" i="111"/>
  <c r="QJ15" i="111" s="1"/>
  <c r="ADA15" i="111"/>
  <c r="KT15" i="111"/>
  <c r="PH15" i="111"/>
  <c r="PZ15" i="111"/>
  <c r="QN15" i="111" s="1"/>
  <c r="UN15" i="111"/>
  <c r="VB15" i="111" s="1"/>
  <c r="YY15" i="111"/>
  <c r="ZL15" i="111" s="1"/>
  <c r="ADD15" i="111"/>
  <c r="RR16" i="111"/>
  <c r="AAW16" i="111"/>
  <c r="AFH16" i="111"/>
  <c r="AQZ16" i="111"/>
  <c r="ARL16" i="111" s="1"/>
  <c r="LL17" i="111"/>
  <c r="LZ17" i="111" s="1"/>
  <c r="ACX17" i="111"/>
  <c r="AFQ17" i="111"/>
  <c r="AGC17" i="111" s="1"/>
  <c r="NM18" i="111"/>
  <c r="NY18" i="111" s="1"/>
  <c r="TV19" i="111"/>
  <c r="AHL19" i="111"/>
  <c r="AKE19" i="111"/>
  <c r="AKQ19" i="111" s="1"/>
  <c r="SA20" i="111"/>
  <c r="SM20" i="111" s="1"/>
  <c r="WU20" i="111"/>
  <c r="XI20" i="111" s="1"/>
  <c r="YV20" i="111"/>
  <c r="ZH20" i="111" s="1"/>
  <c r="PK21" i="111"/>
  <c r="YM21" i="111"/>
  <c r="AHR21" i="111"/>
  <c r="AJY21" i="111"/>
  <c r="ALZ21" i="111"/>
  <c r="AOG21" i="111"/>
  <c r="AQT21" i="111"/>
  <c r="KZ22" i="111"/>
  <c r="SG22" i="111"/>
  <c r="SU22" i="111" s="1"/>
  <c r="UB22" i="111"/>
  <c r="WC22" i="111"/>
  <c r="ABF22" i="111"/>
  <c r="ABS22" i="111" s="1"/>
  <c r="ACX22" i="111"/>
  <c r="AJV22" i="111"/>
  <c r="AML22" i="111"/>
  <c r="AMX22" i="111" s="1"/>
  <c r="AOV22" i="111"/>
  <c r="API22" i="111" s="1"/>
  <c r="KZ23" i="111"/>
  <c r="UK23" i="111"/>
  <c r="UX23" i="111" s="1"/>
  <c r="WC23" i="111"/>
  <c r="ACX23" i="111"/>
  <c r="ADP23" i="111"/>
  <c r="AED23" i="111" s="1"/>
  <c r="AFK23" i="111"/>
  <c r="AMI23" i="111"/>
  <c r="AMU23" i="111" s="1"/>
  <c r="ANJ23" i="111" s="1"/>
  <c r="AMF23" i="111"/>
  <c r="AMR23" i="111"/>
  <c r="ANF23" i="111" s="1"/>
  <c r="AQN23" i="111"/>
  <c r="NP24" i="111"/>
  <c r="OC24" i="111" s="1"/>
  <c r="PT24" i="111"/>
  <c r="QF24" i="111" s="1"/>
  <c r="SA24" i="111"/>
  <c r="SM24" i="111" s="1"/>
  <c r="WR24" i="111"/>
  <c r="XE24" i="111" s="1"/>
  <c r="YV24" i="111"/>
  <c r="ZH24" i="111" s="1"/>
  <c r="ADP24" i="111"/>
  <c r="AED24" i="111" s="1"/>
  <c r="ADJ24" i="111"/>
  <c r="ADV24" i="111" s="1"/>
  <c r="AFE24" i="111"/>
  <c r="AOP24" i="111"/>
  <c r="APB24" i="111" s="1"/>
  <c r="APQ24" i="111" s="1"/>
  <c r="AOJ24" i="111"/>
  <c r="AOY24" i="111"/>
  <c r="APM24" i="111" s="1"/>
  <c r="AQT24" i="111"/>
  <c r="PQ25" i="111"/>
  <c r="QC25" i="111" s="1"/>
  <c r="QR25" i="111" s="1"/>
  <c r="PK25" i="111"/>
  <c r="PZ25" i="111"/>
  <c r="QN25" i="111" s="1"/>
  <c r="RU25" i="111"/>
  <c r="UK25" i="111"/>
  <c r="UX25" i="111" s="1"/>
  <c r="YY25" i="111"/>
  <c r="ZL25" i="111" s="1"/>
  <c r="ABC25" i="111"/>
  <c r="ABO25" i="111" s="1"/>
  <c r="ADM25" i="111"/>
  <c r="ADZ25" i="111" s="1"/>
  <c r="WC26" i="111"/>
  <c r="AFQ26" i="111"/>
  <c r="AGC26" i="111" s="1"/>
  <c r="AFH26" i="111"/>
  <c r="AID26" i="111"/>
  <c r="AIR26" i="111" s="1"/>
  <c r="AIA28" i="111"/>
  <c r="AIN28" i="111" s="1"/>
  <c r="AMI32" i="111"/>
  <c r="AMU32" i="111" s="1"/>
  <c r="ANJ32" i="111" s="1"/>
  <c r="AMR32" i="111"/>
  <c r="ANF32" i="111" s="1"/>
  <c r="ALZ32" i="111"/>
  <c r="AMF32" i="111"/>
  <c r="AMO32" i="111"/>
  <c r="ANB32" i="111" s="1"/>
  <c r="AMC32" i="111"/>
  <c r="PH34" i="111"/>
  <c r="PT34" i="111"/>
  <c r="QF34" i="111" s="1"/>
  <c r="PN34" i="111"/>
  <c r="AFW27" i="111"/>
  <c r="AGK27" i="111" s="1"/>
  <c r="WU29" i="111"/>
  <c r="XI29" i="111" s="1"/>
  <c r="AFN29" i="111"/>
  <c r="AFZ29" i="111" s="1"/>
  <c r="AGO29" i="111" s="1"/>
  <c r="AFH29" i="111"/>
  <c r="AFW29" i="111"/>
  <c r="AGK29" i="111" s="1"/>
  <c r="AMF29" i="111"/>
  <c r="AMR29" i="111"/>
  <c r="ANF29" i="111" s="1"/>
  <c r="SG30" i="111"/>
  <c r="SU30" i="111" s="1"/>
  <c r="RO30" i="111"/>
  <c r="PN31" i="111"/>
  <c r="PQ31" i="111"/>
  <c r="QC31" i="111" s="1"/>
  <c r="QR31" i="111" s="1"/>
  <c r="RX31" i="111"/>
  <c r="SJ31" i="111" s="1"/>
  <c r="SY31" i="111" s="1"/>
  <c r="RO31" i="111"/>
  <c r="PQ32" i="111"/>
  <c r="QC32" i="111" s="1"/>
  <c r="QR32" i="111" s="1"/>
  <c r="PK32" i="111"/>
  <c r="PZ32" i="111"/>
  <c r="QN32" i="111" s="1"/>
  <c r="KZ33" i="111"/>
  <c r="LL33" i="111"/>
  <c r="LZ33" i="111" s="1"/>
  <c r="SA33" i="111"/>
  <c r="SM33" i="111" s="1"/>
  <c r="RO33" i="111"/>
  <c r="AOM33" i="111"/>
  <c r="AOS33" i="111"/>
  <c r="APE33" i="111" s="1"/>
  <c r="NG34" i="111"/>
  <c r="NS34" i="111"/>
  <c r="OG34" i="111" s="1"/>
  <c r="AFE27" i="111"/>
  <c r="AMI27" i="111"/>
  <c r="AMU27" i="111" s="1"/>
  <c r="ANJ27" i="111" s="1"/>
  <c r="AQN27" i="111"/>
  <c r="RO28" i="111"/>
  <c r="TY28" i="111"/>
  <c r="AFW28" i="111"/>
  <c r="AGK28" i="111" s="1"/>
  <c r="AMR28" i="111"/>
  <c r="ANF28" i="111" s="1"/>
  <c r="ARC28" i="111"/>
  <c r="ARP28" i="111" s="1"/>
  <c r="WC29" i="111"/>
  <c r="AAZ29" i="111"/>
  <c r="ABL29" i="111" s="1"/>
  <c r="ACA29" i="111" s="1"/>
  <c r="AAT29" i="111"/>
  <c r="AFE29" i="111"/>
  <c r="ALZ29" i="111"/>
  <c r="RU30" i="111"/>
  <c r="YS30" i="111"/>
  <c r="ZE30" i="111" s="1"/>
  <c r="ZT30" i="111" s="1"/>
  <c r="YP30" i="111"/>
  <c r="ZB30" i="111"/>
  <c r="ZP30" i="111" s="1"/>
  <c r="AAQ30" i="111"/>
  <c r="ADD30" i="111"/>
  <c r="AQW30" i="111"/>
  <c r="ARI30" i="111" s="1"/>
  <c r="ARX30" i="111" s="1"/>
  <c r="ARF30" i="111"/>
  <c r="ART30" i="111" s="1"/>
  <c r="AQN30" i="111"/>
  <c r="PH31" i="111"/>
  <c r="RR31" i="111"/>
  <c r="YP31" i="111"/>
  <c r="YJ31" i="111"/>
  <c r="AOP31" i="111"/>
  <c r="APB31" i="111" s="1"/>
  <c r="APQ31" i="111" s="1"/>
  <c r="AOJ31" i="111"/>
  <c r="PH32" i="111"/>
  <c r="YS32" i="111"/>
  <c r="ZE32" i="111" s="1"/>
  <c r="ZT32" i="111" s="1"/>
  <c r="YM32" i="111"/>
  <c r="LC33" i="111"/>
  <c r="LO33" i="111" s="1"/>
  <c r="MD33" i="111" s="1"/>
  <c r="RR33" i="111"/>
  <c r="AQW35" i="111"/>
  <c r="ARI35" i="111" s="1"/>
  <c r="ARX35" i="111" s="1"/>
  <c r="ARC35" i="111"/>
  <c r="ARP35" i="111" s="1"/>
  <c r="AQN35" i="111"/>
  <c r="NJ36" i="111"/>
  <c r="NV36" i="111" s="1"/>
  <c r="OK36" i="111" s="1"/>
  <c r="NG36" i="111"/>
  <c r="ND36" i="111"/>
  <c r="NS36" i="111"/>
  <c r="OG36" i="111" s="1"/>
  <c r="NA36" i="111"/>
  <c r="AMR36" i="111"/>
  <c r="ANF36" i="111" s="1"/>
  <c r="AMI36" i="111"/>
  <c r="AMU36" i="111" s="1"/>
  <c r="ANJ36" i="111" s="1"/>
  <c r="AMF36" i="111"/>
  <c r="AOP38" i="111"/>
  <c r="APB38" i="111" s="1"/>
  <c r="APQ38" i="111" s="1"/>
  <c r="AOM38" i="111"/>
  <c r="ADJ42" i="111"/>
  <c r="ADV42" i="111" s="1"/>
  <c r="ADM42" i="111"/>
  <c r="ADZ42" i="111" s="1"/>
  <c r="ADA42" i="111"/>
  <c r="WR43" i="111"/>
  <c r="XE43" i="111" s="1"/>
  <c r="WL43" i="111"/>
  <c r="WX43" i="111" s="1"/>
  <c r="XM43" i="111" s="1"/>
  <c r="SG28" i="111"/>
  <c r="SU28" i="111" s="1"/>
  <c r="ARF28" i="111"/>
  <c r="ART28" i="111" s="1"/>
  <c r="WF29" i="111"/>
  <c r="AFK29" i="111"/>
  <c r="AID29" i="111"/>
  <c r="AIR29" i="111" s="1"/>
  <c r="AHR29" i="111"/>
  <c r="AMI29" i="111"/>
  <c r="AMU29" i="111" s="1"/>
  <c r="ANJ29" i="111" s="1"/>
  <c r="RX30" i="111"/>
  <c r="SJ30" i="111" s="1"/>
  <c r="SY30" i="111" s="1"/>
  <c r="AAW30" i="111"/>
  <c r="AMI30" i="111"/>
  <c r="AMU30" i="111" s="1"/>
  <c r="ANJ30" i="111" s="1"/>
  <c r="ALZ30" i="111"/>
  <c r="NJ31" i="111"/>
  <c r="NV31" i="111" s="1"/>
  <c r="OK31" i="111" s="1"/>
  <c r="NG31" i="111"/>
  <c r="PZ31" i="111"/>
  <c r="QN31" i="111" s="1"/>
  <c r="SD31" i="111"/>
  <c r="SQ31" i="111" s="1"/>
  <c r="AOG31" i="111"/>
  <c r="PN32" i="111"/>
  <c r="SG32" i="111"/>
  <c r="SU32" i="111" s="1"/>
  <c r="RX32" i="111"/>
  <c r="SJ32" i="111" s="1"/>
  <c r="SY32" i="111" s="1"/>
  <c r="YJ32" i="111"/>
  <c r="SG33" i="111"/>
  <c r="SU33" i="111" s="1"/>
  <c r="WO33" i="111"/>
  <c r="XA33" i="111" s="1"/>
  <c r="WU33" i="111"/>
  <c r="XI33" i="111" s="1"/>
  <c r="WC33" i="111"/>
  <c r="PQ35" i="111"/>
  <c r="QC35" i="111" s="1"/>
  <c r="QR35" i="111" s="1"/>
  <c r="PN35" i="111"/>
  <c r="PK35" i="111"/>
  <c r="PZ35" i="111"/>
  <c r="QN35" i="111" s="1"/>
  <c r="PH35" i="111"/>
  <c r="NP36" i="111"/>
  <c r="OC36" i="111" s="1"/>
  <c r="AAZ36" i="111"/>
  <c r="ABL36" i="111" s="1"/>
  <c r="ACA36" i="111" s="1"/>
  <c r="ABF36" i="111"/>
  <c r="ABS36" i="111" s="1"/>
  <c r="AAT36" i="111"/>
  <c r="AAQ36" i="111"/>
  <c r="ABC44" i="111"/>
  <c r="ABO44" i="111" s="1"/>
  <c r="ABF44" i="111"/>
  <c r="ABS44" i="111" s="1"/>
  <c r="AAT44" i="111"/>
  <c r="ADP32" i="111"/>
  <c r="AED32" i="111" s="1"/>
  <c r="AIA32" i="111"/>
  <c r="AIN32" i="111" s="1"/>
  <c r="UK35" i="111"/>
  <c r="UX35" i="111" s="1"/>
  <c r="UN39" i="111"/>
  <c r="VB39" i="111" s="1"/>
  <c r="UN35" i="111"/>
  <c r="VB35" i="111" s="1"/>
  <c r="LL30" i="111"/>
  <c r="LZ30" i="111" s="1"/>
  <c r="AFW31" i="111"/>
  <c r="AGK31" i="111" s="1"/>
  <c r="ADA32" i="111"/>
  <c r="AHO32" i="111"/>
  <c r="AKB32" i="111"/>
  <c r="AKN32" i="111" s="1"/>
  <c r="ALC32" i="111" s="1"/>
  <c r="ABF33" i="111"/>
  <c r="ABS33" i="111" s="1"/>
  <c r="UN34" i="111"/>
  <c r="VB34" i="111" s="1"/>
  <c r="WU34" i="111"/>
  <c r="XI34" i="111" s="1"/>
  <c r="AFW34" i="111"/>
  <c r="AGK34" i="111" s="1"/>
  <c r="AKK34" i="111"/>
  <c r="AKY34" i="111" s="1"/>
  <c r="AOY34" i="111"/>
  <c r="APM34" i="111" s="1"/>
  <c r="TV35" i="111"/>
  <c r="ACX35" i="111"/>
  <c r="AID35" i="111"/>
  <c r="AIR35" i="111" s="1"/>
  <c r="UE36" i="111"/>
  <c r="UQ36" i="111" s="1"/>
  <c r="VF36" i="111" s="1"/>
  <c r="WR36" i="111"/>
  <c r="XE36" i="111" s="1"/>
  <c r="AOJ36" i="111"/>
  <c r="TV37" i="111"/>
  <c r="WL37" i="111"/>
  <c r="WX37" i="111" s="1"/>
  <c r="XM37" i="111" s="1"/>
  <c r="ADM37" i="111"/>
  <c r="ADZ37" i="111" s="1"/>
  <c r="AOM37" i="111"/>
  <c r="ARF37" i="111"/>
  <c r="ART37" i="111" s="1"/>
  <c r="UB41" i="111"/>
  <c r="KW42" i="111"/>
  <c r="PW42" i="111"/>
  <c r="QJ42" i="111" s="1"/>
  <c r="AQQ42" i="111"/>
  <c r="AFN43" i="111"/>
  <c r="AFZ43" i="111" s="1"/>
  <c r="AGO43" i="111" s="1"/>
  <c r="AFH44" i="111"/>
  <c r="KW45" i="111"/>
  <c r="AHO45" i="111"/>
  <c r="AMI17" i="111"/>
  <c r="AMU17" i="111" s="1"/>
  <c r="ANJ17" i="111" s="1"/>
  <c r="AMF17" i="111"/>
  <c r="AMR17" i="111"/>
  <c r="ANF17" i="111" s="1"/>
  <c r="AMC17" i="111"/>
  <c r="AOP18" i="111"/>
  <c r="APB18" i="111" s="1"/>
  <c r="APQ18" i="111" s="1"/>
  <c r="AOM18" i="111"/>
  <c r="AOY18" i="111"/>
  <c r="APM18" i="111" s="1"/>
  <c r="AOJ18" i="111"/>
  <c r="WR19" i="111"/>
  <c r="XE19" i="111" s="1"/>
  <c r="WI19" i="111"/>
  <c r="WC19" i="111"/>
  <c r="YY22" i="111"/>
  <c r="ZL22" i="111" s="1"/>
  <c r="YV22" i="111"/>
  <c r="ZH22" i="111" s="1"/>
  <c r="YP22" i="111"/>
  <c r="WU16" i="111"/>
  <c r="XI16" i="111" s="1"/>
  <c r="UE17" i="111"/>
  <c r="UQ17" i="111" s="1"/>
  <c r="VF17" i="111" s="1"/>
  <c r="UB17" i="111"/>
  <c r="UN17" i="111"/>
  <c r="VB17" i="111" s="1"/>
  <c r="TY17" i="111"/>
  <c r="AMO18" i="111"/>
  <c r="ANB18" i="111" s="1"/>
  <c r="AMF18" i="111"/>
  <c r="ALZ18" i="111"/>
  <c r="YS19" i="111"/>
  <c r="ZE19" i="111" s="1"/>
  <c r="ZT19" i="111" s="1"/>
  <c r="YP19" i="111"/>
  <c r="ZB19" i="111"/>
  <c r="ZP19" i="111" s="1"/>
  <c r="YM19" i="111"/>
  <c r="AQW19" i="111"/>
  <c r="ARI19" i="111" s="1"/>
  <c r="ARX19" i="111" s="1"/>
  <c r="AQT19" i="111"/>
  <c r="ARF19" i="111"/>
  <c r="ART19" i="111" s="1"/>
  <c r="AQQ19" i="111"/>
  <c r="AAZ20" i="111"/>
  <c r="ABL20" i="111" s="1"/>
  <c r="ACA20" i="111" s="1"/>
  <c r="AAW20" i="111"/>
  <c r="ABI20" i="111"/>
  <c r="ABW20" i="111" s="1"/>
  <c r="AAT20" i="111"/>
  <c r="LC21" i="111"/>
  <c r="LO21" i="111" s="1"/>
  <c r="MD21" i="111" s="1"/>
  <c r="KZ21" i="111"/>
  <c r="LL21" i="111"/>
  <c r="LZ21" i="111" s="1"/>
  <c r="KW21" i="111"/>
  <c r="ADG21" i="111"/>
  <c r="ADS21" i="111" s="1"/>
  <c r="AEH21" i="111" s="1"/>
  <c r="ADD21" i="111"/>
  <c r="ADP21" i="111"/>
  <c r="AED21" i="111" s="1"/>
  <c r="ADA21" i="111"/>
  <c r="KZ15" i="111"/>
  <c r="NG15" i="111"/>
  <c r="PT15" i="111"/>
  <c r="QF15" i="111" s="1"/>
  <c r="UB15" i="111"/>
  <c r="WI15" i="111"/>
  <c r="YV15" i="111"/>
  <c r="ZH15" i="111" s="1"/>
  <c r="AHU15" i="111"/>
  <c r="AIG15" i="111" s="1"/>
  <c r="AIV15" i="111" s="1"/>
  <c r="AHR15" i="111"/>
  <c r="AIA15" i="111"/>
  <c r="AIN15" i="111" s="1"/>
  <c r="AMC15" i="111"/>
  <c r="AQW15" i="111"/>
  <c r="ARI15" i="111" s="1"/>
  <c r="ARX15" i="111" s="1"/>
  <c r="ARF15" i="111"/>
  <c r="ART15" i="111" s="1"/>
  <c r="AQQ15" i="111"/>
  <c r="ARC15" i="111"/>
  <c r="ARP15" i="111" s="1"/>
  <c r="NG16" i="111"/>
  <c r="AJS16" i="111"/>
  <c r="KW17" i="111"/>
  <c r="TV17" i="111"/>
  <c r="WR17" i="111"/>
  <c r="XE17" i="111" s="1"/>
  <c r="WI17" i="111"/>
  <c r="WC17" i="111"/>
  <c r="YS17" i="111"/>
  <c r="ZE17" i="111" s="1"/>
  <c r="ZT17" i="111" s="1"/>
  <c r="YP17" i="111"/>
  <c r="ZB17" i="111"/>
  <c r="ZP17" i="111" s="1"/>
  <c r="YM17" i="111"/>
  <c r="AHX17" i="111"/>
  <c r="AIJ17" i="111" s="1"/>
  <c r="ALZ17" i="111"/>
  <c r="AOV17" i="111"/>
  <c r="API17" i="111" s="1"/>
  <c r="AOM17" i="111"/>
  <c r="AOG17" i="111"/>
  <c r="AQW17" i="111"/>
  <c r="ARI17" i="111" s="1"/>
  <c r="ARX17" i="111" s="1"/>
  <c r="AQT17" i="111"/>
  <c r="ARF17" i="111"/>
  <c r="ART17" i="111" s="1"/>
  <c r="AQQ17" i="111"/>
  <c r="SA18" i="111"/>
  <c r="SM18" i="111" s="1"/>
  <c r="YY18" i="111"/>
  <c r="ZL18" i="111" s="1"/>
  <c r="YP18" i="111"/>
  <c r="YJ18" i="111"/>
  <c r="AAZ18" i="111"/>
  <c r="ABL18" i="111" s="1"/>
  <c r="ACA18" i="111" s="1"/>
  <c r="AAW18" i="111"/>
  <c r="ABI18" i="111"/>
  <c r="ABW18" i="111" s="1"/>
  <c r="AAT18" i="111"/>
  <c r="AKE18" i="111"/>
  <c r="AKQ18" i="111" s="1"/>
  <c r="AML18" i="111"/>
  <c r="AMX18" i="111" s="1"/>
  <c r="AOG18" i="111"/>
  <c r="ARC18" i="111"/>
  <c r="ARP18" i="111" s="1"/>
  <c r="AQT18" i="111"/>
  <c r="AQN18" i="111"/>
  <c r="LC19" i="111"/>
  <c r="LO19" i="111" s="1"/>
  <c r="MD19" i="111" s="1"/>
  <c r="KZ19" i="111"/>
  <c r="LL19" i="111"/>
  <c r="LZ19" i="111" s="1"/>
  <c r="KW19" i="111"/>
  <c r="UH19" i="111"/>
  <c r="UT19" i="111" s="1"/>
  <c r="WO19" i="111"/>
  <c r="XA19" i="111" s="1"/>
  <c r="YJ19" i="111"/>
  <c r="ABF19" i="111"/>
  <c r="ABS19" i="111" s="1"/>
  <c r="AAW19" i="111"/>
  <c r="AAQ19" i="111"/>
  <c r="ADG19" i="111"/>
  <c r="ADS19" i="111" s="1"/>
  <c r="AEH19" i="111" s="1"/>
  <c r="ADD19" i="111"/>
  <c r="ADP19" i="111"/>
  <c r="AED19" i="111" s="1"/>
  <c r="ADA19" i="111"/>
  <c r="AML19" i="111"/>
  <c r="AMX19" i="111" s="1"/>
  <c r="AQN19" i="111"/>
  <c r="LI20" i="111"/>
  <c r="LV20" i="111" s="1"/>
  <c r="KZ20" i="111"/>
  <c r="KT20" i="111"/>
  <c r="NJ20" i="111"/>
  <c r="NV20" i="111" s="1"/>
  <c r="OK20" i="111" s="1"/>
  <c r="NG20" i="111"/>
  <c r="NS20" i="111"/>
  <c r="OG20" i="111" s="1"/>
  <c r="ND20" i="111"/>
  <c r="AAQ20" i="111"/>
  <c r="ADM20" i="111"/>
  <c r="ADZ20" i="111" s="1"/>
  <c r="ADJ20" i="111"/>
  <c r="ADV20" i="111" s="1"/>
  <c r="ADD20" i="111"/>
  <c r="KT21" i="111"/>
  <c r="NP21" i="111"/>
  <c r="OC21" i="111" s="1"/>
  <c r="NM21" i="111"/>
  <c r="NY21" i="111" s="1"/>
  <c r="NG21" i="111"/>
  <c r="ACX21" i="111"/>
  <c r="AFT21" i="111"/>
  <c r="AGG21" i="111" s="1"/>
  <c r="AFQ21" i="111"/>
  <c r="AGC21" i="111" s="1"/>
  <c r="AFK21" i="111"/>
  <c r="PW22" i="111"/>
  <c r="QJ22" i="111" s="1"/>
  <c r="PT22" i="111"/>
  <c r="QF22" i="111" s="1"/>
  <c r="PN22" i="111"/>
  <c r="WO22" i="111"/>
  <c r="XA22" i="111" s="1"/>
  <c r="YJ22" i="111"/>
  <c r="AIA22" i="111"/>
  <c r="AIN22" i="111" s="1"/>
  <c r="AHX22" i="111"/>
  <c r="AIJ22" i="111" s="1"/>
  <c r="AHR22" i="111"/>
  <c r="LI24" i="111"/>
  <c r="LV24" i="111" s="1"/>
  <c r="KZ24" i="111"/>
  <c r="LL24" i="111"/>
  <c r="LZ24" i="111" s="1"/>
  <c r="LF24" i="111"/>
  <c r="LR24" i="111" s="1"/>
  <c r="KT24" i="111"/>
  <c r="RX26" i="111"/>
  <c r="SJ26" i="111" s="1"/>
  <c r="SY26" i="111" s="1"/>
  <c r="SD26" i="111"/>
  <c r="SQ26" i="111" s="1"/>
  <c r="RO26" i="111"/>
  <c r="RU26" i="111"/>
  <c r="RR26" i="111"/>
  <c r="SA26" i="111"/>
  <c r="SM26" i="111" s="1"/>
  <c r="SG26" i="111"/>
  <c r="SU26" i="111" s="1"/>
  <c r="WL16" i="111"/>
  <c r="WX16" i="111" s="1"/>
  <c r="XM16" i="111" s="1"/>
  <c r="WR16" i="111"/>
  <c r="XE16" i="111" s="1"/>
  <c r="WC16" i="111"/>
  <c r="AKB16" i="111"/>
  <c r="AKN16" i="111" s="1"/>
  <c r="ALC16" i="111" s="1"/>
  <c r="AJY16" i="111"/>
  <c r="AKH16" i="111"/>
  <c r="AKU16" i="111" s="1"/>
  <c r="AKH17" i="111"/>
  <c r="AKU17" i="111" s="1"/>
  <c r="AJY17" i="111"/>
  <c r="AJS17" i="111"/>
  <c r="UK18" i="111"/>
  <c r="UX18" i="111" s="1"/>
  <c r="UB18" i="111"/>
  <c r="TV18" i="111"/>
  <c r="WL18" i="111"/>
  <c r="WX18" i="111" s="1"/>
  <c r="XM18" i="111" s="1"/>
  <c r="WI18" i="111"/>
  <c r="WU18" i="111"/>
  <c r="XI18" i="111" s="1"/>
  <c r="WF18" i="111"/>
  <c r="AOV19" i="111"/>
  <c r="API19" i="111" s="1"/>
  <c r="AOM19" i="111"/>
  <c r="AOG19" i="111"/>
  <c r="NJ22" i="111"/>
  <c r="NV22" i="111" s="1"/>
  <c r="OK22" i="111" s="1"/>
  <c r="NG22" i="111"/>
  <c r="NS22" i="111"/>
  <c r="OG22" i="111" s="1"/>
  <c r="ND22" i="111"/>
  <c r="AFN22" i="111"/>
  <c r="AFZ22" i="111" s="1"/>
  <c r="AGO22" i="111" s="1"/>
  <c r="AFK22" i="111"/>
  <c r="AFW22" i="111"/>
  <c r="AGK22" i="111" s="1"/>
  <c r="AFH22" i="111"/>
  <c r="LF15" i="111"/>
  <c r="LR15" i="111" s="1"/>
  <c r="UH15" i="111"/>
  <c r="UT15" i="111" s="1"/>
  <c r="RX16" i="111"/>
  <c r="SJ16" i="111" s="1"/>
  <c r="SY16" i="111" s="1"/>
  <c r="SD16" i="111"/>
  <c r="SQ16" i="111" s="1"/>
  <c r="RO16" i="111"/>
  <c r="SG16" i="111"/>
  <c r="SU16" i="111" s="1"/>
  <c r="WI16" i="111"/>
  <c r="AJV16" i="111"/>
  <c r="AOP16" i="111"/>
  <c r="APB16" i="111" s="1"/>
  <c r="APQ16" i="111" s="1"/>
  <c r="AOM16" i="111"/>
  <c r="AOV16" i="111"/>
  <c r="API16" i="111" s="1"/>
  <c r="PQ17" i="111"/>
  <c r="QC17" i="111" s="1"/>
  <c r="QR17" i="111" s="1"/>
  <c r="PW17" i="111"/>
  <c r="QJ17" i="111" s="1"/>
  <c r="PH17" i="111"/>
  <c r="PZ17" i="111"/>
  <c r="QN17" i="111" s="1"/>
  <c r="UH17" i="111"/>
  <c r="UT17" i="111" s="1"/>
  <c r="ABF17" i="111"/>
  <c r="ABS17" i="111" s="1"/>
  <c r="AAW17" i="111"/>
  <c r="AAQ17" i="111"/>
  <c r="ADG17" i="111"/>
  <c r="ADS17" i="111" s="1"/>
  <c r="AEH17" i="111" s="1"/>
  <c r="ADD17" i="111"/>
  <c r="ADP17" i="111"/>
  <c r="AED17" i="111" s="1"/>
  <c r="ADA17" i="111"/>
  <c r="AKK17" i="111"/>
  <c r="AKY17" i="111" s="1"/>
  <c r="AML17" i="111"/>
  <c r="AMX17" i="111" s="1"/>
  <c r="LI18" i="111"/>
  <c r="LV18" i="111" s="1"/>
  <c r="KZ18" i="111"/>
  <c r="KT18" i="111"/>
  <c r="NJ18" i="111"/>
  <c r="NV18" i="111" s="1"/>
  <c r="OK18" i="111" s="1"/>
  <c r="NG18" i="111"/>
  <c r="NS18" i="111"/>
  <c r="OG18" i="111" s="1"/>
  <c r="ND18" i="111"/>
  <c r="UN18" i="111"/>
  <c r="VB18" i="111" s="1"/>
  <c r="WO18" i="111"/>
  <c r="XA18" i="111" s="1"/>
  <c r="ADM18" i="111"/>
  <c r="ADZ18" i="111" s="1"/>
  <c r="ADD18" i="111"/>
  <c r="ACX18" i="111"/>
  <c r="AFN18" i="111"/>
  <c r="AFZ18" i="111" s="1"/>
  <c r="AGO18" i="111" s="1"/>
  <c r="AFK18" i="111"/>
  <c r="AFW18" i="111"/>
  <c r="AGK18" i="111" s="1"/>
  <c r="AFH18" i="111"/>
  <c r="AMR18" i="111"/>
  <c r="ANF18" i="111" s="1"/>
  <c r="AOS18" i="111"/>
  <c r="APE18" i="111" s="1"/>
  <c r="NP19" i="111"/>
  <c r="OC19" i="111" s="1"/>
  <c r="NG19" i="111"/>
  <c r="NA19" i="111"/>
  <c r="PQ19" i="111"/>
  <c r="QC19" i="111" s="1"/>
  <c r="QR19" i="111" s="1"/>
  <c r="PN19" i="111"/>
  <c r="PZ19" i="111"/>
  <c r="QN19" i="111" s="1"/>
  <c r="PK19" i="111"/>
  <c r="WU19" i="111"/>
  <c r="XI19" i="111" s="1"/>
  <c r="YV19" i="111"/>
  <c r="ZH19" i="111" s="1"/>
  <c r="AFT19" i="111"/>
  <c r="AGG19" i="111" s="1"/>
  <c r="AFK19" i="111"/>
  <c r="AFE19" i="111"/>
  <c r="AHU19" i="111"/>
  <c r="AIG19" i="111" s="1"/>
  <c r="AIV19" i="111" s="1"/>
  <c r="AHR19" i="111"/>
  <c r="AID19" i="111"/>
  <c r="AIR19" i="111" s="1"/>
  <c r="AHO19" i="111"/>
  <c r="AOY19" i="111"/>
  <c r="APM19" i="111" s="1"/>
  <c r="AQZ19" i="111"/>
  <c r="ARL19" i="111" s="1"/>
  <c r="PW20" i="111"/>
  <c r="QJ20" i="111" s="1"/>
  <c r="PN20" i="111"/>
  <c r="PH20" i="111"/>
  <c r="RX20" i="111"/>
  <c r="SJ20" i="111" s="1"/>
  <c r="SY20" i="111" s="1"/>
  <c r="RU20" i="111"/>
  <c r="SG20" i="111"/>
  <c r="SU20" i="111" s="1"/>
  <c r="RR20" i="111"/>
  <c r="ABC20" i="111"/>
  <c r="ABO20" i="111" s="1"/>
  <c r="AKB20" i="111"/>
  <c r="AKN20" i="111" s="1"/>
  <c r="ALC20" i="111" s="1"/>
  <c r="AJY20" i="111"/>
  <c r="AKK20" i="111"/>
  <c r="AKY20" i="111" s="1"/>
  <c r="AJV20" i="111"/>
  <c r="LF21" i="111"/>
  <c r="LR21" i="111" s="1"/>
  <c r="UE21" i="111"/>
  <c r="UQ21" i="111" s="1"/>
  <c r="VF21" i="111" s="1"/>
  <c r="UB21" i="111"/>
  <c r="UN21" i="111"/>
  <c r="VB21" i="111" s="1"/>
  <c r="TY21" i="111"/>
  <c r="ADJ21" i="111"/>
  <c r="ADV21" i="111" s="1"/>
  <c r="AMI21" i="111"/>
  <c r="AMU21" i="111" s="1"/>
  <c r="ANJ21" i="111" s="1"/>
  <c r="AMF21" i="111"/>
  <c r="AMR21" i="111"/>
  <c r="ANF21" i="111" s="1"/>
  <c r="AMC21" i="111"/>
  <c r="NM22" i="111"/>
  <c r="NY22" i="111" s="1"/>
  <c r="ZB22" i="111"/>
  <c r="ZP22" i="111" s="1"/>
  <c r="AFQ22" i="111"/>
  <c r="AGC22" i="111" s="1"/>
  <c r="AKH25" i="111"/>
  <c r="AKU25" i="111" s="1"/>
  <c r="AJS25" i="111"/>
  <c r="AJY25" i="111"/>
  <c r="AKK25" i="111"/>
  <c r="AKY25" i="111" s="1"/>
  <c r="AKE25" i="111"/>
  <c r="AKQ25" i="111" s="1"/>
  <c r="AMI15" i="111"/>
  <c r="AMU15" i="111" s="1"/>
  <c r="ANJ15" i="111" s="1"/>
  <c r="AMF15" i="111"/>
  <c r="AMO15" i="111"/>
  <c r="ANB15" i="111" s="1"/>
  <c r="AOS15" i="111"/>
  <c r="APE15" i="111" s="1"/>
  <c r="AOM15" i="111"/>
  <c r="NJ16" i="111"/>
  <c r="NV16" i="111" s="1"/>
  <c r="OK16" i="111" s="1"/>
  <c r="NS16" i="111"/>
  <c r="OG16" i="111" s="1"/>
  <c r="ND16" i="111"/>
  <c r="NP16" i="111"/>
  <c r="OC16" i="111" s="1"/>
  <c r="WO16" i="111"/>
  <c r="XA16" i="111" s="1"/>
  <c r="AKE16" i="111"/>
  <c r="AKQ16" i="111" s="1"/>
  <c r="LC17" i="111"/>
  <c r="LO17" i="111" s="1"/>
  <c r="MD17" i="111" s="1"/>
  <c r="KZ17" i="111"/>
  <c r="LI17" i="111"/>
  <c r="LV17" i="111" s="1"/>
  <c r="NM17" i="111"/>
  <c r="NY17" i="111" s="1"/>
  <c r="NA17" i="111"/>
  <c r="UK17" i="111"/>
  <c r="UX17" i="111" s="1"/>
  <c r="AFT17" i="111"/>
  <c r="AGG17" i="111" s="1"/>
  <c r="AFK17" i="111"/>
  <c r="AFE17" i="111"/>
  <c r="AHU17" i="111"/>
  <c r="AIG17" i="111" s="1"/>
  <c r="AIV17" i="111" s="1"/>
  <c r="AHR17" i="111"/>
  <c r="AID17" i="111"/>
  <c r="AIR17" i="111" s="1"/>
  <c r="AHO17" i="111"/>
  <c r="AMO17" i="111"/>
  <c r="ANB17" i="111" s="1"/>
  <c r="PW18" i="111"/>
  <c r="QJ18" i="111" s="1"/>
  <c r="PN18" i="111"/>
  <c r="PH18" i="111"/>
  <c r="RX18" i="111"/>
  <c r="SJ18" i="111" s="1"/>
  <c r="SY18" i="111" s="1"/>
  <c r="RU18" i="111"/>
  <c r="SG18" i="111"/>
  <c r="SU18" i="111" s="1"/>
  <c r="RR18" i="111"/>
  <c r="WR18" i="111"/>
  <c r="XE18" i="111" s="1"/>
  <c r="AIA18" i="111"/>
  <c r="AIN18" i="111" s="1"/>
  <c r="AHR18" i="111"/>
  <c r="AHL18" i="111"/>
  <c r="AKB18" i="111"/>
  <c r="AKN18" i="111" s="1"/>
  <c r="ALC18" i="111" s="1"/>
  <c r="AJY18" i="111"/>
  <c r="AKK18" i="111"/>
  <c r="AKY18" i="111" s="1"/>
  <c r="AJV18" i="111"/>
  <c r="AOV18" i="111"/>
  <c r="API18" i="111" s="1"/>
  <c r="SD19" i="111"/>
  <c r="SQ19" i="111" s="1"/>
  <c r="RU19" i="111"/>
  <c r="RO19" i="111"/>
  <c r="UE19" i="111"/>
  <c r="UQ19" i="111" s="1"/>
  <c r="VF19" i="111" s="1"/>
  <c r="UB19" i="111"/>
  <c r="UN19" i="111"/>
  <c r="VB19" i="111" s="1"/>
  <c r="TY19" i="111"/>
  <c r="YY19" i="111"/>
  <c r="ZL19" i="111" s="1"/>
  <c r="AKH19" i="111"/>
  <c r="AKU19" i="111" s="1"/>
  <c r="AJY19" i="111"/>
  <c r="AJS19" i="111"/>
  <c r="AMI19" i="111"/>
  <c r="AMU19" i="111" s="1"/>
  <c r="ANJ19" i="111" s="1"/>
  <c r="AMF19" i="111"/>
  <c r="AMR19" i="111"/>
  <c r="ANF19" i="111" s="1"/>
  <c r="AMC19" i="111"/>
  <c r="ARC19" i="111"/>
  <c r="ARP19" i="111" s="1"/>
  <c r="UK20" i="111"/>
  <c r="UX20" i="111" s="1"/>
  <c r="UH20" i="111"/>
  <c r="UT20" i="111" s="1"/>
  <c r="UB20" i="111"/>
  <c r="ABF20" i="111"/>
  <c r="ABS20" i="111" s="1"/>
  <c r="AMO20" i="111"/>
  <c r="ANB20" i="111" s="1"/>
  <c r="AML20" i="111"/>
  <c r="AMX20" i="111" s="1"/>
  <c r="AMF20" i="111"/>
  <c r="LI21" i="111"/>
  <c r="LV21" i="111" s="1"/>
  <c r="WR21" i="111"/>
  <c r="XE21" i="111" s="1"/>
  <c r="WO21" i="111"/>
  <c r="XA21" i="111" s="1"/>
  <c r="WI21" i="111"/>
  <c r="ADM21" i="111"/>
  <c r="ADZ21" i="111" s="1"/>
  <c r="AOV21" i="111"/>
  <c r="API21" i="111" s="1"/>
  <c r="AOS21" i="111"/>
  <c r="APE21" i="111" s="1"/>
  <c r="AOM21" i="111"/>
  <c r="NP22" i="111"/>
  <c r="OC22" i="111" s="1"/>
  <c r="WL22" i="111"/>
  <c r="WX22" i="111" s="1"/>
  <c r="XM22" i="111" s="1"/>
  <c r="WI22" i="111"/>
  <c r="WU22" i="111"/>
  <c r="XI22" i="111" s="1"/>
  <c r="WF22" i="111"/>
  <c r="AFT22" i="111"/>
  <c r="AGG22" i="111" s="1"/>
  <c r="AAZ24" i="111"/>
  <c r="ABL24" i="111" s="1"/>
  <c r="ACA24" i="111" s="1"/>
  <c r="ABI24" i="111"/>
  <c r="ABW24" i="111" s="1"/>
  <c r="AAT24" i="111"/>
  <c r="ABC24" i="111"/>
  <c r="ABO24" i="111" s="1"/>
  <c r="AAW24" i="111"/>
  <c r="AAQ24" i="111"/>
  <c r="WO20" i="111"/>
  <c r="XA20" i="111" s="1"/>
  <c r="ZB20" i="111"/>
  <c r="ZP20" i="111" s="1"/>
  <c r="AFQ20" i="111"/>
  <c r="AGC20" i="111" s="1"/>
  <c r="AID20" i="111"/>
  <c r="AIR20" i="111" s="1"/>
  <c r="AOS20" i="111"/>
  <c r="APE20" i="111" s="1"/>
  <c r="ARF20" i="111"/>
  <c r="ART20" i="111" s="1"/>
  <c r="PT21" i="111"/>
  <c r="QF21" i="111" s="1"/>
  <c r="SG21" i="111"/>
  <c r="SU21" i="111" s="1"/>
  <c r="YV21" i="111"/>
  <c r="ZH21" i="111" s="1"/>
  <c r="ABI21" i="111"/>
  <c r="ABW21" i="111" s="1"/>
  <c r="AHX21" i="111"/>
  <c r="AIJ21" i="111" s="1"/>
  <c r="AKK21" i="111"/>
  <c r="AKY21" i="111" s="1"/>
  <c r="AQZ21" i="111"/>
  <c r="ARL21" i="111" s="1"/>
  <c r="LL22" i="111"/>
  <c r="LZ22" i="111" s="1"/>
  <c r="SA22" i="111"/>
  <c r="SM22" i="111" s="1"/>
  <c r="UN22" i="111"/>
  <c r="VB22" i="111" s="1"/>
  <c r="ABC22" i="111"/>
  <c r="ABO22" i="111" s="1"/>
  <c r="ADP22" i="111"/>
  <c r="AED22" i="111" s="1"/>
  <c r="AKE22" i="111"/>
  <c r="AKQ22" i="111" s="1"/>
  <c r="AMR22" i="111"/>
  <c r="ANF22" i="111" s="1"/>
  <c r="AOJ22" i="111"/>
  <c r="AOY22" i="111"/>
  <c r="APM22" i="111" s="1"/>
  <c r="AQT22" i="111"/>
  <c r="LF23" i="111"/>
  <c r="LR23" i="111" s="1"/>
  <c r="NS23" i="111"/>
  <c r="OG23" i="111" s="1"/>
  <c r="PK23" i="111"/>
  <c r="PZ23" i="111"/>
  <c r="QN23" i="111" s="1"/>
  <c r="RU23" i="111"/>
  <c r="UH23" i="111"/>
  <c r="UT23" i="111" s="1"/>
  <c r="WU23" i="111"/>
  <c r="XI23" i="111" s="1"/>
  <c r="YM23" i="111"/>
  <c r="ZB23" i="111"/>
  <c r="ZP23" i="111" s="1"/>
  <c r="AAW23" i="111"/>
  <c r="ADJ23" i="111"/>
  <c r="ADV23" i="111" s="1"/>
  <c r="AFW23" i="111"/>
  <c r="AGK23" i="111" s="1"/>
  <c r="AHO23" i="111"/>
  <c r="AID23" i="111"/>
  <c r="AIR23" i="111" s="1"/>
  <c r="AJY23" i="111"/>
  <c r="AML23" i="111"/>
  <c r="AMX23" i="111" s="1"/>
  <c r="AOV23" i="111"/>
  <c r="API23" i="111" s="1"/>
  <c r="AOY23" i="111"/>
  <c r="APM23" i="111" s="1"/>
  <c r="RX24" i="111"/>
  <c r="SJ24" i="111" s="1"/>
  <c r="SY24" i="111" s="1"/>
  <c r="SG24" i="111"/>
  <c r="SU24" i="111" s="1"/>
  <c r="RR24" i="111"/>
  <c r="SD24" i="111"/>
  <c r="SQ24" i="111" s="1"/>
  <c r="UH24" i="111"/>
  <c r="UT24" i="111" s="1"/>
  <c r="AJY24" i="111"/>
  <c r="AMO24" i="111"/>
  <c r="ANB24" i="111" s="1"/>
  <c r="AMF24" i="111"/>
  <c r="AOV25" i="111"/>
  <c r="API25" i="111" s="1"/>
  <c r="AOS25" i="111"/>
  <c r="APE25" i="111" s="1"/>
  <c r="AOG25" i="111"/>
  <c r="AOY25" i="111"/>
  <c r="APM25" i="111" s="1"/>
  <c r="NJ26" i="111"/>
  <c r="NV26" i="111" s="1"/>
  <c r="OK26" i="111" s="1"/>
  <c r="NG26" i="111"/>
  <c r="ND26" i="111"/>
  <c r="NS26" i="111"/>
  <c r="OG26" i="111" s="1"/>
  <c r="NA26" i="111"/>
  <c r="NM26" i="111"/>
  <c r="NY26" i="111" s="1"/>
  <c r="ADJ15" i="111"/>
  <c r="ADV15" i="111" s="1"/>
  <c r="ABC16" i="111"/>
  <c r="ABO16" i="111" s="1"/>
  <c r="AFQ16" i="111"/>
  <c r="AGC16" i="111" s="1"/>
  <c r="WC20" i="111"/>
  <c r="WR20" i="111"/>
  <c r="XE20" i="111" s="1"/>
  <c r="YJ20" i="111"/>
  <c r="AFE20" i="111"/>
  <c r="AFT20" i="111"/>
  <c r="AGG20" i="111" s="1"/>
  <c r="AHL20" i="111"/>
  <c r="AOG20" i="111"/>
  <c r="AOV20" i="111"/>
  <c r="API20" i="111" s="1"/>
  <c r="AQN20" i="111"/>
  <c r="PH21" i="111"/>
  <c r="PW21" i="111"/>
  <c r="QJ21" i="111" s="1"/>
  <c r="RO21" i="111"/>
  <c r="YJ21" i="111"/>
  <c r="YY21" i="111"/>
  <c r="ZL21" i="111" s="1"/>
  <c r="AAQ21" i="111"/>
  <c r="AHL21" i="111"/>
  <c r="AIA21" i="111"/>
  <c r="AIN21" i="111" s="1"/>
  <c r="AJS21" i="111"/>
  <c r="AQN21" i="111"/>
  <c r="ARC21" i="111"/>
  <c r="ARP21" i="111" s="1"/>
  <c r="KT22" i="111"/>
  <c r="RO22" i="111"/>
  <c r="SD22" i="111"/>
  <c r="SQ22" i="111" s="1"/>
  <c r="AOM22" i="111"/>
  <c r="AQZ22" i="111"/>
  <c r="ARL22" i="111" s="1"/>
  <c r="PN23" i="111"/>
  <c r="SA23" i="111"/>
  <c r="SM23" i="111" s="1"/>
  <c r="YP23" i="111"/>
  <c r="ABC23" i="111"/>
  <c r="ABO23" i="111" s="1"/>
  <c r="AHR23" i="111"/>
  <c r="AKE23" i="111"/>
  <c r="AKQ23" i="111" s="1"/>
  <c r="AQW23" i="111"/>
  <c r="ARI23" i="111" s="1"/>
  <c r="ARX23" i="111" s="1"/>
  <c r="ARF23" i="111"/>
  <c r="ART23" i="111" s="1"/>
  <c r="AQQ23" i="111"/>
  <c r="ARC23" i="111"/>
  <c r="ARP23" i="111" s="1"/>
  <c r="ADM24" i="111"/>
  <c r="ADZ24" i="111" s="1"/>
  <c r="ADD24" i="111"/>
  <c r="LC25" i="111"/>
  <c r="LO25" i="111" s="1"/>
  <c r="MD25" i="111" s="1"/>
  <c r="LL25" i="111"/>
  <c r="LZ25" i="111" s="1"/>
  <c r="KW25" i="111"/>
  <c r="LI25" i="111"/>
  <c r="LV25" i="111" s="1"/>
  <c r="AOS22" i="111"/>
  <c r="APE22" i="111" s="1"/>
  <c r="ARF22" i="111"/>
  <c r="ART22" i="111" s="1"/>
  <c r="PT23" i="111"/>
  <c r="QF23" i="111" s="1"/>
  <c r="SG23" i="111"/>
  <c r="SU23" i="111" s="1"/>
  <c r="YV23" i="111"/>
  <c r="ZH23" i="111" s="1"/>
  <c r="ABI23" i="111"/>
  <c r="ABW23" i="111" s="1"/>
  <c r="AHX23" i="111"/>
  <c r="AIJ23" i="111" s="1"/>
  <c r="AKK23" i="111"/>
  <c r="AKY23" i="111" s="1"/>
  <c r="UK24" i="111"/>
  <c r="UX24" i="111" s="1"/>
  <c r="UB24" i="111"/>
  <c r="AKB24" i="111"/>
  <c r="AKN24" i="111" s="1"/>
  <c r="ALC24" i="111" s="1"/>
  <c r="AKK24" i="111"/>
  <c r="AKY24" i="111" s="1"/>
  <c r="AJV24" i="111"/>
  <c r="AKH24" i="111"/>
  <c r="AKU24" i="111" s="1"/>
  <c r="NS25" i="111"/>
  <c r="OG25" i="111" s="1"/>
  <c r="UH25" i="111"/>
  <c r="UT25" i="111" s="1"/>
  <c r="WU25" i="111"/>
  <c r="XI25" i="111" s="1"/>
  <c r="ADJ25" i="111"/>
  <c r="ADV25" i="111" s="1"/>
  <c r="AFW25" i="111"/>
  <c r="AGK25" i="111" s="1"/>
  <c r="LI26" i="111"/>
  <c r="LV26" i="111" s="1"/>
  <c r="KT26" i="111"/>
  <c r="PW26" i="111"/>
  <c r="QJ26" i="111" s="1"/>
  <c r="PT26" i="111"/>
  <c r="QF26" i="111" s="1"/>
  <c r="UB26" i="111"/>
  <c r="WL26" i="111"/>
  <c r="WX26" i="111" s="1"/>
  <c r="XM26" i="111" s="1"/>
  <c r="WI26" i="111"/>
  <c r="WR26" i="111"/>
  <c r="XE26" i="111" s="1"/>
  <c r="YJ26" i="111"/>
  <c r="AAZ26" i="111"/>
  <c r="ABL26" i="111" s="1"/>
  <c r="ACA26" i="111" s="1"/>
  <c r="ABF26" i="111"/>
  <c r="ABS26" i="111" s="1"/>
  <c r="AAQ26" i="111"/>
  <c r="ABI26" i="111"/>
  <c r="ABW26" i="111" s="1"/>
  <c r="AFE26" i="111"/>
  <c r="AFW26" i="111"/>
  <c r="AGK26" i="111" s="1"/>
  <c r="AJV26" i="111"/>
  <c r="NP27" i="111"/>
  <c r="OC27" i="111" s="1"/>
  <c r="NA27" i="111"/>
  <c r="SD27" i="111"/>
  <c r="SQ27" i="111" s="1"/>
  <c r="SA27" i="111"/>
  <c r="SM27" i="111" s="1"/>
  <c r="WI27" i="111"/>
  <c r="YS27" i="111"/>
  <c r="ZE27" i="111" s="1"/>
  <c r="ZT27" i="111" s="1"/>
  <c r="ZB27" i="111"/>
  <c r="ZP27" i="111" s="1"/>
  <c r="YM27" i="111"/>
  <c r="YY27" i="111"/>
  <c r="ZL27" i="111" s="1"/>
  <c r="ADP27" i="111"/>
  <c r="AED27" i="111" s="1"/>
  <c r="NS28" i="111"/>
  <c r="OG28" i="111" s="1"/>
  <c r="PH28" i="111"/>
  <c r="PZ28" i="111"/>
  <c r="QN28" i="111" s="1"/>
  <c r="YM28" i="111"/>
  <c r="ACX28" i="111"/>
  <c r="ADP28" i="111"/>
  <c r="AED28" i="111" s="1"/>
  <c r="AHU30" i="111"/>
  <c r="AIG30" i="111" s="1"/>
  <c r="AIV30" i="111" s="1"/>
  <c r="AIA30" i="111"/>
  <c r="AIN30" i="111" s="1"/>
  <c r="AHL30" i="111"/>
  <c r="AHR30" i="111"/>
  <c r="AID30" i="111"/>
  <c r="AIR30" i="111" s="1"/>
  <c r="AHO30" i="111"/>
  <c r="AMO26" i="111"/>
  <c r="ANB26" i="111" s="1"/>
  <c r="ALZ26" i="111"/>
  <c r="ARC26" i="111"/>
  <c r="ARP26" i="111" s="1"/>
  <c r="AQZ26" i="111"/>
  <c r="ARL26" i="111" s="1"/>
  <c r="PQ27" i="111"/>
  <c r="QC27" i="111" s="1"/>
  <c r="QR27" i="111" s="1"/>
  <c r="PN27" i="111"/>
  <c r="PW27" i="111"/>
  <c r="QJ27" i="111" s="1"/>
  <c r="UE27" i="111"/>
  <c r="UQ27" i="111" s="1"/>
  <c r="VF27" i="111" s="1"/>
  <c r="UK27" i="111"/>
  <c r="UX27" i="111" s="1"/>
  <c r="TV27" i="111"/>
  <c r="UN27" i="111"/>
  <c r="VB27" i="111" s="1"/>
  <c r="AKB27" i="111"/>
  <c r="AKN27" i="111" s="1"/>
  <c r="ALC27" i="111" s="1"/>
  <c r="AKH27" i="111"/>
  <c r="AKU27" i="111" s="1"/>
  <c r="AJS27" i="111"/>
  <c r="AKK27" i="111"/>
  <c r="AKY27" i="111" s="1"/>
  <c r="ADD29" i="111"/>
  <c r="ADP29" i="111"/>
  <c r="AED29" i="111" s="1"/>
  <c r="ADG29" i="111"/>
  <c r="ADS29" i="111" s="1"/>
  <c r="AEH29" i="111" s="1"/>
  <c r="UE30" i="111"/>
  <c r="UQ30" i="111" s="1"/>
  <c r="VF30" i="111" s="1"/>
  <c r="UK30" i="111"/>
  <c r="UX30" i="111" s="1"/>
  <c r="TV30" i="111"/>
  <c r="UB30" i="111"/>
  <c r="UN30" i="111"/>
  <c r="VB30" i="111" s="1"/>
  <c r="TY30" i="111"/>
  <c r="NM24" i="111"/>
  <c r="NY24" i="111" s="1"/>
  <c r="PZ24" i="111"/>
  <c r="QN24" i="111" s="1"/>
  <c r="WO24" i="111"/>
  <c r="XA24" i="111" s="1"/>
  <c r="ZB24" i="111"/>
  <c r="ZP24" i="111" s="1"/>
  <c r="AFQ24" i="111"/>
  <c r="AGC24" i="111" s="1"/>
  <c r="AID24" i="111"/>
  <c r="AIR24" i="111" s="1"/>
  <c r="AOS24" i="111"/>
  <c r="APE24" i="111" s="1"/>
  <c r="ARF24" i="111"/>
  <c r="ART24" i="111" s="1"/>
  <c r="NG25" i="111"/>
  <c r="PT25" i="111"/>
  <c r="QF25" i="111" s="1"/>
  <c r="SG25" i="111"/>
  <c r="SU25" i="111" s="1"/>
  <c r="TY25" i="111"/>
  <c r="UN25" i="111"/>
  <c r="VB25" i="111" s="1"/>
  <c r="WI25" i="111"/>
  <c r="YV25" i="111"/>
  <c r="ZH25" i="111" s="1"/>
  <c r="ABI25" i="111"/>
  <c r="ABW25" i="111" s="1"/>
  <c r="ADA25" i="111"/>
  <c r="ADP25" i="111"/>
  <c r="AED25" i="111" s="1"/>
  <c r="AFK25" i="111"/>
  <c r="AHU25" i="111"/>
  <c r="AIG25" i="111" s="1"/>
  <c r="AIV25" i="111" s="1"/>
  <c r="AIA25" i="111"/>
  <c r="AIN25" i="111" s="1"/>
  <c r="AHX25" i="111"/>
  <c r="AIJ25" i="111" s="1"/>
  <c r="AMI25" i="111"/>
  <c r="AMU25" i="111" s="1"/>
  <c r="ANJ25" i="111" s="1"/>
  <c r="AMF25" i="111"/>
  <c r="AMO25" i="111"/>
  <c r="ANB25" i="111" s="1"/>
  <c r="AQW25" i="111"/>
  <c r="ARI25" i="111" s="1"/>
  <c r="ARX25" i="111" s="1"/>
  <c r="ARC25" i="111"/>
  <c r="ARP25" i="111" s="1"/>
  <c r="AQN25" i="111"/>
  <c r="ARF25" i="111"/>
  <c r="ART25" i="111" s="1"/>
  <c r="LF26" i="111"/>
  <c r="LR26" i="111" s="1"/>
  <c r="PN26" i="111"/>
  <c r="WF26" i="111"/>
  <c r="AAW26" i="111"/>
  <c r="ADM26" i="111"/>
  <c r="ADZ26" i="111" s="1"/>
  <c r="ACX26" i="111"/>
  <c r="AIA26" i="111"/>
  <c r="AIN26" i="111" s="1"/>
  <c r="AHX26" i="111"/>
  <c r="AIJ26" i="111" s="1"/>
  <c r="AMF26" i="111"/>
  <c r="AOP26" i="111"/>
  <c r="APB26" i="111" s="1"/>
  <c r="APQ26" i="111" s="1"/>
  <c r="AOM26" i="111"/>
  <c r="AOV26" i="111"/>
  <c r="API26" i="111" s="1"/>
  <c r="AQN26" i="111"/>
  <c r="LC27" i="111"/>
  <c r="LO27" i="111" s="1"/>
  <c r="MD27" i="111" s="1"/>
  <c r="LI27" i="111"/>
  <c r="LV27" i="111" s="1"/>
  <c r="KT27" i="111"/>
  <c r="LL27" i="111"/>
  <c r="LZ27" i="111" s="1"/>
  <c r="NM27" i="111"/>
  <c r="NY27" i="111" s="1"/>
  <c r="PH27" i="111"/>
  <c r="PZ27" i="111"/>
  <c r="QN27" i="111" s="1"/>
  <c r="RU27" i="111"/>
  <c r="TY27" i="111"/>
  <c r="YP27" i="111"/>
  <c r="AAZ27" i="111"/>
  <c r="ABL27" i="111" s="1"/>
  <c r="ACA27" i="111" s="1"/>
  <c r="ABI27" i="111"/>
  <c r="ABW27" i="111" s="1"/>
  <c r="AAT27" i="111"/>
  <c r="ABF27" i="111"/>
  <c r="ABS27" i="111" s="1"/>
  <c r="ADD27" i="111"/>
  <c r="AFN27" i="111"/>
  <c r="AFZ27" i="111" s="1"/>
  <c r="AGO27" i="111" s="1"/>
  <c r="AFK27" i="111"/>
  <c r="AFT27" i="111"/>
  <c r="AGG27" i="111" s="1"/>
  <c r="AHL27" i="111"/>
  <c r="AJV27" i="111"/>
  <c r="AOP27" i="111"/>
  <c r="APB27" i="111" s="1"/>
  <c r="APQ27" i="111" s="1"/>
  <c r="AOV27" i="111"/>
  <c r="API27" i="111" s="1"/>
  <c r="AOG27" i="111"/>
  <c r="AOY27" i="111"/>
  <c r="APM27" i="111" s="1"/>
  <c r="LC28" i="111"/>
  <c r="LO28" i="111" s="1"/>
  <c r="MD28" i="111" s="1"/>
  <c r="KZ28" i="111"/>
  <c r="LI28" i="111"/>
  <c r="LV28" i="111" s="1"/>
  <c r="NA28" i="111"/>
  <c r="UE28" i="111"/>
  <c r="UQ28" i="111" s="1"/>
  <c r="VF28" i="111" s="1"/>
  <c r="UK28" i="111"/>
  <c r="UX28" i="111" s="1"/>
  <c r="TV28" i="111"/>
  <c r="UN28" i="111"/>
  <c r="VB28" i="111" s="1"/>
  <c r="KZ29" i="111"/>
  <c r="LL29" i="111"/>
  <c r="LZ29" i="111" s="1"/>
  <c r="LC29" i="111"/>
  <c r="LO29" i="111" s="1"/>
  <c r="MD29" i="111" s="1"/>
  <c r="RX29" i="111"/>
  <c r="SJ29" i="111" s="1"/>
  <c r="SY29" i="111" s="1"/>
  <c r="SG29" i="111"/>
  <c r="SU29" i="111" s="1"/>
  <c r="RR29" i="111"/>
  <c r="SD29" i="111"/>
  <c r="SQ29" i="111" s="1"/>
  <c r="RO29" i="111"/>
  <c r="YS29" i="111"/>
  <c r="ZE29" i="111" s="1"/>
  <c r="ZT29" i="111" s="1"/>
  <c r="YP29" i="111"/>
  <c r="ACX29" i="111"/>
  <c r="AOP29" i="111"/>
  <c r="APB29" i="111" s="1"/>
  <c r="APQ29" i="111" s="1"/>
  <c r="AOV29" i="111"/>
  <c r="API29" i="111" s="1"/>
  <c r="AOG29" i="111"/>
  <c r="AOM29" i="111"/>
  <c r="AOY29" i="111"/>
  <c r="APM29" i="111" s="1"/>
  <c r="AOJ29" i="111"/>
  <c r="NG30" i="111"/>
  <c r="NA30" i="111"/>
  <c r="NS30" i="111"/>
  <c r="OG30" i="111" s="1"/>
  <c r="NJ30" i="111"/>
  <c r="NV30" i="111" s="1"/>
  <c r="OK30" i="111" s="1"/>
  <c r="UH30" i="111"/>
  <c r="UT30" i="111" s="1"/>
  <c r="UK26" i="111"/>
  <c r="UX26" i="111" s="1"/>
  <c r="TV26" i="111"/>
  <c r="YY26" i="111"/>
  <c r="ZL26" i="111" s="1"/>
  <c r="YV26" i="111"/>
  <c r="ZH26" i="111" s="1"/>
  <c r="AFN26" i="111"/>
  <c r="AFZ26" i="111" s="1"/>
  <c r="AGO26" i="111" s="1"/>
  <c r="AFK26" i="111"/>
  <c r="AFT26" i="111"/>
  <c r="AGG26" i="111" s="1"/>
  <c r="AKB26" i="111"/>
  <c r="AKN26" i="111" s="1"/>
  <c r="ALC26" i="111" s="1"/>
  <c r="AKH26" i="111"/>
  <c r="AKU26" i="111" s="1"/>
  <c r="AJS26" i="111"/>
  <c r="AKK26" i="111"/>
  <c r="AKY26" i="111" s="1"/>
  <c r="AML26" i="111"/>
  <c r="AMX26" i="111" s="1"/>
  <c r="AQT26" i="111"/>
  <c r="PK27" i="111"/>
  <c r="UB27" i="111"/>
  <c r="WR27" i="111"/>
  <c r="XE27" i="111" s="1"/>
  <c r="WC27" i="111"/>
  <c r="ADG27" i="111"/>
  <c r="ADS27" i="111" s="1"/>
  <c r="AEH27" i="111" s="1"/>
  <c r="AID27" i="111"/>
  <c r="AIR27" i="111" s="1"/>
  <c r="AJY27" i="111"/>
  <c r="NJ28" i="111"/>
  <c r="NV28" i="111" s="1"/>
  <c r="OK28" i="111" s="1"/>
  <c r="PQ28" i="111"/>
  <c r="QC28" i="111" s="1"/>
  <c r="QR28" i="111" s="1"/>
  <c r="PN28" i="111"/>
  <c r="PW28" i="111"/>
  <c r="QJ28" i="111" s="1"/>
  <c r="YS28" i="111"/>
  <c r="ZE28" i="111" s="1"/>
  <c r="ZT28" i="111" s="1"/>
  <c r="YY28" i="111"/>
  <c r="ZL28" i="111" s="1"/>
  <c r="YJ28" i="111"/>
  <c r="ZB28" i="111"/>
  <c r="ZP28" i="111" s="1"/>
  <c r="ADG28" i="111"/>
  <c r="ADS28" i="111" s="1"/>
  <c r="AEH28" i="111" s="1"/>
  <c r="ADD28" i="111"/>
  <c r="ADM28" i="111"/>
  <c r="ADZ28" i="111" s="1"/>
  <c r="AKB28" i="111"/>
  <c r="AKN28" i="111" s="1"/>
  <c r="ALC28" i="111" s="1"/>
  <c r="AKK28" i="111"/>
  <c r="AKY28" i="111" s="1"/>
  <c r="AKE28" i="111"/>
  <c r="AKQ28" i="111" s="1"/>
  <c r="AOP28" i="111"/>
  <c r="APB28" i="111" s="1"/>
  <c r="APQ28" i="111" s="1"/>
  <c r="AOM28" i="111"/>
  <c r="AHX28" i="111"/>
  <c r="AIJ28" i="111" s="1"/>
  <c r="AMF28" i="111"/>
  <c r="AQT28" i="111"/>
  <c r="NM29" i="111"/>
  <c r="NY29" i="111" s="1"/>
  <c r="PQ29" i="111"/>
  <c r="QC29" i="111" s="1"/>
  <c r="QR29" i="111" s="1"/>
  <c r="WI29" i="111"/>
  <c r="AAW29" i="111"/>
  <c r="AFQ29" i="111"/>
  <c r="AGC29" i="111" s="1"/>
  <c r="AHU29" i="111"/>
  <c r="AIG29" i="111" s="1"/>
  <c r="AIV29" i="111" s="1"/>
  <c r="AJS29" i="111"/>
  <c r="AKH29" i="111"/>
  <c r="AKU29" i="111" s="1"/>
  <c r="AQN29" i="111"/>
  <c r="KZ30" i="111"/>
  <c r="PH30" i="111"/>
  <c r="PW30" i="111"/>
  <c r="QJ30" i="111" s="1"/>
  <c r="WC30" i="111"/>
  <c r="YV30" i="111"/>
  <c r="ZH30" i="111" s="1"/>
  <c r="AAZ30" i="111"/>
  <c r="ABL30" i="111" s="1"/>
  <c r="ACA30" i="111" s="1"/>
  <c r="ACX30" i="111"/>
  <c r="ADM30" i="111"/>
  <c r="ADZ30" i="111" s="1"/>
  <c r="AJS30" i="111"/>
  <c r="AMF30" i="111"/>
  <c r="AOP30" i="111"/>
  <c r="APB30" i="111" s="1"/>
  <c r="APQ30" i="111" s="1"/>
  <c r="AQZ30" i="111"/>
  <c r="ARL30" i="111" s="1"/>
  <c r="LC31" i="111"/>
  <c r="LO31" i="111" s="1"/>
  <c r="MD31" i="111" s="1"/>
  <c r="NA31" i="111"/>
  <c r="NP31" i="111"/>
  <c r="OC31" i="111" s="1"/>
  <c r="RU31" i="111"/>
  <c r="UB31" i="111"/>
  <c r="WO31" i="111"/>
  <c r="XA31" i="111" s="1"/>
  <c r="ZB31" i="111"/>
  <c r="ZP31" i="111" s="1"/>
  <c r="AAT31" i="111"/>
  <c r="ABI31" i="111"/>
  <c r="ABW31" i="111" s="1"/>
  <c r="ACX31" i="111"/>
  <c r="AFK31" i="111"/>
  <c r="AID31" i="111"/>
  <c r="AIR31" i="111" s="1"/>
  <c r="AJS31" i="111"/>
  <c r="AKH31" i="111"/>
  <c r="AKU31" i="111" s="1"/>
  <c r="ALZ31" i="111"/>
  <c r="AOM31" i="111"/>
  <c r="ARF31" i="111"/>
  <c r="ART31" i="111" s="1"/>
  <c r="KW32" i="111"/>
  <c r="LL32" i="111"/>
  <c r="LZ32" i="111" s="1"/>
  <c r="PT32" i="111"/>
  <c r="QF32" i="111" s="1"/>
  <c r="TY32" i="111"/>
  <c r="UN32" i="111"/>
  <c r="VB32" i="111" s="1"/>
  <c r="YP32" i="111"/>
  <c r="AAZ32" i="111"/>
  <c r="ABL32" i="111" s="1"/>
  <c r="ACA32" i="111" s="1"/>
  <c r="ADD32" i="111"/>
  <c r="AHX32" i="111"/>
  <c r="AIJ32" i="111" s="1"/>
  <c r="AML32" i="111"/>
  <c r="AMX32" i="111" s="1"/>
  <c r="AQN32" i="111"/>
  <c r="ARC32" i="111"/>
  <c r="ARP32" i="111" s="1"/>
  <c r="NA33" i="111"/>
  <c r="RX33" i="111"/>
  <c r="SJ33" i="111" s="1"/>
  <c r="SY33" i="111" s="1"/>
  <c r="RU33" i="111"/>
  <c r="SD33" i="111"/>
  <c r="SQ33" i="111" s="1"/>
  <c r="UB33" i="111"/>
  <c r="ADG33" i="111"/>
  <c r="ADS33" i="111" s="1"/>
  <c r="AEH33" i="111" s="1"/>
  <c r="AJY33" i="111"/>
  <c r="AOJ33" i="111"/>
  <c r="LC34" i="111"/>
  <c r="LO34" i="111" s="1"/>
  <c r="MD34" i="111" s="1"/>
  <c r="LL34" i="111"/>
  <c r="LZ34" i="111" s="1"/>
  <c r="KW34" i="111"/>
  <c r="LI34" i="111"/>
  <c r="LV34" i="111" s="1"/>
  <c r="NJ34" i="111"/>
  <c r="NV34" i="111" s="1"/>
  <c r="OK34" i="111" s="1"/>
  <c r="PQ34" i="111"/>
  <c r="QC34" i="111" s="1"/>
  <c r="QR34" i="111" s="1"/>
  <c r="PZ34" i="111"/>
  <c r="QN34" i="111" s="1"/>
  <c r="PK34" i="111"/>
  <c r="PW34" i="111"/>
  <c r="QJ34" i="111" s="1"/>
  <c r="YM34" i="111"/>
  <c r="AAW34" i="111"/>
  <c r="ADD34" i="111"/>
  <c r="ALZ34" i="111"/>
  <c r="AML28" i="111"/>
  <c r="AMX28" i="111" s="1"/>
  <c r="AQZ28" i="111"/>
  <c r="ARL28" i="111" s="1"/>
  <c r="WO29" i="111"/>
  <c r="XA29" i="111" s="1"/>
  <c r="ABC29" i="111"/>
  <c r="ABO29" i="111" s="1"/>
  <c r="AJV29" i="111"/>
  <c r="AKK29" i="111"/>
  <c r="AKY29" i="111" s="1"/>
  <c r="AQT29" i="111"/>
  <c r="LF30" i="111"/>
  <c r="LR30" i="111" s="1"/>
  <c r="PK30" i="111"/>
  <c r="PZ30" i="111"/>
  <c r="QN30" i="111" s="1"/>
  <c r="WL30" i="111"/>
  <c r="WX30" i="111" s="1"/>
  <c r="XM30" i="111" s="1"/>
  <c r="ADA30" i="111"/>
  <c r="ADP30" i="111"/>
  <c r="AED30" i="111" s="1"/>
  <c r="AJY30" i="111"/>
  <c r="AML30" i="111"/>
  <c r="AMX30" i="111" s="1"/>
  <c r="AOY30" i="111"/>
  <c r="APM30" i="111" s="1"/>
  <c r="ND31" i="111"/>
  <c r="NS31" i="111"/>
  <c r="OG31" i="111" s="1"/>
  <c r="SA31" i="111"/>
  <c r="SM31" i="111" s="1"/>
  <c r="UE31" i="111"/>
  <c r="UQ31" i="111" s="1"/>
  <c r="VF31" i="111" s="1"/>
  <c r="AAW31" i="111"/>
  <c r="ADD31" i="111"/>
  <c r="AFQ31" i="111"/>
  <c r="AGC31" i="111" s="1"/>
  <c r="AJV31" i="111"/>
  <c r="AKK31" i="111"/>
  <c r="AKY31" i="111" s="1"/>
  <c r="AMF31" i="111"/>
  <c r="AOS31" i="111"/>
  <c r="APE31" i="111" s="1"/>
  <c r="KZ32" i="111"/>
  <c r="UB32" i="111"/>
  <c r="YV32" i="111"/>
  <c r="ZH32" i="111" s="1"/>
  <c r="ABI32" i="111"/>
  <c r="ABW32" i="111" s="1"/>
  <c r="ADJ32" i="111"/>
  <c r="ADV32" i="111" s="1"/>
  <c r="AQQ32" i="111"/>
  <c r="ARF32" i="111"/>
  <c r="ART32" i="111" s="1"/>
  <c r="UN33" i="111"/>
  <c r="VB33" i="111" s="1"/>
  <c r="WL33" i="111"/>
  <c r="WX33" i="111" s="1"/>
  <c r="XM33" i="111" s="1"/>
  <c r="WI33" i="111"/>
  <c r="WR33" i="111"/>
  <c r="XE33" i="111" s="1"/>
  <c r="UE34" i="111"/>
  <c r="UQ34" i="111" s="1"/>
  <c r="VF34" i="111" s="1"/>
  <c r="UB34" i="111"/>
  <c r="UK34" i="111"/>
  <c r="UX34" i="111" s="1"/>
  <c r="ADP34" i="111"/>
  <c r="AED34" i="111" s="1"/>
  <c r="LC35" i="111"/>
  <c r="LO35" i="111" s="1"/>
  <c r="MD35" i="111" s="1"/>
  <c r="KZ35" i="111"/>
  <c r="LL35" i="111"/>
  <c r="LZ35" i="111" s="1"/>
  <c r="KW35" i="111"/>
  <c r="ADG35" i="111"/>
  <c r="ADS35" i="111" s="1"/>
  <c r="AEH35" i="111" s="1"/>
  <c r="ADD35" i="111"/>
  <c r="ADP35" i="111"/>
  <c r="AED35" i="111" s="1"/>
  <c r="ADA35" i="111"/>
  <c r="RX36" i="111"/>
  <c r="SJ36" i="111" s="1"/>
  <c r="SY36" i="111" s="1"/>
  <c r="RU36" i="111"/>
  <c r="SG36" i="111"/>
  <c r="SU36" i="111" s="1"/>
  <c r="RR36" i="111"/>
  <c r="SD36" i="111"/>
  <c r="SQ36" i="111" s="1"/>
  <c r="RO36" i="111"/>
  <c r="UN31" i="111"/>
  <c r="VB31" i="111" s="1"/>
  <c r="ABC31" i="111"/>
  <c r="ABO31" i="111" s="1"/>
  <c r="LF32" i="111"/>
  <c r="LR32" i="111" s="1"/>
  <c r="UH32" i="111"/>
  <c r="UT32" i="111" s="1"/>
  <c r="AKB33" i="111"/>
  <c r="AKN33" i="111" s="1"/>
  <c r="ALC33" i="111" s="1"/>
  <c r="AKH33" i="111"/>
  <c r="AKU33" i="111" s="1"/>
  <c r="AJS33" i="111"/>
  <c r="AKK33" i="111"/>
  <c r="AKY33" i="111" s="1"/>
  <c r="YS34" i="111"/>
  <c r="ZE34" i="111" s="1"/>
  <c r="ZT34" i="111" s="1"/>
  <c r="YP34" i="111"/>
  <c r="YY34" i="111"/>
  <c r="ZL34" i="111" s="1"/>
  <c r="AAZ34" i="111"/>
  <c r="ABL34" i="111" s="1"/>
  <c r="ACA34" i="111" s="1"/>
  <c r="ABF34" i="111"/>
  <c r="ABS34" i="111" s="1"/>
  <c r="AAQ34" i="111"/>
  <c r="ABI34" i="111"/>
  <c r="ABW34" i="111" s="1"/>
  <c r="NJ35" i="111"/>
  <c r="NV35" i="111" s="1"/>
  <c r="OK35" i="111" s="1"/>
  <c r="NG35" i="111"/>
  <c r="NA35" i="111"/>
  <c r="YS35" i="111"/>
  <c r="ZE35" i="111" s="1"/>
  <c r="ZT35" i="111" s="1"/>
  <c r="ZB35" i="111"/>
  <c r="ZP35" i="111" s="1"/>
  <c r="YM35" i="111"/>
  <c r="YY35" i="111"/>
  <c r="ZL35" i="111" s="1"/>
  <c r="YJ35" i="111"/>
  <c r="AMI35" i="111"/>
  <c r="AMU35" i="111" s="1"/>
  <c r="ANJ35" i="111" s="1"/>
  <c r="AMF35" i="111"/>
  <c r="AMR35" i="111"/>
  <c r="ANF35" i="111" s="1"/>
  <c r="AMC35" i="111"/>
  <c r="AMO35" i="111"/>
  <c r="ANB35" i="111" s="1"/>
  <c r="ALZ35" i="111"/>
  <c r="AKE29" i="111"/>
  <c r="AKQ29" i="111" s="1"/>
  <c r="PT30" i="111"/>
  <c r="QF30" i="111" s="1"/>
  <c r="ADJ30" i="111"/>
  <c r="ADV30" i="111" s="1"/>
  <c r="AOG30" i="111"/>
  <c r="NM31" i="111"/>
  <c r="NY31" i="111" s="1"/>
  <c r="AAQ31" i="111"/>
  <c r="ABF31" i="111"/>
  <c r="ABS31" i="111" s="1"/>
  <c r="AHL31" i="111"/>
  <c r="AKE31" i="111"/>
  <c r="AKQ31" i="111" s="1"/>
  <c r="AQN31" i="111"/>
  <c r="KT32" i="111"/>
  <c r="LI32" i="111"/>
  <c r="LV32" i="111" s="1"/>
  <c r="TV32" i="111"/>
  <c r="UK32" i="111"/>
  <c r="UX32" i="111" s="1"/>
  <c r="AQZ32" i="111"/>
  <c r="ARL32" i="111" s="1"/>
  <c r="NJ33" i="111"/>
  <c r="NV33" i="111" s="1"/>
  <c r="OK33" i="111" s="1"/>
  <c r="NS33" i="111"/>
  <c r="OG33" i="111" s="1"/>
  <c r="ND33" i="111"/>
  <c r="NP33" i="111"/>
  <c r="OC33" i="111" s="1"/>
  <c r="ADD33" i="111"/>
  <c r="AJV33" i="111"/>
  <c r="AOP33" i="111"/>
  <c r="APB33" i="111" s="1"/>
  <c r="APQ33" i="111" s="1"/>
  <c r="AOV33" i="111"/>
  <c r="API33" i="111" s="1"/>
  <c r="AOG33" i="111"/>
  <c r="AOY33" i="111"/>
  <c r="APM33" i="111" s="1"/>
  <c r="TY34" i="111"/>
  <c r="YJ34" i="111"/>
  <c r="ZB34" i="111"/>
  <c r="ZP34" i="111" s="1"/>
  <c r="AAT34" i="111"/>
  <c r="ACX34" i="111"/>
  <c r="AMI34" i="111"/>
  <c r="AMU34" i="111" s="1"/>
  <c r="ANJ34" i="111" s="1"/>
  <c r="AMF34" i="111"/>
  <c r="LF35" i="111"/>
  <c r="LR35" i="111" s="1"/>
  <c r="NS35" i="111"/>
  <c r="OG35" i="111" s="1"/>
  <c r="WL35" i="111"/>
  <c r="WX35" i="111" s="1"/>
  <c r="XM35" i="111" s="1"/>
  <c r="WU35" i="111"/>
  <c r="XI35" i="111" s="1"/>
  <c r="WI35" i="111"/>
  <c r="YP35" i="111"/>
  <c r="ADJ35" i="111"/>
  <c r="ADV35" i="111" s="1"/>
  <c r="AML35" i="111"/>
  <c r="AMX35" i="111" s="1"/>
  <c r="AFQ36" i="111"/>
  <c r="AGC36" i="111" s="1"/>
  <c r="LC37" i="111"/>
  <c r="LO37" i="111" s="1"/>
  <c r="MD37" i="111" s="1"/>
  <c r="KZ37" i="111"/>
  <c r="LI37" i="111"/>
  <c r="LV37" i="111" s="1"/>
  <c r="NS37" i="111"/>
  <c r="OG37" i="111" s="1"/>
  <c r="NG37" i="111"/>
  <c r="YS37" i="111"/>
  <c r="ZE37" i="111" s="1"/>
  <c r="ZT37" i="111" s="1"/>
  <c r="YP37" i="111"/>
  <c r="YY37" i="111"/>
  <c r="ZL37" i="111" s="1"/>
  <c r="WL38" i="111"/>
  <c r="WX38" i="111" s="1"/>
  <c r="XM38" i="111" s="1"/>
  <c r="WI38" i="111"/>
  <c r="WU38" i="111"/>
  <c r="XI38" i="111" s="1"/>
  <c r="WF38" i="111"/>
  <c r="AHX38" i="111"/>
  <c r="AIJ38" i="111" s="1"/>
  <c r="AHU38" i="111"/>
  <c r="AIG38" i="111" s="1"/>
  <c r="AIV38" i="111" s="1"/>
  <c r="ABC33" i="111"/>
  <c r="ABO33" i="111" s="1"/>
  <c r="AFQ33" i="111"/>
  <c r="AGC33" i="111" s="1"/>
  <c r="AFK34" i="111"/>
  <c r="AJY34" i="111"/>
  <c r="AOM34" i="111"/>
  <c r="PT35" i="111"/>
  <c r="QF35" i="111" s="1"/>
  <c r="UB35" i="111"/>
  <c r="AHR35" i="111"/>
  <c r="AKB35" i="111"/>
  <c r="AKN35" i="111" s="1"/>
  <c r="ALC35" i="111" s="1"/>
  <c r="AQQ35" i="111"/>
  <c r="ARF35" i="111"/>
  <c r="ART35" i="111" s="1"/>
  <c r="NM36" i="111"/>
  <c r="NY36" i="111" s="1"/>
  <c r="WF36" i="111"/>
  <c r="WU36" i="111"/>
  <c r="XI36" i="111" s="1"/>
  <c r="AAW36" i="111"/>
  <c r="ADD36" i="111"/>
  <c r="AFE36" i="111"/>
  <c r="AFT36" i="111"/>
  <c r="AGG36" i="111" s="1"/>
  <c r="AJV36" i="111"/>
  <c r="AKK36" i="111"/>
  <c r="AKY36" i="111" s="1"/>
  <c r="KT37" i="111"/>
  <c r="LL37" i="111"/>
  <c r="LZ37" i="111" s="1"/>
  <c r="NJ37" i="111"/>
  <c r="NV37" i="111" s="1"/>
  <c r="OK37" i="111" s="1"/>
  <c r="PN37" i="111"/>
  <c r="UB37" i="111"/>
  <c r="YJ37" i="111"/>
  <c r="ZB37" i="111"/>
  <c r="ZP37" i="111" s="1"/>
  <c r="AHU37" i="111"/>
  <c r="AIG37" i="111" s="1"/>
  <c r="AIV37" i="111" s="1"/>
  <c r="AID37" i="111"/>
  <c r="AIR37" i="111" s="1"/>
  <c r="AHO37" i="111"/>
  <c r="AIA37" i="111"/>
  <c r="AIN37" i="111" s="1"/>
  <c r="AHL37" i="111"/>
  <c r="AML37" i="111"/>
  <c r="AMX37" i="111" s="1"/>
  <c r="WC38" i="111"/>
  <c r="ADA38" i="111"/>
  <c r="ACX38" i="111"/>
  <c r="AFQ34" i="111"/>
  <c r="AGC34" i="111" s="1"/>
  <c r="AKE34" i="111"/>
  <c r="AKQ34" i="111" s="1"/>
  <c r="AOS34" i="111"/>
  <c r="APE34" i="111" s="1"/>
  <c r="UH35" i="111"/>
  <c r="UT35" i="111" s="1"/>
  <c r="AHX35" i="111"/>
  <c r="AIJ35" i="111" s="1"/>
  <c r="AQT35" i="111"/>
  <c r="WI36" i="111"/>
  <c r="ABC36" i="111"/>
  <c r="ABO36" i="111" s="1"/>
  <c r="ADG36" i="111"/>
  <c r="ADS36" i="111" s="1"/>
  <c r="AEH36" i="111" s="1"/>
  <c r="AFH36" i="111"/>
  <c r="AFW36" i="111"/>
  <c r="AGK36" i="111" s="1"/>
  <c r="AJY36" i="111"/>
  <c r="AOP36" i="111"/>
  <c r="APB36" i="111" s="1"/>
  <c r="APQ36" i="111" s="1"/>
  <c r="AOY36" i="111"/>
  <c r="APM36" i="111" s="1"/>
  <c r="AOS36" i="111"/>
  <c r="APE36" i="111" s="1"/>
  <c r="KW37" i="111"/>
  <c r="YM37" i="111"/>
  <c r="AFW37" i="111"/>
  <c r="AGK37" i="111" s="1"/>
  <c r="AFN37" i="111"/>
  <c r="AFZ37" i="111" s="1"/>
  <c r="AGO37" i="111" s="1"/>
  <c r="RX38" i="111"/>
  <c r="SJ38" i="111" s="1"/>
  <c r="SY38" i="111" s="1"/>
  <c r="SG38" i="111"/>
  <c r="SU38" i="111" s="1"/>
  <c r="RR38" i="111"/>
  <c r="SD38" i="111"/>
  <c r="SQ38" i="111" s="1"/>
  <c r="RO38" i="111"/>
  <c r="WO38" i="111"/>
  <c r="XA38" i="111" s="1"/>
  <c r="NJ39" i="111"/>
  <c r="NV39" i="111" s="1"/>
  <c r="OK39" i="111" s="1"/>
  <c r="ND39" i="111"/>
  <c r="AAZ39" i="111"/>
  <c r="ABL39" i="111" s="1"/>
  <c r="ACA39" i="111" s="1"/>
  <c r="ABC39" i="111"/>
  <c r="ABO39" i="111" s="1"/>
  <c r="AOS41" i="111"/>
  <c r="APE41" i="111" s="1"/>
  <c r="AOJ41" i="111"/>
  <c r="AOV41" i="111"/>
  <c r="API41" i="111" s="1"/>
  <c r="AQZ35" i="111"/>
  <c r="ARL35" i="111" s="1"/>
  <c r="WO36" i="111"/>
  <c r="XA36" i="111" s="1"/>
  <c r="AFK36" i="111"/>
  <c r="AKE36" i="111"/>
  <c r="AKQ36" i="111" s="1"/>
  <c r="LF37" i="111"/>
  <c r="LR37" i="111" s="1"/>
  <c r="PQ37" i="111"/>
  <c r="QC37" i="111" s="1"/>
  <c r="QR37" i="111" s="1"/>
  <c r="PW37" i="111"/>
  <c r="QJ37" i="111" s="1"/>
  <c r="PH37" i="111"/>
  <c r="PZ37" i="111"/>
  <c r="QN37" i="111" s="1"/>
  <c r="UE37" i="111"/>
  <c r="UQ37" i="111" s="1"/>
  <c r="VF37" i="111" s="1"/>
  <c r="UN37" i="111"/>
  <c r="VB37" i="111" s="1"/>
  <c r="TY37" i="111"/>
  <c r="UK37" i="111"/>
  <c r="UX37" i="111" s="1"/>
  <c r="YV37" i="111"/>
  <c r="ZH37" i="111" s="1"/>
  <c r="AMI37" i="111"/>
  <c r="AMU37" i="111" s="1"/>
  <c r="ANJ37" i="111" s="1"/>
  <c r="AMF37" i="111"/>
  <c r="AMR37" i="111"/>
  <c r="ANF37" i="111" s="1"/>
  <c r="AMC37" i="111"/>
  <c r="PZ38" i="111"/>
  <c r="QN38" i="111" s="1"/>
  <c r="PQ38" i="111"/>
  <c r="QC38" i="111" s="1"/>
  <c r="QR38" i="111" s="1"/>
  <c r="WR38" i="111"/>
  <c r="XE38" i="111" s="1"/>
  <c r="LL39" i="111"/>
  <c r="LZ39" i="111" s="1"/>
  <c r="LI39" i="111"/>
  <c r="LV39" i="111" s="1"/>
  <c r="ADJ37" i="111"/>
  <c r="ADV37" i="111" s="1"/>
  <c r="AQT37" i="111"/>
  <c r="NM38" i="111"/>
  <c r="NY38" i="111" s="1"/>
  <c r="AMI38" i="111"/>
  <c r="AMU38" i="111" s="1"/>
  <c r="ANJ38" i="111" s="1"/>
  <c r="WL39" i="111"/>
  <c r="WX39" i="111" s="1"/>
  <c r="XM39" i="111" s="1"/>
  <c r="AFN39" i="111"/>
  <c r="AFZ39" i="111" s="1"/>
  <c r="AGO39" i="111" s="1"/>
  <c r="WF41" i="111"/>
  <c r="YM41" i="111"/>
  <c r="AAT41" i="111"/>
  <c r="ADA41" i="111"/>
  <c r="AFH41" i="111"/>
  <c r="AHO41" i="111"/>
  <c r="AJV41" i="111"/>
  <c r="TY42" i="111"/>
  <c r="YY42" i="111"/>
  <c r="ZL42" i="111" s="1"/>
  <c r="AHO42" i="111"/>
  <c r="NP43" i="111"/>
  <c r="OC43" i="111" s="1"/>
  <c r="PQ43" i="111"/>
  <c r="QC43" i="111" s="1"/>
  <c r="QR43" i="111" s="1"/>
  <c r="RX43" i="111"/>
  <c r="SJ43" i="111" s="1"/>
  <c r="SY43" i="111" s="1"/>
  <c r="AAZ43" i="111"/>
  <c r="ABL43" i="111" s="1"/>
  <c r="ACA43" i="111" s="1"/>
  <c r="AKB43" i="111"/>
  <c r="AKN43" i="111" s="1"/>
  <c r="ALC43" i="111" s="1"/>
  <c r="LC44" i="111"/>
  <c r="LO44" i="111" s="1"/>
  <c r="MD44" i="111" s="1"/>
  <c r="RR44" i="111"/>
  <c r="WR44" i="111"/>
  <c r="XE44" i="111" s="1"/>
  <c r="TY45" i="111"/>
  <c r="YY45" i="111"/>
  <c r="ZL45" i="111" s="1"/>
  <c r="ADM45" i="111"/>
  <c r="ADZ45" i="111" s="1"/>
  <c r="AQQ45" i="111"/>
  <c r="AQZ37" i="111"/>
  <c r="ARL37" i="111" s="1"/>
  <c r="UK42" i="111"/>
  <c r="UX42" i="111" s="1"/>
  <c r="AIA42" i="111"/>
  <c r="AIN42" i="111" s="1"/>
  <c r="PZ43" i="111"/>
  <c r="QN43" i="111" s="1"/>
  <c r="SD44" i="111"/>
  <c r="SQ44" i="111" s="1"/>
  <c r="PK45" i="111"/>
  <c r="UK45" i="111"/>
  <c r="UX45" i="111" s="1"/>
  <c r="AMC45" i="111"/>
  <c r="ARC45" i="111"/>
  <c r="ARP45" i="111" s="1"/>
  <c r="YM42" i="111"/>
  <c r="ND43" i="111"/>
  <c r="PK43" i="111"/>
  <c r="UE43" i="111"/>
  <c r="UQ43" i="111" s="1"/>
  <c r="VF43" i="111" s="1"/>
  <c r="ADG43" i="111"/>
  <c r="ADS43" i="111" s="1"/>
  <c r="AEH43" i="111" s="1"/>
  <c r="AMI43" i="111"/>
  <c r="AMU43" i="111" s="1"/>
  <c r="ANJ43" i="111" s="1"/>
  <c r="NJ44" i="111"/>
  <c r="NV44" i="111" s="1"/>
  <c r="OK44" i="111" s="1"/>
  <c r="WF44" i="111"/>
  <c r="YM45" i="111"/>
  <c r="ADA45" i="111"/>
  <c r="AKH15" i="111"/>
  <c r="AKU15" i="111" s="1"/>
  <c r="AJV15" i="111"/>
  <c r="AKE15" i="111"/>
  <c r="AKQ15" i="111" s="1"/>
  <c r="NP15" i="111"/>
  <c r="OC15" i="111" s="1"/>
  <c r="ND15" i="111"/>
  <c r="NM15" i="111"/>
  <c r="NY15" i="111" s="1"/>
  <c r="WR15" i="111"/>
  <c r="XE15" i="111" s="1"/>
  <c r="WF15" i="111"/>
  <c r="WO15" i="111"/>
  <c r="XA15" i="111" s="1"/>
  <c r="KZ16" i="111"/>
  <c r="PW16" i="111"/>
  <c r="QJ16" i="111" s="1"/>
  <c r="PK16" i="111"/>
  <c r="PT16" i="111"/>
  <c r="QF16" i="111" s="1"/>
  <c r="YY16" i="111"/>
  <c r="ZL16" i="111" s="1"/>
  <c r="YM16" i="111"/>
  <c r="YV16" i="111"/>
  <c r="ZH16" i="111" s="1"/>
  <c r="ADD16" i="111"/>
  <c r="AIA16" i="111"/>
  <c r="AIN16" i="111" s="1"/>
  <c r="AHO16" i="111"/>
  <c r="AHX16" i="111"/>
  <c r="AIJ16" i="111" s="1"/>
  <c r="AMF16" i="111"/>
  <c r="ABF15" i="111"/>
  <c r="ABS15" i="111" s="1"/>
  <c r="AAT15" i="111"/>
  <c r="RU15" i="111"/>
  <c r="AFT15" i="111"/>
  <c r="AGG15" i="111" s="1"/>
  <c r="AFH15" i="111"/>
  <c r="AFQ15" i="111"/>
  <c r="AGC15" i="111" s="1"/>
  <c r="AJY15" i="111"/>
  <c r="AOV15" i="111"/>
  <c r="API15" i="111" s="1"/>
  <c r="AOJ15" i="111"/>
  <c r="UB16" i="111"/>
  <c r="NA15" i="111"/>
  <c r="NS15" i="111"/>
  <c r="OG15" i="111" s="1"/>
  <c r="WC15" i="111"/>
  <c r="WU15" i="111"/>
  <c r="XI15" i="111" s="1"/>
  <c r="AAZ15" i="111"/>
  <c r="ABL15" i="111" s="1"/>
  <c r="ACA15" i="111" s="1"/>
  <c r="AFE15" i="111"/>
  <c r="AFW15" i="111"/>
  <c r="AGK15" i="111" s="1"/>
  <c r="AKB15" i="111"/>
  <c r="AKN15" i="111" s="1"/>
  <c r="ALC15" i="111" s="1"/>
  <c r="AOG15" i="111"/>
  <c r="AOY15" i="111"/>
  <c r="APM15" i="111" s="1"/>
  <c r="PH16" i="111"/>
  <c r="PZ16" i="111"/>
  <c r="QN16" i="111" s="1"/>
  <c r="YJ16" i="111"/>
  <c r="ZB16" i="111"/>
  <c r="ZP16" i="111" s="1"/>
  <c r="AHL16" i="111"/>
  <c r="AID16" i="111"/>
  <c r="AIR16" i="111" s="1"/>
  <c r="ARC16" i="111"/>
  <c r="ARP16" i="111" s="1"/>
  <c r="AQQ16" i="111"/>
  <c r="ARF16" i="111"/>
  <c r="ART16" i="111" s="1"/>
  <c r="AQN16" i="111"/>
  <c r="SD15" i="111"/>
  <c r="SQ15" i="111" s="1"/>
  <c r="RR15" i="111"/>
  <c r="SA15" i="111"/>
  <c r="SM15" i="111" s="1"/>
  <c r="LI16" i="111"/>
  <c r="LV16" i="111" s="1"/>
  <c r="KW16" i="111"/>
  <c r="LF16" i="111"/>
  <c r="LR16" i="111" s="1"/>
  <c r="UK16" i="111"/>
  <c r="UX16" i="111" s="1"/>
  <c r="TY16" i="111"/>
  <c r="UH16" i="111"/>
  <c r="UT16" i="111" s="1"/>
  <c r="ADM16" i="111"/>
  <c r="ADZ16" i="111" s="1"/>
  <c r="ADA16" i="111"/>
  <c r="ADJ16" i="111"/>
  <c r="ADV16" i="111" s="1"/>
  <c r="AMO16" i="111"/>
  <c r="ANB16" i="111" s="1"/>
  <c r="AMC16" i="111"/>
  <c r="AMI16" i="111"/>
  <c r="AMU16" i="111" s="1"/>
  <c r="ANJ16" i="111" s="1"/>
  <c r="AMR16" i="111"/>
  <c r="ANF16" i="111" s="1"/>
  <c r="ABC15" i="111"/>
  <c r="ABO15" i="111" s="1"/>
  <c r="RO15" i="111"/>
  <c r="SG15" i="111"/>
  <c r="SU15" i="111" s="1"/>
  <c r="AAQ15" i="111"/>
  <c r="ABI15" i="111"/>
  <c r="ABW15" i="111" s="1"/>
  <c r="AFN15" i="111"/>
  <c r="AFZ15" i="111" s="1"/>
  <c r="AGO15" i="111" s="1"/>
  <c r="AJS15" i="111"/>
  <c r="AKK15" i="111"/>
  <c r="AKY15" i="111" s="1"/>
  <c r="AOP15" i="111"/>
  <c r="APB15" i="111" s="1"/>
  <c r="APQ15" i="111" s="1"/>
  <c r="KT16" i="111"/>
  <c r="LL16" i="111"/>
  <c r="LZ16" i="111" s="1"/>
  <c r="PQ16" i="111"/>
  <c r="QC16" i="111" s="1"/>
  <c r="QR16" i="111" s="1"/>
  <c r="TV16" i="111"/>
  <c r="UN16" i="111"/>
  <c r="VB16" i="111" s="1"/>
  <c r="YS16" i="111"/>
  <c r="ZE16" i="111" s="1"/>
  <c r="ZT16" i="111" s="1"/>
  <c r="ACX16" i="111"/>
  <c r="ADP16" i="111"/>
  <c r="AED16" i="111" s="1"/>
  <c r="AHU16" i="111"/>
  <c r="AIG16" i="111" s="1"/>
  <c r="AIV16" i="111" s="1"/>
  <c r="ALZ16" i="111"/>
  <c r="NP17" i="111"/>
  <c r="OC17" i="111" s="1"/>
  <c r="ND17" i="111"/>
  <c r="NJ17" i="111"/>
  <c r="NV17" i="111" s="1"/>
  <c r="OK17" i="111" s="1"/>
  <c r="NG17" i="111"/>
  <c r="SD17" i="111"/>
  <c r="SQ17" i="111" s="1"/>
  <c r="RR17" i="111"/>
  <c r="SA17" i="111"/>
  <c r="SM17" i="111" s="1"/>
  <c r="RO17" i="111"/>
  <c r="SG17" i="111"/>
  <c r="SU17" i="111" s="1"/>
  <c r="WL17" i="111"/>
  <c r="WX17" i="111" s="1"/>
  <c r="XM17" i="111" s="1"/>
  <c r="AAZ17" i="111"/>
  <c r="ABL17" i="111" s="1"/>
  <c r="ACA17" i="111" s="1"/>
  <c r="AFN17" i="111"/>
  <c r="AFZ17" i="111" s="1"/>
  <c r="AGO17" i="111" s="1"/>
  <c r="AKB17" i="111"/>
  <c r="AKN17" i="111" s="1"/>
  <c r="ALC17" i="111" s="1"/>
  <c r="AOP17" i="111"/>
  <c r="APB17" i="111" s="1"/>
  <c r="APQ17" i="111" s="1"/>
  <c r="LC18" i="111"/>
  <c r="LO18" i="111" s="1"/>
  <c r="MD18" i="111" s="1"/>
  <c r="PQ18" i="111"/>
  <c r="QC18" i="111" s="1"/>
  <c r="QR18" i="111" s="1"/>
  <c r="UE18" i="111"/>
  <c r="UQ18" i="111" s="1"/>
  <c r="VF18" i="111" s="1"/>
  <c r="YS18" i="111"/>
  <c r="ZE18" i="111" s="1"/>
  <c r="ZT18" i="111" s="1"/>
  <c r="ADG18" i="111"/>
  <c r="ADS18" i="111" s="1"/>
  <c r="AEH18" i="111" s="1"/>
  <c r="AHU18" i="111"/>
  <c r="AIG18" i="111" s="1"/>
  <c r="AIV18" i="111" s="1"/>
  <c r="AMI18" i="111"/>
  <c r="AMU18" i="111" s="1"/>
  <c r="ANJ18" i="111" s="1"/>
  <c r="AQW18" i="111"/>
  <c r="ARI18" i="111" s="1"/>
  <c r="ARX18" i="111" s="1"/>
  <c r="NJ19" i="111"/>
  <c r="NV19" i="111" s="1"/>
  <c r="OK19" i="111" s="1"/>
  <c r="RX19" i="111"/>
  <c r="SJ19" i="111" s="1"/>
  <c r="SY19" i="111" s="1"/>
  <c r="WL19" i="111"/>
  <c r="WX19" i="111" s="1"/>
  <c r="XM19" i="111" s="1"/>
  <c r="AAZ19" i="111"/>
  <c r="ABL19" i="111" s="1"/>
  <c r="ACA19" i="111" s="1"/>
  <c r="AFN19" i="111"/>
  <c r="AFZ19" i="111" s="1"/>
  <c r="AGO19" i="111" s="1"/>
  <c r="AKB19" i="111"/>
  <c r="AKN19" i="111" s="1"/>
  <c r="ALC19" i="111" s="1"/>
  <c r="AOP19" i="111"/>
  <c r="APB19" i="111" s="1"/>
  <c r="APQ19" i="111" s="1"/>
  <c r="LC20" i="111"/>
  <c r="LO20" i="111" s="1"/>
  <c r="MD20" i="111" s="1"/>
  <c r="PQ20" i="111"/>
  <c r="QC20" i="111" s="1"/>
  <c r="QR20" i="111" s="1"/>
  <c r="UE20" i="111"/>
  <c r="UQ20" i="111" s="1"/>
  <c r="VF20" i="111" s="1"/>
  <c r="YS20" i="111"/>
  <c r="ZE20" i="111" s="1"/>
  <c r="ZT20" i="111" s="1"/>
  <c r="ADG20" i="111"/>
  <c r="ADS20" i="111" s="1"/>
  <c r="AEH20" i="111" s="1"/>
  <c r="AHU20" i="111"/>
  <c r="AIG20" i="111" s="1"/>
  <c r="AIV20" i="111" s="1"/>
  <c r="AMI20" i="111"/>
  <c r="AMU20" i="111" s="1"/>
  <c r="ANJ20" i="111" s="1"/>
  <c r="AQW20" i="111"/>
  <c r="ARI20" i="111" s="1"/>
  <c r="ARX20" i="111" s="1"/>
  <c r="NJ21" i="111"/>
  <c r="NV21" i="111" s="1"/>
  <c r="OK21" i="111" s="1"/>
  <c r="RX21" i="111"/>
  <c r="SJ21" i="111" s="1"/>
  <c r="SY21" i="111" s="1"/>
  <c r="WL21" i="111"/>
  <c r="WX21" i="111" s="1"/>
  <c r="XM21" i="111" s="1"/>
  <c r="AAZ21" i="111"/>
  <c r="ABL21" i="111" s="1"/>
  <c r="ACA21" i="111" s="1"/>
  <c r="AFN21" i="111"/>
  <c r="AFZ21" i="111" s="1"/>
  <c r="AGO21" i="111" s="1"/>
  <c r="AKB21" i="111"/>
  <c r="AKN21" i="111" s="1"/>
  <c r="ALC21" i="111" s="1"/>
  <c r="AOP21" i="111"/>
  <c r="APB21" i="111" s="1"/>
  <c r="APQ21" i="111" s="1"/>
  <c r="LC22" i="111"/>
  <c r="LO22" i="111" s="1"/>
  <c r="MD22" i="111" s="1"/>
  <c r="PQ22" i="111"/>
  <c r="QC22" i="111" s="1"/>
  <c r="QR22" i="111" s="1"/>
  <c r="UE22" i="111"/>
  <c r="UQ22" i="111" s="1"/>
  <c r="VF22" i="111" s="1"/>
  <c r="YS22" i="111"/>
  <c r="ZE22" i="111" s="1"/>
  <c r="ZT22" i="111" s="1"/>
  <c r="ADG22" i="111"/>
  <c r="ADS22" i="111" s="1"/>
  <c r="AEH22" i="111" s="1"/>
  <c r="AHU22" i="111"/>
  <c r="AIG22" i="111" s="1"/>
  <c r="AIV22" i="111" s="1"/>
  <c r="AMI22" i="111"/>
  <c r="AMU22" i="111" s="1"/>
  <c r="ANJ22" i="111" s="1"/>
  <c r="AQW22" i="111"/>
  <c r="ARI22" i="111" s="1"/>
  <c r="ARX22" i="111" s="1"/>
  <c r="NJ23" i="111"/>
  <c r="NV23" i="111" s="1"/>
  <c r="OK23" i="111" s="1"/>
  <c r="RX23" i="111"/>
  <c r="SJ23" i="111" s="1"/>
  <c r="SY23" i="111" s="1"/>
  <c r="WL23" i="111"/>
  <c r="WX23" i="111" s="1"/>
  <c r="XM23" i="111" s="1"/>
  <c r="AAZ23" i="111"/>
  <c r="ABL23" i="111" s="1"/>
  <c r="ACA23" i="111" s="1"/>
  <c r="AFN23" i="111"/>
  <c r="AFZ23" i="111" s="1"/>
  <c r="AGO23" i="111" s="1"/>
  <c r="AKB23" i="111"/>
  <c r="AKN23" i="111" s="1"/>
  <c r="ALC23" i="111" s="1"/>
  <c r="AOP23" i="111"/>
  <c r="APB23" i="111" s="1"/>
  <c r="APQ23" i="111" s="1"/>
  <c r="LC24" i="111"/>
  <c r="LO24" i="111" s="1"/>
  <c r="MD24" i="111" s="1"/>
  <c r="PQ24" i="111"/>
  <c r="QC24" i="111" s="1"/>
  <c r="QR24" i="111" s="1"/>
  <c r="UE24" i="111"/>
  <c r="UQ24" i="111" s="1"/>
  <c r="VF24" i="111" s="1"/>
  <c r="YS24" i="111"/>
  <c r="ZE24" i="111" s="1"/>
  <c r="ZT24" i="111" s="1"/>
  <c r="ADG24" i="111"/>
  <c r="ADS24" i="111" s="1"/>
  <c r="AEH24" i="111" s="1"/>
  <c r="AHU24" i="111"/>
  <c r="AIG24" i="111" s="1"/>
  <c r="AIV24" i="111" s="1"/>
  <c r="AMI24" i="111"/>
  <c r="AMU24" i="111" s="1"/>
  <c r="ANJ24" i="111" s="1"/>
  <c r="AQW24" i="111"/>
  <c r="ARI24" i="111" s="1"/>
  <c r="ARX24" i="111" s="1"/>
  <c r="NJ25" i="111"/>
  <c r="NV25" i="111" s="1"/>
  <c r="OK25" i="111" s="1"/>
  <c r="RX25" i="111"/>
  <c r="SJ25" i="111" s="1"/>
  <c r="SY25" i="111" s="1"/>
  <c r="WL25" i="111"/>
  <c r="WX25" i="111" s="1"/>
  <c r="XM25" i="111" s="1"/>
  <c r="AAZ25" i="111"/>
  <c r="ABL25" i="111" s="1"/>
  <c r="ACA25" i="111" s="1"/>
  <c r="AFN25" i="111"/>
  <c r="AFZ25" i="111" s="1"/>
  <c r="AGO25" i="111" s="1"/>
  <c r="AKB25" i="111"/>
  <c r="AKN25" i="111" s="1"/>
  <c r="ALC25" i="111" s="1"/>
  <c r="AOP25" i="111"/>
  <c r="APB25" i="111" s="1"/>
  <c r="APQ25" i="111" s="1"/>
  <c r="LC26" i="111"/>
  <c r="LO26" i="111" s="1"/>
  <c r="MD26" i="111" s="1"/>
  <c r="PQ26" i="111"/>
  <c r="QC26" i="111" s="1"/>
  <c r="QR26" i="111" s="1"/>
  <c r="UE26" i="111"/>
  <c r="UQ26" i="111" s="1"/>
  <c r="VF26" i="111" s="1"/>
  <c r="YS26" i="111"/>
  <c r="ZE26" i="111" s="1"/>
  <c r="ZT26" i="111" s="1"/>
  <c r="ADG26" i="111"/>
  <c r="ADS26" i="111" s="1"/>
  <c r="AEH26" i="111" s="1"/>
  <c r="AHU26" i="111"/>
  <c r="AIG26" i="111" s="1"/>
  <c r="AIV26" i="111" s="1"/>
  <c r="AMI26" i="111"/>
  <c r="AMU26" i="111" s="1"/>
  <c r="ANJ26" i="111" s="1"/>
  <c r="AQW26" i="111"/>
  <c r="ARI26" i="111" s="1"/>
  <c r="ARX26" i="111" s="1"/>
  <c r="NJ27" i="111"/>
  <c r="NV27" i="111" s="1"/>
  <c r="OK27" i="111" s="1"/>
  <c r="RX27" i="111"/>
  <c r="SJ27" i="111" s="1"/>
  <c r="SY27" i="111" s="1"/>
  <c r="WL27" i="111"/>
  <c r="WX27" i="111" s="1"/>
  <c r="XM27" i="111" s="1"/>
  <c r="AIA27" i="111"/>
  <c r="AIN27" i="111" s="1"/>
  <c r="AHO27" i="111"/>
  <c r="AHX27" i="111"/>
  <c r="AIJ27" i="111" s="1"/>
  <c r="ARC27" i="111"/>
  <c r="ARP27" i="111" s="1"/>
  <c r="AQQ27" i="111"/>
  <c r="AQZ27" i="111"/>
  <c r="ARL27" i="111" s="1"/>
  <c r="SD28" i="111"/>
  <c r="SQ28" i="111" s="1"/>
  <c r="RR28" i="111"/>
  <c r="SA28" i="111"/>
  <c r="SM28" i="111" s="1"/>
  <c r="ABF28" i="111"/>
  <c r="ABS28" i="111" s="1"/>
  <c r="AAT28" i="111"/>
  <c r="ABC28" i="111"/>
  <c r="ABO28" i="111" s="1"/>
  <c r="WR32" i="111"/>
  <c r="XE32" i="111" s="1"/>
  <c r="WF32" i="111"/>
  <c r="WO32" i="111"/>
  <c r="XA32" i="111" s="1"/>
  <c r="WC32" i="111"/>
  <c r="WU32" i="111"/>
  <c r="XI32" i="111" s="1"/>
  <c r="WL32" i="111"/>
  <c r="WX32" i="111" s="1"/>
  <c r="XM32" i="111" s="1"/>
  <c r="WI32" i="111"/>
  <c r="AFT32" i="111"/>
  <c r="AGG32" i="111" s="1"/>
  <c r="AFH32" i="111"/>
  <c r="AFQ32" i="111"/>
  <c r="AGC32" i="111" s="1"/>
  <c r="AFE32" i="111"/>
  <c r="AFW32" i="111"/>
  <c r="AGK32" i="111" s="1"/>
  <c r="AFN32" i="111"/>
  <c r="AFZ32" i="111" s="1"/>
  <c r="AGO32" i="111" s="1"/>
  <c r="AFK32" i="111"/>
  <c r="AOV32" i="111"/>
  <c r="API32" i="111" s="1"/>
  <c r="AOJ32" i="111"/>
  <c r="AOS32" i="111"/>
  <c r="APE32" i="111" s="1"/>
  <c r="AOG32" i="111"/>
  <c r="AOY32" i="111"/>
  <c r="APM32" i="111" s="1"/>
  <c r="AOP32" i="111"/>
  <c r="APB32" i="111" s="1"/>
  <c r="APQ32" i="111" s="1"/>
  <c r="AOM32" i="111"/>
  <c r="PW33" i="111"/>
  <c r="QJ33" i="111" s="1"/>
  <c r="PK33" i="111"/>
  <c r="PT33" i="111"/>
  <c r="QF33" i="111" s="1"/>
  <c r="PH33" i="111"/>
  <c r="PZ33" i="111"/>
  <c r="QN33" i="111" s="1"/>
  <c r="PQ33" i="111"/>
  <c r="QC33" i="111" s="1"/>
  <c r="QR33" i="111" s="1"/>
  <c r="PN33" i="111"/>
  <c r="YY33" i="111"/>
  <c r="ZL33" i="111" s="1"/>
  <c r="YM33" i="111"/>
  <c r="YV33" i="111"/>
  <c r="ZH33" i="111" s="1"/>
  <c r="YJ33" i="111"/>
  <c r="ZB33" i="111"/>
  <c r="ZP33" i="111" s="1"/>
  <c r="YS33" i="111"/>
  <c r="ZE33" i="111" s="1"/>
  <c r="ZT33" i="111" s="1"/>
  <c r="YP33" i="111"/>
  <c r="AIA33" i="111"/>
  <c r="AIN33" i="111" s="1"/>
  <c r="AHO33" i="111"/>
  <c r="AHX33" i="111"/>
  <c r="AIJ33" i="111" s="1"/>
  <c r="AHL33" i="111"/>
  <c r="AID33" i="111"/>
  <c r="AIR33" i="111" s="1"/>
  <c r="AHU33" i="111"/>
  <c r="AIG33" i="111" s="1"/>
  <c r="AIV33" i="111" s="1"/>
  <c r="AHR33" i="111"/>
  <c r="ARC33" i="111"/>
  <c r="ARP33" i="111" s="1"/>
  <c r="AQQ33" i="111"/>
  <c r="AQZ33" i="111"/>
  <c r="ARL33" i="111" s="1"/>
  <c r="AQN33" i="111"/>
  <c r="ARF33" i="111"/>
  <c r="ART33" i="111" s="1"/>
  <c r="AQW33" i="111"/>
  <c r="ARI33" i="111" s="1"/>
  <c r="ARX33" i="111" s="1"/>
  <c r="AQT33" i="111"/>
  <c r="SD34" i="111"/>
  <c r="SQ34" i="111" s="1"/>
  <c r="RR34" i="111"/>
  <c r="SA34" i="111"/>
  <c r="SM34" i="111" s="1"/>
  <c r="RO34" i="111"/>
  <c r="SG34" i="111"/>
  <c r="SU34" i="111" s="1"/>
  <c r="RX34" i="111"/>
  <c r="SJ34" i="111" s="1"/>
  <c r="SY34" i="111" s="1"/>
  <c r="RU34" i="111"/>
  <c r="AIA34" i="111"/>
  <c r="AIN34" i="111" s="1"/>
  <c r="AHO34" i="111"/>
  <c r="AHR34" i="111"/>
  <c r="AID34" i="111"/>
  <c r="AIR34" i="111" s="1"/>
  <c r="AHL34" i="111"/>
  <c r="AHX34" i="111"/>
  <c r="AIJ34" i="111" s="1"/>
  <c r="AHU34" i="111"/>
  <c r="AIG34" i="111" s="1"/>
  <c r="AIV34" i="111" s="1"/>
  <c r="WO40" i="111"/>
  <c r="XA40" i="111" s="1"/>
  <c r="WC40" i="111"/>
  <c r="WU40" i="111"/>
  <c r="XI40" i="111" s="1"/>
  <c r="WI40" i="111"/>
  <c r="WR40" i="111"/>
  <c r="XE40" i="111" s="1"/>
  <c r="WL40" i="111"/>
  <c r="WX40" i="111" s="1"/>
  <c r="XM40" i="111" s="1"/>
  <c r="WF40" i="111"/>
  <c r="WF17" i="111"/>
  <c r="AAT17" i="111"/>
  <c r="AFH17" i="111"/>
  <c r="AJV17" i="111"/>
  <c r="AOJ17" i="111"/>
  <c r="KW18" i="111"/>
  <c r="PK18" i="111"/>
  <c r="TY18" i="111"/>
  <c r="YM18" i="111"/>
  <c r="ADA18" i="111"/>
  <c r="AHO18" i="111"/>
  <c r="AMC18" i="111"/>
  <c r="AQQ18" i="111"/>
  <c r="ND19" i="111"/>
  <c r="RR19" i="111"/>
  <c r="WF19" i="111"/>
  <c r="AAT19" i="111"/>
  <c r="AFH19" i="111"/>
  <c r="AJV19" i="111"/>
  <c r="AOJ19" i="111"/>
  <c r="KW20" i="111"/>
  <c r="PK20" i="111"/>
  <c r="TY20" i="111"/>
  <c r="YM20" i="111"/>
  <c r="ADA20" i="111"/>
  <c r="AHO20" i="111"/>
  <c r="AMC20" i="111"/>
  <c r="AQQ20" i="111"/>
  <c r="ND21" i="111"/>
  <c r="RR21" i="111"/>
  <c r="WF21" i="111"/>
  <c r="AAT21" i="111"/>
  <c r="AFH21" i="111"/>
  <c r="AJV21" i="111"/>
  <c r="AOJ21" i="111"/>
  <c r="KW22" i="111"/>
  <c r="PK22" i="111"/>
  <c r="TY22" i="111"/>
  <c r="YM22" i="111"/>
  <c r="ADA22" i="111"/>
  <c r="AHO22" i="111"/>
  <c r="AMC22" i="111"/>
  <c r="AQQ22" i="111"/>
  <c r="ND23" i="111"/>
  <c r="RR23" i="111"/>
  <c r="WF23" i="111"/>
  <c r="AAT23" i="111"/>
  <c r="AFH23" i="111"/>
  <c r="AJV23" i="111"/>
  <c r="AOJ23" i="111"/>
  <c r="KW24" i="111"/>
  <c r="PK24" i="111"/>
  <c r="TY24" i="111"/>
  <c r="YM24" i="111"/>
  <c r="ADA24" i="111"/>
  <c r="AHO24" i="111"/>
  <c r="AMC24" i="111"/>
  <c r="AQQ24" i="111"/>
  <c r="ND25" i="111"/>
  <c r="RR25" i="111"/>
  <c r="WF25" i="111"/>
  <c r="AAT25" i="111"/>
  <c r="AFH25" i="111"/>
  <c r="AJV25" i="111"/>
  <c r="AOJ25" i="111"/>
  <c r="KW26" i="111"/>
  <c r="PK26" i="111"/>
  <c r="TY26" i="111"/>
  <c r="YM26" i="111"/>
  <c r="ADA26" i="111"/>
  <c r="AHO26" i="111"/>
  <c r="AMC26" i="111"/>
  <c r="AQQ26" i="111"/>
  <c r="ND27" i="111"/>
  <c r="RR27" i="111"/>
  <c r="WF27" i="111"/>
  <c r="ADM27" i="111"/>
  <c r="ADZ27" i="111" s="1"/>
  <c r="ADA27" i="111"/>
  <c r="ADJ27" i="111"/>
  <c r="ADV27" i="111" s="1"/>
  <c r="AHR27" i="111"/>
  <c r="AMO27" i="111"/>
  <c r="ANB27" i="111" s="1"/>
  <c r="AMC27" i="111"/>
  <c r="AML27" i="111"/>
  <c r="AMX27" i="111" s="1"/>
  <c r="AQT27" i="111"/>
  <c r="NP28" i="111"/>
  <c r="OC28" i="111" s="1"/>
  <c r="ND28" i="111"/>
  <c r="NM28" i="111"/>
  <c r="NY28" i="111" s="1"/>
  <c r="RU28" i="111"/>
  <c r="WR28" i="111"/>
  <c r="XE28" i="111" s="1"/>
  <c r="WF28" i="111"/>
  <c r="WO28" i="111"/>
  <c r="XA28" i="111" s="1"/>
  <c r="AAW28" i="111"/>
  <c r="AFT28" i="111"/>
  <c r="AGG28" i="111" s="1"/>
  <c r="AFH28" i="111"/>
  <c r="AFQ28" i="111"/>
  <c r="AGC28" i="111" s="1"/>
  <c r="NP32" i="111"/>
  <c r="OC32" i="111" s="1"/>
  <c r="ND32" i="111"/>
  <c r="NM32" i="111"/>
  <c r="NY32" i="111" s="1"/>
  <c r="NA32" i="111"/>
  <c r="NS32" i="111"/>
  <c r="OG32" i="111" s="1"/>
  <c r="NJ32" i="111"/>
  <c r="NV32" i="111" s="1"/>
  <c r="OK32" i="111" s="1"/>
  <c r="NG32" i="111"/>
  <c r="AJV28" i="111"/>
  <c r="AKH28" i="111"/>
  <c r="AKU28" i="111" s="1"/>
  <c r="AOV28" i="111"/>
  <c r="API28" i="111" s="1"/>
  <c r="AOJ28" i="111"/>
  <c r="AOS28" i="111"/>
  <c r="APE28" i="111" s="1"/>
  <c r="PW29" i="111"/>
  <c r="QJ29" i="111" s="1"/>
  <c r="PK29" i="111"/>
  <c r="PT29" i="111"/>
  <c r="QF29" i="111" s="1"/>
  <c r="YY29" i="111"/>
  <c r="ZL29" i="111" s="1"/>
  <c r="YM29" i="111"/>
  <c r="YV29" i="111"/>
  <c r="ZH29" i="111" s="1"/>
  <c r="AIA29" i="111"/>
  <c r="AIN29" i="111" s="1"/>
  <c r="AHO29" i="111"/>
  <c r="AHX29" i="111"/>
  <c r="AIJ29" i="111" s="1"/>
  <c r="ARC29" i="111"/>
  <c r="ARP29" i="111" s="1"/>
  <c r="AQQ29" i="111"/>
  <c r="AQZ29" i="111"/>
  <c r="ARL29" i="111" s="1"/>
  <c r="SD30" i="111"/>
  <c r="SQ30" i="111" s="1"/>
  <c r="RR30" i="111"/>
  <c r="SA30" i="111"/>
  <c r="SM30" i="111" s="1"/>
  <c r="ABF30" i="111"/>
  <c r="ABS30" i="111" s="1"/>
  <c r="AAT30" i="111"/>
  <c r="ABC30" i="111"/>
  <c r="ABO30" i="111" s="1"/>
  <c r="AKH30" i="111"/>
  <c r="AKU30" i="111" s="1"/>
  <c r="AJV30" i="111"/>
  <c r="AKE30" i="111"/>
  <c r="AKQ30" i="111" s="1"/>
  <c r="LI31" i="111"/>
  <c r="LV31" i="111" s="1"/>
  <c r="KW31" i="111"/>
  <c r="LF31" i="111"/>
  <c r="LR31" i="111" s="1"/>
  <c r="UK31" i="111"/>
  <c r="UX31" i="111" s="1"/>
  <c r="TY31" i="111"/>
  <c r="UH31" i="111"/>
  <c r="UT31" i="111" s="1"/>
  <c r="ADM31" i="111"/>
  <c r="ADZ31" i="111" s="1"/>
  <c r="ADA31" i="111"/>
  <c r="ADJ31" i="111"/>
  <c r="ADV31" i="111" s="1"/>
  <c r="AHR31" i="111"/>
  <c r="AMO31" i="111"/>
  <c r="ANB31" i="111" s="1"/>
  <c r="AMC31" i="111"/>
  <c r="AML31" i="111"/>
  <c r="AMX31" i="111" s="1"/>
  <c r="AQT31" i="111"/>
  <c r="ARC34" i="111"/>
  <c r="ARP34" i="111" s="1"/>
  <c r="AQQ34" i="111"/>
  <c r="AQT34" i="111"/>
  <c r="ARF34" i="111"/>
  <c r="ART34" i="111" s="1"/>
  <c r="AQN34" i="111"/>
  <c r="SD35" i="111"/>
  <c r="SQ35" i="111" s="1"/>
  <c r="RR35" i="111"/>
  <c r="RU35" i="111"/>
  <c r="SG35" i="111"/>
  <c r="SU35" i="111" s="1"/>
  <c r="RO35" i="111"/>
  <c r="ABF35" i="111"/>
  <c r="ABS35" i="111" s="1"/>
  <c r="AAT35" i="111"/>
  <c r="AAW35" i="111"/>
  <c r="ABI35" i="111"/>
  <c r="ABW35" i="111" s="1"/>
  <c r="AAQ35" i="111"/>
  <c r="AKE38" i="111"/>
  <c r="AKQ38" i="111" s="1"/>
  <c r="AJS38" i="111"/>
  <c r="AKB38" i="111"/>
  <c r="AKN38" i="111" s="1"/>
  <c r="ALC38" i="111" s="1"/>
  <c r="AJY38" i="111"/>
  <c r="AKK38" i="111"/>
  <c r="AKY38" i="111" s="1"/>
  <c r="AKH38" i="111"/>
  <c r="AKU38" i="111" s="1"/>
  <c r="AJV38" i="111"/>
  <c r="AFQ40" i="111"/>
  <c r="AGC40" i="111" s="1"/>
  <c r="AFE40" i="111"/>
  <c r="AFW40" i="111"/>
  <c r="AGK40" i="111" s="1"/>
  <c r="AFK40" i="111"/>
  <c r="AFT40" i="111"/>
  <c r="AGG40" i="111" s="1"/>
  <c r="AFN40" i="111"/>
  <c r="AFZ40" i="111" s="1"/>
  <c r="AGO40" i="111" s="1"/>
  <c r="AFH40" i="111"/>
  <c r="SD32" i="111"/>
  <c r="SQ32" i="111" s="1"/>
  <c r="RR32" i="111"/>
  <c r="SA32" i="111"/>
  <c r="SM32" i="111" s="1"/>
  <c r="RO32" i="111"/>
  <c r="ABF32" i="111"/>
  <c r="ABS32" i="111" s="1"/>
  <c r="AAT32" i="111"/>
  <c r="ABC32" i="111"/>
  <c r="ABO32" i="111" s="1"/>
  <c r="AAQ32" i="111"/>
  <c r="AKH32" i="111"/>
  <c r="AKU32" i="111" s="1"/>
  <c r="AJV32" i="111"/>
  <c r="AKE32" i="111"/>
  <c r="AKQ32" i="111" s="1"/>
  <c r="AJS32" i="111"/>
  <c r="LI33" i="111"/>
  <c r="LV33" i="111" s="1"/>
  <c r="KW33" i="111"/>
  <c r="LF33" i="111"/>
  <c r="LR33" i="111" s="1"/>
  <c r="KT33" i="111"/>
  <c r="UK33" i="111"/>
  <c r="UX33" i="111" s="1"/>
  <c r="TY33" i="111"/>
  <c r="UH33" i="111"/>
  <c r="UT33" i="111" s="1"/>
  <c r="TV33" i="111"/>
  <c r="ADM33" i="111"/>
  <c r="ADZ33" i="111" s="1"/>
  <c r="ADA33" i="111"/>
  <c r="ADJ33" i="111"/>
  <c r="ADV33" i="111" s="1"/>
  <c r="ACX33" i="111"/>
  <c r="AMO33" i="111"/>
  <c r="ANB33" i="111" s="1"/>
  <c r="AMC33" i="111"/>
  <c r="AML33" i="111"/>
  <c r="AMX33" i="111" s="1"/>
  <c r="ALZ33" i="111"/>
  <c r="NP34" i="111"/>
  <c r="OC34" i="111" s="1"/>
  <c r="ND34" i="111"/>
  <c r="NM34" i="111"/>
  <c r="NY34" i="111" s="1"/>
  <c r="NA34" i="111"/>
  <c r="WR34" i="111"/>
  <c r="XE34" i="111" s="1"/>
  <c r="WF34" i="111"/>
  <c r="WO34" i="111"/>
  <c r="XA34" i="111" s="1"/>
  <c r="WC34" i="111"/>
  <c r="AQW34" i="111"/>
  <c r="ARI34" i="111" s="1"/>
  <c r="ARX34" i="111" s="1"/>
  <c r="RX35" i="111"/>
  <c r="SJ35" i="111" s="1"/>
  <c r="SY35" i="111" s="1"/>
  <c r="AAZ35" i="111"/>
  <c r="ABL35" i="111" s="1"/>
  <c r="ACA35" i="111" s="1"/>
  <c r="AML39" i="111"/>
  <c r="AMX39" i="111" s="1"/>
  <c r="ALZ39" i="111"/>
  <c r="AMR39" i="111"/>
  <c r="ANF39" i="111" s="1"/>
  <c r="AMF39" i="111"/>
  <c r="AMO39" i="111"/>
  <c r="ANB39" i="111" s="1"/>
  <c r="AMI39" i="111"/>
  <c r="AMU39" i="111" s="1"/>
  <c r="ANJ39" i="111" s="1"/>
  <c r="AMC39" i="111"/>
  <c r="AOS40" i="111"/>
  <c r="APE40" i="111" s="1"/>
  <c r="AOG40" i="111"/>
  <c r="AOY40" i="111"/>
  <c r="APM40" i="111" s="1"/>
  <c r="AOM40" i="111"/>
  <c r="AOV40" i="111"/>
  <c r="API40" i="111" s="1"/>
  <c r="AOP40" i="111"/>
  <c r="APB40" i="111" s="1"/>
  <c r="APQ40" i="111" s="1"/>
  <c r="AOJ40" i="111"/>
  <c r="LI29" i="111"/>
  <c r="LV29" i="111" s="1"/>
  <c r="KW29" i="111"/>
  <c r="LF29" i="111"/>
  <c r="LR29" i="111" s="1"/>
  <c r="UK29" i="111"/>
  <c r="UX29" i="111" s="1"/>
  <c r="TY29" i="111"/>
  <c r="UH29" i="111"/>
  <c r="UT29" i="111" s="1"/>
  <c r="ADM29" i="111"/>
  <c r="ADZ29" i="111" s="1"/>
  <c r="ADA29" i="111"/>
  <c r="ADJ29" i="111"/>
  <c r="ADV29" i="111" s="1"/>
  <c r="AMO29" i="111"/>
  <c r="ANB29" i="111" s="1"/>
  <c r="AMC29" i="111"/>
  <c r="AML29" i="111"/>
  <c r="AMX29" i="111" s="1"/>
  <c r="NP30" i="111"/>
  <c r="OC30" i="111" s="1"/>
  <c r="ND30" i="111"/>
  <c r="NM30" i="111"/>
  <c r="NY30" i="111" s="1"/>
  <c r="WR30" i="111"/>
  <c r="XE30" i="111" s="1"/>
  <c r="WF30" i="111"/>
  <c r="WO30" i="111"/>
  <c r="XA30" i="111" s="1"/>
  <c r="AFT30" i="111"/>
  <c r="AGG30" i="111" s="1"/>
  <c r="AFH30" i="111"/>
  <c r="AFQ30" i="111"/>
  <c r="AGC30" i="111" s="1"/>
  <c r="AOV30" i="111"/>
  <c r="API30" i="111" s="1"/>
  <c r="AOJ30" i="111"/>
  <c r="AOS30" i="111"/>
  <c r="APE30" i="111" s="1"/>
  <c r="PW31" i="111"/>
  <c r="QJ31" i="111" s="1"/>
  <c r="PK31" i="111"/>
  <c r="PT31" i="111"/>
  <c r="QF31" i="111" s="1"/>
  <c r="YY31" i="111"/>
  <c r="ZL31" i="111" s="1"/>
  <c r="YM31" i="111"/>
  <c r="YV31" i="111"/>
  <c r="ZH31" i="111" s="1"/>
  <c r="AIA31" i="111"/>
  <c r="AIN31" i="111" s="1"/>
  <c r="AHO31" i="111"/>
  <c r="AHX31" i="111"/>
  <c r="AIJ31" i="111" s="1"/>
  <c r="ARC31" i="111"/>
  <c r="ARP31" i="111" s="1"/>
  <c r="AQQ31" i="111"/>
  <c r="AQZ31" i="111"/>
  <c r="ARL31" i="111" s="1"/>
  <c r="ABC35" i="111"/>
  <c r="ABO35" i="111" s="1"/>
  <c r="AFT35" i="111"/>
  <c r="AGG35" i="111" s="1"/>
  <c r="AFH35" i="111"/>
  <c r="AFQ35" i="111"/>
  <c r="AGC35" i="111" s="1"/>
  <c r="AFE35" i="111"/>
  <c r="AFN35" i="111"/>
  <c r="AFZ35" i="111" s="1"/>
  <c r="AGO35" i="111" s="1"/>
  <c r="AFK35" i="111"/>
  <c r="SG39" i="111"/>
  <c r="SU39" i="111" s="1"/>
  <c r="RU39" i="111"/>
  <c r="RR39" i="111"/>
  <c r="SD39" i="111"/>
  <c r="SQ39" i="111" s="1"/>
  <c r="RO39" i="111"/>
  <c r="SA39" i="111"/>
  <c r="SM39" i="111" s="1"/>
  <c r="RX39" i="111"/>
  <c r="SJ39" i="111" s="1"/>
  <c r="SY39" i="111" s="1"/>
  <c r="NM40" i="111"/>
  <c r="NY40" i="111" s="1"/>
  <c r="NA40" i="111"/>
  <c r="NS40" i="111"/>
  <c r="OG40" i="111" s="1"/>
  <c r="NG40" i="111"/>
  <c r="NP40" i="111"/>
  <c r="OC40" i="111" s="1"/>
  <c r="NJ40" i="111"/>
  <c r="NV40" i="111" s="1"/>
  <c r="OK40" i="111" s="1"/>
  <c r="ND40" i="111"/>
  <c r="AOV35" i="111"/>
  <c r="API35" i="111" s="1"/>
  <c r="AOJ35" i="111"/>
  <c r="AOS35" i="111"/>
  <c r="APE35" i="111" s="1"/>
  <c r="AOG35" i="111"/>
  <c r="PW36" i="111"/>
  <c r="QJ36" i="111" s="1"/>
  <c r="PK36" i="111"/>
  <c r="PT36" i="111"/>
  <c r="QF36" i="111" s="1"/>
  <c r="PH36" i="111"/>
  <c r="YY36" i="111"/>
  <c r="ZL36" i="111" s="1"/>
  <c r="YM36" i="111"/>
  <c r="YV36" i="111"/>
  <c r="ZH36" i="111" s="1"/>
  <c r="YJ36" i="111"/>
  <c r="AIA36" i="111"/>
  <c r="AIN36" i="111" s="1"/>
  <c r="AHO36" i="111"/>
  <c r="AHX36" i="111"/>
  <c r="AIJ36" i="111" s="1"/>
  <c r="AHL36" i="111"/>
  <c r="ARC36" i="111"/>
  <c r="ARP36" i="111" s="1"/>
  <c r="AQQ36" i="111"/>
  <c r="AQZ36" i="111"/>
  <c r="ARL36" i="111" s="1"/>
  <c r="AQN36" i="111"/>
  <c r="SD37" i="111"/>
  <c r="SQ37" i="111" s="1"/>
  <c r="RR37" i="111"/>
  <c r="SA37" i="111"/>
  <c r="SM37" i="111" s="1"/>
  <c r="RO37" i="111"/>
  <c r="ABF37" i="111"/>
  <c r="ABS37" i="111" s="1"/>
  <c r="AAT37" i="111"/>
  <c r="ABC37" i="111"/>
  <c r="ABO37" i="111" s="1"/>
  <c r="AAQ37" i="111"/>
  <c r="AKH37" i="111"/>
  <c r="AKU37" i="111" s="1"/>
  <c r="AJV37" i="111"/>
  <c r="AKE37" i="111"/>
  <c r="AKQ37" i="111" s="1"/>
  <c r="AJS37" i="111"/>
  <c r="LI38" i="111"/>
  <c r="LV38" i="111" s="1"/>
  <c r="KW38" i="111"/>
  <c r="LF38" i="111"/>
  <c r="LR38" i="111" s="1"/>
  <c r="KT38" i="111"/>
  <c r="UK38" i="111"/>
  <c r="UX38" i="111" s="1"/>
  <c r="TY38" i="111"/>
  <c r="UH38" i="111"/>
  <c r="UT38" i="111" s="1"/>
  <c r="TV38" i="111"/>
  <c r="ABC38" i="111"/>
  <c r="ABO38" i="111" s="1"/>
  <c r="AAQ38" i="111"/>
  <c r="AAZ38" i="111"/>
  <c r="ABL38" i="111" s="1"/>
  <c r="ACA38" i="111" s="1"/>
  <c r="AAW38" i="111"/>
  <c r="ARF38" i="111"/>
  <c r="ART38" i="111" s="1"/>
  <c r="AQT38" i="111"/>
  <c r="AQQ38" i="111"/>
  <c r="ARC38" i="111"/>
  <c r="ARP38" i="111" s="1"/>
  <c r="AQN38" i="111"/>
  <c r="ADJ39" i="111"/>
  <c r="ADV39" i="111" s="1"/>
  <c r="ACX39" i="111"/>
  <c r="ADG39" i="111"/>
  <c r="ADS39" i="111" s="1"/>
  <c r="AEH39" i="111" s="1"/>
  <c r="ADD39" i="111"/>
  <c r="AKK39" i="111"/>
  <c r="AKY39" i="111" s="1"/>
  <c r="AJY39" i="111"/>
  <c r="AKE39" i="111"/>
  <c r="AKQ39" i="111" s="1"/>
  <c r="AJS39" i="111"/>
  <c r="AKH39" i="111"/>
  <c r="AKU39" i="111" s="1"/>
  <c r="AKB39" i="111"/>
  <c r="AKN39" i="111" s="1"/>
  <c r="ALC39" i="111" s="1"/>
  <c r="AJV39" i="111"/>
  <c r="LL40" i="111"/>
  <c r="LZ40" i="111" s="1"/>
  <c r="KZ40" i="111"/>
  <c r="LF40" i="111"/>
  <c r="LR40" i="111" s="1"/>
  <c r="KT40" i="111"/>
  <c r="LI40" i="111"/>
  <c r="LV40" i="111" s="1"/>
  <c r="LC40" i="111"/>
  <c r="LO40" i="111" s="1"/>
  <c r="MD40" i="111" s="1"/>
  <c r="KW40" i="111"/>
  <c r="UN40" i="111"/>
  <c r="VB40" i="111" s="1"/>
  <c r="UB40" i="111"/>
  <c r="UH40" i="111"/>
  <c r="UT40" i="111" s="1"/>
  <c r="TV40" i="111"/>
  <c r="UK40" i="111"/>
  <c r="UX40" i="111" s="1"/>
  <c r="UE40" i="111"/>
  <c r="UQ40" i="111" s="1"/>
  <c r="VF40" i="111" s="1"/>
  <c r="TY40" i="111"/>
  <c r="ADP40" i="111"/>
  <c r="AED40" i="111" s="1"/>
  <c r="ADD40" i="111"/>
  <c r="ADJ40" i="111"/>
  <c r="ADV40" i="111" s="1"/>
  <c r="ACX40" i="111"/>
  <c r="ADM40" i="111"/>
  <c r="ADZ40" i="111" s="1"/>
  <c r="ADG40" i="111"/>
  <c r="ADS40" i="111" s="1"/>
  <c r="AEH40" i="111" s="1"/>
  <c r="ADA40" i="111"/>
  <c r="AMR40" i="111"/>
  <c r="ANF40" i="111" s="1"/>
  <c r="AMF40" i="111"/>
  <c r="AML40" i="111"/>
  <c r="AMX40" i="111" s="1"/>
  <c r="ALZ40" i="111"/>
  <c r="AMO40" i="111"/>
  <c r="ANB40" i="111" s="1"/>
  <c r="AMI40" i="111"/>
  <c r="AMU40" i="111" s="1"/>
  <c r="ANJ40" i="111" s="1"/>
  <c r="AMC40" i="111"/>
  <c r="AOM35" i="111"/>
  <c r="PN36" i="111"/>
  <c r="YP36" i="111"/>
  <c r="AHR36" i="111"/>
  <c r="AQT36" i="111"/>
  <c r="RU37" i="111"/>
  <c r="AAW37" i="111"/>
  <c r="AJY37" i="111"/>
  <c r="KZ38" i="111"/>
  <c r="UB38" i="111"/>
  <c r="AAT38" i="111"/>
  <c r="AID38" i="111"/>
  <c r="AIR38" i="111" s="1"/>
  <c r="AHR38" i="111"/>
  <c r="AHO38" i="111"/>
  <c r="AIA38" i="111"/>
  <c r="AIN38" i="111" s="1"/>
  <c r="AHL38" i="111"/>
  <c r="AQW38" i="111"/>
  <c r="ARI38" i="111" s="1"/>
  <c r="ARX38" i="111" s="1"/>
  <c r="UH39" i="111"/>
  <c r="UT39" i="111" s="1"/>
  <c r="TV39" i="111"/>
  <c r="UE39" i="111"/>
  <c r="UQ39" i="111" s="1"/>
  <c r="VF39" i="111" s="1"/>
  <c r="UB39" i="111"/>
  <c r="ADA39" i="111"/>
  <c r="AQZ39" i="111"/>
  <c r="ARL39" i="111" s="1"/>
  <c r="AQN39" i="111"/>
  <c r="ARF39" i="111"/>
  <c r="ART39" i="111" s="1"/>
  <c r="AQT39" i="111"/>
  <c r="ARC39" i="111"/>
  <c r="ARP39" i="111" s="1"/>
  <c r="AQW39" i="111"/>
  <c r="ARI39" i="111" s="1"/>
  <c r="ARX39" i="111" s="1"/>
  <c r="AQQ39" i="111"/>
  <c r="SA40" i="111"/>
  <c r="SM40" i="111" s="1"/>
  <c r="RO40" i="111"/>
  <c r="SG40" i="111"/>
  <c r="SU40" i="111" s="1"/>
  <c r="RU40" i="111"/>
  <c r="SD40" i="111"/>
  <c r="SQ40" i="111" s="1"/>
  <c r="RX40" i="111"/>
  <c r="SJ40" i="111" s="1"/>
  <c r="SY40" i="111" s="1"/>
  <c r="RR40" i="111"/>
  <c r="ABC40" i="111"/>
  <c r="ABO40" i="111" s="1"/>
  <c r="AAQ40" i="111"/>
  <c r="ABI40" i="111"/>
  <c r="ABW40" i="111" s="1"/>
  <c r="AAW40" i="111"/>
  <c r="ABF40" i="111"/>
  <c r="ABS40" i="111" s="1"/>
  <c r="AAZ40" i="111"/>
  <c r="ABL40" i="111" s="1"/>
  <c r="ACA40" i="111" s="1"/>
  <c r="AAT40" i="111"/>
  <c r="AKE40" i="111"/>
  <c r="AKQ40" i="111" s="1"/>
  <c r="AJS40" i="111"/>
  <c r="AKK40" i="111"/>
  <c r="AKY40" i="111" s="1"/>
  <c r="AJY40" i="111"/>
  <c r="AKH40" i="111"/>
  <c r="AKU40" i="111" s="1"/>
  <c r="AKB40" i="111"/>
  <c r="AKN40" i="111" s="1"/>
  <c r="ALC40" i="111" s="1"/>
  <c r="AJV40" i="111"/>
  <c r="LF41" i="111"/>
  <c r="LR41" i="111" s="1"/>
  <c r="KT41" i="111"/>
  <c r="LC41" i="111"/>
  <c r="LO41" i="111" s="1"/>
  <c r="MD41" i="111" s="1"/>
  <c r="LL41" i="111"/>
  <c r="LZ41" i="111" s="1"/>
  <c r="KZ41" i="111"/>
  <c r="LI41" i="111"/>
  <c r="LV41" i="111" s="1"/>
  <c r="KW41" i="111"/>
  <c r="ADM34" i="111"/>
  <c r="ADZ34" i="111" s="1"/>
  <c r="ADA34" i="111"/>
  <c r="ADJ34" i="111"/>
  <c r="ADV34" i="111" s="1"/>
  <c r="AMO34" i="111"/>
  <c r="ANB34" i="111" s="1"/>
  <c r="AMC34" i="111"/>
  <c r="AML34" i="111"/>
  <c r="AMX34" i="111" s="1"/>
  <c r="NP35" i="111"/>
  <c r="OC35" i="111" s="1"/>
  <c r="ND35" i="111"/>
  <c r="NM35" i="111"/>
  <c r="NY35" i="111" s="1"/>
  <c r="WR35" i="111"/>
  <c r="XE35" i="111" s="1"/>
  <c r="WF35" i="111"/>
  <c r="WO35" i="111"/>
  <c r="XA35" i="111" s="1"/>
  <c r="AKH35" i="111"/>
  <c r="AKU35" i="111" s="1"/>
  <c r="AJV35" i="111"/>
  <c r="AKE35" i="111"/>
  <c r="AKQ35" i="111" s="1"/>
  <c r="AJS35" i="111"/>
  <c r="AOP35" i="111"/>
  <c r="APB35" i="111" s="1"/>
  <c r="APQ35" i="111" s="1"/>
  <c r="LI36" i="111"/>
  <c r="LV36" i="111" s="1"/>
  <c r="KW36" i="111"/>
  <c r="LF36" i="111"/>
  <c r="LR36" i="111" s="1"/>
  <c r="KT36" i="111"/>
  <c r="PQ36" i="111"/>
  <c r="QC36" i="111" s="1"/>
  <c r="QR36" i="111" s="1"/>
  <c r="UK36" i="111"/>
  <c r="UX36" i="111" s="1"/>
  <c r="TY36" i="111"/>
  <c r="UH36" i="111"/>
  <c r="UT36" i="111" s="1"/>
  <c r="TV36" i="111"/>
  <c r="YS36" i="111"/>
  <c r="ZE36" i="111" s="1"/>
  <c r="ZT36" i="111" s="1"/>
  <c r="ADM36" i="111"/>
  <c r="ADZ36" i="111" s="1"/>
  <c r="ADA36" i="111"/>
  <c r="ADJ36" i="111"/>
  <c r="ADV36" i="111" s="1"/>
  <c r="ACX36" i="111"/>
  <c r="AHU36" i="111"/>
  <c r="AIG36" i="111" s="1"/>
  <c r="AIV36" i="111" s="1"/>
  <c r="AMO36" i="111"/>
  <c r="ANB36" i="111" s="1"/>
  <c r="AMC36" i="111"/>
  <c r="AML36" i="111"/>
  <c r="AMX36" i="111" s="1"/>
  <c r="ALZ36" i="111"/>
  <c r="AQW36" i="111"/>
  <c r="ARI36" i="111" s="1"/>
  <c r="ARX36" i="111" s="1"/>
  <c r="NP37" i="111"/>
  <c r="OC37" i="111" s="1"/>
  <c r="ND37" i="111"/>
  <c r="NM37" i="111"/>
  <c r="NY37" i="111" s="1"/>
  <c r="NA37" i="111"/>
  <c r="RX37" i="111"/>
  <c r="SJ37" i="111" s="1"/>
  <c r="SY37" i="111" s="1"/>
  <c r="WR37" i="111"/>
  <c r="XE37" i="111" s="1"/>
  <c r="WF37" i="111"/>
  <c r="WO37" i="111"/>
  <c r="XA37" i="111" s="1"/>
  <c r="WC37" i="111"/>
  <c r="AAZ37" i="111"/>
  <c r="ABL37" i="111" s="1"/>
  <c r="ACA37" i="111" s="1"/>
  <c r="AFT37" i="111"/>
  <c r="AGG37" i="111" s="1"/>
  <c r="AFH37" i="111"/>
  <c r="AFQ37" i="111"/>
  <c r="AGC37" i="111" s="1"/>
  <c r="AFE37" i="111"/>
  <c r="AKB37" i="111"/>
  <c r="AKN37" i="111" s="1"/>
  <c r="ALC37" i="111" s="1"/>
  <c r="AOV37" i="111"/>
  <c r="API37" i="111" s="1"/>
  <c r="AOJ37" i="111"/>
  <c r="AOS37" i="111"/>
  <c r="APE37" i="111" s="1"/>
  <c r="AOG37" i="111"/>
  <c r="LC38" i="111"/>
  <c r="LO38" i="111" s="1"/>
  <c r="MD38" i="111" s="1"/>
  <c r="PW38" i="111"/>
  <c r="QJ38" i="111" s="1"/>
  <c r="PK38" i="111"/>
  <c r="PT38" i="111"/>
  <c r="QF38" i="111" s="1"/>
  <c r="PH38" i="111"/>
  <c r="UE38" i="111"/>
  <c r="UQ38" i="111" s="1"/>
  <c r="VF38" i="111" s="1"/>
  <c r="ZB38" i="111"/>
  <c r="ZP38" i="111" s="1"/>
  <c r="YP38" i="111"/>
  <c r="YM38" i="111"/>
  <c r="YY38" i="111"/>
  <c r="ZL38" i="111" s="1"/>
  <c r="YJ38" i="111"/>
  <c r="ABF38" i="111"/>
  <c r="ABS38" i="111" s="1"/>
  <c r="AQZ38" i="111"/>
  <c r="ARL38" i="111" s="1"/>
  <c r="LF39" i="111"/>
  <c r="LR39" i="111" s="1"/>
  <c r="KT39" i="111"/>
  <c r="LC39" i="111"/>
  <c r="LO39" i="111" s="1"/>
  <c r="MD39" i="111" s="1"/>
  <c r="KZ39" i="111"/>
  <c r="ABI39" i="111"/>
  <c r="ABW39" i="111" s="1"/>
  <c r="AAW39" i="111"/>
  <c r="AAT39" i="111"/>
  <c r="ABF39" i="111"/>
  <c r="ABS39" i="111" s="1"/>
  <c r="AAQ39" i="111"/>
  <c r="ADM39" i="111"/>
  <c r="ADZ39" i="111" s="1"/>
  <c r="AOY39" i="111"/>
  <c r="APM39" i="111" s="1"/>
  <c r="AOM39" i="111"/>
  <c r="AOS39" i="111"/>
  <c r="APE39" i="111" s="1"/>
  <c r="AOG39" i="111"/>
  <c r="AOV39" i="111"/>
  <c r="API39" i="111" s="1"/>
  <c r="AOP39" i="111"/>
  <c r="APB39" i="111" s="1"/>
  <c r="APQ39" i="111" s="1"/>
  <c r="AOJ39" i="111"/>
  <c r="PZ40" i="111"/>
  <c r="QN40" i="111" s="1"/>
  <c r="PN40" i="111"/>
  <c r="PT40" i="111"/>
  <c r="QF40" i="111" s="1"/>
  <c r="PH40" i="111"/>
  <c r="PW40" i="111"/>
  <c r="QJ40" i="111" s="1"/>
  <c r="PQ40" i="111"/>
  <c r="QC40" i="111" s="1"/>
  <c r="QR40" i="111" s="1"/>
  <c r="PK40" i="111"/>
  <c r="ZB40" i="111"/>
  <c r="ZP40" i="111" s="1"/>
  <c r="YP40" i="111"/>
  <c r="YV40" i="111"/>
  <c r="ZH40" i="111" s="1"/>
  <c r="YJ40" i="111"/>
  <c r="YY40" i="111"/>
  <c r="ZL40" i="111" s="1"/>
  <c r="YS40" i="111"/>
  <c r="ZE40" i="111" s="1"/>
  <c r="ZT40" i="111" s="1"/>
  <c r="YM40" i="111"/>
  <c r="AID40" i="111"/>
  <c r="AIR40" i="111" s="1"/>
  <c r="AHR40" i="111"/>
  <c r="AHX40" i="111"/>
  <c r="AIJ40" i="111" s="1"/>
  <c r="AHL40" i="111"/>
  <c r="AIA40" i="111"/>
  <c r="AIN40" i="111" s="1"/>
  <c r="AHU40" i="111"/>
  <c r="AIG40" i="111" s="1"/>
  <c r="AIV40" i="111" s="1"/>
  <c r="AHO40" i="111"/>
  <c r="ARF40" i="111"/>
  <c r="ART40" i="111" s="1"/>
  <c r="AQT40" i="111"/>
  <c r="AQZ40" i="111"/>
  <c r="ARL40" i="111" s="1"/>
  <c r="AQN40" i="111"/>
  <c r="ARC40" i="111"/>
  <c r="ARP40" i="111" s="1"/>
  <c r="AQW40" i="111"/>
  <c r="ARI40" i="111" s="1"/>
  <c r="ARX40" i="111" s="1"/>
  <c r="AQQ40" i="111"/>
  <c r="NS41" i="111"/>
  <c r="OG41" i="111" s="1"/>
  <c r="NG41" i="111"/>
  <c r="NP41" i="111"/>
  <c r="OC41" i="111" s="1"/>
  <c r="ND41" i="111"/>
  <c r="NM41" i="111"/>
  <c r="NY41" i="111" s="1"/>
  <c r="NA41" i="111"/>
  <c r="AFQ38" i="111"/>
  <c r="AGC38" i="111" s="1"/>
  <c r="AFE38" i="111"/>
  <c r="AFT38" i="111"/>
  <c r="AGG38" i="111" s="1"/>
  <c r="AOS38" i="111"/>
  <c r="APE38" i="111" s="1"/>
  <c r="AOG38" i="111"/>
  <c r="AOV38" i="111"/>
  <c r="API38" i="111" s="1"/>
  <c r="PT39" i="111"/>
  <c r="QF39" i="111" s="1"/>
  <c r="PH39" i="111"/>
  <c r="PW39" i="111"/>
  <c r="QJ39" i="111" s="1"/>
  <c r="YV39" i="111"/>
  <c r="ZH39" i="111" s="1"/>
  <c r="YJ39" i="111"/>
  <c r="YY39" i="111"/>
  <c r="ZL39" i="111" s="1"/>
  <c r="AHX39" i="111"/>
  <c r="AIJ39" i="111" s="1"/>
  <c r="AHL39" i="111"/>
  <c r="AIA39" i="111"/>
  <c r="AIN39" i="111" s="1"/>
  <c r="NJ41" i="111"/>
  <c r="NV41" i="111" s="1"/>
  <c r="OK41" i="111" s="1"/>
  <c r="ADP44" i="111"/>
  <c r="AED44" i="111" s="1"/>
  <c r="ADD44" i="111"/>
  <c r="ADM44" i="111"/>
  <c r="ADZ44" i="111" s="1"/>
  <c r="ADA44" i="111"/>
  <c r="ADJ44" i="111"/>
  <c r="ADV44" i="111" s="1"/>
  <c r="ACX44" i="111"/>
  <c r="ADG44" i="111"/>
  <c r="ADS44" i="111" s="1"/>
  <c r="AEH44" i="111" s="1"/>
  <c r="ADP38" i="111"/>
  <c r="AED38" i="111" s="1"/>
  <c r="ADD38" i="111"/>
  <c r="ADJ38" i="111"/>
  <c r="ADV38" i="111" s="1"/>
  <c r="AFH38" i="111"/>
  <c r="AFW38" i="111"/>
  <c r="AGK38" i="111" s="1"/>
  <c r="AMR38" i="111"/>
  <c r="ANF38" i="111" s="1"/>
  <c r="AMF38" i="111"/>
  <c r="AML38" i="111"/>
  <c r="AMX38" i="111" s="1"/>
  <c r="AOJ38" i="111"/>
  <c r="AOY38" i="111"/>
  <c r="APM38" i="111" s="1"/>
  <c r="NS39" i="111"/>
  <c r="OG39" i="111" s="1"/>
  <c r="NG39" i="111"/>
  <c r="NM39" i="111"/>
  <c r="NY39" i="111" s="1"/>
  <c r="PK39" i="111"/>
  <c r="PZ39" i="111"/>
  <c r="QN39" i="111" s="1"/>
  <c r="WU39" i="111"/>
  <c r="XI39" i="111" s="1"/>
  <c r="WI39" i="111"/>
  <c r="WO39" i="111"/>
  <c r="XA39" i="111" s="1"/>
  <c r="YM39" i="111"/>
  <c r="ZB39" i="111"/>
  <c r="ZP39" i="111" s="1"/>
  <c r="AFW39" i="111"/>
  <c r="AGK39" i="111" s="1"/>
  <c r="AFK39" i="111"/>
  <c r="AFQ39" i="111"/>
  <c r="AGC39" i="111" s="1"/>
  <c r="AHO39" i="111"/>
  <c r="AID39" i="111"/>
  <c r="AIR39" i="111" s="1"/>
  <c r="SG41" i="111"/>
  <c r="SU41" i="111" s="1"/>
  <c r="RU41" i="111"/>
  <c r="RX41" i="111"/>
  <c r="SJ41" i="111" s="1"/>
  <c r="SY41" i="111" s="1"/>
  <c r="RR41" i="111"/>
  <c r="SD41" i="111"/>
  <c r="SQ41" i="111" s="1"/>
  <c r="RO41" i="111"/>
  <c r="PT41" i="111"/>
  <c r="QF41" i="111" s="1"/>
  <c r="PH41" i="111"/>
  <c r="PW41" i="111"/>
  <c r="QJ41" i="111" s="1"/>
  <c r="ZB41" i="111"/>
  <c r="ZP41" i="111" s="1"/>
  <c r="YP41" i="111"/>
  <c r="YV41" i="111"/>
  <c r="ZH41" i="111" s="1"/>
  <c r="YJ41" i="111"/>
  <c r="ABC41" i="111"/>
  <c r="ABO41" i="111" s="1"/>
  <c r="AAQ41" i="111"/>
  <c r="ABI41" i="111"/>
  <c r="ABW41" i="111" s="1"/>
  <c r="AAW41" i="111"/>
  <c r="ADP41" i="111"/>
  <c r="AED41" i="111" s="1"/>
  <c r="ADD41" i="111"/>
  <c r="ADJ41" i="111"/>
  <c r="ADV41" i="111" s="1"/>
  <c r="ACX41" i="111"/>
  <c r="AFQ41" i="111"/>
  <c r="AGC41" i="111" s="1"/>
  <c r="AFE41" i="111"/>
  <c r="AFW41" i="111"/>
  <c r="AGK41" i="111" s="1"/>
  <c r="AFK41" i="111"/>
  <c r="AID41" i="111"/>
  <c r="AIR41" i="111" s="1"/>
  <c r="AHR41" i="111"/>
  <c r="AHX41" i="111"/>
  <c r="AIJ41" i="111" s="1"/>
  <c r="AHL41" i="111"/>
  <c r="AKE41" i="111"/>
  <c r="AKQ41" i="111" s="1"/>
  <c r="AJS41" i="111"/>
  <c r="AKK41" i="111"/>
  <c r="AKY41" i="111" s="1"/>
  <c r="AJY41" i="111"/>
  <c r="ARF41" i="111"/>
  <c r="ART41" i="111" s="1"/>
  <c r="AQT41" i="111"/>
  <c r="ARC41" i="111"/>
  <c r="ARP41" i="111" s="1"/>
  <c r="AQQ41" i="111"/>
  <c r="AQZ41" i="111"/>
  <c r="ARL41" i="111" s="1"/>
  <c r="AQN41" i="111"/>
  <c r="SG42" i="111"/>
  <c r="SU42" i="111" s="1"/>
  <c r="RU42" i="111"/>
  <c r="SD42" i="111"/>
  <c r="SQ42" i="111" s="1"/>
  <c r="RR42" i="111"/>
  <c r="SA42" i="111"/>
  <c r="SM42" i="111" s="1"/>
  <c r="RO42" i="111"/>
  <c r="ABI42" i="111"/>
  <c r="ABW42" i="111" s="1"/>
  <c r="AAW42" i="111"/>
  <c r="ABF42" i="111"/>
  <c r="ABS42" i="111" s="1"/>
  <c r="AAT42" i="111"/>
  <c r="ABC42" i="111"/>
  <c r="ABO42" i="111" s="1"/>
  <c r="AAQ42" i="111"/>
  <c r="AKK42" i="111"/>
  <c r="AKY42" i="111" s="1"/>
  <c r="AJY42" i="111"/>
  <c r="AKH42" i="111"/>
  <c r="AKU42" i="111" s="1"/>
  <c r="AJV42" i="111"/>
  <c r="AKE42" i="111"/>
  <c r="AKQ42" i="111" s="1"/>
  <c r="AJS42" i="111"/>
  <c r="LL43" i="111"/>
  <c r="LZ43" i="111" s="1"/>
  <c r="KZ43" i="111"/>
  <c r="LI43" i="111"/>
  <c r="LV43" i="111" s="1"/>
  <c r="KW43" i="111"/>
  <c r="LF43" i="111"/>
  <c r="LR43" i="111" s="1"/>
  <c r="KT43" i="111"/>
  <c r="UN44" i="111"/>
  <c r="VB44" i="111" s="1"/>
  <c r="UB44" i="111"/>
  <c r="UK44" i="111"/>
  <c r="UX44" i="111" s="1"/>
  <c r="TY44" i="111"/>
  <c r="UH44" i="111"/>
  <c r="UT44" i="111" s="1"/>
  <c r="TV44" i="111"/>
  <c r="UE44" i="111"/>
  <c r="UQ44" i="111" s="1"/>
  <c r="VF44" i="111" s="1"/>
  <c r="WU41" i="111"/>
  <c r="XI41" i="111" s="1"/>
  <c r="WI41" i="111"/>
  <c r="WO41" i="111"/>
  <c r="XA41" i="111" s="1"/>
  <c r="AAZ42" i="111"/>
  <c r="ABL42" i="111" s="1"/>
  <c r="ACA42" i="111" s="1"/>
  <c r="AKB42" i="111"/>
  <c r="AKN42" i="111" s="1"/>
  <c r="ALC42" i="111" s="1"/>
  <c r="LC43" i="111"/>
  <c r="LO43" i="111" s="1"/>
  <c r="MD43" i="111" s="1"/>
  <c r="PN41" i="111"/>
  <c r="UH41" i="111"/>
  <c r="UT41" i="111" s="1"/>
  <c r="TV41" i="111"/>
  <c r="UK41" i="111"/>
  <c r="UX41" i="111" s="1"/>
  <c r="WC41" i="111"/>
  <c r="WR41" i="111"/>
  <c r="XE41" i="111" s="1"/>
  <c r="YS41" i="111"/>
  <c r="ZE41" i="111" s="1"/>
  <c r="ZT41" i="111" s="1"/>
  <c r="AAZ41" i="111"/>
  <c r="ABL41" i="111" s="1"/>
  <c r="ACA41" i="111" s="1"/>
  <c r="ADG41" i="111"/>
  <c r="ADS41" i="111" s="1"/>
  <c r="AEH41" i="111" s="1"/>
  <c r="AFN41" i="111"/>
  <c r="AFZ41" i="111" s="1"/>
  <c r="AGO41" i="111" s="1"/>
  <c r="AHU41" i="111"/>
  <c r="AIG41" i="111" s="1"/>
  <c r="AIV41" i="111" s="1"/>
  <c r="AKB41" i="111"/>
  <c r="AKN41" i="111" s="1"/>
  <c r="ALC41" i="111" s="1"/>
  <c r="AMR41" i="111"/>
  <c r="ANF41" i="111" s="1"/>
  <c r="AMF41" i="111"/>
  <c r="AMO41" i="111"/>
  <c r="ANB41" i="111" s="1"/>
  <c r="AMC41" i="111"/>
  <c r="AML41" i="111"/>
  <c r="AMX41" i="111" s="1"/>
  <c r="ALZ41" i="111"/>
  <c r="NS42" i="111"/>
  <c r="OG42" i="111" s="1"/>
  <c r="NG42" i="111"/>
  <c r="NP42" i="111"/>
  <c r="OC42" i="111" s="1"/>
  <c r="ND42" i="111"/>
  <c r="NM42" i="111"/>
  <c r="NY42" i="111" s="1"/>
  <c r="NA42" i="111"/>
  <c r="WU42" i="111"/>
  <c r="XI42" i="111" s="1"/>
  <c r="WI42" i="111"/>
  <c r="WR42" i="111"/>
  <c r="XE42" i="111" s="1"/>
  <c r="WF42" i="111"/>
  <c r="WO42" i="111"/>
  <c r="XA42" i="111" s="1"/>
  <c r="WC42" i="111"/>
  <c r="AFW42" i="111"/>
  <c r="AGK42" i="111" s="1"/>
  <c r="AFK42" i="111"/>
  <c r="AFT42" i="111"/>
  <c r="AGG42" i="111" s="1"/>
  <c r="AFH42" i="111"/>
  <c r="AFQ42" i="111"/>
  <c r="AGC42" i="111" s="1"/>
  <c r="AFE42" i="111"/>
  <c r="AOY42" i="111"/>
  <c r="APM42" i="111" s="1"/>
  <c r="AOM42" i="111"/>
  <c r="AOV42" i="111"/>
  <c r="API42" i="111" s="1"/>
  <c r="AOJ42" i="111"/>
  <c r="AOS42" i="111"/>
  <c r="APE42" i="111" s="1"/>
  <c r="AOG42" i="111"/>
  <c r="AKE44" i="111"/>
  <c r="AKQ44" i="111" s="1"/>
  <c r="AJS44" i="111"/>
  <c r="AKK44" i="111"/>
  <c r="AKY44" i="111" s="1"/>
  <c r="AJY44" i="111"/>
  <c r="AKH44" i="111"/>
  <c r="AKU44" i="111" s="1"/>
  <c r="AKB44" i="111"/>
  <c r="AKN44" i="111" s="1"/>
  <c r="ALC44" i="111" s="1"/>
  <c r="AJV44" i="111"/>
  <c r="AOM41" i="111"/>
  <c r="AOY41" i="111"/>
  <c r="APM41" i="111" s="1"/>
  <c r="KZ42" i="111"/>
  <c r="LL42" i="111"/>
  <c r="LZ42" i="111" s="1"/>
  <c r="PN42" i="111"/>
  <c r="PZ42" i="111"/>
  <c r="QN42" i="111" s="1"/>
  <c r="UB42" i="111"/>
  <c r="UN42" i="111"/>
  <c r="VB42" i="111" s="1"/>
  <c r="YP42" i="111"/>
  <c r="ZB42" i="111"/>
  <c r="ZP42" i="111" s="1"/>
  <c r="ADD42" i="111"/>
  <c r="ADP42" i="111"/>
  <c r="AED42" i="111" s="1"/>
  <c r="AHR42" i="111"/>
  <c r="AID42" i="111"/>
  <c r="AIR42" i="111" s="1"/>
  <c r="AMF42" i="111"/>
  <c r="AMR42" i="111"/>
  <c r="ANF42" i="111" s="1"/>
  <c r="AQT42" i="111"/>
  <c r="ARF42" i="111"/>
  <c r="ART42" i="111" s="1"/>
  <c r="NG43" i="111"/>
  <c r="NS43" i="111"/>
  <c r="OG43" i="111" s="1"/>
  <c r="AID44" i="111"/>
  <c r="AIR44" i="111" s="1"/>
  <c r="AHR44" i="111"/>
  <c r="AHX44" i="111"/>
  <c r="AIJ44" i="111" s="1"/>
  <c r="AHL44" i="111"/>
  <c r="AIA44" i="111"/>
  <c r="AIN44" i="111" s="1"/>
  <c r="AHU44" i="111"/>
  <c r="AIG44" i="111" s="1"/>
  <c r="AIV44" i="111" s="1"/>
  <c r="AHO44" i="111"/>
  <c r="AOP41" i="111"/>
  <c r="APB41" i="111" s="1"/>
  <c r="APQ41" i="111" s="1"/>
  <c r="LC42" i="111"/>
  <c r="LO42" i="111" s="1"/>
  <c r="MD42" i="111" s="1"/>
  <c r="PQ42" i="111"/>
  <c r="QC42" i="111" s="1"/>
  <c r="QR42" i="111" s="1"/>
  <c r="UE42" i="111"/>
  <c r="UQ42" i="111" s="1"/>
  <c r="VF42" i="111" s="1"/>
  <c r="YS42" i="111"/>
  <c r="ZE42" i="111" s="1"/>
  <c r="ZT42" i="111" s="1"/>
  <c r="ADG42" i="111"/>
  <c r="ADS42" i="111" s="1"/>
  <c r="AEH42" i="111" s="1"/>
  <c r="AHU42" i="111"/>
  <c r="AIG42" i="111" s="1"/>
  <c r="AIV42" i="111" s="1"/>
  <c r="AMI42" i="111"/>
  <c r="AMU42" i="111" s="1"/>
  <c r="ANJ42" i="111" s="1"/>
  <c r="AQW42" i="111"/>
  <c r="ARI42" i="111" s="1"/>
  <c r="ARX42" i="111" s="1"/>
  <c r="NJ43" i="111"/>
  <c r="NV43" i="111" s="1"/>
  <c r="OK43" i="111" s="1"/>
  <c r="SG43" i="111"/>
  <c r="SU43" i="111" s="1"/>
  <c r="RU43" i="111"/>
  <c r="SA43" i="111"/>
  <c r="SM43" i="111" s="1"/>
  <c r="RO43" i="111"/>
  <c r="UH43" i="111"/>
  <c r="UT43" i="111" s="1"/>
  <c r="TV43" i="111"/>
  <c r="UN43" i="111"/>
  <c r="VB43" i="111" s="1"/>
  <c r="UB43" i="111"/>
  <c r="WU43" i="111"/>
  <c r="XI43" i="111" s="1"/>
  <c r="WI43" i="111"/>
  <c r="WO43" i="111"/>
  <c r="XA43" i="111" s="1"/>
  <c r="WC43" i="111"/>
  <c r="YV43" i="111"/>
  <c r="ZH43" i="111" s="1"/>
  <c r="YJ43" i="111"/>
  <c r="ZB43" i="111"/>
  <c r="ZP43" i="111" s="1"/>
  <c r="YP43" i="111"/>
  <c r="ABI43" i="111"/>
  <c r="ABW43" i="111" s="1"/>
  <c r="AAW43" i="111"/>
  <c r="ABC43" i="111"/>
  <c r="ABO43" i="111" s="1"/>
  <c r="AAQ43" i="111"/>
  <c r="ADJ43" i="111"/>
  <c r="ADV43" i="111" s="1"/>
  <c r="ACX43" i="111"/>
  <c r="ADP43" i="111"/>
  <c r="AED43" i="111" s="1"/>
  <c r="ADD43" i="111"/>
  <c r="AFW43" i="111"/>
  <c r="AGK43" i="111" s="1"/>
  <c r="AFK43" i="111"/>
  <c r="AFQ43" i="111"/>
  <c r="AGC43" i="111" s="1"/>
  <c r="AFE43" i="111"/>
  <c r="AHX43" i="111"/>
  <c r="AIJ43" i="111" s="1"/>
  <c r="AHL43" i="111"/>
  <c r="AID43" i="111"/>
  <c r="AIR43" i="111" s="1"/>
  <c r="AHR43" i="111"/>
  <c r="AKK43" i="111"/>
  <c r="AKY43" i="111" s="1"/>
  <c r="AJY43" i="111"/>
  <c r="AKE43" i="111"/>
  <c r="AKQ43" i="111" s="1"/>
  <c r="AJS43" i="111"/>
  <c r="AML43" i="111"/>
  <c r="AMX43" i="111" s="1"/>
  <c r="ALZ43" i="111"/>
  <c r="AMR43" i="111"/>
  <c r="ANF43" i="111" s="1"/>
  <c r="AMF43" i="111"/>
  <c r="AOY43" i="111"/>
  <c r="APM43" i="111" s="1"/>
  <c r="AOM43" i="111"/>
  <c r="AOS43" i="111"/>
  <c r="APE43" i="111" s="1"/>
  <c r="AOG43" i="111"/>
  <c r="AQZ43" i="111"/>
  <c r="ARL43" i="111" s="1"/>
  <c r="AQN43" i="111"/>
  <c r="ARF43" i="111"/>
  <c r="ART43" i="111" s="1"/>
  <c r="AQT43" i="111"/>
  <c r="LL44" i="111"/>
  <c r="LZ44" i="111" s="1"/>
  <c r="KZ44" i="111"/>
  <c r="LF44" i="111"/>
  <c r="LR44" i="111" s="1"/>
  <c r="KT44" i="111"/>
  <c r="NM44" i="111"/>
  <c r="NY44" i="111" s="1"/>
  <c r="NA44" i="111"/>
  <c r="NS44" i="111"/>
  <c r="OG44" i="111" s="1"/>
  <c r="NG44" i="111"/>
  <c r="PZ44" i="111"/>
  <c r="QN44" i="111" s="1"/>
  <c r="PN44" i="111"/>
  <c r="PW44" i="111"/>
  <c r="QJ44" i="111" s="1"/>
  <c r="PK44" i="111"/>
  <c r="PT44" i="111"/>
  <c r="QF44" i="111" s="1"/>
  <c r="PH44" i="111"/>
  <c r="ZB44" i="111"/>
  <c r="ZP44" i="111" s="1"/>
  <c r="YP44" i="111"/>
  <c r="YY44" i="111"/>
  <c r="ZL44" i="111" s="1"/>
  <c r="YM44" i="111"/>
  <c r="YV44" i="111"/>
  <c r="ZH44" i="111" s="1"/>
  <c r="YJ44" i="111"/>
  <c r="AOG41" i="111"/>
  <c r="KT42" i="111"/>
  <c r="PH42" i="111"/>
  <c r="TV42" i="111"/>
  <c r="YJ42" i="111"/>
  <c r="ACX42" i="111"/>
  <c r="AHL42" i="111"/>
  <c r="ALZ42" i="111"/>
  <c r="AQN42" i="111"/>
  <c r="NA43" i="111"/>
  <c r="PT43" i="111"/>
  <c r="QF43" i="111" s="1"/>
  <c r="PH43" i="111"/>
  <c r="PW43" i="111"/>
  <c r="QJ43" i="111" s="1"/>
  <c r="RR43" i="111"/>
  <c r="TY43" i="111"/>
  <c r="WF43" i="111"/>
  <c r="YM43" i="111"/>
  <c r="AAT43" i="111"/>
  <c r="ADA43" i="111"/>
  <c r="AFH43" i="111"/>
  <c r="AHO43" i="111"/>
  <c r="AJV43" i="111"/>
  <c r="AMC43" i="111"/>
  <c r="AOJ43" i="111"/>
  <c r="AQQ43" i="111"/>
  <c r="KW44" i="111"/>
  <c r="ND44" i="111"/>
  <c r="PQ44" i="111"/>
  <c r="QC44" i="111" s="1"/>
  <c r="QR44" i="111" s="1"/>
  <c r="YS44" i="111"/>
  <c r="ZE44" i="111" s="1"/>
  <c r="ZT44" i="111" s="1"/>
  <c r="AMR44" i="111"/>
  <c r="ANF44" i="111" s="1"/>
  <c r="AMF44" i="111"/>
  <c r="AML44" i="111"/>
  <c r="AMX44" i="111" s="1"/>
  <c r="ALZ44" i="111"/>
  <c r="AMO44" i="111"/>
  <c r="ANB44" i="111" s="1"/>
  <c r="AMI44" i="111"/>
  <c r="AMU44" i="111" s="1"/>
  <c r="ANJ44" i="111" s="1"/>
  <c r="AMC44" i="111"/>
  <c r="RU44" i="111"/>
  <c r="SG44" i="111"/>
  <c r="SU44" i="111" s="1"/>
  <c r="WI44" i="111"/>
  <c r="WU44" i="111"/>
  <c r="XI44" i="111" s="1"/>
  <c r="AAW44" i="111"/>
  <c r="ABI44" i="111"/>
  <c r="ABW44" i="111" s="1"/>
  <c r="ARF44" i="111"/>
  <c r="ART44" i="111" s="1"/>
  <c r="AQT44" i="111"/>
  <c r="ARC44" i="111"/>
  <c r="ARP44" i="111" s="1"/>
  <c r="AQQ44" i="111"/>
  <c r="AQZ44" i="111"/>
  <c r="ARL44" i="111" s="1"/>
  <c r="AQN44" i="111"/>
  <c r="SG45" i="111"/>
  <c r="SU45" i="111" s="1"/>
  <c r="RU45" i="111"/>
  <c r="SD45" i="111"/>
  <c r="SQ45" i="111" s="1"/>
  <c r="RR45" i="111"/>
  <c r="SA45" i="111"/>
  <c r="SM45" i="111" s="1"/>
  <c r="RO45" i="111"/>
  <c r="ABI45" i="111"/>
  <c r="ABW45" i="111" s="1"/>
  <c r="AAW45" i="111"/>
  <c r="ABF45" i="111"/>
  <c r="ABS45" i="111" s="1"/>
  <c r="AAT45" i="111"/>
  <c r="ABC45" i="111"/>
  <c r="ABO45" i="111" s="1"/>
  <c r="AAQ45" i="111"/>
  <c r="AKK45" i="111"/>
  <c r="AKY45" i="111" s="1"/>
  <c r="AJY45" i="111"/>
  <c r="AKH45" i="111"/>
  <c r="AKU45" i="111" s="1"/>
  <c r="AJV45" i="111"/>
  <c r="AKE45" i="111"/>
  <c r="AKQ45" i="111" s="1"/>
  <c r="AJS45" i="111"/>
  <c r="RX44" i="111"/>
  <c r="SJ44" i="111" s="1"/>
  <c r="SY44" i="111" s="1"/>
  <c r="WL44" i="111"/>
  <c r="WX44" i="111" s="1"/>
  <c r="XM44" i="111" s="1"/>
  <c r="AAZ44" i="111"/>
  <c r="ABL44" i="111" s="1"/>
  <c r="ACA44" i="111" s="1"/>
  <c r="AFQ44" i="111"/>
  <c r="AGC44" i="111" s="1"/>
  <c r="AFW44" i="111"/>
  <c r="AGK44" i="111" s="1"/>
  <c r="AFN44" i="111"/>
  <c r="AFZ44" i="111" s="1"/>
  <c r="AGO44" i="111" s="1"/>
  <c r="RO44" i="111"/>
  <c r="WC44" i="111"/>
  <c r="AAQ44" i="111"/>
  <c r="AFE44" i="111"/>
  <c r="AFT44" i="111"/>
  <c r="AGG44" i="111" s="1"/>
  <c r="NS45" i="111"/>
  <c r="OG45" i="111" s="1"/>
  <c r="NG45" i="111"/>
  <c r="NP45" i="111"/>
  <c r="OC45" i="111" s="1"/>
  <c r="ND45" i="111"/>
  <c r="NM45" i="111"/>
  <c r="NY45" i="111" s="1"/>
  <c r="NA45" i="111"/>
  <c r="WU45" i="111"/>
  <c r="XI45" i="111" s="1"/>
  <c r="WI45" i="111"/>
  <c r="WR45" i="111"/>
  <c r="XE45" i="111" s="1"/>
  <c r="WF45" i="111"/>
  <c r="WO45" i="111"/>
  <c r="XA45" i="111" s="1"/>
  <c r="WC45" i="111"/>
  <c r="AFW45" i="111"/>
  <c r="AGK45" i="111" s="1"/>
  <c r="AFK45" i="111"/>
  <c r="AFT45" i="111"/>
  <c r="AGG45" i="111" s="1"/>
  <c r="AFH45" i="111"/>
  <c r="AFQ45" i="111"/>
  <c r="AGC45" i="111" s="1"/>
  <c r="AFE45" i="111"/>
  <c r="AOY45" i="111"/>
  <c r="APM45" i="111" s="1"/>
  <c r="AOM45" i="111"/>
  <c r="AOV45" i="111"/>
  <c r="API45" i="111" s="1"/>
  <c r="AOJ45" i="111"/>
  <c r="AOS45" i="111"/>
  <c r="APE45" i="111" s="1"/>
  <c r="AOG45" i="111"/>
  <c r="AOM44" i="111"/>
  <c r="AOY44" i="111"/>
  <c r="APM44" i="111" s="1"/>
  <c r="KZ45" i="111"/>
  <c r="LL45" i="111"/>
  <c r="LZ45" i="111" s="1"/>
  <c r="PN45" i="111"/>
  <c r="PZ45" i="111"/>
  <c r="QN45" i="111" s="1"/>
  <c r="UB45" i="111"/>
  <c r="UN45" i="111"/>
  <c r="VB45" i="111" s="1"/>
  <c r="YP45" i="111"/>
  <c r="ZB45" i="111"/>
  <c r="ZP45" i="111" s="1"/>
  <c r="ADD45" i="111"/>
  <c r="ADP45" i="111"/>
  <c r="AED45" i="111" s="1"/>
  <c r="AHR45" i="111"/>
  <c r="AID45" i="111"/>
  <c r="AIR45" i="111" s="1"/>
  <c r="AMF45" i="111"/>
  <c r="AMR45" i="111"/>
  <c r="ANF45" i="111" s="1"/>
  <c r="AQT45" i="111"/>
  <c r="ARF45" i="111"/>
  <c r="ART45" i="111" s="1"/>
  <c r="AOP44" i="111"/>
  <c r="APB44" i="111" s="1"/>
  <c r="APQ44" i="111" s="1"/>
  <c r="LC45" i="111"/>
  <c r="LO45" i="111" s="1"/>
  <c r="MD45" i="111" s="1"/>
  <c r="PQ45" i="111"/>
  <c r="QC45" i="111" s="1"/>
  <c r="QR45" i="111" s="1"/>
  <c r="UE45" i="111"/>
  <c r="UQ45" i="111" s="1"/>
  <c r="VF45" i="111" s="1"/>
  <c r="YS45" i="111"/>
  <c r="ZE45" i="111" s="1"/>
  <c r="ZT45" i="111" s="1"/>
  <c r="ADG45" i="111"/>
  <c r="ADS45" i="111" s="1"/>
  <c r="AEH45" i="111" s="1"/>
  <c r="AHU45" i="111"/>
  <c r="AIG45" i="111" s="1"/>
  <c r="AIV45" i="111" s="1"/>
  <c r="AMI45" i="111"/>
  <c r="AMU45" i="111" s="1"/>
  <c r="ANJ45" i="111" s="1"/>
  <c r="AQW45" i="111"/>
  <c r="ARI45" i="111" s="1"/>
  <c r="ARX45" i="111" s="1"/>
  <c r="AOG44" i="111"/>
  <c r="KT45" i="111"/>
  <c r="PH45" i="111"/>
  <c r="TV45" i="111"/>
  <c r="YJ45" i="111"/>
  <c r="ACX45" i="111"/>
  <c r="AHL45" i="111"/>
  <c r="ALZ45" i="111"/>
  <c r="AQN45" i="111"/>
  <c r="N44" i="68" l="1"/>
  <c r="N42" i="68"/>
  <c r="N48" i="68"/>
  <c r="N46" i="68"/>
  <c r="N40" i="68"/>
  <c r="N43" i="68"/>
  <c r="N45" i="68"/>
  <c r="N41" i="68"/>
  <c r="ANF46" i="111"/>
  <c r="ANF47" i="111" s="1"/>
  <c r="K52" i="68" s="1"/>
  <c r="ADV46" i="111"/>
  <c r="ADV47" i="111" s="1"/>
  <c r="AIR46" i="111"/>
  <c r="AIR47" i="111" s="1"/>
  <c r="K50" i="68" s="1"/>
  <c r="QN46" i="111"/>
  <c r="QN47" i="111" s="1"/>
  <c r="K42" i="68" s="1"/>
  <c r="N51" i="68"/>
  <c r="N52" i="68"/>
  <c r="ZH46" i="111"/>
  <c r="ZH47" i="111" s="1"/>
  <c r="AIJ46" i="111"/>
  <c r="AIJ47" i="111" s="1"/>
  <c r="F50" i="68" s="1"/>
  <c r="LZ46" i="111"/>
  <c r="LZ47" i="111" s="1"/>
  <c r="K40" i="68" s="1"/>
  <c r="ART46" i="111"/>
  <c r="ART47" i="111" s="1"/>
  <c r="K54" i="68" s="1"/>
  <c r="ARL46" i="111"/>
  <c r="ARL47" i="111" s="1"/>
  <c r="F54" i="68" s="1"/>
  <c r="VB46" i="111"/>
  <c r="VB47" i="111" s="1"/>
  <c r="K44" i="68" s="1"/>
  <c r="N49" i="68"/>
  <c r="LR46" i="111"/>
  <c r="LR47" i="111" s="1"/>
  <c r="F40" i="68" s="1"/>
  <c r="ZP46" i="111"/>
  <c r="ZP47" i="111" s="1"/>
  <c r="K46" i="68" s="1"/>
  <c r="N54" i="68"/>
  <c r="N50" i="68"/>
  <c r="APE46" i="111"/>
  <c r="APE47" i="111" s="1"/>
  <c r="AMX46" i="111"/>
  <c r="AMX47" i="111" s="1"/>
  <c r="F52" i="68" s="1"/>
  <c r="AED46" i="111"/>
  <c r="AED47" i="111" s="1"/>
  <c r="K48" i="68" s="1"/>
  <c r="N53" i="68"/>
  <c r="UT46" i="111"/>
  <c r="UT47" i="111" s="1"/>
  <c r="F44" i="68" s="1"/>
  <c r="N47" i="68"/>
  <c r="QF46" i="111"/>
  <c r="QF47" i="111" s="1"/>
  <c r="F42" i="68" s="1"/>
  <c r="APM46" i="111"/>
  <c r="APM47" i="111" s="1"/>
  <c r="K53" i="68" s="1"/>
  <c r="OG46" i="111"/>
  <c r="OG47" i="111" s="1"/>
  <c r="K41" i="68" s="1"/>
  <c r="ABW46" i="111"/>
  <c r="ABW47" i="111" s="1"/>
  <c r="K47" i="68" s="1"/>
  <c r="ABO46" i="111"/>
  <c r="ABO47" i="111" s="1"/>
  <c r="AKY46" i="111"/>
  <c r="AKY47" i="111" s="1"/>
  <c r="K51" i="68" s="1"/>
  <c r="XI46" i="111"/>
  <c r="XI47" i="111" s="1"/>
  <c r="K45" i="68" s="1"/>
  <c r="NY46" i="111"/>
  <c r="NY47" i="111" s="1"/>
  <c r="F41" i="68" s="1"/>
  <c r="AKQ46" i="111"/>
  <c r="AKQ47" i="111" s="1"/>
  <c r="F51" i="68" s="1"/>
  <c r="SU46" i="111"/>
  <c r="SU47" i="111" s="1"/>
  <c r="K43" i="68" s="1"/>
  <c r="SM46" i="111"/>
  <c r="SM47" i="111" s="1"/>
  <c r="AGK46" i="111"/>
  <c r="AGK47" i="111" s="1"/>
  <c r="K49" i="68" s="1"/>
  <c r="AGC46" i="111"/>
  <c r="AGC47" i="111" s="1"/>
  <c r="XA46" i="111"/>
  <c r="XA47" i="111" s="1"/>
  <c r="F45" i="68" s="1"/>
  <c r="F49" i="68" l="1"/>
  <c r="F47" i="68"/>
  <c r="F46" i="68"/>
  <c r="F43" i="68"/>
  <c r="F53" i="68"/>
  <c r="F48" i="68"/>
  <c r="R17" i="68"/>
  <c r="R16" i="68"/>
  <c r="R15" i="68"/>
  <c r="R14" i="68"/>
  <c r="R13" i="68"/>
  <c r="R12" i="68"/>
  <c r="R11" i="68"/>
  <c r="R10" i="68"/>
  <c r="R9" i="68"/>
  <c r="R8" i="68"/>
  <c r="R7" i="68"/>
  <c r="R6" i="68"/>
  <c r="AA18" i="68"/>
  <c r="AD11" i="35"/>
  <c r="A14" i="35" s="1"/>
  <c r="A11" i="35" l="1"/>
  <c r="A12" i="35"/>
  <c r="A13" i="35"/>
  <c r="APB46" i="71" l="1"/>
  <c r="AOZ46" i="71"/>
  <c r="AMY46" i="71"/>
  <c r="AMW46" i="71"/>
  <c r="AKV46" i="71"/>
  <c r="AKT46" i="71"/>
  <c r="AIS46" i="71"/>
  <c r="AIQ46" i="71"/>
  <c r="AGP46" i="71"/>
  <c r="AGN46" i="71"/>
  <c r="AEM46" i="71"/>
  <c r="AEK46" i="71"/>
  <c r="ACJ46" i="71"/>
  <c r="ACH46" i="71"/>
  <c r="AAG46" i="71"/>
  <c r="AAE46" i="71"/>
  <c r="YD46" i="71"/>
  <c r="YB46" i="71"/>
  <c r="WA46" i="71"/>
  <c r="VY46" i="71"/>
  <c r="TX46" i="71"/>
  <c r="TV46" i="71"/>
  <c r="RU46" i="71"/>
  <c r="RS46" i="71"/>
  <c r="PR46" i="71"/>
  <c r="PP46" i="71"/>
  <c r="NO46" i="71"/>
  <c r="NM46" i="71"/>
  <c r="LL46" i="71"/>
  <c r="LJ46" i="71"/>
  <c r="JI46" i="71"/>
  <c r="JG46" i="71"/>
  <c r="HF46" i="71"/>
  <c r="HD46" i="71"/>
  <c r="FC46" i="71"/>
  <c r="FA46" i="71"/>
  <c r="R5" i="68" l="1"/>
  <c r="R4" i="68"/>
  <c r="R3" i="68"/>
  <c r="E3" i="67" l="1"/>
  <c r="KC46" i="111" l="1"/>
  <c r="KA46" i="111"/>
  <c r="HV46" i="111"/>
  <c r="HT46" i="111"/>
  <c r="FO46" i="111"/>
  <c r="FM46" i="111"/>
  <c r="BH3" i="111"/>
  <c r="DO3" i="111" s="1"/>
  <c r="DH46" i="111"/>
  <c r="DF46" i="111"/>
  <c r="BI3" i="111" l="1"/>
  <c r="FV3" i="111"/>
  <c r="DP3" i="111"/>
  <c r="B3" i="111"/>
  <c r="BD3" i="71"/>
  <c r="CX46" i="71"/>
  <c r="CZ46" i="71"/>
  <c r="AW4" i="71"/>
  <c r="BA4" i="71"/>
  <c r="AR3" i="71"/>
  <c r="BE3" i="71" l="1"/>
  <c r="DG3" i="71"/>
  <c r="AOW3" i="71"/>
  <c r="AMT3" i="71"/>
  <c r="AIN3" i="71"/>
  <c r="AGK3" i="71"/>
  <c r="AKQ3" i="71"/>
  <c r="XY3" i="71"/>
  <c r="AEH3" i="71"/>
  <c r="ACE3" i="71"/>
  <c r="RP3" i="71"/>
  <c r="PM3" i="71"/>
  <c r="LG3" i="71"/>
  <c r="HA3" i="71"/>
  <c r="AAB3" i="71"/>
  <c r="NJ3" i="71"/>
  <c r="JD3" i="71"/>
  <c r="EX3" i="71"/>
  <c r="VV3" i="71"/>
  <c r="TS3" i="71"/>
  <c r="AV3" i="111"/>
  <c r="APF4" i="71"/>
  <c r="AEQ4" i="71"/>
  <c r="AAK4" i="71"/>
  <c r="ACN4" i="71"/>
  <c r="ANC4" i="71"/>
  <c r="AIW4" i="71"/>
  <c r="AKZ4" i="71"/>
  <c r="WE4" i="71"/>
  <c r="UB4" i="71"/>
  <c r="HJ4" i="71"/>
  <c r="PV4" i="71"/>
  <c r="AGT4" i="71"/>
  <c r="YH4" i="71"/>
  <c r="RY4" i="71"/>
  <c r="LP4" i="71"/>
  <c r="JM4" i="71"/>
  <c r="FG4" i="71"/>
  <c r="NS4" i="71"/>
  <c r="BE4" i="111"/>
  <c r="DL4" i="111" s="1"/>
  <c r="FS4" i="111" s="1"/>
  <c r="HZ4" i="111" s="1"/>
  <c r="KG4" i="111" s="1"/>
  <c r="MN4" i="111" s="1"/>
  <c r="OU4" i="111" s="1"/>
  <c r="RB4" i="111" s="1"/>
  <c r="TI4" i="111" s="1"/>
  <c r="VP4" i="111" s="1"/>
  <c r="XW4" i="111" s="1"/>
  <c r="AAD4" i="111" s="1"/>
  <c r="ACK4" i="111" s="1"/>
  <c r="AER4" i="111" s="1"/>
  <c r="AGY4" i="111" s="1"/>
  <c r="AJF4" i="111" s="1"/>
  <c r="ALM4" i="111" s="1"/>
  <c r="ANT4" i="111" s="1"/>
  <c r="AQA4" i="111" s="1"/>
  <c r="ASH4" i="111" s="1"/>
  <c r="APB4" i="71"/>
  <c r="AKV4" i="71"/>
  <c r="AEM4" i="71"/>
  <c r="AAG4" i="71"/>
  <c r="AIS4" i="71"/>
  <c r="AGP4" i="71"/>
  <c r="ACJ4" i="71"/>
  <c r="WA4" i="71"/>
  <c r="TX4" i="71"/>
  <c r="NO4" i="71"/>
  <c r="JI4" i="71"/>
  <c r="FC4" i="71"/>
  <c r="HF4" i="71"/>
  <c r="AMY4" i="71"/>
  <c r="RU4" i="71"/>
  <c r="LL4" i="71"/>
  <c r="YD4" i="71"/>
  <c r="PR4" i="71"/>
  <c r="BA4" i="111"/>
  <c r="DD4" i="71"/>
  <c r="CZ4" i="71"/>
  <c r="CU3" i="71"/>
  <c r="FW3" i="111"/>
  <c r="IC3" i="111"/>
  <c r="B3" i="71"/>
  <c r="ID3" i="111" l="1"/>
  <c r="KJ3" i="111"/>
  <c r="APR3" i="111"/>
  <c r="AGP3" i="111"/>
  <c r="XN3" i="111"/>
  <c r="QS3" i="111"/>
  <c r="ME3" i="111"/>
  <c r="OL3" i="111"/>
  <c r="ARY3" i="111"/>
  <c r="ANK3" i="111"/>
  <c r="AEI3" i="111"/>
  <c r="VG3" i="111"/>
  <c r="ACB3" i="111"/>
  <c r="AIW3" i="111"/>
  <c r="ALD3" i="111"/>
  <c r="SZ3" i="111"/>
  <c r="ZU3" i="111"/>
  <c r="ASD4" i="111"/>
  <c r="AJB4" i="111"/>
  <c r="VL4" i="111"/>
  <c r="OQ4" i="111"/>
  <c r="ALI4" i="111"/>
  <c r="APW4" i="111"/>
  <c r="AGU4" i="111"/>
  <c r="ZZ4" i="111"/>
  <c r="TE4" i="111"/>
  <c r="AEN4" i="111"/>
  <c r="MJ4" i="111"/>
  <c r="ACG4" i="111"/>
  <c r="ANP4" i="111"/>
  <c r="XS4" i="111"/>
  <c r="QX4" i="111"/>
  <c r="DH3" i="71"/>
  <c r="FJ3" i="71"/>
  <c r="DC3" i="111"/>
  <c r="HQ3" i="111"/>
  <c r="JX3" i="111"/>
  <c r="FJ3" i="111"/>
  <c r="DH4" i="111"/>
  <c r="KC4" i="111"/>
  <c r="FO4" i="111"/>
  <c r="HV4" i="111"/>
  <c r="T2" i="70"/>
  <c r="AC3" i="70"/>
  <c r="Y3" i="70"/>
  <c r="I2" i="68"/>
  <c r="D2" i="68"/>
  <c r="B2" i="68"/>
  <c r="KK3" i="111" l="1"/>
  <c r="MQ3" i="111"/>
  <c r="FK3" i="71"/>
  <c r="HM3" i="71"/>
  <c r="Q13" i="71"/>
  <c r="MR3" i="111" l="1"/>
  <c r="OX3" i="111"/>
  <c r="HN3" i="71"/>
  <c r="JP3" i="71"/>
  <c r="ANV13" i="71"/>
  <c r="ALS13" i="71"/>
  <c r="AHM13" i="71"/>
  <c r="ABD13" i="71"/>
  <c r="MI13" i="71"/>
  <c r="KF13" i="71"/>
  <c r="AJP13" i="71"/>
  <c r="ADG13" i="71"/>
  <c r="UU13" i="71"/>
  <c r="SR13" i="71"/>
  <c r="IC13" i="71"/>
  <c r="AFJ13" i="71"/>
  <c r="ZA13" i="71"/>
  <c r="FZ13" i="71"/>
  <c r="DW13" i="71"/>
  <c r="QO13" i="71"/>
  <c r="WX13" i="71"/>
  <c r="OL13" i="71"/>
  <c r="CB13" i="111"/>
  <c r="U13" i="111"/>
  <c r="IW13" i="111"/>
  <c r="EI13" i="111"/>
  <c r="GP13" i="111"/>
  <c r="BT13" i="71"/>
  <c r="Q14" i="71"/>
  <c r="AC13" i="71"/>
  <c r="OY3" i="111" l="1"/>
  <c r="RE3" i="111"/>
  <c r="LS3" i="71"/>
  <c r="JQ3" i="71"/>
  <c r="AKB13" i="71"/>
  <c r="ADS13" i="71"/>
  <c r="VG13" i="71"/>
  <c r="TD13" i="71"/>
  <c r="IO13" i="71"/>
  <c r="AFV13" i="71"/>
  <c r="ZM13" i="71"/>
  <c r="GL13" i="71"/>
  <c r="EI13" i="71"/>
  <c r="MU13" i="71"/>
  <c r="XJ13" i="71"/>
  <c r="RA13" i="71"/>
  <c r="OX13" i="71"/>
  <c r="KR13" i="71"/>
  <c r="AOH13" i="71"/>
  <c r="AME13" i="71"/>
  <c r="AHY13" i="71"/>
  <c r="ABP13" i="71"/>
  <c r="AFJ14" i="71"/>
  <c r="ZA14" i="71"/>
  <c r="FZ14" i="71"/>
  <c r="DW14" i="71"/>
  <c r="IC14" i="71"/>
  <c r="WX14" i="71"/>
  <c r="QO14" i="71"/>
  <c r="OL14" i="71"/>
  <c r="KF14" i="71"/>
  <c r="UU14" i="71"/>
  <c r="SR14" i="71"/>
  <c r="ANV14" i="71"/>
  <c r="ALS14" i="71"/>
  <c r="AHM14" i="71"/>
  <c r="ABD14" i="71"/>
  <c r="MI14" i="71"/>
  <c r="AJP14" i="71"/>
  <c r="ADG14" i="71"/>
  <c r="EU13" i="111"/>
  <c r="HB13" i="111"/>
  <c r="CF13" i="71"/>
  <c r="CN13" i="111"/>
  <c r="JI13" i="111"/>
  <c r="AG13" i="111"/>
  <c r="GP14" i="111"/>
  <c r="IW14" i="111"/>
  <c r="EI14" i="111"/>
  <c r="CB14" i="111"/>
  <c r="U14" i="111"/>
  <c r="BT14" i="71"/>
  <c r="AC14" i="71"/>
  <c r="TL3" i="111" l="1"/>
  <c r="RF3" i="111"/>
  <c r="NV3" i="71"/>
  <c r="LT3" i="71"/>
  <c r="XJ14" i="71"/>
  <c r="RA14" i="71"/>
  <c r="OX14" i="71"/>
  <c r="KR14" i="71"/>
  <c r="EI14" i="71"/>
  <c r="AOH14" i="71"/>
  <c r="AME14" i="71"/>
  <c r="AHY14" i="71"/>
  <c r="ABP14" i="71"/>
  <c r="MU14" i="71"/>
  <c r="GL14" i="71"/>
  <c r="AKB14" i="71"/>
  <c r="ADS14" i="71"/>
  <c r="VG14" i="71"/>
  <c r="TD14" i="71"/>
  <c r="IO14" i="71"/>
  <c r="AFV14" i="71"/>
  <c r="ZM14" i="71"/>
  <c r="JI14" i="111"/>
  <c r="CN14" i="111"/>
  <c r="AG14" i="111"/>
  <c r="EU14" i="111"/>
  <c r="HB14" i="111"/>
  <c r="CF14" i="71"/>
  <c r="P1" i="68"/>
  <c r="AA4" i="53"/>
  <c r="TM3" i="111" l="1"/>
  <c r="VS3" i="111"/>
  <c r="NW3" i="71"/>
  <c r="PY3" i="71"/>
  <c r="Z18" i="68"/>
  <c r="M13" i="71" s="1"/>
  <c r="V18" i="68"/>
  <c r="W18" i="68"/>
  <c r="J13" i="71" s="1"/>
  <c r="Y18" i="68"/>
  <c r="Y13" i="71" s="1"/>
  <c r="X18" i="68"/>
  <c r="U18" i="68"/>
  <c r="S18" i="68"/>
  <c r="G13" i="71" s="1"/>
  <c r="T18" i="68"/>
  <c r="T13" i="71" s="1"/>
  <c r="V13" i="71"/>
  <c r="H13" i="71"/>
  <c r="G3" i="69"/>
  <c r="C3" i="69"/>
  <c r="A3" i="69"/>
  <c r="G2" i="67"/>
  <c r="L4" i="62"/>
  <c r="A4" i="62"/>
  <c r="D4" i="62"/>
  <c r="BA46" i="111"/>
  <c r="AY46" i="111"/>
  <c r="AW46" i="71"/>
  <c r="AU46" i="71"/>
  <c r="Y44" i="70"/>
  <c r="W44" i="70"/>
  <c r="S9" i="70"/>
  <c r="O9" i="70"/>
  <c r="K9" i="70"/>
  <c r="G9" i="70"/>
  <c r="H33" i="69"/>
  <c r="E16" i="69"/>
  <c r="L75" i="68"/>
  <c r="G16" i="67" s="1"/>
  <c r="G75" i="68"/>
  <c r="G15" i="67" s="1"/>
  <c r="G12" i="67"/>
  <c r="XZ3" i="111" l="1"/>
  <c r="VT3" i="111"/>
  <c r="PZ3" i="71"/>
  <c r="SB3" i="71"/>
  <c r="AJG13" i="71"/>
  <c r="ANM13" i="71"/>
  <c r="ALJ13" i="71"/>
  <c r="ACX13" i="71"/>
  <c r="WO13" i="71"/>
  <c r="AFA13" i="71"/>
  <c r="SI13" i="71"/>
  <c r="AAU13" i="71"/>
  <c r="UL13" i="71"/>
  <c r="LZ13" i="71"/>
  <c r="AHD13" i="71"/>
  <c r="QF13" i="71"/>
  <c r="OC13" i="71"/>
  <c r="JW13" i="71"/>
  <c r="HT13" i="71"/>
  <c r="FQ13" i="71"/>
  <c r="DN13" i="71"/>
  <c r="YR13" i="71"/>
  <c r="AJS13" i="71"/>
  <c r="ANY13" i="71"/>
  <c r="ALV13" i="71"/>
  <c r="XA13" i="71"/>
  <c r="AFM13" i="71"/>
  <c r="ADJ13" i="71"/>
  <c r="AHP13" i="71"/>
  <c r="SU13" i="71"/>
  <c r="ABG13" i="71"/>
  <c r="ZD13" i="71"/>
  <c r="UX13" i="71"/>
  <c r="ML13" i="71"/>
  <c r="QR13" i="71"/>
  <c r="OO13" i="71"/>
  <c r="KI13" i="71"/>
  <c r="IF13" i="71"/>
  <c r="GC13" i="71"/>
  <c r="DZ13" i="71"/>
  <c r="ANR13" i="71"/>
  <c r="ALO13" i="71"/>
  <c r="AHI13" i="71"/>
  <c r="ADC13" i="71"/>
  <c r="AFF13" i="71"/>
  <c r="AAZ13" i="71"/>
  <c r="YW13" i="71"/>
  <c r="UQ13" i="71"/>
  <c r="QK13" i="71"/>
  <c r="OH13" i="71"/>
  <c r="WT13" i="71"/>
  <c r="ME13" i="71"/>
  <c r="AJL13" i="71"/>
  <c r="SN13" i="71"/>
  <c r="KB13" i="71"/>
  <c r="HY13" i="71"/>
  <c r="FV13" i="71"/>
  <c r="DS13" i="71"/>
  <c r="AOD13" i="71"/>
  <c r="AMA13" i="71"/>
  <c r="AHU13" i="71"/>
  <c r="ADO13" i="71"/>
  <c r="AJX13" i="71"/>
  <c r="AFR13" i="71"/>
  <c r="ABL13" i="71"/>
  <c r="XF13" i="71"/>
  <c r="VC13" i="71"/>
  <c r="QW13" i="71"/>
  <c r="OT13" i="71"/>
  <c r="ZI13" i="71"/>
  <c r="SZ13" i="71"/>
  <c r="MQ13" i="71"/>
  <c r="KN13" i="71"/>
  <c r="IK13" i="71"/>
  <c r="GH13" i="71"/>
  <c r="EE13" i="71"/>
  <c r="GI13" i="111"/>
  <c r="AHF13" i="71"/>
  <c r="AJI13" i="71"/>
  <c r="AFC13" i="71"/>
  <c r="AAW13" i="71"/>
  <c r="YT13" i="71"/>
  <c r="ANO13" i="71"/>
  <c r="ALL13" i="71"/>
  <c r="ACZ13" i="71"/>
  <c r="QH13" i="71"/>
  <c r="OE13" i="71"/>
  <c r="SK13" i="71"/>
  <c r="WQ13" i="71"/>
  <c r="UN13" i="71"/>
  <c r="MB13" i="71"/>
  <c r="JY13" i="71"/>
  <c r="HV13" i="71"/>
  <c r="FS13" i="71"/>
  <c r="DP13" i="71"/>
  <c r="AHR13" i="71"/>
  <c r="AJU13" i="71"/>
  <c r="ADL13" i="71"/>
  <c r="ABI13" i="71"/>
  <c r="ZF13" i="71"/>
  <c r="AOA13" i="71"/>
  <c r="ALX13" i="71"/>
  <c r="QT13" i="71"/>
  <c r="OQ13" i="71"/>
  <c r="AFO13" i="71"/>
  <c r="XC13" i="71"/>
  <c r="SW13" i="71"/>
  <c r="UZ13" i="71"/>
  <c r="MN13" i="71"/>
  <c r="KK13" i="71"/>
  <c r="IH13" i="71"/>
  <c r="GE13" i="71"/>
  <c r="EB13" i="71"/>
  <c r="IM13" i="111"/>
  <c r="AHC13" i="71"/>
  <c r="AJF13" i="71"/>
  <c r="ANL13" i="71"/>
  <c r="ALI13" i="71"/>
  <c r="AEZ13" i="71"/>
  <c r="AAT13" i="71"/>
  <c r="YQ13" i="71"/>
  <c r="ACW13" i="71"/>
  <c r="WN13" i="71"/>
  <c r="SH13" i="71"/>
  <c r="UK13" i="71"/>
  <c r="LY13" i="71"/>
  <c r="JV13" i="71"/>
  <c r="HS13" i="71"/>
  <c r="FP13" i="71"/>
  <c r="DM13" i="71"/>
  <c r="OB13" i="71"/>
  <c r="QE13" i="71"/>
  <c r="G14" i="71"/>
  <c r="DY14" i="111" s="1"/>
  <c r="K13" i="111"/>
  <c r="BR13" i="111"/>
  <c r="GF13" i="111"/>
  <c r="BJ13" i="71"/>
  <c r="S13" i="71"/>
  <c r="DY13" i="111"/>
  <c r="BM13" i="71"/>
  <c r="EB13" i="111"/>
  <c r="J14" i="71"/>
  <c r="B5" i="68"/>
  <c r="BU13" i="111"/>
  <c r="IP13" i="111"/>
  <c r="N13" i="111"/>
  <c r="GX13" i="111"/>
  <c r="JE13" i="111"/>
  <c r="EQ13" i="111"/>
  <c r="AC13" i="111"/>
  <c r="CJ13" i="111"/>
  <c r="CB13" i="71"/>
  <c r="Y14" i="71"/>
  <c r="GL13" i="111"/>
  <c r="IS13" i="111"/>
  <c r="EE13" i="111"/>
  <c r="BX13" i="111"/>
  <c r="BP13" i="71"/>
  <c r="Q13" i="111"/>
  <c r="M14" i="71"/>
  <c r="GU13" i="111"/>
  <c r="JB13" i="111"/>
  <c r="EN13" i="111"/>
  <c r="CG13" i="111"/>
  <c r="Z13" i="111"/>
  <c r="BY13" i="71"/>
  <c r="V14" i="71"/>
  <c r="GG13" i="111"/>
  <c r="IN13" i="111"/>
  <c r="DZ13" i="111"/>
  <c r="BS13" i="111"/>
  <c r="BK13" i="71"/>
  <c r="L13" i="111"/>
  <c r="H14" i="71"/>
  <c r="I13" i="71"/>
  <c r="N13" i="71"/>
  <c r="C50" i="71"/>
  <c r="M13" i="68"/>
  <c r="K13" i="71"/>
  <c r="B8" i="68"/>
  <c r="GS13" i="111"/>
  <c r="IZ13" i="111"/>
  <c r="EL13" i="111"/>
  <c r="X13" i="111"/>
  <c r="CE13" i="111"/>
  <c r="BW13" i="71"/>
  <c r="T14" i="71"/>
  <c r="E6" i="67"/>
  <c r="F5" i="67"/>
  <c r="YA3" i="111" l="1"/>
  <c r="AAG3" i="111"/>
  <c r="SC3" i="71"/>
  <c r="UE3" i="71"/>
  <c r="BR14" i="111"/>
  <c r="K14" i="111"/>
  <c r="IM14" i="111"/>
  <c r="AHI14" i="71"/>
  <c r="AJL14" i="71"/>
  <c r="ANR14" i="71"/>
  <c r="ALO14" i="71"/>
  <c r="AFF14" i="71"/>
  <c r="AAZ14" i="71"/>
  <c r="YW14" i="71"/>
  <c r="WT14" i="71"/>
  <c r="ADC14" i="71"/>
  <c r="SN14" i="71"/>
  <c r="UQ14" i="71"/>
  <c r="OH14" i="71"/>
  <c r="KB14" i="71"/>
  <c r="HY14" i="71"/>
  <c r="FV14" i="71"/>
  <c r="DS14" i="71"/>
  <c r="QK14" i="71"/>
  <c r="ME14" i="71"/>
  <c r="AHG13" i="71"/>
  <c r="AJJ13" i="71"/>
  <c r="ANP13" i="71"/>
  <c r="ALM13" i="71"/>
  <c r="AFD13" i="71"/>
  <c r="AAX13" i="71"/>
  <c r="YU13" i="71"/>
  <c r="WR13" i="71"/>
  <c r="ADA13" i="71"/>
  <c r="SL13" i="71"/>
  <c r="UO13" i="71"/>
  <c r="OF13" i="71"/>
  <c r="MC13" i="71"/>
  <c r="JZ13" i="71"/>
  <c r="HW13" i="71"/>
  <c r="FT13" i="71"/>
  <c r="DQ13" i="71"/>
  <c r="QI13" i="71"/>
  <c r="ANN13" i="71"/>
  <c r="ALK13" i="71"/>
  <c r="AHE13" i="71"/>
  <c r="ACY13" i="71"/>
  <c r="AJH13" i="71"/>
  <c r="AFB13" i="71"/>
  <c r="AAV13" i="71"/>
  <c r="WP13" i="71"/>
  <c r="UM13" i="71"/>
  <c r="QG13" i="71"/>
  <c r="OD13" i="71"/>
  <c r="YS13" i="71"/>
  <c r="SJ13" i="71"/>
  <c r="MA13" i="71"/>
  <c r="JX13" i="71"/>
  <c r="HU13" i="71"/>
  <c r="FR13" i="71"/>
  <c r="DO13" i="71"/>
  <c r="AOA14" i="71"/>
  <c r="ALX14" i="71"/>
  <c r="AHR14" i="71"/>
  <c r="ADL14" i="71"/>
  <c r="AFO14" i="71"/>
  <c r="ABI14" i="71"/>
  <c r="XC14" i="71"/>
  <c r="UZ14" i="71"/>
  <c r="ZF14" i="71"/>
  <c r="QT14" i="71"/>
  <c r="OQ14" i="71"/>
  <c r="AJU14" i="71"/>
  <c r="SW14" i="71"/>
  <c r="MN14" i="71"/>
  <c r="KK14" i="71"/>
  <c r="IH14" i="71"/>
  <c r="GE14" i="71"/>
  <c r="EB14" i="71"/>
  <c r="GI14" i="111"/>
  <c r="ANO14" i="71"/>
  <c r="ALL14" i="71"/>
  <c r="AHF14" i="71"/>
  <c r="ACZ14" i="71"/>
  <c r="AJI14" i="71"/>
  <c r="AAW14" i="71"/>
  <c r="WQ14" i="71"/>
  <c r="UN14" i="71"/>
  <c r="QH14" i="71"/>
  <c r="OE14" i="71"/>
  <c r="AFC14" i="71"/>
  <c r="YT14" i="71"/>
  <c r="MB14" i="71"/>
  <c r="SK14" i="71"/>
  <c r="JY14" i="71"/>
  <c r="HV14" i="71"/>
  <c r="FS14" i="71"/>
  <c r="DP14" i="71"/>
  <c r="EK13" i="111"/>
  <c r="AHO13" i="71"/>
  <c r="AJR13" i="71"/>
  <c r="ANX13" i="71"/>
  <c r="ALU13" i="71"/>
  <c r="AFL13" i="71"/>
  <c r="ABF13" i="71"/>
  <c r="ZC13" i="71"/>
  <c r="WZ13" i="71"/>
  <c r="ADI13" i="71"/>
  <c r="ST13" i="71"/>
  <c r="UW13" i="71"/>
  <c r="KH13" i="71"/>
  <c r="IE13" i="71"/>
  <c r="GB13" i="71"/>
  <c r="DY13" i="71"/>
  <c r="ON13" i="71"/>
  <c r="QQ13" i="71"/>
  <c r="MK13" i="71"/>
  <c r="AHJ13" i="71"/>
  <c r="AJM13" i="71"/>
  <c r="ADD13" i="71"/>
  <c r="ANS13" i="71"/>
  <c r="ALP13" i="71"/>
  <c r="AFG13" i="71"/>
  <c r="ABA13" i="71"/>
  <c r="YX13" i="71"/>
  <c r="QL13" i="71"/>
  <c r="OI13" i="71"/>
  <c r="WU13" i="71"/>
  <c r="SO13" i="71"/>
  <c r="UR13" i="71"/>
  <c r="KC13" i="71"/>
  <c r="HZ13" i="71"/>
  <c r="FW13" i="71"/>
  <c r="DT13" i="71"/>
  <c r="MF13" i="71"/>
  <c r="AJS14" i="71"/>
  <c r="ANY14" i="71"/>
  <c r="ALV14" i="71"/>
  <c r="AHP14" i="71"/>
  <c r="XA14" i="71"/>
  <c r="AFM14" i="71"/>
  <c r="ADJ14" i="71"/>
  <c r="SU14" i="71"/>
  <c r="UX14" i="71"/>
  <c r="ML14" i="71"/>
  <c r="ABG14" i="71"/>
  <c r="ZD14" i="71"/>
  <c r="QR14" i="71"/>
  <c r="OO14" i="71"/>
  <c r="KI14" i="71"/>
  <c r="IF14" i="71"/>
  <c r="GC14" i="71"/>
  <c r="DZ14" i="71"/>
  <c r="AJG14" i="71"/>
  <c r="ANM14" i="71"/>
  <c r="ALJ14" i="71"/>
  <c r="AFA14" i="71"/>
  <c r="ACX14" i="71"/>
  <c r="WO14" i="71"/>
  <c r="SI14" i="71"/>
  <c r="AAU14" i="71"/>
  <c r="UL14" i="71"/>
  <c r="LZ14" i="71"/>
  <c r="AHD14" i="71"/>
  <c r="QF14" i="71"/>
  <c r="OC14" i="71"/>
  <c r="JW14" i="71"/>
  <c r="HT14" i="71"/>
  <c r="FQ14" i="71"/>
  <c r="DN14" i="71"/>
  <c r="YR14" i="71"/>
  <c r="ANH50" i="71"/>
  <c r="ALE50" i="71"/>
  <c r="AJB50" i="71"/>
  <c r="AEV50" i="71"/>
  <c r="AAP50" i="71"/>
  <c r="UG50" i="71"/>
  <c r="ACS50" i="71"/>
  <c r="YM50" i="71"/>
  <c r="AGY50" i="71"/>
  <c r="WJ50" i="71"/>
  <c r="QA50" i="71"/>
  <c r="SD50" i="71"/>
  <c r="LU50" i="71"/>
  <c r="NX50" i="71"/>
  <c r="JR50" i="71"/>
  <c r="HO50" i="71"/>
  <c r="FL50" i="71"/>
  <c r="DI50" i="71"/>
  <c r="AHU14" i="71"/>
  <c r="AJX14" i="71"/>
  <c r="AOD14" i="71"/>
  <c r="AMA14" i="71"/>
  <c r="AFR14" i="71"/>
  <c r="ADO14" i="71"/>
  <c r="ABL14" i="71"/>
  <c r="ZI14" i="71"/>
  <c r="XF14" i="71"/>
  <c r="SZ14" i="71"/>
  <c r="VC14" i="71"/>
  <c r="MQ14" i="71"/>
  <c r="KN14" i="71"/>
  <c r="IK14" i="71"/>
  <c r="GH14" i="71"/>
  <c r="EE14" i="71"/>
  <c r="OT14" i="71"/>
  <c r="QW14" i="71"/>
  <c r="GF14" i="111"/>
  <c r="AHC14" i="71"/>
  <c r="AJF14" i="71"/>
  <c r="ANL14" i="71"/>
  <c r="ALI14" i="71"/>
  <c r="AEZ14" i="71"/>
  <c r="AAT14" i="71"/>
  <c r="YQ14" i="71"/>
  <c r="ACW14" i="71"/>
  <c r="WN14" i="71"/>
  <c r="SH14" i="71"/>
  <c r="UK14" i="71"/>
  <c r="JV14" i="71"/>
  <c r="HS14" i="71"/>
  <c r="FP14" i="71"/>
  <c r="DM14" i="71"/>
  <c r="OB14" i="71"/>
  <c r="LY14" i="71"/>
  <c r="QE14" i="71"/>
  <c r="BJ14" i="71"/>
  <c r="BV13" i="71"/>
  <c r="CD13" i="111"/>
  <c r="GR13" i="111"/>
  <c r="S14" i="71"/>
  <c r="IY13" i="111"/>
  <c r="BU14" i="111"/>
  <c r="U13" i="71"/>
  <c r="W13" i="111"/>
  <c r="BM14" i="71"/>
  <c r="EB14" i="111"/>
  <c r="IP14" i="111"/>
  <c r="N14" i="111"/>
  <c r="GM13" i="111"/>
  <c r="IT13" i="111"/>
  <c r="EF13" i="111"/>
  <c r="BY13" i="111"/>
  <c r="R13" i="111"/>
  <c r="BQ13" i="71"/>
  <c r="N14" i="71"/>
  <c r="O13" i="71"/>
  <c r="P13" i="71"/>
  <c r="Z13" i="71"/>
  <c r="GU14" i="111"/>
  <c r="JB14" i="111"/>
  <c r="EN14" i="111"/>
  <c r="Z14" i="111"/>
  <c r="CG14" i="111"/>
  <c r="BY14" i="71"/>
  <c r="IQ13" i="111"/>
  <c r="EC13" i="111"/>
  <c r="GJ13" i="111"/>
  <c r="O13" i="111"/>
  <c r="BV13" i="111"/>
  <c r="BN13" i="71"/>
  <c r="K14" i="71"/>
  <c r="W13" i="71"/>
  <c r="L13" i="71"/>
  <c r="GH13" i="111"/>
  <c r="IO13" i="111"/>
  <c r="EA13" i="111"/>
  <c r="M13" i="111"/>
  <c r="BT13" i="111"/>
  <c r="BL13" i="71"/>
  <c r="G10" i="71"/>
  <c r="GG14" i="111"/>
  <c r="IN14" i="111"/>
  <c r="DZ14" i="111"/>
  <c r="L14" i="111"/>
  <c r="BS14" i="111"/>
  <c r="BK14" i="71"/>
  <c r="IS14" i="111"/>
  <c r="EE14" i="111"/>
  <c r="GL14" i="111"/>
  <c r="BX14" i="111"/>
  <c r="Q14" i="111"/>
  <c r="BP14" i="71"/>
  <c r="GS14" i="111"/>
  <c r="IZ14" i="111"/>
  <c r="EL14" i="111"/>
  <c r="X14" i="111"/>
  <c r="CE14" i="111"/>
  <c r="BW14" i="71"/>
  <c r="IE50" i="111"/>
  <c r="BJ50" i="111"/>
  <c r="FX50" i="111"/>
  <c r="C50" i="111"/>
  <c r="BF50" i="71"/>
  <c r="DQ50" i="111"/>
  <c r="JE14" i="111"/>
  <c r="EQ14" i="111"/>
  <c r="GX14" i="111"/>
  <c r="CJ14" i="111"/>
  <c r="AC14" i="111"/>
  <c r="CB14" i="71"/>
  <c r="O44" i="70"/>
  <c r="O45" i="70" s="1"/>
  <c r="G44" i="70"/>
  <c r="G45" i="70" s="1"/>
  <c r="ACN3" i="111" l="1"/>
  <c r="AAH3" i="111"/>
  <c r="UF3" i="71"/>
  <c r="WH3" i="71"/>
  <c r="ALI10" i="71"/>
  <c r="AMG10" i="71" s="1"/>
  <c r="AJF10" i="71"/>
  <c r="AKD10" i="71" s="1"/>
  <c r="AHC10" i="71"/>
  <c r="AIA10" i="71" s="1"/>
  <c r="ACW10" i="71"/>
  <c r="ADU10" i="71" s="1"/>
  <c r="ANL10" i="71"/>
  <c r="AOJ10" i="71" s="1"/>
  <c r="AEZ10" i="71"/>
  <c r="AFX10" i="71" s="1"/>
  <c r="AAT10" i="71"/>
  <c r="ABR10" i="71" s="1"/>
  <c r="YQ10" i="71"/>
  <c r="ZO10" i="71" s="1"/>
  <c r="UK10" i="71"/>
  <c r="VI10" i="71" s="1"/>
  <c r="WN10" i="71"/>
  <c r="XL10" i="71" s="1"/>
  <c r="QE10" i="71"/>
  <c r="RC10" i="71" s="1"/>
  <c r="OB10" i="71"/>
  <c r="OZ10" i="71" s="1"/>
  <c r="JV10" i="71"/>
  <c r="KT10" i="71" s="1"/>
  <c r="HS10" i="71"/>
  <c r="IQ10" i="71" s="1"/>
  <c r="FP10" i="71"/>
  <c r="GN10" i="71" s="1"/>
  <c r="DM10" i="71"/>
  <c r="EK10" i="71" s="1"/>
  <c r="SH10" i="71"/>
  <c r="TF10" i="71" s="1"/>
  <c r="LY10" i="71"/>
  <c r="MW10" i="71" s="1"/>
  <c r="GR14" i="111"/>
  <c r="AHO14" i="71"/>
  <c r="AJR14" i="71"/>
  <c r="ANX14" i="71"/>
  <c r="ALU14" i="71"/>
  <c r="AFL14" i="71"/>
  <c r="ABF14" i="71"/>
  <c r="ZC14" i="71"/>
  <c r="WZ14" i="71"/>
  <c r="ADI14" i="71"/>
  <c r="ST14" i="71"/>
  <c r="UW14" i="71"/>
  <c r="QQ14" i="71"/>
  <c r="MK14" i="71"/>
  <c r="KH14" i="71"/>
  <c r="IE14" i="71"/>
  <c r="GB14" i="71"/>
  <c r="DY14" i="71"/>
  <c r="ON14" i="71"/>
  <c r="AHG14" i="71"/>
  <c r="AJJ14" i="71"/>
  <c r="AAX14" i="71"/>
  <c r="YU14" i="71"/>
  <c r="ANP14" i="71"/>
  <c r="ALM14" i="71"/>
  <c r="AFD14" i="71"/>
  <c r="QI14" i="71"/>
  <c r="OF14" i="71"/>
  <c r="ADA14" i="71"/>
  <c r="SL14" i="71"/>
  <c r="MC14" i="71"/>
  <c r="UO14" i="71"/>
  <c r="JZ14" i="71"/>
  <c r="HW14" i="71"/>
  <c r="FT14" i="71"/>
  <c r="DQ14" i="71"/>
  <c r="WR14" i="71"/>
  <c r="AJM14" i="71"/>
  <c r="ANS14" i="71"/>
  <c r="ALP14" i="71"/>
  <c r="WU14" i="71"/>
  <c r="AFG14" i="71"/>
  <c r="ADD14" i="71"/>
  <c r="AHJ14" i="71"/>
  <c r="ABA14" i="71"/>
  <c r="SO14" i="71"/>
  <c r="YX14" i="71"/>
  <c r="UR14" i="71"/>
  <c r="MF14" i="71"/>
  <c r="QL14" i="71"/>
  <c r="OI14" i="71"/>
  <c r="KC14" i="71"/>
  <c r="HZ14" i="71"/>
  <c r="FW14" i="71"/>
  <c r="DT14" i="71"/>
  <c r="S10" i="71"/>
  <c r="BV10" i="71" s="1"/>
  <c r="ANZ13" i="71"/>
  <c r="ALW13" i="71"/>
  <c r="AHQ13" i="71"/>
  <c r="ADK13" i="71"/>
  <c r="AFN13" i="71"/>
  <c r="AJT13" i="71"/>
  <c r="ABH13" i="71"/>
  <c r="ZE13" i="71"/>
  <c r="UY13" i="71"/>
  <c r="QS13" i="71"/>
  <c r="OP13" i="71"/>
  <c r="XB13" i="71"/>
  <c r="SV13" i="71"/>
  <c r="MM13" i="71"/>
  <c r="KJ13" i="71"/>
  <c r="IG13" i="71"/>
  <c r="GD13" i="71"/>
  <c r="EA13" i="71"/>
  <c r="M10" i="71"/>
  <c r="IS10" i="111" s="1"/>
  <c r="AHK13" i="71"/>
  <c r="AJN13" i="71"/>
  <c r="ANT13" i="71"/>
  <c r="ALQ13" i="71"/>
  <c r="AFH13" i="71"/>
  <c r="ABB13" i="71"/>
  <c r="YY13" i="71"/>
  <c r="WV13" i="71"/>
  <c r="SP13" i="71"/>
  <c r="US13" i="71"/>
  <c r="ADE13" i="71"/>
  <c r="OJ13" i="71"/>
  <c r="QM13" i="71"/>
  <c r="KD13" i="71"/>
  <c r="IA13" i="71"/>
  <c r="FX13" i="71"/>
  <c r="DU13" i="71"/>
  <c r="MG13" i="71"/>
  <c r="AHV13" i="71"/>
  <c r="AJY13" i="71"/>
  <c r="AFS13" i="71"/>
  <c r="AOE13" i="71"/>
  <c r="AMB13" i="71"/>
  <c r="ABM13" i="71"/>
  <c r="ZJ13" i="71"/>
  <c r="ADP13" i="71"/>
  <c r="QX13" i="71"/>
  <c r="OU13" i="71"/>
  <c r="TA13" i="71"/>
  <c r="VD13" i="71"/>
  <c r="XG13" i="71"/>
  <c r="MR13" i="71"/>
  <c r="KO13" i="71"/>
  <c r="IL13" i="71"/>
  <c r="GI13" i="71"/>
  <c r="EF13" i="71"/>
  <c r="AHS13" i="71"/>
  <c r="AJV13" i="71"/>
  <c r="AOB13" i="71"/>
  <c r="ALY13" i="71"/>
  <c r="AFP13" i="71"/>
  <c r="ADM13" i="71"/>
  <c r="ABJ13" i="71"/>
  <c r="ZG13" i="71"/>
  <c r="XD13" i="71"/>
  <c r="SX13" i="71"/>
  <c r="VA13" i="71"/>
  <c r="MO13" i="71"/>
  <c r="OR13" i="71"/>
  <c r="KL13" i="71"/>
  <c r="II13" i="71"/>
  <c r="GF13" i="71"/>
  <c r="EC13" i="71"/>
  <c r="QU13" i="71"/>
  <c r="J10" i="71"/>
  <c r="EB10" i="111" s="1"/>
  <c r="FA10" i="111" s="1"/>
  <c r="AJK13" i="71"/>
  <c r="ANQ13" i="71"/>
  <c r="ALN13" i="71"/>
  <c r="WS13" i="71"/>
  <c r="ADB13" i="71"/>
  <c r="AHH13" i="71"/>
  <c r="AAY13" i="71"/>
  <c r="SM13" i="71"/>
  <c r="YV13" i="71"/>
  <c r="UP13" i="71"/>
  <c r="MD13" i="71"/>
  <c r="QJ13" i="71"/>
  <c r="OG13" i="71"/>
  <c r="KA13" i="71"/>
  <c r="HX13" i="71"/>
  <c r="FU13" i="71"/>
  <c r="DR13" i="71"/>
  <c r="AFE13" i="71"/>
  <c r="AJO13" i="71"/>
  <c r="ANU13" i="71"/>
  <c r="ALR13" i="71"/>
  <c r="AFI13" i="71"/>
  <c r="WW13" i="71"/>
  <c r="AHL13" i="71"/>
  <c r="ADF13" i="71"/>
  <c r="SQ13" i="71"/>
  <c r="UT13" i="71"/>
  <c r="MH13" i="71"/>
  <c r="QN13" i="71"/>
  <c r="OK13" i="71"/>
  <c r="KE13" i="71"/>
  <c r="IB13" i="71"/>
  <c r="FY13" i="71"/>
  <c r="DV13" i="71"/>
  <c r="YZ13" i="71"/>
  <c r="ABC13" i="71"/>
  <c r="EK14" i="111"/>
  <c r="Y13" i="111"/>
  <c r="IY14" i="111"/>
  <c r="W14" i="111"/>
  <c r="BV14" i="71"/>
  <c r="CD14" i="111"/>
  <c r="CF13" i="111"/>
  <c r="EM13" i="111"/>
  <c r="BX13" i="71"/>
  <c r="JA13" i="111"/>
  <c r="GT13" i="111"/>
  <c r="AB13" i="71"/>
  <c r="GY13" i="111"/>
  <c r="JF13" i="111"/>
  <c r="ER13" i="111"/>
  <c r="CK13" i="111"/>
  <c r="AD13" i="111"/>
  <c r="CC13" i="71"/>
  <c r="AA13" i="71"/>
  <c r="Z14" i="71"/>
  <c r="GK13" i="111"/>
  <c r="ED13" i="111"/>
  <c r="IR13" i="111"/>
  <c r="BW13" i="111"/>
  <c r="P13" i="111"/>
  <c r="BO13" i="71"/>
  <c r="GO13" i="111"/>
  <c r="EH13" i="111"/>
  <c r="IV13" i="111"/>
  <c r="T13" i="111"/>
  <c r="BS13" i="71"/>
  <c r="CA13" i="111"/>
  <c r="R13" i="71"/>
  <c r="P14" i="71"/>
  <c r="JC13" i="111"/>
  <c r="EO13" i="111"/>
  <c r="GV13" i="111"/>
  <c r="CH13" i="111"/>
  <c r="AA13" i="111"/>
  <c r="BZ13" i="71"/>
  <c r="W14" i="71"/>
  <c r="X13" i="71"/>
  <c r="IU13" i="111"/>
  <c r="EG13" i="111"/>
  <c r="GN13" i="111"/>
  <c r="S13" i="111"/>
  <c r="BZ13" i="111"/>
  <c r="BR13" i="71"/>
  <c r="DY10" i="111"/>
  <c r="EW10" i="111" s="1"/>
  <c r="IM10" i="111"/>
  <c r="K10" i="111"/>
  <c r="AI10" i="111" s="1"/>
  <c r="BR10" i="111"/>
  <c r="CP10" i="111" s="1"/>
  <c r="GF10" i="111"/>
  <c r="HD10" i="111" s="1"/>
  <c r="BJ10" i="71"/>
  <c r="CH10" i="71" s="1"/>
  <c r="AE10" i="71"/>
  <c r="GJ14" i="111"/>
  <c r="IQ14" i="111"/>
  <c r="EC14" i="111"/>
  <c r="BV14" i="111"/>
  <c r="O14" i="111"/>
  <c r="BN14" i="71"/>
  <c r="GM14" i="111"/>
  <c r="EF14" i="111"/>
  <c r="IT14" i="111"/>
  <c r="R14" i="111"/>
  <c r="BY14" i="111"/>
  <c r="BQ14" i="71"/>
  <c r="AEU3" i="111" l="1"/>
  <c r="ACO3" i="111"/>
  <c r="WI3" i="71"/>
  <c r="YK3" i="71"/>
  <c r="CD10" i="111"/>
  <c r="IY10" i="111"/>
  <c r="JK10" i="111" s="1"/>
  <c r="W10" i="111"/>
  <c r="BX10" i="111"/>
  <c r="CX10" i="111" s="1"/>
  <c r="AM10" i="71"/>
  <c r="EE10" i="111"/>
  <c r="FE10" i="111" s="1"/>
  <c r="BP10" i="71"/>
  <c r="CP10" i="71" s="1"/>
  <c r="GL10" i="111"/>
  <c r="HL10" i="111" s="1"/>
  <c r="Q10" i="111"/>
  <c r="AQ10" i="111" s="1"/>
  <c r="EK10" i="111"/>
  <c r="V10" i="71"/>
  <c r="JB10" i="111" s="1"/>
  <c r="JO10" i="111" s="1"/>
  <c r="AJW13" i="71"/>
  <c r="AOC13" i="71"/>
  <c r="ALZ13" i="71"/>
  <c r="XE13" i="71"/>
  <c r="AHT13" i="71"/>
  <c r="AFQ13" i="71"/>
  <c r="ADN13" i="71"/>
  <c r="ABK13" i="71"/>
  <c r="SY13" i="71"/>
  <c r="VB13" i="71"/>
  <c r="MP13" i="71"/>
  <c r="QV13" i="71"/>
  <c r="OS13" i="71"/>
  <c r="ZH13" i="71"/>
  <c r="KM13" i="71"/>
  <c r="IJ13" i="71"/>
  <c r="GG13" i="71"/>
  <c r="ED13" i="71"/>
  <c r="AHS14" i="71"/>
  <c r="AJV14" i="71"/>
  <c r="AOB14" i="71"/>
  <c r="ALY14" i="71"/>
  <c r="AFP14" i="71"/>
  <c r="ADM14" i="71"/>
  <c r="ABJ14" i="71"/>
  <c r="ZG14" i="71"/>
  <c r="QU14" i="71"/>
  <c r="OR14" i="71"/>
  <c r="SX14" i="71"/>
  <c r="XD14" i="71"/>
  <c r="MO14" i="71"/>
  <c r="KL14" i="71"/>
  <c r="II14" i="71"/>
  <c r="GF14" i="71"/>
  <c r="EC14" i="71"/>
  <c r="VA14" i="71"/>
  <c r="AJY14" i="71"/>
  <c r="AOE14" i="71"/>
  <c r="AMB14" i="71"/>
  <c r="XG14" i="71"/>
  <c r="AHV14" i="71"/>
  <c r="AFS14" i="71"/>
  <c r="ZJ14" i="71"/>
  <c r="TA14" i="71"/>
  <c r="ABM14" i="71"/>
  <c r="VD14" i="71"/>
  <c r="MR14" i="71"/>
  <c r="QX14" i="71"/>
  <c r="OU14" i="71"/>
  <c r="ADP14" i="71"/>
  <c r="KO14" i="71"/>
  <c r="IL14" i="71"/>
  <c r="GI14" i="71"/>
  <c r="EF14" i="71"/>
  <c r="AKA13" i="71"/>
  <c r="AOG13" i="71"/>
  <c r="AMD13" i="71"/>
  <c r="ADR13" i="71"/>
  <c r="XI13" i="71"/>
  <c r="AHX13" i="71"/>
  <c r="AFU13" i="71"/>
  <c r="TC13" i="71"/>
  <c r="ZL13" i="71"/>
  <c r="VF13" i="71"/>
  <c r="MT13" i="71"/>
  <c r="QZ13" i="71"/>
  <c r="OW13" i="71"/>
  <c r="KQ13" i="71"/>
  <c r="IN13" i="71"/>
  <c r="GK13" i="71"/>
  <c r="EH13" i="71"/>
  <c r="ABO13" i="71"/>
  <c r="ALL10" i="71"/>
  <c r="AMK10" i="71" s="1"/>
  <c r="AJI10" i="71"/>
  <c r="AKH10" i="71" s="1"/>
  <c r="AHF10" i="71"/>
  <c r="AIE10" i="71" s="1"/>
  <c r="ANO10" i="71"/>
  <c r="AON10" i="71" s="1"/>
  <c r="AFC10" i="71"/>
  <c r="AGB10" i="71" s="1"/>
  <c r="AAW10" i="71"/>
  <c r="ABV10" i="71" s="1"/>
  <c r="YT10" i="71"/>
  <c r="ZS10" i="71" s="1"/>
  <c r="WQ10" i="71"/>
  <c r="XP10" i="71" s="1"/>
  <c r="QH10" i="71"/>
  <c r="RG10" i="71" s="1"/>
  <c r="SK10" i="71"/>
  <c r="TJ10" i="71" s="1"/>
  <c r="OE10" i="71"/>
  <c r="PD10" i="71" s="1"/>
  <c r="UN10" i="71"/>
  <c r="VM10" i="71" s="1"/>
  <c r="ACZ10" i="71"/>
  <c r="ADY10" i="71" s="1"/>
  <c r="JY10" i="71"/>
  <c r="KX10" i="71" s="1"/>
  <c r="HV10" i="71"/>
  <c r="IU10" i="71" s="1"/>
  <c r="FS10" i="71"/>
  <c r="GR10" i="71" s="1"/>
  <c r="DP10" i="71"/>
  <c r="EO10" i="71" s="1"/>
  <c r="MB10" i="71"/>
  <c r="NA10" i="71" s="1"/>
  <c r="Y10" i="71"/>
  <c r="JE10" i="111" s="1"/>
  <c r="JS10" i="111" s="1"/>
  <c r="AHW13" i="71"/>
  <c r="AJZ13" i="71"/>
  <c r="AOF13" i="71"/>
  <c r="AMC13" i="71"/>
  <c r="AFT13" i="71"/>
  <c r="ABN13" i="71"/>
  <c r="ZK13" i="71"/>
  <c r="ADQ13" i="71"/>
  <c r="XH13" i="71"/>
  <c r="TB13" i="71"/>
  <c r="VE13" i="71"/>
  <c r="OV13" i="71"/>
  <c r="QY13" i="71"/>
  <c r="MS13" i="71"/>
  <c r="KP13" i="71"/>
  <c r="IM13" i="71"/>
  <c r="GJ13" i="71"/>
  <c r="EG13" i="71"/>
  <c r="BM10" i="71"/>
  <c r="CL10" i="71" s="1"/>
  <c r="GI10" i="111"/>
  <c r="HH10" i="111" s="1"/>
  <c r="GR10" i="111"/>
  <c r="ALU10" i="71"/>
  <c r="AJR10" i="71"/>
  <c r="AHO10" i="71"/>
  <c r="ANX10" i="71"/>
  <c r="ADI10" i="71"/>
  <c r="ABF10" i="71"/>
  <c r="ZC10" i="71"/>
  <c r="AFL10" i="71"/>
  <c r="UW10" i="71"/>
  <c r="QQ10" i="71"/>
  <c r="MK10" i="71"/>
  <c r="WZ10" i="71"/>
  <c r="ST10" i="71"/>
  <c r="KH10" i="71"/>
  <c r="IE10" i="71"/>
  <c r="GB10" i="71"/>
  <c r="DY10" i="71"/>
  <c r="ON10" i="71"/>
  <c r="P10" i="71"/>
  <c r="CA10" i="111" s="1"/>
  <c r="DB10" i="111" s="1"/>
  <c r="AHN13" i="71"/>
  <c r="AJQ13" i="71"/>
  <c r="ADH13" i="71"/>
  <c r="ABE13" i="71"/>
  <c r="ZB13" i="71"/>
  <c r="AFK13" i="71"/>
  <c r="QP13" i="71"/>
  <c r="OM13" i="71"/>
  <c r="SS13" i="71"/>
  <c r="ALT13" i="71"/>
  <c r="MJ13" i="71"/>
  <c r="ANW13" i="71"/>
  <c r="WY13" i="71"/>
  <c r="UV13" i="71"/>
  <c r="KG13" i="71"/>
  <c r="ID13" i="71"/>
  <c r="GA13" i="71"/>
  <c r="DX13" i="71"/>
  <c r="N10" i="111"/>
  <c r="AM10" i="111" s="1"/>
  <c r="ANU14" i="71"/>
  <c r="ALR14" i="71"/>
  <c r="AHL14" i="71"/>
  <c r="ADF14" i="71"/>
  <c r="AFI14" i="71"/>
  <c r="AJO14" i="71"/>
  <c r="ABC14" i="71"/>
  <c r="YZ14" i="71"/>
  <c r="UT14" i="71"/>
  <c r="QN14" i="71"/>
  <c r="OK14" i="71"/>
  <c r="WW14" i="71"/>
  <c r="SQ14" i="71"/>
  <c r="MH14" i="71"/>
  <c r="KE14" i="71"/>
  <c r="IB14" i="71"/>
  <c r="FY14" i="71"/>
  <c r="DV14" i="71"/>
  <c r="BU10" i="111"/>
  <c r="CT10" i="111" s="1"/>
  <c r="IP10" i="111"/>
  <c r="ALO10" i="71"/>
  <c r="AMO10" i="71" s="1"/>
  <c r="AJL10" i="71"/>
  <c r="AKL10" i="71" s="1"/>
  <c r="AHI10" i="71"/>
  <c r="AII10" i="71" s="1"/>
  <c r="ANR10" i="71"/>
  <c r="AOR10" i="71" s="1"/>
  <c r="AFF10" i="71"/>
  <c r="AGF10" i="71" s="1"/>
  <c r="WT10" i="71"/>
  <c r="XT10" i="71" s="1"/>
  <c r="ADC10" i="71"/>
  <c r="AEC10" i="71" s="1"/>
  <c r="SN10" i="71"/>
  <c r="TN10" i="71" s="1"/>
  <c r="OH10" i="71"/>
  <c r="PH10" i="71" s="1"/>
  <c r="ME10" i="71"/>
  <c r="NE10" i="71" s="1"/>
  <c r="UQ10" i="71"/>
  <c r="VQ10" i="71" s="1"/>
  <c r="AAZ10" i="71"/>
  <c r="ABZ10" i="71" s="1"/>
  <c r="YW10" i="71"/>
  <c r="ZW10" i="71" s="1"/>
  <c r="KB10" i="71"/>
  <c r="LB10" i="71" s="1"/>
  <c r="HY10" i="71"/>
  <c r="IY10" i="71" s="1"/>
  <c r="FV10" i="71"/>
  <c r="GV10" i="71" s="1"/>
  <c r="DS10" i="71"/>
  <c r="ES10" i="71" s="1"/>
  <c r="QK10" i="71"/>
  <c r="RK10" i="71" s="1"/>
  <c r="EN10" i="111"/>
  <c r="Z10" i="111"/>
  <c r="GO14" i="111"/>
  <c r="IV14" i="111"/>
  <c r="EH14" i="111"/>
  <c r="T14" i="111"/>
  <c r="CA14" i="111"/>
  <c r="BS14" i="71"/>
  <c r="GY14" i="111"/>
  <c r="JF14" i="111"/>
  <c r="ER14" i="111"/>
  <c r="CK14" i="111"/>
  <c r="AD14" i="111"/>
  <c r="CC14" i="71"/>
  <c r="GW13" i="111"/>
  <c r="EP13" i="111"/>
  <c r="CI13" i="111"/>
  <c r="CA13" i="71"/>
  <c r="JD13" i="111"/>
  <c r="AB13" i="111"/>
  <c r="GQ13" i="111"/>
  <c r="IX13" i="111"/>
  <c r="EJ13" i="111"/>
  <c r="CC13" i="111"/>
  <c r="V13" i="111"/>
  <c r="BU13" i="71"/>
  <c r="JG13" i="111"/>
  <c r="ES13" i="111"/>
  <c r="AE13" i="111"/>
  <c r="GZ13" i="111"/>
  <c r="CL13" i="111"/>
  <c r="CD13" i="71"/>
  <c r="GV14" i="111"/>
  <c r="JC14" i="111"/>
  <c r="EO14" i="111"/>
  <c r="CH14" i="111"/>
  <c r="AA14" i="111"/>
  <c r="BZ14" i="71"/>
  <c r="HA13" i="111"/>
  <c r="ET13" i="111"/>
  <c r="JH13" i="111"/>
  <c r="CM13" i="111"/>
  <c r="CE13" i="71"/>
  <c r="AF13" i="111"/>
  <c r="AB14" i="71"/>
  <c r="AD13" i="71"/>
  <c r="T2" i="16"/>
  <c r="B6" i="62" s="1"/>
  <c r="B3" i="16"/>
  <c r="D3" i="16"/>
  <c r="C2" i="54"/>
  <c r="A2" i="54"/>
  <c r="C4" i="35"/>
  <c r="J5" i="54"/>
  <c r="K5" i="54" s="1"/>
  <c r="L6" i="54" s="1"/>
  <c r="B6" i="54" s="1"/>
  <c r="A23" i="53" s="1"/>
  <c r="O39" i="53" s="1"/>
  <c r="B20" i="53"/>
  <c r="AEV3" i="111" l="1"/>
  <c r="AHB3" i="111"/>
  <c r="YL3" i="71"/>
  <c r="AAN3" i="71"/>
  <c r="GU10" i="111"/>
  <c r="CG10" i="111"/>
  <c r="BY10" i="71"/>
  <c r="CB10" i="71"/>
  <c r="GX10" i="111"/>
  <c r="T10" i="111"/>
  <c r="AU10" i="111" s="1"/>
  <c r="AOG14" i="71"/>
  <c r="AMD14" i="71"/>
  <c r="AHX14" i="71"/>
  <c r="ADR14" i="71"/>
  <c r="AKA14" i="71"/>
  <c r="AFU14" i="71"/>
  <c r="ABO14" i="71"/>
  <c r="VF14" i="71"/>
  <c r="QZ14" i="71"/>
  <c r="OW14" i="71"/>
  <c r="XI14" i="71"/>
  <c r="ZL14" i="71"/>
  <c r="MT14" i="71"/>
  <c r="TC14" i="71"/>
  <c r="KQ14" i="71"/>
  <c r="IN14" i="71"/>
  <c r="GK14" i="71"/>
  <c r="EH14" i="71"/>
  <c r="CJ10" i="111"/>
  <c r="AB10" i="71"/>
  <c r="ET10" i="111" s="1"/>
  <c r="AHZ13" i="71"/>
  <c r="AKC13" i="71"/>
  <c r="AFW13" i="71"/>
  <c r="ABQ13" i="71"/>
  <c r="ZN13" i="71"/>
  <c r="ADT13" i="71"/>
  <c r="RB13" i="71"/>
  <c r="OY13" i="71"/>
  <c r="AOI13" i="71"/>
  <c r="AMF13" i="71"/>
  <c r="XK13" i="71"/>
  <c r="TE13" i="71"/>
  <c r="VH13" i="71"/>
  <c r="KS13" i="71"/>
  <c r="IP13" i="71"/>
  <c r="GM13" i="71"/>
  <c r="EJ13" i="71"/>
  <c r="MV13" i="71"/>
  <c r="ANU10" i="71"/>
  <c r="AOV10" i="71" s="1"/>
  <c r="ALR10" i="71"/>
  <c r="AMS10" i="71" s="1"/>
  <c r="AHL10" i="71"/>
  <c r="AIM10" i="71" s="1"/>
  <c r="ADF10" i="71"/>
  <c r="AEG10" i="71" s="1"/>
  <c r="AJO10" i="71"/>
  <c r="AKP10" i="71" s="1"/>
  <c r="ABC10" i="71"/>
  <c r="ACD10" i="71" s="1"/>
  <c r="WW10" i="71"/>
  <c r="XX10" i="71" s="1"/>
  <c r="SQ10" i="71"/>
  <c r="TR10" i="71" s="1"/>
  <c r="OK10" i="71"/>
  <c r="PL10" i="71" s="1"/>
  <c r="AFI10" i="71"/>
  <c r="AGJ10" i="71" s="1"/>
  <c r="UT10" i="71"/>
  <c r="VU10" i="71" s="1"/>
  <c r="YZ10" i="71"/>
  <c r="AAA10" i="71" s="1"/>
  <c r="QN10" i="71"/>
  <c r="RO10" i="71" s="1"/>
  <c r="MH10" i="71"/>
  <c r="NI10" i="71" s="1"/>
  <c r="KE10" i="71"/>
  <c r="LF10" i="71" s="1"/>
  <c r="IB10" i="71"/>
  <c r="JC10" i="71" s="1"/>
  <c r="FY10" i="71"/>
  <c r="GZ10" i="71" s="1"/>
  <c r="DV10" i="71"/>
  <c r="EW10" i="71" s="1"/>
  <c r="BS10" i="71"/>
  <c r="CT10" i="71" s="1"/>
  <c r="AMA10" i="71"/>
  <c r="AJX10" i="71"/>
  <c r="AHU10" i="71"/>
  <c r="AOD10" i="71"/>
  <c r="XF10" i="71"/>
  <c r="AFR10" i="71"/>
  <c r="ADO10" i="71"/>
  <c r="ZI10" i="71"/>
  <c r="SZ10" i="71"/>
  <c r="OT10" i="71"/>
  <c r="MQ10" i="71"/>
  <c r="ABL10" i="71"/>
  <c r="VC10" i="71"/>
  <c r="QW10" i="71"/>
  <c r="KN10" i="71"/>
  <c r="IK10" i="71"/>
  <c r="GH10" i="71"/>
  <c r="EE10" i="71"/>
  <c r="AC10" i="111"/>
  <c r="EH10" i="111"/>
  <c r="FI10" i="111" s="1"/>
  <c r="EQ10" i="111"/>
  <c r="IV10" i="111"/>
  <c r="GO10" i="111"/>
  <c r="HP10" i="111" s="1"/>
  <c r="AI10" i="71"/>
  <c r="ALX10" i="71"/>
  <c r="AJU10" i="71"/>
  <c r="AHR10" i="71"/>
  <c r="AOA10" i="71"/>
  <c r="AFO10" i="71"/>
  <c r="ABI10" i="71"/>
  <c r="ZF10" i="71"/>
  <c r="XC10" i="71"/>
  <c r="QT10" i="71"/>
  <c r="ADL10" i="71"/>
  <c r="SW10" i="71"/>
  <c r="OQ10" i="71"/>
  <c r="KK10" i="71"/>
  <c r="IH10" i="71"/>
  <c r="GE10" i="71"/>
  <c r="EB10" i="71"/>
  <c r="UZ10" i="71"/>
  <c r="MN10" i="71"/>
  <c r="HC13" i="111"/>
  <c r="JJ13" i="111"/>
  <c r="EV13" i="111"/>
  <c r="CO13" i="111"/>
  <c r="AH13" i="111"/>
  <c r="CG13" i="71"/>
  <c r="HA14" i="111"/>
  <c r="JH14" i="111"/>
  <c r="ET14" i="111"/>
  <c r="AF14" i="111"/>
  <c r="CM14" i="111"/>
  <c r="CE14" i="71"/>
  <c r="B5" i="16"/>
  <c r="A6" i="69"/>
  <c r="X1" i="16"/>
  <c r="C22" i="16"/>
  <c r="P5" i="16"/>
  <c r="V1" i="16"/>
  <c r="P7" i="16" s="1"/>
  <c r="W1" i="16"/>
  <c r="L7" i="54"/>
  <c r="B7" i="54" s="1"/>
  <c r="A24" i="53" s="1"/>
  <c r="AA5" i="53" s="1"/>
  <c r="AB5" i="53" s="1"/>
  <c r="O30" i="53"/>
  <c r="L8" i="54"/>
  <c r="B8" i="54" s="1"/>
  <c r="A25" i="53" s="1"/>
  <c r="AA6" i="53" s="1"/>
  <c r="AB6" i="53" s="1"/>
  <c r="L5" i="54"/>
  <c r="B5" i="54" s="1"/>
  <c r="A22" i="53" s="1"/>
  <c r="AJI3" i="111" l="1"/>
  <c r="AHC3" i="111"/>
  <c r="ACQ3" i="71"/>
  <c r="AAO3" i="71"/>
  <c r="JH10" i="111"/>
  <c r="JW10" i="111" s="1"/>
  <c r="AQ10" i="71"/>
  <c r="AOG10" i="71"/>
  <c r="AHX10" i="71"/>
  <c r="AFU10" i="71"/>
  <c r="AKA10" i="71"/>
  <c r="ADR10" i="71"/>
  <c r="ABO10" i="71"/>
  <c r="ZL10" i="71"/>
  <c r="TC10" i="71"/>
  <c r="OW10" i="71"/>
  <c r="AMD10" i="71"/>
  <c r="VF10" i="71"/>
  <c r="XI10" i="71"/>
  <c r="QZ10" i="71"/>
  <c r="MT10" i="71"/>
  <c r="KQ10" i="71"/>
  <c r="IN10" i="71"/>
  <c r="GK10" i="71"/>
  <c r="EH10" i="71"/>
  <c r="CE10" i="71"/>
  <c r="AF10" i="111"/>
  <c r="HA10" i="111"/>
  <c r="CM10" i="111"/>
  <c r="P9" i="16"/>
  <c r="P8" i="16"/>
  <c r="O29" i="53"/>
  <c r="O38" i="53"/>
  <c r="O32" i="53"/>
  <c r="O41" i="53"/>
  <c r="O31" i="53"/>
  <c r="O40" i="53"/>
  <c r="ALP3" i="111" l="1"/>
  <c r="AJJ3" i="111"/>
  <c r="ACR3" i="71"/>
  <c r="AET3" i="71"/>
  <c r="J2" i="54"/>
  <c r="W2" i="53"/>
  <c r="L22" i="66"/>
  <c r="L21" i="66"/>
  <c r="L20" i="66"/>
  <c r="L19" i="66"/>
  <c r="L18" i="66"/>
  <c r="L17" i="66"/>
  <c r="L16" i="66"/>
  <c r="L15" i="66"/>
  <c r="L14" i="66"/>
  <c r="L13" i="66"/>
  <c r="L12" i="66"/>
  <c r="L11" i="66"/>
  <c r="L10" i="66"/>
  <c r="L9" i="66"/>
  <c r="L8" i="66"/>
  <c r="L7" i="66"/>
  <c r="L6" i="66"/>
  <c r="L5" i="66"/>
  <c r="L4" i="66"/>
  <c r="L3" i="66"/>
  <c r="L2" i="66"/>
  <c r="ALQ3" i="111" l="1"/>
  <c r="ANW3" i="111"/>
  <c r="AGW3" i="71"/>
  <c r="AEU3" i="71"/>
  <c r="A15" i="71"/>
  <c r="C3" i="66"/>
  <c r="D3" i="66" s="1"/>
  <c r="ANX3" i="111" l="1"/>
  <c r="AQD3" i="111"/>
  <c r="AQE3" i="111" s="1"/>
  <c r="AGX3" i="71"/>
  <c r="AIZ3" i="71"/>
  <c r="AAN15" i="71"/>
  <c r="ALC15" i="71"/>
  <c r="AGW15" i="71"/>
  <c r="AET15" i="71"/>
  <c r="ANF15" i="71"/>
  <c r="AIZ15" i="71"/>
  <c r="ACQ15" i="71"/>
  <c r="WH15" i="71"/>
  <c r="PY15" i="71"/>
  <c r="YK15" i="71"/>
  <c r="UE15" i="71"/>
  <c r="SB15" i="71"/>
  <c r="NV15" i="71"/>
  <c r="JP15" i="71"/>
  <c r="LS15" i="71"/>
  <c r="HM15" i="71"/>
  <c r="DG15" i="71"/>
  <c r="FJ15" i="71"/>
  <c r="IC15" i="111"/>
  <c r="DO15" i="111"/>
  <c r="BH15" i="111"/>
  <c r="FV15" i="111"/>
  <c r="A15" i="111"/>
  <c r="BD15" i="71"/>
  <c r="B15" i="71"/>
  <c r="A16" i="71"/>
  <c r="O92" i="53"/>
  <c r="O91" i="53"/>
  <c r="O76" i="53"/>
  <c r="O75" i="53"/>
  <c r="O60" i="53"/>
  <c r="O59" i="53"/>
  <c r="O44" i="53"/>
  <c r="O43" i="53"/>
  <c r="H96" i="53"/>
  <c r="H95" i="53"/>
  <c r="H94" i="53"/>
  <c r="H93" i="53"/>
  <c r="H92" i="53"/>
  <c r="H91" i="53"/>
  <c r="A96" i="53"/>
  <c r="A95" i="53"/>
  <c r="A94" i="53"/>
  <c r="A93" i="53"/>
  <c r="A92" i="53"/>
  <c r="A91" i="53"/>
  <c r="O89" i="53"/>
  <c r="O88" i="53"/>
  <c r="O87" i="53"/>
  <c r="O86" i="53"/>
  <c r="O85" i="53"/>
  <c r="O84" i="53"/>
  <c r="H89" i="53"/>
  <c r="H88" i="53"/>
  <c r="H87" i="53"/>
  <c r="H86" i="53"/>
  <c r="H85" i="53"/>
  <c r="H84" i="53"/>
  <c r="A89" i="53"/>
  <c r="O96" i="53" s="1"/>
  <c r="A88" i="53"/>
  <c r="O95" i="53" s="1"/>
  <c r="A87" i="53"/>
  <c r="O94" i="53" s="1"/>
  <c r="A86" i="53"/>
  <c r="O93" i="53" s="1"/>
  <c r="A85" i="53"/>
  <c r="A84" i="53"/>
  <c r="H80" i="53"/>
  <c r="H79" i="53"/>
  <c r="H78" i="53"/>
  <c r="H77" i="53"/>
  <c r="H76" i="53"/>
  <c r="H75" i="53"/>
  <c r="A80" i="53"/>
  <c r="A79" i="53"/>
  <c r="A78" i="53"/>
  <c r="A77" i="53"/>
  <c r="A76" i="53"/>
  <c r="A75" i="53"/>
  <c r="O73" i="53"/>
  <c r="O72" i="53"/>
  <c r="O71" i="53"/>
  <c r="O70" i="53"/>
  <c r="O69" i="53"/>
  <c r="O68" i="53"/>
  <c r="H73" i="53"/>
  <c r="H72" i="53"/>
  <c r="H71" i="53"/>
  <c r="H70" i="53"/>
  <c r="H69" i="53"/>
  <c r="H68" i="53"/>
  <c r="A73" i="53"/>
  <c r="O80" i="53" s="1"/>
  <c r="A72" i="53"/>
  <c r="O79" i="53" s="1"/>
  <c r="A71" i="53"/>
  <c r="O78" i="53" s="1"/>
  <c r="A70" i="53"/>
  <c r="O77" i="53" s="1"/>
  <c r="A69" i="53"/>
  <c r="A68" i="53"/>
  <c r="H64" i="53"/>
  <c r="H63" i="53"/>
  <c r="H62" i="53"/>
  <c r="H61" i="53"/>
  <c r="H60" i="53"/>
  <c r="H59" i="53"/>
  <c r="A64" i="53"/>
  <c r="A63" i="53"/>
  <c r="A62" i="53"/>
  <c r="A61" i="53"/>
  <c r="A60" i="53"/>
  <c r="A59" i="53"/>
  <c r="O57" i="53"/>
  <c r="O56" i="53"/>
  <c r="O55" i="53"/>
  <c r="O54" i="53"/>
  <c r="O53" i="53"/>
  <c r="O52" i="53"/>
  <c r="H57" i="53"/>
  <c r="H56" i="53"/>
  <c r="H55" i="53"/>
  <c r="H54" i="53"/>
  <c r="H53" i="53"/>
  <c r="H52" i="53"/>
  <c r="A57" i="53"/>
  <c r="O64" i="53" s="1"/>
  <c r="A56" i="53"/>
  <c r="O63" i="53" s="1"/>
  <c r="A55" i="53"/>
  <c r="O62" i="53" s="1"/>
  <c r="A54" i="53"/>
  <c r="O61" i="53" s="1"/>
  <c r="A53" i="53"/>
  <c r="A52" i="53"/>
  <c r="H48" i="53"/>
  <c r="H47" i="53"/>
  <c r="H46" i="53"/>
  <c r="H45" i="53"/>
  <c r="H44" i="53"/>
  <c r="H43" i="53"/>
  <c r="A48" i="53"/>
  <c r="A47" i="53"/>
  <c r="A46" i="53"/>
  <c r="A45" i="53"/>
  <c r="A44" i="53"/>
  <c r="A43" i="53"/>
  <c r="O37" i="53"/>
  <c r="O36" i="53"/>
  <c r="H41" i="53"/>
  <c r="H40" i="53"/>
  <c r="H39" i="53"/>
  <c r="H38" i="53"/>
  <c r="H37" i="53"/>
  <c r="H36" i="53"/>
  <c r="A41" i="53"/>
  <c r="O48" i="53" s="1"/>
  <c r="A40" i="53"/>
  <c r="O47" i="53" s="1"/>
  <c r="A39" i="53"/>
  <c r="O46" i="53" s="1"/>
  <c r="A38" i="53"/>
  <c r="O45" i="53" s="1"/>
  <c r="A37" i="53"/>
  <c r="A36" i="53"/>
  <c r="H32" i="53"/>
  <c r="H31" i="53"/>
  <c r="H30" i="53"/>
  <c r="H29" i="53"/>
  <c r="H28" i="53"/>
  <c r="H27" i="53"/>
  <c r="A32" i="53"/>
  <c r="A31" i="53"/>
  <c r="A30" i="53"/>
  <c r="A29" i="53"/>
  <c r="A28" i="53"/>
  <c r="A27" i="53"/>
  <c r="O25" i="53"/>
  <c r="O24" i="53"/>
  <c r="O23" i="53"/>
  <c r="O22" i="53"/>
  <c r="O21" i="53"/>
  <c r="O20" i="53"/>
  <c r="H25" i="53"/>
  <c r="H24" i="53"/>
  <c r="H23" i="53"/>
  <c r="H22" i="53"/>
  <c r="H21" i="53"/>
  <c r="H20" i="53"/>
  <c r="ALC3" i="71" l="1"/>
  <c r="AJA3" i="71"/>
  <c r="ANF16" i="71"/>
  <c r="ALC16" i="71"/>
  <c r="AIZ16" i="71"/>
  <c r="ACQ16" i="71"/>
  <c r="AAN16" i="71"/>
  <c r="YK16" i="71"/>
  <c r="SB16" i="71"/>
  <c r="PY16" i="71"/>
  <c r="AET16" i="71"/>
  <c r="LS16" i="71"/>
  <c r="HM16" i="71"/>
  <c r="WH16" i="71"/>
  <c r="NV16" i="71"/>
  <c r="JP16" i="71"/>
  <c r="FJ16" i="71"/>
  <c r="AGW16" i="71"/>
  <c r="UE16" i="71"/>
  <c r="DG16" i="71"/>
  <c r="ANG15" i="71"/>
  <c r="ALD15" i="71"/>
  <c r="AGX15" i="71"/>
  <c r="AEU15" i="71"/>
  <c r="AJA15" i="71"/>
  <c r="ACR15" i="71"/>
  <c r="AAO15" i="71"/>
  <c r="WI15" i="71"/>
  <c r="PZ15" i="71"/>
  <c r="YL15" i="71"/>
  <c r="UF15" i="71"/>
  <c r="SC15" i="71"/>
  <c r="NW15" i="71"/>
  <c r="JQ15" i="71"/>
  <c r="S15" i="71"/>
  <c r="G15" i="71"/>
  <c r="P15" i="71"/>
  <c r="AB15" i="71" s="1"/>
  <c r="LT15" i="71"/>
  <c r="HN15" i="71"/>
  <c r="DH15" i="71"/>
  <c r="FK15" i="71"/>
  <c r="M15" i="71"/>
  <c r="V15" i="71"/>
  <c r="J15" i="71"/>
  <c r="AI15" i="71" s="1"/>
  <c r="Y15" i="71"/>
  <c r="FW15" i="111"/>
  <c r="ID15" i="111"/>
  <c r="DP15" i="111"/>
  <c r="BI15" i="111"/>
  <c r="B15" i="111"/>
  <c r="A16" i="111"/>
  <c r="IC16" i="111"/>
  <c r="DO16" i="111"/>
  <c r="BH16" i="111"/>
  <c r="FV16" i="111"/>
  <c r="BE15" i="71"/>
  <c r="BD16" i="71"/>
  <c r="B16" i="71"/>
  <c r="A17" i="71"/>
  <c r="BF28" i="53"/>
  <c r="BE28" i="53"/>
  <c r="ALD3" i="71" l="1"/>
  <c r="ANF3" i="71"/>
  <c r="ANG3" i="71" s="1"/>
  <c r="CG15" i="111"/>
  <c r="BU15" i="111"/>
  <c r="CT15" i="111" s="1"/>
  <c r="CD15" i="111"/>
  <c r="BR15" i="111"/>
  <c r="CP15" i="111" s="1"/>
  <c r="CA15" i="111"/>
  <c r="CM15" i="111" s="1"/>
  <c r="BX15" i="111"/>
  <c r="CX15" i="111" s="1"/>
  <c r="CJ15" i="111"/>
  <c r="MQ15" i="71"/>
  <c r="MB15" i="71"/>
  <c r="NA15" i="71" s="1"/>
  <c r="MH15" i="71"/>
  <c r="ME15" i="71"/>
  <c r="NE15" i="71" s="1"/>
  <c r="LY15" i="71"/>
  <c r="MW15" i="71" s="1"/>
  <c r="MN15" i="71"/>
  <c r="MK15" i="71"/>
  <c r="KE15" i="71"/>
  <c r="KH15" i="71"/>
  <c r="JY15" i="71"/>
  <c r="KX15" i="71" s="1"/>
  <c r="KB15" i="71"/>
  <c r="LB15" i="71" s="1"/>
  <c r="KN15" i="71"/>
  <c r="KK15" i="71"/>
  <c r="JV15" i="71"/>
  <c r="KT15" i="71" s="1"/>
  <c r="YZ15" i="71"/>
  <c r="YW15" i="71"/>
  <c r="ZW15" i="71" s="1"/>
  <c r="ZF15" i="71"/>
  <c r="ZI15" i="71"/>
  <c r="YT15" i="71"/>
  <c r="ZS15" i="71" s="1"/>
  <c r="YQ15" i="71"/>
  <c r="ZO15" i="71" s="1"/>
  <c r="ZC15" i="71"/>
  <c r="ADI15" i="71"/>
  <c r="ADF15" i="71"/>
  <c r="ACZ15" i="71"/>
  <c r="ADY15" i="71" s="1"/>
  <c r="ACW15" i="71"/>
  <c r="ADU15" i="71" s="1"/>
  <c r="ADO15" i="71"/>
  <c r="ADC15" i="71"/>
  <c r="AEC15" i="71" s="1"/>
  <c r="ADL15" i="71"/>
  <c r="AMA15" i="71"/>
  <c r="ALR15" i="71"/>
  <c r="ALI15" i="71"/>
  <c r="AMG15" i="71" s="1"/>
  <c r="ALL15" i="71"/>
  <c r="AMK15" i="71" s="1"/>
  <c r="ALU15" i="71"/>
  <c r="ALO15" i="71"/>
  <c r="AMO15" i="71" s="1"/>
  <c r="ALX15" i="71"/>
  <c r="BS15" i="71"/>
  <c r="CE15" i="71" s="1"/>
  <c r="CB15" i="71"/>
  <c r="BP15" i="71"/>
  <c r="BM15" i="71"/>
  <c r="CL15" i="71" s="1"/>
  <c r="BY15" i="71"/>
  <c r="BJ15" i="71"/>
  <c r="CH15" i="71" s="1"/>
  <c r="BV15" i="71"/>
  <c r="EK15" i="111"/>
  <c r="DY15" i="111"/>
  <c r="EW15" i="111" s="1"/>
  <c r="EH15" i="111"/>
  <c r="ET15" i="111" s="1"/>
  <c r="EE15" i="111"/>
  <c r="FE15" i="111" s="1"/>
  <c r="EB15" i="111"/>
  <c r="FA15" i="111" s="1"/>
  <c r="EQ15" i="111"/>
  <c r="EN15" i="111"/>
  <c r="GH15" i="71"/>
  <c r="FS15" i="71"/>
  <c r="GR15" i="71" s="1"/>
  <c r="GB15" i="71"/>
  <c r="FV15" i="71"/>
  <c r="GV15" i="71" s="1"/>
  <c r="GE15" i="71"/>
  <c r="FP15" i="71"/>
  <c r="GN15" i="71" s="1"/>
  <c r="FY15" i="71"/>
  <c r="OK15" i="71"/>
  <c r="OH15" i="71"/>
  <c r="PH15" i="71" s="1"/>
  <c r="OQ15" i="71"/>
  <c r="ON15" i="71"/>
  <c r="OT15" i="71"/>
  <c r="OE15" i="71"/>
  <c r="PD15" i="71" s="1"/>
  <c r="OB15" i="71"/>
  <c r="OZ15" i="71" s="1"/>
  <c r="QT15" i="71"/>
  <c r="QW15" i="71"/>
  <c r="QK15" i="71"/>
  <c r="RK15" i="71" s="1"/>
  <c r="QH15" i="71"/>
  <c r="RG15" i="71" s="1"/>
  <c r="QQ15" i="71"/>
  <c r="QN15" i="71"/>
  <c r="QE15" i="71"/>
  <c r="RC15" i="71" s="1"/>
  <c r="AJO15" i="71"/>
  <c r="AJF15" i="71"/>
  <c r="AKD15" i="71" s="1"/>
  <c r="AJU15" i="71"/>
  <c r="AJR15" i="71"/>
  <c r="AJI15" i="71"/>
  <c r="AKH15" i="71" s="1"/>
  <c r="AJL15" i="71"/>
  <c r="AKL15" i="71" s="1"/>
  <c r="AJX15" i="71"/>
  <c r="ANU15" i="71"/>
  <c r="ANO15" i="71"/>
  <c r="AON15" i="71" s="1"/>
  <c r="AOD15" i="71"/>
  <c r="ANX15" i="71"/>
  <c r="ANL15" i="71"/>
  <c r="AOJ15" i="71" s="1"/>
  <c r="ANR15" i="71"/>
  <c r="AOR15" i="71" s="1"/>
  <c r="AOA15" i="71"/>
  <c r="ANF17" i="71"/>
  <c r="ALC17" i="71"/>
  <c r="AIZ17" i="71"/>
  <c r="YK17" i="71"/>
  <c r="AGW17" i="71"/>
  <c r="AET17" i="71"/>
  <c r="ACQ17" i="71"/>
  <c r="UE17" i="71"/>
  <c r="SB17" i="71"/>
  <c r="PY17" i="71"/>
  <c r="LS17" i="71"/>
  <c r="WH17" i="71"/>
  <c r="NV17" i="71"/>
  <c r="HM17" i="71"/>
  <c r="DG17" i="71"/>
  <c r="JP17" i="71"/>
  <c r="AAN17" i="71"/>
  <c r="FJ17" i="71"/>
  <c r="IY15" i="111"/>
  <c r="IM15" i="111"/>
  <c r="IV15" i="111"/>
  <c r="JH15" i="111" s="1"/>
  <c r="JW15" i="111" s="1"/>
  <c r="JE15" i="111"/>
  <c r="JS15" i="111" s="1"/>
  <c r="IS15" i="111"/>
  <c r="JB15" i="111"/>
  <c r="IP15" i="111"/>
  <c r="DV15" i="71"/>
  <c r="EB15" i="71"/>
  <c r="DY15" i="71"/>
  <c r="DP15" i="71"/>
  <c r="EO15" i="71" s="1"/>
  <c r="DS15" i="71"/>
  <c r="ES15" i="71" s="1"/>
  <c r="DM15" i="71"/>
  <c r="EK15" i="71" s="1"/>
  <c r="EE15" i="71"/>
  <c r="SZ15" i="71"/>
  <c r="SK15" i="71"/>
  <c r="TJ15" i="71" s="1"/>
  <c r="SH15" i="71"/>
  <c r="TF15" i="71" s="1"/>
  <c r="SW15" i="71"/>
  <c r="ST15" i="71"/>
  <c r="SN15" i="71"/>
  <c r="TN15" i="71" s="1"/>
  <c r="SQ15" i="71"/>
  <c r="XF15" i="71"/>
  <c r="WZ15" i="71"/>
  <c r="WT15" i="71"/>
  <c r="XT15" i="71" s="1"/>
  <c r="WN15" i="71"/>
  <c r="XL15" i="71" s="1"/>
  <c r="WQ15" i="71"/>
  <c r="XP15" i="71" s="1"/>
  <c r="XC15" i="71"/>
  <c r="WW15" i="71"/>
  <c r="AFO15" i="71"/>
  <c r="AFL15" i="71"/>
  <c r="AFR15" i="71"/>
  <c r="AEZ15" i="71"/>
  <c r="AFX15" i="71" s="1"/>
  <c r="AFC15" i="71"/>
  <c r="AGB15" i="71" s="1"/>
  <c r="AFF15" i="71"/>
  <c r="AGF15" i="71" s="1"/>
  <c r="AFI15" i="71"/>
  <c r="ANG16" i="71"/>
  <c r="AGX16" i="71"/>
  <c r="AAO16" i="71"/>
  <c r="YL16" i="71"/>
  <c r="SC16" i="71"/>
  <c r="PZ16" i="71"/>
  <c r="ALD16" i="71"/>
  <c r="AEU16" i="71"/>
  <c r="UF16" i="71"/>
  <c r="AJA16" i="71"/>
  <c r="WI16" i="71"/>
  <c r="NW16" i="71"/>
  <c r="JQ16" i="71"/>
  <c r="FK16" i="71"/>
  <c r="V16" i="71"/>
  <c r="J16" i="71"/>
  <c r="G16" i="71"/>
  <c r="DH16" i="71"/>
  <c r="S16" i="71"/>
  <c r="ACR16" i="71"/>
  <c r="LT16" i="71"/>
  <c r="HN16" i="71"/>
  <c r="P16" i="71"/>
  <c r="AB16" i="71" s="1"/>
  <c r="Y16" i="71"/>
  <c r="M16" i="71"/>
  <c r="AC15" i="111"/>
  <c r="Q15" i="111"/>
  <c r="AQ15" i="111" s="1"/>
  <c r="Z15" i="111"/>
  <c r="N15" i="111"/>
  <c r="AM15" i="111" s="1"/>
  <c r="K15" i="111"/>
  <c r="AI15" i="111" s="1"/>
  <c r="W15" i="111"/>
  <c r="T15" i="111"/>
  <c r="AF15" i="111" s="1"/>
  <c r="GO15" i="111"/>
  <c r="HA15" i="111" s="1"/>
  <c r="GX15" i="111"/>
  <c r="GL15" i="111"/>
  <c r="HL15" i="111" s="1"/>
  <c r="GI15" i="111"/>
  <c r="HH15" i="111" s="1"/>
  <c r="GF15" i="111"/>
  <c r="HD15" i="111" s="1"/>
  <c r="GU15" i="111"/>
  <c r="GR15" i="111"/>
  <c r="IE15" i="71"/>
  <c r="HV15" i="71"/>
  <c r="IU15" i="71" s="1"/>
  <c r="IH15" i="71"/>
  <c r="IK15" i="71"/>
  <c r="HY15" i="71"/>
  <c r="IY15" i="71" s="1"/>
  <c r="IB15" i="71"/>
  <c r="HS15" i="71"/>
  <c r="IQ15" i="71" s="1"/>
  <c r="UT15" i="71"/>
  <c r="UN15" i="71"/>
  <c r="VM15" i="71" s="1"/>
  <c r="UK15" i="71"/>
  <c r="VI15" i="71" s="1"/>
  <c r="UZ15" i="71"/>
  <c r="VC15" i="71"/>
  <c r="UW15" i="71"/>
  <c r="UQ15" i="71"/>
  <c r="VQ15" i="71" s="1"/>
  <c r="ABC15" i="71"/>
  <c r="AAZ15" i="71"/>
  <c r="ABZ15" i="71" s="1"/>
  <c r="ABL15" i="71"/>
  <c r="AAW15" i="71"/>
  <c r="ABV15" i="71" s="1"/>
  <c r="ABI15" i="71"/>
  <c r="ABF15" i="71"/>
  <c r="AAT15" i="71"/>
  <c r="ABR15" i="71" s="1"/>
  <c r="AHI15" i="71"/>
  <c r="AII15" i="71" s="1"/>
  <c r="AHL15" i="71"/>
  <c r="AHR15" i="71"/>
  <c r="AHC15" i="71"/>
  <c r="AIA15" i="71" s="1"/>
  <c r="AHU15" i="71"/>
  <c r="AHO15" i="71"/>
  <c r="AHF15" i="71"/>
  <c r="AIE15" i="71" s="1"/>
  <c r="AE15" i="71"/>
  <c r="AM15" i="71"/>
  <c r="IC17" i="111"/>
  <c r="DO17" i="111"/>
  <c r="BH17" i="111"/>
  <c r="A17" i="111"/>
  <c r="FV17" i="111"/>
  <c r="CP15" i="71"/>
  <c r="ID16" i="111"/>
  <c r="DP16" i="111"/>
  <c r="BI16" i="111"/>
  <c r="FW16" i="111"/>
  <c r="B16" i="111"/>
  <c r="JO15" i="111"/>
  <c r="AQ15" i="71"/>
  <c r="BD17" i="71"/>
  <c r="BE16" i="71"/>
  <c r="B17" i="71"/>
  <c r="A18" i="71"/>
  <c r="F2" i="54"/>
  <c r="AU15" i="111" l="1"/>
  <c r="JB16" i="111"/>
  <c r="IP16" i="111"/>
  <c r="IY16" i="111"/>
  <c r="IM16" i="111"/>
  <c r="IV16" i="111"/>
  <c r="JH16" i="111" s="1"/>
  <c r="JE16" i="111"/>
  <c r="IS16" i="111"/>
  <c r="AGX17" i="71"/>
  <c r="AEU17" i="71"/>
  <c r="ACR17" i="71"/>
  <c r="AAO17" i="71"/>
  <c r="YL17" i="71"/>
  <c r="UF17" i="71"/>
  <c r="SC17" i="71"/>
  <c r="PZ17" i="71"/>
  <c r="AJA17" i="71"/>
  <c r="ANG17" i="71"/>
  <c r="WI17" i="71"/>
  <c r="NW17" i="71"/>
  <c r="Y17" i="71"/>
  <c r="M17" i="71"/>
  <c r="JQ17" i="71"/>
  <c r="FK17" i="71"/>
  <c r="ALD17" i="71"/>
  <c r="HN17" i="71"/>
  <c r="V17" i="71"/>
  <c r="J17" i="71"/>
  <c r="AI17" i="71" s="1"/>
  <c r="S17" i="71"/>
  <c r="G17" i="71"/>
  <c r="P17" i="71"/>
  <c r="AB17" i="71" s="1"/>
  <c r="LT17" i="71"/>
  <c r="DH17" i="71"/>
  <c r="CJ16" i="111"/>
  <c r="BX16" i="111"/>
  <c r="CX16" i="111" s="1"/>
  <c r="CG16" i="111"/>
  <c r="BU16" i="111"/>
  <c r="CD16" i="111"/>
  <c r="CA16" i="111"/>
  <c r="CM16" i="111" s="1"/>
  <c r="BR16" i="111"/>
  <c r="CP16" i="111" s="1"/>
  <c r="EN16" i="111"/>
  <c r="EB16" i="111"/>
  <c r="EK16" i="111"/>
  <c r="DY16" i="111"/>
  <c r="EW16" i="111" s="1"/>
  <c r="EH16" i="111"/>
  <c r="ET16" i="111" s="1"/>
  <c r="EE16" i="111"/>
  <c r="EQ16" i="111"/>
  <c r="ADF16" i="71"/>
  <c r="ADC16" i="71"/>
  <c r="AEC16" i="71" s="1"/>
  <c r="ADO16" i="71"/>
  <c r="ACZ16" i="71"/>
  <c r="ADY16" i="71" s="1"/>
  <c r="ADL16" i="71"/>
  <c r="ACW16" i="71"/>
  <c r="ADU16" i="71" s="1"/>
  <c r="ADI16" i="71"/>
  <c r="OK16" i="71"/>
  <c r="ON16" i="71"/>
  <c r="OT16" i="71"/>
  <c r="OE16" i="71"/>
  <c r="PD16" i="71" s="1"/>
  <c r="OH16" i="71"/>
  <c r="PH16" i="71" s="1"/>
  <c r="OQ16" i="71"/>
  <c r="OB16" i="71"/>
  <c r="OZ16" i="71" s="1"/>
  <c r="AFC16" i="71"/>
  <c r="AGB16" i="71" s="1"/>
  <c r="AEZ16" i="71"/>
  <c r="AFX16" i="71" s="1"/>
  <c r="AFI16" i="71"/>
  <c r="AFO16" i="71"/>
  <c r="AFR16" i="71"/>
  <c r="AFF16" i="71"/>
  <c r="AGF16" i="71" s="1"/>
  <c r="AFL16" i="71"/>
  <c r="YZ16" i="71"/>
  <c r="YW16" i="71"/>
  <c r="ZW16" i="71" s="1"/>
  <c r="ZI16" i="71"/>
  <c r="YT16" i="71"/>
  <c r="ZS16" i="71" s="1"/>
  <c r="ZF16" i="71"/>
  <c r="ZC16" i="71"/>
  <c r="YQ16" i="71"/>
  <c r="ZO16" i="71" s="1"/>
  <c r="AFU15" i="71"/>
  <c r="AGJ15" i="71"/>
  <c r="QZ15" i="71"/>
  <c r="RO15" i="71"/>
  <c r="PL15" i="71"/>
  <c r="OW15" i="71"/>
  <c r="ANF18" i="71"/>
  <c r="ALC18" i="71"/>
  <c r="AIZ18" i="71"/>
  <c r="AGW18" i="71"/>
  <c r="AET18" i="71"/>
  <c r="WH18" i="71"/>
  <c r="PY18" i="71"/>
  <c r="ACQ18" i="71"/>
  <c r="NV18" i="71"/>
  <c r="HM18" i="71"/>
  <c r="FJ18" i="71"/>
  <c r="DG18" i="71"/>
  <c r="AAN18" i="71"/>
  <c r="UE18" i="71"/>
  <c r="LS18" i="71"/>
  <c r="SB18" i="71"/>
  <c r="YK18" i="71"/>
  <c r="JP18" i="71"/>
  <c r="VU15" i="71"/>
  <c r="VF15" i="71"/>
  <c r="WW16" i="71"/>
  <c r="XF16" i="71"/>
  <c r="WQ16" i="71"/>
  <c r="XP16" i="71" s="1"/>
  <c r="XC16" i="71"/>
  <c r="WN16" i="71"/>
  <c r="XL16" i="71" s="1"/>
  <c r="WZ16" i="71"/>
  <c r="WT16" i="71"/>
  <c r="XT16" i="71" s="1"/>
  <c r="ALR16" i="71"/>
  <c r="ALO16" i="71"/>
  <c r="AMO16" i="71" s="1"/>
  <c r="AMA16" i="71"/>
  <c r="ALL16" i="71"/>
  <c r="AMK16" i="71" s="1"/>
  <c r="ALX16" i="71"/>
  <c r="ALI16" i="71"/>
  <c r="AMG16" i="71" s="1"/>
  <c r="ALU16" i="71"/>
  <c r="ABL16" i="71"/>
  <c r="ABF16" i="71"/>
  <c r="AAT16" i="71"/>
  <c r="ABR16" i="71" s="1"/>
  <c r="AAZ16" i="71"/>
  <c r="ABZ16" i="71" s="1"/>
  <c r="ABI16" i="71"/>
  <c r="ABC16" i="71"/>
  <c r="AAW16" i="71"/>
  <c r="ABV16" i="71" s="1"/>
  <c r="GK15" i="71"/>
  <c r="GZ15" i="71"/>
  <c r="KQ15" i="71"/>
  <c r="LF15" i="71"/>
  <c r="T16" i="111"/>
  <c r="AF16" i="111" s="1"/>
  <c r="AC16" i="111"/>
  <c r="Q16" i="111"/>
  <c r="N16" i="111"/>
  <c r="K16" i="111"/>
  <c r="AI16" i="111" s="1"/>
  <c r="Z16" i="111"/>
  <c r="W16" i="111"/>
  <c r="IE16" i="71"/>
  <c r="HY16" i="71"/>
  <c r="IY16" i="71" s="1"/>
  <c r="IK16" i="71"/>
  <c r="HV16" i="71"/>
  <c r="IU16" i="71" s="1"/>
  <c r="IB16" i="71"/>
  <c r="HS16" i="71"/>
  <c r="IQ16" i="71" s="1"/>
  <c r="IH16" i="71"/>
  <c r="EB16" i="71"/>
  <c r="DV16" i="71"/>
  <c r="DM16" i="71"/>
  <c r="EK16" i="71" s="1"/>
  <c r="DS16" i="71"/>
  <c r="ES16" i="71" s="1"/>
  <c r="DP16" i="71"/>
  <c r="EO16" i="71" s="1"/>
  <c r="DY16" i="71"/>
  <c r="EE16" i="71"/>
  <c r="GB16" i="71"/>
  <c r="GH16" i="71"/>
  <c r="FV16" i="71"/>
  <c r="GV16" i="71" s="1"/>
  <c r="GE16" i="71"/>
  <c r="FS16" i="71"/>
  <c r="GR16" i="71" s="1"/>
  <c r="FY16" i="71"/>
  <c r="FP16" i="71"/>
  <c r="GN16" i="71" s="1"/>
  <c r="AJU16" i="71"/>
  <c r="AJX16" i="71"/>
  <c r="AJL16" i="71"/>
  <c r="AKL16" i="71" s="1"/>
  <c r="AJR16" i="71"/>
  <c r="AJI16" i="71"/>
  <c r="AKH16" i="71" s="1"/>
  <c r="AJF16" i="71"/>
  <c r="AKD16" i="71" s="1"/>
  <c r="AJO16" i="71"/>
  <c r="QN16" i="71"/>
  <c r="QQ16" i="71"/>
  <c r="QK16" i="71"/>
  <c r="RK16" i="71" s="1"/>
  <c r="QW16" i="71"/>
  <c r="QH16" i="71"/>
  <c r="RG16" i="71" s="1"/>
  <c r="QT16" i="71"/>
  <c r="QE16" i="71"/>
  <c r="RC16" i="71" s="1"/>
  <c r="AHO16" i="71"/>
  <c r="AHI16" i="71"/>
  <c r="AII16" i="71" s="1"/>
  <c r="AHF16" i="71"/>
  <c r="AIE16" i="71" s="1"/>
  <c r="AHU16" i="71"/>
  <c r="AHR16" i="71"/>
  <c r="AHC16" i="71"/>
  <c r="AIA16" i="71" s="1"/>
  <c r="AHL16" i="71"/>
  <c r="TR15" i="71"/>
  <c r="TC15" i="71"/>
  <c r="AKA15" i="71"/>
  <c r="AKP15" i="71"/>
  <c r="AEG15" i="71"/>
  <c r="ADR15" i="71"/>
  <c r="ZL15" i="71"/>
  <c r="AAA15" i="71"/>
  <c r="MT15" i="71"/>
  <c r="NI15" i="71"/>
  <c r="GR16" i="111"/>
  <c r="GF16" i="111"/>
  <c r="HD16" i="111" s="1"/>
  <c r="GO16" i="111"/>
  <c r="HA16" i="111" s="1"/>
  <c r="GL16" i="111"/>
  <c r="HL16" i="111" s="1"/>
  <c r="GI16" i="111"/>
  <c r="HH16" i="111" s="1"/>
  <c r="GX16" i="111"/>
  <c r="GU16" i="111"/>
  <c r="AIM15" i="71"/>
  <c r="AHX15" i="71"/>
  <c r="ACD15" i="71"/>
  <c r="ABO15" i="71"/>
  <c r="BV16" i="71"/>
  <c r="BJ16" i="71"/>
  <c r="CH16" i="71" s="1"/>
  <c r="BS16" i="71"/>
  <c r="CE16" i="71" s="1"/>
  <c r="BP16" i="71"/>
  <c r="CP16" i="71" s="1"/>
  <c r="BY16" i="71"/>
  <c r="BM16" i="71"/>
  <c r="CL16" i="71" s="1"/>
  <c r="CB16" i="71"/>
  <c r="JC15" i="71"/>
  <c r="IN15" i="71"/>
  <c r="MH16" i="71"/>
  <c r="ME16" i="71"/>
  <c r="NE16" i="71" s="1"/>
  <c r="LY16" i="71"/>
  <c r="MW16" i="71" s="1"/>
  <c r="MQ16" i="71"/>
  <c r="MB16" i="71"/>
  <c r="NA16" i="71" s="1"/>
  <c r="MN16" i="71"/>
  <c r="MK16" i="71"/>
  <c r="KN16" i="71"/>
  <c r="KH16" i="71"/>
  <c r="KB16" i="71"/>
  <c r="LB16" i="71" s="1"/>
  <c r="JV16" i="71"/>
  <c r="KT16" i="71" s="1"/>
  <c r="JY16" i="71"/>
  <c r="KX16" i="71" s="1"/>
  <c r="KK16" i="71"/>
  <c r="KE16" i="71"/>
  <c r="UW16" i="71"/>
  <c r="UK16" i="71"/>
  <c r="VI16" i="71" s="1"/>
  <c r="UT16" i="71"/>
  <c r="UQ16" i="71"/>
  <c r="VQ16" i="71" s="1"/>
  <c r="UN16" i="71"/>
  <c r="VM16" i="71" s="1"/>
  <c r="VC16" i="71"/>
  <c r="UZ16" i="71"/>
  <c r="SQ16" i="71"/>
  <c r="ST16" i="71"/>
  <c r="SN16" i="71"/>
  <c r="TN16" i="71" s="1"/>
  <c r="SZ16" i="71"/>
  <c r="SW16" i="71"/>
  <c r="SK16" i="71"/>
  <c r="TJ16" i="71" s="1"/>
  <c r="SH16" i="71"/>
  <c r="TF16" i="71" s="1"/>
  <c r="ANU16" i="71"/>
  <c r="AOD16" i="71"/>
  <c r="ANO16" i="71"/>
  <c r="AON16" i="71" s="1"/>
  <c r="AOA16" i="71"/>
  <c r="ANL16" i="71"/>
  <c r="AOJ16" i="71" s="1"/>
  <c r="ANR16" i="71"/>
  <c r="AOR16" i="71" s="1"/>
  <c r="ANX16" i="71"/>
  <c r="XI15" i="71"/>
  <c r="XX15" i="71"/>
  <c r="EH15" i="71"/>
  <c r="EW15" i="71"/>
  <c r="AOG15" i="71"/>
  <c r="AOV15" i="71"/>
  <c r="AMS15" i="71"/>
  <c r="AMD15" i="71"/>
  <c r="AI16" i="71"/>
  <c r="AE16" i="71"/>
  <c r="AM16" i="71"/>
  <c r="JK15" i="111"/>
  <c r="AQ16" i="111"/>
  <c r="AM16" i="111"/>
  <c r="JW16" i="111"/>
  <c r="JS16" i="111"/>
  <c r="JO16" i="111"/>
  <c r="CT15" i="71"/>
  <c r="FI15" i="111"/>
  <c r="DO18" i="111"/>
  <c r="IC18" i="111"/>
  <c r="FV18" i="111"/>
  <c r="BH18" i="111"/>
  <c r="A18" i="111"/>
  <c r="CT16" i="111"/>
  <c r="DB15" i="111"/>
  <c r="AQ17" i="71"/>
  <c r="AM17" i="71"/>
  <c r="FW17" i="111"/>
  <c r="B17" i="111"/>
  <c r="ID17" i="111"/>
  <c r="DP17" i="111"/>
  <c r="BI17" i="111"/>
  <c r="FA16" i="111"/>
  <c r="FE16" i="111"/>
  <c r="HP15" i="111"/>
  <c r="BE17" i="71"/>
  <c r="BD18" i="71"/>
  <c r="AQ16" i="71"/>
  <c r="B18" i="71"/>
  <c r="A19" i="71"/>
  <c r="N56" i="16"/>
  <c r="I56" i="16"/>
  <c r="N55" i="16"/>
  <c r="I55" i="16"/>
  <c r="N54" i="16"/>
  <c r="I54" i="16"/>
  <c r="N53" i="16"/>
  <c r="I53" i="16"/>
  <c r="N52" i="16"/>
  <c r="I52" i="16"/>
  <c r="N51" i="16"/>
  <c r="I51" i="16"/>
  <c r="ANG18" i="71" l="1"/>
  <c r="ALD18" i="71"/>
  <c r="AJA18" i="71"/>
  <c r="AEU18" i="71"/>
  <c r="ACR18" i="71"/>
  <c r="AAO18" i="71"/>
  <c r="YL18" i="71"/>
  <c r="AGX18" i="71"/>
  <c r="WI18" i="71"/>
  <c r="PZ18" i="71"/>
  <c r="UF18" i="71"/>
  <c r="FK18" i="71"/>
  <c r="DH18" i="71"/>
  <c r="P18" i="71"/>
  <c r="AB18" i="71" s="1"/>
  <c r="JQ18" i="71"/>
  <c r="LT18" i="71"/>
  <c r="Y18" i="71"/>
  <c r="M18" i="71"/>
  <c r="SC18" i="71"/>
  <c r="V18" i="71"/>
  <c r="S18" i="71"/>
  <c r="NW18" i="71"/>
  <c r="HN18" i="71"/>
  <c r="J18" i="71"/>
  <c r="G18" i="71"/>
  <c r="EQ17" i="111"/>
  <c r="EE17" i="111"/>
  <c r="EN17" i="111"/>
  <c r="EB17" i="111"/>
  <c r="EK17" i="111"/>
  <c r="EH17" i="111"/>
  <c r="ET17" i="111" s="1"/>
  <c r="DY17" i="111"/>
  <c r="EW17" i="111" s="1"/>
  <c r="TR16" i="71"/>
  <c r="TC16" i="71"/>
  <c r="KQ16" i="71"/>
  <c r="LF16" i="71"/>
  <c r="AHX16" i="71"/>
  <c r="AIM16" i="71"/>
  <c r="XI16" i="71"/>
  <c r="XX16" i="71"/>
  <c r="DS17" i="71"/>
  <c r="ES17" i="71" s="1"/>
  <c r="DP17" i="71"/>
  <c r="EO17" i="71" s="1"/>
  <c r="EE17" i="71"/>
  <c r="DV17" i="71"/>
  <c r="EB17" i="71"/>
  <c r="DM17" i="71"/>
  <c r="EK17" i="71" s="1"/>
  <c r="DY17" i="71"/>
  <c r="ALR17" i="71"/>
  <c r="ALO17" i="71"/>
  <c r="AMO17" i="71" s="1"/>
  <c r="ALI17" i="71"/>
  <c r="AMG17" i="71" s="1"/>
  <c r="AMA17" i="71"/>
  <c r="ALX17" i="71"/>
  <c r="ALL17" i="71"/>
  <c r="AMK17" i="71" s="1"/>
  <c r="ALU17" i="71"/>
  <c r="AJO17" i="71"/>
  <c r="AJR17" i="71"/>
  <c r="AJI17" i="71"/>
  <c r="AKH17" i="71" s="1"/>
  <c r="AJF17" i="71"/>
  <c r="AKD17" i="71" s="1"/>
  <c r="AJU17" i="71"/>
  <c r="AJL17" i="71"/>
  <c r="AKL17" i="71" s="1"/>
  <c r="AJX17" i="71"/>
  <c r="ZI17" i="71"/>
  <c r="YZ17" i="71"/>
  <c r="YQ17" i="71"/>
  <c r="ZO17" i="71" s="1"/>
  <c r="YW17" i="71"/>
  <c r="ZW17" i="71" s="1"/>
  <c r="YT17" i="71"/>
  <c r="ZS17" i="71" s="1"/>
  <c r="ZC17" i="71"/>
  <c r="ZF17" i="71"/>
  <c r="AHR17" i="71"/>
  <c r="AHC17" i="71"/>
  <c r="AIA17" i="71" s="1"/>
  <c r="AHF17" i="71"/>
  <c r="AIE17" i="71" s="1"/>
  <c r="AHI17" i="71"/>
  <c r="AII17" i="71" s="1"/>
  <c r="AHU17" i="71"/>
  <c r="AHO17" i="71"/>
  <c r="AHL17" i="71"/>
  <c r="BY17" i="71"/>
  <c r="BM17" i="71"/>
  <c r="BV17" i="71"/>
  <c r="BJ17" i="71"/>
  <c r="BS17" i="71"/>
  <c r="CE17" i="71" s="1"/>
  <c r="CB17" i="71"/>
  <c r="BP17" i="71"/>
  <c r="AOV16" i="71"/>
  <c r="AOG16" i="71"/>
  <c r="VF16" i="71"/>
  <c r="VU16" i="71"/>
  <c r="NI16" i="71"/>
  <c r="MT16" i="71"/>
  <c r="RO16" i="71"/>
  <c r="QZ16" i="71"/>
  <c r="EH16" i="71"/>
  <c r="EW16" i="71"/>
  <c r="JC16" i="71"/>
  <c r="IN16" i="71"/>
  <c r="ACD16" i="71"/>
  <c r="ABO16" i="71"/>
  <c r="AMS16" i="71"/>
  <c r="AMD16" i="71"/>
  <c r="AAA16" i="71"/>
  <c r="ZL16" i="71"/>
  <c r="LY17" i="71"/>
  <c r="MW17" i="71" s="1"/>
  <c r="MK17" i="71"/>
  <c r="MB17" i="71"/>
  <c r="NA17" i="71" s="1"/>
  <c r="MN17" i="71"/>
  <c r="MH17" i="71"/>
  <c r="MQ17" i="71"/>
  <c r="ME17" i="71"/>
  <c r="NE17" i="71" s="1"/>
  <c r="GH17" i="71"/>
  <c r="GE17" i="71"/>
  <c r="FV17" i="71"/>
  <c r="GV17" i="71" s="1"/>
  <c r="FY17" i="71"/>
  <c r="FP17" i="71"/>
  <c r="GN17" i="71" s="1"/>
  <c r="FS17" i="71"/>
  <c r="GR17" i="71" s="1"/>
  <c r="GB17" i="71"/>
  <c r="ON17" i="71"/>
  <c r="OK17" i="71"/>
  <c r="OB17" i="71"/>
  <c r="OZ17" i="71" s="1"/>
  <c r="OH17" i="71"/>
  <c r="PH17" i="71" s="1"/>
  <c r="OQ17" i="71"/>
  <c r="OT17" i="71"/>
  <c r="OE17" i="71"/>
  <c r="PD17" i="71" s="1"/>
  <c r="QT17" i="71"/>
  <c r="QW17" i="71"/>
  <c r="QK17" i="71"/>
  <c r="RK17" i="71" s="1"/>
  <c r="QE17" i="71"/>
  <c r="RC17" i="71" s="1"/>
  <c r="QQ17" i="71"/>
  <c r="QN17" i="71"/>
  <c r="QH17" i="71"/>
  <c r="RG17" i="71" s="1"/>
  <c r="ABC17" i="71"/>
  <c r="ABI17" i="71"/>
  <c r="AAT17" i="71"/>
  <c r="ABR17" i="71" s="1"/>
  <c r="ABF17" i="71"/>
  <c r="ABL17" i="71"/>
  <c r="AAZ17" i="71"/>
  <c r="ABZ17" i="71" s="1"/>
  <c r="AAW17" i="71"/>
  <c r="ABV17" i="71" s="1"/>
  <c r="JE17" i="111"/>
  <c r="JS17" i="111" s="1"/>
  <c r="IS17" i="111"/>
  <c r="JB17" i="111"/>
  <c r="IP17" i="111"/>
  <c r="IY17" i="111"/>
  <c r="IM17" i="111"/>
  <c r="IV17" i="111"/>
  <c r="JH17" i="111" s="1"/>
  <c r="AKA16" i="71"/>
  <c r="AKP16" i="71"/>
  <c r="GZ16" i="71"/>
  <c r="GK16" i="71"/>
  <c r="AFU16" i="71"/>
  <c r="AGJ16" i="71"/>
  <c r="AEG16" i="71"/>
  <c r="ADR16" i="71"/>
  <c r="KE17" i="71"/>
  <c r="KN17" i="71"/>
  <c r="JY17" i="71"/>
  <c r="KX17" i="71" s="1"/>
  <c r="KK17" i="71"/>
  <c r="JV17" i="71"/>
  <c r="KT17" i="71" s="1"/>
  <c r="KH17" i="71"/>
  <c r="KB17" i="71"/>
  <c r="LB17" i="71" s="1"/>
  <c r="WQ17" i="71"/>
  <c r="XP17" i="71" s="1"/>
  <c r="XF17" i="71"/>
  <c r="WZ17" i="71"/>
  <c r="WW17" i="71"/>
  <c r="XC17" i="71"/>
  <c r="WT17" i="71"/>
  <c r="XT17" i="71" s="1"/>
  <c r="WN17" i="71"/>
  <c r="XL17" i="71" s="1"/>
  <c r="SZ17" i="71"/>
  <c r="SH17" i="71"/>
  <c r="TF17" i="71" s="1"/>
  <c r="SN17" i="71"/>
  <c r="TN17" i="71" s="1"/>
  <c r="SQ17" i="71"/>
  <c r="ST17" i="71"/>
  <c r="SW17" i="71"/>
  <c r="SK17" i="71"/>
  <c r="TJ17" i="71" s="1"/>
  <c r="ACZ17" i="71"/>
  <c r="ADY17" i="71" s="1"/>
  <c r="ADF17" i="71"/>
  <c r="ADO17" i="71"/>
  <c r="ADC17" i="71"/>
  <c r="AEC17" i="71" s="1"/>
  <c r="ACW17" i="71"/>
  <c r="ADU17" i="71" s="1"/>
  <c r="ADI17" i="71"/>
  <c r="ADL17" i="71"/>
  <c r="ANF19" i="71"/>
  <c r="AGW19" i="71"/>
  <c r="AET19" i="71"/>
  <c r="ALC19" i="71"/>
  <c r="AIZ19" i="71"/>
  <c r="ACQ19" i="71"/>
  <c r="AAN19" i="71"/>
  <c r="WH19" i="71"/>
  <c r="UE19" i="71"/>
  <c r="PY19" i="71"/>
  <c r="NV19" i="71"/>
  <c r="JP19" i="71"/>
  <c r="FJ19" i="71"/>
  <c r="DG19" i="71"/>
  <c r="YK19" i="71"/>
  <c r="LS19" i="71"/>
  <c r="HM19" i="71"/>
  <c r="SB19" i="71"/>
  <c r="W17" i="111"/>
  <c r="K17" i="111"/>
  <c r="T17" i="111"/>
  <c r="AF17" i="111" s="1"/>
  <c r="Q17" i="111"/>
  <c r="AQ17" i="111" s="1"/>
  <c r="N17" i="111"/>
  <c r="AM17" i="111" s="1"/>
  <c r="AC17" i="111"/>
  <c r="Z17" i="111"/>
  <c r="CA17" i="111"/>
  <c r="CM17" i="111" s="1"/>
  <c r="CJ17" i="111"/>
  <c r="BX17" i="111"/>
  <c r="CG17" i="111"/>
  <c r="CD17" i="111"/>
  <c r="BU17" i="111"/>
  <c r="CT17" i="111" s="1"/>
  <c r="BR17" i="111"/>
  <c r="GU17" i="111"/>
  <c r="GI17" i="111"/>
  <c r="HH17" i="111" s="1"/>
  <c r="GR17" i="111"/>
  <c r="GF17" i="111"/>
  <c r="GO17" i="111"/>
  <c r="HA17" i="111" s="1"/>
  <c r="GL17" i="111"/>
  <c r="HL17" i="111" s="1"/>
  <c r="GX17" i="111"/>
  <c r="PL16" i="71"/>
  <c r="OW16" i="71"/>
  <c r="IE17" i="71"/>
  <c r="HV17" i="71"/>
  <c r="IU17" i="71" s="1"/>
  <c r="IH17" i="71"/>
  <c r="IK17" i="71"/>
  <c r="HY17" i="71"/>
  <c r="IY17" i="71" s="1"/>
  <c r="HS17" i="71"/>
  <c r="IQ17" i="71" s="1"/>
  <c r="IB17" i="71"/>
  <c r="AOD17" i="71"/>
  <c r="ANL17" i="71"/>
  <c r="AOJ17" i="71" s="1"/>
  <c r="ANO17" i="71"/>
  <c r="AON17" i="71" s="1"/>
  <c r="ANX17" i="71"/>
  <c r="ANU17" i="71"/>
  <c r="AOA17" i="71"/>
  <c r="ANR17" i="71"/>
  <c r="AOR17" i="71" s="1"/>
  <c r="UT17" i="71"/>
  <c r="UW17" i="71"/>
  <c r="UQ17" i="71"/>
  <c r="VQ17" i="71" s="1"/>
  <c r="UN17" i="71"/>
  <c r="VM17" i="71" s="1"/>
  <c r="UK17" i="71"/>
  <c r="VI17" i="71" s="1"/>
  <c r="UZ17" i="71"/>
  <c r="VC17" i="71"/>
  <c r="AFI17" i="71"/>
  <c r="AFF17" i="71"/>
  <c r="AGF17" i="71" s="1"/>
  <c r="AFL17" i="71"/>
  <c r="AFR17" i="71"/>
  <c r="AEZ17" i="71"/>
  <c r="AFX17" i="71" s="1"/>
  <c r="AFC17" i="71"/>
  <c r="AGB17" i="71" s="1"/>
  <c r="AFO17" i="71"/>
  <c r="AE17" i="71"/>
  <c r="JK16" i="111"/>
  <c r="CP17" i="71"/>
  <c r="CL17" i="71"/>
  <c r="CH17" i="71"/>
  <c r="CX17" i="111"/>
  <c r="CP17" i="111"/>
  <c r="JW17" i="111"/>
  <c r="DO19" i="111"/>
  <c r="BH19" i="111"/>
  <c r="A19" i="111"/>
  <c r="IC19" i="111"/>
  <c r="FV19" i="111"/>
  <c r="FI16" i="111"/>
  <c r="FA17" i="111"/>
  <c r="FE17" i="111"/>
  <c r="AI17" i="111"/>
  <c r="CT16" i="71"/>
  <c r="AU16" i="111"/>
  <c r="HP16" i="111"/>
  <c r="AI18" i="71"/>
  <c r="B18" i="111"/>
  <c r="ID18" i="111"/>
  <c r="FW18" i="111"/>
  <c r="BI18" i="111"/>
  <c r="DP18" i="111"/>
  <c r="HD17" i="111"/>
  <c r="DB16" i="111"/>
  <c r="BE18" i="71"/>
  <c r="BD19" i="71"/>
  <c r="B19" i="71"/>
  <c r="A20" i="71"/>
  <c r="AI47" i="16"/>
  <c r="AG47" i="16"/>
  <c r="AD47" i="16"/>
  <c r="AB47" i="16"/>
  <c r="AI46" i="16"/>
  <c r="AG46" i="16"/>
  <c r="AD46" i="16"/>
  <c r="AB46" i="16"/>
  <c r="AI45" i="16"/>
  <c r="AG45" i="16"/>
  <c r="AD45" i="16"/>
  <c r="AB45" i="16"/>
  <c r="AI44" i="16"/>
  <c r="AG44" i="16"/>
  <c r="AD44" i="16"/>
  <c r="AB44" i="16"/>
  <c r="AI43" i="16"/>
  <c r="AG43" i="16"/>
  <c r="AD43" i="16"/>
  <c r="AB43" i="16"/>
  <c r="AI42" i="16"/>
  <c r="AG42" i="16"/>
  <c r="AD42" i="16"/>
  <c r="AB42" i="16"/>
  <c r="AG18" i="16"/>
  <c r="AG16" i="16"/>
  <c r="AB16" i="16"/>
  <c r="AI18" i="16"/>
  <c r="AD18" i="16"/>
  <c r="AB18" i="16"/>
  <c r="AI17" i="16"/>
  <c r="AG17" i="16"/>
  <c r="AD17" i="16"/>
  <c r="AB17" i="16"/>
  <c r="AI16" i="16"/>
  <c r="AD16" i="16"/>
  <c r="AI11" i="16"/>
  <c r="AI10" i="16"/>
  <c r="AI9" i="16"/>
  <c r="AG11" i="16"/>
  <c r="AG10" i="16"/>
  <c r="AG9" i="16"/>
  <c r="AD11" i="16"/>
  <c r="AD10" i="16"/>
  <c r="AD9" i="16"/>
  <c r="AB11" i="16"/>
  <c r="AB10" i="16"/>
  <c r="AB9" i="16"/>
  <c r="CT17" i="71" l="1"/>
  <c r="AEU19" i="71"/>
  <c r="ANG19" i="71"/>
  <c r="ALD19" i="71"/>
  <c r="AJA19" i="71"/>
  <c r="AAO19" i="71"/>
  <c r="YL19" i="71"/>
  <c r="AGX19" i="71"/>
  <c r="ACR19" i="71"/>
  <c r="WI19" i="71"/>
  <c r="UF19" i="71"/>
  <c r="PZ19" i="71"/>
  <c r="JQ19" i="71"/>
  <c r="FK19" i="71"/>
  <c r="DH19" i="71"/>
  <c r="S19" i="71"/>
  <c r="G19" i="71"/>
  <c r="LT19" i="71"/>
  <c r="HN19" i="71"/>
  <c r="P19" i="71"/>
  <c r="AB19" i="71" s="1"/>
  <c r="SC19" i="71"/>
  <c r="NW19" i="71"/>
  <c r="Y19" i="71"/>
  <c r="M19" i="71"/>
  <c r="J19" i="71"/>
  <c r="V19" i="71"/>
  <c r="CD18" i="111"/>
  <c r="BR18" i="111"/>
  <c r="CP18" i="111" s="1"/>
  <c r="CA18" i="111"/>
  <c r="CM18" i="111" s="1"/>
  <c r="CJ18" i="111"/>
  <c r="CG18" i="111"/>
  <c r="BX18" i="111"/>
  <c r="CX18" i="111" s="1"/>
  <c r="BU18" i="111"/>
  <c r="VU17" i="71"/>
  <c r="VF17" i="71"/>
  <c r="JC17" i="71"/>
  <c r="IN17" i="71"/>
  <c r="OK18" i="71"/>
  <c r="OH18" i="71"/>
  <c r="PH18" i="71" s="1"/>
  <c r="OB18" i="71"/>
  <c r="OZ18" i="71" s="1"/>
  <c r="OT18" i="71"/>
  <c r="OE18" i="71"/>
  <c r="PD18" i="71" s="1"/>
  <c r="OQ18" i="71"/>
  <c r="ON18" i="71"/>
  <c r="QN18" i="71"/>
  <c r="QQ18" i="71"/>
  <c r="QK18" i="71"/>
  <c r="RK18" i="71" s="1"/>
  <c r="QH18" i="71"/>
  <c r="RG18" i="71" s="1"/>
  <c r="QW18" i="71"/>
  <c r="QE18" i="71"/>
  <c r="RC18" i="71" s="1"/>
  <c r="QT18" i="71"/>
  <c r="AAZ18" i="71"/>
  <c r="ABZ18" i="71" s="1"/>
  <c r="ABC18" i="71"/>
  <c r="ABI18" i="71"/>
  <c r="AAW18" i="71"/>
  <c r="ABV18" i="71" s="1"/>
  <c r="AAT18" i="71"/>
  <c r="ABR18" i="71" s="1"/>
  <c r="ABF18" i="71"/>
  <c r="ABL18" i="71"/>
  <c r="ALR18" i="71"/>
  <c r="ALX18" i="71"/>
  <c r="ALI18" i="71"/>
  <c r="AMG18" i="71" s="1"/>
  <c r="ALU18" i="71"/>
  <c r="ALO18" i="71"/>
  <c r="AMO18" i="71" s="1"/>
  <c r="AMA18" i="71"/>
  <c r="ALL18" i="71"/>
  <c r="AMK18" i="71" s="1"/>
  <c r="GX18" i="111"/>
  <c r="GL18" i="111"/>
  <c r="GU18" i="111"/>
  <c r="GI18" i="111"/>
  <c r="GR18" i="111"/>
  <c r="GO18" i="111"/>
  <c r="HA18" i="111" s="1"/>
  <c r="GF18" i="111"/>
  <c r="HD18" i="111" s="1"/>
  <c r="AEG17" i="71"/>
  <c r="ADR17" i="71"/>
  <c r="XX17" i="71"/>
  <c r="XI17" i="71"/>
  <c r="ABO17" i="71"/>
  <c r="ACD17" i="71"/>
  <c r="MT17" i="71"/>
  <c r="NI17" i="71"/>
  <c r="DV18" i="71"/>
  <c r="DP18" i="71"/>
  <c r="EO18" i="71" s="1"/>
  <c r="DS18" i="71"/>
  <c r="ES18" i="71" s="1"/>
  <c r="EB18" i="71"/>
  <c r="DY18" i="71"/>
  <c r="DM18" i="71"/>
  <c r="EK18" i="71" s="1"/>
  <c r="EE18" i="71"/>
  <c r="WW18" i="71"/>
  <c r="WZ18" i="71"/>
  <c r="WT18" i="71"/>
  <c r="XT18" i="71" s="1"/>
  <c r="XF18" i="71"/>
  <c r="XC18" i="71"/>
  <c r="WQ18" i="71"/>
  <c r="XP18" i="71" s="1"/>
  <c r="WN18" i="71"/>
  <c r="XL18" i="71" s="1"/>
  <c r="ADF18" i="71"/>
  <c r="ACW18" i="71"/>
  <c r="ADU18" i="71" s="1"/>
  <c r="ADL18" i="71"/>
  <c r="ADO18" i="71"/>
  <c r="ADI18" i="71"/>
  <c r="ADC18" i="71"/>
  <c r="AEC18" i="71" s="1"/>
  <c r="ACZ18" i="71"/>
  <c r="ADY18" i="71" s="1"/>
  <c r="AOA18" i="71"/>
  <c r="ANR18" i="71"/>
  <c r="AOR18" i="71" s="1"/>
  <c r="ANL18" i="71"/>
  <c r="AOJ18" i="71" s="1"/>
  <c r="ANO18" i="71"/>
  <c r="AON18" i="71" s="1"/>
  <c r="AOD18" i="71"/>
  <c r="ANU18" i="71"/>
  <c r="ANX18" i="71"/>
  <c r="AGJ17" i="71"/>
  <c r="AFU17" i="71"/>
  <c r="TR17" i="71"/>
  <c r="TC17" i="71"/>
  <c r="OW17" i="71"/>
  <c r="PL17" i="71"/>
  <c r="AMD17" i="71"/>
  <c r="AMS17" i="71"/>
  <c r="EH17" i="71"/>
  <c r="EW17" i="71"/>
  <c r="MH18" i="71"/>
  <c r="MN18" i="71"/>
  <c r="LY18" i="71"/>
  <c r="MW18" i="71" s="1"/>
  <c r="ME18" i="71"/>
  <c r="NE18" i="71" s="1"/>
  <c r="MK18" i="71"/>
  <c r="MQ18" i="71"/>
  <c r="MB18" i="71"/>
  <c r="NA18" i="71" s="1"/>
  <c r="FY18" i="71"/>
  <c r="FV18" i="71"/>
  <c r="GV18" i="71" s="1"/>
  <c r="GE18" i="71"/>
  <c r="GB18" i="71"/>
  <c r="FP18" i="71"/>
  <c r="GN18" i="71" s="1"/>
  <c r="GH18" i="71"/>
  <c r="FS18" i="71"/>
  <c r="GR18" i="71" s="1"/>
  <c r="AHF18" i="71"/>
  <c r="AIE18" i="71" s="1"/>
  <c r="AHI18" i="71"/>
  <c r="AII18" i="71" s="1"/>
  <c r="AHO18" i="71"/>
  <c r="AHR18" i="71"/>
  <c r="AHU18" i="71"/>
  <c r="AHC18" i="71"/>
  <c r="AIA18" i="71" s="1"/>
  <c r="AHL18" i="71"/>
  <c r="AEZ18" i="71"/>
  <c r="AFX18" i="71" s="1"/>
  <c r="AFI18" i="71"/>
  <c r="AFO18" i="71"/>
  <c r="AFR18" i="71"/>
  <c r="AFC18" i="71"/>
  <c r="AGB18" i="71" s="1"/>
  <c r="AFF18" i="71"/>
  <c r="AGF18" i="71" s="1"/>
  <c r="AFL18" i="71"/>
  <c r="CB18" i="71"/>
  <c r="BP18" i="71"/>
  <c r="CP18" i="71" s="1"/>
  <c r="BY18" i="71"/>
  <c r="BM18" i="71"/>
  <c r="BV18" i="71"/>
  <c r="BS18" i="71"/>
  <c r="CE18" i="71" s="1"/>
  <c r="BJ18" i="71"/>
  <c r="IV18" i="111"/>
  <c r="JH18" i="111" s="1"/>
  <c r="JE18" i="111"/>
  <c r="JS18" i="111" s="1"/>
  <c r="IS18" i="111"/>
  <c r="JB18" i="111"/>
  <c r="IP18" i="111"/>
  <c r="IM18" i="111"/>
  <c r="IY18" i="111"/>
  <c r="ANF20" i="71"/>
  <c r="AIZ20" i="71"/>
  <c r="YK20" i="71"/>
  <c r="ALC20" i="71"/>
  <c r="ACQ20" i="71"/>
  <c r="AGW20" i="71"/>
  <c r="AAN20" i="71"/>
  <c r="UE20" i="71"/>
  <c r="SB20" i="71"/>
  <c r="AET20" i="71"/>
  <c r="LS20" i="71"/>
  <c r="FJ20" i="71"/>
  <c r="NV20" i="71"/>
  <c r="HM20" i="71"/>
  <c r="JP20" i="71"/>
  <c r="PY20" i="71"/>
  <c r="DG20" i="71"/>
  <c r="WH20" i="71"/>
  <c r="EH18" i="111"/>
  <c r="ET18" i="111" s="1"/>
  <c r="EQ18" i="111"/>
  <c r="EE18" i="111"/>
  <c r="EN18" i="111"/>
  <c r="EK18" i="111"/>
  <c r="EB18" i="111"/>
  <c r="FA18" i="111" s="1"/>
  <c r="DY18" i="111"/>
  <c r="Z18" i="111"/>
  <c r="N18" i="111"/>
  <c r="AM18" i="111" s="1"/>
  <c r="W18" i="111"/>
  <c r="K18" i="111"/>
  <c r="T18" i="111"/>
  <c r="AF18" i="111" s="1"/>
  <c r="Q18" i="111"/>
  <c r="AQ18" i="111" s="1"/>
  <c r="AC18" i="111"/>
  <c r="AOV17" i="71"/>
  <c r="AOG17" i="71"/>
  <c r="KQ17" i="71"/>
  <c r="LF17" i="71"/>
  <c r="RO17" i="71"/>
  <c r="QZ17" i="71"/>
  <c r="GZ17" i="71"/>
  <c r="GK17" i="71"/>
  <c r="AIM17" i="71"/>
  <c r="AHX17" i="71"/>
  <c r="AAA17" i="71"/>
  <c r="ZL17" i="71"/>
  <c r="AKP17" i="71"/>
  <c r="AKA17" i="71"/>
  <c r="IK18" i="71"/>
  <c r="HS18" i="71"/>
  <c r="IQ18" i="71" s="1"/>
  <c r="IE18" i="71"/>
  <c r="IB18" i="71"/>
  <c r="HV18" i="71"/>
  <c r="IU18" i="71" s="1"/>
  <c r="IH18" i="71"/>
  <c r="HY18" i="71"/>
  <c r="IY18" i="71" s="1"/>
  <c r="SQ18" i="71"/>
  <c r="SZ18" i="71"/>
  <c r="SK18" i="71"/>
  <c r="TJ18" i="71" s="1"/>
  <c r="SW18" i="71"/>
  <c r="SH18" i="71"/>
  <c r="TF18" i="71" s="1"/>
  <c r="ST18" i="71"/>
  <c r="SN18" i="71"/>
  <c r="TN18" i="71" s="1"/>
  <c r="KK18" i="71"/>
  <c r="KH18" i="71"/>
  <c r="KE18" i="71"/>
  <c r="KB18" i="71"/>
  <c r="LB18" i="71" s="1"/>
  <c r="JY18" i="71"/>
  <c r="KX18" i="71" s="1"/>
  <c r="KN18" i="71"/>
  <c r="JV18" i="71"/>
  <c r="KT18" i="71" s="1"/>
  <c r="UW18" i="71"/>
  <c r="UK18" i="71"/>
  <c r="VI18" i="71" s="1"/>
  <c r="UT18" i="71"/>
  <c r="UQ18" i="71"/>
  <c r="VQ18" i="71" s="1"/>
  <c r="UN18" i="71"/>
  <c r="VM18" i="71" s="1"/>
  <c r="VC18" i="71"/>
  <c r="UZ18" i="71"/>
  <c r="YZ18" i="71"/>
  <c r="ZF18" i="71"/>
  <c r="YQ18" i="71"/>
  <c r="ZO18" i="71" s="1"/>
  <c r="ZC18" i="71"/>
  <c r="ZI18" i="71"/>
  <c r="YW18" i="71"/>
  <c r="ZW18" i="71" s="1"/>
  <c r="YT18" i="71"/>
  <c r="ZS18" i="71" s="1"/>
  <c r="AJU18" i="71"/>
  <c r="AJL18" i="71"/>
  <c r="AKL18" i="71" s="1"/>
  <c r="AJX18" i="71"/>
  <c r="AJR18" i="71"/>
  <c r="AJI18" i="71"/>
  <c r="AKH18" i="71" s="1"/>
  <c r="AJO18" i="71"/>
  <c r="AJF18" i="71"/>
  <c r="AKD18" i="71" s="1"/>
  <c r="AE18" i="71"/>
  <c r="AM18" i="71"/>
  <c r="JK17" i="111"/>
  <c r="JO17" i="111"/>
  <c r="JO18" i="111"/>
  <c r="JW18" i="111"/>
  <c r="ID19" i="111"/>
  <c r="FW19" i="111"/>
  <c r="BI19" i="111"/>
  <c r="B19" i="111"/>
  <c r="DP19" i="111"/>
  <c r="FV20" i="111"/>
  <c r="IC20" i="111"/>
  <c r="DO20" i="111"/>
  <c r="A20" i="111"/>
  <c r="BH20" i="111"/>
  <c r="HP17" i="111"/>
  <c r="AU17" i="111"/>
  <c r="FI17" i="111"/>
  <c r="FE18" i="111"/>
  <c r="EW18" i="111"/>
  <c r="CT18" i="111"/>
  <c r="AI18" i="111"/>
  <c r="DB17" i="111"/>
  <c r="CH18" i="71"/>
  <c r="CL18" i="71"/>
  <c r="HH18" i="111"/>
  <c r="HL18" i="111"/>
  <c r="BD20" i="71"/>
  <c r="BE19" i="71"/>
  <c r="AQ18" i="71"/>
  <c r="B20" i="71"/>
  <c r="A21" i="71"/>
  <c r="AL9" i="16"/>
  <c r="AL42" i="16"/>
  <c r="AL16" i="16"/>
  <c r="X16" i="35"/>
  <c r="AQ19" i="71" l="1"/>
  <c r="CT18" i="71"/>
  <c r="BS19" i="71"/>
  <c r="CE19" i="71" s="1"/>
  <c r="CB19" i="71"/>
  <c r="BP19" i="71"/>
  <c r="CP19" i="71" s="1"/>
  <c r="BY19" i="71"/>
  <c r="BJ19" i="71"/>
  <c r="BV19" i="71"/>
  <c r="BM19" i="71"/>
  <c r="AC19" i="111"/>
  <c r="Q19" i="111"/>
  <c r="AQ19" i="111" s="1"/>
  <c r="Z19" i="111"/>
  <c r="N19" i="111"/>
  <c r="AM19" i="111" s="1"/>
  <c r="W19" i="111"/>
  <c r="T19" i="111"/>
  <c r="AF19" i="111" s="1"/>
  <c r="K19" i="111"/>
  <c r="AI19" i="111" s="1"/>
  <c r="CG19" i="111"/>
  <c r="BU19" i="111"/>
  <c r="CD19" i="111"/>
  <c r="BR19" i="111"/>
  <c r="CP19" i="111" s="1"/>
  <c r="CJ19" i="111"/>
  <c r="CA19" i="111"/>
  <c r="CM19" i="111" s="1"/>
  <c r="BX19" i="111"/>
  <c r="CX19" i="111" s="1"/>
  <c r="AKA18" i="71"/>
  <c r="AKP18" i="71"/>
  <c r="EK19" i="111"/>
  <c r="DY19" i="111"/>
  <c r="EW19" i="111" s="1"/>
  <c r="EH19" i="111"/>
  <c r="ET19" i="111" s="1"/>
  <c r="EQ19" i="111"/>
  <c r="EN19" i="111"/>
  <c r="EE19" i="111"/>
  <c r="FE19" i="111" s="1"/>
  <c r="EB19" i="111"/>
  <c r="FA19" i="111" s="1"/>
  <c r="IY19" i="111"/>
  <c r="IM19" i="111"/>
  <c r="IV19" i="111"/>
  <c r="JH19" i="111" s="1"/>
  <c r="JW19" i="111" s="1"/>
  <c r="JE19" i="111"/>
  <c r="JS19" i="111" s="1"/>
  <c r="IS19" i="111"/>
  <c r="JB19" i="111"/>
  <c r="IP19" i="111"/>
  <c r="GK18" i="71"/>
  <c r="GZ18" i="71"/>
  <c r="XI18" i="71"/>
  <c r="XX18" i="71"/>
  <c r="AMS18" i="71"/>
  <c r="AMD18" i="71"/>
  <c r="IB19" i="71"/>
  <c r="IH19" i="71"/>
  <c r="IE19" i="71"/>
  <c r="HV19" i="71"/>
  <c r="IU19" i="71" s="1"/>
  <c r="IK19" i="71"/>
  <c r="HS19" i="71"/>
  <c r="IQ19" i="71" s="1"/>
  <c r="HY19" i="71"/>
  <c r="IY19" i="71" s="1"/>
  <c r="EE19" i="71"/>
  <c r="DM19" i="71"/>
  <c r="EK19" i="71" s="1"/>
  <c r="DV19" i="71"/>
  <c r="DS19" i="71"/>
  <c r="ES19" i="71" s="1"/>
  <c r="EB19" i="71"/>
  <c r="DY19" i="71"/>
  <c r="DP19" i="71"/>
  <c r="EO19" i="71" s="1"/>
  <c r="UT19" i="71"/>
  <c r="UW19" i="71"/>
  <c r="UQ19" i="71"/>
  <c r="VQ19" i="71" s="1"/>
  <c r="UN19" i="71"/>
  <c r="VM19" i="71" s="1"/>
  <c r="UK19" i="71"/>
  <c r="VI19" i="71" s="1"/>
  <c r="VC19" i="71"/>
  <c r="UZ19" i="71"/>
  <c r="YW19" i="71"/>
  <c r="ZW19" i="71" s="1"/>
  <c r="YQ19" i="71"/>
  <c r="ZO19" i="71" s="1"/>
  <c r="YZ19" i="71"/>
  <c r="ZF19" i="71"/>
  <c r="ZC19" i="71"/>
  <c r="ZI19" i="71"/>
  <c r="YT19" i="71"/>
  <c r="ZS19" i="71" s="1"/>
  <c r="AOD19" i="71"/>
  <c r="ANR19" i="71"/>
  <c r="AOR19" i="71" s="1"/>
  <c r="ANU19" i="71"/>
  <c r="ANL19" i="71"/>
  <c r="AOJ19" i="71" s="1"/>
  <c r="ANO19" i="71"/>
  <c r="AON19" i="71" s="1"/>
  <c r="ANX19" i="71"/>
  <c r="AOA19" i="71"/>
  <c r="AGJ18" i="71"/>
  <c r="AFU18" i="71"/>
  <c r="AOG18" i="71"/>
  <c r="AOV18" i="71"/>
  <c r="ADR18" i="71"/>
  <c r="AEG18" i="71"/>
  <c r="OW18" i="71"/>
  <c r="PL18" i="71"/>
  <c r="OT19" i="71"/>
  <c r="OK19" i="71"/>
  <c r="OE19" i="71"/>
  <c r="PD19" i="71" s="1"/>
  <c r="OQ19" i="71"/>
  <c r="OB19" i="71"/>
  <c r="OZ19" i="71" s="1"/>
  <c r="ON19" i="71"/>
  <c r="OH19" i="71"/>
  <c r="PH19" i="71" s="1"/>
  <c r="MK19" i="71"/>
  <c r="LY19" i="71"/>
  <c r="MW19" i="71" s="1"/>
  <c r="MB19" i="71"/>
  <c r="NA19" i="71" s="1"/>
  <c r="MH19" i="71"/>
  <c r="ME19" i="71"/>
  <c r="NE19" i="71" s="1"/>
  <c r="MN19" i="71"/>
  <c r="MQ19" i="71"/>
  <c r="FY19" i="71"/>
  <c r="GE19" i="71"/>
  <c r="FS19" i="71"/>
  <c r="GR19" i="71" s="1"/>
  <c r="GB19" i="71"/>
  <c r="FV19" i="71"/>
  <c r="GV19" i="71" s="1"/>
  <c r="FP19" i="71"/>
  <c r="GN19" i="71" s="1"/>
  <c r="GH19" i="71"/>
  <c r="XC19" i="71"/>
  <c r="WQ19" i="71"/>
  <c r="XP19" i="71" s="1"/>
  <c r="WW19" i="71"/>
  <c r="WT19" i="71"/>
  <c r="XT19" i="71" s="1"/>
  <c r="WN19" i="71"/>
  <c r="XL19" i="71" s="1"/>
  <c r="WZ19" i="71"/>
  <c r="XF19" i="71"/>
  <c r="ABC19" i="71"/>
  <c r="ABI19" i="71"/>
  <c r="AAT19" i="71"/>
  <c r="ABR19" i="71" s="1"/>
  <c r="ABF19" i="71"/>
  <c r="AAW19" i="71"/>
  <c r="ABV19" i="71" s="1"/>
  <c r="ABL19" i="71"/>
  <c r="AAZ19" i="71"/>
  <c r="ABZ19" i="71" s="1"/>
  <c r="AFF19" i="71"/>
  <c r="AGF19" i="71" s="1"/>
  <c r="AFL19" i="71"/>
  <c r="AFR19" i="71"/>
  <c r="AFO19" i="71"/>
  <c r="AEZ19" i="71"/>
  <c r="AFX19" i="71" s="1"/>
  <c r="AFI19" i="71"/>
  <c r="AFC19" i="71"/>
  <c r="AGB19" i="71" s="1"/>
  <c r="ANF21" i="71"/>
  <c r="AIZ21" i="71"/>
  <c r="AGW21" i="71"/>
  <c r="ACQ21" i="71"/>
  <c r="AAN21" i="71"/>
  <c r="YK21" i="71"/>
  <c r="ALC21" i="71"/>
  <c r="AET21" i="71"/>
  <c r="UE21" i="71"/>
  <c r="SB21" i="71"/>
  <c r="DG21" i="71"/>
  <c r="WH21" i="71"/>
  <c r="NV21" i="71"/>
  <c r="HM21" i="71"/>
  <c r="JP21" i="71"/>
  <c r="LS21" i="71"/>
  <c r="PY21" i="71"/>
  <c r="FJ21" i="71"/>
  <c r="LF18" i="71"/>
  <c r="KQ18" i="71"/>
  <c r="ACD18" i="71"/>
  <c r="ABO18" i="71"/>
  <c r="QZ18" i="71"/>
  <c r="RO18" i="71"/>
  <c r="SZ19" i="71"/>
  <c r="SQ19" i="71"/>
  <c r="SH19" i="71"/>
  <c r="TF19" i="71" s="1"/>
  <c r="SK19" i="71"/>
  <c r="TJ19" i="71" s="1"/>
  <c r="ST19" i="71"/>
  <c r="SW19" i="71"/>
  <c r="SN19" i="71"/>
  <c r="TN19" i="71" s="1"/>
  <c r="KE19" i="71"/>
  <c r="KH19" i="71"/>
  <c r="KN19" i="71"/>
  <c r="KB19" i="71"/>
  <c r="LB19" i="71" s="1"/>
  <c r="JY19" i="71"/>
  <c r="KX19" i="71" s="1"/>
  <c r="KK19" i="71"/>
  <c r="JV19" i="71"/>
  <c r="KT19" i="71" s="1"/>
  <c r="ADI19" i="71"/>
  <c r="ACZ19" i="71"/>
  <c r="ADY19" i="71" s="1"/>
  <c r="ADO19" i="71"/>
  <c r="ADL19" i="71"/>
  <c r="ADC19" i="71"/>
  <c r="AEC19" i="71" s="1"/>
  <c r="ADF19" i="71"/>
  <c r="ACW19" i="71"/>
  <c r="ADU19" i="71" s="1"/>
  <c r="AJO19" i="71"/>
  <c r="AJF19" i="71"/>
  <c r="AKD19" i="71" s="1"/>
  <c r="AJU19" i="71"/>
  <c r="AJR19" i="71"/>
  <c r="AJI19" i="71"/>
  <c r="AKH19" i="71" s="1"/>
  <c r="AJL19" i="71"/>
  <c r="AKL19" i="71" s="1"/>
  <c r="AJX19" i="71"/>
  <c r="ZL18" i="71"/>
  <c r="AAA18" i="71"/>
  <c r="ANG20" i="71"/>
  <c r="ALD20" i="71"/>
  <c r="ACR20" i="71"/>
  <c r="AGX20" i="71"/>
  <c r="AAO20" i="71"/>
  <c r="UF20" i="71"/>
  <c r="SC20" i="71"/>
  <c r="AJA20" i="71"/>
  <c r="AEU20" i="71"/>
  <c r="YL20" i="71"/>
  <c r="JQ20" i="71"/>
  <c r="V20" i="71"/>
  <c r="J20" i="71"/>
  <c r="AI20" i="71" s="1"/>
  <c r="NW20" i="71"/>
  <c r="HN20" i="71"/>
  <c r="DH20" i="71"/>
  <c r="S20" i="71"/>
  <c r="G20" i="71"/>
  <c r="WI20" i="71"/>
  <c r="PZ20" i="71"/>
  <c r="FK20" i="71"/>
  <c r="P20" i="71"/>
  <c r="AB20" i="71" s="1"/>
  <c r="Y20" i="71"/>
  <c r="LT20" i="71"/>
  <c r="M20" i="71"/>
  <c r="GO19" i="111"/>
  <c r="HA19" i="111" s="1"/>
  <c r="GX19" i="111"/>
  <c r="GL19" i="111"/>
  <c r="HL19" i="111" s="1"/>
  <c r="GU19" i="111"/>
  <c r="GR19" i="111"/>
  <c r="GI19" i="111"/>
  <c r="HH19" i="111" s="1"/>
  <c r="GF19" i="111"/>
  <c r="HD19" i="111" s="1"/>
  <c r="VF18" i="71"/>
  <c r="VU18" i="71"/>
  <c r="TC18" i="71"/>
  <c r="TR18" i="71"/>
  <c r="JC18" i="71"/>
  <c r="IN18" i="71"/>
  <c r="AHX18" i="71"/>
  <c r="AIM18" i="71"/>
  <c r="NI18" i="71"/>
  <c r="MT18" i="71"/>
  <c r="EH18" i="71"/>
  <c r="EW18" i="71"/>
  <c r="QW19" i="71"/>
  <c r="QN19" i="71"/>
  <c r="QK19" i="71"/>
  <c r="RK19" i="71" s="1"/>
  <c r="QE19" i="71"/>
  <c r="RC19" i="71" s="1"/>
  <c r="QH19" i="71"/>
  <c r="RG19" i="71" s="1"/>
  <c r="QQ19" i="71"/>
  <c r="QT19" i="71"/>
  <c r="AHI19" i="71"/>
  <c r="AII19" i="71" s="1"/>
  <c r="AHL19" i="71"/>
  <c r="AHO19" i="71"/>
  <c r="AHF19" i="71"/>
  <c r="AIE19" i="71" s="1"/>
  <c r="AHC19" i="71"/>
  <c r="AIA19" i="71" s="1"/>
  <c r="AHU19" i="71"/>
  <c r="AHR19" i="71"/>
  <c r="ALI19" i="71"/>
  <c r="AMG19" i="71" s="1"/>
  <c r="AMA19" i="71"/>
  <c r="ALR19" i="71"/>
  <c r="ALU19" i="71"/>
  <c r="ALL19" i="71"/>
  <c r="AMK19" i="71" s="1"/>
  <c r="ALO19" i="71"/>
  <c r="AMO19" i="71" s="1"/>
  <c r="ALX19" i="71"/>
  <c r="AI19" i="71"/>
  <c r="AE19" i="71"/>
  <c r="AM19" i="71"/>
  <c r="AU18" i="111"/>
  <c r="BH21" i="111"/>
  <c r="A21" i="111"/>
  <c r="FV21" i="111"/>
  <c r="DO21" i="111"/>
  <c r="IC21" i="111"/>
  <c r="ID20" i="111"/>
  <c r="DP20" i="111"/>
  <c r="BI20" i="111"/>
  <c r="B20" i="111"/>
  <c r="FW20" i="111"/>
  <c r="DB18" i="111"/>
  <c r="CT19" i="111"/>
  <c r="JK18" i="111"/>
  <c r="HP18" i="111"/>
  <c r="FI18" i="111"/>
  <c r="CL19" i="71"/>
  <c r="CH19" i="71"/>
  <c r="CT19" i="71"/>
  <c r="JO19" i="111"/>
  <c r="BD21" i="71"/>
  <c r="BE20" i="71"/>
  <c r="B21" i="71"/>
  <c r="A22" i="71"/>
  <c r="S3" i="62"/>
  <c r="X11" i="62" s="1"/>
  <c r="O13" i="62"/>
  <c r="J13" i="62"/>
  <c r="O12" i="62"/>
  <c r="J12" i="62"/>
  <c r="O11" i="62"/>
  <c r="J11" i="62"/>
  <c r="N47" i="16"/>
  <c r="I47" i="16"/>
  <c r="N46" i="16"/>
  <c r="I46" i="16"/>
  <c r="N45" i="16"/>
  <c r="I45" i="16"/>
  <c r="N44" i="16"/>
  <c r="I44" i="16"/>
  <c r="N43" i="16"/>
  <c r="I43" i="16"/>
  <c r="N42" i="16"/>
  <c r="I42" i="16"/>
  <c r="EN20" i="111" l="1"/>
  <c r="EB20" i="111"/>
  <c r="EK20" i="111"/>
  <c r="DY20" i="111"/>
  <c r="EW20" i="111" s="1"/>
  <c r="EQ20" i="111"/>
  <c r="EH20" i="111"/>
  <c r="ET20" i="111" s="1"/>
  <c r="EE20" i="111"/>
  <c r="GR20" i="111"/>
  <c r="GF20" i="111"/>
  <c r="GO20" i="111"/>
  <c r="HA20" i="111" s="1"/>
  <c r="GX20" i="111"/>
  <c r="GU20" i="111"/>
  <c r="GL20" i="111"/>
  <c r="GI20" i="111"/>
  <c r="HH20" i="111" s="1"/>
  <c r="CJ20" i="111"/>
  <c r="BX20" i="111"/>
  <c r="CX20" i="111" s="1"/>
  <c r="CG20" i="111"/>
  <c r="BU20" i="111"/>
  <c r="BR20" i="111"/>
  <c r="CD20" i="111"/>
  <c r="CA20" i="111"/>
  <c r="CM20" i="111" s="1"/>
  <c r="AMS19" i="71"/>
  <c r="AMD19" i="71"/>
  <c r="AIM19" i="71"/>
  <c r="AHX19" i="71"/>
  <c r="GE20" i="71"/>
  <c r="FY20" i="71"/>
  <c r="FS20" i="71"/>
  <c r="GR20" i="71" s="1"/>
  <c r="GH20" i="71"/>
  <c r="FV20" i="71"/>
  <c r="GV20" i="71" s="1"/>
  <c r="GB20" i="71"/>
  <c r="FP20" i="71"/>
  <c r="GN20" i="71" s="1"/>
  <c r="AFC20" i="71"/>
  <c r="AGB20" i="71" s="1"/>
  <c r="AEZ20" i="71"/>
  <c r="AFX20" i="71" s="1"/>
  <c r="AFI20" i="71"/>
  <c r="AFO20" i="71"/>
  <c r="AFL20" i="71"/>
  <c r="AFR20" i="71"/>
  <c r="AFF20" i="71"/>
  <c r="AGF20" i="71" s="1"/>
  <c r="ABL20" i="71"/>
  <c r="ABI20" i="71"/>
  <c r="AAW20" i="71"/>
  <c r="ABV20" i="71" s="1"/>
  <c r="ABC20" i="71"/>
  <c r="AAZ20" i="71"/>
  <c r="ABZ20" i="71" s="1"/>
  <c r="ABF20" i="71"/>
  <c r="AAT20" i="71"/>
  <c r="ABR20" i="71" s="1"/>
  <c r="ANX20" i="71"/>
  <c r="ANO20" i="71"/>
  <c r="AON20" i="71" s="1"/>
  <c r="AOA20" i="71"/>
  <c r="ANL20" i="71"/>
  <c r="AOJ20" i="71" s="1"/>
  <c r="AOD20" i="71"/>
  <c r="ANR20" i="71"/>
  <c r="AOR20" i="71" s="1"/>
  <c r="ANU20" i="71"/>
  <c r="AFU19" i="71"/>
  <c r="AGJ19" i="71"/>
  <c r="ACD19" i="71"/>
  <c r="ABO19" i="71"/>
  <c r="ZL19" i="71"/>
  <c r="AAA19" i="71"/>
  <c r="MQ20" i="71"/>
  <c r="ME20" i="71"/>
  <c r="NE20" i="71" s="1"/>
  <c r="LY20" i="71"/>
  <c r="MW20" i="71" s="1"/>
  <c r="MN20" i="71"/>
  <c r="MB20" i="71"/>
  <c r="NA20" i="71" s="1"/>
  <c r="MK20" i="71"/>
  <c r="MH20" i="71"/>
  <c r="QN20" i="71"/>
  <c r="QW20" i="71"/>
  <c r="QH20" i="71"/>
  <c r="RG20" i="71" s="1"/>
  <c r="QT20" i="71"/>
  <c r="QE20" i="71"/>
  <c r="RC20" i="71" s="1"/>
  <c r="QQ20" i="71"/>
  <c r="QK20" i="71"/>
  <c r="RK20" i="71" s="1"/>
  <c r="DM20" i="71"/>
  <c r="EK20" i="71" s="1"/>
  <c r="EB20" i="71"/>
  <c r="DP20" i="71"/>
  <c r="EO20" i="71" s="1"/>
  <c r="DV20" i="71"/>
  <c r="EE20" i="71"/>
  <c r="DS20" i="71"/>
  <c r="ES20" i="71" s="1"/>
  <c r="DY20" i="71"/>
  <c r="AJU20" i="71"/>
  <c r="AJX20" i="71"/>
  <c r="AJL20" i="71"/>
  <c r="AKL20" i="71" s="1"/>
  <c r="AJO20" i="71"/>
  <c r="AJR20" i="71"/>
  <c r="AJF20" i="71"/>
  <c r="AKD20" i="71" s="1"/>
  <c r="AJI20" i="71"/>
  <c r="AKH20" i="71" s="1"/>
  <c r="AHO20" i="71"/>
  <c r="AHR20" i="71"/>
  <c r="AHC20" i="71"/>
  <c r="AIA20" i="71" s="1"/>
  <c r="AHL20" i="71"/>
  <c r="AHI20" i="71"/>
  <c r="AII20" i="71" s="1"/>
  <c r="AHF20" i="71"/>
  <c r="AIE20" i="71" s="1"/>
  <c r="AHU20" i="71"/>
  <c r="AKP19" i="71"/>
  <c r="AKA19" i="71"/>
  <c r="TC19" i="71"/>
  <c r="TR19" i="71"/>
  <c r="XX19" i="71"/>
  <c r="XI19" i="71"/>
  <c r="AOV19" i="71"/>
  <c r="AOG19" i="71"/>
  <c r="VU19" i="71"/>
  <c r="VF19" i="71"/>
  <c r="BV20" i="71"/>
  <c r="BJ20" i="71"/>
  <c r="BS20" i="71"/>
  <c r="CE20" i="71" s="1"/>
  <c r="CB20" i="71"/>
  <c r="BP20" i="71"/>
  <c r="BY20" i="71"/>
  <c r="BM20" i="71"/>
  <c r="CL20" i="71" s="1"/>
  <c r="ANF22" i="71"/>
  <c r="AAN22" i="71"/>
  <c r="ACQ22" i="71"/>
  <c r="ALC22" i="71"/>
  <c r="AIZ22" i="71"/>
  <c r="AGW22" i="71"/>
  <c r="UE22" i="71"/>
  <c r="PY22" i="71"/>
  <c r="AET22" i="71"/>
  <c r="YK22" i="71"/>
  <c r="SB22" i="71"/>
  <c r="DG22" i="71"/>
  <c r="HM22" i="71"/>
  <c r="FJ22" i="71"/>
  <c r="WH22" i="71"/>
  <c r="NV22" i="71"/>
  <c r="LS22" i="71"/>
  <c r="JP22" i="71"/>
  <c r="JB20" i="111"/>
  <c r="IP20" i="111"/>
  <c r="IY20" i="111"/>
  <c r="IM20" i="111"/>
  <c r="IV20" i="111"/>
  <c r="JH20" i="111" s="1"/>
  <c r="JW20" i="111" s="1"/>
  <c r="IS20" i="111"/>
  <c r="JE20" i="111"/>
  <c r="XC20" i="71"/>
  <c r="WQ20" i="71"/>
  <c r="XP20" i="71" s="1"/>
  <c r="WZ20" i="71"/>
  <c r="WN20" i="71"/>
  <c r="XL20" i="71" s="1"/>
  <c r="WW20" i="71"/>
  <c r="WT20" i="71"/>
  <c r="XT20" i="71" s="1"/>
  <c r="XF20" i="71"/>
  <c r="IB20" i="71"/>
  <c r="IH20" i="71"/>
  <c r="IK20" i="71"/>
  <c r="HS20" i="71"/>
  <c r="IQ20" i="71" s="1"/>
  <c r="IE20" i="71"/>
  <c r="HV20" i="71"/>
  <c r="IU20" i="71" s="1"/>
  <c r="HY20" i="71"/>
  <c r="IY20" i="71" s="1"/>
  <c r="KH20" i="71"/>
  <c r="JV20" i="71"/>
  <c r="KT20" i="71" s="1"/>
  <c r="KB20" i="71"/>
  <c r="LB20" i="71" s="1"/>
  <c r="JY20" i="71"/>
  <c r="KX20" i="71" s="1"/>
  <c r="KN20" i="71"/>
  <c r="KK20" i="71"/>
  <c r="KE20" i="71"/>
  <c r="SQ20" i="71"/>
  <c r="SZ20" i="71"/>
  <c r="SN20" i="71"/>
  <c r="TN20" i="71" s="1"/>
  <c r="SK20" i="71"/>
  <c r="TJ20" i="71" s="1"/>
  <c r="SH20" i="71"/>
  <c r="TF20" i="71" s="1"/>
  <c r="SW20" i="71"/>
  <c r="ST20" i="71"/>
  <c r="ADF20" i="71"/>
  <c r="ADO20" i="71"/>
  <c r="ADC20" i="71"/>
  <c r="AEC20" i="71" s="1"/>
  <c r="ADL20" i="71"/>
  <c r="ADI20" i="71"/>
  <c r="ACZ20" i="71"/>
  <c r="ADY20" i="71" s="1"/>
  <c r="ACW20" i="71"/>
  <c r="ADU20" i="71" s="1"/>
  <c r="GK19" i="71"/>
  <c r="GZ19" i="71"/>
  <c r="MT19" i="71"/>
  <c r="NI19" i="71"/>
  <c r="EH19" i="71"/>
  <c r="EW19" i="71"/>
  <c r="ANG21" i="71"/>
  <c r="ALD21" i="71"/>
  <c r="AEU21" i="71"/>
  <c r="AJA21" i="71"/>
  <c r="AAO21" i="71"/>
  <c r="WI21" i="71"/>
  <c r="YL21" i="71"/>
  <c r="Y21" i="71"/>
  <c r="M21" i="71"/>
  <c r="LT21" i="71"/>
  <c r="FK21" i="71"/>
  <c r="AGX21" i="71"/>
  <c r="UF21" i="71"/>
  <c r="SC21" i="71"/>
  <c r="NW21" i="71"/>
  <c r="HN21" i="71"/>
  <c r="V21" i="71"/>
  <c r="J21" i="71"/>
  <c r="PZ21" i="71"/>
  <c r="JQ21" i="71"/>
  <c r="G21" i="71"/>
  <c r="AE21" i="71" s="1"/>
  <c r="P21" i="71"/>
  <c r="AB21" i="71" s="1"/>
  <c r="DH21" i="71"/>
  <c r="ACR21" i="71"/>
  <c r="S21" i="71"/>
  <c r="T20" i="111"/>
  <c r="AF20" i="111" s="1"/>
  <c r="AC20" i="111"/>
  <c r="Q20" i="111"/>
  <c r="AQ20" i="111" s="1"/>
  <c r="Z20" i="111"/>
  <c r="W20" i="111"/>
  <c r="N20" i="111"/>
  <c r="AM20" i="111" s="1"/>
  <c r="K20" i="111"/>
  <c r="AI20" i="111" s="1"/>
  <c r="RO19" i="71"/>
  <c r="QZ19" i="71"/>
  <c r="OK20" i="71"/>
  <c r="OQ20" i="71"/>
  <c r="OB20" i="71"/>
  <c r="OZ20" i="71" s="1"/>
  <c r="ON20" i="71"/>
  <c r="OH20" i="71"/>
  <c r="PH20" i="71" s="1"/>
  <c r="OT20" i="71"/>
  <c r="OE20" i="71"/>
  <c r="PD20" i="71" s="1"/>
  <c r="YZ20" i="71"/>
  <c r="YW20" i="71"/>
  <c r="ZW20" i="71" s="1"/>
  <c r="ZI20" i="71"/>
  <c r="YT20" i="71"/>
  <c r="ZS20" i="71" s="1"/>
  <c r="ZC20" i="71"/>
  <c r="YQ20" i="71"/>
  <c r="ZO20" i="71" s="1"/>
  <c r="ZF20" i="71"/>
  <c r="UT20" i="71"/>
  <c r="VC20" i="71"/>
  <c r="UQ20" i="71"/>
  <c r="VQ20" i="71" s="1"/>
  <c r="UN20" i="71"/>
  <c r="VM20" i="71" s="1"/>
  <c r="UK20" i="71"/>
  <c r="VI20" i="71" s="1"/>
  <c r="UZ20" i="71"/>
  <c r="UW20" i="71"/>
  <c r="ALR20" i="71"/>
  <c r="ALU20" i="71"/>
  <c r="ALO20" i="71"/>
  <c r="AMO20" i="71" s="1"/>
  <c r="AMA20" i="71"/>
  <c r="ALL20" i="71"/>
  <c r="AMK20" i="71" s="1"/>
  <c r="ALX20" i="71"/>
  <c r="ALI20" i="71"/>
  <c r="AMG20" i="71" s="1"/>
  <c r="ADR19" i="71"/>
  <c r="AEG19" i="71"/>
  <c r="KQ19" i="71"/>
  <c r="LF19" i="71"/>
  <c r="PL19" i="71"/>
  <c r="OW19" i="71"/>
  <c r="IN19" i="71"/>
  <c r="JC19" i="71"/>
  <c r="AE20" i="71"/>
  <c r="AM20" i="71"/>
  <c r="JK19" i="111"/>
  <c r="FW21" i="111"/>
  <c r="DP21" i="111"/>
  <c r="B21" i="111"/>
  <c r="ID21" i="111"/>
  <c r="BI21" i="111"/>
  <c r="CP20" i="71"/>
  <c r="CH20" i="71"/>
  <c r="DB19" i="111"/>
  <c r="DO22" i="111"/>
  <c r="IC22" i="111"/>
  <c r="BH22" i="111"/>
  <c r="A22" i="111"/>
  <c r="FV22" i="111"/>
  <c r="AU19" i="111"/>
  <c r="FE20" i="111"/>
  <c r="FA20" i="111"/>
  <c r="FI19" i="111"/>
  <c r="HL20" i="111"/>
  <c r="HD20" i="111"/>
  <c r="JO20" i="111"/>
  <c r="HP19" i="111"/>
  <c r="CT20" i="111"/>
  <c r="CP20" i="111"/>
  <c r="AQ20" i="71"/>
  <c r="BD22" i="71"/>
  <c r="BE21" i="71"/>
  <c r="B22" i="71"/>
  <c r="A23" i="71"/>
  <c r="Z11" i="62"/>
  <c r="S13" i="62"/>
  <c r="S11" i="62"/>
  <c r="AC11" i="62" s="1"/>
  <c r="S12" i="62"/>
  <c r="X12" i="62"/>
  <c r="X13" i="62"/>
  <c r="U11" i="62"/>
  <c r="Z12" i="62"/>
  <c r="Z13" i="62"/>
  <c r="U12" i="62"/>
  <c r="U13" i="62"/>
  <c r="CT20" i="71" l="1"/>
  <c r="ANG22" i="71"/>
  <c r="ACR22" i="71"/>
  <c r="ALD22" i="71"/>
  <c r="AJA22" i="71"/>
  <c r="AGX22" i="71"/>
  <c r="AEU22" i="71"/>
  <c r="YL22" i="71"/>
  <c r="AAO22" i="71"/>
  <c r="SC22" i="71"/>
  <c r="WI22" i="71"/>
  <c r="NW22" i="71"/>
  <c r="LT22" i="71"/>
  <c r="P22" i="71"/>
  <c r="AB22" i="71" s="1"/>
  <c r="JQ22" i="71"/>
  <c r="UF22" i="71"/>
  <c r="PZ22" i="71"/>
  <c r="HN22" i="71"/>
  <c r="FK22" i="71"/>
  <c r="Y22" i="71"/>
  <c r="M22" i="71"/>
  <c r="J22" i="71"/>
  <c r="V22" i="71"/>
  <c r="DH22" i="71"/>
  <c r="G22" i="71"/>
  <c r="AE22" i="71" s="1"/>
  <c r="S22" i="71"/>
  <c r="JE21" i="111"/>
  <c r="IS21" i="111"/>
  <c r="JB21" i="111"/>
  <c r="JO21" i="111" s="1"/>
  <c r="IP21" i="111"/>
  <c r="IY21" i="111"/>
  <c r="IM21" i="111"/>
  <c r="IV21" i="111"/>
  <c r="JH21" i="111" s="1"/>
  <c r="JW21" i="111" s="1"/>
  <c r="PL20" i="71"/>
  <c r="OW20" i="71"/>
  <c r="EB21" i="71"/>
  <c r="DV21" i="71"/>
  <c r="DY21" i="71"/>
  <c r="DP21" i="71"/>
  <c r="EO21" i="71" s="1"/>
  <c r="DS21" i="71"/>
  <c r="ES21" i="71" s="1"/>
  <c r="DM21" i="71"/>
  <c r="EK21" i="71" s="1"/>
  <c r="EE21" i="71"/>
  <c r="QW21" i="71"/>
  <c r="QN21" i="71"/>
  <c r="QE21" i="71"/>
  <c r="RC21" i="71" s="1"/>
  <c r="QT21" i="71"/>
  <c r="QH21" i="71"/>
  <c r="RG21" i="71" s="1"/>
  <c r="QK21" i="71"/>
  <c r="RK21" i="71" s="1"/>
  <c r="QQ21" i="71"/>
  <c r="OB21" i="71"/>
  <c r="OZ21" i="71" s="1"/>
  <c r="ON21" i="71"/>
  <c r="OK21" i="71"/>
  <c r="OE21" i="71"/>
  <c r="PD21" i="71" s="1"/>
  <c r="OH21" i="71"/>
  <c r="PH21" i="71" s="1"/>
  <c r="OQ21" i="71"/>
  <c r="OT21" i="71"/>
  <c r="FY21" i="71"/>
  <c r="FS21" i="71"/>
  <c r="GR21" i="71" s="1"/>
  <c r="GE21" i="71"/>
  <c r="GB21" i="71"/>
  <c r="FV21" i="71"/>
  <c r="GV21" i="71" s="1"/>
  <c r="FP21" i="71"/>
  <c r="GN21" i="71" s="1"/>
  <c r="GH21" i="71"/>
  <c r="ZI21" i="71"/>
  <c r="ZC21" i="71"/>
  <c r="YZ21" i="71"/>
  <c r="YW21" i="71"/>
  <c r="ZW21" i="71" s="1"/>
  <c r="YQ21" i="71"/>
  <c r="ZO21" i="71" s="1"/>
  <c r="YT21" i="71"/>
  <c r="ZS21" i="71" s="1"/>
  <c r="ZF21" i="71"/>
  <c r="AFI21" i="71"/>
  <c r="AFF21" i="71"/>
  <c r="AGF21" i="71" s="1"/>
  <c r="AEZ21" i="71"/>
  <c r="AFX21" i="71" s="1"/>
  <c r="AFO21" i="71"/>
  <c r="AFC21" i="71"/>
  <c r="AGB21" i="71" s="1"/>
  <c r="AFL21" i="71"/>
  <c r="AFR21" i="71"/>
  <c r="ADR20" i="71"/>
  <c r="AEG20" i="71"/>
  <c r="LF20" i="71"/>
  <c r="KQ20" i="71"/>
  <c r="XX20" i="71"/>
  <c r="XI20" i="71"/>
  <c r="NI20" i="71"/>
  <c r="MT20" i="71"/>
  <c r="CA21" i="111"/>
  <c r="CM21" i="111" s="1"/>
  <c r="CJ21" i="111"/>
  <c r="BX21" i="111"/>
  <c r="CX21" i="111" s="1"/>
  <c r="BU21" i="111"/>
  <c r="CT21" i="111" s="1"/>
  <c r="BR21" i="111"/>
  <c r="CG21" i="111"/>
  <c r="CD21" i="111"/>
  <c r="GU21" i="111"/>
  <c r="GI21" i="111"/>
  <c r="GR21" i="111"/>
  <c r="GF21" i="111"/>
  <c r="HD21" i="111" s="1"/>
  <c r="GX21" i="111"/>
  <c r="GO21" i="111"/>
  <c r="HA21" i="111" s="1"/>
  <c r="GL21" i="111"/>
  <c r="HL21" i="111" s="1"/>
  <c r="AAA20" i="71"/>
  <c r="ZL20" i="71"/>
  <c r="SZ21" i="71"/>
  <c r="SW21" i="71"/>
  <c r="SQ21" i="71"/>
  <c r="ST21" i="71"/>
  <c r="SN21" i="71"/>
  <c r="TN21" i="71" s="1"/>
  <c r="SK21" i="71"/>
  <c r="TJ21" i="71" s="1"/>
  <c r="SH21" i="71"/>
  <c r="TF21" i="71" s="1"/>
  <c r="MH21" i="71"/>
  <c r="ME21" i="71"/>
  <c r="NE21" i="71" s="1"/>
  <c r="MB21" i="71"/>
  <c r="NA21" i="71" s="1"/>
  <c r="LY21" i="71"/>
  <c r="MW21" i="71" s="1"/>
  <c r="MQ21" i="71"/>
  <c r="MN21" i="71"/>
  <c r="MK21" i="71"/>
  <c r="WW21" i="71"/>
  <c r="XF21" i="71"/>
  <c r="WZ21" i="71"/>
  <c r="WT21" i="71"/>
  <c r="XT21" i="71" s="1"/>
  <c r="WN21" i="71"/>
  <c r="XL21" i="71" s="1"/>
  <c r="WQ21" i="71"/>
  <c r="XP21" i="71" s="1"/>
  <c r="XC21" i="71"/>
  <c r="ALR21" i="71"/>
  <c r="ALL21" i="71"/>
  <c r="AMK21" i="71" s="1"/>
  <c r="AMA21" i="71"/>
  <c r="ALU21" i="71"/>
  <c r="ALI21" i="71"/>
  <c r="AMG21" i="71" s="1"/>
  <c r="ALO21" i="71"/>
  <c r="AMO21" i="71" s="1"/>
  <c r="ALX21" i="71"/>
  <c r="IN20" i="71"/>
  <c r="JC20" i="71"/>
  <c r="EH20" i="71"/>
  <c r="EW20" i="71"/>
  <c r="ABO20" i="71"/>
  <c r="ACD20" i="71"/>
  <c r="AFU20" i="71"/>
  <c r="AGJ20" i="71"/>
  <c r="GK20" i="71"/>
  <c r="GZ20" i="71"/>
  <c r="ANF23" i="71"/>
  <c r="ACQ23" i="71"/>
  <c r="AAN23" i="71"/>
  <c r="ALC23" i="71"/>
  <c r="AET23" i="71"/>
  <c r="AIZ23" i="71"/>
  <c r="AGW23" i="71"/>
  <c r="PY23" i="71"/>
  <c r="YK23" i="71"/>
  <c r="SB23" i="71"/>
  <c r="WH23" i="71"/>
  <c r="LS23" i="71"/>
  <c r="DG23" i="71"/>
  <c r="JP23" i="71"/>
  <c r="HM23" i="71"/>
  <c r="UE23" i="71"/>
  <c r="NV23" i="71"/>
  <c r="FJ23" i="71"/>
  <c r="BY21" i="71"/>
  <c r="BM21" i="71"/>
  <c r="CL21" i="71" s="1"/>
  <c r="BV21" i="71"/>
  <c r="BJ21" i="71"/>
  <c r="CH21" i="71" s="1"/>
  <c r="BP21" i="71"/>
  <c r="CB21" i="71"/>
  <c r="BS21" i="71"/>
  <c r="CE21" i="71" s="1"/>
  <c r="W21" i="111"/>
  <c r="K21" i="111"/>
  <c r="T21" i="111"/>
  <c r="AF21" i="111" s="1"/>
  <c r="AC21" i="111"/>
  <c r="Z21" i="111"/>
  <c r="Q21" i="111"/>
  <c r="N21" i="111"/>
  <c r="AM21" i="111" s="1"/>
  <c r="EQ21" i="111"/>
  <c r="EE21" i="111"/>
  <c r="FE21" i="111" s="1"/>
  <c r="EN21" i="111"/>
  <c r="EB21" i="111"/>
  <c r="FA21" i="111" s="1"/>
  <c r="DY21" i="111"/>
  <c r="EW21" i="111" s="1"/>
  <c r="EK21" i="111"/>
  <c r="EH21" i="111"/>
  <c r="ET21" i="111" s="1"/>
  <c r="VF20" i="71"/>
  <c r="VU20" i="71"/>
  <c r="UT21" i="71"/>
  <c r="UQ21" i="71"/>
  <c r="VQ21" i="71" s="1"/>
  <c r="VC21" i="71"/>
  <c r="UN21" i="71"/>
  <c r="VM21" i="71" s="1"/>
  <c r="UK21" i="71"/>
  <c r="VI21" i="71" s="1"/>
  <c r="UZ21" i="71"/>
  <c r="UW21" i="71"/>
  <c r="ABC21" i="71"/>
  <c r="AAZ21" i="71"/>
  <c r="ABZ21" i="71" s="1"/>
  <c r="ABL21" i="71"/>
  <c r="AAW21" i="71"/>
  <c r="ABV21" i="71" s="1"/>
  <c r="ABI21" i="71"/>
  <c r="ABF21" i="71"/>
  <c r="AAT21" i="71"/>
  <c r="ABR21" i="71" s="1"/>
  <c r="AOD21" i="71"/>
  <c r="ANU21" i="71"/>
  <c r="ANR21" i="71"/>
  <c r="AOR21" i="71" s="1"/>
  <c r="ANO21" i="71"/>
  <c r="AON21" i="71" s="1"/>
  <c r="AOA21" i="71"/>
  <c r="ANX21" i="71"/>
  <c r="ANL21" i="71"/>
  <c r="AOJ21" i="71" s="1"/>
  <c r="AKA20" i="71"/>
  <c r="AKP20" i="71"/>
  <c r="AMS20" i="71"/>
  <c r="AMD20" i="71"/>
  <c r="ADI21" i="71"/>
  <c r="ADO21" i="71"/>
  <c r="ADL21" i="71"/>
  <c r="ADC21" i="71"/>
  <c r="AEC21" i="71" s="1"/>
  <c r="ACW21" i="71"/>
  <c r="ADU21" i="71" s="1"/>
  <c r="ADF21" i="71"/>
  <c r="ACZ21" i="71"/>
  <c r="ADY21" i="71" s="1"/>
  <c r="KE21" i="71"/>
  <c r="KN21" i="71"/>
  <c r="JY21" i="71"/>
  <c r="KX21" i="71" s="1"/>
  <c r="KH21" i="71"/>
  <c r="KK21" i="71"/>
  <c r="JV21" i="71"/>
  <c r="KT21" i="71" s="1"/>
  <c r="KB21" i="71"/>
  <c r="LB21" i="71" s="1"/>
  <c r="IB21" i="71"/>
  <c r="IH21" i="71"/>
  <c r="IE21" i="71"/>
  <c r="HS21" i="71"/>
  <c r="IQ21" i="71" s="1"/>
  <c r="HV21" i="71"/>
  <c r="IU21" i="71" s="1"/>
  <c r="IK21" i="71"/>
  <c r="HY21" i="71"/>
  <c r="IY21" i="71" s="1"/>
  <c r="AHU21" i="71"/>
  <c r="AHC21" i="71"/>
  <c r="AIA21" i="71" s="1"/>
  <c r="AHI21" i="71"/>
  <c r="AII21" i="71" s="1"/>
  <c r="AHL21" i="71"/>
  <c r="AHO21" i="71"/>
  <c r="AHF21" i="71"/>
  <c r="AIE21" i="71" s="1"/>
  <c r="AHR21" i="71"/>
  <c r="AJO21" i="71"/>
  <c r="AJR21" i="71"/>
  <c r="AJI21" i="71"/>
  <c r="AKH21" i="71" s="1"/>
  <c r="AJF21" i="71"/>
  <c r="AKD21" i="71" s="1"/>
  <c r="AJU21" i="71"/>
  <c r="AJL21" i="71"/>
  <c r="AKL21" i="71" s="1"/>
  <c r="AJX21" i="71"/>
  <c r="TR20" i="71"/>
  <c r="TC20" i="71"/>
  <c r="AHX20" i="71"/>
  <c r="AIM20" i="71"/>
  <c r="RO20" i="71"/>
  <c r="QZ20" i="71"/>
  <c r="AOV20" i="71"/>
  <c r="AOG20" i="71"/>
  <c r="AI21" i="71"/>
  <c r="AM21" i="71"/>
  <c r="JK20" i="111"/>
  <c r="DB20" i="111"/>
  <c r="BH23" i="111"/>
  <c r="FV23" i="111"/>
  <c r="DO23" i="111"/>
  <c r="A23" i="111"/>
  <c r="IC23" i="111"/>
  <c r="HP20" i="111"/>
  <c r="FI20" i="111"/>
  <c r="AI21" i="111"/>
  <c r="AQ21" i="111"/>
  <c r="ID22" i="111"/>
  <c r="B22" i="111"/>
  <c r="BI22" i="111"/>
  <c r="FW22" i="111"/>
  <c r="DP22" i="111"/>
  <c r="CP21" i="71"/>
  <c r="JS20" i="111"/>
  <c r="CP21" i="111"/>
  <c r="AU20" i="111"/>
  <c r="JS21" i="111"/>
  <c r="HH21" i="111"/>
  <c r="AQ21" i="71"/>
  <c r="BD23" i="71"/>
  <c r="BE22" i="71"/>
  <c r="B23" i="71"/>
  <c r="A24" i="71"/>
  <c r="T10" i="16"/>
  <c r="T9" i="16"/>
  <c r="S9" i="16"/>
  <c r="N35" i="16"/>
  <c r="I35" i="16"/>
  <c r="N34" i="16"/>
  <c r="I34" i="16"/>
  <c r="N33" i="16"/>
  <c r="I33" i="16"/>
  <c r="N32" i="16"/>
  <c r="I32" i="16"/>
  <c r="N31" i="16"/>
  <c r="I31" i="16"/>
  <c r="N30" i="16"/>
  <c r="I30" i="16"/>
  <c r="A4" i="35"/>
  <c r="A21" i="35"/>
  <c r="A20" i="35"/>
  <c r="A19" i="35"/>
  <c r="A18" i="35"/>
  <c r="O21" i="35"/>
  <c r="O20" i="35"/>
  <c r="O19" i="35"/>
  <c r="O18" i="35"/>
  <c r="H14" i="35"/>
  <c r="H13" i="35"/>
  <c r="H12" i="35"/>
  <c r="H11" i="35"/>
  <c r="H21" i="35"/>
  <c r="H20" i="35"/>
  <c r="H19" i="35"/>
  <c r="H18" i="35"/>
  <c r="V14" i="35"/>
  <c r="V13" i="35"/>
  <c r="V12" i="35"/>
  <c r="V11" i="35"/>
  <c r="O14" i="35"/>
  <c r="O13" i="35"/>
  <c r="O12" i="35"/>
  <c r="O11" i="35"/>
  <c r="V11" i="16"/>
  <c r="U11" i="16"/>
  <c r="T11" i="16"/>
  <c r="S11" i="16"/>
  <c r="S10" i="16"/>
  <c r="V9" i="16"/>
  <c r="V10" i="16"/>
  <c r="U10" i="16"/>
  <c r="U9" i="16"/>
  <c r="L3" i="16"/>
  <c r="P4" i="35"/>
  <c r="I27" i="53"/>
  <c r="AD25" i="53" s="1"/>
  <c r="Y25" i="53" s="1"/>
  <c r="I28" i="53"/>
  <c r="AQ25" i="53" s="1"/>
  <c r="AL25" i="53" s="1"/>
  <c r="I29" i="53"/>
  <c r="BD25" i="53" s="1"/>
  <c r="AY25" i="53" s="1"/>
  <c r="N18" i="16"/>
  <c r="N17" i="16"/>
  <c r="N16" i="16"/>
  <c r="I18" i="16"/>
  <c r="I17" i="16"/>
  <c r="I16" i="16"/>
  <c r="N11" i="16"/>
  <c r="N10" i="16"/>
  <c r="N9" i="16"/>
  <c r="I10" i="16"/>
  <c r="I11" i="16"/>
  <c r="I9" i="16"/>
  <c r="BI96" i="53"/>
  <c r="BH96" i="53"/>
  <c r="BC96" i="53" s="1"/>
  <c r="BG96" i="53"/>
  <c r="BB96" i="53"/>
  <c r="BF96" i="53"/>
  <c r="BA96" i="53" s="1"/>
  <c r="BE96" i="53"/>
  <c r="AZ96" i="53" s="1"/>
  <c r="AV96" i="53"/>
  <c r="AU96" i="53"/>
  <c r="AP96" i="53" s="1"/>
  <c r="AT96" i="53"/>
  <c r="AO96" i="53" s="1"/>
  <c r="AS96" i="53"/>
  <c r="AN96" i="53" s="1"/>
  <c r="AR96" i="53"/>
  <c r="AM96" i="53"/>
  <c r="AI96" i="53"/>
  <c r="AH96" i="53"/>
  <c r="AC96" i="53" s="1"/>
  <c r="AG96" i="53"/>
  <c r="AF96" i="53"/>
  <c r="AA96" i="53" s="1"/>
  <c r="AE96" i="53"/>
  <c r="Z96" i="53" s="1"/>
  <c r="AB96" i="53"/>
  <c r="I96" i="53"/>
  <c r="BD96" i="53" s="1"/>
  <c r="AY96" i="53" s="1"/>
  <c r="B96" i="53"/>
  <c r="BD95" i="53" s="1"/>
  <c r="AY95" i="53" s="1"/>
  <c r="BI95" i="53"/>
  <c r="BH95" i="53"/>
  <c r="BC95" i="53" s="1"/>
  <c r="BG95" i="53"/>
  <c r="BB95" i="53" s="1"/>
  <c r="BF95" i="53"/>
  <c r="BA95" i="53" s="1"/>
  <c r="BE95" i="53"/>
  <c r="AZ95" i="53" s="1"/>
  <c r="AV95" i="53"/>
  <c r="AU95" i="53"/>
  <c r="AP95" i="53" s="1"/>
  <c r="AT95" i="53"/>
  <c r="AO95" i="53" s="1"/>
  <c r="AS95" i="53"/>
  <c r="AN95" i="53" s="1"/>
  <c r="AR95" i="53"/>
  <c r="AM95" i="53" s="1"/>
  <c r="AI95" i="53"/>
  <c r="AH95" i="53"/>
  <c r="AC95" i="53" s="1"/>
  <c r="AG95" i="53"/>
  <c r="AB95" i="53" s="1"/>
  <c r="AF95" i="53"/>
  <c r="AA95" i="53" s="1"/>
  <c r="AE95" i="53"/>
  <c r="Z95" i="53" s="1"/>
  <c r="I95" i="53"/>
  <c r="AQ96" i="53" s="1"/>
  <c r="AL96" i="53" s="1"/>
  <c r="B95" i="53"/>
  <c r="AQ95" i="53" s="1"/>
  <c r="AL95" i="53" s="1"/>
  <c r="BI94" i="53"/>
  <c r="BH94" i="53"/>
  <c r="BC94" i="53" s="1"/>
  <c r="BG94" i="53"/>
  <c r="BB94" i="53" s="1"/>
  <c r="BF94" i="53"/>
  <c r="BA94" i="53" s="1"/>
  <c r="BE94" i="53"/>
  <c r="AZ94" i="53" s="1"/>
  <c r="AV94" i="53"/>
  <c r="AU94" i="53"/>
  <c r="AP94" i="53" s="1"/>
  <c r="AT94" i="53"/>
  <c r="AO94" i="53" s="1"/>
  <c r="AS94" i="53"/>
  <c r="AN94" i="53" s="1"/>
  <c r="AR94" i="53"/>
  <c r="AM94" i="53" s="1"/>
  <c r="AI94" i="53"/>
  <c r="AH94" i="53"/>
  <c r="AC94" i="53" s="1"/>
  <c r="AG94" i="53"/>
  <c r="AB94" i="53" s="1"/>
  <c r="AF94" i="53"/>
  <c r="AA94" i="53" s="1"/>
  <c r="AE94" i="53"/>
  <c r="Z94" i="53" s="1"/>
  <c r="I94" i="53"/>
  <c r="AD96" i="53" s="1"/>
  <c r="Y96" i="53" s="1"/>
  <c r="B94" i="53"/>
  <c r="AD95" i="53" s="1"/>
  <c r="Y95" i="53" s="1"/>
  <c r="BI93" i="53"/>
  <c r="BH93" i="53"/>
  <c r="BC93" i="53" s="1"/>
  <c r="BG93" i="53"/>
  <c r="BB93" i="53" s="1"/>
  <c r="BF93" i="53"/>
  <c r="BA93" i="53" s="1"/>
  <c r="BE93" i="53"/>
  <c r="AZ93" i="53" s="1"/>
  <c r="AV93" i="53"/>
  <c r="AU93" i="53"/>
  <c r="AP93" i="53" s="1"/>
  <c r="AT93" i="53"/>
  <c r="AO93" i="53" s="1"/>
  <c r="AS93" i="53"/>
  <c r="AN93" i="53" s="1"/>
  <c r="AR93" i="53"/>
  <c r="AM93" i="53" s="1"/>
  <c r="AI93" i="53"/>
  <c r="AH93" i="53"/>
  <c r="AC93" i="53" s="1"/>
  <c r="AG93" i="53"/>
  <c r="AB93" i="53" s="1"/>
  <c r="AF93" i="53"/>
  <c r="AA93" i="53" s="1"/>
  <c r="AE93" i="53"/>
  <c r="Z93" i="53" s="1"/>
  <c r="I93" i="53"/>
  <c r="BD89" i="53" s="1"/>
  <c r="AY89" i="53" s="1"/>
  <c r="B93" i="53"/>
  <c r="BD88" i="53" s="1"/>
  <c r="AY88" i="53" s="1"/>
  <c r="BI92" i="53"/>
  <c r="BH92" i="53"/>
  <c r="BG92" i="53"/>
  <c r="BB92" i="53" s="1"/>
  <c r="BF92" i="53"/>
  <c r="BA92" i="53" s="1"/>
  <c r="BE92" i="53"/>
  <c r="AZ92" i="53" s="1"/>
  <c r="BC92" i="53"/>
  <c r="AV92" i="53"/>
  <c r="AU92" i="53"/>
  <c r="AP92" i="53" s="1"/>
  <c r="AT92" i="53"/>
  <c r="AO92" i="53" s="1"/>
  <c r="AS92" i="53"/>
  <c r="AN92" i="53" s="1"/>
  <c r="AR92" i="53"/>
  <c r="AM92" i="53" s="1"/>
  <c r="AI92" i="53"/>
  <c r="AH92" i="53"/>
  <c r="AC92" i="53" s="1"/>
  <c r="AG92" i="53"/>
  <c r="AB92" i="53" s="1"/>
  <c r="AF92" i="53"/>
  <c r="AA92" i="53" s="1"/>
  <c r="AE92" i="53"/>
  <c r="Z92" i="53" s="1"/>
  <c r="I92" i="53"/>
  <c r="AQ89" i="53" s="1"/>
  <c r="AL89" i="53" s="1"/>
  <c r="B92" i="53"/>
  <c r="AQ88" i="53" s="1"/>
  <c r="AL88" i="53" s="1"/>
  <c r="I91" i="53"/>
  <c r="AD89" i="53" s="1"/>
  <c r="Y89" i="53" s="1"/>
  <c r="B91" i="53"/>
  <c r="AD88" i="53" s="1"/>
  <c r="Y88" i="53" s="1"/>
  <c r="BI89" i="53"/>
  <c r="BH89" i="53"/>
  <c r="BC89" i="53" s="1"/>
  <c r="BG89" i="53"/>
  <c r="BB89" i="53" s="1"/>
  <c r="BF89" i="53"/>
  <c r="BA89" i="53" s="1"/>
  <c r="BE89" i="53"/>
  <c r="AZ89" i="53" s="1"/>
  <c r="AV89" i="53"/>
  <c r="AU89" i="53"/>
  <c r="AT89" i="53"/>
  <c r="AO89" i="53" s="1"/>
  <c r="AS89" i="53"/>
  <c r="AN89" i="53" s="1"/>
  <c r="AR89" i="53"/>
  <c r="AM89" i="53" s="1"/>
  <c r="AP89" i="53"/>
  <c r="AI89" i="53"/>
  <c r="AH89" i="53"/>
  <c r="AC89" i="53" s="1"/>
  <c r="AG89" i="53"/>
  <c r="AB89" i="53" s="1"/>
  <c r="AF89" i="53"/>
  <c r="AA89" i="53" s="1"/>
  <c r="AE89" i="53"/>
  <c r="Z89" i="53" s="1"/>
  <c r="P89" i="53"/>
  <c r="BD94" i="53" s="1"/>
  <c r="AY94" i="53" s="1"/>
  <c r="I89" i="53"/>
  <c r="BD93" i="53" s="1"/>
  <c r="AY93" i="53" s="1"/>
  <c r="B89" i="53"/>
  <c r="BD92" i="53" s="1"/>
  <c r="AY92" i="53" s="1"/>
  <c r="BI88" i="53"/>
  <c r="BH88" i="53"/>
  <c r="BC88" i="53" s="1"/>
  <c r="BG88" i="53"/>
  <c r="BB88" i="53" s="1"/>
  <c r="BF88" i="53"/>
  <c r="BA88" i="53" s="1"/>
  <c r="BE88" i="53"/>
  <c r="AZ88" i="53" s="1"/>
  <c r="AV88" i="53"/>
  <c r="AU88" i="53"/>
  <c r="AP88" i="53" s="1"/>
  <c r="AT88" i="53"/>
  <c r="AO88" i="53" s="1"/>
  <c r="AS88" i="53"/>
  <c r="AN88" i="53" s="1"/>
  <c r="AR88" i="53"/>
  <c r="AM88" i="53" s="1"/>
  <c r="AI88" i="53"/>
  <c r="AH88" i="53"/>
  <c r="AC88" i="53" s="1"/>
  <c r="AG88" i="53"/>
  <c r="AB88" i="53" s="1"/>
  <c r="AF88" i="53"/>
  <c r="AA88" i="53" s="1"/>
  <c r="AE88" i="53"/>
  <c r="Z88" i="53" s="1"/>
  <c r="P88" i="53"/>
  <c r="AQ94" i="53" s="1"/>
  <c r="AL94" i="53" s="1"/>
  <c r="I88" i="53"/>
  <c r="AQ93" i="53" s="1"/>
  <c r="AL93" i="53" s="1"/>
  <c r="B88" i="53"/>
  <c r="AQ92" i="53" s="1"/>
  <c r="AL92" i="53" s="1"/>
  <c r="BI87" i="53"/>
  <c r="BH87" i="53"/>
  <c r="BC87" i="53" s="1"/>
  <c r="BG87" i="53"/>
  <c r="BB87" i="53" s="1"/>
  <c r="BF87" i="53"/>
  <c r="BA87" i="53" s="1"/>
  <c r="BE87" i="53"/>
  <c r="AZ87" i="53" s="1"/>
  <c r="AV87" i="53"/>
  <c r="AU87" i="53"/>
  <c r="AP87" i="53" s="1"/>
  <c r="AT87" i="53"/>
  <c r="AO87" i="53" s="1"/>
  <c r="AS87" i="53"/>
  <c r="AN87" i="53" s="1"/>
  <c r="AR87" i="53"/>
  <c r="AM87" i="53" s="1"/>
  <c r="AI87" i="53"/>
  <c r="AH87" i="53"/>
  <c r="AC87" i="53" s="1"/>
  <c r="AG87" i="53"/>
  <c r="AB87" i="53" s="1"/>
  <c r="AF87" i="53"/>
  <c r="AA87" i="53" s="1"/>
  <c r="AE87" i="53"/>
  <c r="Z87" i="53" s="1"/>
  <c r="P87" i="53"/>
  <c r="AD94" i="53" s="1"/>
  <c r="Y94" i="53" s="1"/>
  <c r="I87" i="53"/>
  <c r="AD93" i="53" s="1"/>
  <c r="Y93" i="53" s="1"/>
  <c r="B87" i="53"/>
  <c r="AD92" i="53" s="1"/>
  <c r="Y92" i="53" s="1"/>
  <c r="BI86" i="53"/>
  <c r="BH86" i="53"/>
  <c r="BC86" i="53" s="1"/>
  <c r="BG86" i="53"/>
  <c r="BB86" i="53" s="1"/>
  <c r="BF86" i="53"/>
  <c r="BA86" i="53" s="1"/>
  <c r="BE86" i="53"/>
  <c r="AZ86" i="53" s="1"/>
  <c r="AV86" i="53"/>
  <c r="AU86" i="53"/>
  <c r="AP86" i="53" s="1"/>
  <c r="AT86" i="53"/>
  <c r="AO86" i="53" s="1"/>
  <c r="AS86" i="53"/>
  <c r="AN86" i="53" s="1"/>
  <c r="AR86" i="53"/>
  <c r="AM86" i="53" s="1"/>
  <c r="AI86" i="53"/>
  <c r="AH86" i="53"/>
  <c r="AC86" i="53" s="1"/>
  <c r="AG86" i="53"/>
  <c r="AB86" i="53" s="1"/>
  <c r="AF86" i="53"/>
  <c r="AA86" i="53" s="1"/>
  <c r="AE86" i="53"/>
  <c r="Z86" i="53" s="1"/>
  <c r="P86" i="53"/>
  <c r="BD87" i="53" s="1"/>
  <c r="AY87" i="53" s="1"/>
  <c r="I86" i="53"/>
  <c r="BD86" i="53" s="1"/>
  <c r="AY86" i="53" s="1"/>
  <c r="B86" i="53"/>
  <c r="BD85" i="53" s="1"/>
  <c r="AY85" i="53" s="1"/>
  <c r="BI85" i="53"/>
  <c r="BH85" i="53"/>
  <c r="BC85" i="53" s="1"/>
  <c r="BG85" i="53"/>
  <c r="BB85" i="53" s="1"/>
  <c r="BF85" i="53"/>
  <c r="BA85" i="53" s="1"/>
  <c r="BE85" i="53"/>
  <c r="AZ85" i="53" s="1"/>
  <c r="AV85" i="53"/>
  <c r="AU85" i="53"/>
  <c r="AP85" i="53" s="1"/>
  <c r="AT85" i="53"/>
  <c r="AO85" i="53" s="1"/>
  <c r="AS85" i="53"/>
  <c r="AN85" i="53" s="1"/>
  <c r="AR85" i="53"/>
  <c r="AM85" i="53" s="1"/>
  <c r="AI85" i="53"/>
  <c r="AH85" i="53"/>
  <c r="AC85" i="53" s="1"/>
  <c r="AG85" i="53"/>
  <c r="AB85" i="53" s="1"/>
  <c r="AF85" i="53"/>
  <c r="AA85" i="53" s="1"/>
  <c r="AE85" i="53"/>
  <c r="Z85" i="53" s="1"/>
  <c r="P85" i="53"/>
  <c r="AQ87" i="53" s="1"/>
  <c r="AL87" i="53" s="1"/>
  <c r="I85" i="53"/>
  <c r="AQ86" i="53" s="1"/>
  <c r="AL86" i="53" s="1"/>
  <c r="B85" i="53"/>
  <c r="AQ85" i="53" s="1"/>
  <c r="AL85" i="53" s="1"/>
  <c r="P84" i="53"/>
  <c r="AD87" i="53" s="1"/>
  <c r="Y87" i="53" s="1"/>
  <c r="I84" i="53"/>
  <c r="AD86" i="53" s="1"/>
  <c r="Y86" i="53" s="1"/>
  <c r="B84" i="53"/>
  <c r="AD85" i="53" s="1"/>
  <c r="Y85" i="53" s="1"/>
  <c r="BI80" i="53"/>
  <c r="BH80" i="53"/>
  <c r="BC80" i="53" s="1"/>
  <c r="BG80" i="53"/>
  <c r="BB80" i="53" s="1"/>
  <c r="BF80" i="53"/>
  <c r="BA80" i="53" s="1"/>
  <c r="BE80" i="53"/>
  <c r="AZ80" i="53" s="1"/>
  <c r="AV80" i="53"/>
  <c r="AU80" i="53"/>
  <c r="AP80" i="53" s="1"/>
  <c r="AT80" i="53"/>
  <c r="AO80" i="53" s="1"/>
  <c r="AS80" i="53"/>
  <c r="AN80" i="53" s="1"/>
  <c r="AR80" i="53"/>
  <c r="AM80" i="53" s="1"/>
  <c r="AI80" i="53"/>
  <c r="AH80" i="53"/>
  <c r="AC80" i="53" s="1"/>
  <c r="AG80" i="53"/>
  <c r="AB80" i="53" s="1"/>
  <c r="AF80" i="53"/>
  <c r="AA80" i="53" s="1"/>
  <c r="AE80" i="53"/>
  <c r="Z80" i="53" s="1"/>
  <c r="I80" i="53"/>
  <c r="BD80" i="53" s="1"/>
  <c r="AY80" i="53" s="1"/>
  <c r="B80" i="53"/>
  <c r="BD79" i="53" s="1"/>
  <c r="AY79" i="53" s="1"/>
  <c r="BI79" i="53"/>
  <c r="BH79" i="53"/>
  <c r="BC79" i="53" s="1"/>
  <c r="BG79" i="53"/>
  <c r="BB79" i="53" s="1"/>
  <c r="BF79" i="53"/>
  <c r="BA79" i="53" s="1"/>
  <c r="BE79" i="53"/>
  <c r="AZ79" i="53" s="1"/>
  <c r="AV79" i="53"/>
  <c r="AU79" i="53"/>
  <c r="AP79" i="53" s="1"/>
  <c r="AT79" i="53"/>
  <c r="AO79" i="53" s="1"/>
  <c r="AS79" i="53"/>
  <c r="AN79" i="53" s="1"/>
  <c r="AR79" i="53"/>
  <c r="AM79" i="53" s="1"/>
  <c r="AI79" i="53"/>
  <c r="AH79" i="53"/>
  <c r="AC79" i="53" s="1"/>
  <c r="AG79" i="53"/>
  <c r="AB79" i="53" s="1"/>
  <c r="AF79" i="53"/>
  <c r="AA79" i="53" s="1"/>
  <c r="AE79" i="53"/>
  <c r="Z79" i="53" s="1"/>
  <c r="I79" i="53"/>
  <c r="AQ80" i="53" s="1"/>
  <c r="AL80" i="53" s="1"/>
  <c r="B79" i="53"/>
  <c r="AQ79" i="53" s="1"/>
  <c r="AL79" i="53" s="1"/>
  <c r="BI78" i="53"/>
  <c r="BH78" i="53"/>
  <c r="BC78" i="53" s="1"/>
  <c r="BG78" i="53"/>
  <c r="BB78" i="53" s="1"/>
  <c r="BF78" i="53"/>
  <c r="BA78" i="53" s="1"/>
  <c r="BE78" i="53"/>
  <c r="AZ78" i="53" s="1"/>
  <c r="AV78" i="53"/>
  <c r="AU78" i="53"/>
  <c r="AP78" i="53" s="1"/>
  <c r="AT78" i="53"/>
  <c r="AO78" i="53" s="1"/>
  <c r="AS78" i="53"/>
  <c r="AN78" i="53" s="1"/>
  <c r="AR78" i="53"/>
  <c r="AM78" i="53" s="1"/>
  <c r="AI78" i="53"/>
  <c r="AH78" i="53"/>
  <c r="AC78" i="53" s="1"/>
  <c r="AG78" i="53"/>
  <c r="AB78" i="53" s="1"/>
  <c r="AF78" i="53"/>
  <c r="AA78" i="53" s="1"/>
  <c r="AE78" i="53"/>
  <c r="Z78" i="53" s="1"/>
  <c r="I78" i="53"/>
  <c r="AD80" i="53" s="1"/>
  <c r="Y80" i="53" s="1"/>
  <c r="B78" i="53"/>
  <c r="AD79" i="53" s="1"/>
  <c r="Y79" i="53" s="1"/>
  <c r="BI77" i="53"/>
  <c r="BH77" i="53"/>
  <c r="BC77" i="53" s="1"/>
  <c r="BG77" i="53"/>
  <c r="BB77" i="53" s="1"/>
  <c r="BF77" i="53"/>
  <c r="BA77" i="53" s="1"/>
  <c r="BE77" i="53"/>
  <c r="AZ77" i="53" s="1"/>
  <c r="AV77" i="53"/>
  <c r="AU77" i="53"/>
  <c r="AP77" i="53" s="1"/>
  <c r="AT77" i="53"/>
  <c r="AO77" i="53" s="1"/>
  <c r="AS77" i="53"/>
  <c r="AN77" i="53" s="1"/>
  <c r="AR77" i="53"/>
  <c r="AM77" i="53" s="1"/>
  <c r="AI77" i="53"/>
  <c r="AH77" i="53"/>
  <c r="AC77" i="53" s="1"/>
  <c r="AG77" i="53"/>
  <c r="AB77" i="53" s="1"/>
  <c r="AF77" i="53"/>
  <c r="AA77" i="53" s="1"/>
  <c r="AE77" i="53"/>
  <c r="Z77" i="53" s="1"/>
  <c r="I77" i="53"/>
  <c r="BD73" i="53" s="1"/>
  <c r="AY73" i="53" s="1"/>
  <c r="B77" i="53"/>
  <c r="BD72" i="53" s="1"/>
  <c r="AY72" i="53" s="1"/>
  <c r="BI76" i="53"/>
  <c r="BH76" i="53"/>
  <c r="BC76" i="53" s="1"/>
  <c r="BG76" i="53"/>
  <c r="BB76" i="53" s="1"/>
  <c r="BF76" i="53"/>
  <c r="BA76" i="53" s="1"/>
  <c r="BE76" i="53"/>
  <c r="AZ76" i="53" s="1"/>
  <c r="AV76" i="53"/>
  <c r="AU76" i="53"/>
  <c r="AP76" i="53" s="1"/>
  <c r="AT76" i="53"/>
  <c r="AO76" i="53" s="1"/>
  <c r="AS76" i="53"/>
  <c r="AN76" i="53" s="1"/>
  <c r="AR76" i="53"/>
  <c r="AM76" i="53" s="1"/>
  <c r="AI76" i="53"/>
  <c r="AH76" i="53"/>
  <c r="AC76" i="53" s="1"/>
  <c r="AG76" i="53"/>
  <c r="AB76" i="53" s="1"/>
  <c r="AF76" i="53"/>
  <c r="AA76" i="53" s="1"/>
  <c r="AE76" i="53"/>
  <c r="Z76" i="53" s="1"/>
  <c r="I76" i="53"/>
  <c r="AQ73" i="53" s="1"/>
  <c r="AL73" i="53" s="1"/>
  <c r="B76" i="53"/>
  <c r="AQ72" i="53" s="1"/>
  <c r="AL72" i="53" s="1"/>
  <c r="I75" i="53"/>
  <c r="AD73" i="53" s="1"/>
  <c r="Y73" i="53" s="1"/>
  <c r="B75" i="53"/>
  <c r="AD72" i="53" s="1"/>
  <c r="Y72" i="53" s="1"/>
  <c r="BI73" i="53"/>
  <c r="BH73" i="53"/>
  <c r="BC73" i="53" s="1"/>
  <c r="BG73" i="53"/>
  <c r="BB73" i="53" s="1"/>
  <c r="BF73" i="53"/>
  <c r="BA73" i="53" s="1"/>
  <c r="BE73" i="53"/>
  <c r="AZ73" i="53" s="1"/>
  <c r="AV73" i="53"/>
  <c r="AU73" i="53"/>
  <c r="AP73" i="53" s="1"/>
  <c r="AT73" i="53"/>
  <c r="AO73" i="53" s="1"/>
  <c r="AS73" i="53"/>
  <c r="AN73" i="53" s="1"/>
  <c r="AR73" i="53"/>
  <c r="AM73" i="53" s="1"/>
  <c r="AI73" i="53"/>
  <c r="AH73" i="53"/>
  <c r="AC73" i="53" s="1"/>
  <c r="AG73" i="53"/>
  <c r="AB73" i="53" s="1"/>
  <c r="AF73" i="53"/>
  <c r="AA73" i="53" s="1"/>
  <c r="AE73" i="53"/>
  <c r="Z73" i="53" s="1"/>
  <c r="P73" i="53"/>
  <c r="BD78" i="53" s="1"/>
  <c r="AY78" i="53" s="1"/>
  <c r="I73" i="53"/>
  <c r="BD77" i="53" s="1"/>
  <c r="AY77" i="53" s="1"/>
  <c r="B73" i="53"/>
  <c r="BD76" i="53" s="1"/>
  <c r="AY76" i="53" s="1"/>
  <c r="BI72" i="53"/>
  <c r="BH72" i="53"/>
  <c r="BC72" i="53" s="1"/>
  <c r="BG72" i="53"/>
  <c r="BB72" i="53" s="1"/>
  <c r="BF72" i="53"/>
  <c r="BA72" i="53" s="1"/>
  <c r="BE72" i="53"/>
  <c r="AZ72" i="53" s="1"/>
  <c r="AV72" i="53"/>
  <c r="AU72" i="53"/>
  <c r="AP72" i="53" s="1"/>
  <c r="AT72" i="53"/>
  <c r="AO72" i="53" s="1"/>
  <c r="AS72" i="53"/>
  <c r="AN72" i="53" s="1"/>
  <c r="AR72" i="53"/>
  <c r="AM72" i="53" s="1"/>
  <c r="AI72" i="53"/>
  <c r="AH72" i="53"/>
  <c r="AC72" i="53" s="1"/>
  <c r="AG72" i="53"/>
  <c r="AB72" i="53" s="1"/>
  <c r="AF72" i="53"/>
  <c r="AA72" i="53" s="1"/>
  <c r="AE72" i="53"/>
  <c r="Z72" i="53" s="1"/>
  <c r="P72" i="53"/>
  <c r="AQ78" i="53" s="1"/>
  <c r="AL78" i="53" s="1"/>
  <c r="I72" i="53"/>
  <c r="AQ77" i="53" s="1"/>
  <c r="AL77" i="53" s="1"/>
  <c r="B72" i="53"/>
  <c r="AQ76" i="53" s="1"/>
  <c r="AL76" i="53" s="1"/>
  <c r="BI71" i="53"/>
  <c r="BH71" i="53"/>
  <c r="BC71" i="53" s="1"/>
  <c r="BG71" i="53"/>
  <c r="BB71" i="53" s="1"/>
  <c r="BF71" i="53"/>
  <c r="BA71" i="53" s="1"/>
  <c r="BE71" i="53"/>
  <c r="AZ71" i="53" s="1"/>
  <c r="AV71" i="53"/>
  <c r="AU71" i="53"/>
  <c r="AP71" i="53" s="1"/>
  <c r="AT71" i="53"/>
  <c r="AO71" i="53" s="1"/>
  <c r="AS71" i="53"/>
  <c r="AN71" i="53" s="1"/>
  <c r="AR71" i="53"/>
  <c r="AM71" i="53" s="1"/>
  <c r="AI71" i="53"/>
  <c r="AH71" i="53"/>
  <c r="AC71" i="53" s="1"/>
  <c r="AG71" i="53"/>
  <c r="AB71" i="53" s="1"/>
  <c r="AF71" i="53"/>
  <c r="AA71" i="53" s="1"/>
  <c r="AE71" i="53"/>
  <c r="Z71" i="53" s="1"/>
  <c r="P71" i="53"/>
  <c r="AD78" i="53" s="1"/>
  <c r="Y78" i="53" s="1"/>
  <c r="I71" i="53"/>
  <c r="AD77" i="53" s="1"/>
  <c r="Y77" i="53" s="1"/>
  <c r="B71" i="53"/>
  <c r="AD76" i="53" s="1"/>
  <c r="Y76" i="53" s="1"/>
  <c r="BI70" i="53"/>
  <c r="BH70" i="53"/>
  <c r="BC70" i="53" s="1"/>
  <c r="BG70" i="53"/>
  <c r="BB70" i="53" s="1"/>
  <c r="BF70" i="53"/>
  <c r="BA70" i="53" s="1"/>
  <c r="BE70" i="53"/>
  <c r="AZ70" i="53" s="1"/>
  <c r="AV70" i="53"/>
  <c r="AU70" i="53"/>
  <c r="AP70" i="53" s="1"/>
  <c r="AT70" i="53"/>
  <c r="AO70" i="53" s="1"/>
  <c r="AS70" i="53"/>
  <c r="AN70" i="53" s="1"/>
  <c r="AR70" i="53"/>
  <c r="AM70" i="53" s="1"/>
  <c r="AI70" i="53"/>
  <c r="AH70" i="53"/>
  <c r="AC70" i="53" s="1"/>
  <c r="AG70" i="53"/>
  <c r="AB70" i="53" s="1"/>
  <c r="AF70" i="53"/>
  <c r="AA70" i="53" s="1"/>
  <c r="AE70" i="53"/>
  <c r="Z70" i="53" s="1"/>
  <c r="P70" i="53"/>
  <c r="BD71" i="53" s="1"/>
  <c r="AY71" i="53" s="1"/>
  <c r="I70" i="53"/>
  <c r="BD70" i="53" s="1"/>
  <c r="AY70" i="53" s="1"/>
  <c r="B70" i="53"/>
  <c r="BD69" i="53" s="1"/>
  <c r="AY69" i="53" s="1"/>
  <c r="BI69" i="53"/>
  <c r="BH69" i="53"/>
  <c r="BC69" i="53" s="1"/>
  <c r="BG69" i="53"/>
  <c r="BB69" i="53" s="1"/>
  <c r="BF69" i="53"/>
  <c r="BA69" i="53" s="1"/>
  <c r="BE69" i="53"/>
  <c r="AZ69" i="53" s="1"/>
  <c r="AV69" i="53"/>
  <c r="AU69" i="53"/>
  <c r="AP69" i="53" s="1"/>
  <c r="AT69" i="53"/>
  <c r="AO69" i="53" s="1"/>
  <c r="AS69" i="53"/>
  <c r="AN69" i="53" s="1"/>
  <c r="AR69" i="53"/>
  <c r="AM69" i="53" s="1"/>
  <c r="AI69" i="53"/>
  <c r="AH69" i="53"/>
  <c r="AG69" i="53"/>
  <c r="AB69" i="53" s="1"/>
  <c r="AF69" i="53"/>
  <c r="AA69" i="53" s="1"/>
  <c r="AE69" i="53"/>
  <c r="Z69" i="53" s="1"/>
  <c r="AC69" i="53"/>
  <c r="P69" i="53"/>
  <c r="AQ71" i="53" s="1"/>
  <c r="AL71" i="53" s="1"/>
  <c r="I69" i="53"/>
  <c r="AQ70" i="53" s="1"/>
  <c r="AL70" i="53" s="1"/>
  <c r="B69" i="53"/>
  <c r="AQ69" i="53" s="1"/>
  <c r="AL69" i="53" s="1"/>
  <c r="P68" i="53"/>
  <c r="AD71" i="53" s="1"/>
  <c r="Y71" i="53" s="1"/>
  <c r="I68" i="53"/>
  <c r="AD70" i="53" s="1"/>
  <c r="Y70" i="53" s="1"/>
  <c r="B68" i="53"/>
  <c r="AD69" i="53" s="1"/>
  <c r="Y69" i="53" s="1"/>
  <c r="BI64" i="53"/>
  <c r="BH64" i="53"/>
  <c r="BC64" i="53" s="1"/>
  <c r="BG64" i="53"/>
  <c r="BB64" i="53" s="1"/>
  <c r="BF64" i="53"/>
  <c r="BA64" i="53" s="1"/>
  <c r="BE64" i="53"/>
  <c r="AZ64" i="53" s="1"/>
  <c r="AV64" i="53"/>
  <c r="AU64" i="53"/>
  <c r="AP64" i="53" s="1"/>
  <c r="AT64" i="53"/>
  <c r="AO64" i="53" s="1"/>
  <c r="AS64" i="53"/>
  <c r="AN64" i="53" s="1"/>
  <c r="AR64" i="53"/>
  <c r="AM64" i="53" s="1"/>
  <c r="AI64" i="53"/>
  <c r="AH64" i="53"/>
  <c r="AC64" i="53" s="1"/>
  <c r="AG64" i="53"/>
  <c r="AB64" i="53" s="1"/>
  <c r="AF64" i="53"/>
  <c r="AA64" i="53" s="1"/>
  <c r="AE64" i="53"/>
  <c r="Z64" i="53" s="1"/>
  <c r="I64" i="53"/>
  <c r="BD64" i="53" s="1"/>
  <c r="AY64" i="53" s="1"/>
  <c r="B64" i="53"/>
  <c r="BD63" i="53" s="1"/>
  <c r="AY63" i="53" s="1"/>
  <c r="BI63" i="53"/>
  <c r="BH63" i="53"/>
  <c r="BC63" i="53" s="1"/>
  <c r="BG63" i="53"/>
  <c r="BB63" i="53" s="1"/>
  <c r="BF63" i="53"/>
  <c r="BA63" i="53" s="1"/>
  <c r="BE63" i="53"/>
  <c r="AZ63" i="53" s="1"/>
  <c r="AV63" i="53"/>
  <c r="AU63" i="53"/>
  <c r="AP63" i="53" s="1"/>
  <c r="AT63" i="53"/>
  <c r="AO63" i="53" s="1"/>
  <c r="AS63" i="53"/>
  <c r="AN63" i="53" s="1"/>
  <c r="AR63" i="53"/>
  <c r="AM63" i="53" s="1"/>
  <c r="AI63" i="53"/>
  <c r="AH63" i="53"/>
  <c r="AC63" i="53" s="1"/>
  <c r="AG63" i="53"/>
  <c r="AB63" i="53" s="1"/>
  <c r="AF63" i="53"/>
  <c r="AA63" i="53"/>
  <c r="AE63" i="53"/>
  <c r="Z63" i="53" s="1"/>
  <c r="I63" i="53"/>
  <c r="AQ64" i="53" s="1"/>
  <c r="AL64" i="53" s="1"/>
  <c r="B63" i="53"/>
  <c r="AQ63" i="53" s="1"/>
  <c r="AL63" i="53" s="1"/>
  <c r="BI62" i="53"/>
  <c r="BH62" i="53"/>
  <c r="BC62" i="53" s="1"/>
  <c r="BG62" i="53"/>
  <c r="BB62" i="53" s="1"/>
  <c r="BF62" i="53"/>
  <c r="BA62" i="53" s="1"/>
  <c r="BE62" i="53"/>
  <c r="AZ62" i="53" s="1"/>
  <c r="AV62" i="53"/>
  <c r="AU62" i="53"/>
  <c r="AP62" i="53" s="1"/>
  <c r="AT62" i="53"/>
  <c r="AO62" i="53" s="1"/>
  <c r="AS62" i="53"/>
  <c r="AN62" i="53" s="1"/>
  <c r="AR62" i="53"/>
  <c r="AM62" i="53" s="1"/>
  <c r="AI62" i="53"/>
  <c r="AH62" i="53"/>
  <c r="AC62" i="53" s="1"/>
  <c r="AG62" i="53"/>
  <c r="AB62" i="53" s="1"/>
  <c r="AF62" i="53"/>
  <c r="AA62" i="53" s="1"/>
  <c r="AE62" i="53"/>
  <c r="Z62" i="53" s="1"/>
  <c r="I62" i="53"/>
  <c r="AD64" i="53" s="1"/>
  <c r="Y64" i="53" s="1"/>
  <c r="B62" i="53"/>
  <c r="AD63" i="53" s="1"/>
  <c r="Y63" i="53" s="1"/>
  <c r="BI61" i="53"/>
  <c r="BH61" i="53"/>
  <c r="BC61" i="53" s="1"/>
  <c r="BG61" i="53"/>
  <c r="BB61" i="53" s="1"/>
  <c r="BF61" i="53"/>
  <c r="BA61" i="53" s="1"/>
  <c r="BE61" i="53"/>
  <c r="AZ61" i="53" s="1"/>
  <c r="AV61" i="53"/>
  <c r="AU61" i="53"/>
  <c r="AP61" i="53" s="1"/>
  <c r="AT61" i="53"/>
  <c r="AO61" i="53" s="1"/>
  <c r="AS61" i="53"/>
  <c r="AN61" i="53" s="1"/>
  <c r="AR61" i="53"/>
  <c r="AM61" i="53" s="1"/>
  <c r="AI61" i="53"/>
  <c r="AH61" i="53"/>
  <c r="AC61" i="53" s="1"/>
  <c r="AG61" i="53"/>
  <c r="AB61" i="53" s="1"/>
  <c r="AF61" i="53"/>
  <c r="AA61" i="53" s="1"/>
  <c r="AE61" i="53"/>
  <c r="Z61" i="53" s="1"/>
  <c r="I61" i="53"/>
  <c r="BD57" i="53" s="1"/>
  <c r="AY57" i="53" s="1"/>
  <c r="B61" i="53"/>
  <c r="BD56" i="53" s="1"/>
  <c r="AY56" i="53" s="1"/>
  <c r="BI60" i="53"/>
  <c r="BH60" i="53"/>
  <c r="BC60" i="53" s="1"/>
  <c r="BG60" i="53"/>
  <c r="BB60" i="53" s="1"/>
  <c r="BF60" i="53"/>
  <c r="BA60" i="53" s="1"/>
  <c r="BE60" i="53"/>
  <c r="AZ60" i="53" s="1"/>
  <c r="AV60" i="53"/>
  <c r="AU60" i="53"/>
  <c r="AP60" i="53" s="1"/>
  <c r="AT60" i="53"/>
  <c r="AO60" i="53" s="1"/>
  <c r="AS60" i="53"/>
  <c r="AN60" i="53" s="1"/>
  <c r="AR60" i="53"/>
  <c r="AM60" i="53" s="1"/>
  <c r="AI60" i="53"/>
  <c r="AH60" i="53"/>
  <c r="AC60" i="53" s="1"/>
  <c r="AG60" i="53"/>
  <c r="AB60" i="53" s="1"/>
  <c r="AF60" i="53"/>
  <c r="AA60" i="53" s="1"/>
  <c r="AE60" i="53"/>
  <c r="Z60" i="53" s="1"/>
  <c r="I60" i="53"/>
  <c r="AQ57" i="53" s="1"/>
  <c r="AL57" i="53" s="1"/>
  <c r="B60" i="53"/>
  <c r="AQ56" i="53" s="1"/>
  <c r="AL56" i="53" s="1"/>
  <c r="I59" i="53"/>
  <c r="AD57" i="53" s="1"/>
  <c r="Y57" i="53" s="1"/>
  <c r="B59" i="53"/>
  <c r="AD56" i="53" s="1"/>
  <c r="Y56" i="53" s="1"/>
  <c r="BI57" i="53"/>
  <c r="BH57" i="53"/>
  <c r="BC57" i="53" s="1"/>
  <c r="BG57" i="53"/>
  <c r="BB57" i="53" s="1"/>
  <c r="BF57" i="53"/>
  <c r="BA57" i="53" s="1"/>
  <c r="BE57" i="53"/>
  <c r="AZ57" i="53" s="1"/>
  <c r="AV57" i="53"/>
  <c r="AU57" i="53"/>
  <c r="AP57" i="53" s="1"/>
  <c r="AT57" i="53"/>
  <c r="AO57" i="53" s="1"/>
  <c r="AS57" i="53"/>
  <c r="AN57" i="53" s="1"/>
  <c r="AR57" i="53"/>
  <c r="AM57" i="53" s="1"/>
  <c r="AI57" i="53"/>
  <c r="AH57" i="53"/>
  <c r="AC57" i="53" s="1"/>
  <c r="AG57" i="53"/>
  <c r="AB57" i="53" s="1"/>
  <c r="AF57" i="53"/>
  <c r="AA57" i="53" s="1"/>
  <c r="AE57" i="53"/>
  <c r="Z57" i="53" s="1"/>
  <c r="P57" i="53"/>
  <c r="BD62" i="53" s="1"/>
  <c r="AY62" i="53" s="1"/>
  <c r="I57" i="53"/>
  <c r="BD61" i="53" s="1"/>
  <c r="AY61" i="53" s="1"/>
  <c r="B57" i="53"/>
  <c r="BD60" i="53" s="1"/>
  <c r="AY60" i="53" s="1"/>
  <c r="BI56" i="53"/>
  <c r="BH56" i="53"/>
  <c r="BC56" i="53" s="1"/>
  <c r="BG56" i="53"/>
  <c r="BB56" i="53" s="1"/>
  <c r="BF56" i="53"/>
  <c r="BA56" i="53" s="1"/>
  <c r="BE56" i="53"/>
  <c r="AZ56" i="53" s="1"/>
  <c r="AV56" i="53"/>
  <c r="AU56" i="53"/>
  <c r="AP56" i="53" s="1"/>
  <c r="AT56" i="53"/>
  <c r="AO56" i="53" s="1"/>
  <c r="AS56" i="53"/>
  <c r="AN56" i="53" s="1"/>
  <c r="AR56" i="53"/>
  <c r="AM56" i="53" s="1"/>
  <c r="AI56" i="53"/>
  <c r="AH56" i="53"/>
  <c r="AC56" i="53" s="1"/>
  <c r="AG56" i="53"/>
  <c r="AB56" i="53" s="1"/>
  <c r="AF56" i="53"/>
  <c r="AA56" i="53" s="1"/>
  <c r="AE56" i="53"/>
  <c r="Z56" i="53" s="1"/>
  <c r="P56" i="53"/>
  <c r="AQ62" i="53" s="1"/>
  <c r="AL62" i="53" s="1"/>
  <c r="I56" i="53"/>
  <c r="AQ61" i="53" s="1"/>
  <c r="AL61" i="53" s="1"/>
  <c r="B56" i="53"/>
  <c r="AQ60" i="53" s="1"/>
  <c r="AL60" i="53" s="1"/>
  <c r="BI55" i="53"/>
  <c r="BH55" i="53"/>
  <c r="BC55" i="53" s="1"/>
  <c r="BG55" i="53"/>
  <c r="BB55" i="53" s="1"/>
  <c r="BF55" i="53"/>
  <c r="BA55" i="53" s="1"/>
  <c r="BE55" i="53"/>
  <c r="AZ55" i="53" s="1"/>
  <c r="AV55" i="53"/>
  <c r="AU55" i="53"/>
  <c r="AP55" i="53" s="1"/>
  <c r="AT55" i="53"/>
  <c r="AO55" i="53" s="1"/>
  <c r="AS55" i="53"/>
  <c r="AN55" i="53" s="1"/>
  <c r="AR55" i="53"/>
  <c r="AM55" i="53" s="1"/>
  <c r="AI55" i="53"/>
  <c r="AH55" i="53"/>
  <c r="AC55" i="53" s="1"/>
  <c r="AG55" i="53"/>
  <c r="AB55" i="53" s="1"/>
  <c r="AF55" i="53"/>
  <c r="AA55" i="53" s="1"/>
  <c r="AE55" i="53"/>
  <c r="Z55" i="53" s="1"/>
  <c r="P55" i="53"/>
  <c r="AD62" i="53" s="1"/>
  <c r="Y62" i="53" s="1"/>
  <c r="I55" i="53"/>
  <c r="AD61" i="53" s="1"/>
  <c r="Y61" i="53" s="1"/>
  <c r="B55" i="53"/>
  <c r="AD60" i="53" s="1"/>
  <c r="Y60" i="53" s="1"/>
  <c r="BI54" i="53"/>
  <c r="BH54" i="53"/>
  <c r="BC54" i="53" s="1"/>
  <c r="BG54" i="53"/>
  <c r="BB54" i="53" s="1"/>
  <c r="BF54" i="53"/>
  <c r="BA54" i="53" s="1"/>
  <c r="BE54" i="53"/>
  <c r="AZ54" i="53" s="1"/>
  <c r="AV54" i="53"/>
  <c r="AU54" i="53"/>
  <c r="AP54" i="53" s="1"/>
  <c r="AT54" i="53"/>
  <c r="AO54" i="53" s="1"/>
  <c r="AS54" i="53"/>
  <c r="AN54" i="53" s="1"/>
  <c r="AR54" i="53"/>
  <c r="AM54" i="53" s="1"/>
  <c r="AI54" i="53"/>
  <c r="AH54" i="53"/>
  <c r="AC54" i="53" s="1"/>
  <c r="AG54" i="53"/>
  <c r="AB54" i="53" s="1"/>
  <c r="AF54" i="53"/>
  <c r="AA54" i="53" s="1"/>
  <c r="AE54" i="53"/>
  <c r="Z54" i="53" s="1"/>
  <c r="P54" i="53"/>
  <c r="BD55" i="53" s="1"/>
  <c r="AY55" i="53" s="1"/>
  <c r="I54" i="53"/>
  <c r="BD54" i="53" s="1"/>
  <c r="AY54" i="53" s="1"/>
  <c r="B54" i="53"/>
  <c r="BD53" i="53" s="1"/>
  <c r="AY53" i="53" s="1"/>
  <c r="BI53" i="53"/>
  <c r="BH53" i="53"/>
  <c r="BC53" i="53" s="1"/>
  <c r="BG53" i="53"/>
  <c r="BB53" i="53" s="1"/>
  <c r="BF53" i="53"/>
  <c r="BA53" i="53" s="1"/>
  <c r="BE53" i="53"/>
  <c r="AZ53" i="53" s="1"/>
  <c r="AV53" i="53"/>
  <c r="AU53" i="53"/>
  <c r="AP53" i="53" s="1"/>
  <c r="AT53" i="53"/>
  <c r="AO53" i="53" s="1"/>
  <c r="AS53" i="53"/>
  <c r="AN53" i="53" s="1"/>
  <c r="AR53" i="53"/>
  <c r="AM53" i="53" s="1"/>
  <c r="AI53" i="53"/>
  <c r="AH53" i="53"/>
  <c r="AC53" i="53" s="1"/>
  <c r="AG53" i="53"/>
  <c r="AB53" i="53" s="1"/>
  <c r="AF53" i="53"/>
  <c r="AA53" i="53" s="1"/>
  <c r="AE53" i="53"/>
  <c r="Z53" i="53" s="1"/>
  <c r="P53" i="53"/>
  <c r="AQ55" i="53" s="1"/>
  <c r="AL55" i="53" s="1"/>
  <c r="I53" i="53"/>
  <c r="AQ54" i="53" s="1"/>
  <c r="AL54" i="53" s="1"/>
  <c r="B53" i="53"/>
  <c r="AQ53" i="53" s="1"/>
  <c r="AL53" i="53" s="1"/>
  <c r="P52" i="53"/>
  <c r="AD55" i="53" s="1"/>
  <c r="Y55" i="53" s="1"/>
  <c r="I52" i="53"/>
  <c r="AD54" i="53" s="1"/>
  <c r="Y54" i="53" s="1"/>
  <c r="B52" i="53"/>
  <c r="AD53" i="53" s="1"/>
  <c r="Y53" i="53" s="1"/>
  <c r="AE37" i="53"/>
  <c r="Z37" i="53" s="1"/>
  <c r="BI48" i="53"/>
  <c r="BH48" i="53"/>
  <c r="BC48" i="53" s="1"/>
  <c r="BG48" i="53"/>
  <c r="BB48" i="53" s="1"/>
  <c r="BF48" i="53"/>
  <c r="BA48" i="53" s="1"/>
  <c r="BE48" i="53"/>
  <c r="AZ48" i="53" s="1"/>
  <c r="AV48" i="53"/>
  <c r="AU48" i="53"/>
  <c r="AP48" i="53" s="1"/>
  <c r="AT48" i="53"/>
  <c r="AO48" i="53" s="1"/>
  <c r="AS48" i="53"/>
  <c r="AN48" i="53" s="1"/>
  <c r="AR48" i="53"/>
  <c r="AM48" i="53" s="1"/>
  <c r="AI48" i="53"/>
  <c r="AH48" i="53"/>
  <c r="AC48" i="53" s="1"/>
  <c r="AG48" i="53"/>
  <c r="AB48" i="53" s="1"/>
  <c r="AF48" i="53"/>
  <c r="AA48" i="53" s="1"/>
  <c r="AE48" i="53"/>
  <c r="Z48" i="53" s="1"/>
  <c r="I48" i="53"/>
  <c r="BD48" i="53" s="1"/>
  <c r="AY48" i="53" s="1"/>
  <c r="B48" i="53"/>
  <c r="BD47" i="53" s="1"/>
  <c r="AY47" i="53" s="1"/>
  <c r="BI47" i="53"/>
  <c r="BH47" i="53"/>
  <c r="BC47" i="53" s="1"/>
  <c r="BG47" i="53"/>
  <c r="BB47" i="53" s="1"/>
  <c r="BF47" i="53"/>
  <c r="BA47" i="53" s="1"/>
  <c r="BE47" i="53"/>
  <c r="AZ47" i="53" s="1"/>
  <c r="AV47" i="53"/>
  <c r="AU47" i="53"/>
  <c r="AP47" i="53" s="1"/>
  <c r="AT47" i="53"/>
  <c r="AO47" i="53" s="1"/>
  <c r="AS47" i="53"/>
  <c r="AN47" i="53" s="1"/>
  <c r="AR47" i="53"/>
  <c r="AM47" i="53" s="1"/>
  <c r="AI47" i="53"/>
  <c r="AH47" i="53"/>
  <c r="AC47" i="53" s="1"/>
  <c r="AG47" i="53"/>
  <c r="AB47" i="53" s="1"/>
  <c r="AF47" i="53"/>
  <c r="AA47" i="53" s="1"/>
  <c r="AE47" i="53"/>
  <c r="Z47" i="53" s="1"/>
  <c r="I47" i="53"/>
  <c r="AQ48" i="53" s="1"/>
  <c r="AL48" i="53" s="1"/>
  <c r="B47" i="53"/>
  <c r="AQ47" i="53" s="1"/>
  <c r="AL47" i="53" s="1"/>
  <c r="BI46" i="53"/>
  <c r="BH46" i="53"/>
  <c r="BC46" i="53" s="1"/>
  <c r="BG46" i="53"/>
  <c r="BB46" i="53" s="1"/>
  <c r="BF46" i="53"/>
  <c r="BA46" i="53" s="1"/>
  <c r="BE46" i="53"/>
  <c r="AZ46" i="53" s="1"/>
  <c r="AV46" i="53"/>
  <c r="AU46" i="53"/>
  <c r="AP46" i="53" s="1"/>
  <c r="AT46" i="53"/>
  <c r="AO46" i="53" s="1"/>
  <c r="AS46" i="53"/>
  <c r="AN46" i="53" s="1"/>
  <c r="AR46" i="53"/>
  <c r="AM46" i="53" s="1"/>
  <c r="AI46" i="53"/>
  <c r="AH46" i="53"/>
  <c r="AC46" i="53" s="1"/>
  <c r="AG46" i="53"/>
  <c r="AB46" i="53" s="1"/>
  <c r="AF46" i="53"/>
  <c r="AA46" i="53" s="1"/>
  <c r="AE46" i="53"/>
  <c r="Z46" i="53" s="1"/>
  <c r="I46" i="53"/>
  <c r="AD48" i="53" s="1"/>
  <c r="Y48" i="53" s="1"/>
  <c r="B46" i="53"/>
  <c r="AD47" i="53" s="1"/>
  <c r="Y47" i="53" s="1"/>
  <c r="BI45" i="53"/>
  <c r="BH45" i="53"/>
  <c r="BC45" i="53" s="1"/>
  <c r="BG45" i="53"/>
  <c r="BB45" i="53" s="1"/>
  <c r="BF45" i="53"/>
  <c r="BA45" i="53" s="1"/>
  <c r="BE45" i="53"/>
  <c r="AZ45" i="53" s="1"/>
  <c r="AV45" i="53"/>
  <c r="AU45" i="53"/>
  <c r="AP45" i="53" s="1"/>
  <c r="AT45" i="53"/>
  <c r="AO45" i="53" s="1"/>
  <c r="AS45" i="53"/>
  <c r="AN45" i="53" s="1"/>
  <c r="AR45" i="53"/>
  <c r="AM45" i="53" s="1"/>
  <c r="AI45" i="53"/>
  <c r="AH45" i="53"/>
  <c r="AC45" i="53" s="1"/>
  <c r="AG45" i="53"/>
  <c r="AB45" i="53" s="1"/>
  <c r="AF45" i="53"/>
  <c r="AA45" i="53" s="1"/>
  <c r="AE45" i="53"/>
  <c r="Z45" i="53" s="1"/>
  <c r="I45" i="53"/>
  <c r="BD41" i="53" s="1"/>
  <c r="AY41" i="53" s="1"/>
  <c r="B45" i="53"/>
  <c r="BD40" i="53" s="1"/>
  <c r="AY40" i="53" s="1"/>
  <c r="BI44" i="53"/>
  <c r="BH44" i="53"/>
  <c r="BC44" i="53" s="1"/>
  <c r="BG44" i="53"/>
  <c r="BB44" i="53" s="1"/>
  <c r="BF44" i="53"/>
  <c r="BA44" i="53" s="1"/>
  <c r="BE44" i="53"/>
  <c r="AZ44" i="53" s="1"/>
  <c r="AV44" i="53"/>
  <c r="AU44" i="53"/>
  <c r="AP44" i="53" s="1"/>
  <c r="AT44" i="53"/>
  <c r="AO44" i="53" s="1"/>
  <c r="AS44" i="53"/>
  <c r="AN44" i="53" s="1"/>
  <c r="AR44" i="53"/>
  <c r="AM44" i="53" s="1"/>
  <c r="AI44" i="53"/>
  <c r="AH44" i="53"/>
  <c r="AC44" i="53" s="1"/>
  <c r="AG44" i="53"/>
  <c r="AB44" i="53" s="1"/>
  <c r="AF44" i="53"/>
  <c r="AA44" i="53" s="1"/>
  <c r="AE44" i="53"/>
  <c r="Z44" i="53" s="1"/>
  <c r="I44" i="53"/>
  <c r="AQ41" i="53" s="1"/>
  <c r="AL41" i="53" s="1"/>
  <c r="B44" i="53"/>
  <c r="AQ40" i="53" s="1"/>
  <c r="AL40" i="53" s="1"/>
  <c r="I43" i="53"/>
  <c r="AD41" i="53" s="1"/>
  <c r="Y41" i="53" s="1"/>
  <c r="B43" i="53"/>
  <c r="AD40" i="53" s="1"/>
  <c r="Y40" i="53" s="1"/>
  <c r="P41" i="53"/>
  <c r="BD46" i="53" s="1"/>
  <c r="AY46" i="53" s="1"/>
  <c r="I41" i="53"/>
  <c r="BD45" i="53" s="1"/>
  <c r="AY45" i="53" s="1"/>
  <c r="B41" i="53"/>
  <c r="BD44" i="53" s="1"/>
  <c r="AY44" i="53" s="1"/>
  <c r="BI41" i="53"/>
  <c r="BH41" i="53"/>
  <c r="BC41" i="53" s="1"/>
  <c r="BG41" i="53"/>
  <c r="BB41" i="53" s="1"/>
  <c r="BF41" i="53"/>
  <c r="BA41" i="53" s="1"/>
  <c r="BE41" i="53"/>
  <c r="AZ41" i="53" s="1"/>
  <c r="AV41" i="53"/>
  <c r="AU41" i="53"/>
  <c r="AP41" i="53" s="1"/>
  <c r="AT41" i="53"/>
  <c r="AO41" i="53" s="1"/>
  <c r="AS41" i="53"/>
  <c r="AN41" i="53" s="1"/>
  <c r="AR41" i="53"/>
  <c r="AM41" i="53" s="1"/>
  <c r="AI41" i="53"/>
  <c r="AH41" i="53"/>
  <c r="AC41" i="53" s="1"/>
  <c r="AG41" i="53"/>
  <c r="AB41" i="53" s="1"/>
  <c r="AF41" i="53"/>
  <c r="AA41" i="53" s="1"/>
  <c r="AE41" i="53"/>
  <c r="Z41" i="53" s="1"/>
  <c r="P40" i="53"/>
  <c r="AQ46" i="53" s="1"/>
  <c r="AL46" i="53" s="1"/>
  <c r="I40" i="53"/>
  <c r="AQ45" i="53" s="1"/>
  <c r="AL45" i="53" s="1"/>
  <c r="B40" i="53"/>
  <c r="AQ44" i="53" s="1"/>
  <c r="AL44" i="53" s="1"/>
  <c r="BI40" i="53"/>
  <c r="BH40" i="53"/>
  <c r="BC40" i="53" s="1"/>
  <c r="BG40" i="53"/>
  <c r="BB40" i="53" s="1"/>
  <c r="BF40" i="53"/>
  <c r="BA40" i="53" s="1"/>
  <c r="BE40" i="53"/>
  <c r="AZ40" i="53" s="1"/>
  <c r="AV40" i="53"/>
  <c r="AU40" i="53"/>
  <c r="AP40" i="53" s="1"/>
  <c r="AT40" i="53"/>
  <c r="AO40" i="53" s="1"/>
  <c r="AS40" i="53"/>
  <c r="AN40" i="53" s="1"/>
  <c r="AR40" i="53"/>
  <c r="AM40" i="53" s="1"/>
  <c r="AI40" i="53"/>
  <c r="AH40" i="53"/>
  <c r="AC40" i="53" s="1"/>
  <c r="AG40" i="53"/>
  <c r="AB40" i="53" s="1"/>
  <c r="AF40" i="53"/>
  <c r="AA40" i="53" s="1"/>
  <c r="AE40" i="53"/>
  <c r="Z40" i="53" s="1"/>
  <c r="P39" i="53"/>
  <c r="AD46" i="53" s="1"/>
  <c r="Y46" i="53" s="1"/>
  <c r="I39" i="53"/>
  <c r="AD45" i="53" s="1"/>
  <c r="Y45" i="53" s="1"/>
  <c r="B39" i="53"/>
  <c r="AD44" i="53" s="1"/>
  <c r="Y44" i="53" s="1"/>
  <c r="BI39" i="53"/>
  <c r="BH39" i="53"/>
  <c r="BC39" i="53" s="1"/>
  <c r="BG39" i="53"/>
  <c r="BB39" i="53" s="1"/>
  <c r="BF39" i="53"/>
  <c r="BA39" i="53" s="1"/>
  <c r="BE39" i="53"/>
  <c r="AZ39" i="53" s="1"/>
  <c r="AV39" i="53"/>
  <c r="AU39" i="53"/>
  <c r="AP39" i="53" s="1"/>
  <c r="AT39" i="53"/>
  <c r="AO39" i="53" s="1"/>
  <c r="AS39" i="53"/>
  <c r="AN39" i="53" s="1"/>
  <c r="AR39" i="53"/>
  <c r="AM39" i="53" s="1"/>
  <c r="AI39" i="53"/>
  <c r="AH39" i="53"/>
  <c r="AC39" i="53" s="1"/>
  <c r="AG39" i="53"/>
  <c r="AB39" i="53" s="1"/>
  <c r="AF39" i="53"/>
  <c r="AA39" i="53" s="1"/>
  <c r="AE39" i="53"/>
  <c r="Z39" i="53" s="1"/>
  <c r="P38" i="53"/>
  <c r="BD39" i="53" s="1"/>
  <c r="AY39" i="53" s="1"/>
  <c r="I38" i="53"/>
  <c r="BD38" i="53" s="1"/>
  <c r="AY38" i="53" s="1"/>
  <c r="B38" i="53"/>
  <c r="BD37" i="53" s="1"/>
  <c r="AY37" i="53" s="1"/>
  <c r="BI38" i="53"/>
  <c r="BH38" i="53"/>
  <c r="BC38" i="53" s="1"/>
  <c r="BG38" i="53"/>
  <c r="BB38" i="53" s="1"/>
  <c r="BF38" i="53"/>
  <c r="BA38" i="53" s="1"/>
  <c r="BE38" i="53"/>
  <c r="AZ38" i="53" s="1"/>
  <c r="AV38" i="53"/>
  <c r="AU38" i="53"/>
  <c r="AP38" i="53" s="1"/>
  <c r="AT38" i="53"/>
  <c r="AO38" i="53" s="1"/>
  <c r="AS38" i="53"/>
  <c r="AN38" i="53" s="1"/>
  <c r="AR38" i="53"/>
  <c r="AM38" i="53" s="1"/>
  <c r="AI38" i="53"/>
  <c r="AH38" i="53"/>
  <c r="AC38" i="53" s="1"/>
  <c r="AG38" i="53"/>
  <c r="AB38" i="53" s="1"/>
  <c r="AF38" i="53"/>
  <c r="AA38" i="53" s="1"/>
  <c r="AE38" i="53"/>
  <c r="Z38" i="53" s="1"/>
  <c r="P37" i="53"/>
  <c r="AQ39" i="53" s="1"/>
  <c r="AL39" i="53" s="1"/>
  <c r="I37" i="53"/>
  <c r="AQ38" i="53" s="1"/>
  <c r="AL38" i="53" s="1"/>
  <c r="B37" i="53"/>
  <c r="AQ37" i="53" s="1"/>
  <c r="AL37" i="53" s="1"/>
  <c r="BI37" i="53"/>
  <c r="BH37" i="53"/>
  <c r="BC37" i="53" s="1"/>
  <c r="BG37" i="53"/>
  <c r="BB37" i="53" s="1"/>
  <c r="BF37" i="53"/>
  <c r="BA37" i="53" s="1"/>
  <c r="BE37" i="53"/>
  <c r="AZ37" i="53" s="1"/>
  <c r="AV37" i="53"/>
  <c r="AU37" i="53"/>
  <c r="AP37" i="53" s="1"/>
  <c r="AT37" i="53"/>
  <c r="AO37" i="53" s="1"/>
  <c r="AS37" i="53"/>
  <c r="AN37" i="53" s="1"/>
  <c r="AR37" i="53"/>
  <c r="AM37" i="53" s="1"/>
  <c r="AI37" i="53"/>
  <c r="AH37" i="53"/>
  <c r="AC37" i="53" s="1"/>
  <c r="AG37" i="53"/>
  <c r="AB37" i="53" s="1"/>
  <c r="AF37" i="53"/>
  <c r="AA37" i="53" s="1"/>
  <c r="P36" i="53"/>
  <c r="AD39" i="53" s="1"/>
  <c r="Y39" i="53" s="1"/>
  <c r="I36" i="53"/>
  <c r="AD38" i="53" s="1"/>
  <c r="Y38" i="53" s="1"/>
  <c r="B36" i="53"/>
  <c r="AD37" i="53" s="1"/>
  <c r="Y37" i="53" s="1"/>
  <c r="BI32" i="53"/>
  <c r="BH32" i="53"/>
  <c r="BC32" i="53" s="1"/>
  <c r="BG32" i="53"/>
  <c r="BB32" i="53" s="1"/>
  <c r="BF32" i="53"/>
  <c r="BA32" i="53" s="1"/>
  <c r="BE32" i="53"/>
  <c r="AZ32" i="53" s="1"/>
  <c r="BI31" i="53"/>
  <c r="BH31" i="53"/>
  <c r="BC31" i="53" s="1"/>
  <c r="BG31" i="53"/>
  <c r="BB31" i="53" s="1"/>
  <c r="BF31" i="53"/>
  <c r="BA31" i="53" s="1"/>
  <c r="BE31" i="53"/>
  <c r="AZ31" i="53" s="1"/>
  <c r="BI30" i="53"/>
  <c r="BH30" i="53"/>
  <c r="BC30" i="53" s="1"/>
  <c r="BG30" i="53"/>
  <c r="BB30" i="53" s="1"/>
  <c r="BF30" i="53"/>
  <c r="BA30" i="53" s="1"/>
  <c r="BE30" i="53"/>
  <c r="AZ30" i="53" s="1"/>
  <c r="BI29" i="53"/>
  <c r="BH29" i="53"/>
  <c r="BC29" i="53" s="1"/>
  <c r="BG29" i="53"/>
  <c r="BB29" i="53" s="1"/>
  <c r="BF29" i="53"/>
  <c r="BA29" i="53" s="1"/>
  <c r="BE29" i="53"/>
  <c r="AZ29" i="53" s="1"/>
  <c r="BI28" i="53"/>
  <c r="BH28" i="53"/>
  <c r="BC28" i="53" s="1"/>
  <c r="BG28" i="53"/>
  <c r="BB28" i="53" s="1"/>
  <c r="BA28" i="53"/>
  <c r="AZ28" i="53"/>
  <c r="AV32" i="53"/>
  <c r="AU32" i="53"/>
  <c r="AP32" i="53" s="1"/>
  <c r="AT32" i="53"/>
  <c r="AO32" i="53" s="1"/>
  <c r="AS32" i="53"/>
  <c r="AN32" i="53" s="1"/>
  <c r="AR32" i="53"/>
  <c r="AM32" i="53" s="1"/>
  <c r="AV31" i="53"/>
  <c r="AU31" i="53"/>
  <c r="AP31" i="53" s="1"/>
  <c r="AT31" i="53"/>
  <c r="AO31" i="53" s="1"/>
  <c r="AS31" i="53"/>
  <c r="AN31" i="53" s="1"/>
  <c r="AR31" i="53"/>
  <c r="AM31" i="53" s="1"/>
  <c r="AV30" i="53"/>
  <c r="AU30" i="53"/>
  <c r="AP30" i="53" s="1"/>
  <c r="AT30" i="53"/>
  <c r="AO30" i="53" s="1"/>
  <c r="AS30" i="53"/>
  <c r="AN30" i="53" s="1"/>
  <c r="AR30" i="53"/>
  <c r="AM30" i="53" s="1"/>
  <c r="AV29" i="53"/>
  <c r="AU29" i="53"/>
  <c r="AP29" i="53" s="1"/>
  <c r="AT29" i="53"/>
  <c r="AO29" i="53" s="1"/>
  <c r="AS29" i="53"/>
  <c r="AN29" i="53" s="1"/>
  <c r="AR29" i="53"/>
  <c r="AM29" i="53" s="1"/>
  <c r="AV28" i="53"/>
  <c r="AU28" i="53"/>
  <c r="AP28" i="53" s="1"/>
  <c r="AT28" i="53"/>
  <c r="AO28" i="53" s="1"/>
  <c r="AS28" i="53"/>
  <c r="AN28" i="53" s="1"/>
  <c r="AR28" i="53"/>
  <c r="AM28" i="53" s="1"/>
  <c r="AI32" i="53"/>
  <c r="AH32" i="53"/>
  <c r="AC32" i="53" s="1"/>
  <c r="AG32" i="53"/>
  <c r="AB32" i="53" s="1"/>
  <c r="AF32" i="53"/>
  <c r="AA32" i="53" s="1"/>
  <c r="AE32" i="53"/>
  <c r="Z32" i="53" s="1"/>
  <c r="AI31" i="53"/>
  <c r="AH31" i="53"/>
  <c r="AC31" i="53" s="1"/>
  <c r="AG31" i="53"/>
  <c r="AB31" i="53" s="1"/>
  <c r="AF31" i="53"/>
  <c r="AA31" i="53" s="1"/>
  <c r="AE31" i="53"/>
  <c r="Z31" i="53" s="1"/>
  <c r="AI30" i="53"/>
  <c r="AH30" i="53"/>
  <c r="AC30" i="53"/>
  <c r="AG30" i="53"/>
  <c r="AB30" i="53" s="1"/>
  <c r="AF30" i="53"/>
  <c r="AA30" i="53" s="1"/>
  <c r="AE30" i="53"/>
  <c r="Z30" i="53" s="1"/>
  <c r="AI29" i="53"/>
  <c r="AH29" i="53"/>
  <c r="AC29" i="53" s="1"/>
  <c r="AG29" i="53"/>
  <c r="AB29" i="53" s="1"/>
  <c r="AF29" i="53"/>
  <c r="AA29" i="53" s="1"/>
  <c r="AE29" i="53"/>
  <c r="Z29" i="53" s="1"/>
  <c r="AI28" i="53"/>
  <c r="AH28" i="53"/>
  <c r="AC28" i="53" s="1"/>
  <c r="AG28" i="53"/>
  <c r="AB28" i="53" s="1"/>
  <c r="AF28" i="53"/>
  <c r="AA28" i="53" s="1"/>
  <c r="AE28" i="53"/>
  <c r="Z28" i="53" s="1"/>
  <c r="BI25" i="53"/>
  <c r="BH25" i="53"/>
  <c r="BC25" i="53" s="1"/>
  <c r="BG25" i="53"/>
  <c r="BB25" i="53" s="1"/>
  <c r="BF25" i="53"/>
  <c r="BA25" i="53" s="1"/>
  <c r="BE25" i="53"/>
  <c r="AZ25" i="53" s="1"/>
  <c r="I32" i="53"/>
  <c r="BD32" i="53" s="1"/>
  <c r="AY32" i="53" s="1"/>
  <c r="B32" i="53"/>
  <c r="BD31" i="53" s="1"/>
  <c r="AY31" i="53" s="1"/>
  <c r="BI24" i="53"/>
  <c r="BH24" i="53"/>
  <c r="BC24" i="53" s="1"/>
  <c r="BG24" i="53"/>
  <c r="BB24" i="53" s="1"/>
  <c r="BF24" i="53"/>
  <c r="BA24" i="53" s="1"/>
  <c r="BE24" i="53"/>
  <c r="AZ24" i="53" s="1"/>
  <c r="I31" i="53"/>
  <c r="AQ32" i="53" s="1"/>
  <c r="AL32" i="53" s="1"/>
  <c r="B31" i="53"/>
  <c r="AQ31" i="53" s="1"/>
  <c r="AL31" i="53" s="1"/>
  <c r="BI23" i="53"/>
  <c r="BH23" i="53"/>
  <c r="BC23" i="53" s="1"/>
  <c r="BG23" i="53"/>
  <c r="BB23" i="53" s="1"/>
  <c r="BF23" i="53"/>
  <c r="BA23" i="53" s="1"/>
  <c r="BE23" i="53"/>
  <c r="AZ23" i="53" s="1"/>
  <c r="I30" i="53"/>
  <c r="AD32" i="53" s="1"/>
  <c r="Y32" i="53" s="1"/>
  <c r="B30" i="53"/>
  <c r="AD31" i="53" s="1"/>
  <c r="Y31" i="53" s="1"/>
  <c r="BI22" i="53"/>
  <c r="BH22" i="53"/>
  <c r="BC22" i="53" s="1"/>
  <c r="BG22" i="53"/>
  <c r="BB22" i="53" s="1"/>
  <c r="BF22" i="53"/>
  <c r="BA22" i="53" s="1"/>
  <c r="BE22" i="53"/>
  <c r="AZ22" i="53" s="1"/>
  <c r="B29" i="53"/>
  <c r="BD24" i="53" s="1"/>
  <c r="AY24" i="53" s="1"/>
  <c r="BI21" i="53"/>
  <c r="BH21" i="53"/>
  <c r="BC21" i="53" s="1"/>
  <c r="BG21" i="53"/>
  <c r="BB21" i="53" s="1"/>
  <c r="BF21" i="53"/>
  <c r="BA21" i="53" s="1"/>
  <c r="BE21" i="53"/>
  <c r="AZ21" i="53" s="1"/>
  <c r="B28" i="53"/>
  <c r="AQ24" i="53" s="1"/>
  <c r="AL24" i="53" s="1"/>
  <c r="B27" i="53"/>
  <c r="AD24" i="53" s="1"/>
  <c r="Y24" i="53" s="1"/>
  <c r="AV25" i="53"/>
  <c r="AU25" i="53"/>
  <c r="AP25" i="53" s="1"/>
  <c r="AT25" i="53"/>
  <c r="AO25" i="53" s="1"/>
  <c r="AS25" i="53"/>
  <c r="AN25" i="53" s="1"/>
  <c r="AR25" i="53"/>
  <c r="AM25" i="53" s="1"/>
  <c r="AV24" i="53"/>
  <c r="AU24" i="53"/>
  <c r="AP24" i="53" s="1"/>
  <c r="AT24" i="53"/>
  <c r="AO24" i="53" s="1"/>
  <c r="AS24" i="53"/>
  <c r="AN24" i="53" s="1"/>
  <c r="AR24" i="53"/>
  <c r="AM24" i="53" s="1"/>
  <c r="AV23" i="53"/>
  <c r="AU23" i="53"/>
  <c r="AP23" i="53" s="1"/>
  <c r="AT23" i="53"/>
  <c r="AO23" i="53" s="1"/>
  <c r="AS23" i="53"/>
  <c r="AN23" i="53" s="1"/>
  <c r="AR23" i="53"/>
  <c r="AM23" i="53" s="1"/>
  <c r="AV22" i="53"/>
  <c r="AU22" i="53"/>
  <c r="AP22" i="53" s="1"/>
  <c r="AT22" i="53"/>
  <c r="AO22" i="53" s="1"/>
  <c r="AS22" i="53"/>
  <c r="AN22" i="53" s="1"/>
  <c r="AR22" i="53"/>
  <c r="AM22" i="53" s="1"/>
  <c r="AV21" i="53"/>
  <c r="AU21" i="53"/>
  <c r="AP21" i="53" s="1"/>
  <c r="AT21" i="53"/>
  <c r="AO21" i="53" s="1"/>
  <c r="AS21" i="53"/>
  <c r="AN21" i="53" s="1"/>
  <c r="AR21" i="53"/>
  <c r="AM21" i="53" s="1"/>
  <c r="P25" i="53"/>
  <c r="BD30" i="53" s="1"/>
  <c r="AY30" i="53" s="1"/>
  <c r="I25" i="53"/>
  <c r="BD29" i="53" s="1"/>
  <c r="AY29" i="53" s="1"/>
  <c r="B25" i="53"/>
  <c r="BD28" i="53" s="1"/>
  <c r="AY28" i="53" s="1"/>
  <c r="P24" i="53"/>
  <c r="AQ30" i="53" s="1"/>
  <c r="AL30" i="53" s="1"/>
  <c r="I24" i="53"/>
  <c r="AQ29" i="53" s="1"/>
  <c r="AL29" i="53" s="1"/>
  <c r="B24" i="53"/>
  <c r="AQ28" i="53" s="1"/>
  <c r="AL28" i="53" s="1"/>
  <c r="P23" i="53"/>
  <c r="AD30" i="53" s="1"/>
  <c r="Y30" i="53" s="1"/>
  <c r="I23" i="53"/>
  <c r="AD29" i="53" s="1"/>
  <c r="Y29" i="53" s="1"/>
  <c r="B23" i="53"/>
  <c r="AD28" i="53" s="1"/>
  <c r="Y28" i="53" s="1"/>
  <c r="AI25" i="53"/>
  <c r="AH25" i="53"/>
  <c r="AC25" i="53" s="1"/>
  <c r="AG25" i="53"/>
  <c r="AB25" i="53" s="1"/>
  <c r="AF25" i="53"/>
  <c r="AA25" i="53" s="1"/>
  <c r="AE25" i="53"/>
  <c r="Z25" i="53" s="1"/>
  <c r="P22" i="53"/>
  <c r="BD23" i="53" s="1"/>
  <c r="AY23" i="53" s="1"/>
  <c r="I22" i="53"/>
  <c r="BD22" i="53" s="1"/>
  <c r="AY22" i="53" s="1"/>
  <c r="B22" i="53"/>
  <c r="BD21" i="53" s="1"/>
  <c r="AY21" i="53" s="1"/>
  <c r="AI24" i="53"/>
  <c r="AH24" i="53"/>
  <c r="AC24" i="53" s="1"/>
  <c r="AG24" i="53"/>
  <c r="AB24" i="53" s="1"/>
  <c r="AF24" i="53"/>
  <c r="AA24" i="53" s="1"/>
  <c r="AE24" i="53"/>
  <c r="Z24" i="53" s="1"/>
  <c r="AI23" i="53"/>
  <c r="AH23" i="53"/>
  <c r="AC23" i="53" s="1"/>
  <c r="AG23" i="53"/>
  <c r="AB23" i="53" s="1"/>
  <c r="AF23" i="53"/>
  <c r="AA23" i="53" s="1"/>
  <c r="AE23" i="53"/>
  <c r="Z23" i="53" s="1"/>
  <c r="P21" i="53"/>
  <c r="AQ23" i="53" s="1"/>
  <c r="AL23" i="53" s="1"/>
  <c r="I21" i="53"/>
  <c r="AQ22" i="53" s="1"/>
  <c r="AL22" i="53" s="1"/>
  <c r="B21" i="53"/>
  <c r="AQ21" i="53" s="1"/>
  <c r="AL21" i="53" s="1"/>
  <c r="AI22" i="53"/>
  <c r="AH22" i="53"/>
  <c r="AC22" i="53" s="1"/>
  <c r="AG22" i="53"/>
  <c r="AB22" i="53" s="1"/>
  <c r="AF22" i="53"/>
  <c r="AA22" i="53" s="1"/>
  <c r="AE22" i="53"/>
  <c r="Z22" i="53" s="1"/>
  <c r="P20" i="53"/>
  <c r="AD23" i="53" s="1"/>
  <c r="Y23" i="53" s="1"/>
  <c r="I20" i="53"/>
  <c r="AD22" i="53" s="1"/>
  <c r="Y22" i="53" s="1"/>
  <c r="AD21" i="53"/>
  <c r="Y21" i="53" s="1"/>
  <c r="AI21" i="53"/>
  <c r="AH21" i="53"/>
  <c r="AC21" i="53" s="1"/>
  <c r="AG21" i="53"/>
  <c r="AB21" i="53" s="1"/>
  <c r="AF21" i="53"/>
  <c r="AA21" i="53" s="1"/>
  <c r="AE21" i="53"/>
  <c r="Z21" i="53" s="1"/>
  <c r="AK94" i="53"/>
  <c r="CT21" i="71" l="1"/>
  <c r="CD22" i="111"/>
  <c r="BR22" i="111"/>
  <c r="CA22" i="111"/>
  <c r="CM22" i="111" s="1"/>
  <c r="BX22" i="111"/>
  <c r="CX22" i="111" s="1"/>
  <c r="BU22" i="111"/>
  <c r="CJ22" i="111"/>
  <c r="CG22" i="111"/>
  <c r="LF21" i="71"/>
  <c r="KQ21" i="71"/>
  <c r="VF21" i="71"/>
  <c r="VU21" i="71"/>
  <c r="NI21" i="71"/>
  <c r="MT21" i="71"/>
  <c r="GK21" i="71"/>
  <c r="GZ21" i="71"/>
  <c r="EH21" i="71"/>
  <c r="EW21" i="71"/>
  <c r="QN22" i="71"/>
  <c r="QK22" i="71"/>
  <c r="RK22" i="71" s="1"/>
  <c r="QW22" i="71"/>
  <c r="QH22" i="71"/>
  <c r="RG22" i="71" s="1"/>
  <c r="QE22" i="71"/>
  <c r="RC22" i="71" s="1"/>
  <c r="QT22" i="71"/>
  <c r="QQ22" i="71"/>
  <c r="MH22" i="71"/>
  <c r="MN22" i="71"/>
  <c r="MQ22" i="71"/>
  <c r="ME22" i="71"/>
  <c r="NE22" i="71" s="1"/>
  <c r="MB22" i="71"/>
  <c r="NA22" i="71" s="1"/>
  <c r="LY22" i="71"/>
  <c r="MW22" i="71" s="1"/>
  <c r="MK22" i="71"/>
  <c r="ABC22" i="71"/>
  <c r="AAZ22" i="71"/>
  <c r="ABZ22" i="71" s="1"/>
  <c r="ABI22" i="71"/>
  <c r="AAW22" i="71"/>
  <c r="ABV22" i="71" s="1"/>
  <c r="ABF22" i="71"/>
  <c r="AAT22" i="71"/>
  <c r="ABR22" i="71" s="1"/>
  <c r="ABL22" i="71"/>
  <c r="AJU22" i="71"/>
  <c r="AJL22" i="71"/>
  <c r="AKL22" i="71" s="1"/>
  <c r="AJX22" i="71"/>
  <c r="AJR22" i="71"/>
  <c r="AJO22" i="71"/>
  <c r="AJI22" i="71"/>
  <c r="AKH22" i="71" s="1"/>
  <c r="AJF22" i="71"/>
  <c r="AKD22" i="71" s="1"/>
  <c r="CB22" i="71"/>
  <c r="BP22" i="71"/>
  <c r="BY22" i="71"/>
  <c r="BM22" i="71"/>
  <c r="BJ22" i="71"/>
  <c r="BV22" i="71"/>
  <c r="BS22" i="71"/>
  <c r="CE22" i="71" s="1"/>
  <c r="Z22" i="111"/>
  <c r="N22" i="111"/>
  <c r="W22" i="111"/>
  <c r="K22" i="111"/>
  <c r="AI22" i="111" s="1"/>
  <c r="AC22" i="111"/>
  <c r="T22" i="111"/>
  <c r="AF22" i="111" s="1"/>
  <c r="Q22" i="111"/>
  <c r="AQ22" i="111" s="1"/>
  <c r="IN21" i="71"/>
  <c r="JC21" i="71"/>
  <c r="AOV21" i="71"/>
  <c r="AOG21" i="71"/>
  <c r="ACD21" i="71"/>
  <c r="ABO21" i="71"/>
  <c r="XI21" i="71"/>
  <c r="XX21" i="71"/>
  <c r="TR21" i="71"/>
  <c r="TC21" i="71"/>
  <c r="OW21" i="71"/>
  <c r="PL21" i="71"/>
  <c r="QZ21" i="71"/>
  <c r="RO21" i="71"/>
  <c r="DY22" i="71"/>
  <c r="DV22" i="71"/>
  <c r="EE22" i="71"/>
  <c r="DM22" i="71"/>
  <c r="EK22" i="71" s="1"/>
  <c r="EB22" i="71"/>
  <c r="DS22" i="71"/>
  <c r="ES22" i="71" s="1"/>
  <c r="DP22" i="71"/>
  <c r="EO22" i="71" s="1"/>
  <c r="VC22" i="71"/>
  <c r="UQ22" i="71"/>
  <c r="VQ22" i="71" s="1"/>
  <c r="UZ22" i="71"/>
  <c r="UN22" i="71"/>
  <c r="VM22" i="71" s="1"/>
  <c r="UK22" i="71"/>
  <c r="VI22" i="71" s="1"/>
  <c r="UW22" i="71"/>
  <c r="UT22" i="71"/>
  <c r="OK22" i="71"/>
  <c r="ON22" i="71"/>
  <c r="OE22" i="71"/>
  <c r="PD22" i="71" s="1"/>
  <c r="OH22" i="71"/>
  <c r="PH22" i="71" s="1"/>
  <c r="OT22" i="71"/>
  <c r="OB22" i="71"/>
  <c r="OZ22" i="71" s="1"/>
  <c r="OQ22" i="71"/>
  <c r="YZ22" i="71"/>
  <c r="ZF22" i="71"/>
  <c r="YQ22" i="71"/>
  <c r="ZO22" i="71" s="1"/>
  <c r="ZC22" i="71"/>
  <c r="YT22" i="71"/>
  <c r="ZS22" i="71" s="1"/>
  <c r="ZI22" i="71"/>
  <c r="YW22" i="71"/>
  <c r="ZW22" i="71" s="1"/>
  <c r="ALU22" i="71"/>
  <c r="ALI22" i="71"/>
  <c r="AMG22" i="71" s="1"/>
  <c r="ALR22" i="71"/>
  <c r="AMA22" i="71"/>
  <c r="ALO22" i="71"/>
  <c r="AMO22" i="71" s="1"/>
  <c r="ALX22" i="71"/>
  <c r="ALL22" i="71"/>
  <c r="AMK22" i="71" s="1"/>
  <c r="ANF24" i="71"/>
  <c r="AAN24" i="71"/>
  <c r="YK24" i="71"/>
  <c r="AIZ24" i="71"/>
  <c r="ACQ24" i="71"/>
  <c r="WH24" i="71"/>
  <c r="ALC24" i="71"/>
  <c r="AGW24" i="71"/>
  <c r="AET24" i="71"/>
  <c r="FJ24" i="71"/>
  <c r="NV24" i="71"/>
  <c r="UE24" i="71"/>
  <c r="PY24" i="71"/>
  <c r="LS24" i="71"/>
  <c r="JP24" i="71"/>
  <c r="HM24" i="71"/>
  <c r="DG24" i="71"/>
  <c r="SB24" i="71"/>
  <c r="EH22" i="111"/>
  <c r="ET22" i="111" s="1"/>
  <c r="EQ22" i="111"/>
  <c r="EE22" i="111"/>
  <c r="EB22" i="111"/>
  <c r="FA22" i="111" s="1"/>
  <c r="DY22" i="111"/>
  <c r="EW22" i="111" s="1"/>
  <c r="EN22" i="111"/>
  <c r="EK22" i="111"/>
  <c r="IV22" i="111"/>
  <c r="JH22" i="111" s="1"/>
  <c r="JW22" i="111" s="1"/>
  <c r="JE22" i="111"/>
  <c r="JS22" i="111" s="1"/>
  <c r="IS22" i="111"/>
  <c r="JB22" i="111"/>
  <c r="IP22" i="111"/>
  <c r="IY22" i="111"/>
  <c r="IM22" i="111"/>
  <c r="AEG21" i="71"/>
  <c r="ADR21" i="71"/>
  <c r="AMD21" i="71"/>
  <c r="AMS21" i="71"/>
  <c r="AGJ21" i="71"/>
  <c r="AFU21" i="71"/>
  <c r="FS22" i="71"/>
  <c r="GR22" i="71" s="1"/>
  <c r="GE22" i="71"/>
  <c r="FY22" i="71"/>
  <c r="GH22" i="71"/>
  <c r="GB22" i="71"/>
  <c r="FP22" i="71"/>
  <c r="GN22" i="71" s="1"/>
  <c r="FV22" i="71"/>
  <c r="GV22" i="71" s="1"/>
  <c r="KK22" i="71"/>
  <c r="JY22" i="71"/>
  <c r="KX22" i="71" s="1"/>
  <c r="KH22" i="71"/>
  <c r="JV22" i="71"/>
  <c r="KT22" i="71" s="1"/>
  <c r="KE22" i="71"/>
  <c r="KN22" i="71"/>
  <c r="KB22" i="71"/>
  <c r="LB22" i="71" s="1"/>
  <c r="XC22" i="71"/>
  <c r="WQ22" i="71"/>
  <c r="XP22" i="71" s="1"/>
  <c r="WZ22" i="71"/>
  <c r="WN22" i="71"/>
  <c r="XL22" i="71" s="1"/>
  <c r="XF22" i="71"/>
  <c r="WW22" i="71"/>
  <c r="WT22" i="71"/>
  <c r="XT22" i="71" s="1"/>
  <c r="AFL22" i="71"/>
  <c r="AEZ22" i="71"/>
  <c r="AFX22" i="71" s="1"/>
  <c r="AFI22" i="71"/>
  <c r="AFC22" i="71"/>
  <c r="AGB22" i="71" s="1"/>
  <c r="AFR22" i="71"/>
  <c r="AFO22" i="71"/>
  <c r="AFF22" i="71"/>
  <c r="AGF22" i="71" s="1"/>
  <c r="ADF22" i="71"/>
  <c r="ADO22" i="71"/>
  <c r="ADC22" i="71"/>
  <c r="AEC22" i="71" s="1"/>
  <c r="ACZ22" i="71"/>
  <c r="ADY22" i="71" s="1"/>
  <c r="ACW22" i="71"/>
  <c r="ADU22" i="71" s="1"/>
  <c r="ADL22" i="71"/>
  <c r="ADI22" i="71"/>
  <c r="ALD23" i="71"/>
  <c r="AEU23" i="71"/>
  <c r="AJA23" i="71"/>
  <c r="AGX23" i="71"/>
  <c r="YL23" i="71"/>
  <c r="SC23" i="71"/>
  <c r="ANG23" i="71"/>
  <c r="ACR23" i="71"/>
  <c r="WI23" i="71"/>
  <c r="AAO23" i="71"/>
  <c r="UF23" i="71"/>
  <c r="NW23" i="71"/>
  <c r="FK23" i="71"/>
  <c r="S23" i="71"/>
  <c r="G23" i="71"/>
  <c r="AE23" i="71" s="1"/>
  <c r="PZ23" i="71"/>
  <c r="JQ23" i="71"/>
  <c r="HN23" i="71"/>
  <c r="P23" i="71"/>
  <c r="AB23" i="71" s="1"/>
  <c r="M23" i="71"/>
  <c r="V23" i="71"/>
  <c r="DH23" i="71"/>
  <c r="J23" i="71"/>
  <c r="LT23" i="71"/>
  <c r="Y23" i="71"/>
  <c r="GX22" i="111"/>
  <c r="GL22" i="111"/>
  <c r="HL22" i="111" s="1"/>
  <c r="GU22" i="111"/>
  <c r="GI22" i="111"/>
  <c r="HH22" i="111" s="1"/>
  <c r="GF22" i="111"/>
  <c r="HD22" i="111" s="1"/>
  <c r="GR22" i="111"/>
  <c r="GO22" i="111"/>
  <c r="HA22" i="111" s="1"/>
  <c r="AKA21" i="71"/>
  <c r="AKP21" i="71"/>
  <c r="AHX21" i="71"/>
  <c r="AIM21" i="71"/>
  <c r="ZL21" i="71"/>
  <c r="AAA21" i="71"/>
  <c r="IB22" i="71"/>
  <c r="IH22" i="71"/>
  <c r="IK22" i="71"/>
  <c r="HS22" i="71"/>
  <c r="IQ22" i="71" s="1"/>
  <c r="HY22" i="71"/>
  <c r="IY22" i="71" s="1"/>
  <c r="IE22" i="71"/>
  <c r="HV22" i="71"/>
  <c r="IU22" i="71" s="1"/>
  <c r="ST22" i="71"/>
  <c r="SH22" i="71"/>
  <c r="TF22" i="71" s="1"/>
  <c r="SQ22" i="71"/>
  <c r="SZ22" i="71"/>
  <c r="SW22" i="71"/>
  <c r="SN22" i="71"/>
  <c r="TN22" i="71" s="1"/>
  <c r="SK22" i="71"/>
  <c r="TJ22" i="71" s="1"/>
  <c r="AHO22" i="71"/>
  <c r="AHF22" i="71"/>
  <c r="AIE22" i="71" s="1"/>
  <c r="AHR22" i="71"/>
  <c r="AHU22" i="71"/>
  <c r="AHL22" i="71"/>
  <c r="AHC22" i="71"/>
  <c r="AIA22" i="71" s="1"/>
  <c r="AHI22" i="71"/>
  <c r="AII22" i="71" s="1"/>
  <c r="ANX22" i="71"/>
  <c r="ANL22" i="71"/>
  <c r="AOJ22" i="71" s="1"/>
  <c r="ANU22" i="71"/>
  <c r="AOD22" i="71"/>
  <c r="AOA22" i="71"/>
  <c r="ANR22" i="71"/>
  <c r="AOR22" i="71" s="1"/>
  <c r="ANO22" i="71"/>
  <c r="AON22" i="71" s="1"/>
  <c r="AM22" i="71"/>
  <c r="AI22" i="71"/>
  <c r="JK21" i="111"/>
  <c r="FI21" i="111"/>
  <c r="JO22" i="111"/>
  <c r="CH22" i="71"/>
  <c r="CP22" i="71"/>
  <c r="CL22" i="71"/>
  <c r="HP21" i="111"/>
  <c r="CP22" i="111"/>
  <c r="CT22" i="111"/>
  <c r="AU21" i="111"/>
  <c r="DO24" i="111"/>
  <c r="IC24" i="111"/>
  <c r="A24" i="111"/>
  <c r="BH24" i="111"/>
  <c r="FV24" i="111"/>
  <c r="FE22" i="111"/>
  <c r="FW23" i="111"/>
  <c r="DP23" i="111"/>
  <c r="ID23" i="111"/>
  <c r="B23" i="111"/>
  <c r="BI23" i="111"/>
  <c r="DB21" i="111"/>
  <c r="AM22" i="111"/>
  <c r="AQ22" i="71"/>
  <c r="BD24" i="71"/>
  <c r="BE23" i="71"/>
  <c r="B24" i="71"/>
  <c r="A25" i="71"/>
  <c r="AX87" i="53"/>
  <c r="X96" i="53"/>
  <c r="AX48" i="53"/>
  <c r="AK87" i="53"/>
  <c r="AX92" i="53"/>
  <c r="X94" i="53"/>
  <c r="AK73" i="53"/>
  <c r="AX46" i="53"/>
  <c r="AK79" i="53"/>
  <c r="AX80" i="53"/>
  <c r="AX93" i="53"/>
  <c r="AK96" i="53"/>
  <c r="X85" i="53"/>
  <c r="X46" i="53"/>
  <c r="AK41" i="53"/>
  <c r="X48" i="53"/>
  <c r="AX47" i="53"/>
  <c r="AK54" i="53"/>
  <c r="AK62" i="53"/>
  <c r="X86" i="53"/>
  <c r="AX29" i="53"/>
  <c r="X64" i="53"/>
  <c r="AX54" i="53"/>
  <c r="AK56" i="53"/>
  <c r="AX62" i="53"/>
  <c r="X89" i="53"/>
  <c r="AX86" i="53"/>
  <c r="X93" i="53"/>
  <c r="AK92" i="53"/>
  <c r="X80" i="53"/>
  <c r="AK80" i="53"/>
  <c r="AX78" i="53"/>
  <c r="AK78" i="53"/>
  <c r="AX77" i="53"/>
  <c r="AX69" i="53"/>
  <c r="AK76" i="53"/>
  <c r="AK64" i="53"/>
  <c r="X63" i="53"/>
  <c r="AK55" i="53"/>
  <c r="X55" i="53"/>
  <c r="X62" i="53"/>
  <c r="AX55" i="53"/>
  <c r="AX61" i="53"/>
  <c r="X54" i="53"/>
  <c r="X61" i="53"/>
  <c r="AK48" i="53"/>
  <c r="X39" i="53"/>
  <c r="AK39" i="53"/>
  <c r="AK45" i="53"/>
  <c r="X30" i="53"/>
  <c r="AX23" i="53"/>
  <c r="X23" i="53"/>
  <c r="AK23" i="53"/>
  <c r="AX22" i="53"/>
  <c r="X29" i="53"/>
  <c r="W10" i="16"/>
  <c r="X10" i="16" s="1"/>
  <c r="Y10" i="16" s="1"/>
  <c r="Q8" i="16" s="1"/>
  <c r="S18" i="16" s="1"/>
  <c r="Q18" i="16" s="1"/>
  <c r="W9" i="16"/>
  <c r="X9" i="16" s="1"/>
  <c r="Y9" i="16" s="1"/>
  <c r="Q7" i="16" s="1"/>
  <c r="S17" i="16" s="1"/>
  <c r="Q17" i="16" s="1"/>
  <c r="AK93" i="53"/>
  <c r="AX95" i="53"/>
  <c r="X88" i="53"/>
  <c r="AX85" i="53"/>
  <c r="AX73" i="53"/>
  <c r="X72" i="53"/>
  <c r="AX72" i="53"/>
  <c r="X78" i="53"/>
  <c r="AX71" i="53"/>
  <c r="X71" i="53"/>
  <c r="AK77" i="53"/>
  <c r="X76" i="53"/>
  <c r="AK69" i="53"/>
  <c r="AX57" i="53"/>
  <c r="X57" i="53"/>
  <c r="AK57" i="53"/>
  <c r="AK63" i="53"/>
  <c r="AX56" i="53"/>
  <c r="X56" i="53"/>
  <c r="X53" i="53"/>
  <c r="AX53" i="53"/>
  <c r="AX41" i="53"/>
  <c r="X41" i="53"/>
  <c r="X47" i="53"/>
  <c r="AX40" i="53"/>
  <c r="AK40" i="53"/>
  <c r="AK46" i="53"/>
  <c r="AX39" i="53"/>
  <c r="AK38" i="53"/>
  <c r="AX38" i="53"/>
  <c r="AK32" i="53"/>
  <c r="AK25" i="53"/>
  <c r="X25" i="53"/>
  <c r="AX24" i="53"/>
  <c r="AK30" i="53"/>
  <c r="AX30" i="53"/>
  <c r="X22" i="53"/>
  <c r="AK29" i="53"/>
  <c r="AK21" i="53"/>
  <c r="AX28" i="53"/>
  <c r="AK28" i="53"/>
  <c r="X21" i="53"/>
  <c r="AK88" i="53"/>
  <c r="AX88" i="53"/>
  <c r="AX79" i="53"/>
  <c r="X79" i="53"/>
  <c r="V79" i="53"/>
  <c r="Q79" i="53" s="1"/>
  <c r="AK72" i="53"/>
  <c r="AK60" i="53"/>
  <c r="AK53" i="53"/>
  <c r="V60" i="53" s="1"/>
  <c r="X60" i="53"/>
  <c r="X37" i="53"/>
  <c r="AX37" i="53"/>
  <c r="X44" i="53"/>
  <c r="AX44" i="53"/>
  <c r="AK44" i="53"/>
  <c r="AX32" i="53"/>
  <c r="X24" i="53"/>
  <c r="AX25" i="53"/>
  <c r="AX31" i="53"/>
  <c r="X31" i="53"/>
  <c r="AK22" i="53"/>
  <c r="AX21" i="53"/>
  <c r="X40" i="53"/>
  <c r="V59" i="53"/>
  <c r="X28" i="53"/>
  <c r="AK24" i="53"/>
  <c r="X32" i="53"/>
  <c r="AK47" i="53"/>
  <c r="V47" i="53" s="1"/>
  <c r="AK37" i="53"/>
  <c r="X45" i="53"/>
  <c r="AX45" i="53"/>
  <c r="X69" i="53"/>
  <c r="AK70" i="53"/>
  <c r="X38" i="53"/>
  <c r="AK61" i="53"/>
  <c r="AX60" i="53"/>
  <c r="AX76" i="53"/>
  <c r="V80" i="53" s="1"/>
  <c r="AK31" i="53"/>
  <c r="V31" i="53" s="1"/>
  <c r="AX70" i="53"/>
  <c r="V77" i="53" s="1"/>
  <c r="X70" i="53"/>
  <c r="X77" i="53"/>
  <c r="V78" i="53" s="1"/>
  <c r="X73" i="53"/>
  <c r="AX63" i="53"/>
  <c r="AK89" i="53"/>
  <c r="AX64" i="53"/>
  <c r="AK71" i="53"/>
  <c r="AK86" i="53"/>
  <c r="AK95" i="53"/>
  <c r="V95" i="53" s="1"/>
  <c r="X87" i="53"/>
  <c r="V91" i="53" s="1"/>
  <c r="AX96" i="53"/>
  <c r="W11" i="16"/>
  <c r="X11" i="16" s="1"/>
  <c r="Y11" i="16" s="1"/>
  <c r="Q9" i="16" s="1"/>
  <c r="S19" i="16" s="1"/>
  <c r="Q19" i="16" s="1"/>
  <c r="X92" i="53"/>
  <c r="AX89" i="53"/>
  <c r="V93" i="53" s="1"/>
  <c r="X95" i="53"/>
  <c r="AK85" i="53"/>
  <c r="AX94" i="53"/>
  <c r="V96" i="53" s="1"/>
  <c r="CT22" i="71" l="1"/>
  <c r="BS23" i="71"/>
  <c r="CE23" i="71" s="1"/>
  <c r="CB23" i="71"/>
  <c r="BP23" i="71"/>
  <c r="CP23" i="71" s="1"/>
  <c r="BM23" i="71"/>
  <c r="BY23" i="71"/>
  <c r="BV23" i="71"/>
  <c r="BJ23" i="71"/>
  <c r="CH23" i="71" s="1"/>
  <c r="ANG24" i="71"/>
  <c r="AJA24" i="71"/>
  <c r="AEU24" i="71"/>
  <c r="ACR24" i="71"/>
  <c r="ALD24" i="71"/>
  <c r="AGX24" i="71"/>
  <c r="YL24" i="71"/>
  <c r="PZ24" i="71"/>
  <c r="AAO24" i="71"/>
  <c r="UF24" i="71"/>
  <c r="V24" i="71"/>
  <c r="J24" i="71"/>
  <c r="NW24" i="71"/>
  <c r="LT24" i="71"/>
  <c r="JQ24" i="71"/>
  <c r="HN24" i="71"/>
  <c r="S24" i="71"/>
  <c r="G24" i="71"/>
  <c r="SC24" i="71"/>
  <c r="P24" i="71"/>
  <c r="AB24" i="71" s="1"/>
  <c r="Y24" i="71"/>
  <c r="M24" i="71"/>
  <c r="DH24" i="71"/>
  <c r="WI24" i="71"/>
  <c r="FK24" i="71"/>
  <c r="CG23" i="111"/>
  <c r="BU23" i="111"/>
  <c r="CD23" i="111"/>
  <c r="BR23" i="111"/>
  <c r="CP23" i="111" s="1"/>
  <c r="CA23" i="111"/>
  <c r="CM23" i="111" s="1"/>
  <c r="BX23" i="111"/>
  <c r="CJ23" i="111"/>
  <c r="EK23" i="111"/>
  <c r="DY23" i="111"/>
  <c r="EH23" i="111"/>
  <c r="ET23" i="111" s="1"/>
  <c r="EE23" i="111"/>
  <c r="FE23" i="111" s="1"/>
  <c r="EB23" i="111"/>
  <c r="EQ23" i="111"/>
  <c r="EN23" i="111"/>
  <c r="IN22" i="71"/>
  <c r="JC22" i="71"/>
  <c r="UT23" i="71"/>
  <c r="VC23" i="71"/>
  <c r="UN23" i="71"/>
  <c r="VM23" i="71" s="1"/>
  <c r="UZ23" i="71"/>
  <c r="UK23" i="71"/>
  <c r="VI23" i="71" s="1"/>
  <c r="UW23" i="71"/>
  <c r="UQ23" i="71"/>
  <c r="VQ23" i="71" s="1"/>
  <c r="AOD23" i="71"/>
  <c r="ANR23" i="71"/>
  <c r="AOR23" i="71" s="1"/>
  <c r="AOA23" i="71"/>
  <c r="ANX23" i="71"/>
  <c r="ANU23" i="71"/>
  <c r="ANL23" i="71"/>
  <c r="AOJ23" i="71" s="1"/>
  <c r="ANO23" i="71"/>
  <c r="AON23" i="71" s="1"/>
  <c r="AJO23" i="71"/>
  <c r="AJF23" i="71"/>
  <c r="AKD23" i="71" s="1"/>
  <c r="AJX23" i="71"/>
  <c r="AJL23" i="71"/>
  <c r="AKL23" i="71" s="1"/>
  <c r="AJU23" i="71"/>
  <c r="AJI23" i="71"/>
  <c r="AKH23" i="71" s="1"/>
  <c r="AJR23" i="71"/>
  <c r="AMS22" i="71"/>
  <c r="AMD22" i="71"/>
  <c r="PL22" i="71"/>
  <c r="OW22" i="71"/>
  <c r="ACD22" i="71"/>
  <c r="ABO22" i="71"/>
  <c r="AC23" i="111"/>
  <c r="Q23" i="111"/>
  <c r="Z23" i="111"/>
  <c r="N23" i="111"/>
  <c r="AM23" i="111" s="1"/>
  <c r="K23" i="111"/>
  <c r="AI23" i="111" s="1"/>
  <c r="W23" i="111"/>
  <c r="T23" i="111"/>
  <c r="AF23" i="111" s="1"/>
  <c r="AOV22" i="71"/>
  <c r="AOG22" i="71"/>
  <c r="EB23" i="71"/>
  <c r="DS23" i="71"/>
  <c r="ES23" i="71" s="1"/>
  <c r="DP23" i="71"/>
  <c r="EO23" i="71" s="1"/>
  <c r="EE23" i="71"/>
  <c r="DY23" i="71"/>
  <c r="DM23" i="71"/>
  <c r="EK23" i="71" s="1"/>
  <c r="DV23" i="71"/>
  <c r="IB23" i="71"/>
  <c r="IH23" i="71"/>
  <c r="IE23" i="71"/>
  <c r="HV23" i="71"/>
  <c r="IU23" i="71" s="1"/>
  <c r="IK23" i="71"/>
  <c r="HY23" i="71"/>
  <c r="IY23" i="71" s="1"/>
  <c r="HS23" i="71"/>
  <c r="IQ23" i="71" s="1"/>
  <c r="ABC23" i="71"/>
  <c r="AAZ23" i="71"/>
  <c r="ABZ23" i="71" s="1"/>
  <c r="ABL23" i="71"/>
  <c r="AAW23" i="71"/>
  <c r="ABV23" i="71" s="1"/>
  <c r="ABF23" i="71"/>
  <c r="AAT23" i="71"/>
  <c r="ABR23" i="71" s="1"/>
  <c r="ABI23" i="71"/>
  <c r="SZ23" i="71"/>
  <c r="SH23" i="71"/>
  <c r="TF23" i="71" s="1"/>
  <c r="SQ23" i="71"/>
  <c r="SW23" i="71"/>
  <c r="ST23" i="71"/>
  <c r="SK23" i="71"/>
  <c r="TJ23" i="71" s="1"/>
  <c r="SN23" i="71"/>
  <c r="TN23" i="71" s="1"/>
  <c r="AFI23" i="71"/>
  <c r="AFF23" i="71"/>
  <c r="AGF23" i="71" s="1"/>
  <c r="AFO23" i="71"/>
  <c r="AFR23" i="71"/>
  <c r="AEZ23" i="71"/>
  <c r="AFX23" i="71" s="1"/>
  <c r="AFC23" i="71"/>
  <c r="AGB23" i="71" s="1"/>
  <c r="AFL23" i="71"/>
  <c r="ADR22" i="71"/>
  <c r="AEG22" i="71"/>
  <c r="AAA22" i="71"/>
  <c r="ZL22" i="71"/>
  <c r="VU22" i="71"/>
  <c r="VF22" i="71"/>
  <c r="EH22" i="71"/>
  <c r="EW22" i="71"/>
  <c r="AKA22" i="71"/>
  <c r="AKP22" i="71"/>
  <c r="GO23" i="111"/>
  <c r="HA23" i="111" s="1"/>
  <c r="GX23" i="111"/>
  <c r="GL23" i="111"/>
  <c r="HL23" i="111" s="1"/>
  <c r="GI23" i="111"/>
  <c r="GF23" i="111"/>
  <c r="HD23" i="111" s="1"/>
  <c r="GU23" i="111"/>
  <c r="GR23" i="111"/>
  <c r="IY23" i="111"/>
  <c r="IM23" i="111"/>
  <c r="IV23" i="111"/>
  <c r="JH23" i="111" s="1"/>
  <c r="JW23" i="111" s="1"/>
  <c r="JE23" i="111"/>
  <c r="JS23" i="111" s="1"/>
  <c r="IS23" i="111"/>
  <c r="JB23" i="111"/>
  <c r="JO23" i="111" s="1"/>
  <c r="IP23" i="111"/>
  <c r="AHX22" i="71"/>
  <c r="AIM22" i="71"/>
  <c r="KE23" i="71"/>
  <c r="KK23" i="71"/>
  <c r="JV23" i="71"/>
  <c r="KT23" i="71" s="1"/>
  <c r="KH23" i="71"/>
  <c r="KB23" i="71"/>
  <c r="LB23" i="71" s="1"/>
  <c r="KN23" i="71"/>
  <c r="JY23" i="71"/>
  <c r="KX23" i="71" s="1"/>
  <c r="FY23" i="71"/>
  <c r="GE23" i="71"/>
  <c r="FS23" i="71"/>
  <c r="GR23" i="71" s="1"/>
  <c r="GB23" i="71"/>
  <c r="FV23" i="71"/>
  <c r="GV23" i="71" s="1"/>
  <c r="FP23" i="71"/>
  <c r="GN23" i="71" s="1"/>
  <c r="GH23" i="71"/>
  <c r="WW23" i="71"/>
  <c r="XF23" i="71"/>
  <c r="WZ23" i="71"/>
  <c r="WT23" i="71"/>
  <c r="XT23" i="71" s="1"/>
  <c r="WN23" i="71"/>
  <c r="XL23" i="71" s="1"/>
  <c r="WQ23" i="71"/>
  <c r="XP23" i="71" s="1"/>
  <c r="XC23" i="71"/>
  <c r="YZ23" i="71"/>
  <c r="YT23" i="71"/>
  <c r="ZS23" i="71" s="1"/>
  <c r="ZI23" i="71"/>
  <c r="ZC23" i="71"/>
  <c r="YW23" i="71"/>
  <c r="ZW23" i="71" s="1"/>
  <c r="ZF23" i="71"/>
  <c r="YQ23" i="71"/>
  <c r="ZO23" i="71" s="1"/>
  <c r="ALX23" i="71"/>
  <c r="ALR23" i="71"/>
  <c r="ALL23" i="71"/>
  <c r="AMK23" i="71" s="1"/>
  <c r="ALO23" i="71"/>
  <c r="AMO23" i="71" s="1"/>
  <c r="ALU23" i="71"/>
  <c r="ALI23" i="71"/>
  <c r="AMG23" i="71" s="1"/>
  <c r="AMA23" i="71"/>
  <c r="AFU22" i="71"/>
  <c r="AGJ22" i="71"/>
  <c r="XX22" i="71"/>
  <c r="XI22" i="71"/>
  <c r="KQ22" i="71"/>
  <c r="LF22" i="71"/>
  <c r="QZ22" i="71"/>
  <c r="RO22" i="71"/>
  <c r="ANF25" i="71"/>
  <c r="AIZ25" i="71"/>
  <c r="AET25" i="71"/>
  <c r="ACQ25" i="71"/>
  <c r="ALC25" i="71"/>
  <c r="AGW25" i="71"/>
  <c r="YK25" i="71"/>
  <c r="AAN25" i="71"/>
  <c r="UE25" i="71"/>
  <c r="HM25" i="71"/>
  <c r="NV25" i="71"/>
  <c r="LS25" i="71"/>
  <c r="JP25" i="71"/>
  <c r="DG25" i="71"/>
  <c r="SB25" i="71"/>
  <c r="PY25" i="71"/>
  <c r="WH25" i="71"/>
  <c r="FJ25" i="71"/>
  <c r="TR22" i="71"/>
  <c r="TC22" i="71"/>
  <c r="MQ23" i="71"/>
  <c r="MN23" i="71"/>
  <c r="ME23" i="71"/>
  <c r="NE23" i="71" s="1"/>
  <c r="MB23" i="71"/>
  <c r="NA23" i="71" s="1"/>
  <c r="LY23" i="71"/>
  <c r="MW23" i="71" s="1"/>
  <c r="MK23" i="71"/>
  <c r="MH23" i="71"/>
  <c r="QN23" i="71"/>
  <c r="QK23" i="71"/>
  <c r="RK23" i="71" s="1"/>
  <c r="QE23" i="71"/>
  <c r="RC23" i="71" s="1"/>
  <c r="QW23" i="71"/>
  <c r="QH23" i="71"/>
  <c r="RG23" i="71" s="1"/>
  <c r="QQ23" i="71"/>
  <c r="QT23" i="71"/>
  <c r="ON23" i="71"/>
  <c r="OH23" i="71"/>
  <c r="PH23" i="71" s="1"/>
  <c r="OK23" i="71"/>
  <c r="OQ23" i="71"/>
  <c r="OE23" i="71"/>
  <c r="PD23" i="71" s="1"/>
  <c r="OB23" i="71"/>
  <c r="OZ23" i="71" s="1"/>
  <c r="OT23" i="71"/>
  <c r="ADC23" i="71"/>
  <c r="AEC23" i="71" s="1"/>
  <c r="ACW23" i="71"/>
  <c r="ADU23" i="71" s="1"/>
  <c r="ADF23" i="71"/>
  <c r="ADL23" i="71"/>
  <c r="ACZ23" i="71"/>
  <c r="ADY23" i="71" s="1"/>
  <c r="ADO23" i="71"/>
  <c r="ADI23" i="71"/>
  <c r="AHL23" i="71"/>
  <c r="AHR23" i="71"/>
  <c r="AHF23" i="71"/>
  <c r="AIE23" i="71" s="1"/>
  <c r="AHC23" i="71"/>
  <c r="AIA23" i="71" s="1"/>
  <c r="AHI23" i="71"/>
  <c r="AII23" i="71" s="1"/>
  <c r="AHU23" i="71"/>
  <c r="AHO23" i="71"/>
  <c r="GK22" i="71"/>
  <c r="GZ22" i="71"/>
  <c r="NI22" i="71"/>
  <c r="MT22" i="71"/>
  <c r="AM23" i="71"/>
  <c r="AI23" i="71"/>
  <c r="JK22" i="111"/>
  <c r="BH25" i="111"/>
  <c r="A25" i="111"/>
  <c r="FV25" i="111"/>
  <c r="DO25" i="111"/>
  <c r="IC25" i="111"/>
  <c r="AU22" i="111"/>
  <c r="EW23" i="111"/>
  <c r="FA23" i="111"/>
  <c r="FI22" i="111"/>
  <c r="DB22" i="111"/>
  <c r="ID24" i="111"/>
  <c r="BI24" i="111"/>
  <c r="FW24" i="111"/>
  <c r="B24" i="111"/>
  <c r="DP24" i="111"/>
  <c r="CL23" i="71"/>
  <c r="CT23" i="71"/>
  <c r="HH23" i="111"/>
  <c r="CX23" i="111"/>
  <c r="CT23" i="111"/>
  <c r="AQ23" i="111"/>
  <c r="HP22" i="111"/>
  <c r="AQ23" i="71"/>
  <c r="BD25" i="71"/>
  <c r="BE24" i="71"/>
  <c r="AE24" i="71"/>
  <c r="AM24" i="71"/>
  <c r="B25" i="71"/>
  <c r="A26" i="71"/>
  <c r="V44" i="53"/>
  <c r="P44" i="53" s="1"/>
  <c r="V32" i="53"/>
  <c r="P32" i="53" s="1"/>
  <c r="V92" i="53"/>
  <c r="V29" i="53"/>
  <c r="S29" i="53" s="1"/>
  <c r="V62" i="53"/>
  <c r="P62" i="53" s="1"/>
  <c r="V63" i="53"/>
  <c r="V61" i="53"/>
  <c r="S61" i="53" s="1"/>
  <c r="V45" i="53"/>
  <c r="T45" i="53" s="1"/>
  <c r="V46" i="53"/>
  <c r="P46" i="53" s="1"/>
  <c r="V28" i="53"/>
  <c r="R28" i="53" s="1"/>
  <c r="V94" i="53"/>
  <c r="P94" i="53" s="1"/>
  <c r="U79" i="53"/>
  <c r="S79" i="53"/>
  <c r="S62" i="53"/>
  <c r="P61" i="53"/>
  <c r="T62" i="53"/>
  <c r="R61" i="53"/>
  <c r="V43" i="53"/>
  <c r="T43" i="53" s="1"/>
  <c r="V48" i="53"/>
  <c r="U48" i="53" s="1"/>
  <c r="V30" i="53"/>
  <c r="Q30" i="53" s="1"/>
  <c r="V27" i="53"/>
  <c r="T79" i="53"/>
  <c r="P79" i="53"/>
  <c r="V76" i="53"/>
  <c r="P76" i="53" s="1"/>
  <c r="R79" i="53"/>
  <c r="Q62" i="53"/>
  <c r="R62" i="53"/>
  <c r="T61" i="53"/>
  <c r="U62" i="53"/>
  <c r="T91" i="53"/>
  <c r="S91" i="53"/>
  <c r="Q91" i="53"/>
  <c r="P91" i="53"/>
  <c r="R91" i="53"/>
  <c r="U91" i="53"/>
  <c r="Q31" i="53"/>
  <c r="R31" i="53"/>
  <c r="T31" i="53"/>
  <c r="U31" i="53"/>
  <c r="S31" i="53"/>
  <c r="P31" i="53"/>
  <c r="Q43" i="53"/>
  <c r="S63" i="53"/>
  <c r="T63" i="53"/>
  <c r="Q63" i="53"/>
  <c r="R63" i="53"/>
  <c r="U63" i="53"/>
  <c r="P63" i="53"/>
  <c r="V75" i="53"/>
  <c r="T96" i="53"/>
  <c r="U96" i="53"/>
  <c r="P96" i="53"/>
  <c r="Q96" i="53"/>
  <c r="R96" i="53"/>
  <c r="S96" i="53"/>
  <c r="P95" i="53"/>
  <c r="U95" i="53"/>
  <c r="S95" i="53"/>
  <c r="T95" i="53"/>
  <c r="Q95" i="53"/>
  <c r="R95" i="53"/>
  <c r="T78" i="53"/>
  <c r="S78" i="53"/>
  <c r="P78" i="53"/>
  <c r="U78" i="53"/>
  <c r="R78" i="53"/>
  <c r="Q78" i="53"/>
  <c r="P80" i="53"/>
  <c r="T80" i="53"/>
  <c r="R80" i="53"/>
  <c r="S80" i="53"/>
  <c r="Q80" i="53"/>
  <c r="U80" i="53"/>
  <c r="Q77" i="53"/>
  <c r="U77" i="53"/>
  <c r="P77" i="53"/>
  <c r="T77" i="53"/>
  <c r="S77" i="53"/>
  <c r="R77" i="53"/>
  <c r="P93" i="53"/>
  <c r="R93" i="53"/>
  <c r="U93" i="53"/>
  <c r="Q93" i="53"/>
  <c r="S93" i="53"/>
  <c r="T93" i="53"/>
  <c r="V64" i="53"/>
  <c r="U59" i="53"/>
  <c r="R59" i="53"/>
  <c r="T59" i="53"/>
  <c r="Q59" i="53"/>
  <c r="P59" i="53"/>
  <c r="S59" i="53"/>
  <c r="T94" i="53"/>
  <c r="R94" i="53"/>
  <c r="T48" i="53"/>
  <c r="Q48" i="53"/>
  <c r="R48" i="53"/>
  <c r="P48" i="53"/>
  <c r="Q32" i="53"/>
  <c r="S32" i="53"/>
  <c r="R32" i="53"/>
  <c r="T32" i="53"/>
  <c r="U32" i="53"/>
  <c r="S47" i="53"/>
  <c r="Q47" i="53"/>
  <c r="P47" i="53"/>
  <c r="U47" i="53"/>
  <c r="R47" i="53"/>
  <c r="T47" i="53"/>
  <c r="R60" i="53"/>
  <c r="L16" i="54" s="1"/>
  <c r="Q60" i="53"/>
  <c r="T60" i="53"/>
  <c r="S60" i="53"/>
  <c r="P60" i="53"/>
  <c r="U60" i="53"/>
  <c r="R92" i="53"/>
  <c r="Q92" i="53"/>
  <c r="U92" i="53"/>
  <c r="O18" i="54" s="1"/>
  <c r="T92" i="53"/>
  <c r="P92" i="53"/>
  <c r="S92" i="53"/>
  <c r="Q44" i="53"/>
  <c r="P29" i="53"/>
  <c r="T29" i="53"/>
  <c r="AQ24" i="71" l="1"/>
  <c r="CJ24" i="111"/>
  <c r="BX24" i="111"/>
  <c r="CX24" i="111" s="1"/>
  <c r="CG24" i="111"/>
  <c r="BU24" i="111"/>
  <c r="CD24" i="111"/>
  <c r="CA24" i="111"/>
  <c r="CM24" i="111" s="1"/>
  <c r="BR24" i="111"/>
  <c r="CP24" i="111" s="1"/>
  <c r="ADR23" i="71"/>
  <c r="AEG23" i="71"/>
  <c r="QZ23" i="71"/>
  <c r="RO23" i="71"/>
  <c r="XI23" i="71"/>
  <c r="XX23" i="71"/>
  <c r="TR23" i="71"/>
  <c r="TC23" i="71"/>
  <c r="IN23" i="71"/>
  <c r="JC23" i="71"/>
  <c r="AOV23" i="71"/>
  <c r="AOG23" i="71"/>
  <c r="GE24" i="71"/>
  <c r="FY24" i="71"/>
  <c r="FS24" i="71"/>
  <c r="GR24" i="71" s="1"/>
  <c r="GH24" i="71"/>
  <c r="FV24" i="71"/>
  <c r="GV24" i="71" s="1"/>
  <c r="GB24" i="71"/>
  <c r="FP24" i="71"/>
  <c r="GN24" i="71" s="1"/>
  <c r="ON24" i="71"/>
  <c r="OB24" i="71"/>
  <c r="OZ24" i="71" s="1"/>
  <c r="OT24" i="71"/>
  <c r="OK24" i="71"/>
  <c r="OH24" i="71"/>
  <c r="PH24" i="71" s="1"/>
  <c r="OQ24" i="71"/>
  <c r="OE24" i="71"/>
  <c r="PD24" i="71" s="1"/>
  <c r="ABL24" i="71"/>
  <c r="AAZ24" i="71"/>
  <c r="ABZ24" i="71" s="1"/>
  <c r="ABI24" i="71"/>
  <c r="AAW24" i="71"/>
  <c r="ABV24" i="71" s="1"/>
  <c r="ABC24" i="71"/>
  <c r="AAT24" i="71"/>
  <c r="ABR24" i="71" s="1"/>
  <c r="ABF24" i="71"/>
  <c r="ALX24" i="71"/>
  <c r="ALL24" i="71"/>
  <c r="AMK24" i="71" s="1"/>
  <c r="ALU24" i="71"/>
  <c r="ALI24" i="71"/>
  <c r="AMG24" i="71" s="1"/>
  <c r="ALR24" i="71"/>
  <c r="ALO24" i="71"/>
  <c r="AMO24" i="71" s="1"/>
  <c r="AMA24" i="71"/>
  <c r="ANX24" i="71"/>
  <c r="ANO24" i="71"/>
  <c r="AON24" i="71" s="1"/>
  <c r="AOA24" i="71"/>
  <c r="ANL24" i="71"/>
  <c r="AOJ24" i="71" s="1"/>
  <c r="AOD24" i="71"/>
  <c r="ANU24" i="71"/>
  <c r="ANR24" i="71"/>
  <c r="AOR24" i="71" s="1"/>
  <c r="ANF26" i="71"/>
  <c r="YK26" i="71"/>
  <c r="AGW26" i="71"/>
  <c r="AIZ26" i="71"/>
  <c r="WH26" i="71"/>
  <c r="SB26" i="71"/>
  <c r="AET26" i="71"/>
  <c r="ALC26" i="71"/>
  <c r="ACQ26" i="71"/>
  <c r="AAN26" i="71"/>
  <c r="UE26" i="71"/>
  <c r="HM26" i="71"/>
  <c r="LS26" i="71"/>
  <c r="PY26" i="71"/>
  <c r="JP26" i="71"/>
  <c r="FJ26" i="71"/>
  <c r="DG26" i="71"/>
  <c r="NV26" i="71"/>
  <c r="BV24" i="71"/>
  <c r="BJ24" i="71"/>
  <c r="CH24" i="71" s="1"/>
  <c r="BS24" i="71"/>
  <c r="CE24" i="71" s="1"/>
  <c r="BP24" i="71"/>
  <c r="BY24" i="71"/>
  <c r="BM24" i="71"/>
  <c r="CB24" i="71"/>
  <c r="EN24" i="111"/>
  <c r="EB24" i="111"/>
  <c r="EK24" i="111"/>
  <c r="DY24" i="111"/>
  <c r="EW24" i="111" s="1"/>
  <c r="EH24" i="111"/>
  <c r="ET24" i="111" s="1"/>
  <c r="EE24" i="111"/>
  <c r="FE24" i="111" s="1"/>
  <c r="EQ24" i="111"/>
  <c r="JB24" i="111"/>
  <c r="JO24" i="111" s="1"/>
  <c r="IP24" i="111"/>
  <c r="IY24" i="111"/>
  <c r="IM24" i="111"/>
  <c r="IV24" i="111"/>
  <c r="JH24" i="111" s="1"/>
  <c r="JW24" i="111" s="1"/>
  <c r="JE24" i="111"/>
  <c r="IS24" i="111"/>
  <c r="MT23" i="71"/>
  <c r="NI23" i="71"/>
  <c r="AMS23" i="71"/>
  <c r="AMD23" i="71"/>
  <c r="AAA23" i="71"/>
  <c r="ZL23" i="71"/>
  <c r="ABO23" i="71"/>
  <c r="ACD23" i="71"/>
  <c r="EH23" i="71"/>
  <c r="EW23" i="71"/>
  <c r="AKA23" i="71"/>
  <c r="AKP23" i="71"/>
  <c r="XF24" i="71"/>
  <c r="WT24" i="71"/>
  <c r="XT24" i="71" s="1"/>
  <c r="XC24" i="71"/>
  <c r="WQ24" i="71"/>
  <c r="XP24" i="71" s="1"/>
  <c r="WZ24" i="71"/>
  <c r="WW24" i="71"/>
  <c r="WN24" i="71"/>
  <c r="XL24" i="71" s="1"/>
  <c r="IB24" i="71"/>
  <c r="IH24" i="71"/>
  <c r="IK24" i="71"/>
  <c r="HS24" i="71"/>
  <c r="IQ24" i="71" s="1"/>
  <c r="IE24" i="71"/>
  <c r="HY24" i="71"/>
  <c r="IY24" i="71" s="1"/>
  <c r="HV24" i="71"/>
  <c r="IU24" i="71" s="1"/>
  <c r="QN24" i="71"/>
  <c r="QT24" i="71"/>
  <c r="QE24" i="71"/>
  <c r="RC24" i="71" s="1"/>
  <c r="QQ24" i="71"/>
  <c r="QK24" i="71"/>
  <c r="RK24" i="71" s="1"/>
  <c r="QH24" i="71"/>
  <c r="RG24" i="71" s="1"/>
  <c r="QW24" i="71"/>
  <c r="ADI24" i="71"/>
  <c r="ACW24" i="71"/>
  <c r="ADU24" i="71" s="1"/>
  <c r="ADF24" i="71"/>
  <c r="ADO24" i="71"/>
  <c r="ADL24" i="71"/>
  <c r="ADC24" i="71"/>
  <c r="AEC24" i="71" s="1"/>
  <c r="ACZ24" i="71"/>
  <c r="ADY24" i="71" s="1"/>
  <c r="AJA25" i="71"/>
  <c r="AEU25" i="71"/>
  <c r="ACR25" i="71"/>
  <c r="ALD25" i="71"/>
  <c r="ANG25" i="71"/>
  <c r="AGX25" i="71"/>
  <c r="AAO25" i="71"/>
  <c r="UF25" i="71"/>
  <c r="SC25" i="71"/>
  <c r="PZ25" i="71"/>
  <c r="WI25" i="71"/>
  <c r="NW25" i="71"/>
  <c r="LT25" i="71"/>
  <c r="JQ25" i="71"/>
  <c r="DH25" i="71"/>
  <c r="Y25" i="71"/>
  <c r="M25" i="71"/>
  <c r="YL25" i="71"/>
  <c r="FK25" i="71"/>
  <c r="HN25" i="71"/>
  <c r="V25" i="71"/>
  <c r="J25" i="71"/>
  <c r="AI25" i="71" s="1"/>
  <c r="S25" i="71"/>
  <c r="G25" i="71"/>
  <c r="P25" i="71"/>
  <c r="AB25" i="71" s="1"/>
  <c r="T24" i="111"/>
  <c r="AF24" i="111" s="1"/>
  <c r="AC24" i="111"/>
  <c r="Q24" i="111"/>
  <c r="AQ24" i="111" s="1"/>
  <c r="N24" i="111"/>
  <c r="AM24" i="111" s="1"/>
  <c r="K24" i="111"/>
  <c r="AI24" i="111" s="1"/>
  <c r="Z24" i="111"/>
  <c r="W24" i="111"/>
  <c r="LF23" i="71"/>
  <c r="KQ23" i="71"/>
  <c r="DP24" i="71"/>
  <c r="EO24" i="71" s="1"/>
  <c r="DM24" i="71"/>
  <c r="EK24" i="71" s="1"/>
  <c r="EB24" i="71"/>
  <c r="DV24" i="71"/>
  <c r="DS24" i="71"/>
  <c r="ES24" i="71" s="1"/>
  <c r="EE24" i="71"/>
  <c r="DY24" i="71"/>
  <c r="SW24" i="71"/>
  <c r="SK24" i="71"/>
  <c r="TJ24" i="71" s="1"/>
  <c r="ST24" i="71"/>
  <c r="SH24" i="71"/>
  <c r="TF24" i="71" s="1"/>
  <c r="SQ24" i="71"/>
  <c r="SN24" i="71"/>
  <c r="TN24" i="71" s="1"/>
  <c r="SZ24" i="71"/>
  <c r="KH24" i="71"/>
  <c r="JV24" i="71"/>
  <c r="KT24" i="71" s="1"/>
  <c r="KB24" i="71"/>
  <c r="LB24" i="71" s="1"/>
  <c r="KE24" i="71"/>
  <c r="KN24" i="71"/>
  <c r="KK24" i="71"/>
  <c r="JY24" i="71"/>
  <c r="KX24" i="71" s="1"/>
  <c r="ZI24" i="71"/>
  <c r="YW24" i="71"/>
  <c r="ZW24" i="71" s="1"/>
  <c r="ZF24" i="71"/>
  <c r="YT24" i="71"/>
  <c r="ZS24" i="71" s="1"/>
  <c r="ZC24" i="71"/>
  <c r="YZ24" i="71"/>
  <c r="YQ24" i="71"/>
  <c r="ZO24" i="71" s="1"/>
  <c r="AFL24" i="71"/>
  <c r="AEZ24" i="71"/>
  <c r="AFX24" i="71" s="1"/>
  <c r="AFI24" i="71"/>
  <c r="AFO24" i="71"/>
  <c r="AFF24" i="71"/>
  <c r="AGF24" i="71" s="1"/>
  <c r="AFC24" i="71"/>
  <c r="AGB24" i="71" s="1"/>
  <c r="AFR24" i="71"/>
  <c r="GR24" i="111"/>
  <c r="GF24" i="111"/>
  <c r="HD24" i="111" s="1"/>
  <c r="GO24" i="111"/>
  <c r="HA24" i="111" s="1"/>
  <c r="GL24" i="111"/>
  <c r="HL24" i="111" s="1"/>
  <c r="GI24" i="111"/>
  <c r="HH24" i="111" s="1"/>
  <c r="GX24" i="111"/>
  <c r="GU24" i="111"/>
  <c r="AIM23" i="71"/>
  <c r="AHX23" i="71"/>
  <c r="OW23" i="71"/>
  <c r="PL23" i="71"/>
  <c r="GK23" i="71"/>
  <c r="GZ23" i="71"/>
  <c r="AFU23" i="71"/>
  <c r="AGJ23" i="71"/>
  <c r="VU23" i="71"/>
  <c r="VF23" i="71"/>
  <c r="MK24" i="71"/>
  <c r="LY24" i="71"/>
  <c r="MW24" i="71" s="1"/>
  <c r="ME24" i="71"/>
  <c r="NE24" i="71" s="1"/>
  <c r="MH24" i="71"/>
  <c r="MQ24" i="71"/>
  <c r="MN24" i="71"/>
  <c r="MB24" i="71"/>
  <c r="NA24" i="71" s="1"/>
  <c r="UZ24" i="71"/>
  <c r="UN24" i="71"/>
  <c r="VM24" i="71" s="1"/>
  <c r="UW24" i="71"/>
  <c r="UK24" i="71"/>
  <c r="VI24" i="71" s="1"/>
  <c r="VC24" i="71"/>
  <c r="UT24" i="71"/>
  <c r="UQ24" i="71"/>
  <c r="VQ24" i="71" s="1"/>
  <c r="AHO24" i="71"/>
  <c r="AHR24" i="71"/>
  <c r="AHF24" i="71"/>
  <c r="AIE24" i="71" s="1"/>
  <c r="AHI24" i="71"/>
  <c r="AII24" i="71" s="1"/>
  <c r="AHU24" i="71"/>
  <c r="AHL24" i="71"/>
  <c r="AHC24" i="71"/>
  <c r="AIA24" i="71" s="1"/>
  <c r="AJO24" i="71"/>
  <c r="AJR24" i="71"/>
  <c r="AJL24" i="71"/>
  <c r="AKL24" i="71" s="1"/>
  <c r="AJX24" i="71"/>
  <c r="AJI24" i="71"/>
  <c r="AKH24" i="71" s="1"/>
  <c r="AJF24" i="71"/>
  <c r="AKD24" i="71" s="1"/>
  <c r="AJU24" i="71"/>
  <c r="R29" i="53"/>
  <c r="U29" i="53"/>
  <c r="Q29" i="53"/>
  <c r="AI24" i="71"/>
  <c r="U28" i="53"/>
  <c r="T27" i="53"/>
  <c r="P27" i="53"/>
  <c r="AE25" i="71"/>
  <c r="FW25" i="111"/>
  <c r="DP25" i="111"/>
  <c r="B25" i="111"/>
  <c r="ID25" i="111"/>
  <c r="BI25" i="111"/>
  <c r="AU23" i="111"/>
  <c r="HP23" i="111"/>
  <c r="JK23" i="111"/>
  <c r="FA24" i="111"/>
  <c r="CT24" i="111"/>
  <c r="CP24" i="71"/>
  <c r="CL24" i="71"/>
  <c r="DB23" i="111"/>
  <c r="FI23" i="111"/>
  <c r="DO26" i="111"/>
  <c r="IC26" i="111"/>
  <c r="BH26" i="111"/>
  <c r="FV26" i="111"/>
  <c r="A26" i="111"/>
  <c r="JS24" i="111"/>
  <c r="BD26" i="71"/>
  <c r="BE25" i="71"/>
  <c r="B26" i="71"/>
  <c r="A27" i="71"/>
  <c r="T46" i="53"/>
  <c r="Q46" i="53"/>
  <c r="S46" i="53"/>
  <c r="U46" i="53"/>
  <c r="R46" i="53"/>
  <c r="Q45" i="53"/>
  <c r="K15" i="54" s="1"/>
  <c r="P45" i="53"/>
  <c r="R45" i="53"/>
  <c r="U45" i="53"/>
  <c r="S45" i="53"/>
  <c r="T44" i="53"/>
  <c r="N15" i="54" s="1"/>
  <c r="S44" i="53"/>
  <c r="U44" i="53"/>
  <c r="R44" i="53"/>
  <c r="P28" i="53"/>
  <c r="S28" i="53"/>
  <c r="M14" i="54" s="1"/>
  <c r="Q28" i="53"/>
  <c r="M16" i="54"/>
  <c r="R27" i="53"/>
  <c r="U27" i="53"/>
  <c r="Q27" i="53"/>
  <c r="S27" i="53"/>
  <c r="T76" i="53"/>
  <c r="N17" i="54" s="1"/>
  <c r="Q61" i="53"/>
  <c r="K16" i="54" s="1"/>
  <c r="U61" i="53"/>
  <c r="O16" i="54" s="1"/>
  <c r="P43" i="53"/>
  <c r="R43" i="53"/>
  <c r="S48" i="53"/>
  <c r="S30" i="53"/>
  <c r="T30" i="53"/>
  <c r="T28" i="53"/>
  <c r="N14" i="54" s="1"/>
  <c r="R30" i="53"/>
  <c r="P30" i="53"/>
  <c r="U30" i="53"/>
  <c r="L18" i="54"/>
  <c r="N18" i="54"/>
  <c r="U94" i="53"/>
  <c r="Q94" i="53"/>
  <c r="M18" i="54"/>
  <c r="S94" i="53"/>
  <c r="S76" i="53"/>
  <c r="M17" i="54" s="1"/>
  <c r="Q76" i="53"/>
  <c r="K17" i="54" s="1"/>
  <c r="U76" i="53"/>
  <c r="O17" i="54" s="1"/>
  <c r="R76" i="53"/>
  <c r="L17" i="54" s="1"/>
  <c r="N16" i="54"/>
  <c r="S43" i="53"/>
  <c r="U43" i="53"/>
  <c r="K18" i="54"/>
  <c r="R75" i="53"/>
  <c r="S75" i="53"/>
  <c r="P75" i="53"/>
  <c r="Q75" i="53"/>
  <c r="U75" i="53"/>
  <c r="T75" i="53"/>
  <c r="O15" i="54"/>
  <c r="U64" i="53"/>
  <c r="R64" i="53"/>
  <c r="S64" i="53"/>
  <c r="T64" i="53"/>
  <c r="Q64" i="53"/>
  <c r="P64" i="53"/>
  <c r="L14" i="54"/>
  <c r="AQ25" i="71" l="1"/>
  <c r="CT24" i="71"/>
  <c r="O14" i="54"/>
  <c r="K14" i="54"/>
  <c r="BY25" i="71"/>
  <c r="BM25" i="71"/>
  <c r="CL25" i="71" s="1"/>
  <c r="BV25" i="71"/>
  <c r="BJ25" i="71"/>
  <c r="BS25" i="71"/>
  <c r="CE25" i="71" s="1"/>
  <c r="CB25" i="71"/>
  <c r="BP25" i="71"/>
  <c r="JE25" i="111"/>
  <c r="JS25" i="111" s="1"/>
  <c r="IS25" i="111"/>
  <c r="JB25" i="111"/>
  <c r="JO25" i="111" s="1"/>
  <c r="IP25" i="111"/>
  <c r="IY25" i="111"/>
  <c r="IM25" i="111"/>
  <c r="IV25" i="111"/>
  <c r="JH25" i="111" s="1"/>
  <c r="JW25" i="111" s="1"/>
  <c r="W25" i="111"/>
  <c r="K25" i="111"/>
  <c r="AI25" i="111" s="1"/>
  <c r="T25" i="111"/>
  <c r="AF25" i="111" s="1"/>
  <c r="Q25" i="111"/>
  <c r="AQ25" i="111" s="1"/>
  <c r="N25" i="111"/>
  <c r="AC25" i="111"/>
  <c r="Z25" i="111"/>
  <c r="VF24" i="71"/>
  <c r="VU24" i="71"/>
  <c r="FV25" i="71"/>
  <c r="GV25" i="71" s="1"/>
  <c r="FP25" i="71"/>
  <c r="GN25" i="71" s="1"/>
  <c r="FY25" i="71"/>
  <c r="FS25" i="71"/>
  <c r="GR25" i="71" s="1"/>
  <c r="GH25" i="71"/>
  <c r="GE25" i="71"/>
  <c r="GB25" i="71"/>
  <c r="EB25" i="71"/>
  <c r="DY25" i="71"/>
  <c r="DS25" i="71"/>
  <c r="ES25" i="71" s="1"/>
  <c r="DM25" i="71"/>
  <c r="EK25" i="71" s="1"/>
  <c r="EE25" i="71"/>
  <c r="DP25" i="71"/>
  <c r="EO25" i="71" s="1"/>
  <c r="DV25" i="71"/>
  <c r="WW25" i="71"/>
  <c r="XC25" i="71"/>
  <c r="WQ25" i="71"/>
  <c r="XP25" i="71" s="1"/>
  <c r="WN25" i="71"/>
  <c r="XL25" i="71" s="1"/>
  <c r="WT25" i="71"/>
  <c r="XT25" i="71" s="1"/>
  <c r="XF25" i="71"/>
  <c r="WZ25" i="71"/>
  <c r="ABC25" i="71"/>
  <c r="ABL25" i="71"/>
  <c r="AAW25" i="71"/>
  <c r="ABV25" i="71" s="1"/>
  <c r="ABI25" i="71"/>
  <c r="AAT25" i="71"/>
  <c r="ABR25" i="71" s="1"/>
  <c r="AAZ25" i="71"/>
  <c r="ABZ25" i="71" s="1"/>
  <c r="ABF25" i="71"/>
  <c r="ADI25" i="71"/>
  <c r="ADF25" i="71"/>
  <c r="ACZ25" i="71"/>
  <c r="ADY25" i="71" s="1"/>
  <c r="ADC25" i="71"/>
  <c r="AEC25" i="71" s="1"/>
  <c r="ADL25" i="71"/>
  <c r="ACW25" i="71"/>
  <c r="ADU25" i="71" s="1"/>
  <c r="ADO25" i="71"/>
  <c r="QZ24" i="71"/>
  <c r="RO24" i="71"/>
  <c r="ANF27" i="71"/>
  <c r="AIZ27" i="71"/>
  <c r="AGW27" i="71"/>
  <c r="AET27" i="71"/>
  <c r="ACQ27" i="71"/>
  <c r="ALC27" i="71"/>
  <c r="AAN27" i="71"/>
  <c r="UE27" i="71"/>
  <c r="YK27" i="71"/>
  <c r="WH27" i="71"/>
  <c r="JP27" i="71"/>
  <c r="HM27" i="71"/>
  <c r="NV27" i="71"/>
  <c r="SB27" i="71"/>
  <c r="PY27" i="71"/>
  <c r="LS27" i="71"/>
  <c r="FJ27" i="71"/>
  <c r="DG27" i="71"/>
  <c r="EQ25" i="111"/>
  <c r="EE25" i="111"/>
  <c r="FE25" i="111" s="1"/>
  <c r="EN25" i="111"/>
  <c r="EB25" i="111"/>
  <c r="FA25" i="111" s="1"/>
  <c r="EK25" i="111"/>
  <c r="EH25" i="111"/>
  <c r="ET25" i="111" s="1"/>
  <c r="DY25" i="111"/>
  <c r="EW25" i="111" s="1"/>
  <c r="AIM24" i="71"/>
  <c r="AHX24" i="71"/>
  <c r="NI24" i="71"/>
  <c r="MT24" i="71"/>
  <c r="TR24" i="71"/>
  <c r="TC24" i="71"/>
  <c r="EW24" i="71"/>
  <c r="EH24" i="71"/>
  <c r="YZ25" i="71"/>
  <c r="YW25" i="71"/>
  <c r="ZW25" i="71" s="1"/>
  <c r="YQ25" i="71"/>
  <c r="ZO25" i="71" s="1"/>
  <c r="ZF25" i="71"/>
  <c r="ZI25" i="71"/>
  <c r="YT25" i="71"/>
  <c r="ZS25" i="71" s="1"/>
  <c r="ZC25" i="71"/>
  <c r="KE25" i="71"/>
  <c r="KH25" i="71"/>
  <c r="JY25" i="71"/>
  <c r="KX25" i="71" s="1"/>
  <c r="KB25" i="71"/>
  <c r="LB25" i="71" s="1"/>
  <c r="KN25" i="71"/>
  <c r="KK25" i="71"/>
  <c r="JV25" i="71"/>
  <c r="KT25" i="71" s="1"/>
  <c r="QW25" i="71"/>
  <c r="QN25" i="71"/>
  <c r="QE25" i="71"/>
  <c r="RC25" i="71" s="1"/>
  <c r="QH25" i="71"/>
  <c r="RG25" i="71" s="1"/>
  <c r="QQ25" i="71"/>
  <c r="QT25" i="71"/>
  <c r="QK25" i="71"/>
  <c r="RK25" i="71" s="1"/>
  <c r="AHU25" i="71"/>
  <c r="AHO25" i="71"/>
  <c r="AHI25" i="71"/>
  <c r="AII25" i="71" s="1"/>
  <c r="AHC25" i="71"/>
  <c r="AIA25" i="71" s="1"/>
  <c r="AHF25" i="71"/>
  <c r="AIE25" i="71" s="1"/>
  <c r="AHL25" i="71"/>
  <c r="AHR25" i="71"/>
  <c r="AFI25" i="71"/>
  <c r="AFF25" i="71"/>
  <c r="AGF25" i="71" s="1"/>
  <c r="AFL25" i="71"/>
  <c r="AFC25" i="71"/>
  <c r="AGB25" i="71" s="1"/>
  <c r="AEZ25" i="71"/>
  <c r="AFX25" i="71" s="1"/>
  <c r="AFR25" i="71"/>
  <c r="AFO25" i="71"/>
  <c r="XX24" i="71"/>
  <c r="XI24" i="71"/>
  <c r="ANG26" i="71"/>
  <c r="AGX26" i="71"/>
  <c r="AJA26" i="71"/>
  <c r="AEU26" i="71"/>
  <c r="ACR26" i="71"/>
  <c r="ALD26" i="71"/>
  <c r="AAO26" i="71"/>
  <c r="UF26" i="71"/>
  <c r="YL26" i="71"/>
  <c r="PZ26" i="71"/>
  <c r="JQ26" i="71"/>
  <c r="FK26" i="71"/>
  <c r="P26" i="71"/>
  <c r="AB26" i="71" s="1"/>
  <c r="WI26" i="71"/>
  <c r="NW26" i="71"/>
  <c r="SC26" i="71"/>
  <c r="LT26" i="71"/>
  <c r="DH26" i="71"/>
  <c r="Y26" i="71"/>
  <c r="M26" i="71"/>
  <c r="AM26" i="71" s="1"/>
  <c r="V26" i="71"/>
  <c r="S26" i="71"/>
  <c r="J26" i="71"/>
  <c r="AI26" i="71" s="1"/>
  <c r="HN26" i="71"/>
  <c r="G26" i="71"/>
  <c r="CA25" i="111"/>
  <c r="CM25" i="111" s="1"/>
  <c r="CJ25" i="111"/>
  <c r="BX25" i="111"/>
  <c r="CX25" i="111" s="1"/>
  <c r="CG25" i="111"/>
  <c r="CD25" i="111"/>
  <c r="BU25" i="111"/>
  <c r="CT25" i="111" s="1"/>
  <c r="BR25" i="111"/>
  <c r="CP25" i="111" s="1"/>
  <c r="AGJ24" i="71"/>
  <c r="AFU24" i="71"/>
  <c r="AAA24" i="71"/>
  <c r="ZL24" i="71"/>
  <c r="MK25" i="71"/>
  <c r="MN25" i="71"/>
  <c r="MQ25" i="71"/>
  <c r="LY25" i="71"/>
  <c r="MW25" i="71" s="1"/>
  <c r="ME25" i="71"/>
  <c r="NE25" i="71" s="1"/>
  <c r="MB25" i="71"/>
  <c r="NA25" i="71" s="1"/>
  <c r="MH25" i="71"/>
  <c r="SZ25" i="71"/>
  <c r="SN25" i="71"/>
  <c r="TN25" i="71" s="1"/>
  <c r="SK25" i="71"/>
  <c r="TJ25" i="71" s="1"/>
  <c r="ST25" i="71"/>
  <c r="SH25" i="71"/>
  <c r="TF25" i="71" s="1"/>
  <c r="SW25" i="71"/>
  <c r="SQ25" i="71"/>
  <c r="AOD25" i="71"/>
  <c r="ANL25" i="71"/>
  <c r="AOJ25" i="71" s="1"/>
  <c r="ANU25" i="71"/>
  <c r="ANR25" i="71"/>
  <c r="AOR25" i="71" s="1"/>
  <c r="ANO25" i="71"/>
  <c r="AON25" i="71" s="1"/>
  <c r="ANX25" i="71"/>
  <c r="AOA25" i="71"/>
  <c r="AJO25" i="71"/>
  <c r="AJR25" i="71"/>
  <c r="AJX25" i="71"/>
  <c r="AJU25" i="71"/>
  <c r="AJF25" i="71"/>
  <c r="AKD25" i="71" s="1"/>
  <c r="AJI25" i="71"/>
  <c r="AKH25" i="71" s="1"/>
  <c r="AJL25" i="71"/>
  <c r="AKL25" i="71" s="1"/>
  <c r="ACD24" i="71"/>
  <c r="ABO24" i="71"/>
  <c r="PL24" i="71"/>
  <c r="OW24" i="71"/>
  <c r="GU25" i="111"/>
  <c r="GI25" i="111"/>
  <c r="HH25" i="111" s="1"/>
  <c r="GR25" i="111"/>
  <c r="GF25" i="111"/>
  <c r="HD25" i="111" s="1"/>
  <c r="GO25" i="111"/>
  <c r="HA25" i="111" s="1"/>
  <c r="GL25" i="111"/>
  <c r="HL25" i="111" s="1"/>
  <c r="GX25" i="111"/>
  <c r="AKP24" i="71"/>
  <c r="AKA24" i="71"/>
  <c r="LF24" i="71"/>
  <c r="KQ24" i="71"/>
  <c r="IH25" i="71"/>
  <c r="IK25" i="71"/>
  <c r="HS25" i="71"/>
  <c r="IQ25" i="71" s="1"/>
  <c r="IE25" i="71"/>
  <c r="HY25" i="71"/>
  <c r="IY25" i="71" s="1"/>
  <c r="HV25" i="71"/>
  <c r="IU25" i="71" s="1"/>
  <c r="IB25" i="71"/>
  <c r="OT25" i="71"/>
  <c r="ON25" i="71"/>
  <c r="OK25" i="71"/>
  <c r="OH25" i="71"/>
  <c r="PH25" i="71" s="1"/>
  <c r="OB25" i="71"/>
  <c r="OZ25" i="71" s="1"/>
  <c r="OQ25" i="71"/>
  <c r="OE25" i="71"/>
  <c r="PD25" i="71" s="1"/>
  <c r="UT25" i="71"/>
  <c r="UZ25" i="71"/>
  <c r="UK25" i="71"/>
  <c r="VI25" i="71" s="1"/>
  <c r="UW25" i="71"/>
  <c r="VC25" i="71"/>
  <c r="UQ25" i="71"/>
  <c r="VQ25" i="71" s="1"/>
  <c r="UN25" i="71"/>
  <c r="VM25" i="71" s="1"/>
  <c r="ALR25" i="71"/>
  <c r="AMA25" i="71"/>
  <c r="ALU25" i="71"/>
  <c r="ALO25" i="71"/>
  <c r="AMO25" i="71" s="1"/>
  <c r="ALI25" i="71"/>
  <c r="AMG25" i="71" s="1"/>
  <c r="ALL25" i="71"/>
  <c r="AMK25" i="71" s="1"/>
  <c r="ALX25" i="71"/>
  <c r="AEG24" i="71"/>
  <c r="ADR24" i="71"/>
  <c r="JC24" i="71"/>
  <c r="IN24" i="71"/>
  <c r="AOV24" i="71"/>
  <c r="AOG24" i="71"/>
  <c r="AMS24" i="71"/>
  <c r="AMD24" i="71"/>
  <c r="GZ24" i="71"/>
  <c r="GK24" i="71"/>
  <c r="AM25" i="71"/>
  <c r="JK24" i="111"/>
  <c r="FV27" i="111"/>
  <c r="BH27" i="111"/>
  <c r="IC27" i="111"/>
  <c r="DO27" i="111"/>
  <c r="A27" i="111"/>
  <c r="CP25" i="71"/>
  <c r="CH25" i="71"/>
  <c r="AM25" i="111"/>
  <c r="AE26" i="71"/>
  <c r="AQ26" i="71"/>
  <c r="ID26" i="111"/>
  <c r="B26" i="111"/>
  <c r="BI26" i="111"/>
  <c r="FW26" i="111"/>
  <c r="DP26" i="111"/>
  <c r="FI24" i="111"/>
  <c r="AU24" i="111"/>
  <c r="HP24" i="111"/>
  <c r="DB24" i="111"/>
  <c r="BD27" i="71"/>
  <c r="BE26" i="71"/>
  <c r="B27" i="71"/>
  <c r="A28" i="71"/>
  <c r="L15" i="54"/>
  <c r="L19" i="54" s="1"/>
  <c r="M15" i="54"/>
  <c r="M19" i="54" s="1"/>
  <c r="N19" i="54"/>
  <c r="O19" i="54"/>
  <c r="K19" i="54"/>
  <c r="CT25" i="71" l="1"/>
  <c r="ANF28" i="71"/>
  <c r="ALC28" i="71"/>
  <c r="YK28" i="71"/>
  <c r="AGW28" i="71"/>
  <c r="ACQ28" i="71"/>
  <c r="AAN28" i="71"/>
  <c r="WH28" i="71"/>
  <c r="UE28" i="71"/>
  <c r="SB28" i="71"/>
  <c r="PY28" i="71"/>
  <c r="LS28" i="71"/>
  <c r="JP28" i="71"/>
  <c r="FJ28" i="71"/>
  <c r="AIZ28" i="71"/>
  <c r="AET28" i="71"/>
  <c r="NV28" i="71"/>
  <c r="HM28" i="71"/>
  <c r="DG28" i="71"/>
  <c r="CB26" i="71"/>
  <c r="BP26" i="71"/>
  <c r="CP26" i="71" s="1"/>
  <c r="BY26" i="71"/>
  <c r="BM26" i="71"/>
  <c r="BV26" i="71"/>
  <c r="BJ26" i="71"/>
  <c r="BS26" i="71"/>
  <c r="CE26" i="71" s="1"/>
  <c r="IV26" i="111"/>
  <c r="JH26" i="111" s="1"/>
  <c r="JE26" i="111"/>
  <c r="JS26" i="111" s="1"/>
  <c r="IS26" i="111"/>
  <c r="JB26" i="111"/>
  <c r="IP26" i="111"/>
  <c r="IY26" i="111"/>
  <c r="IM26" i="111"/>
  <c r="VU25" i="71"/>
  <c r="VF25" i="71"/>
  <c r="IN25" i="71"/>
  <c r="JC25" i="71"/>
  <c r="AKA25" i="71"/>
  <c r="AKP25" i="71"/>
  <c r="TR25" i="71"/>
  <c r="TC25" i="71"/>
  <c r="DY26" i="71"/>
  <c r="EE26" i="71"/>
  <c r="DP26" i="71"/>
  <c r="EO26" i="71" s="1"/>
  <c r="DM26" i="71"/>
  <c r="EK26" i="71" s="1"/>
  <c r="DV26" i="71"/>
  <c r="EB26" i="71"/>
  <c r="DS26" i="71"/>
  <c r="ES26" i="71" s="1"/>
  <c r="XF26" i="71"/>
  <c r="WT26" i="71"/>
  <c r="XT26" i="71" s="1"/>
  <c r="XC26" i="71"/>
  <c r="WQ26" i="71"/>
  <c r="XP26" i="71" s="1"/>
  <c r="WZ26" i="71"/>
  <c r="WN26" i="71"/>
  <c r="XL26" i="71" s="1"/>
  <c r="WW26" i="71"/>
  <c r="QN26" i="71"/>
  <c r="QW26" i="71"/>
  <c r="QH26" i="71"/>
  <c r="RG26" i="71" s="1"/>
  <c r="QT26" i="71"/>
  <c r="QE26" i="71"/>
  <c r="RC26" i="71" s="1"/>
  <c r="QQ26" i="71"/>
  <c r="QK26" i="71"/>
  <c r="RK26" i="71" s="1"/>
  <c r="ALX26" i="71"/>
  <c r="ALL26" i="71"/>
  <c r="AMK26" i="71" s="1"/>
  <c r="ALU26" i="71"/>
  <c r="ALI26" i="71"/>
  <c r="AMG26" i="71" s="1"/>
  <c r="ALR26" i="71"/>
  <c r="AMA26" i="71"/>
  <c r="ALO26" i="71"/>
  <c r="AMO26" i="71" s="1"/>
  <c r="AHO26" i="71"/>
  <c r="AHR26" i="71"/>
  <c r="AHF26" i="71"/>
  <c r="AIE26" i="71" s="1"/>
  <c r="AHL26" i="71"/>
  <c r="AHC26" i="71"/>
  <c r="AIA26" i="71" s="1"/>
  <c r="AHI26" i="71"/>
  <c r="AII26" i="71" s="1"/>
  <c r="AHU26" i="71"/>
  <c r="AIM25" i="71"/>
  <c r="AHX25" i="71"/>
  <c r="GX26" i="111"/>
  <c r="GL26" i="111"/>
  <c r="HL26" i="111" s="1"/>
  <c r="GU26" i="111"/>
  <c r="GI26" i="111"/>
  <c r="GR26" i="111"/>
  <c r="GO26" i="111"/>
  <c r="HA26" i="111" s="1"/>
  <c r="GF26" i="111"/>
  <c r="HD26" i="111" s="1"/>
  <c r="AMS25" i="71"/>
  <c r="AMD25" i="71"/>
  <c r="PL25" i="71"/>
  <c r="OW25" i="71"/>
  <c r="AOV25" i="71"/>
  <c r="AOG25" i="71"/>
  <c r="MK26" i="71"/>
  <c r="LY26" i="71"/>
  <c r="MW26" i="71" s="1"/>
  <c r="MQ26" i="71"/>
  <c r="MH26" i="71"/>
  <c r="ME26" i="71"/>
  <c r="NE26" i="71" s="1"/>
  <c r="MN26" i="71"/>
  <c r="MB26" i="71"/>
  <c r="NA26" i="71" s="1"/>
  <c r="ZI26" i="71"/>
  <c r="YW26" i="71"/>
  <c r="ZW26" i="71" s="1"/>
  <c r="ZF26" i="71"/>
  <c r="YT26" i="71"/>
  <c r="ZS26" i="71" s="1"/>
  <c r="YZ26" i="71"/>
  <c r="YQ26" i="71"/>
  <c r="ZO26" i="71" s="1"/>
  <c r="ZC26" i="71"/>
  <c r="ADI26" i="71"/>
  <c r="ACW26" i="71"/>
  <c r="ADU26" i="71" s="1"/>
  <c r="ADF26" i="71"/>
  <c r="ADC26" i="71"/>
  <c r="AEC26" i="71" s="1"/>
  <c r="ACZ26" i="71"/>
  <c r="ADY26" i="71" s="1"/>
  <c r="ADO26" i="71"/>
  <c r="ADL26" i="71"/>
  <c r="ANX26" i="71"/>
  <c r="ANO26" i="71"/>
  <c r="AON26" i="71" s="1"/>
  <c r="AOA26" i="71"/>
  <c r="AOD26" i="71"/>
  <c r="ANL26" i="71"/>
  <c r="AOJ26" i="71" s="1"/>
  <c r="ANU26" i="71"/>
  <c r="ANR26" i="71"/>
  <c r="AOR26" i="71" s="1"/>
  <c r="CD26" i="111"/>
  <c r="BR26" i="111"/>
  <c r="CP26" i="111" s="1"/>
  <c r="CA26" i="111"/>
  <c r="CM26" i="111" s="1"/>
  <c r="CJ26" i="111"/>
  <c r="CG26" i="111"/>
  <c r="BX26" i="111"/>
  <c r="CX26" i="111" s="1"/>
  <c r="BU26" i="111"/>
  <c r="IE26" i="71"/>
  <c r="IH26" i="71"/>
  <c r="HV26" i="71"/>
  <c r="IU26" i="71" s="1"/>
  <c r="HY26" i="71"/>
  <c r="IY26" i="71" s="1"/>
  <c r="IB26" i="71"/>
  <c r="HS26" i="71"/>
  <c r="IQ26" i="71" s="1"/>
  <c r="IK26" i="71"/>
  <c r="SZ26" i="71"/>
  <c r="SN26" i="71"/>
  <c r="TN26" i="71" s="1"/>
  <c r="SW26" i="71"/>
  <c r="SK26" i="71"/>
  <c r="TJ26" i="71" s="1"/>
  <c r="SH26" i="71"/>
  <c r="TF26" i="71" s="1"/>
  <c r="ST26" i="71"/>
  <c r="SQ26" i="71"/>
  <c r="GB26" i="71"/>
  <c r="GE26" i="71"/>
  <c r="FS26" i="71"/>
  <c r="GR26" i="71" s="1"/>
  <c r="FV26" i="71"/>
  <c r="GV26" i="71" s="1"/>
  <c r="FY26" i="71"/>
  <c r="GH26" i="71"/>
  <c r="FP26" i="71"/>
  <c r="GN26" i="71" s="1"/>
  <c r="UW26" i="71"/>
  <c r="UK26" i="71"/>
  <c r="VI26" i="71" s="1"/>
  <c r="UT26" i="71"/>
  <c r="VC26" i="71"/>
  <c r="UZ26" i="71"/>
  <c r="UQ26" i="71"/>
  <c r="VQ26" i="71" s="1"/>
  <c r="UN26" i="71"/>
  <c r="VM26" i="71" s="1"/>
  <c r="AFL26" i="71"/>
  <c r="AEZ26" i="71"/>
  <c r="AFX26" i="71" s="1"/>
  <c r="AFI26" i="71"/>
  <c r="AFC26" i="71"/>
  <c r="AGB26" i="71" s="1"/>
  <c r="AFR26" i="71"/>
  <c r="AFO26" i="71"/>
  <c r="AFF26" i="71"/>
  <c r="AGF26" i="71" s="1"/>
  <c r="AGJ25" i="71"/>
  <c r="AFU25" i="71"/>
  <c r="AAA25" i="71"/>
  <c r="ZL25" i="71"/>
  <c r="XX25" i="71"/>
  <c r="XI25" i="71"/>
  <c r="GZ25" i="71"/>
  <c r="GK25" i="71"/>
  <c r="ANG27" i="71"/>
  <c r="AJA27" i="71"/>
  <c r="AGX27" i="71"/>
  <c r="AEU27" i="71"/>
  <c r="ACR27" i="71"/>
  <c r="ALD27" i="71"/>
  <c r="AAO27" i="71"/>
  <c r="UF27" i="71"/>
  <c r="YL27" i="71"/>
  <c r="WI27" i="71"/>
  <c r="SC27" i="71"/>
  <c r="PZ27" i="71"/>
  <c r="LT27" i="71"/>
  <c r="FK27" i="71"/>
  <c r="S27" i="71"/>
  <c r="G27" i="71"/>
  <c r="AE27" i="71" s="1"/>
  <c r="DH27" i="71"/>
  <c r="NW27" i="71"/>
  <c r="P27" i="71"/>
  <c r="AB27" i="71" s="1"/>
  <c r="Y27" i="71"/>
  <c r="M27" i="71"/>
  <c r="AM27" i="71" s="1"/>
  <c r="J27" i="71"/>
  <c r="V27" i="71"/>
  <c r="HN27" i="71"/>
  <c r="JQ27" i="71"/>
  <c r="EH26" i="111"/>
  <c r="ET26" i="111" s="1"/>
  <c r="EQ26" i="111"/>
  <c r="EE26" i="111"/>
  <c r="FE26" i="111" s="1"/>
  <c r="EN26" i="111"/>
  <c r="EK26" i="111"/>
  <c r="EB26" i="111"/>
  <c r="FA26" i="111" s="1"/>
  <c r="DY26" i="111"/>
  <c r="EW26" i="111" s="1"/>
  <c r="Z26" i="111"/>
  <c r="N26" i="111"/>
  <c r="W26" i="111"/>
  <c r="K26" i="111"/>
  <c r="AI26" i="111" s="1"/>
  <c r="T26" i="111"/>
  <c r="AF26" i="111" s="1"/>
  <c r="Q26" i="111"/>
  <c r="AQ26" i="111" s="1"/>
  <c r="AC26" i="111"/>
  <c r="MT25" i="71"/>
  <c r="NI25" i="71"/>
  <c r="OQ26" i="71"/>
  <c r="OE26" i="71"/>
  <c r="PD26" i="71" s="1"/>
  <c r="ON26" i="71"/>
  <c r="OB26" i="71"/>
  <c r="OZ26" i="71" s="1"/>
  <c r="OK26" i="71"/>
  <c r="OT26" i="71"/>
  <c r="OH26" i="71"/>
  <c r="PH26" i="71" s="1"/>
  <c r="KE26" i="71"/>
  <c r="JY26" i="71"/>
  <c r="KX26" i="71" s="1"/>
  <c r="KN26" i="71"/>
  <c r="KB26" i="71"/>
  <c r="LB26" i="71" s="1"/>
  <c r="KK26" i="71"/>
  <c r="KH26" i="71"/>
  <c r="JV26" i="71"/>
  <c r="KT26" i="71" s="1"/>
  <c r="ABI26" i="71"/>
  <c r="AAW26" i="71"/>
  <c r="ABV26" i="71" s="1"/>
  <c r="ABF26" i="71"/>
  <c r="AAT26" i="71"/>
  <c r="ABR26" i="71" s="1"/>
  <c r="AAZ26" i="71"/>
  <c r="ABZ26" i="71" s="1"/>
  <c r="ABL26" i="71"/>
  <c r="ABC26" i="71"/>
  <c r="AJR26" i="71"/>
  <c r="AJF26" i="71"/>
  <c r="AKD26" i="71" s="1"/>
  <c r="AJO26" i="71"/>
  <c r="AJX26" i="71"/>
  <c r="AJL26" i="71"/>
  <c r="AKL26" i="71" s="1"/>
  <c r="AJU26" i="71"/>
  <c r="AJI26" i="71"/>
  <c r="AKH26" i="71" s="1"/>
  <c r="QZ25" i="71"/>
  <c r="RO25" i="71"/>
  <c r="LF25" i="71"/>
  <c r="KQ25" i="71"/>
  <c r="AEG25" i="71"/>
  <c r="ADR25" i="71"/>
  <c r="ACD25" i="71"/>
  <c r="ABO25" i="71"/>
  <c r="EH25" i="71"/>
  <c r="EW25" i="71"/>
  <c r="JK25" i="111"/>
  <c r="A28" i="111"/>
  <c r="FV28" i="111"/>
  <c r="BH28" i="111"/>
  <c r="IC28" i="111"/>
  <c r="DO28" i="111"/>
  <c r="AM26" i="111"/>
  <c r="AU25" i="111"/>
  <c r="AI27" i="71"/>
  <c r="ID27" i="111"/>
  <c r="DP27" i="111"/>
  <c r="BI27" i="111"/>
  <c r="B27" i="111"/>
  <c r="FW27" i="111"/>
  <c r="CH26" i="71"/>
  <c r="CT26" i="71"/>
  <c r="CL26" i="71"/>
  <c r="JO26" i="111"/>
  <c r="JW26" i="111"/>
  <c r="DB25" i="111"/>
  <c r="HP25" i="111"/>
  <c r="FI25" i="111"/>
  <c r="HH26" i="111"/>
  <c r="CT26" i="111"/>
  <c r="BD28" i="71"/>
  <c r="BE27" i="71"/>
  <c r="B28" i="71"/>
  <c r="A29" i="71"/>
  <c r="GO27" i="111" l="1"/>
  <c r="HA27" i="111" s="1"/>
  <c r="GX27" i="111"/>
  <c r="GL27" i="111"/>
  <c r="GU27" i="111"/>
  <c r="GR27" i="111"/>
  <c r="GI27" i="111"/>
  <c r="GF27" i="111"/>
  <c r="HD27" i="111" s="1"/>
  <c r="EK27" i="111"/>
  <c r="DY27" i="111"/>
  <c r="EH27" i="111"/>
  <c r="ET27" i="111" s="1"/>
  <c r="EQ27" i="111"/>
  <c r="EN27" i="111"/>
  <c r="EE27" i="111"/>
  <c r="EB27" i="111"/>
  <c r="AKP26" i="71"/>
  <c r="AKA26" i="71"/>
  <c r="ANG28" i="71"/>
  <c r="YL28" i="71"/>
  <c r="AGX28" i="71"/>
  <c r="AEU28" i="71"/>
  <c r="AAO28" i="71"/>
  <c r="AJA28" i="71"/>
  <c r="ACR28" i="71"/>
  <c r="WI28" i="71"/>
  <c r="UF28" i="71"/>
  <c r="SC28" i="71"/>
  <c r="PZ28" i="71"/>
  <c r="NW28" i="71"/>
  <c r="HN28" i="71"/>
  <c r="V28" i="71"/>
  <c r="J28" i="71"/>
  <c r="ALD28" i="71"/>
  <c r="FK28" i="71"/>
  <c r="S28" i="71"/>
  <c r="G28" i="71"/>
  <c r="DH28" i="71"/>
  <c r="P28" i="71"/>
  <c r="AB28" i="71" s="1"/>
  <c r="JQ28" i="71"/>
  <c r="Y28" i="71"/>
  <c r="LT28" i="71"/>
  <c r="M28" i="71"/>
  <c r="AC27" i="111"/>
  <c r="Q27" i="111"/>
  <c r="Z27" i="111"/>
  <c r="N27" i="111"/>
  <c r="W27" i="111"/>
  <c r="T27" i="111"/>
  <c r="AF27" i="111" s="1"/>
  <c r="K27" i="111"/>
  <c r="AI27" i="111" s="1"/>
  <c r="IY27" i="111"/>
  <c r="IM27" i="111"/>
  <c r="IV27" i="111"/>
  <c r="JH27" i="111" s="1"/>
  <c r="JW27" i="111" s="1"/>
  <c r="JE27" i="111"/>
  <c r="JS27" i="111" s="1"/>
  <c r="IS27" i="111"/>
  <c r="IP27" i="111"/>
  <c r="JB27" i="111"/>
  <c r="JO27" i="111" s="1"/>
  <c r="IB27" i="71"/>
  <c r="IH27" i="71"/>
  <c r="HY27" i="71"/>
  <c r="IY27" i="71" s="1"/>
  <c r="IE27" i="71"/>
  <c r="HS27" i="71"/>
  <c r="IQ27" i="71" s="1"/>
  <c r="HV27" i="71"/>
  <c r="IU27" i="71" s="1"/>
  <c r="IK27" i="71"/>
  <c r="QK27" i="71"/>
  <c r="RK27" i="71" s="1"/>
  <c r="QE27" i="71"/>
  <c r="RC27" i="71" s="1"/>
  <c r="QW27" i="71"/>
  <c r="QN27" i="71"/>
  <c r="QH27" i="71"/>
  <c r="RG27" i="71" s="1"/>
  <c r="QQ27" i="71"/>
  <c r="QT27" i="71"/>
  <c r="UT27" i="71"/>
  <c r="UW27" i="71"/>
  <c r="UQ27" i="71"/>
  <c r="VQ27" i="71" s="1"/>
  <c r="VC27" i="71"/>
  <c r="UZ27" i="71"/>
  <c r="UN27" i="71"/>
  <c r="VM27" i="71" s="1"/>
  <c r="UK27" i="71"/>
  <c r="VI27" i="71" s="1"/>
  <c r="AFI27" i="71"/>
  <c r="AFF27" i="71"/>
  <c r="AGF27" i="71" s="1"/>
  <c r="AFL27" i="71"/>
  <c r="AFR27" i="71"/>
  <c r="AEZ27" i="71"/>
  <c r="AFX27" i="71" s="1"/>
  <c r="AFC27" i="71"/>
  <c r="AGB27" i="71" s="1"/>
  <c r="AFO27" i="71"/>
  <c r="AFU26" i="71"/>
  <c r="AGJ26" i="71"/>
  <c r="GZ26" i="71"/>
  <c r="GK26" i="71"/>
  <c r="AHX26" i="71"/>
  <c r="AIM26" i="71"/>
  <c r="SZ27" i="71"/>
  <c r="SH27" i="71"/>
  <c r="TF27" i="71" s="1"/>
  <c r="SK27" i="71"/>
  <c r="TJ27" i="71" s="1"/>
  <c r="ST27" i="71"/>
  <c r="SW27" i="71"/>
  <c r="SN27" i="71"/>
  <c r="TN27" i="71" s="1"/>
  <c r="SQ27" i="71"/>
  <c r="ABC27" i="71"/>
  <c r="ABI27" i="71"/>
  <c r="AAT27" i="71"/>
  <c r="ABR27" i="71" s="1"/>
  <c r="ABF27" i="71"/>
  <c r="AAW27" i="71"/>
  <c r="ABV27" i="71" s="1"/>
  <c r="ABL27" i="71"/>
  <c r="AAZ27" i="71"/>
  <c r="ABZ27" i="71" s="1"/>
  <c r="AHL27" i="71"/>
  <c r="AHU27" i="71"/>
  <c r="AHO27" i="71"/>
  <c r="AHI27" i="71"/>
  <c r="AII27" i="71" s="1"/>
  <c r="AHC27" i="71"/>
  <c r="AIA27" i="71" s="1"/>
  <c r="AHR27" i="71"/>
  <c r="AHF27" i="71"/>
  <c r="AIE27" i="71" s="1"/>
  <c r="TR26" i="71"/>
  <c r="TC26" i="71"/>
  <c r="ADR26" i="71"/>
  <c r="AEG26" i="71"/>
  <c r="QZ26" i="71"/>
  <c r="RO26" i="71"/>
  <c r="YK29" i="71"/>
  <c r="AET29" i="71"/>
  <c r="AAN29" i="71"/>
  <c r="AIZ29" i="71"/>
  <c r="AGW29" i="71"/>
  <c r="ANF29" i="71"/>
  <c r="ACQ29" i="71"/>
  <c r="WH29" i="71"/>
  <c r="UE29" i="71"/>
  <c r="SB29" i="71"/>
  <c r="ALC29" i="71"/>
  <c r="PY29" i="71"/>
  <c r="NV29" i="71"/>
  <c r="HM29" i="71"/>
  <c r="DG29" i="71"/>
  <c r="FJ29" i="71"/>
  <c r="LS29" i="71"/>
  <c r="JP29" i="71"/>
  <c r="CG27" i="111"/>
  <c r="BU27" i="111"/>
  <c r="CT27" i="111" s="1"/>
  <c r="CD27" i="111"/>
  <c r="BR27" i="111"/>
  <c r="CJ27" i="111"/>
  <c r="CA27" i="111"/>
  <c r="CM27" i="111" s="1"/>
  <c r="BX27" i="111"/>
  <c r="CX27" i="111" s="1"/>
  <c r="BS27" i="71"/>
  <c r="CE27" i="71" s="1"/>
  <c r="CB27" i="71"/>
  <c r="BP27" i="71"/>
  <c r="CP27" i="71" s="1"/>
  <c r="BY27" i="71"/>
  <c r="BM27" i="71"/>
  <c r="BJ27" i="71"/>
  <c r="CH27" i="71" s="1"/>
  <c r="BV27" i="71"/>
  <c r="AQ27" i="71"/>
  <c r="ACD26" i="71"/>
  <c r="ABO26" i="71"/>
  <c r="PL26" i="71"/>
  <c r="OW26" i="71"/>
  <c r="OB27" i="71"/>
  <c r="OZ27" i="71" s="1"/>
  <c r="ON27" i="71"/>
  <c r="OK27" i="71"/>
  <c r="OT27" i="71"/>
  <c r="OE27" i="71"/>
  <c r="PD27" i="71" s="1"/>
  <c r="OH27" i="71"/>
  <c r="PH27" i="71" s="1"/>
  <c r="OQ27" i="71"/>
  <c r="FY27" i="71"/>
  <c r="GE27" i="71"/>
  <c r="GB27" i="71"/>
  <c r="GH27" i="71"/>
  <c r="FP27" i="71"/>
  <c r="GN27" i="71" s="1"/>
  <c r="FV27" i="71"/>
  <c r="GV27" i="71" s="1"/>
  <c r="FS27" i="71"/>
  <c r="GR27" i="71" s="1"/>
  <c r="XF27" i="71"/>
  <c r="WZ27" i="71"/>
  <c r="WW27" i="71"/>
  <c r="WT27" i="71"/>
  <c r="XT27" i="71" s="1"/>
  <c r="WN27" i="71"/>
  <c r="XL27" i="71" s="1"/>
  <c r="WQ27" i="71"/>
  <c r="XP27" i="71" s="1"/>
  <c r="XC27" i="71"/>
  <c r="ALO27" i="71"/>
  <c r="AMO27" i="71" s="1"/>
  <c r="ALI27" i="71"/>
  <c r="AMG27" i="71" s="1"/>
  <c r="ALX27" i="71"/>
  <c r="ALU27" i="71"/>
  <c r="ALR27" i="71"/>
  <c r="AMA27" i="71"/>
  <c r="ALL27" i="71"/>
  <c r="AMK27" i="71" s="1"/>
  <c r="AJX27" i="71"/>
  <c r="AJO27" i="71"/>
  <c r="AJF27" i="71"/>
  <c r="AKD27" i="71" s="1"/>
  <c r="AJU27" i="71"/>
  <c r="AJI27" i="71"/>
  <c r="AKH27" i="71" s="1"/>
  <c r="AJR27" i="71"/>
  <c r="AJL27" i="71"/>
  <c r="AKL27" i="71" s="1"/>
  <c r="IN26" i="71"/>
  <c r="JC26" i="71"/>
  <c r="AAA26" i="71"/>
  <c r="ZL26" i="71"/>
  <c r="NI26" i="71"/>
  <c r="MT26" i="71"/>
  <c r="AMS26" i="71"/>
  <c r="AMD26" i="71"/>
  <c r="XX26" i="71"/>
  <c r="XI26" i="71"/>
  <c r="LF26" i="71"/>
  <c r="KQ26" i="71"/>
  <c r="KE27" i="71"/>
  <c r="KB27" i="71"/>
  <c r="LB27" i="71" s="1"/>
  <c r="JV27" i="71"/>
  <c r="KT27" i="71" s="1"/>
  <c r="KN27" i="71"/>
  <c r="JY27" i="71"/>
  <c r="KX27" i="71" s="1"/>
  <c r="KK27" i="71"/>
  <c r="KH27" i="71"/>
  <c r="EB27" i="71"/>
  <c r="DS27" i="71"/>
  <c r="ES27" i="71" s="1"/>
  <c r="DV27" i="71"/>
  <c r="DM27" i="71"/>
  <c r="EK27" i="71" s="1"/>
  <c r="DY27" i="71"/>
  <c r="DP27" i="71"/>
  <c r="EO27" i="71" s="1"/>
  <c r="EE27" i="71"/>
  <c r="MH27" i="71"/>
  <c r="MQ27" i="71"/>
  <c r="ME27" i="71"/>
  <c r="NE27" i="71" s="1"/>
  <c r="LY27" i="71"/>
  <c r="MW27" i="71" s="1"/>
  <c r="MB27" i="71"/>
  <c r="NA27" i="71" s="1"/>
  <c r="MN27" i="71"/>
  <c r="MK27" i="71"/>
  <c r="ZF27" i="71"/>
  <c r="YZ27" i="71"/>
  <c r="YT27" i="71"/>
  <c r="ZS27" i="71" s="1"/>
  <c r="YW27" i="71"/>
  <c r="ZW27" i="71" s="1"/>
  <c r="ZC27" i="71"/>
  <c r="YQ27" i="71"/>
  <c r="ZO27" i="71" s="1"/>
  <c r="ZI27" i="71"/>
  <c r="ACZ27" i="71"/>
  <c r="ADY27" i="71" s="1"/>
  <c r="ADI27" i="71"/>
  <c r="ADO27" i="71"/>
  <c r="ADL27" i="71"/>
  <c r="ACW27" i="71"/>
  <c r="ADU27" i="71" s="1"/>
  <c r="ADF27" i="71"/>
  <c r="ADC27" i="71"/>
  <c r="AEC27" i="71" s="1"/>
  <c r="ANU27" i="71"/>
  <c r="ANO27" i="71"/>
  <c r="AON27" i="71" s="1"/>
  <c r="AOD27" i="71"/>
  <c r="ANX27" i="71"/>
  <c r="ANL27" i="71"/>
  <c r="AOJ27" i="71" s="1"/>
  <c r="AOA27" i="71"/>
  <c r="ANR27" i="71"/>
  <c r="AOR27" i="71" s="1"/>
  <c r="VF26" i="71"/>
  <c r="VU26" i="71"/>
  <c r="AOV26" i="71"/>
  <c r="AOG26" i="71"/>
  <c r="EW26" i="71"/>
  <c r="EH26" i="71"/>
  <c r="JK26" i="111"/>
  <c r="AQ28" i="71"/>
  <c r="FW28" i="111"/>
  <c r="BI28" i="111"/>
  <c r="ID28" i="111"/>
  <c r="DP28" i="111"/>
  <c r="B28" i="111"/>
  <c r="CL27" i="71"/>
  <c r="CT27" i="71"/>
  <c r="DB26" i="111"/>
  <c r="AQ27" i="111"/>
  <c r="AM27" i="111"/>
  <c r="FE27" i="111"/>
  <c r="FA27" i="111"/>
  <c r="EW27" i="111"/>
  <c r="AU26" i="111"/>
  <c r="HP26" i="111"/>
  <c r="CP27" i="111"/>
  <c r="FV29" i="111"/>
  <c r="BH29" i="111"/>
  <c r="A29" i="111"/>
  <c r="IC29" i="111"/>
  <c r="DO29" i="111"/>
  <c r="FI26" i="111"/>
  <c r="HL27" i="111"/>
  <c r="HH27" i="111"/>
  <c r="BE28" i="71"/>
  <c r="BD29" i="71"/>
  <c r="AI28" i="71"/>
  <c r="B29" i="71"/>
  <c r="A30" i="71"/>
  <c r="JB28" i="111" l="1"/>
  <c r="IP28" i="111"/>
  <c r="IY28" i="111"/>
  <c r="IM28" i="111"/>
  <c r="IV28" i="111"/>
  <c r="JH28" i="111" s="1"/>
  <c r="JE28" i="111"/>
  <c r="IS28" i="111"/>
  <c r="ANF30" i="71"/>
  <c r="ALC30" i="71"/>
  <c r="AGW30" i="71"/>
  <c r="AAN30" i="71"/>
  <c r="YK30" i="71"/>
  <c r="AIZ30" i="71"/>
  <c r="UE30" i="71"/>
  <c r="AET30" i="71"/>
  <c r="WH30" i="71"/>
  <c r="PY30" i="71"/>
  <c r="FJ30" i="71"/>
  <c r="ACQ30" i="71"/>
  <c r="LS30" i="71"/>
  <c r="SB30" i="71"/>
  <c r="HM30" i="71"/>
  <c r="NV30" i="71"/>
  <c r="JP30" i="71"/>
  <c r="DG30" i="71"/>
  <c r="BV28" i="71"/>
  <c r="BJ28" i="71"/>
  <c r="BS28" i="71"/>
  <c r="CE28" i="71" s="1"/>
  <c r="CB28" i="71"/>
  <c r="BM28" i="71"/>
  <c r="BY28" i="71"/>
  <c r="BP28" i="71"/>
  <c r="CP28" i="71" s="1"/>
  <c r="CJ28" i="111"/>
  <c r="BX28" i="111"/>
  <c r="CG28" i="111"/>
  <c r="BU28" i="111"/>
  <c r="CT28" i="111" s="1"/>
  <c r="BR28" i="111"/>
  <c r="CD28" i="111"/>
  <c r="CA28" i="111"/>
  <c r="CM28" i="111" s="1"/>
  <c r="AOV27" i="71"/>
  <c r="AOG27" i="71"/>
  <c r="OW27" i="71"/>
  <c r="PL27" i="71"/>
  <c r="AHX27" i="71"/>
  <c r="AIM27" i="71"/>
  <c r="TR27" i="71"/>
  <c r="TC27" i="71"/>
  <c r="JC27" i="71"/>
  <c r="IN27" i="71"/>
  <c r="MQ28" i="71"/>
  <c r="ME28" i="71"/>
  <c r="NE28" i="71" s="1"/>
  <c r="LY28" i="71"/>
  <c r="MW28" i="71" s="1"/>
  <c r="MN28" i="71"/>
  <c r="MB28" i="71"/>
  <c r="NA28" i="71" s="1"/>
  <c r="MK28" i="71"/>
  <c r="MH28" i="71"/>
  <c r="DP28" i="71"/>
  <c r="EO28" i="71" s="1"/>
  <c r="EB28" i="71"/>
  <c r="DM28" i="71"/>
  <c r="EK28" i="71" s="1"/>
  <c r="DV28" i="71"/>
  <c r="DY28" i="71"/>
  <c r="EE28" i="71"/>
  <c r="DS28" i="71"/>
  <c r="ES28" i="71" s="1"/>
  <c r="AMA28" i="71"/>
  <c r="ALO28" i="71"/>
  <c r="AMO28" i="71" s="1"/>
  <c r="ALX28" i="71"/>
  <c r="ALL28" i="71"/>
  <c r="AMK28" i="71" s="1"/>
  <c r="ALU28" i="71"/>
  <c r="ALI28" i="71"/>
  <c r="AMG28" i="71" s="1"/>
  <c r="ALR28" i="71"/>
  <c r="ON28" i="71"/>
  <c r="OB28" i="71"/>
  <c r="OZ28" i="71" s="1"/>
  <c r="OQ28" i="71"/>
  <c r="OK28" i="71"/>
  <c r="OH28" i="71"/>
  <c r="PH28" i="71" s="1"/>
  <c r="OT28" i="71"/>
  <c r="OE28" i="71"/>
  <c r="PD28" i="71" s="1"/>
  <c r="WW28" i="71"/>
  <c r="XF28" i="71"/>
  <c r="WT28" i="71"/>
  <c r="XT28" i="71" s="1"/>
  <c r="XC28" i="71"/>
  <c r="WQ28" i="71"/>
  <c r="XP28" i="71" s="1"/>
  <c r="WZ28" i="71"/>
  <c r="WN28" i="71"/>
  <c r="XL28" i="71" s="1"/>
  <c r="AFL28" i="71"/>
  <c r="AEZ28" i="71"/>
  <c r="AFX28" i="71" s="1"/>
  <c r="AFI28" i="71"/>
  <c r="AFO28" i="71"/>
  <c r="AFF28" i="71"/>
  <c r="AGF28" i="71" s="1"/>
  <c r="AFC28" i="71"/>
  <c r="AGB28" i="71" s="1"/>
  <c r="AFR28" i="71"/>
  <c r="GX28" i="111"/>
  <c r="GU28" i="111"/>
  <c r="GR28" i="111"/>
  <c r="GF28" i="111"/>
  <c r="GO28" i="111"/>
  <c r="HA28" i="111" s="1"/>
  <c r="GL28" i="111"/>
  <c r="GI28" i="111"/>
  <c r="ZL27" i="71"/>
  <c r="AAA27" i="71"/>
  <c r="MT27" i="71"/>
  <c r="NI27" i="71"/>
  <c r="AKP27" i="71"/>
  <c r="AKA27" i="71"/>
  <c r="AMD27" i="71"/>
  <c r="AMS27" i="71"/>
  <c r="QN28" i="71"/>
  <c r="QQ28" i="71"/>
  <c r="QK28" i="71"/>
  <c r="RK28" i="71" s="1"/>
  <c r="QH28" i="71"/>
  <c r="RG28" i="71" s="1"/>
  <c r="QE28" i="71"/>
  <c r="RC28" i="71" s="1"/>
  <c r="QW28" i="71"/>
  <c r="QT28" i="71"/>
  <c r="ADL28" i="71"/>
  <c r="ACZ28" i="71"/>
  <c r="ADY28" i="71" s="1"/>
  <c r="ADI28" i="71"/>
  <c r="ACW28" i="71"/>
  <c r="ADU28" i="71" s="1"/>
  <c r="ADO28" i="71"/>
  <c r="ADF28" i="71"/>
  <c r="ADC28" i="71"/>
  <c r="AEC28" i="71" s="1"/>
  <c r="AHO28" i="71"/>
  <c r="AHF28" i="71"/>
  <c r="AIE28" i="71" s="1"/>
  <c r="AHR28" i="71"/>
  <c r="AHI28" i="71"/>
  <c r="AII28" i="71" s="1"/>
  <c r="AHU28" i="71"/>
  <c r="AHL28" i="71"/>
  <c r="AHC28" i="71"/>
  <c r="AIA28" i="71" s="1"/>
  <c r="ANG29" i="71"/>
  <c r="AEU29" i="71"/>
  <c r="AAO29" i="71"/>
  <c r="AJA29" i="71"/>
  <c r="AGX29" i="71"/>
  <c r="ACR29" i="71"/>
  <c r="ALD29" i="71"/>
  <c r="YL29" i="71"/>
  <c r="PZ29" i="71"/>
  <c r="NW29" i="71"/>
  <c r="HN29" i="71"/>
  <c r="DH29" i="71"/>
  <c r="Y29" i="71"/>
  <c r="M29" i="71"/>
  <c r="LT29" i="71"/>
  <c r="WI29" i="71"/>
  <c r="FK29" i="71"/>
  <c r="V29" i="71"/>
  <c r="J29" i="71"/>
  <c r="JQ29" i="71"/>
  <c r="G29" i="71"/>
  <c r="P29" i="71"/>
  <c r="AB29" i="71" s="1"/>
  <c r="SC29" i="71"/>
  <c r="S29" i="71"/>
  <c r="UF29" i="71"/>
  <c r="T28" i="111"/>
  <c r="AF28" i="111" s="1"/>
  <c r="AC28" i="111"/>
  <c r="Q28" i="111"/>
  <c r="Z28" i="111"/>
  <c r="W28" i="111"/>
  <c r="N28" i="111"/>
  <c r="AM28" i="111" s="1"/>
  <c r="K28" i="111"/>
  <c r="AI28" i="111" s="1"/>
  <c r="EN28" i="111"/>
  <c r="EB28" i="111"/>
  <c r="FA28" i="111" s="1"/>
  <c r="EK28" i="111"/>
  <c r="DY28" i="111"/>
  <c r="EW28" i="111" s="1"/>
  <c r="EQ28" i="111"/>
  <c r="EH28" i="111"/>
  <c r="ET28" i="111" s="1"/>
  <c r="EE28" i="111"/>
  <c r="ADR27" i="71"/>
  <c r="AEG27" i="71"/>
  <c r="EH27" i="71"/>
  <c r="EW27" i="71"/>
  <c r="XI27" i="71"/>
  <c r="XX27" i="71"/>
  <c r="VF27" i="71"/>
  <c r="VU27" i="71"/>
  <c r="RO27" i="71"/>
  <c r="QZ27" i="71"/>
  <c r="KN28" i="71"/>
  <c r="KB28" i="71"/>
  <c r="LB28" i="71" s="1"/>
  <c r="KH28" i="71"/>
  <c r="KK28" i="71"/>
  <c r="JY28" i="71"/>
  <c r="KX28" i="71" s="1"/>
  <c r="JV28" i="71"/>
  <c r="KT28" i="71" s="1"/>
  <c r="KE28" i="71"/>
  <c r="SQ28" i="71"/>
  <c r="SZ28" i="71"/>
  <c r="SN28" i="71"/>
  <c r="TN28" i="71" s="1"/>
  <c r="SW28" i="71"/>
  <c r="ST28" i="71"/>
  <c r="SK28" i="71"/>
  <c r="TJ28" i="71" s="1"/>
  <c r="SH28" i="71"/>
  <c r="TF28" i="71" s="1"/>
  <c r="AJU28" i="71"/>
  <c r="AJI28" i="71"/>
  <c r="AKH28" i="71" s="1"/>
  <c r="AJR28" i="71"/>
  <c r="AJF28" i="71"/>
  <c r="AKD28" i="71" s="1"/>
  <c r="AJO28" i="71"/>
  <c r="AJX28" i="71"/>
  <c r="AJL28" i="71"/>
  <c r="AKL28" i="71" s="1"/>
  <c r="YZ28" i="71"/>
  <c r="ZI28" i="71"/>
  <c r="YW28" i="71"/>
  <c r="ZW28" i="71" s="1"/>
  <c r="YQ28" i="71"/>
  <c r="ZO28" i="71" s="1"/>
  <c r="ZF28" i="71"/>
  <c r="ZC28" i="71"/>
  <c r="YT28" i="71"/>
  <c r="ZS28" i="71" s="1"/>
  <c r="LF27" i="71"/>
  <c r="KQ27" i="71"/>
  <c r="GZ27" i="71"/>
  <c r="GK27" i="71"/>
  <c r="ABO27" i="71"/>
  <c r="ACD27" i="71"/>
  <c r="AGJ27" i="71"/>
  <c r="AFU27" i="71"/>
  <c r="GB28" i="71"/>
  <c r="FS28" i="71"/>
  <c r="GR28" i="71" s="1"/>
  <c r="GE28" i="71"/>
  <c r="FV28" i="71"/>
  <c r="GV28" i="71" s="1"/>
  <c r="GH28" i="71"/>
  <c r="FY28" i="71"/>
  <c r="FP28" i="71"/>
  <c r="GN28" i="71" s="1"/>
  <c r="IE28" i="71"/>
  <c r="IH28" i="71"/>
  <c r="HV28" i="71"/>
  <c r="IU28" i="71" s="1"/>
  <c r="IK28" i="71"/>
  <c r="IB28" i="71"/>
  <c r="HS28" i="71"/>
  <c r="IQ28" i="71" s="1"/>
  <c r="HY28" i="71"/>
  <c r="IY28" i="71" s="1"/>
  <c r="UT28" i="71"/>
  <c r="VC28" i="71"/>
  <c r="UQ28" i="71"/>
  <c r="VQ28" i="71" s="1"/>
  <c r="UZ28" i="71"/>
  <c r="UW28" i="71"/>
  <c r="UN28" i="71"/>
  <c r="VM28" i="71" s="1"/>
  <c r="UK28" i="71"/>
  <c r="VI28" i="71" s="1"/>
  <c r="ABF28" i="71"/>
  <c r="AAT28" i="71"/>
  <c r="ABR28" i="71" s="1"/>
  <c r="ABC28" i="71"/>
  <c r="AAW28" i="71"/>
  <c r="ABV28" i="71" s="1"/>
  <c r="ABL28" i="71"/>
  <c r="ABI28" i="71"/>
  <c r="AAZ28" i="71"/>
  <c r="ABZ28" i="71" s="1"/>
  <c r="ANX28" i="71"/>
  <c r="ANO28" i="71"/>
  <c r="AON28" i="71" s="1"/>
  <c r="AOA28" i="71"/>
  <c r="ANU28" i="71"/>
  <c r="ANR28" i="71"/>
  <c r="AOR28" i="71" s="1"/>
  <c r="ANL28" i="71"/>
  <c r="AOJ28" i="71" s="1"/>
  <c r="AOD28" i="71"/>
  <c r="AM28" i="71"/>
  <c r="AE28" i="71"/>
  <c r="JK27" i="111"/>
  <c r="ID29" i="111"/>
  <c r="DP29" i="111"/>
  <c r="B29" i="111"/>
  <c r="AM29" i="71"/>
  <c r="BI29" i="111"/>
  <c r="FW29" i="111"/>
  <c r="HP27" i="111"/>
  <c r="AU27" i="111"/>
  <c r="JW28" i="111"/>
  <c r="JS28" i="111"/>
  <c r="JO28" i="111"/>
  <c r="CL28" i="71"/>
  <c r="CH28" i="71"/>
  <c r="DB27" i="111"/>
  <c r="CP28" i="111"/>
  <c r="CX28" i="111"/>
  <c r="FI27" i="111"/>
  <c r="AQ28" i="111"/>
  <c r="HL28" i="111"/>
  <c r="HH28" i="111"/>
  <c r="HD28" i="111"/>
  <c r="FV30" i="111"/>
  <c r="BH30" i="111"/>
  <c r="IC30" i="111"/>
  <c r="DO30" i="111"/>
  <c r="A30" i="111"/>
  <c r="FE28" i="111"/>
  <c r="BE29" i="71"/>
  <c r="AQ29" i="71"/>
  <c r="BD30" i="71"/>
  <c r="B30" i="71"/>
  <c r="A31" i="71"/>
  <c r="CT28" i="71" l="1"/>
  <c r="ANF31" i="71"/>
  <c r="ALC31" i="71"/>
  <c r="AGW31" i="71"/>
  <c r="AAN31" i="71"/>
  <c r="YK31" i="71"/>
  <c r="AIZ31" i="71"/>
  <c r="AET31" i="71"/>
  <c r="WH31" i="71"/>
  <c r="SB31" i="71"/>
  <c r="NV31" i="71"/>
  <c r="ACQ31" i="71"/>
  <c r="PY31" i="71"/>
  <c r="LS31" i="71"/>
  <c r="FJ31" i="71"/>
  <c r="JP31" i="71"/>
  <c r="DG31" i="71"/>
  <c r="UE31" i="71"/>
  <c r="HM31" i="71"/>
  <c r="ANG30" i="71"/>
  <c r="AAO30" i="71"/>
  <c r="YL30" i="71"/>
  <c r="AJA30" i="71"/>
  <c r="AEU30" i="71"/>
  <c r="ALD30" i="71"/>
  <c r="AGX30" i="71"/>
  <c r="WI30" i="71"/>
  <c r="SC30" i="71"/>
  <c r="PZ30" i="71"/>
  <c r="NW30" i="71"/>
  <c r="ACR30" i="71"/>
  <c r="LT30" i="71"/>
  <c r="P30" i="71"/>
  <c r="AB30" i="71" s="1"/>
  <c r="HN30" i="71"/>
  <c r="Y30" i="71"/>
  <c r="M30" i="71"/>
  <c r="AM30" i="71" s="1"/>
  <c r="JQ30" i="71"/>
  <c r="DH30" i="71"/>
  <c r="J30" i="71"/>
  <c r="FK30" i="71"/>
  <c r="V30" i="71"/>
  <c r="G30" i="71"/>
  <c r="UF30" i="71"/>
  <c r="S30" i="71"/>
  <c r="GO29" i="111"/>
  <c r="HA29" i="111" s="1"/>
  <c r="GX29" i="111"/>
  <c r="GL29" i="111"/>
  <c r="GU29" i="111"/>
  <c r="GI29" i="111"/>
  <c r="HH29" i="111" s="1"/>
  <c r="GR29" i="111"/>
  <c r="GF29" i="111"/>
  <c r="EQ29" i="111"/>
  <c r="EE29" i="111"/>
  <c r="EN29" i="111"/>
  <c r="EB29" i="111"/>
  <c r="DY29" i="111"/>
  <c r="EW29" i="111" s="1"/>
  <c r="EK29" i="111"/>
  <c r="EH29" i="111"/>
  <c r="ET29" i="111" s="1"/>
  <c r="AOG28" i="71"/>
  <c r="AOV28" i="71"/>
  <c r="ACD28" i="71"/>
  <c r="ABO28" i="71"/>
  <c r="JC28" i="71"/>
  <c r="IN28" i="71"/>
  <c r="TR28" i="71"/>
  <c r="TC28" i="71"/>
  <c r="UT29" i="71"/>
  <c r="UQ29" i="71"/>
  <c r="VQ29" i="71" s="1"/>
  <c r="VC29" i="71"/>
  <c r="UN29" i="71"/>
  <c r="VM29" i="71" s="1"/>
  <c r="UZ29" i="71"/>
  <c r="UW29" i="71"/>
  <c r="UK29" i="71"/>
  <c r="VI29" i="71" s="1"/>
  <c r="FS29" i="71"/>
  <c r="GR29" i="71" s="1"/>
  <c r="GE29" i="71"/>
  <c r="FY29" i="71"/>
  <c r="GH29" i="71"/>
  <c r="FP29" i="71"/>
  <c r="GN29" i="71" s="1"/>
  <c r="FV29" i="71"/>
  <c r="GV29" i="71" s="1"/>
  <c r="GB29" i="71"/>
  <c r="QN29" i="71"/>
  <c r="QT29" i="71"/>
  <c r="QE29" i="71"/>
  <c r="RC29" i="71" s="1"/>
  <c r="QH29" i="71"/>
  <c r="RG29" i="71" s="1"/>
  <c r="QW29" i="71"/>
  <c r="QQ29" i="71"/>
  <c r="QK29" i="71"/>
  <c r="RK29" i="71" s="1"/>
  <c r="AHI29" i="71"/>
  <c r="AII29" i="71" s="1"/>
  <c r="AHC29" i="71"/>
  <c r="AIA29" i="71" s="1"/>
  <c r="AHR29" i="71"/>
  <c r="AHL29" i="71"/>
  <c r="AHO29" i="71"/>
  <c r="AHF29" i="71"/>
  <c r="AIE29" i="71" s="1"/>
  <c r="AHU29" i="71"/>
  <c r="ANR29" i="71"/>
  <c r="AOR29" i="71" s="1"/>
  <c r="ANL29" i="71"/>
  <c r="AOJ29" i="71" s="1"/>
  <c r="AOA29" i="71"/>
  <c r="ANU29" i="71"/>
  <c r="ANX29" i="71"/>
  <c r="AOD29" i="71"/>
  <c r="ANO29" i="71"/>
  <c r="AON29" i="71" s="1"/>
  <c r="EW28" i="71"/>
  <c r="EH28" i="71"/>
  <c r="NI28" i="71"/>
  <c r="MT28" i="71"/>
  <c r="BY29" i="71"/>
  <c r="BM29" i="71"/>
  <c r="BV29" i="71"/>
  <c r="BJ29" i="71"/>
  <c r="CH29" i="71" s="1"/>
  <c r="BS29" i="71"/>
  <c r="CE29" i="71" s="1"/>
  <c r="CB29" i="71"/>
  <c r="BP29" i="71"/>
  <c r="CP29" i="71" s="1"/>
  <c r="CA29" i="111"/>
  <c r="CM29" i="111" s="1"/>
  <c r="CJ29" i="111"/>
  <c r="BX29" i="111"/>
  <c r="BU29" i="111"/>
  <c r="CT29" i="111" s="1"/>
  <c r="BR29" i="111"/>
  <c r="CP29" i="111" s="1"/>
  <c r="CG29" i="111"/>
  <c r="CD29" i="111"/>
  <c r="JE29" i="111"/>
  <c r="JS29" i="111" s="1"/>
  <c r="IS29" i="111"/>
  <c r="JB29" i="111"/>
  <c r="IP29" i="111"/>
  <c r="IY29" i="111"/>
  <c r="IM29" i="111"/>
  <c r="IV29" i="111"/>
  <c r="JH29" i="111" s="1"/>
  <c r="VF28" i="71"/>
  <c r="VU28" i="71"/>
  <c r="AKP28" i="71"/>
  <c r="AKA28" i="71"/>
  <c r="LF28" i="71"/>
  <c r="KQ28" i="71"/>
  <c r="KE29" i="71"/>
  <c r="KN29" i="71"/>
  <c r="JY29" i="71"/>
  <c r="KX29" i="71" s="1"/>
  <c r="KH29" i="71"/>
  <c r="KK29" i="71"/>
  <c r="JV29" i="71"/>
  <c r="KT29" i="71" s="1"/>
  <c r="KB29" i="71"/>
  <c r="LB29" i="71" s="1"/>
  <c r="WW29" i="71"/>
  <c r="WT29" i="71"/>
  <c r="XT29" i="71" s="1"/>
  <c r="WN29" i="71"/>
  <c r="XL29" i="71" s="1"/>
  <c r="XC29" i="71"/>
  <c r="WZ29" i="71"/>
  <c r="XF29" i="71"/>
  <c r="WQ29" i="71"/>
  <c r="XP29" i="71" s="1"/>
  <c r="DP29" i="71"/>
  <c r="EO29" i="71" s="1"/>
  <c r="DM29" i="71"/>
  <c r="EK29" i="71" s="1"/>
  <c r="DS29" i="71"/>
  <c r="ES29" i="71" s="1"/>
  <c r="DV29" i="71"/>
  <c r="EE29" i="71"/>
  <c r="EB29" i="71"/>
  <c r="DY29" i="71"/>
  <c r="YZ29" i="71"/>
  <c r="ZI29" i="71"/>
  <c r="ZC29" i="71"/>
  <c r="YW29" i="71"/>
  <c r="ZW29" i="71" s="1"/>
  <c r="YQ29" i="71"/>
  <c r="ZO29" i="71" s="1"/>
  <c r="YT29" i="71"/>
  <c r="ZS29" i="71" s="1"/>
  <c r="ZF29" i="71"/>
  <c r="AJO29" i="71"/>
  <c r="AJF29" i="71"/>
  <c r="AKD29" i="71" s="1"/>
  <c r="AJX29" i="71"/>
  <c r="AJU29" i="71"/>
  <c r="AJR29" i="71"/>
  <c r="AJL29" i="71"/>
  <c r="AKL29" i="71" s="1"/>
  <c r="AJI29" i="71"/>
  <c r="AKH29" i="71" s="1"/>
  <c r="ADR28" i="71"/>
  <c r="AEG28" i="71"/>
  <c r="RO28" i="71"/>
  <c r="QZ28" i="71"/>
  <c r="AFU28" i="71"/>
  <c r="AGJ28" i="71"/>
  <c r="GK28" i="71"/>
  <c r="GZ28" i="71"/>
  <c r="AAA28" i="71"/>
  <c r="ZL28" i="71"/>
  <c r="SZ29" i="71"/>
  <c r="SW29" i="71"/>
  <c r="SQ29" i="71"/>
  <c r="SK29" i="71"/>
  <c r="TJ29" i="71" s="1"/>
  <c r="SN29" i="71"/>
  <c r="TN29" i="71" s="1"/>
  <c r="SH29" i="71"/>
  <c r="TF29" i="71" s="1"/>
  <c r="ST29" i="71"/>
  <c r="ME29" i="71"/>
  <c r="NE29" i="71" s="1"/>
  <c r="LY29" i="71"/>
  <c r="MW29" i="71" s="1"/>
  <c r="MQ29" i="71"/>
  <c r="MH29" i="71"/>
  <c r="MK29" i="71"/>
  <c r="MB29" i="71"/>
  <c r="NA29" i="71" s="1"/>
  <c r="MN29" i="71"/>
  <c r="HV29" i="71"/>
  <c r="IU29" i="71" s="1"/>
  <c r="IB29" i="71"/>
  <c r="IE29" i="71"/>
  <c r="HY29" i="71"/>
  <c r="IY29" i="71" s="1"/>
  <c r="IH29" i="71"/>
  <c r="IK29" i="71"/>
  <c r="HS29" i="71"/>
  <c r="IQ29" i="71" s="1"/>
  <c r="ALR29" i="71"/>
  <c r="ALO29" i="71"/>
  <c r="AMO29" i="71" s="1"/>
  <c r="ALI29" i="71"/>
  <c r="AMG29" i="71" s="1"/>
  <c r="ALX29" i="71"/>
  <c r="AMA29" i="71"/>
  <c r="ALL29" i="71"/>
  <c r="AMK29" i="71" s="1"/>
  <c r="ALU29" i="71"/>
  <c r="ABC29" i="71"/>
  <c r="ABF29" i="71"/>
  <c r="AAZ29" i="71"/>
  <c r="ABZ29" i="71" s="1"/>
  <c r="AAT29" i="71"/>
  <c r="ABR29" i="71" s="1"/>
  <c r="ABL29" i="71"/>
  <c r="ABI29" i="71"/>
  <c r="AAW29" i="71"/>
  <c r="ABV29" i="71" s="1"/>
  <c r="AHX28" i="71"/>
  <c r="AIM28" i="71"/>
  <c r="XX28" i="71"/>
  <c r="XI28" i="71"/>
  <c r="PL28" i="71"/>
  <c r="OW28" i="71"/>
  <c r="AMS28" i="71"/>
  <c r="AMD28" i="71"/>
  <c r="W29" i="111"/>
  <c r="K29" i="111"/>
  <c r="AI29" i="111" s="1"/>
  <c r="T29" i="111"/>
  <c r="AF29" i="111" s="1"/>
  <c r="AC29" i="111"/>
  <c r="Z29" i="111"/>
  <c r="Q29" i="111"/>
  <c r="AQ29" i="111" s="1"/>
  <c r="N29" i="111"/>
  <c r="AM29" i="111" s="1"/>
  <c r="ON29" i="71"/>
  <c r="OK29" i="71"/>
  <c r="OT29" i="71"/>
  <c r="OB29" i="71"/>
  <c r="OZ29" i="71" s="1"/>
  <c r="OH29" i="71"/>
  <c r="PH29" i="71" s="1"/>
  <c r="OQ29" i="71"/>
  <c r="OE29" i="71"/>
  <c r="PD29" i="71" s="1"/>
  <c r="ADI29" i="71"/>
  <c r="ADC29" i="71"/>
  <c r="AEC29" i="71" s="1"/>
  <c r="ACW29" i="71"/>
  <c r="ADU29" i="71" s="1"/>
  <c r="ADF29" i="71"/>
  <c r="ADO29" i="71"/>
  <c r="ACZ29" i="71"/>
  <c r="ADY29" i="71" s="1"/>
  <c r="ADL29" i="71"/>
  <c r="AFI29" i="71"/>
  <c r="AFF29" i="71"/>
  <c r="AGF29" i="71" s="1"/>
  <c r="AEZ29" i="71"/>
  <c r="AFX29" i="71" s="1"/>
  <c r="AFO29" i="71"/>
  <c r="AFC29" i="71"/>
  <c r="AGB29" i="71" s="1"/>
  <c r="AFL29" i="71"/>
  <c r="AFR29" i="71"/>
  <c r="AE29" i="71"/>
  <c r="AI29" i="71"/>
  <c r="JK28" i="111"/>
  <c r="FV31" i="111"/>
  <c r="BH31" i="111"/>
  <c r="IC31" i="111"/>
  <c r="DO31" i="111"/>
  <c r="A31" i="111"/>
  <c r="AU28" i="111"/>
  <c r="HL29" i="111"/>
  <c r="HD29" i="111"/>
  <c r="B30" i="111"/>
  <c r="FW30" i="111"/>
  <c r="BI30" i="111"/>
  <c r="ID30" i="111"/>
  <c r="DP30" i="111"/>
  <c r="CX29" i="111"/>
  <c r="FI28" i="111"/>
  <c r="HP28" i="111"/>
  <c r="FA29" i="111"/>
  <c r="FE29" i="111"/>
  <c r="CT29" i="71"/>
  <c r="CL29" i="71"/>
  <c r="DB28" i="111"/>
  <c r="JO29" i="111"/>
  <c r="JW29" i="111"/>
  <c r="BE30" i="71"/>
  <c r="AI30" i="71"/>
  <c r="BD31" i="71"/>
  <c r="B31" i="71"/>
  <c r="A32" i="71"/>
  <c r="ANG31" i="71" l="1"/>
  <c r="AJA31" i="71"/>
  <c r="AEU31" i="71"/>
  <c r="ACR31" i="71"/>
  <c r="AAO31" i="71"/>
  <c r="SC31" i="71"/>
  <c r="PZ31" i="71"/>
  <c r="ALD31" i="71"/>
  <c r="YL31" i="71"/>
  <c r="NW31" i="71"/>
  <c r="DH31" i="71"/>
  <c r="S31" i="71"/>
  <c r="G31" i="71"/>
  <c r="WI31" i="71"/>
  <c r="JQ31" i="71"/>
  <c r="P31" i="71"/>
  <c r="AB31" i="71" s="1"/>
  <c r="UF31" i="71"/>
  <c r="HN31" i="71"/>
  <c r="AGX31" i="71"/>
  <c r="M31" i="71"/>
  <c r="AM31" i="71" s="1"/>
  <c r="V31" i="71"/>
  <c r="LT31" i="71"/>
  <c r="FK31" i="71"/>
  <c r="J31" i="71"/>
  <c r="AI31" i="71" s="1"/>
  <c r="Y31" i="71"/>
  <c r="GR30" i="111"/>
  <c r="GF30" i="111"/>
  <c r="GO30" i="111"/>
  <c r="HA30" i="111" s="1"/>
  <c r="GX30" i="111"/>
  <c r="GL30" i="111"/>
  <c r="GU30" i="111"/>
  <c r="GI30" i="111"/>
  <c r="HH30" i="111" s="1"/>
  <c r="OW29" i="71"/>
  <c r="PL29" i="71"/>
  <c r="IN29" i="71"/>
  <c r="JC29" i="71"/>
  <c r="AKA29" i="71"/>
  <c r="AKP29" i="71"/>
  <c r="LF29" i="71"/>
  <c r="KQ29" i="71"/>
  <c r="QZ29" i="71"/>
  <c r="RO29" i="71"/>
  <c r="KK30" i="71"/>
  <c r="JY30" i="71"/>
  <c r="KX30" i="71" s="1"/>
  <c r="KE30" i="71"/>
  <c r="KH30" i="71"/>
  <c r="JV30" i="71"/>
  <c r="KT30" i="71" s="1"/>
  <c r="KB30" i="71"/>
  <c r="LB30" i="71" s="1"/>
  <c r="KN30" i="71"/>
  <c r="QN30" i="71"/>
  <c r="QT30" i="71"/>
  <c r="QE30" i="71"/>
  <c r="RC30" i="71" s="1"/>
  <c r="QQ30" i="71"/>
  <c r="QW30" i="71"/>
  <c r="QK30" i="71"/>
  <c r="RK30" i="71" s="1"/>
  <c r="QH30" i="71"/>
  <c r="RG30" i="71" s="1"/>
  <c r="ALX30" i="71"/>
  <c r="ALO30" i="71"/>
  <c r="AMO30" i="71" s="1"/>
  <c r="AMA30" i="71"/>
  <c r="ALL30" i="71"/>
  <c r="AMK30" i="71" s="1"/>
  <c r="ALU30" i="71"/>
  <c r="ALI30" i="71"/>
  <c r="AMG30" i="71" s="1"/>
  <c r="ALR30" i="71"/>
  <c r="ABC30" i="71"/>
  <c r="ABL30" i="71"/>
  <c r="AAZ30" i="71"/>
  <c r="ABZ30" i="71" s="1"/>
  <c r="AAT30" i="71"/>
  <c r="ABR30" i="71" s="1"/>
  <c r="ABI30" i="71"/>
  <c r="ABF30" i="71"/>
  <c r="AAW30" i="71"/>
  <c r="ABV30" i="71" s="1"/>
  <c r="NI29" i="71"/>
  <c r="MT29" i="71"/>
  <c r="TR29" i="71"/>
  <c r="TC29" i="71"/>
  <c r="XI29" i="71"/>
  <c r="XX29" i="71"/>
  <c r="GK29" i="71"/>
  <c r="GZ29" i="71"/>
  <c r="GB30" i="71"/>
  <c r="FS30" i="71"/>
  <c r="GR30" i="71" s="1"/>
  <c r="GE30" i="71"/>
  <c r="FV30" i="71"/>
  <c r="GV30" i="71" s="1"/>
  <c r="FP30" i="71"/>
  <c r="GN30" i="71" s="1"/>
  <c r="FY30" i="71"/>
  <c r="GH30" i="71"/>
  <c r="MH30" i="71"/>
  <c r="MB30" i="71"/>
  <c r="NA30" i="71" s="1"/>
  <c r="MQ30" i="71"/>
  <c r="ME30" i="71"/>
  <c r="NE30" i="71" s="1"/>
  <c r="MN30" i="71"/>
  <c r="MK30" i="71"/>
  <c r="LY30" i="71"/>
  <c r="MW30" i="71" s="1"/>
  <c r="ST30" i="71"/>
  <c r="SH30" i="71"/>
  <c r="TF30" i="71" s="1"/>
  <c r="SQ30" i="71"/>
  <c r="SN30" i="71"/>
  <c r="TN30" i="71" s="1"/>
  <c r="SK30" i="71"/>
  <c r="TJ30" i="71" s="1"/>
  <c r="SZ30" i="71"/>
  <c r="SW30" i="71"/>
  <c r="AFL30" i="71"/>
  <c r="AEZ30" i="71"/>
  <c r="AFX30" i="71" s="1"/>
  <c r="AFI30" i="71"/>
  <c r="AFR30" i="71"/>
  <c r="AFC30" i="71"/>
  <c r="AGB30" i="71" s="1"/>
  <c r="AFO30" i="71"/>
  <c r="AFF30" i="71"/>
  <c r="AGF30" i="71" s="1"/>
  <c r="ANX30" i="71"/>
  <c r="AOA30" i="71"/>
  <c r="ANO30" i="71"/>
  <c r="AON30" i="71" s="1"/>
  <c r="AOD30" i="71"/>
  <c r="ANU30" i="71"/>
  <c r="ANR30" i="71"/>
  <c r="AOR30" i="71" s="1"/>
  <c r="ANL30" i="71"/>
  <c r="AOJ30" i="71" s="1"/>
  <c r="EH30" i="111"/>
  <c r="ET30" i="111" s="1"/>
  <c r="EQ30" i="111"/>
  <c r="EE30" i="111"/>
  <c r="FE30" i="111" s="1"/>
  <c r="EB30" i="111"/>
  <c r="DY30" i="111"/>
  <c r="EW30" i="111" s="1"/>
  <c r="EN30" i="111"/>
  <c r="EK30" i="111"/>
  <c r="AMD29" i="71"/>
  <c r="AMS29" i="71"/>
  <c r="AIM29" i="71"/>
  <c r="AHX29" i="71"/>
  <c r="VF29" i="71"/>
  <c r="VU29" i="71"/>
  <c r="VC30" i="71"/>
  <c r="UQ30" i="71"/>
  <c r="VQ30" i="71" s="1"/>
  <c r="UZ30" i="71"/>
  <c r="UN30" i="71"/>
  <c r="VM30" i="71" s="1"/>
  <c r="UW30" i="71"/>
  <c r="UT30" i="71"/>
  <c r="UK30" i="71"/>
  <c r="VI30" i="71" s="1"/>
  <c r="ADL30" i="71"/>
  <c r="ACZ30" i="71"/>
  <c r="ADY30" i="71" s="1"/>
  <c r="ADI30" i="71"/>
  <c r="ACW30" i="71"/>
  <c r="ADU30" i="71" s="1"/>
  <c r="ADF30" i="71"/>
  <c r="ADC30" i="71"/>
  <c r="AEC30" i="71" s="1"/>
  <c r="ADO30" i="71"/>
  <c r="WW30" i="71"/>
  <c r="XF30" i="71"/>
  <c r="WT30" i="71"/>
  <c r="XT30" i="71" s="1"/>
  <c r="XC30" i="71"/>
  <c r="WQ30" i="71"/>
  <c r="XP30" i="71" s="1"/>
  <c r="WN30" i="71"/>
  <c r="XL30" i="71" s="1"/>
  <c r="WZ30" i="71"/>
  <c r="AJR30" i="71"/>
  <c r="AJF30" i="71"/>
  <c r="AKD30" i="71" s="1"/>
  <c r="AJO30" i="71"/>
  <c r="AJX30" i="71"/>
  <c r="AJL30" i="71"/>
  <c r="AKL30" i="71" s="1"/>
  <c r="AJU30" i="71"/>
  <c r="AJI30" i="71"/>
  <c r="AKH30" i="71" s="1"/>
  <c r="Z30" i="111"/>
  <c r="N30" i="111"/>
  <c r="AM30" i="111" s="1"/>
  <c r="W30" i="111"/>
  <c r="K30" i="111"/>
  <c r="AI30" i="111" s="1"/>
  <c r="AC30" i="111"/>
  <c r="T30" i="111"/>
  <c r="AF30" i="111" s="1"/>
  <c r="Q30" i="111"/>
  <c r="IV30" i="111"/>
  <c r="JH30" i="111" s="1"/>
  <c r="JE30" i="111"/>
  <c r="JS30" i="111" s="1"/>
  <c r="IS30" i="111"/>
  <c r="JB30" i="111"/>
  <c r="JO30" i="111" s="1"/>
  <c r="IP30" i="111"/>
  <c r="IY30" i="111"/>
  <c r="IM30" i="111"/>
  <c r="ANF32" i="71"/>
  <c r="ALC32" i="71"/>
  <c r="ACQ32" i="71"/>
  <c r="AAN32" i="71"/>
  <c r="AGW32" i="71"/>
  <c r="AET32" i="71"/>
  <c r="AIZ32" i="71"/>
  <c r="YK32" i="71"/>
  <c r="WH32" i="71"/>
  <c r="HM32" i="71"/>
  <c r="DG32" i="71"/>
  <c r="SB32" i="71"/>
  <c r="LS32" i="71"/>
  <c r="FJ32" i="71"/>
  <c r="PY32" i="71"/>
  <c r="NV32" i="71"/>
  <c r="JP32" i="71"/>
  <c r="UE32" i="71"/>
  <c r="CB30" i="71"/>
  <c r="BP30" i="71"/>
  <c r="CP30" i="71" s="1"/>
  <c r="BY30" i="71"/>
  <c r="BM30" i="71"/>
  <c r="CL30" i="71" s="1"/>
  <c r="BJ30" i="71"/>
  <c r="CH30" i="71" s="1"/>
  <c r="BS30" i="71"/>
  <c r="CE30" i="71" s="1"/>
  <c r="BV30" i="71"/>
  <c r="CD30" i="111"/>
  <c r="BR30" i="111"/>
  <c r="CP30" i="111" s="1"/>
  <c r="CA30" i="111"/>
  <c r="CM30" i="111" s="1"/>
  <c r="BX30" i="111"/>
  <c r="CX30" i="111" s="1"/>
  <c r="BU30" i="111"/>
  <c r="CT30" i="111" s="1"/>
  <c r="CJ30" i="111"/>
  <c r="CG30" i="111"/>
  <c r="AGJ29" i="71"/>
  <c r="AFU29" i="71"/>
  <c r="AEG29" i="71"/>
  <c r="ADR29" i="71"/>
  <c r="ACD29" i="71"/>
  <c r="ABO29" i="71"/>
  <c r="ZL29" i="71"/>
  <c r="AAA29" i="71"/>
  <c r="EH29" i="71"/>
  <c r="EW29" i="71"/>
  <c r="AOV29" i="71"/>
  <c r="AOG29" i="71"/>
  <c r="DP30" i="71"/>
  <c r="EO30" i="71" s="1"/>
  <c r="EB30" i="71"/>
  <c r="DY30" i="71"/>
  <c r="DS30" i="71"/>
  <c r="ES30" i="71" s="1"/>
  <c r="DV30" i="71"/>
  <c r="EE30" i="71"/>
  <c r="DM30" i="71"/>
  <c r="EK30" i="71" s="1"/>
  <c r="IE30" i="71"/>
  <c r="IH30" i="71"/>
  <c r="HV30" i="71"/>
  <c r="IU30" i="71" s="1"/>
  <c r="HY30" i="71"/>
  <c r="IY30" i="71" s="1"/>
  <c r="HS30" i="71"/>
  <c r="IQ30" i="71" s="1"/>
  <c r="IK30" i="71"/>
  <c r="IB30" i="71"/>
  <c r="OK30" i="71"/>
  <c r="OH30" i="71"/>
  <c r="PH30" i="71" s="1"/>
  <c r="OT30" i="71"/>
  <c r="OE30" i="71"/>
  <c r="PD30" i="71" s="1"/>
  <c r="OQ30" i="71"/>
  <c r="OB30" i="71"/>
  <c r="OZ30" i="71" s="1"/>
  <c r="ON30" i="71"/>
  <c r="AHO30" i="71"/>
  <c r="AHR30" i="71"/>
  <c r="AHF30" i="71"/>
  <c r="AIE30" i="71" s="1"/>
  <c r="AHU30" i="71"/>
  <c r="AHI30" i="71"/>
  <c r="AII30" i="71" s="1"/>
  <c r="AHL30" i="71"/>
  <c r="AHC30" i="71"/>
  <c r="AIA30" i="71" s="1"/>
  <c r="YZ30" i="71"/>
  <c r="ZI30" i="71"/>
  <c r="YW30" i="71"/>
  <c r="ZW30" i="71" s="1"/>
  <c r="ZC30" i="71"/>
  <c r="YT30" i="71"/>
  <c r="ZS30" i="71" s="1"/>
  <c r="YQ30" i="71"/>
  <c r="ZO30" i="71" s="1"/>
  <c r="ZF30" i="71"/>
  <c r="AE30" i="71"/>
  <c r="JK29" i="111"/>
  <c r="JW30" i="111"/>
  <c r="AQ30" i="111"/>
  <c r="AU29" i="111"/>
  <c r="A32" i="111"/>
  <c r="FV32" i="111"/>
  <c r="BH32" i="111"/>
  <c r="IC32" i="111"/>
  <c r="DO32" i="111"/>
  <c r="DB29" i="111"/>
  <c r="FI29" i="111"/>
  <c r="HL30" i="111"/>
  <c r="HD30" i="111"/>
  <c r="HP29" i="111"/>
  <c r="ID31" i="111"/>
  <c r="DP31" i="111"/>
  <c r="AE31" i="71"/>
  <c r="FW31" i="111"/>
  <c r="BI31" i="111"/>
  <c r="B31" i="111"/>
  <c r="FA30" i="111"/>
  <c r="AQ30" i="71"/>
  <c r="BD32" i="71"/>
  <c r="BE31" i="71"/>
  <c r="B32" i="71"/>
  <c r="A33" i="71"/>
  <c r="CT30" i="71" l="1"/>
  <c r="AC31" i="111"/>
  <c r="Q31" i="111"/>
  <c r="Z31" i="111"/>
  <c r="N31" i="111"/>
  <c r="K31" i="111"/>
  <c r="W31" i="111"/>
  <c r="T31" i="111"/>
  <c r="AF31" i="111" s="1"/>
  <c r="EK31" i="111"/>
  <c r="DY31" i="111"/>
  <c r="EH31" i="111"/>
  <c r="ET31" i="111" s="1"/>
  <c r="EE31" i="111"/>
  <c r="FE31" i="111" s="1"/>
  <c r="EB31" i="111"/>
  <c r="EQ31" i="111"/>
  <c r="EN31" i="111"/>
  <c r="VU30" i="71"/>
  <c r="VF30" i="71"/>
  <c r="GZ30" i="71"/>
  <c r="GK30" i="71"/>
  <c r="ACD30" i="71"/>
  <c r="ABO30" i="71"/>
  <c r="ALO31" i="71"/>
  <c r="AMO31" i="71" s="1"/>
  <c r="ALI31" i="71"/>
  <c r="AMG31" i="71" s="1"/>
  <c r="ALX31" i="71"/>
  <c r="ALR31" i="71"/>
  <c r="ALL31" i="71"/>
  <c r="AMK31" i="71" s="1"/>
  <c r="AMA31" i="71"/>
  <c r="ALU31" i="71"/>
  <c r="ACZ31" i="71"/>
  <c r="ADY31" i="71" s="1"/>
  <c r="ADO31" i="71"/>
  <c r="ADL31" i="71"/>
  <c r="ADI31" i="71"/>
  <c r="ADC31" i="71"/>
  <c r="AEC31" i="71" s="1"/>
  <c r="ADF31" i="71"/>
  <c r="ACW31" i="71"/>
  <c r="ADU31" i="71" s="1"/>
  <c r="AHX30" i="71"/>
  <c r="AIM30" i="71"/>
  <c r="PL30" i="71"/>
  <c r="OW30" i="71"/>
  <c r="AOG30" i="71"/>
  <c r="AOV30" i="71"/>
  <c r="TR30" i="71"/>
  <c r="TC30" i="71"/>
  <c r="AMS30" i="71"/>
  <c r="AMD30" i="71"/>
  <c r="FY31" i="71"/>
  <c r="GH31" i="71"/>
  <c r="GB31" i="71"/>
  <c r="FS31" i="71"/>
  <c r="GR31" i="71" s="1"/>
  <c r="FV31" i="71"/>
  <c r="GV31" i="71" s="1"/>
  <c r="GE31" i="71"/>
  <c r="FP31" i="71"/>
  <c r="GN31" i="71" s="1"/>
  <c r="AHL31" i="71"/>
  <c r="AHR31" i="71"/>
  <c r="AHF31" i="71"/>
  <c r="AIE31" i="71" s="1"/>
  <c r="AHI31" i="71"/>
  <c r="AII31" i="71" s="1"/>
  <c r="AHC31" i="71"/>
  <c r="AIA31" i="71" s="1"/>
  <c r="AHU31" i="71"/>
  <c r="AHO31" i="71"/>
  <c r="KE31" i="71"/>
  <c r="KK31" i="71"/>
  <c r="JV31" i="71"/>
  <c r="KT31" i="71" s="1"/>
  <c r="KH31" i="71"/>
  <c r="KB31" i="71"/>
  <c r="LB31" i="71" s="1"/>
  <c r="KN31" i="71"/>
  <c r="JY31" i="71"/>
  <c r="KX31" i="71" s="1"/>
  <c r="EB31" i="71"/>
  <c r="DY31" i="71"/>
  <c r="DS31" i="71"/>
  <c r="ES31" i="71" s="1"/>
  <c r="EE31" i="71"/>
  <c r="DP31" i="71"/>
  <c r="EO31" i="71" s="1"/>
  <c r="DM31" i="71"/>
  <c r="EK31" i="71" s="1"/>
  <c r="DV31" i="71"/>
  <c r="QN31" i="71"/>
  <c r="QQ31" i="71"/>
  <c r="QK31" i="71"/>
  <c r="RK31" i="71" s="1"/>
  <c r="QT31" i="71"/>
  <c r="QW31" i="71"/>
  <c r="QE31" i="71"/>
  <c r="RC31" i="71" s="1"/>
  <c r="QH31" i="71"/>
  <c r="RG31" i="71" s="1"/>
  <c r="AFI31" i="71"/>
  <c r="AFF31" i="71"/>
  <c r="AGF31" i="71" s="1"/>
  <c r="AFO31" i="71"/>
  <c r="AFR31" i="71"/>
  <c r="AFC31" i="71"/>
  <c r="AGB31" i="71" s="1"/>
  <c r="AFL31" i="71"/>
  <c r="AEZ31" i="71"/>
  <c r="AFX31" i="71" s="1"/>
  <c r="IY31" i="111"/>
  <c r="IM31" i="111"/>
  <c r="IV31" i="111"/>
  <c r="JH31" i="111" s="1"/>
  <c r="JE31" i="111"/>
  <c r="IS31" i="111"/>
  <c r="JB31" i="111"/>
  <c r="IP31" i="111"/>
  <c r="IN30" i="71"/>
  <c r="JC30" i="71"/>
  <c r="AKP30" i="71"/>
  <c r="AKA30" i="71"/>
  <c r="ADR30" i="71"/>
  <c r="AEG30" i="71"/>
  <c r="AFU30" i="71"/>
  <c r="AGJ30" i="71"/>
  <c r="NI30" i="71"/>
  <c r="MT30" i="71"/>
  <c r="RO30" i="71"/>
  <c r="QZ30" i="71"/>
  <c r="MH31" i="71"/>
  <c r="MK31" i="71"/>
  <c r="MQ31" i="71"/>
  <c r="ME31" i="71"/>
  <c r="NE31" i="71" s="1"/>
  <c r="MB31" i="71"/>
  <c r="NA31" i="71" s="1"/>
  <c r="LY31" i="71"/>
  <c r="MW31" i="71" s="1"/>
  <c r="MN31" i="71"/>
  <c r="IB31" i="71"/>
  <c r="IK31" i="71"/>
  <c r="IE31" i="71"/>
  <c r="HY31" i="71"/>
  <c r="IY31" i="71" s="1"/>
  <c r="IH31" i="71"/>
  <c r="HV31" i="71"/>
  <c r="IU31" i="71" s="1"/>
  <c r="HS31" i="71"/>
  <c r="IQ31" i="71" s="1"/>
  <c r="WW31" i="71"/>
  <c r="WQ31" i="71"/>
  <c r="XP31" i="71" s="1"/>
  <c r="XF31" i="71"/>
  <c r="WZ31" i="71"/>
  <c r="XC31" i="71"/>
  <c r="WT31" i="71"/>
  <c r="XT31" i="71" s="1"/>
  <c r="WN31" i="71"/>
  <c r="XL31" i="71" s="1"/>
  <c r="ON31" i="71"/>
  <c r="OT31" i="71"/>
  <c r="OB31" i="71"/>
  <c r="OZ31" i="71" s="1"/>
  <c r="OK31" i="71"/>
  <c r="OH31" i="71"/>
  <c r="PH31" i="71" s="1"/>
  <c r="OQ31" i="71"/>
  <c r="OE31" i="71"/>
  <c r="PD31" i="71" s="1"/>
  <c r="SZ31" i="71"/>
  <c r="SH31" i="71"/>
  <c r="TF31" i="71" s="1"/>
  <c r="SQ31" i="71"/>
  <c r="ST31" i="71"/>
  <c r="SN31" i="71"/>
  <c r="TN31" i="71" s="1"/>
  <c r="SK31" i="71"/>
  <c r="TJ31" i="71" s="1"/>
  <c r="SW31" i="71"/>
  <c r="AJX31" i="71"/>
  <c r="AJO31" i="71"/>
  <c r="AJL31" i="71"/>
  <c r="AKL31" i="71" s="1"/>
  <c r="AJF31" i="71"/>
  <c r="AKD31" i="71" s="1"/>
  <c r="AJI31" i="71"/>
  <c r="AKH31" i="71" s="1"/>
  <c r="AJR31" i="71"/>
  <c r="AJU31" i="71"/>
  <c r="CG31" i="111"/>
  <c r="BU31" i="111"/>
  <c r="CT31" i="111" s="1"/>
  <c r="CD31" i="111"/>
  <c r="BR31" i="111"/>
  <c r="CP31" i="111" s="1"/>
  <c r="CA31" i="111"/>
  <c r="CM31" i="111" s="1"/>
  <c r="BX31" i="111"/>
  <c r="CX31" i="111" s="1"/>
  <c r="CJ31" i="111"/>
  <c r="ANF33" i="71"/>
  <c r="AGW33" i="71"/>
  <c r="AET33" i="71"/>
  <c r="YK33" i="71"/>
  <c r="ALC33" i="71"/>
  <c r="AIZ33" i="71"/>
  <c r="AAN33" i="71"/>
  <c r="WH33" i="71"/>
  <c r="ACQ33" i="71"/>
  <c r="NV33" i="71"/>
  <c r="SB33" i="71"/>
  <c r="LS33" i="71"/>
  <c r="HM33" i="71"/>
  <c r="DG33" i="71"/>
  <c r="JP33" i="71"/>
  <c r="FJ33" i="71"/>
  <c r="UE33" i="71"/>
  <c r="PY33" i="71"/>
  <c r="BS31" i="71"/>
  <c r="CE31" i="71" s="1"/>
  <c r="CB31" i="71"/>
  <c r="BP31" i="71"/>
  <c r="CP31" i="71" s="1"/>
  <c r="BM31" i="71"/>
  <c r="BY31" i="71"/>
  <c r="BV31" i="71"/>
  <c r="BJ31" i="71"/>
  <c r="GU31" i="111"/>
  <c r="GI31" i="111"/>
  <c r="HH31" i="111" s="1"/>
  <c r="GR31" i="111"/>
  <c r="GF31" i="111"/>
  <c r="HD31" i="111" s="1"/>
  <c r="GO31" i="111"/>
  <c r="HA31" i="111" s="1"/>
  <c r="GX31" i="111"/>
  <c r="GL31" i="111"/>
  <c r="HL31" i="111" s="1"/>
  <c r="ANG32" i="71"/>
  <c r="AGX32" i="71"/>
  <c r="AEU32" i="71"/>
  <c r="YL32" i="71"/>
  <c r="ALD32" i="71"/>
  <c r="AJA32" i="71"/>
  <c r="AAO32" i="71"/>
  <c r="WI32" i="71"/>
  <c r="ACR32" i="71"/>
  <c r="PZ32" i="71"/>
  <c r="NW32" i="71"/>
  <c r="SC32" i="71"/>
  <c r="LT32" i="71"/>
  <c r="FK32" i="71"/>
  <c r="V32" i="71"/>
  <c r="J32" i="71"/>
  <c r="JQ32" i="71"/>
  <c r="DH32" i="71"/>
  <c r="S32" i="71"/>
  <c r="G32" i="71"/>
  <c r="AE32" i="71" s="1"/>
  <c r="UF32" i="71"/>
  <c r="P32" i="71"/>
  <c r="AB32" i="71" s="1"/>
  <c r="HN32" i="71"/>
  <c r="M32" i="71"/>
  <c r="AM32" i="71" s="1"/>
  <c r="Y32" i="71"/>
  <c r="AAA30" i="71"/>
  <c r="ZL30" i="71"/>
  <c r="EH30" i="71"/>
  <c r="EW30" i="71"/>
  <c r="XX30" i="71"/>
  <c r="XI30" i="71"/>
  <c r="LF30" i="71"/>
  <c r="KQ30" i="71"/>
  <c r="UT31" i="71"/>
  <c r="VC31" i="71"/>
  <c r="UN31" i="71"/>
  <c r="VM31" i="71" s="1"/>
  <c r="UZ31" i="71"/>
  <c r="UK31" i="71"/>
  <c r="VI31" i="71" s="1"/>
  <c r="UW31" i="71"/>
  <c r="UQ31" i="71"/>
  <c r="VQ31" i="71" s="1"/>
  <c r="YT31" i="71"/>
  <c r="ZS31" i="71" s="1"/>
  <c r="ZI31" i="71"/>
  <c r="ZC31" i="71"/>
  <c r="ZF31" i="71"/>
  <c r="YW31" i="71"/>
  <c r="ZW31" i="71" s="1"/>
  <c r="YZ31" i="71"/>
  <c r="YQ31" i="71"/>
  <c r="ZO31" i="71" s="1"/>
  <c r="ABC31" i="71"/>
  <c r="AAZ31" i="71"/>
  <c r="ABZ31" i="71" s="1"/>
  <c r="ABL31" i="71"/>
  <c r="AAW31" i="71"/>
  <c r="ABV31" i="71" s="1"/>
  <c r="ABI31" i="71"/>
  <c r="ABF31" i="71"/>
  <c r="AAT31" i="71"/>
  <c r="ABR31" i="71" s="1"/>
  <c r="ANU31" i="71"/>
  <c r="ANR31" i="71"/>
  <c r="AOR31" i="71" s="1"/>
  <c r="ANL31" i="71"/>
  <c r="AOJ31" i="71" s="1"/>
  <c r="AOA31" i="71"/>
  <c r="AOD31" i="71"/>
  <c r="ANO31" i="71"/>
  <c r="AON31" i="71" s="1"/>
  <c r="ANX31" i="71"/>
  <c r="FV33" i="111"/>
  <c r="BH33" i="111"/>
  <c r="A33" i="111"/>
  <c r="IC33" i="111"/>
  <c r="DO33" i="111"/>
  <c r="FI30" i="111"/>
  <c r="JW31" i="111"/>
  <c r="JS31" i="111"/>
  <c r="JO31" i="111"/>
  <c r="JK30" i="111"/>
  <c r="AQ32" i="71"/>
  <c r="FW32" i="111"/>
  <c r="BI32" i="111"/>
  <c r="ID32" i="111"/>
  <c r="DP32" i="111"/>
  <c r="B32" i="111"/>
  <c r="AQ31" i="111"/>
  <c r="AM31" i="111"/>
  <c r="AI31" i="111"/>
  <c r="DB30" i="111"/>
  <c r="AU30" i="111"/>
  <c r="CL31" i="71"/>
  <c r="CH31" i="71"/>
  <c r="HP30" i="111"/>
  <c r="FA31" i="111"/>
  <c r="EW31" i="111"/>
  <c r="AQ31" i="71"/>
  <c r="BD33" i="71"/>
  <c r="BE32" i="71"/>
  <c r="B33" i="71"/>
  <c r="A34" i="71"/>
  <c r="CT31" i="71" l="1"/>
  <c r="EN32" i="111"/>
  <c r="EB32" i="111"/>
  <c r="EK32" i="111"/>
  <c r="DY32" i="111"/>
  <c r="EW32" i="111" s="1"/>
  <c r="EH32" i="111"/>
  <c r="ET32" i="111" s="1"/>
  <c r="EE32" i="111"/>
  <c r="EQ32" i="111"/>
  <c r="ANG33" i="71"/>
  <c r="ALD33" i="71"/>
  <c r="AGX33" i="71"/>
  <c r="AEU33" i="71"/>
  <c r="YL33" i="71"/>
  <c r="AJA33" i="71"/>
  <c r="ACR33" i="71"/>
  <c r="UF33" i="71"/>
  <c r="SC33" i="71"/>
  <c r="PZ33" i="71"/>
  <c r="AAO33" i="71"/>
  <c r="JQ33" i="71"/>
  <c r="FK33" i="71"/>
  <c r="Y33" i="71"/>
  <c r="M33" i="71"/>
  <c r="V33" i="71"/>
  <c r="J33" i="71"/>
  <c r="S33" i="71"/>
  <c r="G33" i="71"/>
  <c r="AE33" i="71" s="1"/>
  <c r="NW33" i="71"/>
  <c r="HN33" i="71"/>
  <c r="P33" i="71"/>
  <c r="AB33" i="71" s="1"/>
  <c r="LT33" i="71"/>
  <c r="WI33" i="71"/>
  <c r="DH33" i="71"/>
  <c r="T32" i="111"/>
  <c r="AF32" i="111" s="1"/>
  <c r="AC32" i="111"/>
  <c r="Q32" i="111"/>
  <c r="AQ32" i="111" s="1"/>
  <c r="N32" i="111"/>
  <c r="AM32" i="111" s="1"/>
  <c r="K32" i="111"/>
  <c r="Z32" i="111"/>
  <c r="W32" i="111"/>
  <c r="GX32" i="111"/>
  <c r="GL32" i="111"/>
  <c r="GU32" i="111"/>
  <c r="GI32" i="111"/>
  <c r="HH32" i="111" s="1"/>
  <c r="GR32" i="111"/>
  <c r="GF32" i="111"/>
  <c r="HD32" i="111" s="1"/>
  <c r="GO32" i="111"/>
  <c r="HA32" i="111" s="1"/>
  <c r="ZL31" i="71"/>
  <c r="AAA31" i="71"/>
  <c r="VF31" i="71"/>
  <c r="VU31" i="71"/>
  <c r="DM32" i="71"/>
  <c r="EK32" i="71" s="1"/>
  <c r="DV32" i="71"/>
  <c r="EB32" i="71"/>
  <c r="DP32" i="71"/>
  <c r="EO32" i="71" s="1"/>
  <c r="DY32" i="71"/>
  <c r="EE32" i="71"/>
  <c r="DS32" i="71"/>
  <c r="ES32" i="71" s="1"/>
  <c r="GB32" i="71"/>
  <c r="GE32" i="71"/>
  <c r="FS32" i="71"/>
  <c r="GR32" i="71" s="1"/>
  <c r="FV32" i="71"/>
  <c r="GV32" i="71" s="1"/>
  <c r="FP32" i="71"/>
  <c r="GN32" i="71" s="1"/>
  <c r="GH32" i="71"/>
  <c r="FY32" i="71"/>
  <c r="QN32" i="71"/>
  <c r="QT32" i="71"/>
  <c r="QE32" i="71"/>
  <c r="RC32" i="71" s="1"/>
  <c r="QQ32" i="71"/>
  <c r="QK32" i="71"/>
  <c r="RK32" i="71" s="1"/>
  <c r="QH32" i="71"/>
  <c r="RG32" i="71" s="1"/>
  <c r="QW32" i="71"/>
  <c r="AJU32" i="71"/>
  <c r="AJI32" i="71"/>
  <c r="AKH32" i="71" s="1"/>
  <c r="AJR32" i="71"/>
  <c r="AJF32" i="71"/>
  <c r="AKD32" i="71" s="1"/>
  <c r="AJO32" i="71"/>
  <c r="AJX32" i="71"/>
  <c r="AJL32" i="71"/>
  <c r="AKL32" i="71" s="1"/>
  <c r="AHO32" i="71"/>
  <c r="AHR32" i="71"/>
  <c r="AHF32" i="71"/>
  <c r="AIE32" i="71" s="1"/>
  <c r="AHI32" i="71"/>
  <c r="AII32" i="71" s="1"/>
  <c r="AHU32" i="71"/>
  <c r="AHC32" i="71"/>
  <c r="AIA32" i="71" s="1"/>
  <c r="AHL32" i="71"/>
  <c r="TR31" i="71"/>
  <c r="TC31" i="71"/>
  <c r="XI31" i="71"/>
  <c r="XX31" i="71"/>
  <c r="AGJ31" i="71"/>
  <c r="AFU31" i="71"/>
  <c r="EH31" i="71"/>
  <c r="EW31" i="71"/>
  <c r="AIM31" i="71"/>
  <c r="AHX31" i="71"/>
  <c r="AMD31" i="71"/>
  <c r="AMS31" i="71"/>
  <c r="UZ32" i="71"/>
  <c r="UN32" i="71"/>
  <c r="VM32" i="71" s="1"/>
  <c r="UW32" i="71"/>
  <c r="UK32" i="71"/>
  <c r="VI32" i="71" s="1"/>
  <c r="UT32" i="71"/>
  <c r="UQ32" i="71"/>
  <c r="VQ32" i="71" s="1"/>
  <c r="VC32" i="71"/>
  <c r="KH32" i="71"/>
  <c r="JV32" i="71"/>
  <c r="KT32" i="71" s="1"/>
  <c r="KB32" i="71"/>
  <c r="LB32" i="71" s="1"/>
  <c r="KE32" i="71"/>
  <c r="KN32" i="71"/>
  <c r="JY32" i="71"/>
  <c r="KX32" i="71" s="1"/>
  <c r="KK32" i="71"/>
  <c r="MH32" i="71"/>
  <c r="MN32" i="71"/>
  <c r="MQ32" i="71"/>
  <c r="ME32" i="71"/>
  <c r="NE32" i="71" s="1"/>
  <c r="MB32" i="71"/>
  <c r="NA32" i="71" s="1"/>
  <c r="LY32" i="71"/>
  <c r="MW32" i="71" s="1"/>
  <c r="MK32" i="71"/>
  <c r="ADO32" i="71"/>
  <c r="ADC32" i="71"/>
  <c r="AEC32" i="71" s="1"/>
  <c r="ADL32" i="71"/>
  <c r="ACZ32" i="71"/>
  <c r="ADY32" i="71" s="1"/>
  <c r="ACW32" i="71"/>
  <c r="ADU32" i="71" s="1"/>
  <c r="ADI32" i="71"/>
  <c r="ADF32" i="71"/>
  <c r="AMA32" i="71"/>
  <c r="ALO32" i="71"/>
  <c r="AMO32" i="71" s="1"/>
  <c r="ALX32" i="71"/>
  <c r="ALI32" i="71"/>
  <c r="AMG32" i="71" s="1"/>
  <c r="ALR32" i="71"/>
  <c r="ALL32" i="71"/>
  <c r="AMK32" i="71" s="1"/>
  <c r="ALU32" i="71"/>
  <c r="ANX32" i="71"/>
  <c r="ANO32" i="71"/>
  <c r="AON32" i="71" s="1"/>
  <c r="AOA32" i="71"/>
  <c r="ANL32" i="71"/>
  <c r="AOJ32" i="71" s="1"/>
  <c r="ANR32" i="71"/>
  <c r="AOR32" i="71" s="1"/>
  <c r="AOD32" i="71"/>
  <c r="ANU32" i="71"/>
  <c r="LF31" i="71"/>
  <c r="KQ31" i="71"/>
  <c r="JB32" i="111"/>
  <c r="JO32" i="111" s="1"/>
  <c r="IP32" i="111"/>
  <c r="IY32" i="111"/>
  <c r="IM32" i="111"/>
  <c r="IV32" i="111"/>
  <c r="JH32" i="111" s="1"/>
  <c r="JW32" i="111" s="1"/>
  <c r="JE32" i="111"/>
  <c r="JS32" i="111" s="1"/>
  <c r="IS32" i="111"/>
  <c r="SW32" i="71"/>
  <c r="SK32" i="71"/>
  <c r="TJ32" i="71" s="1"/>
  <c r="ST32" i="71"/>
  <c r="SH32" i="71"/>
  <c r="TF32" i="71" s="1"/>
  <c r="SZ32" i="71"/>
  <c r="SQ32" i="71"/>
  <c r="SN32" i="71"/>
  <c r="TN32" i="71" s="1"/>
  <c r="WW32" i="71"/>
  <c r="XF32" i="71"/>
  <c r="WT32" i="71"/>
  <c r="XT32" i="71" s="1"/>
  <c r="XC32" i="71"/>
  <c r="WQ32" i="71"/>
  <c r="XP32" i="71" s="1"/>
  <c r="WZ32" i="71"/>
  <c r="WN32" i="71"/>
  <c r="XL32" i="71" s="1"/>
  <c r="ZC32" i="71"/>
  <c r="YQ32" i="71"/>
  <c r="ZO32" i="71" s="1"/>
  <c r="YZ32" i="71"/>
  <c r="YT32" i="71"/>
  <c r="ZS32" i="71" s="1"/>
  <c r="ZI32" i="71"/>
  <c r="ZF32" i="71"/>
  <c r="YW32" i="71"/>
  <c r="ZW32" i="71" s="1"/>
  <c r="AKP31" i="71"/>
  <c r="AKA31" i="71"/>
  <c r="PL31" i="71"/>
  <c r="OW31" i="71"/>
  <c r="MT31" i="71"/>
  <c r="NI31" i="71"/>
  <c r="BV32" i="71"/>
  <c r="BJ32" i="71"/>
  <c r="BS32" i="71"/>
  <c r="CE32" i="71" s="1"/>
  <c r="BP32" i="71"/>
  <c r="CP32" i="71" s="1"/>
  <c r="BY32" i="71"/>
  <c r="BM32" i="71"/>
  <c r="CL32" i="71" s="1"/>
  <c r="CB32" i="71"/>
  <c r="ABO31" i="71"/>
  <c r="ACD31" i="71"/>
  <c r="ALC34" i="71"/>
  <c r="ANF34" i="71"/>
  <c r="AIZ34" i="71"/>
  <c r="AET34" i="71"/>
  <c r="ACQ34" i="71"/>
  <c r="AAN34" i="71"/>
  <c r="SB34" i="71"/>
  <c r="PY34" i="71"/>
  <c r="AGW34" i="71"/>
  <c r="WH34" i="71"/>
  <c r="YK34" i="71"/>
  <c r="NV34" i="71"/>
  <c r="HM34" i="71"/>
  <c r="LS34" i="71"/>
  <c r="JP34" i="71"/>
  <c r="UE34" i="71"/>
  <c r="DG34" i="71"/>
  <c r="FJ34" i="71"/>
  <c r="CJ32" i="111"/>
  <c r="BX32" i="111"/>
  <c r="CX32" i="111" s="1"/>
  <c r="CG32" i="111"/>
  <c r="BU32" i="111"/>
  <c r="CT32" i="111" s="1"/>
  <c r="CD32" i="111"/>
  <c r="CA32" i="111"/>
  <c r="CM32" i="111" s="1"/>
  <c r="BR32" i="111"/>
  <c r="CP32" i="111" s="1"/>
  <c r="AOV31" i="71"/>
  <c r="AOG31" i="71"/>
  <c r="IE32" i="71"/>
  <c r="IH32" i="71"/>
  <c r="HV32" i="71"/>
  <c r="IU32" i="71" s="1"/>
  <c r="HY32" i="71"/>
  <c r="IY32" i="71" s="1"/>
  <c r="HS32" i="71"/>
  <c r="IQ32" i="71" s="1"/>
  <c r="IK32" i="71"/>
  <c r="IB32" i="71"/>
  <c r="OK32" i="71"/>
  <c r="OT32" i="71"/>
  <c r="OE32" i="71"/>
  <c r="PD32" i="71" s="1"/>
  <c r="ON32" i="71"/>
  <c r="OQ32" i="71"/>
  <c r="OB32" i="71"/>
  <c r="OZ32" i="71" s="1"/>
  <c r="OH32" i="71"/>
  <c r="PH32" i="71" s="1"/>
  <c r="ABL32" i="71"/>
  <c r="AAZ32" i="71"/>
  <c r="ABZ32" i="71" s="1"/>
  <c r="ABI32" i="71"/>
  <c r="AAW32" i="71"/>
  <c r="ABV32" i="71" s="1"/>
  <c r="ABF32" i="71"/>
  <c r="ABC32" i="71"/>
  <c r="AAT32" i="71"/>
  <c r="ABR32" i="71" s="1"/>
  <c r="AFL32" i="71"/>
  <c r="AEZ32" i="71"/>
  <c r="AFX32" i="71" s="1"/>
  <c r="AFI32" i="71"/>
  <c r="AFR32" i="71"/>
  <c r="AFF32" i="71"/>
  <c r="AGF32" i="71" s="1"/>
  <c r="AFC32" i="71"/>
  <c r="AGB32" i="71" s="1"/>
  <c r="AFO32" i="71"/>
  <c r="JC31" i="71"/>
  <c r="IN31" i="71"/>
  <c r="RO31" i="71"/>
  <c r="QZ31" i="71"/>
  <c r="GZ31" i="71"/>
  <c r="GK31" i="71"/>
  <c r="ADR31" i="71"/>
  <c r="AEG31" i="71"/>
  <c r="AI32" i="71"/>
  <c r="AQ33" i="71"/>
  <c r="ID33" i="111"/>
  <c r="DP33" i="111"/>
  <c r="AI33" i="71"/>
  <c r="B33" i="111"/>
  <c r="AM33" i="71"/>
  <c r="BI33" i="111"/>
  <c r="FW33" i="111"/>
  <c r="FI31" i="111"/>
  <c r="DB31" i="111"/>
  <c r="AI32" i="111"/>
  <c r="HL32" i="111"/>
  <c r="CH32" i="71"/>
  <c r="FE32" i="111"/>
  <c r="FA32" i="111"/>
  <c r="FV34" i="111"/>
  <c r="BH34" i="111"/>
  <c r="A34" i="111"/>
  <c r="IC34" i="111"/>
  <c r="DO34" i="111"/>
  <c r="HP31" i="111"/>
  <c r="AU31" i="111"/>
  <c r="JK31" i="111"/>
  <c r="BD34" i="71"/>
  <c r="BE33" i="71"/>
  <c r="B34" i="71"/>
  <c r="A35" i="71"/>
  <c r="CT32" i="71" l="1"/>
  <c r="W33" i="111"/>
  <c r="K33" i="111"/>
  <c r="T33" i="111"/>
  <c r="AF33" i="111" s="1"/>
  <c r="Q33" i="111"/>
  <c r="N33" i="111"/>
  <c r="AC33" i="111"/>
  <c r="Z33" i="111"/>
  <c r="GO33" i="111"/>
  <c r="HA33" i="111" s="1"/>
  <c r="GX33" i="111"/>
  <c r="GL33" i="111"/>
  <c r="GU33" i="111"/>
  <c r="GI33" i="111"/>
  <c r="GF33" i="111"/>
  <c r="GR33" i="111"/>
  <c r="XX32" i="71"/>
  <c r="XI32" i="71"/>
  <c r="NI32" i="71"/>
  <c r="MT32" i="71"/>
  <c r="KQ32" i="71"/>
  <c r="LF32" i="71"/>
  <c r="AKP32" i="71"/>
  <c r="AKA32" i="71"/>
  <c r="GZ32" i="71"/>
  <c r="GK32" i="71"/>
  <c r="EH32" i="71"/>
  <c r="EW32" i="71"/>
  <c r="EB33" i="71"/>
  <c r="DV33" i="71"/>
  <c r="DS33" i="71"/>
  <c r="ES33" i="71" s="1"/>
  <c r="DP33" i="71"/>
  <c r="EO33" i="71" s="1"/>
  <c r="EE33" i="71"/>
  <c r="DY33" i="71"/>
  <c r="DM33" i="71"/>
  <c r="EK33" i="71" s="1"/>
  <c r="HY33" i="71"/>
  <c r="IY33" i="71" s="1"/>
  <c r="HS33" i="71"/>
  <c r="IQ33" i="71" s="1"/>
  <c r="HV33" i="71"/>
  <c r="IU33" i="71" s="1"/>
  <c r="IB33" i="71"/>
  <c r="IE33" i="71"/>
  <c r="IK33" i="71"/>
  <c r="IH33" i="71"/>
  <c r="FS33" i="71"/>
  <c r="GR33" i="71" s="1"/>
  <c r="GH33" i="71"/>
  <c r="FP33" i="71"/>
  <c r="GN33" i="71" s="1"/>
  <c r="GE33" i="71"/>
  <c r="FV33" i="71"/>
  <c r="GV33" i="71" s="1"/>
  <c r="FY33" i="71"/>
  <c r="GB33" i="71"/>
  <c r="SZ33" i="71"/>
  <c r="SN33" i="71"/>
  <c r="TN33" i="71" s="1"/>
  <c r="SQ33" i="71"/>
  <c r="SK33" i="71"/>
  <c r="TJ33" i="71" s="1"/>
  <c r="ST33" i="71"/>
  <c r="SH33" i="71"/>
  <c r="TF33" i="71" s="1"/>
  <c r="SW33" i="71"/>
  <c r="YZ33" i="71"/>
  <c r="ZF33" i="71"/>
  <c r="YT33" i="71"/>
  <c r="ZS33" i="71" s="1"/>
  <c r="YW33" i="71"/>
  <c r="ZW33" i="71" s="1"/>
  <c r="YQ33" i="71"/>
  <c r="ZO33" i="71" s="1"/>
  <c r="ZI33" i="71"/>
  <c r="ZC33" i="71"/>
  <c r="AOA33" i="71"/>
  <c r="ANO33" i="71"/>
  <c r="AON33" i="71" s="1"/>
  <c r="AOD33" i="71"/>
  <c r="ANU33" i="71"/>
  <c r="ANR33" i="71"/>
  <c r="AOR33" i="71" s="1"/>
  <c r="ANX33" i="71"/>
  <c r="ANL33" i="71"/>
  <c r="AOJ33" i="71" s="1"/>
  <c r="BY33" i="71"/>
  <c r="BM33" i="71"/>
  <c r="CL33" i="71" s="1"/>
  <c r="BV33" i="71"/>
  <c r="BJ33" i="71"/>
  <c r="CH33" i="71" s="1"/>
  <c r="BS33" i="71"/>
  <c r="CE33" i="71" s="1"/>
  <c r="CB33" i="71"/>
  <c r="BP33" i="71"/>
  <c r="CP33" i="71" s="1"/>
  <c r="ABO32" i="71"/>
  <c r="ACD32" i="71"/>
  <c r="PL32" i="71"/>
  <c r="OW32" i="71"/>
  <c r="AOV32" i="71"/>
  <c r="AOG32" i="71"/>
  <c r="WW33" i="71"/>
  <c r="WT33" i="71"/>
  <c r="XT33" i="71" s="1"/>
  <c r="WN33" i="71"/>
  <c r="XL33" i="71" s="1"/>
  <c r="XC33" i="71"/>
  <c r="XF33" i="71"/>
  <c r="WQ33" i="71"/>
  <c r="XP33" i="71" s="1"/>
  <c r="WZ33" i="71"/>
  <c r="OT33" i="71"/>
  <c r="ON33" i="71"/>
  <c r="OE33" i="71"/>
  <c r="PD33" i="71" s="1"/>
  <c r="OH33" i="71"/>
  <c r="PH33" i="71" s="1"/>
  <c r="OQ33" i="71"/>
  <c r="OK33" i="71"/>
  <c r="OB33" i="71"/>
  <c r="OZ33" i="71" s="1"/>
  <c r="KE33" i="71"/>
  <c r="KH33" i="71"/>
  <c r="JY33" i="71"/>
  <c r="KX33" i="71" s="1"/>
  <c r="KB33" i="71"/>
  <c r="LB33" i="71" s="1"/>
  <c r="KN33" i="71"/>
  <c r="KK33" i="71"/>
  <c r="JV33" i="71"/>
  <c r="KT33" i="71" s="1"/>
  <c r="UT33" i="71"/>
  <c r="UZ33" i="71"/>
  <c r="UK33" i="71"/>
  <c r="VI33" i="71" s="1"/>
  <c r="UW33" i="71"/>
  <c r="UQ33" i="71"/>
  <c r="VQ33" i="71" s="1"/>
  <c r="UN33" i="71"/>
  <c r="VM33" i="71" s="1"/>
  <c r="VC33" i="71"/>
  <c r="AFI33" i="71"/>
  <c r="AFF33" i="71"/>
  <c r="AGF33" i="71" s="1"/>
  <c r="AFL33" i="71"/>
  <c r="AFC33" i="71"/>
  <c r="AGB33" i="71" s="1"/>
  <c r="AFO33" i="71"/>
  <c r="AEZ33" i="71"/>
  <c r="AFX33" i="71" s="1"/>
  <c r="AFR33" i="71"/>
  <c r="CA33" i="111"/>
  <c r="CM33" i="111" s="1"/>
  <c r="CJ33" i="111"/>
  <c r="BX33" i="111"/>
  <c r="CX33" i="111" s="1"/>
  <c r="CG33" i="111"/>
  <c r="CD33" i="111"/>
  <c r="BU33" i="111"/>
  <c r="CT33" i="111" s="1"/>
  <c r="BR33" i="111"/>
  <c r="CP33" i="111" s="1"/>
  <c r="EQ33" i="111"/>
  <c r="EE33" i="111"/>
  <c r="EN33" i="111"/>
  <c r="EB33" i="111"/>
  <c r="FA33" i="111" s="1"/>
  <c r="EK33" i="111"/>
  <c r="EH33" i="111"/>
  <c r="ET33" i="111" s="1"/>
  <c r="DY33" i="111"/>
  <c r="EW33" i="111" s="1"/>
  <c r="AFU32" i="71"/>
  <c r="AGJ32" i="71"/>
  <c r="ANF35" i="71"/>
  <c r="ALC35" i="71"/>
  <c r="AET35" i="71"/>
  <c r="ACQ35" i="71"/>
  <c r="YK35" i="71"/>
  <c r="AGW35" i="71"/>
  <c r="WH35" i="71"/>
  <c r="PY35" i="71"/>
  <c r="UE35" i="71"/>
  <c r="AIZ35" i="71"/>
  <c r="LS35" i="71"/>
  <c r="JP35" i="71"/>
  <c r="AAN35" i="71"/>
  <c r="HM35" i="71"/>
  <c r="DG35" i="71"/>
  <c r="SB35" i="71"/>
  <c r="FJ35" i="71"/>
  <c r="NV35" i="71"/>
  <c r="JE33" i="111"/>
  <c r="JS33" i="111" s="1"/>
  <c r="IS33" i="111"/>
  <c r="JB33" i="111"/>
  <c r="IP33" i="111"/>
  <c r="IY33" i="111"/>
  <c r="IM33" i="111"/>
  <c r="IV33" i="111"/>
  <c r="JH33" i="111" s="1"/>
  <c r="JW33" i="111" s="1"/>
  <c r="JC32" i="71"/>
  <c r="IN32" i="71"/>
  <c r="TR32" i="71"/>
  <c r="TC32" i="71"/>
  <c r="AMS32" i="71"/>
  <c r="AMD32" i="71"/>
  <c r="VF32" i="71"/>
  <c r="VU32" i="71"/>
  <c r="MK33" i="71"/>
  <c r="MH33" i="71"/>
  <c r="ME33" i="71"/>
  <c r="NE33" i="71" s="1"/>
  <c r="MN33" i="71"/>
  <c r="MQ33" i="71"/>
  <c r="MB33" i="71"/>
  <c r="NA33" i="71" s="1"/>
  <c r="LY33" i="71"/>
  <c r="MW33" i="71" s="1"/>
  <c r="ABC33" i="71"/>
  <c r="ABL33" i="71"/>
  <c r="AAW33" i="71"/>
  <c r="ABV33" i="71" s="1"/>
  <c r="ABI33" i="71"/>
  <c r="AAT33" i="71"/>
  <c r="ABR33" i="71" s="1"/>
  <c r="ABF33" i="71"/>
  <c r="AAZ33" i="71"/>
  <c r="ABZ33" i="71" s="1"/>
  <c r="ADL33" i="71"/>
  <c r="ACZ33" i="71"/>
  <c r="ADY33" i="71" s="1"/>
  <c r="ADI33" i="71"/>
  <c r="ACW33" i="71"/>
  <c r="ADU33" i="71" s="1"/>
  <c r="ADO33" i="71"/>
  <c r="ADF33" i="71"/>
  <c r="ADC33" i="71"/>
  <c r="AEC33" i="71" s="1"/>
  <c r="AHR33" i="71"/>
  <c r="AHL33" i="71"/>
  <c r="AHF33" i="71"/>
  <c r="AIE33" i="71" s="1"/>
  <c r="AHC33" i="71"/>
  <c r="AIA33" i="71" s="1"/>
  <c r="AHI33" i="71"/>
  <c r="AII33" i="71" s="1"/>
  <c r="AHU33" i="71"/>
  <c r="AHO33" i="71"/>
  <c r="ALD34" i="71"/>
  <c r="AEU34" i="71"/>
  <c r="ACR34" i="71"/>
  <c r="YL34" i="71"/>
  <c r="AGX34" i="71"/>
  <c r="AJA34" i="71"/>
  <c r="WI34" i="71"/>
  <c r="UF34" i="71"/>
  <c r="LT34" i="71"/>
  <c r="JQ34" i="71"/>
  <c r="P34" i="71"/>
  <c r="AB34" i="71" s="1"/>
  <c r="DH34" i="71"/>
  <c r="ANG34" i="71"/>
  <c r="PZ34" i="71"/>
  <c r="NW34" i="71"/>
  <c r="HN34" i="71"/>
  <c r="Y34" i="71"/>
  <c r="M34" i="71"/>
  <c r="AM34" i="71" s="1"/>
  <c r="FK34" i="71"/>
  <c r="V34" i="71"/>
  <c r="G34" i="71"/>
  <c r="AE34" i="71" s="1"/>
  <c r="S34" i="71"/>
  <c r="SC34" i="71"/>
  <c r="J34" i="71"/>
  <c r="AAO34" i="71"/>
  <c r="AAA32" i="71"/>
  <c r="ZL32" i="71"/>
  <c r="ADR32" i="71"/>
  <c r="AEG32" i="71"/>
  <c r="AHX32" i="71"/>
  <c r="AIM32" i="71"/>
  <c r="RO32" i="71"/>
  <c r="QZ32" i="71"/>
  <c r="QN33" i="71"/>
  <c r="QK33" i="71"/>
  <c r="RK33" i="71" s="1"/>
  <c r="QQ33" i="71"/>
  <c r="QT33" i="71"/>
  <c r="QE33" i="71"/>
  <c r="RC33" i="71" s="1"/>
  <c r="QW33" i="71"/>
  <c r="QH33" i="71"/>
  <c r="RG33" i="71" s="1"/>
  <c r="AJU33" i="71"/>
  <c r="AJF33" i="71"/>
  <c r="AKD33" i="71" s="1"/>
  <c r="AJX33" i="71"/>
  <c r="AJR33" i="71"/>
  <c r="AJL33" i="71"/>
  <c r="AKL33" i="71" s="1"/>
  <c r="AJO33" i="71"/>
  <c r="AJI33" i="71"/>
  <c r="AKH33" i="71" s="1"/>
  <c r="ALR33" i="71"/>
  <c r="ALO33" i="71"/>
  <c r="AMO33" i="71" s="1"/>
  <c r="ALI33" i="71"/>
  <c r="AMG33" i="71" s="1"/>
  <c r="ALX33" i="71"/>
  <c r="ALU33" i="71"/>
  <c r="AMA33" i="71"/>
  <c r="ALL33" i="71"/>
  <c r="AMK33" i="71" s="1"/>
  <c r="JK32" i="111"/>
  <c r="B34" i="111"/>
  <c r="FW34" i="111"/>
  <c r="BI34" i="111"/>
  <c r="ID34" i="111"/>
  <c r="DP34" i="111"/>
  <c r="FI32" i="111"/>
  <c r="HP32" i="111"/>
  <c r="AI33" i="111"/>
  <c r="AQ33" i="111"/>
  <c r="AM33" i="111"/>
  <c r="CT33" i="71"/>
  <c r="DB32" i="111"/>
  <c r="AU32" i="111"/>
  <c r="HL33" i="111"/>
  <c r="HH33" i="111"/>
  <c r="HD33" i="111"/>
  <c r="FE33" i="111"/>
  <c r="FV35" i="111"/>
  <c r="BH35" i="111"/>
  <c r="IC35" i="111"/>
  <c r="DO35" i="111"/>
  <c r="A35" i="111"/>
  <c r="JO33" i="111"/>
  <c r="BE34" i="71"/>
  <c r="BD35" i="71"/>
  <c r="B35" i="71"/>
  <c r="A36" i="71"/>
  <c r="AQ34" i="71" l="1"/>
  <c r="IV34" i="111"/>
  <c r="JH34" i="111" s="1"/>
  <c r="JE34" i="111"/>
  <c r="IS34" i="111"/>
  <c r="JB34" i="111"/>
  <c r="IP34" i="111"/>
  <c r="IM34" i="111"/>
  <c r="IY34" i="111"/>
  <c r="AMD33" i="71"/>
  <c r="AMS33" i="71"/>
  <c r="ANF36" i="71"/>
  <c r="ALC36" i="71"/>
  <c r="AGW36" i="71"/>
  <c r="ACQ36" i="71"/>
  <c r="AIZ36" i="71"/>
  <c r="AET36" i="71"/>
  <c r="PY36" i="71"/>
  <c r="WH36" i="71"/>
  <c r="UE36" i="71"/>
  <c r="SB36" i="71"/>
  <c r="YK36" i="71"/>
  <c r="JP36" i="71"/>
  <c r="FJ36" i="71"/>
  <c r="NV36" i="71"/>
  <c r="AAN36" i="71"/>
  <c r="DG36" i="71"/>
  <c r="LS36" i="71"/>
  <c r="HM36" i="71"/>
  <c r="CD34" i="111"/>
  <c r="BR34" i="111"/>
  <c r="CA34" i="111"/>
  <c r="CM34" i="111" s="1"/>
  <c r="CJ34" i="111"/>
  <c r="CG34" i="111"/>
  <c r="BX34" i="111"/>
  <c r="BU34" i="111"/>
  <c r="SZ34" i="71"/>
  <c r="SN34" i="71"/>
  <c r="TN34" i="71" s="1"/>
  <c r="SW34" i="71"/>
  <c r="SK34" i="71"/>
  <c r="TJ34" i="71" s="1"/>
  <c r="ST34" i="71"/>
  <c r="SQ34" i="71"/>
  <c r="SH34" i="71"/>
  <c r="TF34" i="71" s="1"/>
  <c r="GB34" i="71"/>
  <c r="GE34" i="71"/>
  <c r="FS34" i="71"/>
  <c r="GR34" i="71" s="1"/>
  <c r="FV34" i="71"/>
  <c r="GV34" i="71" s="1"/>
  <c r="FY34" i="71"/>
  <c r="GH34" i="71"/>
  <c r="FP34" i="71"/>
  <c r="GN34" i="71" s="1"/>
  <c r="ON34" i="71"/>
  <c r="OB34" i="71"/>
  <c r="OZ34" i="71" s="1"/>
  <c r="OT34" i="71"/>
  <c r="OE34" i="71"/>
  <c r="PD34" i="71" s="1"/>
  <c r="OQ34" i="71"/>
  <c r="OK34" i="71"/>
  <c r="OH34" i="71"/>
  <c r="PH34" i="71" s="1"/>
  <c r="WW34" i="71"/>
  <c r="XF34" i="71"/>
  <c r="WT34" i="71"/>
  <c r="XT34" i="71" s="1"/>
  <c r="XC34" i="71"/>
  <c r="WQ34" i="71"/>
  <c r="XP34" i="71" s="1"/>
  <c r="WZ34" i="71"/>
  <c r="WN34" i="71"/>
  <c r="XL34" i="71" s="1"/>
  <c r="ADI34" i="71"/>
  <c r="ACW34" i="71"/>
  <c r="ADU34" i="71" s="1"/>
  <c r="ADF34" i="71"/>
  <c r="ADO34" i="71"/>
  <c r="ADL34" i="71"/>
  <c r="ADC34" i="71"/>
  <c r="AEC34" i="71" s="1"/>
  <c r="ACZ34" i="71"/>
  <c r="ADY34" i="71" s="1"/>
  <c r="AIM33" i="71"/>
  <c r="AHX33" i="71"/>
  <c r="KQ33" i="71"/>
  <c r="LF33" i="71"/>
  <c r="EW33" i="71"/>
  <c r="EH33" i="71"/>
  <c r="AKP33" i="71"/>
  <c r="AKA33" i="71"/>
  <c r="MT33" i="71"/>
  <c r="NI33" i="71"/>
  <c r="VU33" i="71"/>
  <c r="VF33" i="71"/>
  <c r="AAA33" i="71"/>
  <c r="ZL33" i="71"/>
  <c r="CB34" i="71"/>
  <c r="BP34" i="71"/>
  <c r="BY34" i="71"/>
  <c r="BM34" i="71"/>
  <c r="CL34" i="71" s="1"/>
  <c r="BV34" i="71"/>
  <c r="BJ34" i="71"/>
  <c r="BS34" i="71"/>
  <c r="CE34" i="71" s="1"/>
  <c r="GR34" i="111"/>
  <c r="GF34" i="111"/>
  <c r="HD34" i="111" s="1"/>
  <c r="GO34" i="111"/>
  <c r="HA34" i="111" s="1"/>
  <c r="GX34" i="111"/>
  <c r="GL34" i="111"/>
  <c r="GU34" i="111"/>
  <c r="GI34" i="111"/>
  <c r="QZ33" i="71"/>
  <c r="RO33" i="71"/>
  <c r="QN34" i="71"/>
  <c r="QK34" i="71"/>
  <c r="RK34" i="71" s="1"/>
  <c r="QW34" i="71"/>
  <c r="QH34" i="71"/>
  <c r="RG34" i="71" s="1"/>
  <c r="QE34" i="71"/>
  <c r="RC34" i="71" s="1"/>
  <c r="QT34" i="71"/>
  <c r="QQ34" i="71"/>
  <c r="KE34" i="71"/>
  <c r="JY34" i="71"/>
  <c r="KX34" i="71" s="1"/>
  <c r="KN34" i="71"/>
  <c r="KB34" i="71"/>
  <c r="LB34" i="71" s="1"/>
  <c r="KK34" i="71"/>
  <c r="JV34" i="71"/>
  <c r="KT34" i="71" s="1"/>
  <c r="KH34" i="71"/>
  <c r="AJX34" i="71"/>
  <c r="AJL34" i="71"/>
  <c r="AKL34" i="71" s="1"/>
  <c r="AJU34" i="71"/>
  <c r="AJI34" i="71"/>
  <c r="AKH34" i="71" s="1"/>
  <c r="AJR34" i="71"/>
  <c r="AJF34" i="71"/>
  <c r="AKD34" i="71" s="1"/>
  <c r="AJO34" i="71"/>
  <c r="AFL34" i="71"/>
  <c r="AEZ34" i="71"/>
  <c r="AFX34" i="71" s="1"/>
  <c r="AFI34" i="71"/>
  <c r="AFR34" i="71"/>
  <c r="AFF34" i="71"/>
  <c r="AGF34" i="71" s="1"/>
  <c r="AFO34" i="71"/>
  <c r="AFC34" i="71"/>
  <c r="AGB34" i="71" s="1"/>
  <c r="EH34" i="111"/>
  <c r="ET34" i="111" s="1"/>
  <c r="EQ34" i="111"/>
  <c r="EE34" i="111"/>
  <c r="EN34" i="111"/>
  <c r="EK34" i="111"/>
  <c r="EB34" i="111"/>
  <c r="DY34" i="111"/>
  <c r="EW34" i="111" s="1"/>
  <c r="Z34" i="111"/>
  <c r="N34" i="111"/>
  <c r="AM34" i="111" s="1"/>
  <c r="W34" i="111"/>
  <c r="K34" i="111"/>
  <c r="T34" i="111"/>
  <c r="AF34" i="111" s="1"/>
  <c r="Q34" i="111"/>
  <c r="AC34" i="111"/>
  <c r="ABI34" i="71"/>
  <c r="AAW34" i="71"/>
  <c r="ABV34" i="71" s="1"/>
  <c r="ABF34" i="71"/>
  <c r="AAT34" i="71"/>
  <c r="ABR34" i="71" s="1"/>
  <c r="ABL34" i="71"/>
  <c r="ABC34" i="71"/>
  <c r="AAZ34" i="71"/>
  <c r="ABZ34" i="71" s="1"/>
  <c r="ANX34" i="71"/>
  <c r="AOA34" i="71"/>
  <c r="ANO34" i="71"/>
  <c r="AON34" i="71" s="1"/>
  <c r="AOD34" i="71"/>
  <c r="ANL34" i="71"/>
  <c r="AOJ34" i="71" s="1"/>
  <c r="ANR34" i="71"/>
  <c r="AOR34" i="71" s="1"/>
  <c r="ANU34" i="71"/>
  <c r="MH34" i="71"/>
  <c r="MN34" i="71"/>
  <c r="MQ34" i="71"/>
  <c r="ME34" i="71"/>
  <c r="NE34" i="71" s="1"/>
  <c r="MB34" i="71"/>
  <c r="NA34" i="71" s="1"/>
  <c r="MK34" i="71"/>
  <c r="LY34" i="71"/>
  <c r="MW34" i="71" s="1"/>
  <c r="AHO34" i="71"/>
  <c r="AHR34" i="71"/>
  <c r="AHF34" i="71"/>
  <c r="AIE34" i="71" s="1"/>
  <c r="AHL34" i="71"/>
  <c r="AHC34" i="71"/>
  <c r="AIA34" i="71" s="1"/>
  <c r="AHU34" i="71"/>
  <c r="AHI34" i="71"/>
  <c r="AII34" i="71" s="1"/>
  <c r="AMA34" i="71"/>
  <c r="ALO34" i="71"/>
  <c r="AMO34" i="71" s="1"/>
  <c r="ALU34" i="71"/>
  <c r="ALL34" i="71"/>
  <c r="AMK34" i="71" s="1"/>
  <c r="ALI34" i="71"/>
  <c r="AMG34" i="71" s="1"/>
  <c r="ALX34" i="71"/>
  <c r="ALR34" i="71"/>
  <c r="AGJ33" i="71"/>
  <c r="AFU33" i="71"/>
  <c r="OW33" i="71"/>
  <c r="PL33" i="71"/>
  <c r="XI33" i="71"/>
  <c r="XX33" i="71"/>
  <c r="TR33" i="71"/>
  <c r="TC33" i="71"/>
  <c r="GK33" i="71"/>
  <c r="GZ33" i="71"/>
  <c r="AEU35" i="71"/>
  <c r="ACR35" i="71"/>
  <c r="YL35" i="71"/>
  <c r="ALD35" i="71"/>
  <c r="AAO35" i="71"/>
  <c r="ANG35" i="71"/>
  <c r="AJA35" i="71"/>
  <c r="AGX35" i="71"/>
  <c r="UF35" i="71"/>
  <c r="NW35" i="71"/>
  <c r="WI35" i="71"/>
  <c r="S35" i="71"/>
  <c r="G35" i="71"/>
  <c r="PZ35" i="71"/>
  <c r="HN35" i="71"/>
  <c r="DH35" i="71"/>
  <c r="P35" i="71"/>
  <c r="AB35" i="71" s="1"/>
  <c r="SC35" i="71"/>
  <c r="FK35" i="71"/>
  <c r="Y35" i="71"/>
  <c r="M35" i="71"/>
  <c r="V35" i="71"/>
  <c r="JQ35" i="71"/>
  <c r="LT35" i="71"/>
  <c r="J35" i="71"/>
  <c r="AI35" i="71" s="1"/>
  <c r="IE34" i="71"/>
  <c r="HV34" i="71"/>
  <c r="IU34" i="71" s="1"/>
  <c r="IH34" i="71"/>
  <c r="HY34" i="71"/>
  <c r="IY34" i="71" s="1"/>
  <c r="IB34" i="71"/>
  <c r="IK34" i="71"/>
  <c r="HS34" i="71"/>
  <c r="IQ34" i="71" s="1"/>
  <c r="DV34" i="71"/>
  <c r="DM34" i="71"/>
  <c r="EK34" i="71" s="1"/>
  <c r="DY34" i="71"/>
  <c r="DP34" i="71"/>
  <c r="EO34" i="71" s="1"/>
  <c r="EB34" i="71"/>
  <c r="EE34" i="71"/>
  <c r="DS34" i="71"/>
  <c r="ES34" i="71" s="1"/>
  <c r="UW34" i="71"/>
  <c r="UK34" i="71"/>
  <c r="VI34" i="71" s="1"/>
  <c r="UT34" i="71"/>
  <c r="UQ34" i="71"/>
  <c r="VQ34" i="71" s="1"/>
  <c r="UN34" i="71"/>
  <c r="VM34" i="71" s="1"/>
  <c r="VC34" i="71"/>
  <c r="UZ34" i="71"/>
  <c r="ZC34" i="71"/>
  <c r="YQ34" i="71"/>
  <c r="ZO34" i="71" s="1"/>
  <c r="YZ34" i="71"/>
  <c r="ZF34" i="71"/>
  <c r="YW34" i="71"/>
  <c r="ZW34" i="71" s="1"/>
  <c r="YT34" i="71"/>
  <c r="ZS34" i="71" s="1"/>
  <c r="ZI34" i="71"/>
  <c r="AEG33" i="71"/>
  <c r="ADR33" i="71"/>
  <c r="ACD33" i="71"/>
  <c r="ABO33" i="71"/>
  <c r="AOG33" i="71"/>
  <c r="AOV33" i="71"/>
  <c r="IN33" i="71"/>
  <c r="JC33" i="71"/>
  <c r="AI34" i="71"/>
  <c r="JK33" i="111"/>
  <c r="AU33" i="111"/>
  <c r="HL34" i="111"/>
  <c r="HH34" i="111"/>
  <c r="CH34" i="71"/>
  <c r="CT34" i="71"/>
  <c r="CP34" i="71"/>
  <c r="DB33" i="111"/>
  <c r="ID35" i="111"/>
  <c r="DP35" i="111"/>
  <c r="BI35" i="111"/>
  <c r="B35" i="111"/>
  <c r="FW35" i="111"/>
  <c r="FE34" i="111"/>
  <c r="FA34" i="111"/>
  <c r="AQ34" i="111"/>
  <c r="AI34" i="111"/>
  <c r="A36" i="111"/>
  <c r="FV36" i="111"/>
  <c r="BH36" i="111"/>
  <c r="IC36" i="111"/>
  <c r="DO36" i="111"/>
  <c r="FI33" i="111"/>
  <c r="HP33" i="111"/>
  <c r="JS34" i="111"/>
  <c r="JO34" i="111"/>
  <c r="JW34" i="111"/>
  <c r="CT34" i="111"/>
  <c r="CP34" i="111"/>
  <c r="CX34" i="111"/>
  <c r="BD36" i="71"/>
  <c r="BE35" i="71"/>
  <c r="B36" i="71"/>
  <c r="A37" i="71"/>
  <c r="AQ35" i="71" l="1"/>
  <c r="GU35" i="111"/>
  <c r="GI35" i="111"/>
  <c r="GR35" i="111"/>
  <c r="GF35" i="111"/>
  <c r="GO35" i="111"/>
  <c r="HA35" i="111" s="1"/>
  <c r="GL35" i="111"/>
  <c r="HL35" i="111" s="1"/>
  <c r="GX35" i="111"/>
  <c r="EK35" i="111"/>
  <c r="DY35" i="111"/>
  <c r="EW35" i="111" s="1"/>
  <c r="EH35" i="111"/>
  <c r="ET35" i="111" s="1"/>
  <c r="EQ35" i="111"/>
  <c r="EN35" i="111"/>
  <c r="EE35" i="111"/>
  <c r="FE35" i="111" s="1"/>
  <c r="EB35" i="111"/>
  <c r="FA35" i="111" s="1"/>
  <c r="ANF37" i="71"/>
  <c r="ALC37" i="71"/>
  <c r="AIZ37" i="71"/>
  <c r="AGW37" i="71"/>
  <c r="AET37" i="71"/>
  <c r="AAN37" i="71"/>
  <c r="WH37" i="71"/>
  <c r="UE37" i="71"/>
  <c r="SB37" i="71"/>
  <c r="PY37" i="71"/>
  <c r="YK37" i="71"/>
  <c r="FJ37" i="71"/>
  <c r="ACQ37" i="71"/>
  <c r="LS37" i="71"/>
  <c r="DG37" i="71"/>
  <c r="NV37" i="71"/>
  <c r="JP37" i="71"/>
  <c r="HM37" i="71"/>
  <c r="AC35" i="111"/>
  <c r="Q35" i="111"/>
  <c r="Z35" i="111"/>
  <c r="N35" i="111"/>
  <c r="W35" i="111"/>
  <c r="T35" i="111"/>
  <c r="AF35" i="111" s="1"/>
  <c r="K35" i="111"/>
  <c r="AI35" i="111" s="1"/>
  <c r="IY35" i="111"/>
  <c r="IM35" i="111"/>
  <c r="IV35" i="111"/>
  <c r="JH35" i="111" s="1"/>
  <c r="JE35" i="111"/>
  <c r="JS35" i="111" s="1"/>
  <c r="IS35" i="111"/>
  <c r="JB35" i="111"/>
  <c r="JO35" i="111" s="1"/>
  <c r="IP35" i="111"/>
  <c r="VF34" i="71"/>
  <c r="VU34" i="71"/>
  <c r="JC34" i="71"/>
  <c r="IN34" i="71"/>
  <c r="SZ35" i="71"/>
  <c r="SH35" i="71"/>
  <c r="TF35" i="71" s="1"/>
  <c r="SK35" i="71"/>
  <c r="TJ35" i="71" s="1"/>
  <c r="ST35" i="71"/>
  <c r="SW35" i="71"/>
  <c r="SN35" i="71"/>
  <c r="TN35" i="71" s="1"/>
  <c r="SQ35" i="71"/>
  <c r="QQ35" i="71"/>
  <c r="QN35" i="71"/>
  <c r="QT35" i="71"/>
  <c r="QH35" i="71"/>
  <c r="RG35" i="71" s="1"/>
  <c r="QE35" i="71"/>
  <c r="RC35" i="71" s="1"/>
  <c r="QK35" i="71"/>
  <c r="RK35" i="71" s="1"/>
  <c r="QW35" i="71"/>
  <c r="OE35" i="71"/>
  <c r="PD35" i="71" s="1"/>
  <c r="OH35" i="71"/>
  <c r="PH35" i="71" s="1"/>
  <c r="ON35" i="71"/>
  <c r="OB35" i="71"/>
  <c r="OZ35" i="71" s="1"/>
  <c r="OQ35" i="71"/>
  <c r="OK35" i="71"/>
  <c r="OT35" i="71"/>
  <c r="ANU35" i="71"/>
  <c r="ANO35" i="71"/>
  <c r="AON35" i="71" s="1"/>
  <c r="AOD35" i="71"/>
  <c r="ANX35" i="71"/>
  <c r="ANR35" i="71"/>
  <c r="AOR35" i="71" s="1"/>
  <c r="AOA35" i="71"/>
  <c r="ANL35" i="71"/>
  <c r="AOJ35" i="71" s="1"/>
  <c r="ADF35" i="71"/>
  <c r="ADO35" i="71"/>
  <c r="ADC35" i="71"/>
  <c r="AEC35" i="71" s="1"/>
  <c r="ADL35" i="71"/>
  <c r="ADI35" i="71"/>
  <c r="ACZ35" i="71"/>
  <c r="ADY35" i="71" s="1"/>
  <c r="ACW35" i="71"/>
  <c r="ADU35" i="71" s="1"/>
  <c r="AMS34" i="71"/>
  <c r="AMD34" i="71"/>
  <c r="NI34" i="71"/>
  <c r="MT34" i="71"/>
  <c r="AKP34" i="71"/>
  <c r="AKA34" i="71"/>
  <c r="RO34" i="71"/>
  <c r="QZ34" i="71"/>
  <c r="XX34" i="71"/>
  <c r="XI34" i="71"/>
  <c r="TR34" i="71"/>
  <c r="TC34" i="71"/>
  <c r="ALD36" i="71"/>
  <c r="ANG36" i="71"/>
  <c r="AJA36" i="71"/>
  <c r="AEU36" i="71"/>
  <c r="AAO36" i="71"/>
  <c r="WI36" i="71"/>
  <c r="UF36" i="71"/>
  <c r="SC36" i="71"/>
  <c r="YL36" i="71"/>
  <c r="DH36" i="71"/>
  <c r="V36" i="71"/>
  <c r="J36" i="71"/>
  <c r="HN36" i="71"/>
  <c r="NW36" i="71"/>
  <c r="S36" i="71"/>
  <c r="G36" i="71"/>
  <c r="AGX36" i="71"/>
  <c r="LT36" i="71"/>
  <c r="PZ36" i="71"/>
  <c r="JQ36" i="71"/>
  <c r="P36" i="71"/>
  <c r="AB36" i="71" s="1"/>
  <c r="M36" i="71"/>
  <c r="FK36" i="71"/>
  <c r="Y36" i="71"/>
  <c r="ACR36" i="71"/>
  <c r="CG35" i="111"/>
  <c r="BU35" i="111"/>
  <c r="CD35" i="111"/>
  <c r="BR35" i="111"/>
  <c r="CP35" i="111" s="1"/>
  <c r="CJ35" i="111"/>
  <c r="CA35" i="111"/>
  <c r="CM35" i="111" s="1"/>
  <c r="BX35" i="111"/>
  <c r="CX35" i="111" s="1"/>
  <c r="AAA34" i="71"/>
  <c r="ZL34" i="71"/>
  <c r="EH34" i="71"/>
  <c r="EW34" i="71"/>
  <c r="UT35" i="71"/>
  <c r="UW35" i="71"/>
  <c r="UQ35" i="71"/>
  <c r="VQ35" i="71" s="1"/>
  <c r="UN35" i="71"/>
  <c r="VM35" i="71" s="1"/>
  <c r="UK35" i="71"/>
  <c r="VI35" i="71" s="1"/>
  <c r="VC35" i="71"/>
  <c r="UZ35" i="71"/>
  <c r="ABC35" i="71"/>
  <c r="ABI35" i="71"/>
  <c r="AAT35" i="71"/>
  <c r="ABR35" i="71" s="1"/>
  <c r="ABF35" i="71"/>
  <c r="ABL35" i="71"/>
  <c r="AAZ35" i="71"/>
  <c r="ABZ35" i="71" s="1"/>
  <c r="AAW35" i="71"/>
  <c r="ABV35" i="71" s="1"/>
  <c r="AFI35" i="71"/>
  <c r="AFF35" i="71"/>
  <c r="AGF35" i="71" s="1"/>
  <c r="AFL35" i="71"/>
  <c r="AFR35" i="71"/>
  <c r="AEZ35" i="71"/>
  <c r="AFX35" i="71" s="1"/>
  <c r="AFO35" i="71"/>
  <c r="AFC35" i="71"/>
  <c r="AGB35" i="71" s="1"/>
  <c r="AOV34" i="71"/>
  <c r="AOG34" i="71"/>
  <c r="ACD34" i="71"/>
  <c r="ABO34" i="71"/>
  <c r="AFU34" i="71"/>
  <c r="AGJ34" i="71"/>
  <c r="LF34" i="71"/>
  <c r="KQ34" i="71"/>
  <c r="BS35" i="71"/>
  <c r="CE35" i="71" s="1"/>
  <c r="CB35" i="71"/>
  <c r="BP35" i="71"/>
  <c r="BY35" i="71"/>
  <c r="BJ35" i="71"/>
  <c r="CH35" i="71" s="1"/>
  <c r="BV35" i="71"/>
  <c r="BM35" i="71"/>
  <c r="MH35" i="71"/>
  <c r="MQ35" i="71"/>
  <c r="ME35" i="71"/>
  <c r="NE35" i="71" s="1"/>
  <c r="LY35" i="71"/>
  <c r="MW35" i="71" s="1"/>
  <c r="MB35" i="71"/>
  <c r="NA35" i="71" s="1"/>
  <c r="MN35" i="71"/>
  <c r="MK35" i="71"/>
  <c r="DV35" i="71"/>
  <c r="DP35" i="71"/>
  <c r="EO35" i="71" s="1"/>
  <c r="EE35" i="71"/>
  <c r="DS35" i="71"/>
  <c r="ES35" i="71" s="1"/>
  <c r="DY35" i="71"/>
  <c r="EB35" i="71"/>
  <c r="DM35" i="71"/>
  <c r="EK35" i="71" s="1"/>
  <c r="AHL35" i="71"/>
  <c r="AHU35" i="71"/>
  <c r="AHO35" i="71"/>
  <c r="AHI35" i="71"/>
  <c r="AII35" i="71" s="1"/>
  <c r="AHC35" i="71"/>
  <c r="AIA35" i="71" s="1"/>
  <c r="AHF35" i="71"/>
  <c r="AIE35" i="71" s="1"/>
  <c r="AHR35" i="71"/>
  <c r="ALL35" i="71"/>
  <c r="AMK35" i="71" s="1"/>
  <c r="AMA35" i="71"/>
  <c r="ALU35" i="71"/>
  <c r="ALR35" i="71"/>
  <c r="ALI35" i="71"/>
  <c r="AMG35" i="71" s="1"/>
  <c r="ALO35" i="71"/>
  <c r="AMO35" i="71" s="1"/>
  <c r="ALX35" i="71"/>
  <c r="AHX34" i="71"/>
  <c r="AIM34" i="71"/>
  <c r="PL34" i="71"/>
  <c r="OW34" i="71"/>
  <c r="GK34" i="71"/>
  <c r="GZ34" i="71"/>
  <c r="KE35" i="71"/>
  <c r="KB35" i="71"/>
  <c r="LB35" i="71" s="1"/>
  <c r="KK35" i="71"/>
  <c r="KN35" i="71"/>
  <c r="JY35" i="71"/>
  <c r="KX35" i="71" s="1"/>
  <c r="JV35" i="71"/>
  <c r="KT35" i="71" s="1"/>
  <c r="KH35" i="71"/>
  <c r="FY35" i="71"/>
  <c r="GE35" i="71"/>
  <c r="FS35" i="71"/>
  <c r="GR35" i="71" s="1"/>
  <c r="FP35" i="71"/>
  <c r="GN35" i="71" s="1"/>
  <c r="GB35" i="71"/>
  <c r="GH35" i="71"/>
  <c r="FV35" i="71"/>
  <c r="GV35" i="71" s="1"/>
  <c r="IB35" i="71"/>
  <c r="IH35" i="71"/>
  <c r="IK35" i="71"/>
  <c r="HS35" i="71"/>
  <c r="IQ35" i="71" s="1"/>
  <c r="HV35" i="71"/>
  <c r="IU35" i="71" s="1"/>
  <c r="IE35" i="71"/>
  <c r="HY35" i="71"/>
  <c r="IY35" i="71" s="1"/>
  <c r="WW35" i="71"/>
  <c r="WQ35" i="71"/>
  <c r="XP35" i="71" s="1"/>
  <c r="XF35" i="71"/>
  <c r="WZ35" i="71"/>
  <c r="XC35" i="71"/>
  <c r="WT35" i="71"/>
  <c r="XT35" i="71" s="1"/>
  <c r="WN35" i="71"/>
  <c r="XL35" i="71" s="1"/>
  <c r="AJU35" i="71"/>
  <c r="AJL35" i="71"/>
  <c r="AKL35" i="71" s="1"/>
  <c r="AJF35" i="71"/>
  <c r="AKD35" i="71" s="1"/>
  <c r="AJX35" i="71"/>
  <c r="AJR35" i="71"/>
  <c r="AJI35" i="71"/>
  <c r="AKH35" i="71" s="1"/>
  <c r="AJO35" i="71"/>
  <c r="ZI35" i="71"/>
  <c r="ZC35" i="71"/>
  <c r="YZ35" i="71"/>
  <c r="YW35" i="71"/>
  <c r="ZW35" i="71" s="1"/>
  <c r="YQ35" i="71"/>
  <c r="ZO35" i="71" s="1"/>
  <c r="YT35" i="71"/>
  <c r="ZS35" i="71" s="1"/>
  <c r="ZF35" i="71"/>
  <c r="ADR34" i="71"/>
  <c r="AEG34" i="71"/>
  <c r="AE35" i="71"/>
  <c r="AM35" i="71"/>
  <c r="JK34" i="111"/>
  <c r="FV37" i="111"/>
  <c r="BH37" i="111"/>
  <c r="A37" i="111"/>
  <c r="IC37" i="111"/>
  <c r="DO37" i="111"/>
  <c r="CL35" i="71"/>
  <c r="CP35" i="71"/>
  <c r="JW35" i="111"/>
  <c r="FW36" i="111"/>
  <c r="BI36" i="111"/>
  <c r="AI36" i="71"/>
  <c r="ID36" i="111"/>
  <c r="DP36" i="111"/>
  <c r="B36" i="111"/>
  <c r="AE36" i="71"/>
  <c r="DB34" i="111"/>
  <c r="FI34" i="111"/>
  <c r="HD35" i="111"/>
  <c r="HH35" i="111"/>
  <c r="CT35" i="111"/>
  <c r="AU34" i="111"/>
  <c r="AQ35" i="111"/>
  <c r="AM35" i="111"/>
  <c r="HP34" i="111"/>
  <c r="BD37" i="71"/>
  <c r="BE36" i="71"/>
  <c r="AQ36" i="71"/>
  <c r="B37" i="71"/>
  <c r="A38" i="71"/>
  <c r="CT35" i="71" l="1"/>
  <c r="ZL35" i="71"/>
  <c r="AAA35" i="71"/>
  <c r="AC36" i="111"/>
  <c r="T36" i="111"/>
  <c r="AF36" i="111" s="1"/>
  <c r="Q36" i="111"/>
  <c r="Z36" i="111"/>
  <c r="W36" i="111"/>
  <c r="N36" i="111"/>
  <c r="K36" i="111"/>
  <c r="CJ36" i="111"/>
  <c r="BX36" i="111"/>
  <c r="CX36" i="111" s="1"/>
  <c r="CG36" i="111"/>
  <c r="BU36" i="111"/>
  <c r="BR36" i="111"/>
  <c r="CD36" i="111"/>
  <c r="CA36" i="111"/>
  <c r="CM36" i="111" s="1"/>
  <c r="LF35" i="71"/>
  <c r="KQ35" i="71"/>
  <c r="AIM35" i="71"/>
  <c r="AHX35" i="71"/>
  <c r="AGJ35" i="71"/>
  <c r="AFU35" i="71"/>
  <c r="GB36" i="71"/>
  <c r="FS36" i="71"/>
  <c r="GR36" i="71" s="1"/>
  <c r="GE36" i="71"/>
  <c r="GH36" i="71"/>
  <c r="FY36" i="71"/>
  <c r="FP36" i="71"/>
  <c r="GN36" i="71" s="1"/>
  <c r="FV36" i="71"/>
  <c r="GV36" i="71" s="1"/>
  <c r="QN36" i="71"/>
  <c r="QK36" i="71"/>
  <c r="RK36" i="71" s="1"/>
  <c r="QW36" i="71"/>
  <c r="QH36" i="71"/>
  <c r="RG36" i="71" s="1"/>
  <c r="QT36" i="71"/>
  <c r="QQ36" i="71"/>
  <c r="QE36" i="71"/>
  <c r="RC36" i="71" s="1"/>
  <c r="UT36" i="71"/>
  <c r="VC36" i="71"/>
  <c r="UQ36" i="71"/>
  <c r="VQ36" i="71" s="1"/>
  <c r="UN36" i="71"/>
  <c r="VM36" i="71" s="1"/>
  <c r="UK36" i="71"/>
  <c r="VI36" i="71" s="1"/>
  <c r="UZ36" i="71"/>
  <c r="UW36" i="71"/>
  <c r="AJO36" i="71"/>
  <c r="AJX36" i="71"/>
  <c r="AJL36" i="71"/>
  <c r="AKL36" i="71" s="1"/>
  <c r="AJU36" i="71"/>
  <c r="AJI36" i="71"/>
  <c r="AKH36" i="71" s="1"/>
  <c r="AJF36" i="71"/>
  <c r="AKD36" i="71" s="1"/>
  <c r="AJR36" i="71"/>
  <c r="AOV35" i="71"/>
  <c r="AOG35" i="71"/>
  <c r="GZ35" i="71"/>
  <c r="GK35" i="71"/>
  <c r="MN36" i="71"/>
  <c r="MB36" i="71"/>
  <c r="NA36" i="71" s="1"/>
  <c r="MH36" i="71"/>
  <c r="MK36" i="71"/>
  <c r="LY36" i="71"/>
  <c r="MW36" i="71" s="1"/>
  <c r="MQ36" i="71"/>
  <c r="ME36" i="71"/>
  <c r="NE36" i="71" s="1"/>
  <c r="OQ36" i="71"/>
  <c r="OE36" i="71"/>
  <c r="PD36" i="71" s="1"/>
  <c r="OT36" i="71"/>
  <c r="OB36" i="71"/>
  <c r="OZ36" i="71" s="1"/>
  <c r="ON36" i="71"/>
  <c r="OK36" i="71"/>
  <c r="OH36" i="71"/>
  <c r="PH36" i="71" s="1"/>
  <c r="EB36" i="71"/>
  <c r="DV36" i="71"/>
  <c r="DP36" i="71"/>
  <c r="EO36" i="71" s="1"/>
  <c r="DM36" i="71"/>
  <c r="EK36" i="71" s="1"/>
  <c r="EE36" i="71"/>
  <c r="DY36" i="71"/>
  <c r="DS36" i="71"/>
  <c r="ES36" i="71" s="1"/>
  <c r="WW36" i="71"/>
  <c r="XF36" i="71"/>
  <c r="WT36" i="71"/>
  <c r="XT36" i="71" s="1"/>
  <c r="XC36" i="71"/>
  <c r="WQ36" i="71"/>
  <c r="XP36" i="71" s="1"/>
  <c r="WZ36" i="71"/>
  <c r="WN36" i="71"/>
  <c r="XL36" i="71" s="1"/>
  <c r="ANX36" i="71"/>
  <c r="AOA36" i="71"/>
  <c r="ANO36" i="71"/>
  <c r="AON36" i="71" s="1"/>
  <c r="ANU36" i="71"/>
  <c r="ANR36" i="71"/>
  <c r="AOR36" i="71" s="1"/>
  <c r="AOD36" i="71"/>
  <c r="ANL36" i="71"/>
  <c r="AOJ36" i="71" s="1"/>
  <c r="ADR35" i="71"/>
  <c r="AEG35" i="71"/>
  <c r="RO35" i="71"/>
  <c r="QZ35" i="71"/>
  <c r="BV36" i="71"/>
  <c r="BJ36" i="71"/>
  <c r="CH36" i="71" s="1"/>
  <c r="BS36" i="71"/>
  <c r="CE36" i="71" s="1"/>
  <c r="CB36" i="71"/>
  <c r="BP36" i="71"/>
  <c r="BM36" i="71"/>
  <c r="CL36" i="71" s="1"/>
  <c r="BY36" i="71"/>
  <c r="EN36" i="111"/>
  <c r="EB36" i="111"/>
  <c r="EK36" i="111"/>
  <c r="DY36" i="111"/>
  <c r="EW36" i="111" s="1"/>
  <c r="EQ36" i="111"/>
  <c r="EH36" i="111"/>
  <c r="ET36" i="111" s="1"/>
  <c r="EE36" i="111"/>
  <c r="FE36" i="111" s="1"/>
  <c r="GX36" i="111"/>
  <c r="GL36" i="111"/>
  <c r="GU36" i="111"/>
  <c r="GI36" i="111"/>
  <c r="HH36" i="111" s="1"/>
  <c r="GR36" i="111"/>
  <c r="GF36" i="111"/>
  <c r="GO36" i="111"/>
  <c r="HA36" i="111" s="1"/>
  <c r="ANF38" i="71"/>
  <c r="ALC38" i="71"/>
  <c r="WH38" i="71"/>
  <c r="AAN38" i="71"/>
  <c r="AIZ38" i="71"/>
  <c r="AGW38" i="71"/>
  <c r="AET38" i="71"/>
  <c r="YK38" i="71"/>
  <c r="UE38" i="71"/>
  <c r="NV38" i="71"/>
  <c r="ACQ38" i="71"/>
  <c r="SB38" i="71"/>
  <c r="LS38" i="71"/>
  <c r="DG38" i="71"/>
  <c r="PY38" i="71"/>
  <c r="HM38" i="71"/>
  <c r="FJ38" i="71"/>
  <c r="JP38" i="71"/>
  <c r="JB36" i="111"/>
  <c r="IP36" i="111"/>
  <c r="IY36" i="111"/>
  <c r="IM36" i="111"/>
  <c r="IV36" i="111"/>
  <c r="JH36" i="111" s="1"/>
  <c r="IS36" i="111"/>
  <c r="JE36" i="111"/>
  <c r="JS36" i="111" s="1"/>
  <c r="AKA35" i="71"/>
  <c r="AKP35" i="71"/>
  <c r="JC35" i="71"/>
  <c r="IN35" i="71"/>
  <c r="AMD35" i="71"/>
  <c r="AMS35" i="71"/>
  <c r="MT35" i="71"/>
  <c r="NI35" i="71"/>
  <c r="VU35" i="71"/>
  <c r="VF35" i="71"/>
  <c r="ADO36" i="71"/>
  <c r="ADC36" i="71"/>
  <c r="AEC36" i="71" s="1"/>
  <c r="ADL36" i="71"/>
  <c r="ACZ36" i="71"/>
  <c r="ADY36" i="71" s="1"/>
  <c r="ADI36" i="71"/>
  <c r="ADF36" i="71"/>
  <c r="ACW36" i="71"/>
  <c r="ADU36" i="71" s="1"/>
  <c r="AHO36" i="71"/>
  <c r="AHR36" i="71"/>
  <c r="AHF36" i="71"/>
  <c r="AIE36" i="71" s="1"/>
  <c r="AHI36" i="71"/>
  <c r="AII36" i="71" s="1"/>
  <c r="AHU36" i="71"/>
  <c r="AHL36" i="71"/>
  <c r="AHC36" i="71"/>
  <c r="AIA36" i="71" s="1"/>
  <c r="IE36" i="71"/>
  <c r="IH36" i="71"/>
  <c r="HV36" i="71"/>
  <c r="IU36" i="71" s="1"/>
  <c r="IB36" i="71"/>
  <c r="HS36" i="71"/>
  <c r="IQ36" i="71" s="1"/>
  <c r="HY36" i="71"/>
  <c r="IY36" i="71" s="1"/>
  <c r="IK36" i="71"/>
  <c r="ZF36" i="71"/>
  <c r="YT36" i="71"/>
  <c r="ZS36" i="71" s="1"/>
  <c r="ZC36" i="71"/>
  <c r="YQ36" i="71"/>
  <c r="ZO36" i="71" s="1"/>
  <c r="YW36" i="71"/>
  <c r="ZW36" i="71" s="1"/>
  <c r="ZI36" i="71"/>
  <c r="YZ36" i="71"/>
  <c r="ABF36" i="71"/>
  <c r="AAT36" i="71"/>
  <c r="ABR36" i="71" s="1"/>
  <c r="ABC36" i="71"/>
  <c r="ABI36" i="71"/>
  <c r="AAZ36" i="71"/>
  <c r="ABZ36" i="71" s="1"/>
  <c r="AAW36" i="71"/>
  <c r="ABV36" i="71" s="1"/>
  <c r="ABL36" i="71"/>
  <c r="ALR36" i="71"/>
  <c r="ALU36" i="71"/>
  <c r="AMA36" i="71"/>
  <c r="ALL36" i="71"/>
  <c r="AMK36" i="71" s="1"/>
  <c r="ALI36" i="71"/>
  <c r="AMG36" i="71" s="1"/>
  <c r="ALX36" i="71"/>
  <c r="ALO36" i="71"/>
  <c r="AMO36" i="71" s="1"/>
  <c r="OW35" i="71"/>
  <c r="PL35" i="71"/>
  <c r="ANG37" i="71"/>
  <c r="AEU37" i="71"/>
  <c r="AAO37" i="71"/>
  <c r="ALD37" i="71"/>
  <c r="YL37" i="71"/>
  <c r="AJA37" i="71"/>
  <c r="AGX37" i="71"/>
  <c r="ACR37" i="71"/>
  <c r="Y37" i="71"/>
  <c r="M37" i="71"/>
  <c r="AM37" i="71" s="1"/>
  <c r="NW37" i="71"/>
  <c r="DH37" i="71"/>
  <c r="WI37" i="71"/>
  <c r="UF37" i="71"/>
  <c r="SC37" i="71"/>
  <c r="LT37" i="71"/>
  <c r="V37" i="71"/>
  <c r="J37" i="71"/>
  <c r="AI37" i="71" s="1"/>
  <c r="JQ37" i="71"/>
  <c r="HN37" i="71"/>
  <c r="FK37" i="71"/>
  <c r="G37" i="71"/>
  <c r="S37" i="71"/>
  <c r="PZ37" i="71"/>
  <c r="P37" i="71"/>
  <c r="AB37" i="71" s="1"/>
  <c r="XI35" i="71"/>
  <c r="XX35" i="71"/>
  <c r="EH35" i="71"/>
  <c r="EW35" i="71"/>
  <c r="ABO35" i="71"/>
  <c r="ACD35" i="71"/>
  <c r="KN36" i="71"/>
  <c r="KB36" i="71"/>
  <c r="LB36" i="71" s="1"/>
  <c r="KH36" i="71"/>
  <c r="KK36" i="71"/>
  <c r="JY36" i="71"/>
  <c r="KX36" i="71" s="1"/>
  <c r="JV36" i="71"/>
  <c r="KT36" i="71" s="1"/>
  <c r="KE36" i="71"/>
  <c r="SQ36" i="71"/>
  <c r="SZ36" i="71"/>
  <c r="SN36" i="71"/>
  <c r="TN36" i="71" s="1"/>
  <c r="SK36" i="71"/>
  <c r="TJ36" i="71" s="1"/>
  <c r="SH36" i="71"/>
  <c r="TF36" i="71" s="1"/>
  <c r="SW36" i="71"/>
  <c r="ST36" i="71"/>
  <c r="AFL36" i="71"/>
  <c r="AEZ36" i="71"/>
  <c r="AFX36" i="71" s="1"/>
  <c r="AFI36" i="71"/>
  <c r="AFR36" i="71"/>
  <c r="AFF36" i="71"/>
  <c r="AGF36" i="71" s="1"/>
  <c r="AFO36" i="71"/>
  <c r="AFC36" i="71"/>
  <c r="AGB36" i="71" s="1"/>
  <c r="TR35" i="71"/>
  <c r="TC35" i="71"/>
  <c r="AM36" i="71"/>
  <c r="JK35" i="111"/>
  <c r="FV38" i="111"/>
  <c r="BH38" i="111"/>
  <c r="A38" i="111"/>
  <c r="IC38" i="111"/>
  <c r="DO38" i="111"/>
  <c r="AQ36" i="111"/>
  <c r="AM36" i="111"/>
  <c r="AI36" i="111"/>
  <c r="HD36" i="111"/>
  <c r="HL36" i="111"/>
  <c r="ID37" i="111"/>
  <c r="DP37" i="111"/>
  <c r="B37" i="111"/>
  <c r="FW37" i="111"/>
  <c r="BI37" i="111"/>
  <c r="DB35" i="111"/>
  <c r="FA36" i="111"/>
  <c r="AU35" i="111"/>
  <c r="JW36" i="111"/>
  <c r="JO36" i="111"/>
  <c r="CP36" i="71"/>
  <c r="FI35" i="111"/>
  <c r="HP35" i="111"/>
  <c r="CT36" i="111"/>
  <c r="CP36" i="111"/>
  <c r="BE37" i="71"/>
  <c r="BD38" i="71"/>
  <c r="B38" i="71"/>
  <c r="A39" i="71"/>
  <c r="AQ37" i="71" l="1"/>
  <c r="CT36" i="71"/>
  <c r="BY37" i="71"/>
  <c r="BM37" i="71"/>
  <c r="CL37" i="71" s="1"/>
  <c r="BV37" i="71"/>
  <c r="BJ37" i="71"/>
  <c r="BP37" i="71"/>
  <c r="CB37" i="71"/>
  <c r="BS37" i="71"/>
  <c r="CE37" i="71" s="1"/>
  <c r="ANG38" i="71"/>
  <c r="ALD38" i="71"/>
  <c r="AAO38" i="71"/>
  <c r="AJA38" i="71"/>
  <c r="AGX38" i="71"/>
  <c r="AEU38" i="71"/>
  <c r="ACR38" i="71"/>
  <c r="WI38" i="71"/>
  <c r="SC38" i="71"/>
  <c r="PZ38" i="71"/>
  <c r="HN38" i="71"/>
  <c r="P38" i="71"/>
  <c r="AB38" i="71" s="1"/>
  <c r="JQ38" i="71"/>
  <c r="YL38" i="71"/>
  <c r="UF38" i="71"/>
  <c r="NW38" i="71"/>
  <c r="FK38" i="71"/>
  <c r="Y38" i="71"/>
  <c r="M38" i="71"/>
  <c r="J38" i="71"/>
  <c r="AI38" i="71" s="1"/>
  <c r="V38" i="71"/>
  <c r="S38" i="71"/>
  <c r="DH38" i="71"/>
  <c r="G38" i="71"/>
  <c r="AE38" i="71" s="1"/>
  <c r="LT38" i="71"/>
  <c r="W37" i="111"/>
  <c r="K37" i="111"/>
  <c r="T37" i="111"/>
  <c r="AF37" i="111" s="1"/>
  <c r="Q37" i="111"/>
  <c r="N37" i="111"/>
  <c r="AM37" i="111" s="1"/>
  <c r="AC37" i="111"/>
  <c r="Z37" i="111"/>
  <c r="TR36" i="71"/>
  <c r="TC36" i="71"/>
  <c r="KE37" i="71"/>
  <c r="KN37" i="71"/>
  <c r="JY37" i="71"/>
  <c r="KX37" i="71" s="1"/>
  <c r="KH37" i="71"/>
  <c r="KK37" i="71"/>
  <c r="JV37" i="71"/>
  <c r="KT37" i="71" s="1"/>
  <c r="KB37" i="71"/>
  <c r="LB37" i="71" s="1"/>
  <c r="SZ37" i="71"/>
  <c r="SW37" i="71"/>
  <c r="ST37" i="71"/>
  <c r="SQ37" i="71"/>
  <c r="SK37" i="71"/>
  <c r="TJ37" i="71" s="1"/>
  <c r="SH37" i="71"/>
  <c r="TF37" i="71" s="1"/>
  <c r="SN37" i="71"/>
  <c r="TN37" i="71" s="1"/>
  <c r="OT37" i="71"/>
  <c r="ON37" i="71"/>
  <c r="OH37" i="71"/>
  <c r="PH37" i="71" s="1"/>
  <c r="OK37" i="71"/>
  <c r="OE37" i="71"/>
  <c r="PD37" i="71" s="1"/>
  <c r="OB37" i="71"/>
  <c r="OZ37" i="71" s="1"/>
  <c r="OQ37" i="71"/>
  <c r="AHF37" i="71"/>
  <c r="AIE37" i="71" s="1"/>
  <c r="AHU37" i="71"/>
  <c r="AHO37" i="71"/>
  <c r="AHL37" i="71"/>
  <c r="AHC37" i="71"/>
  <c r="AIA37" i="71" s="1"/>
  <c r="AHI37" i="71"/>
  <c r="AII37" i="71" s="1"/>
  <c r="AHR37" i="71"/>
  <c r="ABC37" i="71"/>
  <c r="ABF37" i="71"/>
  <c r="AAZ37" i="71"/>
  <c r="ABZ37" i="71" s="1"/>
  <c r="ABI37" i="71"/>
  <c r="AAW37" i="71"/>
  <c r="ABV37" i="71" s="1"/>
  <c r="AAT37" i="71"/>
  <c r="ABR37" i="71" s="1"/>
  <c r="ABL37" i="71"/>
  <c r="ABO36" i="71"/>
  <c r="ACD36" i="71"/>
  <c r="XX36" i="71"/>
  <c r="XI36" i="71"/>
  <c r="AKP36" i="71"/>
  <c r="AKA36" i="71"/>
  <c r="CA37" i="111"/>
  <c r="CM37" i="111" s="1"/>
  <c r="CJ37" i="111"/>
  <c r="BX37" i="111"/>
  <c r="CX37" i="111" s="1"/>
  <c r="BU37" i="111"/>
  <c r="CT37" i="111" s="1"/>
  <c r="BR37" i="111"/>
  <c r="CP37" i="111" s="1"/>
  <c r="CG37" i="111"/>
  <c r="CD37" i="111"/>
  <c r="EQ37" i="111"/>
  <c r="EE37" i="111"/>
  <c r="FE37" i="111" s="1"/>
  <c r="EN37" i="111"/>
  <c r="EB37" i="111"/>
  <c r="DY37" i="111"/>
  <c r="EW37" i="111" s="1"/>
  <c r="EK37" i="111"/>
  <c r="EH37" i="111"/>
  <c r="ET37" i="111" s="1"/>
  <c r="KQ36" i="71"/>
  <c r="LF36" i="71"/>
  <c r="AJU37" i="71"/>
  <c r="AJR37" i="71"/>
  <c r="AJL37" i="71"/>
  <c r="AKL37" i="71" s="1"/>
  <c r="AJF37" i="71"/>
  <c r="AKD37" i="71" s="1"/>
  <c r="AJX37" i="71"/>
  <c r="AJO37" i="71"/>
  <c r="AJI37" i="71"/>
  <c r="AKH37" i="71" s="1"/>
  <c r="AFI37" i="71"/>
  <c r="AFF37" i="71"/>
  <c r="AGF37" i="71" s="1"/>
  <c r="AEZ37" i="71"/>
  <c r="AFX37" i="71" s="1"/>
  <c r="AFO37" i="71"/>
  <c r="AFC37" i="71"/>
  <c r="AGB37" i="71" s="1"/>
  <c r="AFL37" i="71"/>
  <c r="AFR37" i="71"/>
  <c r="JC36" i="71"/>
  <c r="IN36" i="71"/>
  <c r="ADR36" i="71"/>
  <c r="AEG36" i="71"/>
  <c r="PL36" i="71"/>
  <c r="OW36" i="71"/>
  <c r="GK36" i="71"/>
  <c r="GZ36" i="71"/>
  <c r="ALC39" i="71"/>
  <c r="AAN39" i="71"/>
  <c r="AIZ39" i="71"/>
  <c r="AET39" i="71"/>
  <c r="ACQ39" i="71"/>
  <c r="AGW39" i="71"/>
  <c r="PY39" i="71"/>
  <c r="SB39" i="71"/>
  <c r="ANF39" i="71"/>
  <c r="YK39" i="71"/>
  <c r="JP39" i="71"/>
  <c r="FJ39" i="71"/>
  <c r="DG39" i="71"/>
  <c r="UE39" i="71"/>
  <c r="HM39" i="71"/>
  <c r="LS39" i="71"/>
  <c r="NV39" i="71"/>
  <c r="WH39" i="71"/>
  <c r="UT37" i="71"/>
  <c r="UQ37" i="71"/>
  <c r="VQ37" i="71" s="1"/>
  <c r="VC37" i="71"/>
  <c r="UN37" i="71"/>
  <c r="VM37" i="71" s="1"/>
  <c r="UK37" i="71"/>
  <c r="VI37" i="71" s="1"/>
  <c r="UZ37" i="71"/>
  <c r="UW37" i="71"/>
  <c r="GO37" i="111"/>
  <c r="HA37" i="111" s="1"/>
  <c r="GX37" i="111"/>
  <c r="GL37" i="111"/>
  <c r="GU37" i="111"/>
  <c r="GI37" i="111"/>
  <c r="HH37" i="111" s="1"/>
  <c r="GR37" i="111"/>
  <c r="GF37" i="111"/>
  <c r="JE37" i="111"/>
  <c r="IS37" i="111"/>
  <c r="JB37" i="111"/>
  <c r="JO37" i="111" s="1"/>
  <c r="IP37" i="111"/>
  <c r="IY37" i="111"/>
  <c r="IM37" i="111"/>
  <c r="IV37" i="111"/>
  <c r="JH37" i="111" s="1"/>
  <c r="JW37" i="111" s="1"/>
  <c r="GH37" i="71"/>
  <c r="GB37" i="71"/>
  <c r="FS37" i="71"/>
  <c r="GR37" i="71" s="1"/>
  <c r="FY37" i="71"/>
  <c r="GE37" i="71"/>
  <c r="FP37" i="71"/>
  <c r="GN37" i="71" s="1"/>
  <c r="FV37" i="71"/>
  <c r="GV37" i="71" s="1"/>
  <c r="WW37" i="71"/>
  <c r="WT37" i="71"/>
  <c r="XT37" i="71" s="1"/>
  <c r="WN37" i="71"/>
  <c r="XL37" i="71" s="1"/>
  <c r="XC37" i="71"/>
  <c r="WZ37" i="71"/>
  <c r="XF37" i="71"/>
  <c r="WQ37" i="71"/>
  <c r="XP37" i="71" s="1"/>
  <c r="YZ37" i="71"/>
  <c r="ZI37" i="71"/>
  <c r="ZC37" i="71"/>
  <c r="YW37" i="71"/>
  <c r="ZW37" i="71" s="1"/>
  <c r="YQ37" i="71"/>
  <c r="ZO37" i="71" s="1"/>
  <c r="YT37" i="71"/>
  <c r="ZS37" i="71" s="1"/>
  <c r="ZF37" i="71"/>
  <c r="ANO37" i="71"/>
  <c r="AON37" i="71" s="1"/>
  <c r="AOD37" i="71"/>
  <c r="ANX37" i="71"/>
  <c r="ANR37" i="71"/>
  <c r="AOR37" i="71" s="1"/>
  <c r="AOA37" i="71"/>
  <c r="ANU37" i="71"/>
  <c r="ANL37" i="71"/>
  <c r="AOJ37" i="71" s="1"/>
  <c r="AIM36" i="71"/>
  <c r="AHX36" i="71"/>
  <c r="AOV36" i="71"/>
  <c r="AOG36" i="71"/>
  <c r="EW36" i="71"/>
  <c r="EH36" i="71"/>
  <c r="QZ36" i="71"/>
  <c r="RO36" i="71"/>
  <c r="AFU36" i="71"/>
  <c r="AGJ36" i="71"/>
  <c r="QK37" i="71"/>
  <c r="RK37" i="71" s="1"/>
  <c r="QT37" i="71"/>
  <c r="QN37" i="71"/>
  <c r="QW37" i="71"/>
  <c r="QQ37" i="71"/>
  <c r="QH37" i="71"/>
  <c r="RG37" i="71" s="1"/>
  <c r="QE37" i="71"/>
  <c r="RC37" i="71" s="1"/>
  <c r="IH37" i="71"/>
  <c r="HY37" i="71"/>
  <c r="IY37" i="71" s="1"/>
  <c r="IK37" i="71"/>
  <c r="HV37" i="71"/>
  <c r="IU37" i="71" s="1"/>
  <c r="IB37" i="71"/>
  <c r="IE37" i="71"/>
  <c r="HS37" i="71"/>
  <c r="IQ37" i="71" s="1"/>
  <c r="LY37" i="71"/>
  <c r="MW37" i="71" s="1"/>
  <c r="MH37" i="71"/>
  <c r="MQ37" i="71"/>
  <c r="ME37" i="71"/>
  <c r="NE37" i="71" s="1"/>
  <c r="MB37" i="71"/>
  <c r="NA37" i="71" s="1"/>
  <c r="MK37" i="71"/>
  <c r="MN37" i="71"/>
  <c r="DV37" i="71"/>
  <c r="EB37" i="71"/>
  <c r="EE37" i="71"/>
  <c r="DM37" i="71"/>
  <c r="EK37" i="71" s="1"/>
  <c r="DY37" i="71"/>
  <c r="DP37" i="71"/>
  <c r="EO37" i="71" s="1"/>
  <c r="DS37" i="71"/>
  <c r="ES37" i="71" s="1"/>
  <c r="ADL37" i="71"/>
  <c r="ACZ37" i="71"/>
  <c r="ADY37" i="71" s="1"/>
  <c r="ADI37" i="71"/>
  <c r="ACW37" i="71"/>
  <c r="ADU37" i="71" s="1"/>
  <c r="ADF37" i="71"/>
  <c r="ADC37" i="71"/>
  <c r="AEC37" i="71" s="1"/>
  <c r="ADO37" i="71"/>
  <c r="ALR37" i="71"/>
  <c r="ALL37" i="71"/>
  <c r="AMK37" i="71" s="1"/>
  <c r="AMA37" i="71"/>
  <c r="ALU37" i="71"/>
  <c r="ALX37" i="71"/>
  <c r="ALI37" i="71"/>
  <c r="AMG37" i="71" s="1"/>
  <c r="ALO37" i="71"/>
  <c r="AMO37" i="71" s="1"/>
  <c r="AMS36" i="71"/>
  <c r="AMD36" i="71"/>
  <c r="AAA36" i="71"/>
  <c r="ZL36" i="71"/>
  <c r="NI36" i="71"/>
  <c r="MT36" i="71"/>
  <c r="VF36" i="71"/>
  <c r="VU36" i="71"/>
  <c r="AE37" i="71"/>
  <c r="JS37" i="111"/>
  <c r="AI37" i="111"/>
  <c r="AQ37" i="111"/>
  <c r="AU36" i="111"/>
  <c r="B38" i="111"/>
  <c r="FW38" i="111"/>
  <c r="BI38" i="111"/>
  <c r="ID38" i="111"/>
  <c r="DP38" i="111"/>
  <c r="CT37" i="71"/>
  <c r="CP37" i="71"/>
  <c r="CH37" i="71"/>
  <c r="DB36" i="111"/>
  <c r="HL37" i="111"/>
  <c r="HD37" i="111"/>
  <c r="FV39" i="111"/>
  <c r="BH39" i="111"/>
  <c r="IC39" i="111"/>
  <c r="DO39" i="111"/>
  <c r="A39" i="111"/>
  <c r="JK36" i="111"/>
  <c r="FI36" i="111"/>
  <c r="FA37" i="111"/>
  <c r="HP36" i="111"/>
  <c r="BE38" i="71"/>
  <c r="BD39" i="71"/>
  <c r="B39" i="71"/>
  <c r="A40" i="71"/>
  <c r="ANF40" i="71" l="1"/>
  <c r="ALC40" i="71"/>
  <c r="ACQ40" i="71"/>
  <c r="AAN40" i="71"/>
  <c r="YK40" i="71"/>
  <c r="AET40" i="71"/>
  <c r="AGW40" i="71"/>
  <c r="AIZ40" i="71"/>
  <c r="WH40" i="71"/>
  <c r="JP40" i="71"/>
  <c r="HM40" i="71"/>
  <c r="UE40" i="71"/>
  <c r="NV40" i="71"/>
  <c r="LS40" i="71"/>
  <c r="DG40" i="71"/>
  <c r="PY40" i="71"/>
  <c r="FJ40" i="71"/>
  <c r="SB40" i="71"/>
  <c r="EH38" i="111"/>
  <c r="ET38" i="111" s="1"/>
  <c r="EQ38" i="111"/>
  <c r="EE38" i="111"/>
  <c r="EB38" i="111"/>
  <c r="DY38" i="111"/>
  <c r="EN38" i="111"/>
  <c r="EK38" i="111"/>
  <c r="Z38" i="111"/>
  <c r="N38" i="111"/>
  <c r="W38" i="111"/>
  <c r="K38" i="111"/>
  <c r="T38" i="111"/>
  <c r="AF38" i="111" s="1"/>
  <c r="Q38" i="111"/>
  <c r="AC38" i="111"/>
  <c r="QZ37" i="71"/>
  <c r="RO37" i="71"/>
  <c r="AKP37" i="71"/>
  <c r="AKA37" i="71"/>
  <c r="TR37" i="71"/>
  <c r="TC37" i="71"/>
  <c r="MQ38" i="71"/>
  <c r="ME38" i="71"/>
  <c r="NE38" i="71" s="1"/>
  <c r="MK38" i="71"/>
  <c r="MN38" i="71"/>
  <c r="MB38" i="71"/>
  <c r="NA38" i="71" s="1"/>
  <c r="LY38" i="71"/>
  <c r="MW38" i="71" s="1"/>
  <c r="MH38" i="71"/>
  <c r="GB38" i="71"/>
  <c r="FS38" i="71"/>
  <c r="GR38" i="71" s="1"/>
  <c r="GE38" i="71"/>
  <c r="FV38" i="71"/>
  <c r="GV38" i="71" s="1"/>
  <c r="FP38" i="71"/>
  <c r="GN38" i="71" s="1"/>
  <c r="FY38" i="71"/>
  <c r="GH38" i="71"/>
  <c r="KK38" i="71"/>
  <c r="JY38" i="71"/>
  <c r="KX38" i="71" s="1"/>
  <c r="KH38" i="71"/>
  <c r="JV38" i="71"/>
  <c r="KT38" i="71" s="1"/>
  <c r="KE38" i="71"/>
  <c r="KN38" i="71"/>
  <c r="KB38" i="71"/>
  <c r="LB38" i="71" s="1"/>
  <c r="ST38" i="71"/>
  <c r="SH38" i="71"/>
  <c r="TF38" i="71" s="1"/>
  <c r="SQ38" i="71"/>
  <c r="SZ38" i="71"/>
  <c r="SW38" i="71"/>
  <c r="SN38" i="71"/>
  <c r="TN38" i="71" s="1"/>
  <c r="SK38" i="71"/>
  <c r="TJ38" i="71" s="1"/>
  <c r="AHO38" i="71"/>
  <c r="AHF38" i="71"/>
  <c r="AIE38" i="71" s="1"/>
  <c r="AHR38" i="71"/>
  <c r="AHU38" i="71"/>
  <c r="AHL38" i="71"/>
  <c r="AHC38" i="71"/>
  <c r="AIA38" i="71" s="1"/>
  <c r="AHI38" i="71"/>
  <c r="AII38" i="71" s="1"/>
  <c r="ANX38" i="71"/>
  <c r="ANO38" i="71"/>
  <c r="AON38" i="71" s="1"/>
  <c r="AOA38" i="71"/>
  <c r="AOD38" i="71"/>
  <c r="ANU38" i="71"/>
  <c r="ANL38" i="71"/>
  <c r="AOJ38" i="71" s="1"/>
  <c r="ANR38" i="71"/>
  <c r="AOR38" i="71" s="1"/>
  <c r="ANG39" i="71"/>
  <c r="ALD39" i="71"/>
  <c r="AJA39" i="71"/>
  <c r="AEU39" i="71"/>
  <c r="ACR39" i="71"/>
  <c r="AGX39" i="71"/>
  <c r="YL39" i="71"/>
  <c r="SC39" i="71"/>
  <c r="AAO39" i="71"/>
  <c r="WI39" i="71"/>
  <c r="UF39" i="71"/>
  <c r="HN39" i="71"/>
  <c r="S39" i="71"/>
  <c r="G39" i="71"/>
  <c r="NW39" i="71"/>
  <c r="LT39" i="71"/>
  <c r="JQ39" i="71"/>
  <c r="FK39" i="71"/>
  <c r="DH39" i="71"/>
  <c r="P39" i="71"/>
  <c r="AB39" i="71" s="1"/>
  <c r="M39" i="71"/>
  <c r="V39" i="71"/>
  <c r="J39" i="71"/>
  <c r="PZ39" i="71"/>
  <c r="Y39" i="71"/>
  <c r="CB38" i="71"/>
  <c r="BP38" i="71"/>
  <c r="BY38" i="71"/>
  <c r="BM38" i="71"/>
  <c r="BJ38" i="71"/>
  <c r="BV38" i="71"/>
  <c r="BS38" i="71"/>
  <c r="CE38" i="71" s="1"/>
  <c r="IV38" i="111"/>
  <c r="JH38" i="111" s="1"/>
  <c r="JW38" i="111" s="1"/>
  <c r="JE38" i="111"/>
  <c r="IS38" i="111"/>
  <c r="JB38" i="111"/>
  <c r="JO38" i="111" s="1"/>
  <c r="IP38" i="111"/>
  <c r="IY38" i="111"/>
  <c r="IM38" i="111"/>
  <c r="EW37" i="71"/>
  <c r="EH37" i="71"/>
  <c r="XI37" i="71"/>
  <c r="XX37" i="71"/>
  <c r="GZ37" i="71"/>
  <c r="GK37" i="71"/>
  <c r="VF37" i="71"/>
  <c r="VU37" i="71"/>
  <c r="OW37" i="71"/>
  <c r="PL37" i="71"/>
  <c r="OT38" i="71"/>
  <c r="OH38" i="71"/>
  <c r="PH38" i="71" s="1"/>
  <c r="OQ38" i="71"/>
  <c r="OB38" i="71"/>
  <c r="OZ38" i="71" s="1"/>
  <c r="ON38" i="71"/>
  <c r="OK38" i="71"/>
  <c r="OE38" i="71"/>
  <c r="PD38" i="71" s="1"/>
  <c r="XF38" i="71"/>
  <c r="WT38" i="71"/>
  <c r="XT38" i="71" s="1"/>
  <c r="XC38" i="71"/>
  <c r="WN38" i="71"/>
  <c r="XL38" i="71" s="1"/>
  <c r="WZ38" i="71"/>
  <c r="WW38" i="71"/>
  <c r="WQ38" i="71"/>
  <c r="XP38" i="71" s="1"/>
  <c r="AJR38" i="71"/>
  <c r="AJF38" i="71"/>
  <c r="AKD38" i="71" s="1"/>
  <c r="AJO38" i="71"/>
  <c r="AJX38" i="71"/>
  <c r="AJL38" i="71"/>
  <c r="AKL38" i="71" s="1"/>
  <c r="AJI38" i="71"/>
  <c r="AKH38" i="71" s="1"/>
  <c r="AJU38" i="71"/>
  <c r="CD38" i="111"/>
  <c r="BR38" i="111"/>
  <c r="CP38" i="111" s="1"/>
  <c r="CA38" i="111"/>
  <c r="CM38" i="111" s="1"/>
  <c r="BX38" i="111"/>
  <c r="BU38" i="111"/>
  <c r="CJ38" i="111"/>
  <c r="CG38" i="111"/>
  <c r="AEG37" i="71"/>
  <c r="ADR37" i="71"/>
  <c r="AOG37" i="71"/>
  <c r="AOV37" i="71"/>
  <c r="ZL37" i="71"/>
  <c r="AAA37" i="71"/>
  <c r="AGJ37" i="71"/>
  <c r="AFU37" i="71"/>
  <c r="ABO37" i="71"/>
  <c r="ACD37" i="71"/>
  <c r="AHX37" i="71"/>
  <c r="AIM37" i="71"/>
  <c r="KQ37" i="71"/>
  <c r="LF37" i="71"/>
  <c r="DV38" i="71"/>
  <c r="DP38" i="71"/>
  <c r="EO38" i="71" s="1"/>
  <c r="DM38" i="71"/>
  <c r="EK38" i="71" s="1"/>
  <c r="EB38" i="71"/>
  <c r="EE38" i="71"/>
  <c r="DY38" i="71"/>
  <c r="DS38" i="71"/>
  <c r="ES38" i="71" s="1"/>
  <c r="VC38" i="71"/>
  <c r="UQ38" i="71"/>
  <c r="VQ38" i="71" s="1"/>
  <c r="UZ38" i="71"/>
  <c r="UN38" i="71"/>
  <c r="VM38" i="71" s="1"/>
  <c r="UK38" i="71"/>
  <c r="VI38" i="71" s="1"/>
  <c r="UW38" i="71"/>
  <c r="UT38" i="71"/>
  <c r="IE38" i="71"/>
  <c r="IH38" i="71"/>
  <c r="HV38" i="71"/>
  <c r="IU38" i="71" s="1"/>
  <c r="HY38" i="71"/>
  <c r="IY38" i="71" s="1"/>
  <c r="HS38" i="71"/>
  <c r="IQ38" i="71" s="1"/>
  <c r="IB38" i="71"/>
  <c r="IK38" i="71"/>
  <c r="ADI38" i="71"/>
  <c r="ACW38" i="71"/>
  <c r="ADU38" i="71" s="1"/>
  <c r="ADF38" i="71"/>
  <c r="ADC38" i="71"/>
  <c r="AEC38" i="71" s="1"/>
  <c r="ACZ38" i="71"/>
  <c r="ADY38" i="71" s="1"/>
  <c r="ADO38" i="71"/>
  <c r="ADL38" i="71"/>
  <c r="ABC38" i="71"/>
  <c r="ABL38" i="71"/>
  <c r="AAZ38" i="71"/>
  <c r="ABZ38" i="71" s="1"/>
  <c r="ABF38" i="71"/>
  <c r="AAW38" i="71"/>
  <c r="ABV38" i="71" s="1"/>
  <c r="AAT38" i="71"/>
  <c r="ABR38" i="71" s="1"/>
  <c r="ABI38" i="71"/>
  <c r="GR38" i="111"/>
  <c r="GF38" i="111"/>
  <c r="HD38" i="111" s="1"/>
  <c r="GO38" i="111"/>
  <c r="HA38" i="111" s="1"/>
  <c r="GX38" i="111"/>
  <c r="GL38" i="111"/>
  <c r="HL38" i="111" s="1"/>
  <c r="GU38" i="111"/>
  <c r="GI38" i="111"/>
  <c r="HH38" i="111" s="1"/>
  <c r="AMD37" i="71"/>
  <c r="AMS37" i="71"/>
  <c r="NI37" i="71"/>
  <c r="MT37" i="71"/>
  <c r="IN37" i="71"/>
  <c r="JC37" i="71"/>
  <c r="ZF38" i="71"/>
  <c r="YT38" i="71"/>
  <c r="ZS38" i="71" s="1"/>
  <c r="ZC38" i="71"/>
  <c r="YQ38" i="71"/>
  <c r="ZO38" i="71" s="1"/>
  <c r="ZI38" i="71"/>
  <c r="YZ38" i="71"/>
  <c r="YW38" i="71"/>
  <c r="ZW38" i="71" s="1"/>
  <c r="QQ38" i="71"/>
  <c r="QH38" i="71"/>
  <c r="RG38" i="71" s="1"/>
  <c r="QW38" i="71"/>
  <c r="QT38" i="71"/>
  <c r="QK38" i="71"/>
  <c r="RK38" i="71" s="1"/>
  <c r="QE38" i="71"/>
  <c r="RC38" i="71" s="1"/>
  <c r="QN38" i="71"/>
  <c r="AFL38" i="71"/>
  <c r="AEZ38" i="71"/>
  <c r="AFX38" i="71" s="1"/>
  <c r="AFI38" i="71"/>
  <c r="AFR38" i="71"/>
  <c r="AFF38" i="71"/>
  <c r="AGF38" i="71" s="1"/>
  <c r="AFO38" i="71"/>
  <c r="AFC38" i="71"/>
  <c r="AGB38" i="71" s="1"/>
  <c r="ALR38" i="71"/>
  <c r="ALO38" i="71"/>
  <c r="AMO38" i="71" s="1"/>
  <c r="ALX38" i="71"/>
  <c r="ALI38" i="71"/>
  <c r="AMG38" i="71" s="1"/>
  <c r="AMA38" i="71"/>
  <c r="ALU38" i="71"/>
  <c r="ALL38" i="71"/>
  <c r="AMK38" i="71" s="1"/>
  <c r="AM38" i="71"/>
  <c r="JK37" i="111"/>
  <c r="HP37" i="111"/>
  <c r="CX38" i="111"/>
  <c r="CT38" i="111"/>
  <c r="AU37" i="111"/>
  <c r="AI39" i="71"/>
  <c r="ID39" i="111"/>
  <c r="DP39" i="111"/>
  <c r="FW39" i="111"/>
  <c r="B39" i="111"/>
  <c r="BI39" i="111"/>
  <c r="A40" i="111"/>
  <c r="FV40" i="111"/>
  <c r="BH40" i="111"/>
  <c r="IC40" i="111"/>
  <c r="DO40" i="111"/>
  <c r="FI37" i="111"/>
  <c r="DB37" i="111"/>
  <c r="FE38" i="111"/>
  <c r="FA38" i="111"/>
  <c r="EW38" i="111"/>
  <c r="CH38" i="71"/>
  <c r="CP38" i="71"/>
  <c r="CL38" i="71"/>
  <c r="JS38" i="111"/>
  <c r="AI38" i="111"/>
  <c r="AQ38" i="111"/>
  <c r="AM38" i="111"/>
  <c r="AQ38" i="71"/>
  <c r="BD40" i="71"/>
  <c r="BE39" i="71"/>
  <c r="AE39" i="71"/>
  <c r="B40" i="71"/>
  <c r="A41" i="71"/>
  <c r="CT38" i="71" l="1"/>
  <c r="MH39" i="71"/>
  <c r="MN39" i="71"/>
  <c r="ME39" i="71"/>
  <c r="NE39" i="71" s="1"/>
  <c r="LY39" i="71"/>
  <c r="MW39" i="71" s="1"/>
  <c r="MB39" i="71"/>
  <c r="NA39" i="71" s="1"/>
  <c r="MK39" i="71"/>
  <c r="MQ39" i="71"/>
  <c r="IB39" i="71"/>
  <c r="IK39" i="71"/>
  <c r="IE39" i="71"/>
  <c r="HS39" i="71"/>
  <c r="IQ39" i="71" s="1"/>
  <c r="HY39" i="71"/>
  <c r="IY39" i="71" s="1"/>
  <c r="IH39" i="71"/>
  <c r="HV39" i="71"/>
  <c r="IU39" i="71" s="1"/>
  <c r="SZ39" i="71"/>
  <c r="SH39" i="71"/>
  <c r="TF39" i="71" s="1"/>
  <c r="SQ39" i="71"/>
  <c r="ST39" i="71"/>
  <c r="SW39" i="71"/>
  <c r="SN39" i="71"/>
  <c r="TN39" i="71" s="1"/>
  <c r="SK39" i="71"/>
  <c r="TJ39" i="71" s="1"/>
  <c r="AFI39" i="71"/>
  <c r="AFF39" i="71"/>
  <c r="AGF39" i="71" s="1"/>
  <c r="AFO39" i="71"/>
  <c r="AFR39" i="71"/>
  <c r="AEZ39" i="71"/>
  <c r="AFX39" i="71" s="1"/>
  <c r="AFC39" i="71"/>
  <c r="AGB39" i="71" s="1"/>
  <c r="AFL39" i="71"/>
  <c r="ACD38" i="71"/>
  <c r="ABO38" i="71"/>
  <c r="QN39" i="71"/>
  <c r="QK39" i="71"/>
  <c r="RK39" i="71" s="1"/>
  <c r="QT39" i="71"/>
  <c r="QW39" i="71"/>
  <c r="QQ39" i="71"/>
  <c r="QH39" i="71"/>
  <c r="RG39" i="71" s="1"/>
  <c r="QE39" i="71"/>
  <c r="RC39" i="71" s="1"/>
  <c r="BS39" i="71"/>
  <c r="CE39" i="71" s="1"/>
  <c r="CB39" i="71"/>
  <c r="BP39" i="71"/>
  <c r="BM39" i="71"/>
  <c r="BV39" i="71"/>
  <c r="BJ39" i="71"/>
  <c r="CH39" i="71" s="1"/>
  <c r="BY39" i="71"/>
  <c r="AC39" i="111"/>
  <c r="Q39" i="111"/>
  <c r="Z39" i="111"/>
  <c r="N39" i="111"/>
  <c r="W39" i="111"/>
  <c r="T39" i="111"/>
  <c r="AF39" i="111" s="1"/>
  <c r="K39" i="111"/>
  <c r="AI39" i="111" s="1"/>
  <c r="ADR38" i="71"/>
  <c r="AEG38" i="71"/>
  <c r="IN38" i="71"/>
  <c r="JC38" i="71"/>
  <c r="PL38" i="71"/>
  <c r="OW38" i="71"/>
  <c r="DV39" i="71"/>
  <c r="DP39" i="71"/>
  <c r="EO39" i="71" s="1"/>
  <c r="EE39" i="71"/>
  <c r="DS39" i="71"/>
  <c r="ES39" i="71" s="1"/>
  <c r="DY39" i="71"/>
  <c r="DM39" i="71"/>
  <c r="EK39" i="71" s="1"/>
  <c r="EB39" i="71"/>
  <c r="OE39" i="71"/>
  <c r="PD39" i="71" s="1"/>
  <c r="OT39" i="71"/>
  <c r="OB39" i="71"/>
  <c r="OZ39" i="71" s="1"/>
  <c r="OH39" i="71"/>
  <c r="PH39" i="71" s="1"/>
  <c r="OK39" i="71"/>
  <c r="OQ39" i="71"/>
  <c r="ON39" i="71"/>
  <c r="UT39" i="71"/>
  <c r="VC39" i="71"/>
  <c r="UN39" i="71"/>
  <c r="VM39" i="71" s="1"/>
  <c r="UZ39" i="71"/>
  <c r="UK39" i="71"/>
  <c r="VI39" i="71" s="1"/>
  <c r="UW39" i="71"/>
  <c r="UQ39" i="71"/>
  <c r="VQ39" i="71" s="1"/>
  <c r="YW39" i="71"/>
  <c r="ZW39" i="71" s="1"/>
  <c r="YQ39" i="71"/>
  <c r="ZO39" i="71" s="1"/>
  <c r="ZF39" i="71"/>
  <c r="ZI39" i="71"/>
  <c r="ZC39" i="71"/>
  <c r="YT39" i="71"/>
  <c r="ZS39" i="71" s="1"/>
  <c r="YZ39" i="71"/>
  <c r="AJU39" i="71"/>
  <c r="AJX39" i="71"/>
  <c r="AJR39" i="71"/>
  <c r="AJL39" i="71"/>
  <c r="AKL39" i="71" s="1"/>
  <c r="AJF39" i="71"/>
  <c r="AKD39" i="71" s="1"/>
  <c r="AJI39" i="71"/>
  <c r="AKH39" i="71" s="1"/>
  <c r="AJO39" i="71"/>
  <c r="AIM38" i="71"/>
  <c r="AHX38" i="71"/>
  <c r="GK38" i="71"/>
  <c r="GZ38" i="71"/>
  <c r="IY39" i="111"/>
  <c r="IM39" i="111"/>
  <c r="IV39" i="111"/>
  <c r="JH39" i="111" s="1"/>
  <c r="JW39" i="111" s="1"/>
  <c r="JE39" i="111"/>
  <c r="IS39" i="111"/>
  <c r="JB39" i="111"/>
  <c r="JO39" i="111" s="1"/>
  <c r="IP39" i="111"/>
  <c r="GU39" i="111"/>
  <c r="GI39" i="111"/>
  <c r="GR39" i="111"/>
  <c r="GF39" i="111"/>
  <c r="HD39" i="111" s="1"/>
  <c r="GO39" i="111"/>
  <c r="HA39" i="111" s="1"/>
  <c r="GX39" i="111"/>
  <c r="GL39" i="111"/>
  <c r="HL39" i="111" s="1"/>
  <c r="AKP38" i="71"/>
  <c r="AKA38" i="71"/>
  <c r="XX38" i="71"/>
  <c r="XI38" i="71"/>
  <c r="FY39" i="71"/>
  <c r="GH39" i="71"/>
  <c r="GB39" i="71"/>
  <c r="GE39" i="71"/>
  <c r="FV39" i="71"/>
  <c r="GV39" i="71" s="1"/>
  <c r="FS39" i="71"/>
  <c r="GR39" i="71" s="1"/>
  <c r="FP39" i="71"/>
  <c r="GN39" i="71" s="1"/>
  <c r="WT39" i="71"/>
  <c r="XT39" i="71" s="1"/>
  <c r="WN39" i="71"/>
  <c r="XL39" i="71" s="1"/>
  <c r="XC39" i="71"/>
  <c r="WW39" i="71"/>
  <c r="WZ39" i="71"/>
  <c r="XF39" i="71"/>
  <c r="WQ39" i="71"/>
  <c r="XP39" i="71" s="1"/>
  <c r="AHL39" i="71"/>
  <c r="AHR39" i="71"/>
  <c r="AHF39" i="71"/>
  <c r="AIE39" i="71" s="1"/>
  <c r="AHC39" i="71"/>
  <c r="AIA39" i="71" s="1"/>
  <c r="AHO39" i="71"/>
  <c r="AHU39" i="71"/>
  <c r="AHI39" i="71"/>
  <c r="AII39" i="71" s="1"/>
  <c r="ALL39" i="71"/>
  <c r="AMK39" i="71" s="1"/>
  <c r="AMA39" i="71"/>
  <c r="ALU39" i="71"/>
  <c r="ALX39" i="71"/>
  <c r="ALI39" i="71"/>
  <c r="AMG39" i="71" s="1"/>
  <c r="ALR39" i="71"/>
  <c r="ALO39" i="71"/>
  <c r="AMO39" i="71" s="1"/>
  <c r="AOG38" i="71"/>
  <c r="AOV38" i="71"/>
  <c r="TR38" i="71"/>
  <c r="TC38" i="71"/>
  <c r="AQ39" i="71"/>
  <c r="AFU38" i="71"/>
  <c r="AGJ38" i="71"/>
  <c r="EW38" i="71"/>
  <c r="EH38" i="71"/>
  <c r="ANF41" i="71"/>
  <c r="WH41" i="71"/>
  <c r="ALC41" i="71"/>
  <c r="AET41" i="71"/>
  <c r="AIZ41" i="71"/>
  <c r="PY41" i="71"/>
  <c r="ACQ41" i="71"/>
  <c r="NV41" i="71"/>
  <c r="AAN41" i="71"/>
  <c r="YK41" i="71"/>
  <c r="UE41" i="71"/>
  <c r="LS41" i="71"/>
  <c r="AGW41" i="71"/>
  <c r="JP41" i="71"/>
  <c r="SB41" i="71"/>
  <c r="HM41" i="71"/>
  <c r="FJ41" i="71"/>
  <c r="DG41" i="71"/>
  <c r="ALD40" i="71"/>
  <c r="WI40" i="71"/>
  <c r="AEU40" i="71"/>
  <c r="ANG40" i="71"/>
  <c r="AJA40" i="71"/>
  <c r="AGX40" i="71"/>
  <c r="ACR40" i="71"/>
  <c r="PZ40" i="71"/>
  <c r="NW40" i="71"/>
  <c r="AAO40" i="71"/>
  <c r="YL40" i="71"/>
  <c r="UF40" i="71"/>
  <c r="LT40" i="71"/>
  <c r="DH40" i="71"/>
  <c r="V40" i="71"/>
  <c r="J40" i="71"/>
  <c r="AI40" i="71" s="1"/>
  <c r="JQ40" i="71"/>
  <c r="HN40" i="71"/>
  <c r="S40" i="71"/>
  <c r="G40" i="71"/>
  <c r="SC40" i="71"/>
  <c r="FK40" i="71"/>
  <c r="P40" i="71"/>
  <c r="AB40" i="71" s="1"/>
  <c r="M40" i="71"/>
  <c r="Y40" i="71"/>
  <c r="CG39" i="111"/>
  <c r="BU39" i="111"/>
  <c r="CT39" i="111" s="1"/>
  <c r="CD39" i="111"/>
  <c r="BR39" i="111"/>
  <c r="CP39" i="111" s="1"/>
  <c r="CA39" i="111"/>
  <c r="CM39" i="111" s="1"/>
  <c r="BX39" i="111"/>
  <c r="CX39" i="111" s="1"/>
  <c r="CJ39" i="111"/>
  <c r="EK39" i="111"/>
  <c r="DY39" i="111"/>
  <c r="EW39" i="111" s="1"/>
  <c r="EH39" i="111"/>
  <c r="ET39" i="111" s="1"/>
  <c r="EE39" i="111"/>
  <c r="FE39" i="111" s="1"/>
  <c r="EB39" i="111"/>
  <c r="FA39" i="111" s="1"/>
  <c r="EQ39" i="111"/>
  <c r="EN39" i="111"/>
  <c r="AMS38" i="71"/>
  <c r="AMD38" i="71"/>
  <c r="RO38" i="71"/>
  <c r="QZ38" i="71"/>
  <c r="AAA38" i="71"/>
  <c r="ZL38" i="71"/>
  <c r="VU38" i="71"/>
  <c r="VF38" i="71"/>
  <c r="KE39" i="71"/>
  <c r="KK39" i="71"/>
  <c r="JV39" i="71"/>
  <c r="KT39" i="71" s="1"/>
  <c r="KH39" i="71"/>
  <c r="KB39" i="71"/>
  <c r="LB39" i="71" s="1"/>
  <c r="KN39" i="71"/>
  <c r="JY39" i="71"/>
  <c r="KX39" i="71" s="1"/>
  <c r="ABC39" i="71"/>
  <c r="AAZ39" i="71"/>
  <c r="ABZ39" i="71" s="1"/>
  <c r="ABL39" i="71"/>
  <c r="AAW39" i="71"/>
  <c r="ABV39" i="71" s="1"/>
  <c r="ABF39" i="71"/>
  <c r="AAT39" i="71"/>
  <c r="ABR39" i="71" s="1"/>
  <c r="ABI39" i="71"/>
  <c r="ADF39" i="71"/>
  <c r="ADO39" i="71"/>
  <c r="ADC39" i="71"/>
  <c r="AEC39" i="71" s="1"/>
  <c r="ACZ39" i="71"/>
  <c r="ADY39" i="71" s="1"/>
  <c r="ACW39" i="71"/>
  <c r="ADU39" i="71" s="1"/>
  <c r="ADL39" i="71"/>
  <c r="ADI39" i="71"/>
  <c r="ANU39" i="71"/>
  <c r="ANR39" i="71"/>
  <c r="AOR39" i="71" s="1"/>
  <c r="ANL39" i="71"/>
  <c r="AOJ39" i="71" s="1"/>
  <c r="AOA39" i="71"/>
  <c r="ANO39" i="71"/>
  <c r="AON39" i="71" s="1"/>
  <c r="AOD39" i="71"/>
  <c r="ANX39" i="71"/>
  <c r="LF38" i="71"/>
  <c r="KQ38" i="71"/>
  <c r="NI38" i="71"/>
  <c r="MT38" i="71"/>
  <c r="AM39" i="71"/>
  <c r="FW40" i="111"/>
  <c r="BI40" i="111"/>
  <c r="ID40" i="111"/>
  <c r="DP40" i="111"/>
  <c r="B40" i="111"/>
  <c r="HP38" i="111"/>
  <c r="JS39" i="111"/>
  <c r="CL39" i="71"/>
  <c r="CT39" i="71"/>
  <c r="CP39" i="71"/>
  <c r="AM39" i="111"/>
  <c r="AQ39" i="111"/>
  <c r="DO41" i="111"/>
  <c r="BH41" i="111"/>
  <c r="A41" i="111"/>
  <c r="IC41" i="111"/>
  <c r="FV41" i="111"/>
  <c r="JK38" i="111"/>
  <c r="FI38" i="111"/>
  <c r="HH39" i="111"/>
  <c r="DB38" i="111"/>
  <c r="AU38" i="111"/>
  <c r="BE40" i="71"/>
  <c r="BD41" i="71"/>
  <c r="B41" i="71"/>
  <c r="A42" i="71"/>
  <c r="ZI40" i="71" l="1"/>
  <c r="YW40" i="71"/>
  <c r="ZW40" i="71" s="1"/>
  <c r="ZF40" i="71"/>
  <c r="YT40" i="71"/>
  <c r="ZS40" i="71" s="1"/>
  <c r="YZ40" i="71"/>
  <c r="YQ40" i="71"/>
  <c r="ZO40" i="71" s="1"/>
  <c r="ZC40" i="71"/>
  <c r="ADO40" i="71"/>
  <c r="ADC40" i="71"/>
  <c r="AEC40" i="71" s="1"/>
  <c r="ADL40" i="71"/>
  <c r="ACZ40" i="71"/>
  <c r="ADY40" i="71" s="1"/>
  <c r="ACW40" i="71"/>
  <c r="ADU40" i="71" s="1"/>
  <c r="ADI40" i="71"/>
  <c r="ADF40" i="71"/>
  <c r="AFL40" i="71"/>
  <c r="AEZ40" i="71"/>
  <c r="AFX40" i="71" s="1"/>
  <c r="AFI40" i="71"/>
  <c r="AFR40" i="71"/>
  <c r="AFF40" i="71"/>
  <c r="AGF40" i="71" s="1"/>
  <c r="AFC40" i="71"/>
  <c r="AGB40" i="71" s="1"/>
  <c r="AFO40" i="71"/>
  <c r="AKA39" i="71"/>
  <c r="AKP39" i="71"/>
  <c r="VU39" i="71"/>
  <c r="VF39" i="71"/>
  <c r="IN39" i="71"/>
  <c r="JC39" i="71"/>
  <c r="ALD41" i="71"/>
  <c r="AEU41" i="71"/>
  <c r="ANG41" i="71"/>
  <c r="AJA41" i="71"/>
  <c r="AGX41" i="71"/>
  <c r="ACR41" i="71"/>
  <c r="AAO41" i="71"/>
  <c r="YL41" i="71"/>
  <c r="UF41" i="71"/>
  <c r="SC41" i="71"/>
  <c r="WI41" i="71"/>
  <c r="JQ41" i="71"/>
  <c r="Y41" i="71"/>
  <c r="M41" i="71"/>
  <c r="NW41" i="71"/>
  <c r="FK41" i="71"/>
  <c r="DH41" i="71"/>
  <c r="HN41" i="71"/>
  <c r="V41" i="71"/>
  <c r="J41" i="71"/>
  <c r="S41" i="71"/>
  <c r="G41" i="71"/>
  <c r="PZ41" i="71"/>
  <c r="LT41" i="71"/>
  <c r="P41" i="71"/>
  <c r="AB41" i="71" s="1"/>
  <c r="ABO39" i="71"/>
  <c r="ACD39" i="71"/>
  <c r="GX40" i="111"/>
  <c r="GL40" i="111"/>
  <c r="HL40" i="111" s="1"/>
  <c r="GU40" i="111"/>
  <c r="GI40" i="111"/>
  <c r="GR40" i="111"/>
  <c r="GF40" i="111"/>
  <c r="HD40" i="111" s="1"/>
  <c r="GO40" i="111"/>
  <c r="HA40" i="111" s="1"/>
  <c r="ADR39" i="71"/>
  <c r="AEG39" i="71"/>
  <c r="GB40" i="71"/>
  <c r="GE40" i="71"/>
  <c r="FS40" i="71"/>
  <c r="GR40" i="71" s="1"/>
  <c r="FY40" i="71"/>
  <c r="FV40" i="71"/>
  <c r="GV40" i="71" s="1"/>
  <c r="GH40" i="71"/>
  <c r="FP40" i="71"/>
  <c r="GN40" i="71" s="1"/>
  <c r="IE40" i="71"/>
  <c r="HV40" i="71"/>
  <c r="IU40" i="71" s="1"/>
  <c r="IH40" i="71"/>
  <c r="HY40" i="71"/>
  <c r="IY40" i="71" s="1"/>
  <c r="IB40" i="71"/>
  <c r="IK40" i="71"/>
  <c r="HS40" i="71"/>
  <c r="IQ40" i="71" s="1"/>
  <c r="EB40" i="71"/>
  <c r="DP40" i="71"/>
  <c r="EO40" i="71" s="1"/>
  <c r="DV40" i="71"/>
  <c r="DM40" i="71"/>
  <c r="EK40" i="71" s="1"/>
  <c r="EE40" i="71"/>
  <c r="DS40" i="71"/>
  <c r="ES40" i="71" s="1"/>
  <c r="DY40" i="71"/>
  <c r="ABL40" i="71"/>
  <c r="AAZ40" i="71"/>
  <c r="ABZ40" i="71" s="1"/>
  <c r="ABI40" i="71"/>
  <c r="AAW40" i="71"/>
  <c r="ABV40" i="71" s="1"/>
  <c r="ABC40" i="71"/>
  <c r="AAT40" i="71"/>
  <c r="ABR40" i="71" s="1"/>
  <c r="ABF40" i="71"/>
  <c r="AHO40" i="71"/>
  <c r="AHR40" i="71"/>
  <c r="AHF40" i="71"/>
  <c r="AIE40" i="71" s="1"/>
  <c r="AHI40" i="71"/>
  <c r="AII40" i="71" s="1"/>
  <c r="AHU40" i="71"/>
  <c r="AHL40" i="71"/>
  <c r="AHC40" i="71"/>
  <c r="AIA40" i="71" s="1"/>
  <c r="WW40" i="71"/>
  <c r="XC40" i="71"/>
  <c r="WN40" i="71"/>
  <c r="XL40" i="71" s="1"/>
  <c r="WZ40" i="71"/>
  <c r="WT40" i="71"/>
  <c r="XT40" i="71" s="1"/>
  <c r="XF40" i="71"/>
  <c r="WQ40" i="71"/>
  <c r="XP40" i="71" s="1"/>
  <c r="GZ39" i="71"/>
  <c r="GK39" i="71"/>
  <c r="RO39" i="71"/>
  <c r="QZ39" i="71"/>
  <c r="T40" i="111"/>
  <c r="AF40" i="111" s="1"/>
  <c r="AC40" i="111"/>
  <c r="Q40" i="111"/>
  <c r="AQ40" i="111" s="1"/>
  <c r="Z40" i="111"/>
  <c r="W40" i="111"/>
  <c r="N40" i="111"/>
  <c r="AM40" i="111" s="1"/>
  <c r="K40" i="111"/>
  <c r="AI40" i="111" s="1"/>
  <c r="AQ40" i="71"/>
  <c r="EN40" i="111"/>
  <c r="EB40" i="111"/>
  <c r="FA40" i="111" s="1"/>
  <c r="EK40" i="111"/>
  <c r="DY40" i="111"/>
  <c r="EH40" i="111"/>
  <c r="ET40" i="111" s="1"/>
  <c r="EE40" i="111"/>
  <c r="EQ40" i="111"/>
  <c r="AOV39" i="71"/>
  <c r="AOG39" i="71"/>
  <c r="SW40" i="71"/>
  <c r="SK40" i="71"/>
  <c r="TJ40" i="71" s="1"/>
  <c r="ST40" i="71"/>
  <c r="SH40" i="71"/>
  <c r="TF40" i="71" s="1"/>
  <c r="SQ40" i="71"/>
  <c r="SN40" i="71"/>
  <c r="TN40" i="71" s="1"/>
  <c r="SZ40" i="71"/>
  <c r="KH40" i="71"/>
  <c r="JV40" i="71"/>
  <c r="KT40" i="71" s="1"/>
  <c r="KE40" i="71"/>
  <c r="KN40" i="71"/>
  <c r="KB40" i="71"/>
  <c r="LB40" i="71" s="1"/>
  <c r="KK40" i="71"/>
  <c r="JY40" i="71"/>
  <c r="KX40" i="71" s="1"/>
  <c r="MH40" i="71"/>
  <c r="MN40" i="71"/>
  <c r="MQ40" i="71"/>
  <c r="ME40" i="71"/>
  <c r="NE40" i="71" s="1"/>
  <c r="MB40" i="71"/>
  <c r="NA40" i="71" s="1"/>
  <c r="LY40" i="71"/>
  <c r="MW40" i="71" s="1"/>
  <c r="MK40" i="71"/>
  <c r="OK40" i="71"/>
  <c r="OQ40" i="71"/>
  <c r="OB40" i="71"/>
  <c r="OZ40" i="71" s="1"/>
  <c r="ON40" i="71"/>
  <c r="OH40" i="71"/>
  <c r="PH40" i="71" s="1"/>
  <c r="OT40" i="71"/>
  <c r="OE40" i="71"/>
  <c r="PD40" i="71" s="1"/>
  <c r="AJU40" i="71"/>
  <c r="AJI40" i="71"/>
  <c r="AKH40" i="71" s="1"/>
  <c r="AJR40" i="71"/>
  <c r="AJF40" i="71"/>
  <c r="AKD40" i="71" s="1"/>
  <c r="AJO40" i="71"/>
  <c r="AJL40" i="71"/>
  <c r="AKL40" i="71" s="1"/>
  <c r="AJX40" i="71"/>
  <c r="ALX40" i="71"/>
  <c r="ALU40" i="71"/>
  <c r="ALI40" i="71"/>
  <c r="AMG40" i="71" s="1"/>
  <c r="ALO40" i="71"/>
  <c r="AMO40" i="71" s="1"/>
  <c r="AMA40" i="71"/>
  <c r="ALR40" i="71"/>
  <c r="ALL40" i="71"/>
  <c r="AMK40" i="71" s="1"/>
  <c r="EH39" i="71"/>
  <c r="EW39" i="71"/>
  <c r="AGJ39" i="71"/>
  <c r="AFU39" i="71"/>
  <c r="CJ40" i="111"/>
  <c r="BX40" i="111"/>
  <c r="CX40" i="111" s="1"/>
  <c r="CG40" i="111"/>
  <c r="BU40" i="111"/>
  <c r="CT40" i="111" s="1"/>
  <c r="CD40" i="111"/>
  <c r="CA40" i="111"/>
  <c r="CM40" i="111" s="1"/>
  <c r="BR40" i="111"/>
  <c r="CP40" i="111" s="1"/>
  <c r="ANF42" i="71"/>
  <c r="ALC42" i="71"/>
  <c r="AIZ42" i="71"/>
  <c r="AAN42" i="71"/>
  <c r="YK42" i="71"/>
  <c r="AGW42" i="71"/>
  <c r="AET42" i="71"/>
  <c r="ACQ42" i="71"/>
  <c r="WH42" i="71"/>
  <c r="SB42" i="71"/>
  <c r="UE42" i="71"/>
  <c r="NV42" i="71"/>
  <c r="LS42" i="71"/>
  <c r="HM42" i="71"/>
  <c r="DG42" i="71"/>
  <c r="JP42" i="71"/>
  <c r="FJ42" i="71"/>
  <c r="PY42" i="71"/>
  <c r="BV40" i="71"/>
  <c r="BJ40" i="71"/>
  <c r="CH40" i="71" s="1"/>
  <c r="BS40" i="71"/>
  <c r="CE40" i="71" s="1"/>
  <c r="BP40" i="71"/>
  <c r="BY40" i="71"/>
  <c r="BM40" i="71"/>
  <c r="CL40" i="71" s="1"/>
  <c r="CB40" i="71"/>
  <c r="JB40" i="111"/>
  <c r="JO40" i="111" s="1"/>
  <c r="IP40" i="111"/>
  <c r="IY40" i="111"/>
  <c r="IM40" i="111"/>
  <c r="IV40" i="111"/>
  <c r="JH40" i="111" s="1"/>
  <c r="JW40" i="111" s="1"/>
  <c r="JE40" i="111"/>
  <c r="IS40" i="111"/>
  <c r="LF39" i="71"/>
  <c r="KQ39" i="71"/>
  <c r="UZ40" i="71"/>
  <c r="UN40" i="71"/>
  <c r="VM40" i="71" s="1"/>
  <c r="UW40" i="71"/>
  <c r="UK40" i="71"/>
  <c r="VI40" i="71" s="1"/>
  <c r="VC40" i="71"/>
  <c r="UT40" i="71"/>
  <c r="UQ40" i="71"/>
  <c r="VQ40" i="71" s="1"/>
  <c r="QQ40" i="71"/>
  <c r="QH40" i="71"/>
  <c r="RG40" i="71" s="1"/>
  <c r="QW40" i="71"/>
  <c r="QT40" i="71"/>
  <c r="QK40" i="71"/>
  <c r="RK40" i="71" s="1"/>
  <c r="QN40" i="71"/>
  <c r="QE40" i="71"/>
  <c r="RC40" i="71" s="1"/>
  <c r="ANX40" i="71"/>
  <c r="AOA40" i="71"/>
  <c r="ANO40" i="71"/>
  <c r="AON40" i="71" s="1"/>
  <c r="ANL40" i="71"/>
  <c r="AOJ40" i="71" s="1"/>
  <c r="ANR40" i="71"/>
  <c r="AOR40" i="71" s="1"/>
  <c r="AOD40" i="71"/>
  <c r="ANU40" i="71"/>
  <c r="AMD39" i="71"/>
  <c r="AMS39" i="71"/>
  <c r="AHX39" i="71"/>
  <c r="AIM39" i="71"/>
  <c r="XX39" i="71"/>
  <c r="XI39" i="71"/>
  <c r="ZL39" i="71"/>
  <c r="AAA39" i="71"/>
  <c r="OW39" i="71"/>
  <c r="PL39" i="71"/>
  <c r="TR39" i="71"/>
  <c r="TC39" i="71"/>
  <c r="NI39" i="71"/>
  <c r="MT39" i="71"/>
  <c r="AE40" i="71"/>
  <c r="AM40" i="71"/>
  <c r="JK39" i="111"/>
  <c r="AE41" i="71"/>
  <c r="AM41" i="71"/>
  <c r="ID41" i="111"/>
  <c r="B41" i="111"/>
  <c r="FW41" i="111"/>
  <c r="BI41" i="111"/>
  <c r="DP41" i="111"/>
  <c r="CP40" i="71"/>
  <c r="AU39" i="111"/>
  <c r="HP39" i="111"/>
  <c r="HH40" i="111"/>
  <c r="FV42" i="111"/>
  <c r="DO42" i="111"/>
  <c r="BH42" i="111"/>
  <c r="IC42" i="111"/>
  <c r="A42" i="111"/>
  <c r="FI39" i="111"/>
  <c r="DB39" i="111"/>
  <c r="EW40" i="111"/>
  <c r="FE40" i="111"/>
  <c r="BD42" i="71"/>
  <c r="BE41" i="71"/>
  <c r="B42" i="71"/>
  <c r="A43" i="71"/>
  <c r="CT40" i="71" l="1"/>
  <c r="BY41" i="71"/>
  <c r="BM41" i="71"/>
  <c r="BV41" i="71"/>
  <c r="BJ41" i="71"/>
  <c r="CH41" i="71" s="1"/>
  <c r="BS41" i="71"/>
  <c r="CE41" i="71" s="1"/>
  <c r="CB41" i="71"/>
  <c r="BP41" i="71"/>
  <c r="ANG42" i="71"/>
  <c r="ALD42" i="71"/>
  <c r="AGX42" i="71"/>
  <c r="WI42" i="71"/>
  <c r="AEU42" i="71"/>
  <c r="ACR42" i="71"/>
  <c r="AAO42" i="71"/>
  <c r="YL42" i="71"/>
  <c r="AJA42" i="71"/>
  <c r="UF42" i="71"/>
  <c r="PZ42" i="71"/>
  <c r="NW42" i="71"/>
  <c r="JQ42" i="71"/>
  <c r="FK42" i="71"/>
  <c r="P42" i="71"/>
  <c r="AB42" i="71" s="1"/>
  <c r="SC42" i="71"/>
  <c r="Y42" i="71"/>
  <c r="M42" i="71"/>
  <c r="LT42" i="71"/>
  <c r="V42" i="71"/>
  <c r="HN42" i="71"/>
  <c r="J42" i="71"/>
  <c r="G42" i="71"/>
  <c r="DH42" i="71"/>
  <c r="S42" i="71"/>
  <c r="EQ41" i="111"/>
  <c r="EE41" i="111"/>
  <c r="EN41" i="111"/>
  <c r="EB41" i="111"/>
  <c r="FA41" i="111" s="1"/>
  <c r="EK41" i="111"/>
  <c r="EH41" i="111"/>
  <c r="ET41" i="111" s="1"/>
  <c r="DY41" i="111"/>
  <c r="EW41" i="111" s="1"/>
  <c r="JE41" i="111"/>
  <c r="JS41" i="111" s="1"/>
  <c r="IS41" i="111"/>
  <c r="JB41" i="111"/>
  <c r="IP41" i="111"/>
  <c r="IY41" i="111"/>
  <c r="IM41" i="111"/>
  <c r="IV41" i="111"/>
  <c r="JH41" i="111" s="1"/>
  <c r="PL40" i="71"/>
  <c r="OW40" i="71"/>
  <c r="LF40" i="71"/>
  <c r="KQ40" i="71"/>
  <c r="EW40" i="71"/>
  <c r="EH40" i="71"/>
  <c r="DV41" i="71"/>
  <c r="DP41" i="71"/>
  <c r="EO41" i="71" s="1"/>
  <c r="DM41" i="71"/>
  <c r="EK41" i="71" s="1"/>
  <c r="DS41" i="71"/>
  <c r="ES41" i="71" s="1"/>
  <c r="DY41" i="71"/>
  <c r="EB41" i="71"/>
  <c r="EE41" i="71"/>
  <c r="UT41" i="71"/>
  <c r="UZ41" i="71"/>
  <c r="UK41" i="71"/>
  <c r="VI41" i="71" s="1"/>
  <c r="UW41" i="71"/>
  <c r="UQ41" i="71"/>
  <c r="VQ41" i="71" s="1"/>
  <c r="VC41" i="71"/>
  <c r="UN41" i="71"/>
  <c r="VM41" i="71" s="1"/>
  <c r="AHU41" i="71"/>
  <c r="AHO41" i="71"/>
  <c r="AHI41" i="71"/>
  <c r="AII41" i="71" s="1"/>
  <c r="AHC41" i="71"/>
  <c r="AIA41" i="71" s="1"/>
  <c r="AHF41" i="71"/>
  <c r="AIE41" i="71" s="1"/>
  <c r="AHR41" i="71"/>
  <c r="AHL41" i="71"/>
  <c r="ALR41" i="71"/>
  <c r="ALX41" i="71"/>
  <c r="ALL41" i="71"/>
  <c r="AMK41" i="71" s="1"/>
  <c r="ALI41" i="71"/>
  <c r="AMG41" i="71" s="1"/>
  <c r="ALU41" i="71"/>
  <c r="AMA41" i="71"/>
  <c r="ALO41" i="71"/>
  <c r="AMO41" i="71" s="1"/>
  <c r="CA41" i="111"/>
  <c r="CM41" i="111" s="1"/>
  <c r="CJ41" i="111"/>
  <c r="BX41" i="111"/>
  <c r="CX41" i="111" s="1"/>
  <c r="CG41" i="111"/>
  <c r="CD41" i="111"/>
  <c r="BU41" i="111"/>
  <c r="BR41" i="111"/>
  <c r="CP41" i="111" s="1"/>
  <c r="VF40" i="71"/>
  <c r="VU40" i="71"/>
  <c r="AMS40" i="71"/>
  <c r="AMD40" i="71"/>
  <c r="AKP40" i="71"/>
  <c r="AKA40" i="71"/>
  <c r="TR40" i="71"/>
  <c r="TC40" i="71"/>
  <c r="XX40" i="71"/>
  <c r="XI40" i="71"/>
  <c r="IN40" i="71"/>
  <c r="JC40" i="71"/>
  <c r="GK40" i="71"/>
  <c r="GZ40" i="71"/>
  <c r="MQ41" i="71"/>
  <c r="ME41" i="71"/>
  <c r="NE41" i="71" s="1"/>
  <c r="MH41" i="71"/>
  <c r="MB41" i="71"/>
  <c r="NA41" i="71" s="1"/>
  <c r="MN41" i="71"/>
  <c r="LY41" i="71"/>
  <c r="MW41" i="71" s="1"/>
  <c r="MK41" i="71"/>
  <c r="FV41" i="71"/>
  <c r="GV41" i="71" s="1"/>
  <c r="FP41" i="71"/>
  <c r="GN41" i="71" s="1"/>
  <c r="FY41" i="71"/>
  <c r="GE41" i="71"/>
  <c r="GB41" i="71"/>
  <c r="FS41" i="71"/>
  <c r="GR41" i="71" s="1"/>
  <c r="GH41" i="71"/>
  <c r="KE41" i="71"/>
  <c r="KH41" i="71"/>
  <c r="JY41" i="71"/>
  <c r="KX41" i="71" s="1"/>
  <c r="KB41" i="71"/>
  <c r="LB41" i="71" s="1"/>
  <c r="KN41" i="71"/>
  <c r="KK41" i="71"/>
  <c r="JV41" i="71"/>
  <c r="KT41" i="71" s="1"/>
  <c r="YZ41" i="71"/>
  <c r="YT41" i="71"/>
  <c r="ZS41" i="71" s="1"/>
  <c r="ZI41" i="71"/>
  <c r="ZC41" i="71"/>
  <c r="ZF41" i="71"/>
  <c r="YQ41" i="71"/>
  <c r="ZO41" i="71" s="1"/>
  <c r="YW41" i="71"/>
  <c r="ZW41" i="71" s="1"/>
  <c r="AJU41" i="71"/>
  <c r="AJF41" i="71"/>
  <c r="AKD41" i="71" s="1"/>
  <c r="AJX41" i="71"/>
  <c r="AJR41" i="71"/>
  <c r="AJL41" i="71"/>
  <c r="AKL41" i="71" s="1"/>
  <c r="AJO41" i="71"/>
  <c r="AJI41" i="71"/>
  <c r="AKH41" i="71" s="1"/>
  <c r="AOV40" i="71"/>
  <c r="AOG40" i="71"/>
  <c r="RO40" i="71"/>
  <c r="QZ40" i="71"/>
  <c r="QN41" i="71"/>
  <c r="QE41" i="71"/>
  <c r="RC41" i="71" s="1"/>
  <c r="QK41" i="71"/>
  <c r="RK41" i="71" s="1"/>
  <c r="QQ41" i="71"/>
  <c r="QT41" i="71"/>
  <c r="QW41" i="71"/>
  <c r="QH41" i="71"/>
  <c r="RG41" i="71" s="1"/>
  <c r="OK41" i="71"/>
  <c r="OH41" i="71"/>
  <c r="PH41" i="71" s="1"/>
  <c r="OB41" i="71"/>
  <c r="OZ41" i="71" s="1"/>
  <c r="OE41" i="71"/>
  <c r="PD41" i="71" s="1"/>
  <c r="OT41" i="71"/>
  <c r="ON41" i="71"/>
  <c r="OQ41" i="71"/>
  <c r="WW41" i="71"/>
  <c r="WQ41" i="71"/>
  <c r="XP41" i="71" s="1"/>
  <c r="XF41" i="71"/>
  <c r="WZ41" i="71"/>
  <c r="WT41" i="71"/>
  <c r="XT41" i="71" s="1"/>
  <c r="XC41" i="71"/>
  <c r="WN41" i="71"/>
  <c r="XL41" i="71" s="1"/>
  <c r="ABC41" i="71"/>
  <c r="ABI41" i="71"/>
  <c r="ABF41" i="71"/>
  <c r="ABL41" i="71"/>
  <c r="AAT41" i="71"/>
  <c r="ABR41" i="71" s="1"/>
  <c r="AAZ41" i="71"/>
  <c r="ABZ41" i="71" s="1"/>
  <c r="AAW41" i="71"/>
  <c r="ABV41" i="71" s="1"/>
  <c r="AOD41" i="71"/>
  <c r="ANX41" i="71"/>
  <c r="ANU41" i="71"/>
  <c r="ANR41" i="71"/>
  <c r="AOR41" i="71" s="1"/>
  <c r="ANL41" i="71"/>
  <c r="AOJ41" i="71" s="1"/>
  <c r="AOA41" i="71"/>
  <c r="ANO41" i="71"/>
  <c r="AON41" i="71" s="1"/>
  <c r="ADR40" i="71"/>
  <c r="AEG40" i="71"/>
  <c r="GO41" i="111"/>
  <c r="HA41" i="111" s="1"/>
  <c r="GX41" i="111"/>
  <c r="GL41" i="111"/>
  <c r="HL41" i="111" s="1"/>
  <c r="GU41" i="111"/>
  <c r="GI41" i="111"/>
  <c r="HH41" i="111" s="1"/>
  <c r="GR41" i="111"/>
  <c r="GF41" i="111"/>
  <c r="HD41" i="111" s="1"/>
  <c r="ANF43" i="71"/>
  <c r="WH43" i="71"/>
  <c r="AGW43" i="71"/>
  <c r="AET43" i="71"/>
  <c r="ACQ43" i="71"/>
  <c r="ALC43" i="71"/>
  <c r="AAN43" i="71"/>
  <c r="YK43" i="71"/>
  <c r="PY43" i="71"/>
  <c r="UE43" i="71"/>
  <c r="NV43" i="71"/>
  <c r="JP43" i="71"/>
  <c r="HM43" i="71"/>
  <c r="SB43" i="71"/>
  <c r="FJ43" i="71"/>
  <c r="DG43" i="71"/>
  <c r="AIZ43" i="71"/>
  <c r="LS43" i="71"/>
  <c r="W41" i="111"/>
  <c r="K41" i="111"/>
  <c r="AI41" i="111" s="1"/>
  <c r="T41" i="111"/>
  <c r="AF41" i="111" s="1"/>
  <c r="AC41" i="111"/>
  <c r="Z41" i="111"/>
  <c r="Q41" i="111"/>
  <c r="AQ41" i="111" s="1"/>
  <c r="N41" i="111"/>
  <c r="NI40" i="71"/>
  <c r="MT40" i="71"/>
  <c r="AIM40" i="71"/>
  <c r="AHX40" i="71"/>
  <c r="ACD40" i="71"/>
  <c r="ABO40" i="71"/>
  <c r="IK41" i="71"/>
  <c r="IE41" i="71"/>
  <c r="HY41" i="71"/>
  <c r="IY41" i="71" s="1"/>
  <c r="HV41" i="71"/>
  <c r="IU41" i="71" s="1"/>
  <c r="HS41" i="71"/>
  <c r="IQ41" i="71" s="1"/>
  <c r="IB41" i="71"/>
  <c r="IH41" i="71"/>
  <c r="SZ41" i="71"/>
  <c r="SN41" i="71"/>
  <c r="TN41" i="71" s="1"/>
  <c r="SK41" i="71"/>
  <c r="TJ41" i="71" s="1"/>
  <c r="ST41" i="71"/>
  <c r="SQ41" i="71"/>
  <c r="SH41" i="71"/>
  <c r="TF41" i="71" s="1"/>
  <c r="SW41" i="71"/>
  <c r="ADL41" i="71"/>
  <c r="ACZ41" i="71"/>
  <c r="ADY41" i="71" s="1"/>
  <c r="ADI41" i="71"/>
  <c r="ACW41" i="71"/>
  <c r="ADU41" i="71" s="1"/>
  <c r="ADO41" i="71"/>
  <c r="ADF41" i="71"/>
  <c r="ADC41" i="71"/>
  <c r="AEC41" i="71" s="1"/>
  <c r="AFI41" i="71"/>
  <c r="AFF41" i="71"/>
  <c r="AGF41" i="71" s="1"/>
  <c r="AFL41" i="71"/>
  <c r="AFC41" i="71"/>
  <c r="AGB41" i="71" s="1"/>
  <c r="AEZ41" i="71"/>
  <c r="AFX41" i="71" s="1"/>
  <c r="AFR41" i="71"/>
  <c r="AFO41" i="71"/>
  <c r="AFU40" i="71"/>
  <c r="AGJ40" i="71"/>
  <c r="AAA40" i="71"/>
  <c r="ZL40" i="71"/>
  <c r="AI41" i="71"/>
  <c r="JS40" i="111"/>
  <c r="CT41" i="71"/>
  <c r="CP41" i="71"/>
  <c r="CL41" i="71"/>
  <c r="AM41" i="111"/>
  <c r="DO43" i="111"/>
  <c r="BH43" i="111"/>
  <c r="IC43" i="111"/>
  <c r="A43" i="111"/>
  <c r="FV43" i="111"/>
  <c r="AU40" i="111"/>
  <c r="FE41" i="111"/>
  <c r="AI42" i="71"/>
  <c r="FW42" i="111"/>
  <c r="B42" i="111"/>
  <c r="DP42" i="111"/>
  <c r="BI42" i="111"/>
  <c r="ID42" i="111"/>
  <c r="FI40" i="111"/>
  <c r="JO41" i="111"/>
  <c r="JW41" i="111"/>
  <c r="HP40" i="111"/>
  <c r="DB40" i="111"/>
  <c r="CT41" i="111"/>
  <c r="JK40" i="111"/>
  <c r="AQ41" i="71"/>
  <c r="BE42" i="71"/>
  <c r="BD43" i="71"/>
  <c r="B43" i="71"/>
  <c r="A44" i="71"/>
  <c r="ALC44" i="71" l="1"/>
  <c r="ANF44" i="71"/>
  <c r="ACQ44" i="71"/>
  <c r="AAN44" i="71"/>
  <c r="AIZ44" i="71"/>
  <c r="AET44" i="71"/>
  <c r="YK44" i="71"/>
  <c r="AGW44" i="71"/>
  <c r="WH44" i="71"/>
  <c r="UE44" i="71"/>
  <c r="SB44" i="71"/>
  <c r="NV44" i="71"/>
  <c r="JP44" i="71"/>
  <c r="DG44" i="71"/>
  <c r="HM44" i="71"/>
  <c r="PY44" i="71"/>
  <c r="LS44" i="71"/>
  <c r="FJ44" i="71"/>
  <c r="ANG43" i="71"/>
  <c r="ALD43" i="71"/>
  <c r="AGX43" i="71"/>
  <c r="AEU43" i="71"/>
  <c r="ACR43" i="71"/>
  <c r="AJA43" i="71"/>
  <c r="UF43" i="71"/>
  <c r="WI43" i="71"/>
  <c r="SC43" i="71"/>
  <c r="FK43" i="71"/>
  <c r="DH43" i="71"/>
  <c r="S43" i="71"/>
  <c r="G43" i="71"/>
  <c r="YL43" i="71"/>
  <c r="NW43" i="71"/>
  <c r="P43" i="71"/>
  <c r="AB43" i="71" s="1"/>
  <c r="AAO43" i="71"/>
  <c r="LT43" i="71"/>
  <c r="PZ43" i="71"/>
  <c r="Y43" i="71"/>
  <c r="J43" i="71"/>
  <c r="JQ43" i="71"/>
  <c r="HN43" i="71"/>
  <c r="V43" i="71"/>
  <c r="M43" i="71"/>
  <c r="Z42" i="111"/>
  <c r="N42" i="111"/>
  <c r="W42" i="111"/>
  <c r="K42" i="111"/>
  <c r="AC42" i="111"/>
  <c r="T42" i="111"/>
  <c r="AF42" i="111" s="1"/>
  <c r="Q42" i="111"/>
  <c r="PL41" i="71"/>
  <c r="OW41" i="71"/>
  <c r="KQ41" i="71"/>
  <c r="LF41" i="71"/>
  <c r="MT41" i="71"/>
  <c r="NI41" i="71"/>
  <c r="VU41" i="71"/>
  <c r="VF41" i="71"/>
  <c r="IE42" i="71"/>
  <c r="HV42" i="71"/>
  <c r="IU42" i="71" s="1"/>
  <c r="IH42" i="71"/>
  <c r="HY42" i="71"/>
  <c r="IY42" i="71" s="1"/>
  <c r="IB42" i="71"/>
  <c r="IK42" i="71"/>
  <c r="HS42" i="71"/>
  <c r="IQ42" i="71" s="1"/>
  <c r="KE42" i="71"/>
  <c r="JY42" i="71"/>
  <c r="KX42" i="71" s="1"/>
  <c r="KN42" i="71"/>
  <c r="KB42" i="71"/>
  <c r="LB42" i="71" s="1"/>
  <c r="KK42" i="71"/>
  <c r="KH42" i="71"/>
  <c r="JV42" i="71"/>
  <c r="KT42" i="71" s="1"/>
  <c r="AJX42" i="71"/>
  <c r="AJL42" i="71"/>
  <c r="AKL42" i="71" s="1"/>
  <c r="AJU42" i="71"/>
  <c r="AJI42" i="71"/>
  <c r="AKH42" i="71" s="1"/>
  <c r="AJR42" i="71"/>
  <c r="AJF42" i="71"/>
  <c r="AKD42" i="71" s="1"/>
  <c r="AJO42" i="71"/>
  <c r="AFL42" i="71"/>
  <c r="AEZ42" i="71"/>
  <c r="AFX42" i="71" s="1"/>
  <c r="AFI42" i="71"/>
  <c r="AFR42" i="71"/>
  <c r="AFF42" i="71"/>
  <c r="AGF42" i="71" s="1"/>
  <c r="AFO42" i="71"/>
  <c r="AFC42" i="71"/>
  <c r="AGB42" i="71" s="1"/>
  <c r="ANX42" i="71"/>
  <c r="ANO42" i="71"/>
  <c r="AON42" i="71" s="1"/>
  <c r="AOA42" i="71"/>
  <c r="AOD42" i="71"/>
  <c r="ANL42" i="71"/>
  <c r="AOJ42" i="71" s="1"/>
  <c r="ANR42" i="71"/>
  <c r="AOR42" i="71" s="1"/>
  <c r="ANU42" i="71"/>
  <c r="GR42" i="111"/>
  <c r="GF42" i="111"/>
  <c r="GO42" i="111"/>
  <c r="HA42" i="111" s="1"/>
  <c r="GX42" i="111"/>
  <c r="GL42" i="111"/>
  <c r="GI42" i="111"/>
  <c r="GU42" i="111"/>
  <c r="TR41" i="71"/>
  <c r="TC41" i="71"/>
  <c r="AOG41" i="71"/>
  <c r="AOV41" i="71"/>
  <c r="XX41" i="71"/>
  <c r="XI41" i="71"/>
  <c r="AKP41" i="71"/>
  <c r="AKA41" i="71"/>
  <c r="AAA41" i="71"/>
  <c r="ZL41" i="71"/>
  <c r="GZ41" i="71"/>
  <c r="GK41" i="71"/>
  <c r="DY42" i="71"/>
  <c r="DS42" i="71"/>
  <c r="ES42" i="71" s="1"/>
  <c r="DM42" i="71"/>
  <c r="EK42" i="71" s="1"/>
  <c r="DP42" i="71"/>
  <c r="EO42" i="71" s="1"/>
  <c r="EE42" i="71"/>
  <c r="EB42" i="71"/>
  <c r="DV42" i="71"/>
  <c r="SZ42" i="71"/>
  <c r="SN42" i="71"/>
  <c r="TN42" i="71" s="1"/>
  <c r="SW42" i="71"/>
  <c r="SK42" i="71"/>
  <c r="TJ42" i="71" s="1"/>
  <c r="SH42" i="71"/>
  <c r="TF42" i="71" s="1"/>
  <c r="ST42" i="71"/>
  <c r="SQ42" i="71"/>
  <c r="OK42" i="71"/>
  <c r="ON42" i="71"/>
  <c r="OT42" i="71"/>
  <c r="OH42" i="71"/>
  <c r="PH42" i="71" s="1"/>
  <c r="OE42" i="71"/>
  <c r="PD42" i="71" s="1"/>
  <c r="OB42" i="71"/>
  <c r="OZ42" i="71" s="1"/>
  <c r="OQ42" i="71"/>
  <c r="ZI42" i="71"/>
  <c r="YW42" i="71"/>
  <c r="ZW42" i="71" s="1"/>
  <c r="ZF42" i="71"/>
  <c r="YT42" i="71"/>
  <c r="ZS42" i="71" s="1"/>
  <c r="ZC42" i="71"/>
  <c r="YZ42" i="71"/>
  <c r="YQ42" i="71"/>
  <c r="ZO42" i="71" s="1"/>
  <c r="WW42" i="71"/>
  <c r="XF42" i="71"/>
  <c r="WZ42" i="71"/>
  <c r="WT42" i="71"/>
  <c r="XT42" i="71" s="1"/>
  <c r="WQ42" i="71"/>
  <c r="XP42" i="71" s="1"/>
  <c r="WN42" i="71"/>
  <c r="XL42" i="71" s="1"/>
  <c r="XC42" i="71"/>
  <c r="IV42" i="111"/>
  <c r="JH42" i="111" s="1"/>
  <c r="JW42" i="111" s="1"/>
  <c r="JE42" i="111"/>
  <c r="IS42" i="111"/>
  <c r="JB42" i="111"/>
  <c r="JO42" i="111" s="1"/>
  <c r="IP42" i="111"/>
  <c r="IY42" i="111"/>
  <c r="IM42" i="111"/>
  <c r="AEG41" i="71"/>
  <c r="ADR41" i="71"/>
  <c r="CB42" i="71"/>
  <c r="BP42" i="71"/>
  <c r="BY42" i="71"/>
  <c r="BM42" i="71"/>
  <c r="CL42" i="71" s="1"/>
  <c r="BV42" i="71"/>
  <c r="BJ42" i="71"/>
  <c r="CH42" i="71" s="1"/>
  <c r="BS42" i="71"/>
  <c r="CE42" i="71" s="1"/>
  <c r="CD42" i="111"/>
  <c r="BR42" i="111"/>
  <c r="CA42" i="111"/>
  <c r="CM42" i="111" s="1"/>
  <c r="CJ42" i="111"/>
  <c r="CG42" i="111"/>
  <c r="BX42" i="111"/>
  <c r="CX42" i="111" s="1"/>
  <c r="BU42" i="111"/>
  <c r="ACD41" i="71"/>
  <c r="ABO41" i="71"/>
  <c r="AMS41" i="71"/>
  <c r="AMD41" i="71"/>
  <c r="MQ42" i="71"/>
  <c r="ME42" i="71"/>
  <c r="NE42" i="71" s="1"/>
  <c r="MK42" i="71"/>
  <c r="MN42" i="71"/>
  <c r="MB42" i="71"/>
  <c r="NA42" i="71" s="1"/>
  <c r="LY42" i="71"/>
  <c r="MW42" i="71" s="1"/>
  <c r="MH42" i="71"/>
  <c r="QQ42" i="71"/>
  <c r="QH42" i="71"/>
  <c r="RG42" i="71" s="1"/>
  <c r="QW42" i="71"/>
  <c r="QT42" i="71"/>
  <c r="QK42" i="71"/>
  <c r="RK42" i="71" s="1"/>
  <c r="QN42" i="71"/>
  <c r="QE42" i="71"/>
  <c r="RC42" i="71" s="1"/>
  <c r="ABL42" i="71"/>
  <c r="AAZ42" i="71"/>
  <c r="ABZ42" i="71" s="1"/>
  <c r="ABI42" i="71"/>
  <c r="AAW42" i="71"/>
  <c r="ABV42" i="71" s="1"/>
  <c r="ABF42" i="71"/>
  <c r="ABC42" i="71"/>
  <c r="AAT42" i="71"/>
  <c r="ABR42" i="71" s="1"/>
  <c r="AHO42" i="71"/>
  <c r="AHR42" i="71"/>
  <c r="AHF42" i="71"/>
  <c r="AIE42" i="71" s="1"/>
  <c r="AHL42" i="71"/>
  <c r="AHC42" i="71"/>
  <c r="AIA42" i="71" s="1"/>
  <c r="AHI42" i="71"/>
  <c r="AII42" i="71" s="1"/>
  <c r="AHU42" i="71"/>
  <c r="EH42" i="111"/>
  <c r="ET42" i="111" s="1"/>
  <c r="EQ42" i="111"/>
  <c r="EE42" i="111"/>
  <c r="EN42" i="111"/>
  <c r="EK42" i="111"/>
  <c r="EB42" i="111"/>
  <c r="FA42" i="111" s="1"/>
  <c r="DY42" i="111"/>
  <c r="EW42" i="111" s="1"/>
  <c r="AGJ41" i="71"/>
  <c r="AFU41" i="71"/>
  <c r="IN41" i="71"/>
  <c r="JC41" i="71"/>
  <c r="RO41" i="71"/>
  <c r="QZ41" i="71"/>
  <c r="AHX41" i="71"/>
  <c r="AIM41" i="71"/>
  <c r="EH41" i="71"/>
  <c r="EW41" i="71"/>
  <c r="GB42" i="71"/>
  <c r="GE42" i="71"/>
  <c r="FS42" i="71"/>
  <c r="GR42" i="71" s="1"/>
  <c r="FV42" i="71"/>
  <c r="GV42" i="71" s="1"/>
  <c r="FY42" i="71"/>
  <c r="GH42" i="71"/>
  <c r="FP42" i="71"/>
  <c r="GN42" i="71" s="1"/>
  <c r="UW42" i="71"/>
  <c r="UK42" i="71"/>
  <c r="VI42" i="71" s="1"/>
  <c r="UT42" i="71"/>
  <c r="VC42" i="71"/>
  <c r="UZ42" i="71"/>
  <c r="UQ42" i="71"/>
  <c r="VQ42" i="71" s="1"/>
  <c r="UN42" i="71"/>
  <c r="VM42" i="71" s="1"/>
  <c r="ADI42" i="71"/>
  <c r="ACW42" i="71"/>
  <c r="ADU42" i="71" s="1"/>
  <c r="ADF42" i="71"/>
  <c r="ADO42" i="71"/>
  <c r="ADL42" i="71"/>
  <c r="ADC42" i="71"/>
  <c r="AEC42" i="71" s="1"/>
  <c r="ACZ42" i="71"/>
  <c r="ADY42" i="71" s="1"/>
  <c r="ALX42" i="71"/>
  <c r="ALL42" i="71"/>
  <c r="AMK42" i="71" s="1"/>
  <c r="ALU42" i="71"/>
  <c r="ALI42" i="71"/>
  <c r="AMG42" i="71" s="1"/>
  <c r="AMA42" i="71"/>
  <c r="ALO42" i="71"/>
  <c r="AMO42" i="71" s="1"/>
  <c r="ALR42" i="71"/>
  <c r="AM42" i="71"/>
  <c r="AE42" i="71"/>
  <c r="JK41" i="111"/>
  <c r="FV44" i="111"/>
  <c r="A44" i="111"/>
  <c r="DO44" i="111"/>
  <c r="BH44" i="111"/>
  <c r="IC44" i="111"/>
  <c r="DB41" i="111"/>
  <c r="FE42" i="111"/>
  <c r="FI41" i="111"/>
  <c r="AU41" i="111"/>
  <c r="AI43" i="71"/>
  <c r="ID43" i="111"/>
  <c r="AQ43" i="71"/>
  <c r="FW43" i="111"/>
  <c r="BI43" i="111"/>
  <c r="DP43" i="111"/>
  <c r="B43" i="111"/>
  <c r="CT42" i="71"/>
  <c r="CP42" i="71"/>
  <c r="HP41" i="111"/>
  <c r="AI42" i="111"/>
  <c r="AQ42" i="111"/>
  <c r="AM42" i="111"/>
  <c r="JS42" i="111"/>
  <c r="CT42" i="111"/>
  <c r="CP42" i="111"/>
  <c r="HL42" i="111"/>
  <c r="HH42" i="111"/>
  <c r="HD42" i="111"/>
  <c r="AQ42" i="71"/>
  <c r="BD44" i="71"/>
  <c r="BE43" i="71"/>
  <c r="AM43" i="71"/>
  <c r="B44" i="71"/>
  <c r="A45" i="71"/>
  <c r="BS43" i="71" l="1"/>
  <c r="CE43" i="71" s="1"/>
  <c r="CB43" i="71"/>
  <c r="BP43" i="71"/>
  <c r="CP43" i="71" s="1"/>
  <c r="BY43" i="71"/>
  <c r="BJ43" i="71"/>
  <c r="BV43" i="71"/>
  <c r="BM43" i="71"/>
  <c r="CL43" i="71" s="1"/>
  <c r="AC43" i="111"/>
  <c r="Q43" i="111"/>
  <c r="Z43" i="111"/>
  <c r="N43" i="111"/>
  <c r="AM43" i="111" s="1"/>
  <c r="K43" i="111"/>
  <c r="AI43" i="111" s="1"/>
  <c r="W43" i="111"/>
  <c r="T43" i="111"/>
  <c r="AF43" i="111" s="1"/>
  <c r="ADR42" i="71"/>
  <c r="AEG42" i="71"/>
  <c r="GK42" i="71"/>
  <c r="GZ42" i="71"/>
  <c r="KE43" i="71"/>
  <c r="KB43" i="71"/>
  <c r="LB43" i="71" s="1"/>
  <c r="JV43" i="71"/>
  <c r="KT43" i="71" s="1"/>
  <c r="KN43" i="71"/>
  <c r="JY43" i="71"/>
  <c r="KX43" i="71" s="1"/>
  <c r="KK43" i="71"/>
  <c r="KH43" i="71"/>
  <c r="MH43" i="71"/>
  <c r="ME43" i="71"/>
  <c r="NE43" i="71" s="1"/>
  <c r="MQ43" i="71"/>
  <c r="MK43" i="71"/>
  <c r="MB43" i="71"/>
  <c r="NA43" i="71" s="1"/>
  <c r="LY43" i="71"/>
  <c r="MW43" i="71" s="1"/>
  <c r="MN43" i="71"/>
  <c r="ZF43" i="71"/>
  <c r="YT43" i="71"/>
  <c r="ZS43" i="71" s="1"/>
  <c r="YQ43" i="71"/>
  <c r="ZO43" i="71" s="1"/>
  <c r="YW43" i="71"/>
  <c r="ZW43" i="71" s="1"/>
  <c r="ZC43" i="71"/>
  <c r="ZI43" i="71"/>
  <c r="YZ43" i="71"/>
  <c r="FY43" i="71"/>
  <c r="GE43" i="71"/>
  <c r="FV43" i="71"/>
  <c r="GV43" i="71" s="1"/>
  <c r="GB43" i="71"/>
  <c r="GH43" i="71"/>
  <c r="FS43" i="71"/>
  <c r="GR43" i="71" s="1"/>
  <c r="FP43" i="71"/>
  <c r="GN43" i="71" s="1"/>
  <c r="AJU43" i="71"/>
  <c r="AJL43" i="71"/>
  <c r="AKL43" i="71" s="1"/>
  <c r="AJF43" i="71"/>
  <c r="AKD43" i="71" s="1"/>
  <c r="AJX43" i="71"/>
  <c r="AJR43" i="71"/>
  <c r="AJI43" i="71"/>
  <c r="AKH43" i="71" s="1"/>
  <c r="AJO43" i="71"/>
  <c r="ALO43" i="71"/>
  <c r="AMO43" i="71" s="1"/>
  <c r="ALI43" i="71"/>
  <c r="AMG43" i="71" s="1"/>
  <c r="ALR43" i="71"/>
  <c r="ALX43" i="71"/>
  <c r="AMA43" i="71"/>
  <c r="ALU43" i="71"/>
  <c r="ALL43" i="71"/>
  <c r="AMK43" i="71" s="1"/>
  <c r="ANG44" i="71"/>
  <c r="ALD44" i="71"/>
  <c r="AJA44" i="71"/>
  <c r="AEU44" i="71"/>
  <c r="YL44" i="71"/>
  <c r="AGX44" i="71"/>
  <c r="WI44" i="71"/>
  <c r="UF44" i="71"/>
  <c r="SC44" i="71"/>
  <c r="PZ44" i="71"/>
  <c r="AAO44" i="71"/>
  <c r="HN44" i="71"/>
  <c r="V44" i="71"/>
  <c r="J44" i="71"/>
  <c r="LT44" i="71"/>
  <c r="FK44" i="71"/>
  <c r="S44" i="71"/>
  <c r="G44" i="71"/>
  <c r="ACR44" i="71"/>
  <c r="P44" i="71"/>
  <c r="AB44" i="71" s="1"/>
  <c r="M44" i="71"/>
  <c r="Y44" i="71"/>
  <c r="NW44" i="71"/>
  <c r="JQ44" i="71"/>
  <c r="DH44" i="71"/>
  <c r="GU43" i="111"/>
  <c r="GI43" i="111"/>
  <c r="HH43" i="111" s="1"/>
  <c r="GR43" i="111"/>
  <c r="GF43" i="111"/>
  <c r="GO43" i="111"/>
  <c r="HA43" i="111" s="1"/>
  <c r="GX43" i="111"/>
  <c r="GL43" i="111"/>
  <c r="HL43" i="111" s="1"/>
  <c r="ALC45" i="71"/>
  <c r="AIZ45" i="71"/>
  <c r="AET45" i="71"/>
  <c r="YK45" i="71"/>
  <c r="WH45" i="71"/>
  <c r="AGW45" i="71"/>
  <c r="UE45" i="71"/>
  <c r="SB45" i="71"/>
  <c r="PY45" i="71"/>
  <c r="ANF45" i="71"/>
  <c r="AAN45" i="71"/>
  <c r="DG45" i="71"/>
  <c r="ACQ45" i="71"/>
  <c r="NV45" i="71"/>
  <c r="LS45" i="71"/>
  <c r="HM45" i="71"/>
  <c r="FJ45" i="71"/>
  <c r="JP45" i="71"/>
  <c r="EK43" i="111"/>
  <c r="DY43" i="111"/>
  <c r="EW43" i="111" s="1"/>
  <c r="EH43" i="111"/>
  <c r="ET43" i="111" s="1"/>
  <c r="EQ43" i="111"/>
  <c r="EN43" i="111"/>
  <c r="EE43" i="111"/>
  <c r="FE43" i="111" s="1"/>
  <c r="EB43" i="111"/>
  <c r="IY43" i="111"/>
  <c r="IM43" i="111"/>
  <c r="IV43" i="111"/>
  <c r="JH43" i="111" s="1"/>
  <c r="JW43" i="111" s="1"/>
  <c r="JE43" i="111"/>
  <c r="JS43" i="111" s="1"/>
  <c r="IS43" i="111"/>
  <c r="IP43" i="111"/>
  <c r="JB43" i="111"/>
  <c r="JO43" i="111" s="1"/>
  <c r="AMS42" i="71"/>
  <c r="AMD42" i="71"/>
  <c r="AHX42" i="71"/>
  <c r="AIM42" i="71"/>
  <c r="RO42" i="71"/>
  <c r="QZ42" i="71"/>
  <c r="AAA42" i="71"/>
  <c r="ZL42" i="71"/>
  <c r="PL42" i="71"/>
  <c r="OW42" i="71"/>
  <c r="EW42" i="71"/>
  <c r="EH42" i="71"/>
  <c r="AKP42" i="71"/>
  <c r="AKA42" i="71"/>
  <c r="IN42" i="71"/>
  <c r="JC42" i="71"/>
  <c r="ABC43" i="71"/>
  <c r="AAZ43" i="71"/>
  <c r="ABZ43" i="71" s="1"/>
  <c r="ABF43" i="71"/>
  <c r="ABI43" i="71"/>
  <c r="AAW43" i="71"/>
  <c r="ABV43" i="71" s="1"/>
  <c r="ABL43" i="71"/>
  <c r="AAT43" i="71"/>
  <c r="ABR43" i="71" s="1"/>
  <c r="SZ43" i="71"/>
  <c r="SH43" i="71"/>
  <c r="TF43" i="71" s="1"/>
  <c r="SK43" i="71"/>
  <c r="TJ43" i="71" s="1"/>
  <c r="ST43" i="71"/>
  <c r="SQ43" i="71"/>
  <c r="SW43" i="71"/>
  <c r="SN43" i="71"/>
  <c r="TN43" i="71" s="1"/>
  <c r="ADF43" i="71"/>
  <c r="ADO43" i="71"/>
  <c r="ADC43" i="71"/>
  <c r="AEC43" i="71" s="1"/>
  <c r="ADL43" i="71"/>
  <c r="ADI43" i="71"/>
  <c r="ACZ43" i="71"/>
  <c r="ADY43" i="71" s="1"/>
  <c r="ACW43" i="71"/>
  <c r="ADU43" i="71" s="1"/>
  <c r="ANU43" i="71"/>
  <c r="ANO43" i="71"/>
  <c r="AON43" i="71" s="1"/>
  <c r="AOD43" i="71"/>
  <c r="ANX43" i="71"/>
  <c r="ANL43" i="71"/>
  <c r="AOJ43" i="71" s="1"/>
  <c r="ANR43" i="71"/>
  <c r="AOR43" i="71" s="1"/>
  <c r="AOA43" i="71"/>
  <c r="ACD42" i="71"/>
  <c r="ABO42" i="71"/>
  <c r="TR42" i="71"/>
  <c r="TC42" i="71"/>
  <c r="AFU42" i="71"/>
  <c r="AGJ42" i="71"/>
  <c r="KQ42" i="71"/>
  <c r="LF42" i="71"/>
  <c r="XC43" i="71"/>
  <c r="WQ43" i="71"/>
  <c r="XP43" i="71" s="1"/>
  <c r="WN43" i="71"/>
  <c r="XL43" i="71" s="1"/>
  <c r="WW43" i="71"/>
  <c r="WT43" i="71"/>
  <c r="XT43" i="71" s="1"/>
  <c r="XF43" i="71"/>
  <c r="WZ43" i="71"/>
  <c r="AFI43" i="71"/>
  <c r="AFF43" i="71"/>
  <c r="AGF43" i="71" s="1"/>
  <c r="AFL43" i="71"/>
  <c r="AFR43" i="71"/>
  <c r="AEZ43" i="71"/>
  <c r="AFX43" i="71" s="1"/>
  <c r="AFO43" i="71"/>
  <c r="AFC43" i="71"/>
  <c r="AGB43" i="71" s="1"/>
  <c r="CG43" i="111"/>
  <c r="BU43" i="111"/>
  <c r="CT43" i="111" s="1"/>
  <c r="CD43" i="111"/>
  <c r="BR43" i="111"/>
  <c r="CJ43" i="111"/>
  <c r="CA43" i="111"/>
  <c r="CM43" i="111" s="1"/>
  <c r="BX43" i="111"/>
  <c r="CX43" i="111" s="1"/>
  <c r="VF42" i="71"/>
  <c r="VU42" i="71"/>
  <c r="NI42" i="71"/>
  <c r="MT42" i="71"/>
  <c r="XX42" i="71"/>
  <c r="XI42" i="71"/>
  <c r="AOV42" i="71"/>
  <c r="AOG42" i="71"/>
  <c r="IB43" i="71"/>
  <c r="IH43" i="71"/>
  <c r="IE43" i="71"/>
  <c r="HY43" i="71"/>
  <c r="IY43" i="71" s="1"/>
  <c r="HV43" i="71"/>
  <c r="IU43" i="71" s="1"/>
  <c r="IK43" i="71"/>
  <c r="HS43" i="71"/>
  <c r="IQ43" i="71" s="1"/>
  <c r="QN43" i="71"/>
  <c r="QK43" i="71"/>
  <c r="RK43" i="71" s="1"/>
  <c r="QE43" i="71"/>
  <c r="RC43" i="71" s="1"/>
  <c r="QT43" i="71"/>
  <c r="QQ43" i="71"/>
  <c r="QW43" i="71"/>
  <c r="QH43" i="71"/>
  <c r="RG43" i="71" s="1"/>
  <c r="OT43" i="71"/>
  <c r="ON43" i="71"/>
  <c r="OB43" i="71"/>
  <c r="OZ43" i="71" s="1"/>
  <c r="OQ43" i="71"/>
  <c r="OH43" i="71"/>
  <c r="PH43" i="71" s="1"/>
  <c r="OK43" i="71"/>
  <c r="OE43" i="71"/>
  <c r="PD43" i="71" s="1"/>
  <c r="DV43" i="71"/>
  <c r="DS43" i="71"/>
  <c r="ES43" i="71" s="1"/>
  <c r="EE43" i="71"/>
  <c r="DP43" i="71"/>
  <c r="EO43" i="71" s="1"/>
  <c r="DY43" i="71"/>
  <c r="EB43" i="71"/>
  <c r="DM43" i="71"/>
  <c r="EK43" i="71" s="1"/>
  <c r="UT43" i="71"/>
  <c r="UW43" i="71"/>
  <c r="UQ43" i="71"/>
  <c r="VQ43" i="71" s="1"/>
  <c r="VC43" i="71"/>
  <c r="UZ43" i="71"/>
  <c r="UN43" i="71"/>
  <c r="VM43" i="71" s="1"/>
  <c r="UK43" i="71"/>
  <c r="VI43" i="71" s="1"/>
  <c r="AHL43" i="71"/>
  <c r="AHU43" i="71"/>
  <c r="AHO43" i="71"/>
  <c r="AHI43" i="71"/>
  <c r="AII43" i="71" s="1"/>
  <c r="AHC43" i="71"/>
  <c r="AIA43" i="71" s="1"/>
  <c r="AHF43" i="71"/>
  <c r="AIE43" i="71" s="1"/>
  <c r="AHR43" i="71"/>
  <c r="AE43" i="71"/>
  <c r="HP42" i="111"/>
  <c r="DO45" i="111"/>
  <c r="BH45" i="111"/>
  <c r="A45" i="111"/>
  <c r="IC45" i="111"/>
  <c r="FV45" i="111"/>
  <c r="JK42" i="111"/>
  <c r="AU42" i="111"/>
  <c r="AQ43" i="111"/>
  <c r="CP43" i="111"/>
  <c r="AM44" i="71"/>
  <c r="FW44" i="111"/>
  <c r="DP44" i="111"/>
  <c r="BI44" i="111"/>
  <c r="ID44" i="111"/>
  <c r="B44" i="111"/>
  <c r="AE44" i="71"/>
  <c r="CH43" i="71"/>
  <c r="CT43" i="71"/>
  <c r="HD43" i="111"/>
  <c r="FI42" i="111"/>
  <c r="DB42" i="111"/>
  <c r="FA43" i="111"/>
  <c r="BD45" i="71"/>
  <c r="BE44" i="71"/>
  <c r="B45" i="71"/>
  <c r="CJ44" i="111" l="1"/>
  <c r="BX44" i="111"/>
  <c r="CG44" i="111"/>
  <c r="BU44" i="111"/>
  <c r="CT44" i="111" s="1"/>
  <c r="BR44" i="111"/>
  <c r="CD44" i="111"/>
  <c r="CA44" i="111"/>
  <c r="CM44" i="111" s="1"/>
  <c r="EN44" i="111"/>
  <c r="EB44" i="111"/>
  <c r="EK44" i="111"/>
  <c r="DY44" i="111"/>
  <c r="EQ44" i="111"/>
  <c r="EH44" i="111"/>
  <c r="ET44" i="111" s="1"/>
  <c r="EE44" i="111"/>
  <c r="AGJ43" i="71"/>
  <c r="AFU43" i="71"/>
  <c r="XI43" i="71"/>
  <c r="XX43" i="71"/>
  <c r="TC43" i="71"/>
  <c r="TR43" i="71"/>
  <c r="KN44" i="71"/>
  <c r="KB44" i="71"/>
  <c r="LB44" i="71" s="1"/>
  <c r="JV44" i="71"/>
  <c r="KT44" i="71" s="1"/>
  <c r="KK44" i="71"/>
  <c r="JY44" i="71"/>
  <c r="KX44" i="71" s="1"/>
  <c r="KH44" i="71"/>
  <c r="KE44" i="71"/>
  <c r="GB44" i="71"/>
  <c r="FS44" i="71"/>
  <c r="GR44" i="71" s="1"/>
  <c r="GE44" i="71"/>
  <c r="FV44" i="71"/>
  <c r="GV44" i="71" s="1"/>
  <c r="FY44" i="71"/>
  <c r="FP44" i="71"/>
  <c r="GN44" i="71" s="1"/>
  <c r="GH44" i="71"/>
  <c r="IE44" i="71"/>
  <c r="IH44" i="71"/>
  <c r="HV44" i="71"/>
  <c r="IU44" i="71" s="1"/>
  <c r="IK44" i="71"/>
  <c r="HY44" i="71"/>
  <c r="IY44" i="71" s="1"/>
  <c r="IB44" i="71"/>
  <c r="HS44" i="71"/>
  <c r="IQ44" i="71" s="1"/>
  <c r="UT44" i="71"/>
  <c r="VC44" i="71"/>
  <c r="UQ44" i="71"/>
  <c r="VQ44" i="71" s="1"/>
  <c r="UZ44" i="71"/>
  <c r="UN44" i="71"/>
  <c r="VM44" i="71" s="1"/>
  <c r="UW44" i="71"/>
  <c r="UK44" i="71"/>
  <c r="VI44" i="71" s="1"/>
  <c r="AFI44" i="71"/>
  <c r="AFR44" i="71"/>
  <c r="AFF44" i="71"/>
  <c r="AGF44" i="71" s="1"/>
  <c r="AFO44" i="71"/>
  <c r="AFC44" i="71"/>
  <c r="AGB44" i="71" s="1"/>
  <c r="AFL44" i="71"/>
  <c r="AEZ44" i="71"/>
  <c r="AFX44" i="71" s="1"/>
  <c r="AMD43" i="71"/>
  <c r="AMS43" i="71"/>
  <c r="GZ43" i="71"/>
  <c r="GK43" i="71"/>
  <c r="ANG45" i="71"/>
  <c r="WI45" i="71"/>
  <c r="AGX45" i="71"/>
  <c r="AEU45" i="71"/>
  <c r="AAO45" i="71"/>
  <c r="NW45" i="71"/>
  <c r="ACR45" i="71"/>
  <c r="YL45" i="71"/>
  <c r="LT45" i="71"/>
  <c r="HN45" i="71"/>
  <c r="Y45" i="71"/>
  <c r="M45" i="71"/>
  <c r="AJA45" i="71"/>
  <c r="FK45" i="71"/>
  <c r="DH45" i="71"/>
  <c r="V45" i="71"/>
  <c r="J45" i="71"/>
  <c r="AI45" i="71" s="1"/>
  <c r="ALD45" i="71"/>
  <c r="JQ45" i="71"/>
  <c r="G45" i="71"/>
  <c r="P45" i="71"/>
  <c r="AB45" i="71" s="1"/>
  <c r="UF45" i="71"/>
  <c r="SC45" i="71"/>
  <c r="S45" i="71"/>
  <c r="PZ45" i="71"/>
  <c r="EH43" i="71"/>
  <c r="EW43" i="71"/>
  <c r="ADR43" i="71"/>
  <c r="AEG43" i="71"/>
  <c r="ON44" i="71"/>
  <c r="OB44" i="71"/>
  <c r="OZ44" i="71" s="1"/>
  <c r="OK44" i="71"/>
  <c r="OT44" i="71"/>
  <c r="OH44" i="71"/>
  <c r="PH44" i="71" s="1"/>
  <c r="OE44" i="71"/>
  <c r="PD44" i="71" s="1"/>
  <c r="OQ44" i="71"/>
  <c r="ADO44" i="71"/>
  <c r="ADC44" i="71"/>
  <c r="AEC44" i="71" s="1"/>
  <c r="ADL44" i="71"/>
  <c r="ACZ44" i="71"/>
  <c r="ADY44" i="71" s="1"/>
  <c r="ADI44" i="71"/>
  <c r="ADF44" i="71"/>
  <c r="ACW44" i="71"/>
  <c r="ADU44" i="71" s="1"/>
  <c r="MK44" i="71"/>
  <c r="LY44" i="71"/>
  <c r="MW44" i="71" s="1"/>
  <c r="ME44" i="71"/>
  <c r="NE44" i="71" s="1"/>
  <c r="MH44" i="71"/>
  <c r="MQ44" i="71"/>
  <c r="MB44" i="71"/>
  <c r="NA44" i="71" s="1"/>
  <c r="MN44" i="71"/>
  <c r="ABL44" i="71"/>
  <c r="AAZ44" i="71"/>
  <c r="ABZ44" i="71" s="1"/>
  <c r="ABI44" i="71"/>
  <c r="AAW44" i="71"/>
  <c r="ABV44" i="71" s="1"/>
  <c r="ABC44" i="71"/>
  <c r="AAT44" i="71"/>
  <c r="ABR44" i="71" s="1"/>
  <c r="ABF44" i="71"/>
  <c r="WZ44" i="71"/>
  <c r="WN44" i="71"/>
  <c r="XL44" i="71" s="1"/>
  <c r="WW44" i="71"/>
  <c r="WQ44" i="71"/>
  <c r="XP44" i="71" s="1"/>
  <c r="XF44" i="71"/>
  <c r="XC44" i="71"/>
  <c r="WT44" i="71"/>
  <c r="XT44" i="71" s="1"/>
  <c r="AJO44" i="71"/>
  <c r="AJX44" i="71"/>
  <c r="AJL44" i="71"/>
  <c r="AKL44" i="71" s="1"/>
  <c r="AJU44" i="71"/>
  <c r="AJI44" i="71"/>
  <c r="AKH44" i="71" s="1"/>
  <c r="AJR44" i="71"/>
  <c r="AJF44" i="71"/>
  <c r="AKD44" i="71" s="1"/>
  <c r="ZL43" i="71"/>
  <c r="AAA43" i="71"/>
  <c r="LF43" i="71"/>
  <c r="KQ43" i="71"/>
  <c r="T44" i="111"/>
  <c r="AF44" i="111" s="1"/>
  <c r="AC44" i="111"/>
  <c r="Q44" i="111"/>
  <c r="AQ44" i="111" s="1"/>
  <c r="N44" i="111"/>
  <c r="AM44" i="111" s="1"/>
  <c r="K44" i="111"/>
  <c r="Z44" i="111"/>
  <c r="W44" i="111"/>
  <c r="GX44" i="111"/>
  <c r="GL44" i="111"/>
  <c r="GU44" i="111"/>
  <c r="GI44" i="111"/>
  <c r="GR44" i="111"/>
  <c r="GF44" i="111"/>
  <c r="GO44" i="111"/>
  <c r="HA44" i="111" s="1"/>
  <c r="BV44" i="71"/>
  <c r="BJ44" i="71"/>
  <c r="BS44" i="71"/>
  <c r="CE44" i="71" s="1"/>
  <c r="CB44" i="71"/>
  <c r="BP44" i="71"/>
  <c r="CP44" i="71" s="1"/>
  <c r="BM44" i="71"/>
  <c r="CL44" i="71" s="1"/>
  <c r="BY44" i="71"/>
  <c r="JB44" i="111"/>
  <c r="JO44" i="111" s="1"/>
  <c r="IP44" i="111"/>
  <c r="IY44" i="111"/>
  <c r="IM44" i="111"/>
  <c r="IV44" i="111"/>
  <c r="JH44" i="111" s="1"/>
  <c r="JW44" i="111" s="1"/>
  <c r="JE44" i="111"/>
  <c r="JS44" i="111" s="1"/>
  <c r="IS44" i="111"/>
  <c r="VF43" i="71"/>
  <c r="VU43" i="71"/>
  <c r="JC43" i="71"/>
  <c r="IN43" i="71"/>
  <c r="AOV43" i="71"/>
  <c r="AOG43" i="71"/>
  <c r="QQ44" i="71"/>
  <c r="QH44" i="71"/>
  <c r="RG44" i="71" s="1"/>
  <c r="QW44" i="71"/>
  <c r="QT44" i="71"/>
  <c r="QK44" i="71"/>
  <c r="RK44" i="71" s="1"/>
  <c r="QE44" i="71"/>
  <c r="RC44" i="71" s="1"/>
  <c r="QN44" i="71"/>
  <c r="AHO44" i="71"/>
  <c r="AHF44" i="71"/>
  <c r="AIE44" i="71" s="1"/>
  <c r="AHR44" i="71"/>
  <c r="AHI44" i="71"/>
  <c r="AII44" i="71" s="1"/>
  <c r="AHU44" i="71"/>
  <c r="AHL44" i="71"/>
  <c r="AHC44" i="71"/>
  <c r="AIA44" i="71" s="1"/>
  <c r="AMA44" i="71"/>
  <c r="ALO44" i="71"/>
  <c r="AMO44" i="71" s="1"/>
  <c r="ALX44" i="71"/>
  <c r="ALL44" i="71"/>
  <c r="AMK44" i="71" s="1"/>
  <c r="ALR44" i="71"/>
  <c r="ALU44" i="71"/>
  <c r="ALI44" i="71"/>
  <c r="AMG44" i="71" s="1"/>
  <c r="NI43" i="71"/>
  <c r="MT43" i="71"/>
  <c r="AIM43" i="71"/>
  <c r="AHX43" i="71"/>
  <c r="PL43" i="71"/>
  <c r="OW43" i="71"/>
  <c r="RO43" i="71"/>
  <c r="QZ43" i="71"/>
  <c r="ACD43" i="71"/>
  <c r="ABO43" i="71"/>
  <c r="DV44" i="71"/>
  <c r="DY44" i="71"/>
  <c r="DP44" i="71"/>
  <c r="EO44" i="71" s="1"/>
  <c r="DM44" i="71"/>
  <c r="EK44" i="71" s="1"/>
  <c r="EB44" i="71"/>
  <c r="EE44" i="71"/>
  <c r="DS44" i="71"/>
  <c r="ES44" i="71" s="1"/>
  <c r="SQ44" i="71"/>
  <c r="SZ44" i="71"/>
  <c r="SN44" i="71"/>
  <c r="TN44" i="71" s="1"/>
  <c r="SW44" i="71"/>
  <c r="ST44" i="71"/>
  <c r="SK44" i="71"/>
  <c r="TJ44" i="71" s="1"/>
  <c r="SH44" i="71"/>
  <c r="TF44" i="71" s="1"/>
  <c r="YZ44" i="71"/>
  <c r="ZI44" i="71"/>
  <c r="YW44" i="71"/>
  <c r="ZW44" i="71" s="1"/>
  <c r="ZC44" i="71"/>
  <c r="YT44" i="71"/>
  <c r="ZS44" i="71" s="1"/>
  <c r="YQ44" i="71"/>
  <c r="ZO44" i="71" s="1"/>
  <c r="ZF44" i="71"/>
  <c r="ANX44" i="71"/>
  <c r="ANO44" i="71"/>
  <c r="AON44" i="71" s="1"/>
  <c r="AOA44" i="71"/>
  <c r="ANU44" i="71"/>
  <c r="ANR44" i="71"/>
  <c r="AOR44" i="71" s="1"/>
  <c r="ANL44" i="71"/>
  <c r="AOJ44" i="71" s="1"/>
  <c r="AOD44" i="71"/>
  <c r="AKP43" i="71"/>
  <c r="AKA43" i="71"/>
  <c r="AI44" i="71"/>
  <c r="CT44" i="71"/>
  <c r="CH44" i="71"/>
  <c r="HP43" i="111"/>
  <c r="EW44" i="111"/>
  <c r="FE44" i="111"/>
  <c r="FA44" i="111"/>
  <c r="ID45" i="111"/>
  <c r="B45" i="111"/>
  <c r="FW45" i="111"/>
  <c r="DP45" i="111"/>
  <c r="BI45" i="111"/>
  <c r="AI44" i="111"/>
  <c r="FI43" i="111"/>
  <c r="HH44" i="111"/>
  <c r="HD44" i="111"/>
  <c r="HL44" i="111"/>
  <c r="DB43" i="111"/>
  <c r="JK43" i="111"/>
  <c r="CP44" i="111"/>
  <c r="CX44" i="111"/>
  <c r="AU43" i="111"/>
  <c r="AQ44" i="71"/>
  <c r="BE45" i="71"/>
  <c r="AQ45" i="71" l="1"/>
  <c r="N15" i="68" s="1"/>
  <c r="CA45" i="111"/>
  <c r="CM45" i="111" s="1"/>
  <c r="CJ45" i="111"/>
  <c r="BX45" i="111"/>
  <c r="CX45" i="111" s="1"/>
  <c r="BU45" i="111"/>
  <c r="BR45" i="111"/>
  <c r="CG45" i="111"/>
  <c r="CD45" i="111"/>
  <c r="W45" i="111"/>
  <c r="K45" i="111"/>
  <c r="T45" i="111"/>
  <c r="AF45" i="111" s="1"/>
  <c r="Q45" i="111"/>
  <c r="AQ45" i="111" s="1"/>
  <c r="N45" i="111"/>
  <c r="AC45" i="111"/>
  <c r="Z45" i="111"/>
  <c r="AOV44" i="71"/>
  <c r="AOG44" i="71"/>
  <c r="EW44" i="71"/>
  <c r="EH44" i="71"/>
  <c r="AKP44" i="71"/>
  <c r="AKA44" i="71"/>
  <c r="QK45" i="71"/>
  <c r="RK45" i="71" s="1"/>
  <c r="QT45" i="71"/>
  <c r="QE45" i="71"/>
  <c r="RC45" i="71" s="1"/>
  <c r="QH45" i="71"/>
  <c r="RG45" i="71" s="1"/>
  <c r="QN45" i="71"/>
  <c r="QQ45" i="71"/>
  <c r="QW45" i="71"/>
  <c r="AJU45" i="71"/>
  <c r="AJR45" i="71"/>
  <c r="AJL45" i="71"/>
  <c r="AKL45" i="71" s="1"/>
  <c r="AJF45" i="71"/>
  <c r="AKD45" i="71" s="1"/>
  <c r="AJX45" i="71"/>
  <c r="AJO45" i="71"/>
  <c r="AJI45" i="71"/>
  <c r="AKH45" i="71" s="1"/>
  <c r="MQ45" i="71"/>
  <c r="MB45" i="71"/>
  <c r="NA45" i="71" s="1"/>
  <c r="LY45" i="71"/>
  <c r="MW45" i="71" s="1"/>
  <c r="ME45" i="71"/>
  <c r="NE45" i="71" s="1"/>
  <c r="MH45" i="71"/>
  <c r="MN45" i="71"/>
  <c r="MK45" i="71"/>
  <c r="ABC45" i="71"/>
  <c r="ABF45" i="71"/>
  <c r="AAW45" i="71"/>
  <c r="ABV45" i="71" s="1"/>
  <c r="AAT45" i="71"/>
  <c r="ABR45" i="71" s="1"/>
  <c r="ABL45" i="71"/>
  <c r="AAZ45" i="71"/>
  <c r="ABZ45" i="71" s="1"/>
  <c r="ABI45" i="71"/>
  <c r="ANR45" i="71"/>
  <c r="AOR45" i="71" s="1"/>
  <c r="ANL45" i="71"/>
  <c r="AOJ45" i="71" s="1"/>
  <c r="AOA45" i="71"/>
  <c r="ANU45" i="71"/>
  <c r="ANO45" i="71"/>
  <c r="AON45" i="71" s="1"/>
  <c r="AOD45" i="71"/>
  <c r="ANX45" i="71"/>
  <c r="JC44" i="71"/>
  <c r="IN44" i="71"/>
  <c r="GZ44" i="71"/>
  <c r="GK44" i="71"/>
  <c r="JE45" i="111"/>
  <c r="IS45" i="111"/>
  <c r="JB45" i="111"/>
  <c r="JO45" i="111" s="1"/>
  <c r="IP45" i="111"/>
  <c r="IY45" i="111"/>
  <c r="IM45" i="111"/>
  <c r="IV45" i="111"/>
  <c r="JH45" i="111" s="1"/>
  <c r="JW45" i="111" s="1"/>
  <c r="TR44" i="71"/>
  <c r="TC44" i="71"/>
  <c r="AMS44" i="71"/>
  <c r="AMD44" i="71"/>
  <c r="RO44" i="71"/>
  <c r="QZ44" i="71"/>
  <c r="XX44" i="71"/>
  <c r="XI44" i="71"/>
  <c r="PL44" i="71"/>
  <c r="OW44" i="71"/>
  <c r="ZI45" i="71"/>
  <c r="ZC45" i="71"/>
  <c r="YZ45" i="71"/>
  <c r="YW45" i="71"/>
  <c r="ZW45" i="71" s="1"/>
  <c r="YQ45" i="71"/>
  <c r="ZO45" i="71" s="1"/>
  <c r="YT45" i="71"/>
  <c r="ZS45" i="71" s="1"/>
  <c r="ZF45" i="71"/>
  <c r="AFL45" i="71"/>
  <c r="AFO45" i="71"/>
  <c r="AFF45" i="71"/>
  <c r="AGF45" i="71" s="1"/>
  <c r="AFC45" i="71"/>
  <c r="AGB45" i="71" s="1"/>
  <c r="AFR45" i="71"/>
  <c r="AEZ45" i="71"/>
  <c r="AFX45" i="71" s="1"/>
  <c r="AFI45" i="71"/>
  <c r="LF44" i="71"/>
  <c r="KQ44" i="71"/>
  <c r="EQ45" i="111"/>
  <c r="EE45" i="111"/>
  <c r="FE45" i="111" s="1"/>
  <c r="EN45" i="111"/>
  <c r="EB45" i="111"/>
  <c r="FA45" i="111" s="1"/>
  <c r="DY45" i="111"/>
  <c r="EK45" i="111"/>
  <c r="EH45" i="111"/>
  <c r="ET45" i="111" s="1"/>
  <c r="AAA44" i="71"/>
  <c r="ZL44" i="71"/>
  <c r="ACD44" i="71"/>
  <c r="ABO44" i="71"/>
  <c r="NI44" i="71"/>
  <c r="MT44" i="71"/>
  <c r="SZ45" i="71"/>
  <c r="SW45" i="71"/>
  <c r="SK45" i="71"/>
  <c r="TJ45" i="71" s="1"/>
  <c r="SQ45" i="71"/>
  <c r="SH45" i="71"/>
  <c r="TF45" i="71" s="1"/>
  <c r="ST45" i="71"/>
  <c r="SN45" i="71"/>
  <c r="TN45" i="71" s="1"/>
  <c r="KE45" i="71"/>
  <c r="KN45" i="71"/>
  <c r="JY45" i="71"/>
  <c r="KX45" i="71" s="1"/>
  <c r="KH45" i="71"/>
  <c r="KK45" i="71"/>
  <c r="JV45" i="71"/>
  <c r="KT45" i="71" s="1"/>
  <c r="KB45" i="71"/>
  <c r="LB45" i="71" s="1"/>
  <c r="DS45" i="71"/>
  <c r="ES45" i="71" s="1"/>
  <c r="EE45" i="71"/>
  <c r="DV45" i="71"/>
  <c r="EB45" i="71"/>
  <c r="DM45" i="71"/>
  <c r="EK45" i="71" s="1"/>
  <c r="DP45" i="71"/>
  <c r="EO45" i="71" s="1"/>
  <c r="DY45" i="71"/>
  <c r="ADL45" i="71"/>
  <c r="ACZ45" i="71"/>
  <c r="ADY45" i="71" s="1"/>
  <c r="ADI45" i="71"/>
  <c r="ACW45" i="71"/>
  <c r="ADU45" i="71" s="1"/>
  <c r="ADF45" i="71"/>
  <c r="ADC45" i="71"/>
  <c r="AEC45" i="71" s="1"/>
  <c r="ADO45" i="71"/>
  <c r="AHI45" i="71"/>
  <c r="AII45" i="71" s="1"/>
  <c r="AHC45" i="71"/>
  <c r="AIA45" i="71" s="1"/>
  <c r="AHR45" i="71"/>
  <c r="AHL45" i="71"/>
  <c r="AHU45" i="71"/>
  <c r="AHF45" i="71"/>
  <c r="AIE45" i="71" s="1"/>
  <c r="AHO45" i="71"/>
  <c r="VF44" i="71"/>
  <c r="VU44" i="71"/>
  <c r="BY45" i="71"/>
  <c r="BM45" i="71"/>
  <c r="BV45" i="71"/>
  <c r="BJ45" i="71"/>
  <c r="CH45" i="71" s="1"/>
  <c r="BP45" i="71"/>
  <c r="CP45" i="71" s="1"/>
  <c r="CB45" i="71"/>
  <c r="BS45" i="71"/>
  <c r="CE45" i="71" s="1"/>
  <c r="GO45" i="111"/>
  <c r="HA45" i="111" s="1"/>
  <c r="GX45" i="111"/>
  <c r="GL45" i="111"/>
  <c r="HL45" i="111" s="1"/>
  <c r="GU45" i="111"/>
  <c r="GI45" i="111"/>
  <c r="HH45" i="111" s="1"/>
  <c r="GR45" i="111"/>
  <c r="GF45" i="111"/>
  <c r="HD45" i="111" s="1"/>
  <c r="AHX44" i="71"/>
  <c r="AIM44" i="71"/>
  <c r="ADR44" i="71"/>
  <c r="AEG44" i="71"/>
  <c r="UT45" i="71"/>
  <c r="UQ45" i="71"/>
  <c r="VQ45" i="71" s="1"/>
  <c r="VC45" i="71"/>
  <c r="UN45" i="71"/>
  <c r="VM45" i="71" s="1"/>
  <c r="UZ45" i="71"/>
  <c r="UW45" i="71"/>
  <c r="UK45" i="71"/>
  <c r="VI45" i="71" s="1"/>
  <c r="ALO45" i="71"/>
  <c r="AMO45" i="71" s="1"/>
  <c r="ALI45" i="71"/>
  <c r="AMG45" i="71" s="1"/>
  <c r="ALX45" i="71"/>
  <c r="ALR45" i="71"/>
  <c r="ALU45" i="71"/>
  <c r="ALL45" i="71"/>
  <c r="AMK45" i="71" s="1"/>
  <c r="AMA45" i="71"/>
  <c r="GE45" i="71"/>
  <c r="GH45" i="71"/>
  <c r="FP45" i="71"/>
  <c r="GN45" i="71" s="1"/>
  <c r="FY45" i="71"/>
  <c r="FV45" i="71"/>
  <c r="GV45" i="71" s="1"/>
  <c r="FS45" i="71"/>
  <c r="GR45" i="71" s="1"/>
  <c r="GB45" i="71"/>
  <c r="HY45" i="71"/>
  <c r="IY45" i="71" s="1"/>
  <c r="HS45" i="71"/>
  <c r="IQ45" i="71" s="1"/>
  <c r="IB45" i="71"/>
  <c r="IE45" i="71"/>
  <c r="IK45" i="71"/>
  <c r="IH45" i="71"/>
  <c r="HV45" i="71"/>
  <c r="IU45" i="71" s="1"/>
  <c r="OQ45" i="71"/>
  <c r="OT45" i="71"/>
  <c r="OB45" i="71"/>
  <c r="OZ45" i="71" s="1"/>
  <c r="OH45" i="71"/>
  <c r="PH45" i="71" s="1"/>
  <c r="OK45" i="71"/>
  <c r="OE45" i="71"/>
  <c r="PD45" i="71" s="1"/>
  <c r="ON45" i="71"/>
  <c r="WW45" i="71"/>
  <c r="WT45" i="71"/>
  <c r="XT45" i="71" s="1"/>
  <c r="WN45" i="71"/>
  <c r="XL45" i="71" s="1"/>
  <c r="XC45" i="71"/>
  <c r="WZ45" i="71"/>
  <c r="XF45" i="71"/>
  <c r="WQ45" i="71"/>
  <c r="XP45" i="71" s="1"/>
  <c r="AFU44" i="71"/>
  <c r="AGJ44" i="71"/>
  <c r="AE45" i="71"/>
  <c r="AE46" i="71" s="1"/>
  <c r="AE47" i="71" s="1"/>
  <c r="JK44" i="111"/>
  <c r="AM45" i="71"/>
  <c r="AM46" i="71" s="1"/>
  <c r="AM47" i="71" s="1"/>
  <c r="AU44" i="111"/>
  <c r="CT45" i="111"/>
  <c r="CP45" i="111"/>
  <c r="EW45" i="111"/>
  <c r="JS45" i="111"/>
  <c r="HP44" i="111"/>
  <c r="FI44" i="111"/>
  <c r="CL45" i="71"/>
  <c r="DB44" i="111"/>
  <c r="AM45" i="111"/>
  <c r="AI45" i="111"/>
  <c r="CT45" i="71" l="1"/>
  <c r="AKD46" i="71"/>
  <c r="AKD47" i="71" s="1"/>
  <c r="IQ46" i="71"/>
  <c r="IQ47" i="71" s="1"/>
  <c r="VI46" i="71"/>
  <c r="VI47" i="71" s="1"/>
  <c r="ADU46" i="71"/>
  <c r="ADU47" i="71" s="1"/>
  <c r="RC46" i="71"/>
  <c r="RC47" i="71" s="1"/>
  <c r="KT46" i="71"/>
  <c r="KT47" i="71" s="1"/>
  <c r="TF46" i="71"/>
  <c r="TF47" i="71" s="1"/>
  <c r="GN46" i="71"/>
  <c r="GN47" i="71" s="1"/>
  <c r="AFX46" i="71"/>
  <c r="AFX47" i="71" s="1"/>
  <c r="ABR46" i="71"/>
  <c r="ABR47" i="71" s="1"/>
  <c r="MW46" i="71"/>
  <c r="MW47" i="71" s="1"/>
  <c r="OZ46" i="71"/>
  <c r="OZ47" i="71" s="1"/>
  <c r="F22" i="68" s="1"/>
  <c r="XI45" i="71"/>
  <c r="XX45" i="71"/>
  <c r="IN45" i="71"/>
  <c r="JC45" i="71"/>
  <c r="N19" i="68" s="1"/>
  <c r="EK46" i="71"/>
  <c r="EK47" i="71" s="1"/>
  <c r="F17" i="68" s="1"/>
  <c r="AOV45" i="71"/>
  <c r="AOG45" i="71"/>
  <c r="AMS45" i="71"/>
  <c r="N33" i="68" s="1"/>
  <c r="AMD45" i="71"/>
  <c r="AIA46" i="71"/>
  <c r="AIA47" i="71" s="1"/>
  <c r="AEG45" i="71"/>
  <c r="AEC46" i="71" s="1"/>
  <c r="AEC47" i="71" s="1"/>
  <c r="K29" i="68" s="1"/>
  <c r="ADR45" i="71"/>
  <c r="AAA45" i="71"/>
  <c r="ZW46" i="71" s="1"/>
  <c r="ZW47" i="71" s="1"/>
  <c r="K27" i="68" s="1"/>
  <c r="ZL45" i="71"/>
  <c r="NI45" i="71"/>
  <c r="NE46" i="71" s="1"/>
  <c r="NE47" i="71" s="1"/>
  <c r="MT45" i="71"/>
  <c r="GZ45" i="71"/>
  <c r="GV46" i="71" s="1"/>
  <c r="GV47" i="71" s="1"/>
  <c r="K18" i="68" s="1"/>
  <c r="GK45" i="71"/>
  <c r="EH45" i="71"/>
  <c r="EW45" i="71"/>
  <c r="N17" i="68" s="1"/>
  <c r="AGJ45" i="71"/>
  <c r="AGF46" i="71" s="1"/>
  <c r="AGF47" i="71" s="1"/>
  <c r="K30" i="68" s="1"/>
  <c r="AFU45" i="71"/>
  <c r="AOJ46" i="71"/>
  <c r="AOJ47" i="71" s="1"/>
  <c r="ABO45" i="71"/>
  <c r="ACD45" i="71"/>
  <c r="ABZ46" i="71" s="1"/>
  <c r="ABZ47" i="71" s="1"/>
  <c r="XL46" i="71"/>
  <c r="XL47" i="71" s="1"/>
  <c r="XT46" i="71"/>
  <c r="XT47" i="71" s="1"/>
  <c r="OW45" i="71"/>
  <c r="PL45" i="71"/>
  <c r="N22" i="68" s="1"/>
  <c r="AMG46" i="71"/>
  <c r="AMG47" i="71" s="1"/>
  <c r="VF45" i="71"/>
  <c r="VU45" i="71"/>
  <c r="VQ46" i="71" s="1"/>
  <c r="VQ47" i="71" s="1"/>
  <c r="K25" i="68" s="1"/>
  <c r="AHX45" i="71"/>
  <c r="AIM45" i="71"/>
  <c r="AII46" i="71" s="1"/>
  <c r="AII47" i="71" s="1"/>
  <c r="K31" i="68" s="1"/>
  <c r="LF45" i="71"/>
  <c r="LB46" i="71" s="1"/>
  <c r="LB47" i="71" s="1"/>
  <c r="K20" i="68" s="1"/>
  <c r="KQ45" i="71"/>
  <c r="TR45" i="71"/>
  <c r="TN46" i="71" s="1"/>
  <c r="TN47" i="71" s="1"/>
  <c r="K24" i="68" s="1"/>
  <c r="TC45" i="71"/>
  <c r="ZO46" i="71"/>
  <c r="ZO47" i="71" s="1"/>
  <c r="F27" i="68" s="1"/>
  <c r="AOR46" i="71"/>
  <c r="AOR47" i="71" s="1"/>
  <c r="AKA45" i="71"/>
  <c r="AKP45" i="71"/>
  <c r="AKL46" i="71" s="1"/>
  <c r="AKL47" i="71" s="1"/>
  <c r="K32" i="68" s="1"/>
  <c r="QZ45" i="71"/>
  <c r="RO45" i="71"/>
  <c r="RK46" i="71" s="1"/>
  <c r="RK47" i="71" s="1"/>
  <c r="K23" i="68" s="1"/>
  <c r="N21" i="68"/>
  <c r="CH46" i="71"/>
  <c r="CH47" i="71" s="1"/>
  <c r="F16" i="68" s="1"/>
  <c r="F19" i="68"/>
  <c r="N30" i="68"/>
  <c r="F21" i="68"/>
  <c r="F20" i="68"/>
  <c r="N23" i="68"/>
  <c r="F32" i="68"/>
  <c r="N34" i="68"/>
  <c r="F25" i="68"/>
  <c r="F31" i="68"/>
  <c r="EW46" i="111"/>
  <c r="EW47" i="111" s="1"/>
  <c r="F37" i="68" s="1"/>
  <c r="AI46" i="111"/>
  <c r="AI47" i="111" s="1"/>
  <c r="F35" i="68" s="1"/>
  <c r="N29" i="68"/>
  <c r="K26" i="68"/>
  <c r="JK45" i="111"/>
  <c r="JK46" i="111" s="1"/>
  <c r="JK47" i="111" s="1"/>
  <c r="FI45" i="111"/>
  <c r="FE46" i="111" s="1"/>
  <c r="FE47" i="111" s="1"/>
  <c r="HP45" i="111"/>
  <c r="AU45" i="111"/>
  <c r="N35" i="68" s="1"/>
  <c r="HD46" i="111"/>
  <c r="HD47" i="111" s="1"/>
  <c r="JS46" i="111"/>
  <c r="JS47" i="111" s="1"/>
  <c r="DB45" i="111"/>
  <c r="N36" i="68" s="1"/>
  <c r="F55" i="68"/>
  <c r="CP46" i="111"/>
  <c r="CP47" i="111" s="1"/>
  <c r="N18" i="68"/>
  <c r="N26" i="68"/>
  <c r="N39" i="68"/>
  <c r="N24" i="68"/>
  <c r="N25" i="68"/>
  <c r="K21" i="68"/>
  <c r="K34" i="68"/>
  <c r="N16" i="68"/>
  <c r="F15" i="68"/>
  <c r="K15" i="68"/>
  <c r="F6" i="66"/>
  <c r="F22" i="66" s="1"/>
  <c r="F29" i="68" l="1"/>
  <c r="F24" i="68"/>
  <c r="F26" i="68"/>
  <c r="F28" i="68"/>
  <c r="F30" i="68"/>
  <c r="F23" i="68"/>
  <c r="F34" i="68"/>
  <c r="N32" i="68"/>
  <c r="IY46" i="71"/>
  <c r="IY47" i="71" s="1"/>
  <c r="K19" i="68" s="1"/>
  <c r="N20" i="68"/>
  <c r="G6" i="66"/>
  <c r="G22" i="66" s="1"/>
  <c r="PH46" i="71"/>
  <c r="PH47" i="71" s="1"/>
  <c r="K22" i="68" s="1"/>
  <c r="E6" i="66"/>
  <c r="D6" i="66" s="1"/>
  <c r="AMO46" i="71"/>
  <c r="AMO47" i="71" s="1"/>
  <c r="K33" i="68" s="1"/>
  <c r="ES46" i="71"/>
  <c r="ES47" i="71" s="1"/>
  <c r="K17" i="68" s="1"/>
  <c r="HL46" i="111"/>
  <c r="HL47" i="111" s="1"/>
  <c r="K38" i="68" s="1"/>
  <c r="N31" i="68"/>
  <c r="CX46" i="111"/>
  <c r="CX47" i="111" s="1"/>
  <c r="K36" i="68" s="1"/>
  <c r="N27" i="68"/>
  <c r="F18" i="68"/>
  <c r="N28" i="68"/>
  <c r="K28" i="68"/>
  <c r="F36" i="68"/>
  <c r="F38" i="68"/>
  <c r="N38" i="68" s="1"/>
  <c r="K37" i="68"/>
  <c r="N37" i="68"/>
  <c r="F39" i="68"/>
  <c r="K39" i="68"/>
  <c r="N55" i="68"/>
  <c r="F7" i="66"/>
  <c r="F14" i="66"/>
  <c r="E14" i="66"/>
  <c r="H6" i="66"/>
  <c r="E22" i="66"/>
  <c r="CP46" i="71"/>
  <c r="CP47" i="71" s="1"/>
  <c r="K16" i="68" s="1"/>
  <c r="AQ46" i="111"/>
  <c r="AQ47" i="111" s="1"/>
  <c r="K35" i="68" s="1"/>
  <c r="C6" i="66"/>
  <c r="D22" i="66"/>
  <c r="D30" i="66" s="1"/>
  <c r="D7" i="66"/>
  <c r="D14" i="66"/>
  <c r="H14" i="66"/>
  <c r="H7" i="66"/>
  <c r="I6" i="66"/>
  <c r="H22" i="66"/>
  <c r="H30" i="66" s="1"/>
  <c r="G14" i="66"/>
  <c r="G7" i="66"/>
  <c r="E7" i="66"/>
  <c r="F33" i="68" l="1"/>
  <c r="C75" i="68" s="1"/>
  <c r="G10" i="67" s="1"/>
  <c r="M75" i="68"/>
  <c r="G26" i="67" s="1"/>
  <c r="F15" i="66"/>
  <c r="F8" i="66"/>
  <c r="F23" i="66"/>
  <c r="K55" i="68"/>
  <c r="H75" i="68" s="1"/>
  <c r="G11" i="67" s="1"/>
  <c r="F10" i="35"/>
  <c r="H26" i="53"/>
  <c r="A19" i="53"/>
  <c r="B10" i="35"/>
  <c r="G23" i="66"/>
  <c r="G31" i="66" s="1"/>
  <c r="G8" i="66"/>
  <c r="G15" i="66"/>
  <c r="I22" i="66"/>
  <c r="I30" i="66" s="1"/>
  <c r="G10" i="35" s="1"/>
  <c r="I14" i="66"/>
  <c r="I7" i="66"/>
  <c r="D8" i="66"/>
  <c r="D23" i="66"/>
  <c r="D31" i="66" s="1"/>
  <c r="D15" i="66"/>
  <c r="H23" i="66"/>
  <c r="H8" i="66"/>
  <c r="H15" i="66"/>
  <c r="E23" i="66"/>
  <c r="E31" i="66" s="1"/>
  <c r="E8" i="66"/>
  <c r="E15" i="66"/>
  <c r="B6" i="66"/>
  <c r="C14" i="66"/>
  <c r="A30" i="66" s="1"/>
  <c r="C7" i="66"/>
  <c r="C22" i="66"/>
  <c r="H31" i="66" l="1"/>
  <c r="F24" i="66"/>
  <c r="F32" i="66" s="1"/>
  <c r="F16" i="66"/>
  <c r="F9" i="66"/>
  <c r="F31" i="66"/>
  <c r="H35" i="53"/>
  <c r="J10" i="35"/>
  <c r="K31" i="66"/>
  <c r="A35" i="53"/>
  <c r="I10" i="35"/>
  <c r="D24" i="66"/>
  <c r="D9" i="66"/>
  <c r="D16" i="66"/>
  <c r="B30" i="66"/>
  <c r="E30" i="66" s="1"/>
  <c r="H24" i="66"/>
  <c r="H9" i="66"/>
  <c r="H16" i="66"/>
  <c r="I8" i="66"/>
  <c r="I23" i="66"/>
  <c r="I15" i="66"/>
  <c r="G24" i="66"/>
  <c r="G9" i="66"/>
  <c r="G16" i="66"/>
  <c r="C15" i="66"/>
  <c r="C8" i="66"/>
  <c r="C23" i="66"/>
  <c r="C31" i="66" s="1"/>
  <c r="B7" i="66"/>
  <c r="E24" i="66"/>
  <c r="E9" i="66"/>
  <c r="E16" i="66"/>
  <c r="H42" i="53"/>
  <c r="M10" i="35"/>
  <c r="L10" i="35"/>
  <c r="A42" i="53"/>
  <c r="I31" i="66" l="1"/>
  <c r="N10" i="35" s="1"/>
  <c r="G30" i="66"/>
  <c r="G32" i="66"/>
  <c r="F30" i="66"/>
  <c r="C30" i="66"/>
  <c r="O35" i="53"/>
  <c r="K10" i="35"/>
  <c r="F10" i="66"/>
  <c r="F25" i="66"/>
  <c r="F33" i="66" s="1"/>
  <c r="F17" i="66"/>
  <c r="R10" i="35"/>
  <c r="O51" i="53"/>
  <c r="H17" i="66"/>
  <c r="H10" i="66"/>
  <c r="H25" i="66"/>
  <c r="H19" i="53"/>
  <c r="C10" i="35"/>
  <c r="K30" i="66"/>
  <c r="L30" i="66"/>
  <c r="D17" i="66"/>
  <c r="D25" i="66"/>
  <c r="D10" i="66"/>
  <c r="A58" i="53"/>
  <c r="S10" i="35"/>
  <c r="H32" i="66"/>
  <c r="O19" i="53"/>
  <c r="D10" i="35"/>
  <c r="D32" i="66"/>
  <c r="A26" i="53"/>
  <c r="E10" i="35"/>
  <c r="E17" i="66"/>
  <c r="E10" i="66"/>
  <c r="E25" i="66"/>
  <c r="C24" i="66"/>
  <c r="B8" i="66"/>
  <c r="C9" i="66"/>
  <c r="C16" i="66"/>
  <c r="E32" i="66"/>
  <c r="G17" i="66"/>
  <c r="G25" i="66"/>
  <c r="G10" i="66"/>
  <c r="I24" i="66"/>
  <c r="I32" i="66" s="1"/>
  <c r="U10" i="35" s="1"/>
  <c r="I9" i="66"/>
  <c r="I16" i="66"/>
  <c r="L31" i="66"/>
  <c r="C32" i="66" l="1"/>
  <c r="H33" i="66"/>
  <c r="F17" i="35" s="1"/>
  <c r="D17" i="35"/>
  <c r="O67" i="53"/>
  <c r="F26" i="66"/>
  <c r="F18" i="66"/>
  <c r="F11" i="66"/>
  <c r="Q10" i="35"/>
  <c r="H51" i="53"/>
  <c r="H74" i="53"/>
  <c r="G18" i="66"/>
  <c r="G11" i="66"/>
  <c r="G26" i="66"/>
  <c r="T10" i="35"/>
  <c r="H58" i="53"/>
  <c r="D26" i="66"/>
  <c r="D18" i="66"/>
  <c r="D11" i="66"/>
  <c r="H26" i="66"/>
  <c r="H18" i="66"/>
  <c r="H11" i="66"/>
  <c r="I25" i="66"/>
  <c r="I17" i="66"/>
  <c r="I10" i="66"/>
  <c r="E33" i="66"/>
  <c r="G33" i="66"/>
  <c r="C10" i="66"/>
  <c r="C17" i="66"/>
  <c r="B9" i="66"/>
  <c r="C25" i="66"/>
  <c r="C33" i="66" s="1"/>
  <c r="E18" i="66"/>
  <c r="E26" i="66"/>
  <c r="E11" i="66"/>
  <c r="K32" i="66"/>
  <c r="P10" i="35"/>
  <c r="L32" i="66"/>
  <c r="A51" i="53"/>
  <c r="D33" i="66"/>
  <c r="F27" i="66" l="1"/>
  <c r="F19" i="66"/>
  <c r="K33" i="66"/>
  <c r="A67" i="53"/>
  <c r="B17" i="35"/>
  <c r="I33" i="66"/>
  <c r="G17" i="35" s="1"/>
  <c r="C26" i="66"/>
  <c r="B10" i="66"/>
  <c r="C18" i="66"/>
  <c r="C11" i="66"/>
  <c r="E27" i="66"/>
  <c r="E19" i="66"/>
  <c r="H67" i="53"/>
  <c r="C17" i="35"/>
  <c r="H27" i="66"/>
  <c r="H19" i="66"/>
  <c r="D27" i="66"/>
  <c r="D19" i="66"/>
  <c r="G27" i="66"/>
  <c r="G19" i="66"/>
  <c r="E17" i="35"/>
  <c r="A74" i="53"/>
  <c r="I26" i="66"/>
  <c r="I18" i="66"/>
  <c r="I11" i="66"/>
  <c r="A34" i="66" l="1"/>
  <c r="B34" i="66" s="1"/>
  <c r="C27" i="66"/>
  <c r="C35" i="66" s="1"/>
  <c r="D35" i="66" s="1"/>
  <c r="E35" i="66" s="1"/>
  <c r="F35" i="66" s="1"/>
  <c r="G35" i="66" s="1"/>
  <c r="H35" i="66" s="1"/>
  <c r="C19" i="66"/>
  <c r="B11" i="66"/>
  <c r="L33" i="66"/>
  <c r="I27" i="66"/>
  <c r="I19" i="66"/>
  <c r="F34" i="66" l="1"/>
  <c r="H34" i="66"/>
  <c r="E34" i="66"/>
  <c r="G34" i="66"/>
  <c r="D34" i="66"/>
  <c r="C34" i="66"/>
  <c r="I35" i="66"/>
  <c r="K35" i="66" s="1"/>
  <c r="A35" i="66"/>
  <c r="B35" i="66" s="1"/>
  <c r="I34" i="66"/>
  <c r="N17" i="35" s="1"/>
  <c r="M17" i="35" l="1"/>
  <c r="H90" i="53"/>
  <c r="H83" i="53"/>
  <c r="J17" i="35"/>
  <c r="L34" i="66"/>
  <c r="L36" i="66" s="1"/>
  <c r="Z16" i="35" s="1"/>
  <c r="P19" i="35" s="1"/>
  <c r="A83" i="53"/>
  <c r="I17" i="35"/>
  <c r="K34" i="66"/>
  <c r="K36" i="66" s="1"/>
  <c r="L2" i="54" s="1"/>
  <c r="O83" i="53"/>
  <c r="K17" i="35"/>
  <c r="A90" i="53"/>
  <c r="L17" i="35"/>
  <c r="Z19" i="35" l="1"/>
  <c r="Y19" i="35"/>
  <c r="AC19" i="35"/>
  <c r="AB19" i="35"/>
  <c r="AA19" i="35"/>
  <c r="E7" i="54"/>
  <c r="D5" i="54"/>
  <c r="C13" i="54"/>
  <c r="E13" i="54"/>
  <c r="S13" i="54" s="1"/>
  <c r="F6" i="54"/>
  <c r="E8" i="54"/>
  <c r="H6" i="54"/>
  <c r="F12" i="54"/>
  <c r="T12" i="54" s="1"/>
  <c r="F7" i="54"/>
  <c r="E5" i="54"/>
  <c r="C6" i="54"/>
  <c r="F8" i="54"/>
  <c r="D12" i="54"/>
  <c r="R12" i="54" s="1"/>
  <c r="H5" i="54"/>
  <c r="C7" i="54"/>
  <c r="F5" i="54"/>
  <c r="D13" i="54"/>
  <c r="R13" i="54" s="1"/>
  <c r="F13" i="54"/>
  <c r="T13" i="54" s="1"/>
  <c r="D6" i="54"/>
  <c r="C8" i="54"/>
  <c r="H7" i="54"/>
  <c r="D7" i="54"/>
  <c r="C12" i="54"/>
  <c r="H8" i="54"/>
  <c r="D8" i="54"/>
  <c r="C5" i="54"/>
  <c r="G5" i="54" s="1"/>
  <c r="E12" i="54"/>
  <c r="S12" i="54" s="1"/>
  <c r="E6" i="54"/>
  <c r="P18" i="35"/>
  <c r="P20" i="35"/>
  <c r="P21" i="35"/>
  <c r="Z21" i="35" l="1"/>
  <c r="Y21" i="35"/>
  <c r="G8" i="54"/>
  <c r="Y20" i="35"/>
  <c r="Y22" i="35" s="1"/>
  <c r="Z20" i="35"/>
  <c r="AB18" i="35"/>
  <c r="Z18" i="35"/>
  <c r="AA21" i="35"/>
  <c r="AB21" i="35"/>
  <c r="AC21" i="35"/>
  <c r="AA20" i="35"/>
  <c r="AC20" i="35"/>
  <c r="AB20" i="35"/>
  <c r="Q12" i="54"/>
  <c r="U12" i="54" s="1"/>
  <c r="V12" i="54" s="1"/>
  <c r="W12" i="54" s="1"/>
  <c r="H12" i="54" s="1"/>
  <c r="G12" i="54"/>
  <c r="G7" i="54"/>
  <c r="G6" i="54"/>
  <c r="G13" i="54"/>
  <c r="Q13" i="54"/>
  <c r="U13" i="54" s="1"/>
  <c r="V13" i="54" s="1"/>
  <c r="W13" i="54" s="1"/>
  <c r="H13" i="54" s="1"/>
  <c r="AA22" i="35" l="1"/>
  <c r="Z22" i="35"/>
  <c r="B26" i="35" s="1"/>
  <c r="AB22" i="35"/>
  <c r="AC22" i="35"/>
  <c r="G3"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笹本　圭介</author>
  </authors>
  <commentList>
    <comment ref="O2" authorId="0" shapeId="0" xr:uid="{3AF85B20-2B62-49DB-9276-2D3359C81FA3}">
      <text>
        <r>
          <rPr>
            <b/>
            <sz val="12"/>
            <color indexed="81"/>
            <rFont val="MS P ゴシック"/>
            <family val="3"/>
            <charset val="128"/>
          </rPr>
          <t>職員側作業：該当年度の「西暦/4/1」
で入力」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笹本　圭介</author>
  </authors>
  <commentList>
    <comment ref="E3" authorId="0" shapeId="0" xr:uid="{13BE1407-AC5D-48C7-9E6F-2493E9E5CE00}">
      <text>
        <r>
          <rPr>
            <b/>
            <sz val="12"/>
            <color indexed="81"/>
            <rFont val="MS P ゴシック"/>
            <family val="3"/>
            <charset val="128"/>
          </rPr>
          <t>本日の日付が表示されます。
日付を修正する場合は直接入力してください。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笹本　圭介</author>
  </authors>
  <commentList>
    <comment ref="C13" authorId="0" shapeId="0" xr:uid="{A093ADDF-5D05-4D23-8053-3F54A84E82FC}">
      <text>
        <r>
          <rPr>
            <sz val="9"/>
            <color indexed="81"/>
            <rFont val="MS P ゴシック"/>
            <family val="3"/>
            <charset val="128"/>
          </rPr>
          <t>個別勤務状況表を使用しない場合は、時間数を直接入力をお願いいたします。</t>
        </r>
      </text>
    </comment>
    <comment ref="H13" authorId="0" shapeId="0" xr:uid="{7853D342-3834-4EAD-9069-25C1F9342CD8}">
      <text>
        <r>
          <rPr>
            <sz val="9"/>
            <color indexed="81"/>
            <rFont val="MS P ゴシック"/>
            <family val="3"/>
            <charset val="128"/>
          </rPr>
          <t>個別勤務状況表を使用しない場合は、時間数を直接入力をお願いいたします。</t>
        </r>
      </text>
    </comment>
    <comment ref="M13" authorId="0" shapeId="0" xr:uid="{65452CCB-B757-483B-9C60-D46D39B76DF0}">
      <text>
        <r>
          <rPr>
            <sz val="9"/>
            <color indexed="81"/>
            <rFont val="MS P ゴシック"/>
            <family val="3"/>
            <charset val="128"/>
          </rPr>
          <t>個別勤務状況表を使用しない場合は、時間数を直接入力をお願いいたします。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千葉市</author>
  </authors>
  <commentList>
    <comment ref="C7" authorId="0" shapeId="0" xr:uid="{04D63C6C-CC7F-4F38-A91C-F3C9CAB53D8E}">
      <text>
        <r>
          <rPr>
            <sz val="9"/>
            <color indexed="81"/>
            <rFont val="ＭＳ Ｐゴシック"/>
            <family val="3"/>
            <charset val="128"/>
          </rPr>
          <t>延長保育及び推進分の時間帯に働いた場合には入力してください。（実際に出勤した時間）
その他通常保育時間帯のみの勤務の日については、入力は任意です。</t>
        </r>
      </text>
    </comment>
    <comment ref="E7" authorId="0" shapeId="0" xr:uid="{A3152340-67D3-4516-8C87-88E1D9490E78}">
      <text>
        <r>
          <rPr>
            <sz val="9"/>
            <color indexed="81"/>
            <rFont val="ＭＳ Ｐゴシック"/>
            <family val="3"/>
            <charset val="128"/>
          </rPr>
          <t>延長保育及び推進分の時間帯に働いた場合には入力してください。（実際に出勤した時間）
その他通常保育時間帯のみの勤務の日については、入力は任意です。</t>
        </r>
      </text>
    </comment>
  </commentList>
</comments>
</file>

<file path=xl/sharedStrings.xml><?xml version="1.0" encoding="utf-8"?>
<sst xmlns="http://schemas.openxmlformats.org/spreadsheetml/2006/main" count="3388" uniqueCount="393">
  <si>
    <t>一般</t>
    <rPh sb="0" eb="2">
      <t>イッパン</t>
    </rPh>
    <phoneticPr fontId="3"/>
  </si>
  <si>
    <t>３歳未満児</t>
    <rPh sb="1" eb="2">
      <t>サイ</t>
    </rPh>
    <rPh sb="2" eb="4">
      <t>ミマン</t>
    </rPh>
    <rPh sb="4" eb="5">
      <t>ジ</t>
    </rPh>
    <phoneticPr fontId="3"/>
  </si>
  <si>
    <t>３歳以上児</t>
    <rPh sb="1" eb="2">
      <t>サイ</t>
    </rPh>
    <rPh sb="2" eb="4">
      <t>イジョウ</t>
    </rPh>
    <rPh sb="4" eb="5">
      <t>ジ</t>
    </rPh>
    <phoneticPr fontId="3"/>
  </si>
  <si>
    <t>（単位：人）</t>
    <rPh sb="1" eb="3">
      <t>タンイ</t>
    </rPh>
    <rPh sb="4" eb="5">
      <t>ニン</t>
    </rPh>
    <phoneticPr fontId="3"/>
  </si>
  <si>
    <t>合計</t>
    <rPh sb="0" eb="2">
      <t>ゴウケイ</t>
    </rPh>
    <phoneticPr fontId="3"/>
  </si>
  <si>
    <t>週</t>
    <rPh sb="0" eb="1">
      <t>シュウ</t>
    </rPh>
    <phoneticPr fontId="3"/>
  </si>
  <si>
    <t>（単位：人）</t>
    <rPh sb="1" eb="3">
      <t>タンイ</t>
    </rPh>
    <rPh sb="4" eb="5">
      <t>ニン</t>
    </rPh>
    <phoneticPr fontId="3"/>
  </si>
  <si>
    <t>児童数合計</t>
    <rPh sb="0" eb="2">
      <t>ジドウ</t>
    </rPh>
    <rPh sb="2" eb="3">
      <t>スウ</t>
    </rPh>
    <rPh sb="3" eb="5">
      <t>ゴウケイ</t>
    </rPh>
    <phoneticPr fontId="3"/>
  </si>
  <si>
    <t>０歳児</t>
    <rPh sb="1" eb="2">
      <t>サイ</t>
    </rPh>
    <rPh sb="2" eb="3">
      <t>ジ</t>
    </rPh>
    <phoneticPr fontId="3"/>
  </si>
  <si>
    <t>１・２歳児</t>
    <rPh sb="3" eb="4">
      <t>サイ</t>
    </rPh>
    <rPh sb="4" eb="5">
      <t>ジ</t>
    </rPh>
    <phoneticPr fontId="3"/>
  </si>
  <si>
    <t>３歳児</t>
    <rPh sb="1" eb="3">
      <t>サイジ</t>
    </rPh>
    <phoneticPr fontId="3"/>
  </si>
  <si>
    <t>４歳以上児</t>
    <rPh sb="1" eb="2">
      <t>サイ</t>
    </rPh>
    <rPh sb="2" eb="4">
      <t>イジョウ</t>
    </rPh>
    <rPh sb="4" eb="5">
      <t>ジ</t>
    </rPh>
    <phoneticPr fontId="3"/>
  </si>
  <si>
    <t>従事者数</t>
    <rPh sb="0" eb="3">
      <t>ジュウジシャ</t>
    </rPh>
    <rPh sb="3" eb="4">
      <t>スウ</t>
    </rPh>
    <phoneticPr fontId="3"/>
  </si>
  <si>
    <t>（１）延長保育利用児童数</t>
    <rPh sb="3" eb="5">
      <t>エンチョウ</t>
    </rPh>
    <rPh sb="5" eb="7">
      <t>ホイク</t>
    </rPh>
    <rPh sb="7" eb="9">
      <t>リヨウ</t>
    </rPh>
    <rPh sb="9" eb="11">
      <t>ジドウ</t>
    </rPh>
    <rPh sb="11" eb="12">
      <t>スウ</t>
    </rPh>
    <phoneticPr fontId="3"/>
  </si>
  <si>
    <t>計</t>
    <rPh sb="0" eb="1">
      <t>ケイ</t>
    </rPh>
    <phoneticPr fontId="3"/>
  </si>
  <si>
    <t>得点</t>
    <rPh sb="0" eb="2">
      <t>トクテン</t>
    </rPh>
    <phoneticPr fontId="3"/>
  </si>
  <si>
    <t>データ</t>
    <phoneticPr fontId="3"/>
  </si>
  <si>
    <t>児童計</t>
    <rPh sb="0" eb="2">
      <t>ジドウ</t>
    </rPh>
    <rPh sb="2" eb="3">
      <t>ケイ</t>
    </rPh>
    <phoneticPr fontId="3"/>
  </si>
  <si>
    <t>０歳</t>
    <rPh sb="1" eb="2">
      <t>サイジ</t>
    </rPh>
    <phoneticPr fontId="3"/>
  </si>
  <si>
    <t>１・２歳</t>
    <rPh sb="3" eb="4">
      <t>サイ</t>
    </rPh>
    <phoneticPr fontId="3"/>
  </si>
  <si>
    <t>３歳</t>
  </si>
  <si>
    <t>４歳以上</t>
    <rPh sb="2" eb="4">
      <t>イジョウ</t>
    </rPh>
    <phoneticPr fontId="3"/>
  </si>
  <si>
    <t>児童計</t>
    <rPh sb="0" eb="2">
      <t>ジドウ</t>
    </rPh>
    <rPh sb="2" eb="3">
      <t>ゴウケイ</t>
    </rPh>
    <phoneticPr fontId="3"/>
  </si>
  <si>
    <t>０歳</t>
    <rPh sb="1" eb="2">
      <t>サイ</t>
    </rPh>
    <phoneticPr fontId="3"/>
  </si>
  <si>
    <t>３歳</t>
    <rPh sb="1" eb="2">
      <t>サイジ</t>
    </rPh>
    <phoneticPr fontId="3"/>
  </si>
  <si>
    <t>４歳以上</t>
    <rPh sb="1" eb="2">
      <t>サイ</t>
    </rPh>
    <rPh sb="2" eb="4">
      <t>イジョウ</t>
    </rPh>
    <phoneticPr fontId="3"/>
  </si>
  <si>
    <t>従事者</t>
    <rPh sb="0" eb="3">
      <t>ジュウジシャ</t>
    </rPh>
    <phoneticPr fontId="3"/>
  </si>
  <si>
    <t>第1週目</t>
    <rPh sb="0" eb="1">
      <t>ダイ</t>
    </rPh>
    <rPh sb="2" eb="3">
      <t>シュウ</t>
    </rPh>
    <rPh sb="3" eb="4">
      <t>メ</t>
    </rPh>
    <phoneticPr fontId="3"/>
  </si>
  <si>
    <t>第2週目</t>
    <rPh sb="0" eb="1">
      <t>ダイ</t>
    </rPh>
    <rPh sb="2" eb="3">
      <t>シュウ</t>
    </rPh>
    <rPh sb="3" eb="4">
      <t>メ</t>
    </rPh>
    <phoneticPr fontId="3"/>
  </si>
  <si>
    <t>第３週目</t>
    <rPh sb="0" eb="1">
      <t>ダイ</t>
    </rPh>
    <rPh sb="2" eb="3">
      <t>シュウ</t>
    </rPh>
    <rPh sb="3" eb="4">
      <t>メ</t>
    </rPh>
    <phoneticPr fontId="3"/>
  </si>
  <si>
    <t>第４週目</t>
    <rPh sb="0" eb="1">
      <t>ダイ</t>
    </rPh>
    <rPh sb="2" eb="3">
      <t>シュウ</t>
    </rPh>
    <rPh sb="3" eb="4">
      <t>メ</t>
    </rPh>
    <phoneticPr fontId="3"/>
  </si>
  <si>
    <t>第５週目</t>
    <rPh sb="0" eb="1">
      <t>ダイ</t>
    </rPh>
    <rPh sb="2" eb="3">
      <t>シュウ</t>
    </rPh>
    <rPh sb="3" eb="4">
      <t>メ</t>
    </rPh>
    <phoneticPr fontId="3"/>
  </si>
  <si>
    <t>第１週</t>
    <rPh sb="0" eb="1">
      <t>ダイ</t>
    </rPh>
    <rPh sb="2" eb="3">
      <t>シュウ</t>
    </rPh>
    <phoneticPr fontId="3"/>
  </si>
  <si>
    <t>第２週</t>
    <rPh sb="0" eb="1">
      <t>ダイ</t>
    </rPh>
    <rPh sb="2" eb="3">
      <t>シュウ</t>
    </rPh>
    <phoneticPr fontId="3"/>
  </si>
  <si>
    <t>第４週</t>
    <rPh sb="0" eb="1">
      <t>ダイ</t>
    </rPh>
    <rPh sb="2" eb="3">
      <t>シュウ</t>
    </rPh>
    <phoneticPr fontId="3"/>
  </si>
  <si>
    <t>第５週</t>
    <rPh sb="0" eb="1">
      <t>ダイ</t>
    </rPh>
    <rPh sb="2" eb="3">
      <t>シュウ</t>
    </rPh>
    <phoneticPr fontId="3"/>
  </si>
  <si>
    <t>短時間認定</t>
    <rPh sb="0" eb="1">
      <t>タン</t>
    </rPh>
    <rPh sb="1" eb="3">
      <t>ジカン</t>
    </rPh>
    <rPh sb="3" eb="5">
      <t>ニンテイ</t>
    </rPh>
    <phoneticPr fontId="3"/>
  </si>
  <si>
    <t>施設名</t>
    <rPh sb="0" eb="2">
      <t>シセツ</t>
    </rPh>
    <rPh sb="2" eb="3">
      <t>メイ</t>
    </rPh>
    <phoneticPr fontId="3"/>
  </si>
  <si>
    <t>短時間認定児童の延長保育利用数報告書</t>
    <rPh sb="0" eb="3">
      <t>タンジカン</t>
    </rPh>
    <rPh sb="3" eb="5">
      <t>ニンテイ</t>
    </rPh>
    <rPh sb="5" eb="7">
      <t>ジドウ</t>
    </rPh>
    <rPh sb="8" eb="10">
      <t>エンチョウ</t>
    </rPh>
    <rPh sb="10" eb="12">
      <t>ホイク</t>
    </rPh>
    <rPh sb="12" eb="14">
      <t>リヨウ</t>
    </rPh>
    <rPh sb="14" eb="15">
      <t>スウ</t>
    </rPh>
    <rPh sb="15" eb="18">
      <t>ホウコクショ</t>
    </rPh>
    <phoneticPr fontId="3"/>
  </si>
  <si>
    <t>必要従事者数</t>
    <rPh sb="0" eb="2">
      <t>ヒツヨウ</t>
    </rPh>
    <rPh sb="2" eb="5">
      <t>ジュウジシャ</t>
    </rPh>
    <rPh sb="5" eb="6">
      <t>スウ</t>
    </rPh>
    <phoneticPr fontId="3"/>
  </si>
  <si>
    <t>３歳</t>
    <rPh sb="1" eb="2">
      <t>サイ</t>
    </rPh>
    <phoneticPr fontId="3"/>
  </si>
  <si>
    <t>申込０人の場合は必要従事者数も０人</t>
    <rPh sb="0" eb="2">
      <t>モウシコミ</t>
    </rPh>
    <rPh sb="3" eb="4">
      <t>ニン</t>
    </rPh>
    <rPh sb="5" eb="7">
      <t>バアイ</t>
    </rPh>
    <rPh sb="8" eb="10">
      <t>ヒツヨウ</t>
    </rPh>
    <rPh sb="10" eb="13">
      <t>ジュウジシャ</t>
    </rPh>
    <rPh sb="13" eb="14">
      <t>スウ</t>
    </rPh>
    <rPh sb="16" eb="17">
      <t>ニン</t>
    </rPh>
    <phoneticPr fontId="3"/>
  </si>
  <si>
    <t>１時間延長</t>
    <rPh sb="1" eb="3">
      <t>ジカン</t>
    </rPh>
    <rPh sb="3" eb="5">
      <t>エンチョウ</t>
    </rPh>
    <phoneticPr fontId="3"/>
  </si>
  <si>
    <t>２時間延長</t>
    <rPh sb="1" eb="3">
      <t>ジカン</t>
    </rPh>
    <rPh sb="3" eb="5">
      <t>エンチョウ</t>
    </rPh>
    <phoneticPr fontId="3"/>
  </si>
  <si>
    <t>データ</t>
    <phoneticPr fontId="3"/>
  </si>
  <si>
    <t>データ</t>
    <phoneticPr fontId="3"/>
  </si>
  <si>
    <t>（注）１</t>
    <rPh sb="1" eb="2">
      <t>チュウ</t>
    </rPh>
    <phoneticPr fontId="3"/>
  </si>
  <si>
    <t>b  17:00</t>
    <phoneticPr fontId="3"/>
  </si>
  <si>
    <t>第１週の最大</t>
    <rPh sb="0" eb="1">
      <t>ダイ</t>
    </rPh>
    <rPh sb="2" eb="3">
      <t>シュウ</t>
    </rPh>
    <rPh sb="4" eb="6">
      <t>サイダイ</t>
    </rPh>
    <phoneticPr fontId="3"/>
  </si>
  <si>
    <t>a 　8:00</t>
    <phoneticPr fontId="3"/>
  </si>
  <si>
    <t>第</t>
    <rPh sb="0" eb="1">
      <t>ダイ</t>
    </rPh>
    <phoneticPr fontId="3"/>
  </si>
  <si>
    <t>第２週の最大</t>
    <rPh sb="0" eb="1">
      <t>ダイ</t>
    </rPh>
    <rPh sb="2" eb="3">
      <t>シュウ</t>
    </rPh>
    <rPh sb="4" eb="6">
      <t>サイダイ</t>
    </rPh>
    <phoneticPr fontId="3"/>
  </si>
  <si>
    <t>第３週の最大</t>
    <rPh sb="0" eb="1">
      <t>ダイ</t>
    </rPh>
    <rPh sb="2" eb="3">
      <t>シュウ</t>
    </rPh>
    <rPh sb="4" eb="6">
      <t>サイダイ</t>
    </rPh>
    <phoneticPr fontId="3"/>
  </si>
  <si>
    <t>第４週の最大</t>
    <rPh sb="0" eb="1">
      <t>ダイ</t>
    </rPh>
    <rPh sb="2" eb="3">
      <t>シュウ</t>
    </rPh>
    <rPh sb="4" eb="6">
      <t>サイダイ</t>
    </rPh>
    <phoneticPr fontId="3"/>
  </si>
  <si>
    <t>第５週の最大</t>
    <rPh sb="0" eb="1">
      <t>ダイ</t>
    </rPh>
    <rPh sb="2" eb="3">
      <t>シュウ</t>
    </rPh>
    <rPh sb="4" eb="6">
      <t>サイダイ</t>
    </rPh>
    <phoneticPr fontId="3"/>
  </si>
  <si>
    <t>右の表の児童数合計欄は、上の表の各時間ごとの同欄の最も多い日のデータを選択して記入すること。また、年齢別の欄は選択した児童数合計にあたる各年齢別児童数及び従事者数を記入する。</t>
    <phoneticPr fontId="3"/>
  </si>
  <si>
    <t>３歳児</t>
    <rPh sb="1" eb="2">
      <t>サイ</t>
    </rPh>
    <rPh sb="2" eb="3">
      <t>ジ</t>
    </rPh>
    <phoneticPr fontId="3"/>
  </si>
  <si>
    <t>４歳以上児</t>
    <rPh sb="1" eb="2">
      <t>サイ</t>
    </rPh>
    <rPh sb="2" eb="3">
      <t>イ</t>
    </rPh>
    <rPh sb="3" eb="4">
      <t>ウエ</t>
    </rPh>
    <rPh sb="4" eb="5">
      <t>ジ</t>
    </rPh>
    <phoneticPr fontId="3"/>
  </si>
  <si>
    <t xml:space="preserve">（注）１
</t>
    <rPh sb="1" eb="2">
      <t>チュウ</t>
    </rPh>
    <phoneticPr fontId="3"/>
  </si>
  <si>
    <t>　計算方法：各項目の児童数を合計して週数で割り返す。</t>
    <rPh sb="1" eb="3">
      <t>ケイサン</t>
    </rPh>
    <rPh sb="3" eb="5">
      <t>ホウホウ</t>
    </rPh>
    <rPh sb="6" eb="7">
      <t>カク</t>
    </rPh>
    <rPh sb="7" eb="9">
      <t>コウモク</t>
    </rPh>
    <rPh sb="10" eb="13">
      <t>ジドウスウ</t>
    </rPh>
    <rPh sb="14" eb="16">
      <t>ゴウケイ</t>
    </rPh>
    <rPh sb="18" eb="19">
      <t>シュウ</t>
    </rPh>
    <rPh sb="19" eb="20">
      <t>スウ</t>
    </rPh>
    <rPh sb="21" eb="22">
      <t>ワ</t>
    </rPh>
    <rPh sb="23" eb="24">
      <t>カエ</t>
    </rPh>
    <phoneticPr fontId="3"/>
  </si>
  <si>
    <t>２</t>
    <phoneticPr fontId="3"/>
  </si>
  <si>
    <t>　１週間の日数が土曜日を除いて１日の場合は平均利用児童数に算入しなくてよい。</t>
    <rPh sb="2" eb="4">
      <t>シュウカン</t>
    </rPh>
    <rPh sb="5" eb="7">
      <t>ニッスウ</t>
    </rPh>
    <rPh sb="8" eb="11">
      <t>ドヨウビ</t>
    </rPh>
    <rPh sb="12" eb="13">
      <t>ノゾ</t>
    </rPh>
    <rPh sb="16" eb="17">
      <t>ニチ</t>
    </rPh>
    <rPh sb="18" eb="20">
      <t>バアイ</t>
    </rPh>
    <rPh sb="21" eb="23">
      <t>ヘイキン</t>
    </rPh>
    <rPh sb="23" eb="25">
      <t>リヨウ</t>
    </rPh>
    <rPh sb="25" eb="28">
      <t>ジドウスウ</t>
    </rPh>
    <rPh sb="29" eb="31">
      <t>サンニュウ</t>
    </rPh>
    <phoneticPr fontId="3"/>
  </si>
  <si>
    <t>（１）延長保育事業</t>
    <rPh sb="3" eb="5">
      <t>エンチョウ</t>
    </rPh>
    <rPh sb="5" eb="7">
      <t>ホイク</t>
    </rPh>
    <rPh sb="7" eb="9">
      <t>ジギョウ</t>
    </rPh>
    <phoneticPr fontId="3"/>
  </si>
  <si>
    <t>（２）推進分</t>
    <rPh sb="3" eb="5">
      <t>スイシン</t>
    </rPh>
    <rPh sb="5" eb="6">
      <t>ブン</t>
    </rPh>
    <phoneticPr fontId="3"/>
  </si>
  <si>
    <t>ア（c）</t>
    <phoneticPr fontId="3"/>
  </si>
  <si>
    <t>イ（d）</t>
    <phoneticPr fontId="3"/>
  </si>
  <si>
    <t>ウ（e）</t>
    <phoneticPr fontId="3"/>
  </si>
  <si>
    <t>エ（f）</t>
    <phoneticPr fontId="3"/>
  </si>
  <si>
    <t>　ア欄は、各週の「利用児童数記入表」で選択された「c」の各年齢別１か月平均を記入すること（端数は四捨五入）。また同様にイ欄は「d」」、ウ欄は「e」、エ欄は「f」、オ欄は「a」、カ欄は「b-c」の１か月分を平均したものを記入すること。</t>
    <rPh sb="9" eb="11">
      <t>リヨウ</t>
    </rPh>
    <rPh sb="11" eb="14">
      <t>ジドウスウ</t>
    </rPh>
    <rPh sb="14" eb="16">
      <t>キニュウ</t>
    </rPh>
    <rPh sb="16" eb="17">
      <t>ヒョウ</t>
    </rPh>
    <rPh sb="19" eb="21">
      <t>センタク</t>
    </rPh>
    <rPh sb="28" eb="31">
      <t>カクネンレイ</t>
    </rPh>
    <rPh sb="31" eb="32">
      <t>ベツ</t>
    </rPh>
    <rPh sb="34" eb="35">
      <t>ゲツ</t>
    </rPh>
    <rPh sb="35" eb="37">
      <t>ヘイキン</t>
    </rPh>
    <rPh sb="38" eb="40">
      <t>キニュウ</t>
    </rPh>
    <rPh sb="56" eb="58">
      <t>ドウヨウ</t>
    </rPh>
    <rPh sb="60" eb="61">
      <t>ラン</t>
    </rPh>
    <rPh sb="68" eb="69">
      <t>ラン</t>
    </rPh>
    <rPh sb="75" eb="76">
      <t>ラン</t>
    </rPh>
    <rPh sb="82" eb="83">
      <t>ラン</t>
    </rPh>
    <rPh sb="89" eb="90">
      <t>ラン</t>
    </rPh>
    <phoneticPr fontId="3"/>
  </si>
  <si>
    <t>　　　18:15の０歳児＝（第１週０歳児ｃ＋第２週０歳児c＋第３週０歳児c＋第４週０歳児c＋第５週０歳児c）÷５</t>
    <rPh sb="10" eb="12">
      <t>サイジ</t>
    </rPh>
    <phoneticPr fontId="3"/>
  </si>
  <si>
    <t>４・５歳</t>
    <rPh sb="3" eb="4">
      <t>サイ</t>
    </rPh>
    <phoneticPr fontId="3"/>
  </si>
  <si>
    <t>第３週</t>
    <rPh sb="0" eb="1">
      <t>ダイ</t>
    </rPh>
    <rPh sb="2" eb="3">
      <t>シュウ</t>
    </rPh>
    <phoneticPr fontId="3"/>
  </si>
  <si>
    <t>オ（a）</t>
    <phoneticPr fontId="3"/>
  </si>
  <si>
    <t>カ（b-c）</t>
    <phoneticPr fontId="3"/>
  </si>
  <si>
    <t>カ欄（b-c）</t>
    <rPh sb="1" eb="2">
      <t>ラン</t>
    </rPh>
    <phoneticPr fontId="3"/>
  </si>
  <si>
    <t>Ａ・Ｂ階層</t>
    <rPh sb="3" eb="5">
      <t>カイソウ</t>
    </rPh>
    <phoneticPr fontId="3"/>
  </si>
  <si>
    <t>３歳未満児計</t>
    <rPh sb="1" eb="4">
      <t>サイミマン</t>
    </rPh>
    <rPh sb="4" eb="5">
      <t>ジ</t>
    </rPh>
    <rPh sb="5" eb="6">
      <t>ケイ</t>
    </rPh>
    <phoneticPr fontId="3"/>
  </si>
  <si>
    <t>３歳以上児計</t>
    <rPh sb="1" eb="2">
      <t>サイ</t>
    </rPh>
    <rPh sb="2" eb="4">
      <t>イジョウ</t>
    </rPh>
    <rPh sb="4" eb="5">
      <t>ジ</t>
    </rPh>
    <rPh sb="5" eb="6">
      <t>ケイ</t>
    </rPh>
    <phoneticPr fontId="3"/>
  </si>
  <si>
    <t>（注）　</t>
    <rPh sb="1" eb="2">
      <t>チュウ</t>
    </rPh>
    <phoneticPr fontId="3"/>
  </si>
  <si>
    <t>１　児童数は、通年制で記入すること。</t>
  </si>
  <si>
    <t>　　（例）午前９時～午後５時が保育短時間で、午後５時～午後７時の延長保育を利用した場合</t>
    <rPh sb="3" eb="4">
      <t>レイ</t>
    </rPh>
    <rPh sb="5" eb="7">
      <t>ゴゼン</t>
    </rPh>
    <rPh sb="8" eb="9">
      <t>ジ</t>
    </rPh>
    <rPh sb="10" eb="12">
      <t>ゴゴ</t>
    </rPh>
    <rPh sb="13" eb="14">
      <t>ジ</t>
    </rPh>
    <rPh sb="15" eb="17">
      <t>ホイク</t>
    </rPh>
    <rPh sb="17" eb="20">
      <t>タンジカン</t>
    </rPh>
    <rPh sb="22" eb="24">
      <t>ゴゴ</t>
    </rPh>
    <rPh sb="25" eb="26">
      <t>ジ</t>
    </rPh>
    <rPh sb="27" eb="29">
      <t>ゴゴ</t>
    </rPh>
    <rPh sb="30" eb="31">
      <t>ジ</t>
    </rPh>
    <rPh sb="32" eb="34">
      <t>エンチョウ</t>
    </rPh>
    <rPh sb="34" eb="36">
      <t>ホイク</t>
    </rPh>
    <rPh sb="37" eb="39">
      <t>リヨウ</t>
    </rPh>
    <rPh sb="41" eb="43">
      <t>バアイ</t>
    </rPh>
    <phoneticPr fontId="3"/>
  </si>
  <si>
    <t>　　⇒短時間認定の後１時間延長欄に『１』、保育標準時間認定の１時間延長欄に『１』をそれぞれ入力。</t>
    <rPh sb="3" eb="6">
      <t>タンジカン</t>
    </rPh>
    <rPh sb="6" eb="8">
      <t>ニンテイ</t>
    </rPh>
    <rPh sb="9" eb="10">
      <t>アト</t>
    </rPh>
    <rPh sb="11" eb="13">
      <t>ジカン</t>
    </rPh>
    <rPh sb="13" eb="15">
      <t>エンチョウ</t>
    </rPh>
    <rPh sb="15" eb="16">
      <t>ラン</t>
    </rPh>
    <rPh sb="21" eb="23">
      <t>ホイク</t>
    </rPh>
    <rPh sb="23" eb="25">
      <t>ヒョウジュン</t>
    </rPh>
    <rPh sb="25" eb="27">
      <t>ジカン</t>
    </rPh>
    <rPh sb="27" eb="29">
      <t>ニンテイ</t>
    </rPh>
    <rPh sb="31" eb="33">
      <t>ジカン</t>
    </rPh>
    <rPh sb="33" eb="35">
      <t>エンチョウ</t>
    </rPh>
    <rPh sb="35" eb="36">
      <t>ラン</t>
    </rPh>
    <rPh sb="45" eb="47">
      <t>ニュウリョク</t>
    </rPh>
    <phoneticPr fontId="3"/>
  </si>
  <si>
    <t>（２）保育標準時間内の延長保育登録児童数（短時間認定児童）</t>
    <rPh sb="3" eb="5">
      <t>ホイク</t>
    </rPh>
    <rPh sb="5" eb="7">
      <t>ヒョウジュン</t>
    </rPh>
    <rPh sb="7" eb="9">
      <t>ジカン</t>
    </rPh>
    <rPh sb="9" eb="10">
      <t>ナイ</t>
    </rPh>
    <rPh sb="11" eb="13">
      <t>エンチョウ</t>
    </rPh>
    <rPh sb="13" eb="15">
      <t>ホイク</t>
    </rPh>
    <rPh sb="15" eb="17">
      <t>トウロク</t>
    </rPh>
    <rPh sb="17" eb="19">
      <t>ジドウ</t>
    </rPh>
    <rPh sb="19" eb="20">
      <t>スウ</t>
    </rPh>
    <rPh sb="21" eb="24">
      <t>タンジカン</t>
    </rPh>
    <rPh sb="24" eb="26">
      <t>ニンテイ</t>
    </rPh>
    <rPh sb="26" eb="28">
      <t>ジドウ</t>
    </rPh>
    <phoneticPr fontId="3"/>
  </si>
  <si>
    <t>２　『一般』とは延長保育料が発生する児童（通常保育料がＣまたはＤ階層の児童）を言う。
　　また、『Ａ・Ｂ階層』は延長保育料が免除（０円）になる児童（通常保育料がＡまたはＢ階層の児童）を言う。</t>
    <rPh sb="3" eb="5">
      <t>イッパン</t>
    </rPh>
    <rPh sb="8" eb="10">
      <t>エンチョウ</t>
    </rPh>
    <rPh sb="10" eb="12">
      <t>ホイク</t>
    </rPh>
    <rPh sb="12" eb="13">
      <t>リョウ</t>
    </rPh>
    <rPh sb="14" eb="16">
      <t>ハッセイ</t>
    </rPh>
    <rPh sb="18" eb="20">
      <t>ジドウ</t>
    </rPh>
    <rPh sb="21" eb="23">
      <t>ツウジョウ</t>
    </rPh>
    <rPh sb="23" eb="25">
      <t>ホイク</t>
    </rPh>
    <rPh sb="25" eb="26">
      <t>リョウ</t>
    </rPh>
    <rPh sb="32" eb="34">
      <t>カイソウ</t>
    </rPh>
    <rPh sb="35" eb="37">
      <t>ジドウ</t>
    </rPh>
    <rPh sb="39" eb="40">
      <t>イ</t>
    </rPh>
    <rPh sb="52" eb="54">
      <t>カイソウ</t>
    </rPh>
    <rPh sb="56" eb="58">
      <t>エンチョウ</t>
    </rPh>
    <rPh sb="58" eb="60">
      <t>ホイク</t>
    </rPh>
    <rPh sb="60" eb="61">
      <t>リョウ</t>
    </rPh>
    <rPh sb="62" eb="64">
      <t>メンジョ</t>
    </rPh>
    <rPh sb="66" eb="67">
      <t>エン</t>
    </rPh>
    <rPh sb="71" eb="73">
      <t>ジドウ</t>
    </rPh>
    <rPh sb="74" eb="76">
      <t>ツウジョウ</t>
    </rPh>
    <rPh sb="76" eb="78">
      <t>ホイク</t>
    </rPh>
    <rPh sb="78" eb="79">
      <t>リョウ</t>
    </rPh>
    <rPh sb="85" eb="87">
      <t>カイソウ</t>
    </rPh>
    <rPh sb="88" eb="90">
      <t>ジドウ</t>
    </rPh>
    <rPh sb="92" eb="93">
      <t>イ</t>
    </rPh>
    <phoneticPr fontId="3"/>
  </si>
  <si>
    <t>必要従事者数の計算</t>
    <rPh sb="0" eb="2">
      <t>ヒツヨウ</t>
    </rPh>
    <rPh sb="2" eb="5">
      <t>ジュウジシャ</t>
    </rPh>
    <rPh sb="5" eb="6">
      <t>スウ</t>
    </rPh>
    <rPh sb="7" eb="9">
      <t>ケイサン</t>
    </rPh>
    <phoneticPr fontId="3"/>
  </si>
  <si>
    <t>３時間延長</t>
    <rPh sb="1" eb="3">
      <t>ジカン</t>
    </rPh>
    <rPh sb="3" eb="5">
      <t>エンチョウ</t>
    </rPh>
    <phoneticPr fontId="3"/>
  </si>
  <si>
    <t>別紙２－１</t>
    <rPh sb="0" eb="2">
      <t>ベッシ</t>
    </rPh>
    <phoneticPr fontId="3"/>
  </si>
  <si>
    <t>最大
g</t>
    <rPh sb="0" eb="2">
      <t>サイダイ</t>
    </rPh>
    <phoneticPr fontId="3"/>
  </si>
  <si>
    <t>最大
h</t>
    <rPh sb="0" eb="2">
      <t>サイダイ</t>
    </rPh>
    <phoneticPr fontId="3"/>
  </si>
  <si>
    <t>最大
i</t>
    <rPh sb="0" eb="2">
      <t>サイダイ</t>
    </rPh>
    <phoneticPr fontId="3"/>
  </si>
  <si>
    <r>
      <rPr>
        <sz val="10"/>
        <rFont val="ＭＳ Ｐゴシック"/>
        <family val="3"/>
        <charset val="128"/>
      </rPr>
      <t>最大</t>
    </r>
    <r>
      <rPr>
        <sz val="11"/>
        <rFont val="ＭＳ Ｐゴシック"/>
        <family val="3"/>
        <charset val="128"/>
      </rPr>
      <t xml:space="preserve">
j</t>
    </r>
    <rPh sb="0" eb="2">
      <t>サイダイ</t>
    </rPh>
    <phoneticPr fontId="3"/>
  </si>
  <si>
    <t>最大
k</t>
    <rPh sb="0" eb="2">
      <t>サイダイ</t>
    </rPh>
    <phoneticPr fontId="3"/>
  </si>
  <si>
    <r>
      <rPr>
        <b/>
        <sz val="11"/>
        <rFont val="ＭＳ Ｐゴシック"/>
        <family val="3"/>
        <charset val="128"/>
      </rPr>
      <t>月平均利用児童数</t>
    </r>
    <r>
      <rPr>
        <sz val="12"/>
        <rFont val="ＭＳ Ｐゴシック"/>
        <family val="3"/>
        <charset val="128"/>
      </rPr>
      <t xml:space="preserve">
</t>
    </r>
    <r>
      <rPr>
        <sz val="11"/>
        <rFont val="ＭＳ Ｐゴシック"/>
        <family val="3"/>
        <charset val="128"/>
      </rPr>
      <t>（g+h+i+j+k)÷週数</t>
    </r>
    <rPh sb="0" eb="1">
      <t>ツキ</t>
    </rPh>
    <rPh sb="1" eb="3">
      <t>ヘイキン</t>
    </rPh>
    <rPh sb="3" eb="5">
      <t>リヨウ</t>
    </rPh>
    <rPh sb="5" eb="7">
      <t>ジドウ</t>
    </rPh>
    <rPh sb="7" eb="8">
      <t>スウ</t>
    </rPh>
    <rPh sb="22" eb="24">
      <t>シュウスウ</t>
    </rPh>
    <phoneticPr fontId="3"/>
  </si>
  <si>
    <t>（注）</t>
    <rPh sb="1" eb="2">
      <t>チュウ</t>
    </rPh>
    <phoneticPr fontId="3"/>
  </si>
  <si>
    <t>（参考）
従事者数</t>
    <rPh sb="1" eb="3">
      <t>サンコウ</t>
    </rPh>
    <phoneticPr fontId="3"/>
  </si>
  <si>
    <t>(単位：人）</t>
    <rPh sb="1" eb="3">
      <t>タンイ</t>
    </rPh>
    <rPh sb="4" eb="5">
      <t>ニン</t>
    </rPh>
    <phoneticPr fontId="3"/>
  </si>
  <si>
    <t>別紙２－２</t>
    <rPh sb="0" eb="2">
      <t>ベッシ</t>
    </rPh>
    <phoneticPr fontId="3"/>
  </si>
  <si>
    <t>１　各時間の月平均利用児童数は、各週の最大人数を週数で割り返した人数。 １週間の日数が日曜・祝日を除いて１日の場合は平均利用児童数に算入しなくてよい。</t>
    <rPh sb="2" eb="3">
      <t>カク</t>
    </rPh>
    <rPh sb="3" eb="5">
      <t>ジカン</t>
    </rPh>
    <rPh sb="6" eb="7">
      <t>ツキ</t>
    </rPh>
    <rPh sb="7" eb="9">
      <t>ヘイキン</t>
    </rPh>
    <rPh sb="9" eb="11">
      <t>リヨウ</t>
    </rPh>
    <rPh sb="11" eb="13">
      <t>ジドウ</t>
    </rPh>
    <rPh sb="13" eb="14">
      <t>スウ</t>
    </rPh>
    <rPh sb="16" eb="17">
      <t>カク</t>
    </rPh>
    <rPh sb="17" eb="18">
      <t>シュウ</t>
    </rPh>
    <rPh sb="19" eb="21">
      <t>サイダイ</t>
    </rPh>
    <rPh sb="21" eb="23">
      <t>ニンズウ</t>
    </rPh>
    <rPh sb="24" eb="26">
      <t>シュウスウ</t>
    </rPh>
    <rPh sb="27" eb="28">
      <t>ワ</t>
    </rPh>
    <rPh sb="29" eb="30">
      <t>カエ</t>
    </rPh>
    <rPh sb="32" eb="34">
      <t>ニンズウ</t>
    </rPh>
    <rPh sb="43" eb="45">
      <t>ニチヨウ</t>
    </rPh>
    <rPh sb="46" eb="48">
      <t>シュクジツ</t>
    </rPh>
    <phoneticPr fontId="3"/>
  </si>
  <si>
    <t>この記入表により算出された各週の最大利用児童数（a～f）の１ヶ月分を基に、別紙２－２「延長保育月別平均利用児童数報告書」、を作成し提出すること。</t>
    <phoneticPr fontId="3"/>
  </si>
  <si>
    <t>別紙２－３</t>
    <rPh sb="0" eb="2">
      <t>ベッシ</t>
    </rPh>
    <phoneticPr fontId="3"/>
  </si>
  <si>
    <t>延長保育月別平均利用児童数報告書（実績報告用）</t>
    <rPh sb="17" eb="19">
      <t>ジッセキ</t>
    </rPh>
    <rPh sb="19" eb="22">
      <t>ホウコクヨウ</t>
    </rPh>
    <phoneticPr fontId="3"/>
  </si>
  <si>
    <t>延長保育月別申込児童数等報告書</t>
    <rPh sb="0" eb="2">
      <t>エンチョウ</t>
    </rPh>
    <rPh sb="2" eb="4">
      <t>ホイク</t>
    </rPh>
    <rPh sb="4" eb="6">
      <t>ツキベツ</t>
    </rPh>
    <rPh sb="6" eb="8">
      <t>モウシコミ</t>
    </rPh>
    <rPh sb="8" eb="11">
      <t>ジドウスウ</t>
    </rPh>
    <rPh sb="11" eb="12">
      <t>トウ</t>
    </rPh>
    <rPh sb="12" eb="15">
      <t>ホウコクショ</t>
    </rPh>
    <phoneticPr fontId="3"/>
  </si>
  <si>
    <t>（４）３人目以降の加配対象人数</t>
    <rPh sb="4" eb="5">
      <t>ニン</t>
    </rPh>
    <rPh sb="5" eb="6">
      <t>メ</t>
    </rPh>
    <rPh sb="6" eb="8">
      <t>イコウ</t>
    </rPh>
    <rPh sb="9" eb="11">
      <t>カハイ</t>
    </rPh>
    <rPh sb="11" eb="13">
      <t>タイショウ</t>
    </rPh>
    <rPh sb="13" eb="15">
      <t>ニンズウ</t>
    </rPh>
    <phoneticPr fontId="3"/>
  </si>
  <si>
    <t>1時間 0  (l－２)</t>
    <rPh sb="1" eb="3">
      <t>ジカン</t>
    </rPh>
    <phoneticPr fontId="3"/>
  </si>
  <si>
    <t>2時間  p (m－2)</t>
    <rPh sb="1" eb="3">
      <t>ジカン</t>
    </rPh>
    <phoneticPr fontId="3"/>
  </si>
  <si>
    <t>3時間 q (n－２)</t>
    <rPh sb="1" eb="3">
      <t>ジカン</t>
    </rPh>
    <phoneticPr fontId="3"/>
  </si>
  <si>
    <t>(注）４</t>
    <rPh sb="1" eb="2">
      <t>チュウ</t>
    </rPh>
    <phoneticPr fontId="3"/>
  </si>
  <si>
    <t>必要従事者数＝（0歳児の人数÷３）＋（1・2歳児の人数÷６）＋（3歳児の人数÷20）＋(4歳以上児の人数÷30）</t>
    <phoneticPr fontId="3"/>
  </si>
  <si>
    <t>※年齢別に小数点１桁（小数点２桁以下切り捨て）目までを算出し、その合計の端数（小数点１桁）を四捨五入する。</t>
    <rPh sb="1" eb="3">
      <t>ネンレイ</t>
    </rPh>
    <rPh sb="3" eb="4">
      <t>ベツ</t>
    </rPh>
    <rPh sb="5" eb="8">
      <t>ショウスウテン</t>
    </rPh>
    <rPh sb="9" eb="10">
      <t>ケタ</t>
    </rPh>
    <rPh sb="11" eb="14">
      <t>ショウスウテン</t>
    </rPh>
    <rPh sb="15" eb="16">
      <t>ケタ</t>
    </rPh>
    <rPh sb="16" eb="18">
      <t>イカ</t>
    </rPh>
    <rPh sb="18" eb="19">
      <t>キ</t>
    </rPh>
    <rPh sb="20" eb="21">
      <t>ス</t>
    </rPh>
    <rPh sb="23" eb="24">
      <t>メ</t>
    </rPh>
    <rPh sb="27" eb="29">
      <t>サンシュツ</t>
    </rPh>
    <rPh sb="33" eb="35">
      <t>ゴウケイ</t>
    </rPh>
    <rPh sb="36" eb="38">
      <t>ハスウ</t>
    </rPh>
    <rPh sb="39" eb="42">
      <t>ショウスウテン</t>
    </rPh>
    <rPh sb="43" eb="44">
      <t>ケタ</t>
    </rPh>
    <rPh sb="46" eb="50">
      <t>シシャゴニュウ</t>
    </rPh>
    <phoneticPr fontId="3"/>
  </si>
  <si>
    <t>※児童数合計が０人の場合を除いて、必要従事者が２未満となる場合は２とする。</t>
    <rPh sb="1" eb="3">
      <t>ジドウ</t>
    </rPh>
    <rPh sb="3" eb="4">
      <t>スウ</t>
    </rPh>
    <rPh sb="4" eb="6">
      <t>ゴウケイ</t>
    </rPh>
    <rPh sb="8" eb="9">
      <t>ニン</t>
    </rPh>
    <rPh sb="10" eb="12">
      <t>バアイ</t>
    </rPh>
    <rPh sb="13" eb="14">
      <t>ノゾ</t>
    </rPh>
    <rPh sb="17" eb="19">
      <t>ヒツヨウ</t>
    </rPh>
    <rPh sb="19" eb="22">
      <t>ジュウジシャ</t>
    </rPh>
    <rPh sb="24" eb="26">
      <t>ミマン</t>
    </rPh>
    <rPh sb="29" eb="31">
      <t>バアイ</t>
    </rPh>
    <phoneticPr fontId="3"/>
  </si>
  <si>
    <t>※～１９時は１時間・２時間・３時間延長登録児童数より算出
※～２０時は２時間・３時間延長登録児童数より算出</t>
    <rPh sb="4" eb="5">
      <t>ジ</t>
    </rPh>
    <rPh sb="7" eb="9">
      <t>ジカン</t>
    </rPh>
    <rPh sb="11" eb="13">
      <t>ジカン</t>
    </rPh>
    <rPh sb="15" eb="17">
      <t>ジカン</t>
    </rPh>
    <rPh sb="17" eb="19">
      <t>エンチョウ</t>
    </rPh>
    <rPh sb="19" eb="21">
      <t>トウロク</t>
    </rPh>
    <rPh sb="21" eb="23">
      <t>ジドウ</t>
    </rPh>
    <rPh sb="23" eb="24">
      <t>スウ</t>
    </rPh>
    <rPh sb="26" eb="28">
      <t>サンシュツ</t>
    </rPh>
    <phoneticPr fontId="3"/>
  </si>
  <si>
    <t>※～２１時は３時間延長登録児童数より算出</t>
    <rPh sb="4" eb="5">
      <t>ジ</t>
    </rPh>
    <rPh sb="7" eb="9">
      <t>ジカン</t>
    </rPh>
    <rPh sb="9" eb="11">
      <t>エンチョウ</t>
    </rPh>
    <rPh sb="11" eb="13">
      <t>トウロク</t>
    </rPh>
    <rPh sb="13" eb="15">
      <t>ジドウ</t>
    </rPh>
    <rPh sb="15" eb="16">
      <t>スウ</t>
    </rPh>
    <rPh sb="18" eb="20">
      <t>サンシュツ</t>
    </rPh>
    <phoneticPr fontId="3"/>
  </si>
  <si>
    <r>
      <rPr>
        <b/>
        <sz val="10"/>
        <rFont val="ＭＳ Ｐゴシック"/>
        <family val="3"/>
        <charset val="128"/>
      </rPr>
      <t>7:00</t>
    </r>
    <r>
      <rPr>
        <sz val="10"/>
        <rFont val="ＭＳ Ｐゴシック"/>
        <family val="3"/>
        <charset val="128"/>
      </rPr>
      <t>（短）</t>
    </r>
    <rPh sb="5" eb="6">
      <t>タン</t>
    </rPh>
    <phoneticPr fontId="3"/>
  </si>
  <si>
    <r>
      <rPr>
        <b/>
        <sz val="10"/>
        <rFont val="ＭＳ Ｐゴシック"/>
        <family val="3"/>
        <charset val="128"/>
      </rPr>
      <t>8:00</t>
    </r>
    <r>
      <rPr>
        <sz val="10"/>
        <rFont val="ＭＳ Ｐゴシック"/>
        <family val="3"/>
        <charset val="128"/>
      </rPr>
      <t>（短）</t>
    </r>
    <rPh sb="5" eb="6">
      <t>タン</t>
    </rPh>
    <phoneticPr fontId="3"/>
  </si>
  <si>
    <r>
      <rPr>
        <b/>
        <sz val="10"/>
        <rFont val="ＭＳ Ｐゴシック"/>
        <family val="3"/>
        <charset val="128"/>
      </rPr>
      <t>17:00</t>
    </r>
    <r>
      <rPr>
        <sz val="10"/>
        <rFont val="ＭＳ Ｐゴシック"/>
        <family val="3"/>
        <charset val="128"/>
      </rPr>
      <t>（短）</t>
    </r>
    <rPh sb="6" eb="7">
      <t>タン</t>
    </rPh>
    <phoneticPr fontId="3"/>
  </si>
  <si>
    <r>
      <rPr>
        <b/>
        <sz val="10"/>
        <rFont val="ＭＳ Ｐゴシック"/>
        <family val="3"/>
        <charset val="128"/>
      </rPr>
      <t>18:00</t>
    </r>
    <r>
      <rPr>
        <sz val="10"/>
        <rFont val="ＭＳ Ｐゴシック"/>
        <family val="3"/>
        <charset val="128"/>
      </rPr>
      <t>（短）</t>
    </r>
    <rPh sb="6" eb="7">
      <t>タン</t>
    </rPh>
    <phoneticPr fontId="3"/>
  </si>
  <si>
    <r>
      <rPr>
        <b/>
        <sz val="10"/>
        <rFont val="ＭＳ Ｐゴシック"/>
        <family val="3"/>
        <charset val="128"/>
      </rPr>
      <t>7:30</t>
    </r>
    <r>
      <rPr>
        <sz val="10"/>
        <rFont val="ＭＳ Ｐゴシック"/>
        <family val="3"/>
        <charset val="128"/>
      </rPr>
      <t>（短）</t>
    </r>
    <rPh sb="5" eb="6">
      <t>タン</t>
    </rPh>
    <phoneticPr fontId="3"/>
  </si>
  <si>
    <r>
      <rPr>
        <b/>
        <sz val="10"/>
        <rFont val="ＭＳ Ｐゴシック"/>
        <family val="3"/>
        <charset val="128"/>
      </rPr>
      <t>8:30</t>
    </r>
    <r>
      <rPr>
        <sz val="10"/>
        <rFont val="ＭＳ Ｐゴシック"/>
        <family val="3"/>
        <charset val="128"/>
      </rPr>
      <t>（短）</t>
    </r>
    <rPh sb="5" eb="6">
      <t>タン</t>
    </rPh>
    <phoneticPr fontId="3"/>
  </si>
  <si>
    <r>
      <rPr>
        <b/>
        <sz val="10"/>
        <rFont val="ＭＳ Ｐゴシック"/>
        <family val="3"/>
        <charset val="128"/>
      </rPr>
      <t>17:30</t>
    </r>
    <r>
      <rPr>
        <sz val="10"/>
        <rFont val="ＭＳ Ｐゴシック"/>
        <family val="3"/>
        <charset val="128"/>
      </rPr>
      <t>（短）</t>
    </r>
    <rPh sb="6" eb="7">
      <t>タン</t>
    </rPh>
    <phoneticPr fontId="3"/>
  </si>
  <si>
    <t>記載不要</t>
    <rPh sb="0" eb="2">
      <t>キサイ</t>
    </rPh>
    <rPh sb="2" eb="4">
      <t>フヨウ</t>
    </rPh>
    <phoneticPr fontId="3"/>
  </si>
  <si>
    <t>第１週最大人数g＋第２週最大人数h＋第３週最大人数i＋第４週最大人数j＋第５週最大人数k）÷5</t>
    <rPh sb="0" eb="1">
      <t>ダイ</t>
    </rPh>
    <rPh sb="2" eb="3">
      <t>シュウ</t>
    </rPh>
    <rPh sb="3" eb="5">
      <t>サイダイ</t>
    </rPh>
    <rPh sb="5" eb="7">
      <t>ニンズウ</t>
    </rPh>
    <rPh sb="9" eb="10">
      <t>ダイ</t>
    </rPh>
    <rPh sb="11" eb="12">
      <t>シュウ</t>
    </rPh>
    <rPh sb="12" eb="14">
      <t>サイダイ</t>
    </rPh>
    <rPh sb="14" eb="16">
      <t>ニンズウ</t>
    </rPh>
    <rPh sb="18" eb="19">
      <t>ダイ</t>
    </rPh>
    <rPh sb="20" eb="21">
      <t>シュウ</t>
    </rPh>
    <rPh sb="21" eb="23">
      <t>サイダイ</t>
    </rPh>
    <rPh sb="23" eb="25">
      <t>ニンズ</t>
    </rPh>
    <rPh sb="27" eb="28">
      <t>ダイ</t>
    </rPh>
    <rPh sb="29" eb="30">
      <t>シュウ</t>
    </rPh>
    <rPh sb="30" eb="32">
      <t>サイダイ</t>
    </rPh>
    <rPh sb="32" eb="34">
      <t>ニンズウ</t>
    </rPh>
    <rPh sb="36" eb="37">
      <t>ダイ</t>
    </rPh>
    <rPh sb="38" eb="39">
      <t>シュウ</t>
    </rPh>
    <rPh sb="39" eb="41">
      <t>サイダイ</t>
    </rPh>
    <rPh sb="41" eb="43">
      <t>ニンズウ</t>
    </rPh>
    <phoneticPr fontId="3"/>
  </si>
  <si>
    <t>利用児童数及び従事者数　</t>
    <rPh sb="0" eb="2">
      <t>リヨウ</t>
    </rPh>
    <rPh sb="2" eb="4">
      <t>ジドウ</t>
    </rPh>
    <rPh sb="4" eb="5">
      <t>スウ</t>
    </rPh>
    <rPh sb="5" eb="6">
      <t>オヨ</t>
    </rPh>
    <rPh sb="7" eb="10">
      <t>ジュウジシャ</t>
    </rPh>
    <rPh sb="10" eb="11">
      <t>スウ</t>
    </rPh>
    <phoneticPr fontId="3"/>
  </si>
  <si>
    <t>非常勤</t>
    <rPh sb="0" eb="3">
      <t>ヒジョウキン</t>
    </rPh>
    <phoneticPr fontId="3"/>
  </si>
  <si>
    <t>時間</t>
    <rPh sb="0" eb="2">
      <t>ジカン</t>
    </rPh>
    <phoneticPr fontId="3"/>
  </si>
  <si>
    <t>円</t>
    <rPh sb="0" eb="1">
      <t>エン</t>
    </rPh>
    <phoneticPr fontId="3"/>
  </si>
  <si>
    <t>推進分</t>
    <rPh sb="0" eb="2">
      <t>スイシン</t>
    </rPh>
    <rPh sb="2" eb="3">
      <t>ブン</t>
    </rPh>
    <phoneticPr fontId="3"/>
  </si>
  <si>
    <t>延長保育事業</t>
    <rPh sb="0" eb="2">
      <t>エンチョウ</t>
    </rPh>
    <rPh sb="2" eb="4">
      <t>ホイク</t>
    </rPh>
    <rPh sb="4" eb="6">
      <t>ジギョウ</t>
    </rPh>
    <phoneticPr fontId="3"/>
  </si>
  <si>
    <t>（２）短時間認定児童の延長保育（保育標準時間内の３時間分）の補助時間認定（４月）</t>
    <rPh sb="3" eb="6">
      <t>タンジカン</t>
    </rPh>
    <rPh sb="6" eb="8">
      <t>ニンテイ</t>
    </rPh>
    <rPh sb="8" eb="10">
      <t>ジドウ</t>
    </rPh>
    <rPh sb="11" eb="13">
      <t>エンチョウ</t>
    </rPh>
    <rPh sb="13" eb="15">
      <t>ホイク</t>
    </rPh>
    <rPh sb="16" eb="18">
      <t>ホイク</t>
    </rPh>
    <rPh sb="18" eb="20">
      <t>ヒョウジュン</t>
    </rPh>
    <rPh sb="20" eb="22">
      <t>ジカン</t>
    </rPh>
    <rPh sb="22" eb="23">
      <t>ナイ</t>
    </rPh>
    <rPh sb="25" eb="27">
      <t>ジカン</t>
    </rPh>
    <rPh sb="27" eb="28">
      <t>ブン</t>
    </rPh>
    <rPh sb="30" eb="32">
      <t>ホジョ</t>
    </rPh>
    <rPh sb="32" eb="34">
      <t>ジカン</t>
    </rPh>
    <rPh sb="34" eb="36">
      <t>ニンテイ</t>
    </rPh>
    <rPh sb="38" eb="39">
      <t>ガツ</t>
    </rPh>
    <phoneticPr fontId="3"/>
  </si>
  <si>
    <t>延長</t>
    <rPh sb="0" eb="2">
      <t>エンチョウ</t>
    </rPh>
    <phoneticPr fontId="3"/>
  </si>
  <si>
    <t>前後合計した３時間のなかで、３０分以上の延長利用が月平均１人以上いれば１時間、１時間３０分以上の延長利用が月平均１人以上いれば２時間、２時間３０分以上の延長利用が月平均１人以上いれば３時間とする。</t>
    <rPh sb="0" eb="2">
      <t>ゼンゴ</t>
    </rPh>
    <rPh sb="2" eb="4">
      <t>ゴウケイ</t>
    </rPh>
    <rPh sb="7" eb="9">
      <t>ジカン</t>
    </rPh>
    <rPh sb="16" eb="17">
      <t>フン</t>
    </rPh>
    <rPh sb="17" eb="19">
      <t>イジョウ</t>
    </rPh>
    <rPh sb="20" eb="22">
      <t>エンチョウ</t>
    </rPh>
    <rPh sb="22" eb="24">
      <t>リヨウ</t>
    </rPh>
    <rPh sb="25" eb="28">
      <t>ツキヘイキン</t>
    </rPh>
    <rPh sb="29" eb="30">
      <t>ニン</t>
    </rPh>
    <rPh sb="30" eb="32">
      <t>イジョウ</t>
    </rPh>
    <rPh sb="36" eb="38">
      <t>ジカン</t>
    </rPh>
    <rPh sb="40" eb="42">
      <t>ジカン</t>
    </rPh>
    <rPh sb="44" eb="45">
      <t>フン</t>
    </rPh>
    <rPh sb="45" eb="47">
      <t>イジョウ</t>
    </rPh>
    <rPh sb="48" eb="50">
      <t>エンチョウ</t>
    </rPh>
    <rPh sb="50" eb="52">
      <t>リヨウ</t>
    </rPh>
    <rPh sb="53" eb="56">
      <t>ツキヘイキン</t>
    </rPh>
    <rPh sb="57" eb="58">
      <t>ニン</t>
    </rPh>
    <rPh sb="58" eb="60">
      <t>イジョウ</t>
    </rPh>
    <rPh sb="64" eb="66">
      <t>ジカン</t>
    </rPh>
    <rPh sb="68" eb="70">
      <t>ジカン</t>
    </rPh>
    <rPh sb="72" eb="73">
      <t>フン</t>
    </rPh>
    <rPh sb="73" eb="75">
      <t>イジョウ</t>
    </rPh>
    <rPh sb="76" eb="78">
      <t>エンチョウ</t>
    </rPh>
    <rPh sb="78" eb="80">
      <t>リヨウ</t>
    </rPh>
    <rPh sb="81" eb="84">
      <t>ツキヘイキン</t>
    </rPh>
    <rPh sb="85" eb="86">
      <t>ニン</t>
    </rPh>
    <rPh sb="86" eb="88">
      <t>イジョウ</t>
    </rPh>
    <rPh sb="92" eb="94">
      <t>ジカン</t>
    </rPh>
    <phoneticPr fontId="3"/>
  </si>
  <si>
    <t>（３）電車の遅延により、事前の申し込みなく、急きょ延長保育を利用した児童（延長保育料免除対象者）</t>
    <rPh sb="3" eb="5">
      <t>デンシャ</t>
    </rPh>
    <rPh sb="6" eb="8">
      <t>チエン</t>
    </rPh>
    <rPh sb="12" eb="14">
      <t>ジゼン</t>
    </rPh>
    <rPh sb="15" eb="16">
      <t>モウ</t>
    </rPh>
    <rPh sb="17" eb="18">
      <t>コ</t>
    </rPh>
    <rPh sb="22" eb="23">
      <t>キュウ</t>
    </rPh>
    <rPh sb="25" eb="27">
      <t>エンチョウ</t>
    </rPh>
    <rPh sb="27" eb="29">
      <t>ホイク</t>
    </rPh>
    <rPh sb="30" eb="32">
      <t>リヨウ</t>
    </rPh>
    <rPh sb="34" eb="36">
      <t>ジドウ</t>
    </rPh>
    <rPh sb="37" eb="39">
      <t>エンチョウ</t>
    </rPh>
    <rPh sb="39" eb="42">
      <t>ホイクリョウ</t>
    </rPh>
    <rPh sb="42" eb="44">
      <t>メンジョ</t>
    </rPh>
    <rPh sb="44" eb="46">
      <t>タイショウ</t>
    </rPh>
    <rPh sb="46" eb="47">
      <t>シャ</t>
    </rPh>
    <phoneticPr fontId="3"/>
  </si>
  <si>
    <t>４時間延長</t>
    <rPh sb="1" eb="3">
      <t>ジカン</t>
    </rPh>
    <rPh sb="3" eb="5">
      <t>エンチョウ</t>
    </rPh>
    <phoneticPr fontId="3"/>
  </si>
  <si>
    <t>５時間延長</t>
    <rPh sb="1" eb="3">
      <t>ジカン</t>
    </rPh>
    <rPh sb="3" eb="5">
      <t>エンチョウ</t>
    </rPh>
    <phoneticPr fontId="3"/>
  </si>
  <si>
    <t>６時間延長</t>
    <rPh sb="1" eb="3">
      <t>ジカン</t>
    </rPh>
    <rPh sb="3" eb="5">
      <t>エンチョウ</t>
    </rPh>
    <phoneticPr fontId="3"/>
  </si>
  <si>
    <r>
      <t>（４）電車の遅延</t>
    </r>
    <r>
      <rPr>
        <b/>
        <sz val="18"/>
        <color rgb="FFFF0000"/>
        <rFont val="ＭＳ Ｐゴシック"/>
        <family val="3"/>
        <charset val="128"/>
      </rPr>
      <t>以外の理由</t>
    </r>
    <r>
      <rPr>
        <sz val="18"/>
        <rFont val="ＭＳ Ｐゴシック"/>
        <family val="3"/>
        <charset val="128"/>
      </rPr>
      <t>により、事前の申し込みなく、急きょ延長保育を利用した児童</t>
    </r>
    <rPh sb="3" eb="5">
      <t>デンシャ</t>
    </rPh>
    <rPh sb="6" eb="8">
      <t>チエン</t>
    </rPh>
    <rPh sb="8" eb="10">
      <t>イガイ</t>
    </rPh>
    <rPh sb="11" eb="13">
      <t>リユウ</t>
    </rPh>
    <rPh sb="17" eb="19">
      <t>ジゼン</t>
    </rPh>
    <rPh sb="20" eb="21">
      <t>モウ</t>
    </rPh>
    <rPh sb="22" eb="23">
      <t>コ</t>
    </rPh>
    <rPh sb="27" eb="28">
      <t>キュウ</t>
    </rPh>
    <rPh sb="30" eb="32">
      <t>エンチョウ</t>
    </rPh>
    <rPh sb="32" eb="34">
      <t>ホイク</t>
    </rPh>
    <rPh sb="35" eb="37">
      <t>リヨウ</t>
    </rPh>
    <rPh sb="39" eb="41">
      <t>ジドウ</t>
    </rPh>
    <phoneticPr fontId="3"/>
  </si>
  <si>
    <t>料金差額計算（別紙８の料金に直接反映）</t>
    <rPh sb="0" eb="2">
      <t>リョウキン</t>
    </rPh>
    <rPh sb="2" eb="4">
      <t>サガク</t>
    </rPh>
    <rPh sb="4" eb="6">
      <t>ケイサン</t>
    </rPh>
    <rPh sb="7" eb="9">
      <t>ベッシ</t>
    </rPh>
    <rPh sb="11" eb="13">
      <t>リョウキン</t>
    </rPh>
    <rPh sb="14" eb="16">
      <t>チョクセツ</t>
    </rPh>
    <rPh sb="16" eb="18">
      <t>ハンエイ</t>
    </rPh>
    <phoneticPr fontId="29"/>
  </si>
  <si>
    <t>合計</t>
    <rPh sb="0" eb="2">
      <t>ゴウケイ</t>
    </rPh>
    <phoneticPr fontId="29"/>
  </si>
  <si>
    <t>標準時間認定</t>
    <rPh sb="0" eb="2">
      <t>ヒョウジュン</t>
    </rPh>
    <rPh sb="2" eb="4">
      <t>ジカン</t>
    </rPh>
    <rPh sb="4" eb="6">
      <t>ニンテイ</t>
    </rPh>
    <phoneticPr fontId="3"/>
  </si>
  <si>
    <t>標準時間認定</t>
    <rPh sb="0" eb="6">
      <t>ヒョウジュンジカンニンテイ</t>
    </rPh>
    <phoneticPr fontId="3"/>
  </si>
  <si>
    <t>日</t>
    <rPh sb="0" eb="1">
      <t>ニチ</t>
    </rPh>
    <phoneticPr fontId="33"/>
  </si>
  <si>
    <t>月</t>
    <rPh sb="0" eb="1">
      <t>ゲツ</t>
    </rPh>
    <phoneticPr fontId="33"/>
  </si>
  <si>
    <t>火</t>
    <rPh sb="0" eb="1">
      <t>カ</t>
    </rPh>
    <phoneticPr fontId="33"/>
  </si>
  <si>
    <t>水</t>
  </si>
  <si>
    <t>木</t>
  </si>
  <si>
    <t>金</t>
  </si>
  <si>
    <t>土</t>
  </si>
  <si>
    <t>月</t>
    <rPh sb="0" eb="1">
      <t>ガツ</t>
    </rPh>
    <phoneticPr fontId="3"/>
  </si>
  <si>
    <t>月</t>
    <rPh sb="0" eb="1">
      <t>ガツ</t>
    </rPh>
    <phoneticPr fontId="3"/>
  </si>
  <si>
    <t>シリアル日付</t>
    <rPh sb="4" eb="6">
      <t>ヒヅケ</t>
    </rPh>
    <phoneticPr fontId="3"/>
  </si>
  <si>
    <t>月初日</t>
    <rPh sb="0" eb="1">
      <t>ツキ</t>
    </rPh>
    <rPh sb="1" eb="3">
      <t>ショニチ</t>
    </rPh>
    <phoneticPr fontId="3"/>
  </si>
  <si>
    <t>月初日の曜日番号</t>
    <rPh sb="0" eb="1">
      <t>ツキ</t>
    </rPh>
    <rPh sb="1" eb="3">
      <t>ショニチ</t>
    </rPh>
    <rPh sb="4" eb="6">
      <t>ヨウビ</t>
    </rPh>
    <rPh sb="6" eb="8">
      <t>バンゴウ</t>
    </rPh>
    <phoneticPr fontId="3"/>
  </si>
  <si>
    <t>曜日番号</t>
    <rPh sb="0" eb="2">
      <t>ヨウビ</t>
    </rPh>
    <rPh sb="2" eb="4">
      <t>バンゴウ</t>
    </rPh>
    <phoneticPr fontId="3"/>
  </si>
  <si>
    <t>↑</t>
    <phoneticPr fontId="3"/>
  </si>
  <si>
    <t>日付非表示制御用</t>
    <rPh sb="0" eb="2">
      <t>ヒヅケ</t>
    </rPh>
    <rPh sb="2" eb="5">
      <t>ヒヒョウジ</t>
    </rPh>
    <rPh sb="5" eb="8">
      <t>セイギョヨウ</t>
    </rPh>
    <phoneticPr fontId="3"/>
  </si>
  <si>
    <t>実数日付</t>
    <rPh sb="0" eb="2">
      <t>ジッスウ</t>
    </rPh>
    <rPh sb="2" eb="4">
      <t>ヒヅケ</t>
    </rPh>
    <phoneticPr fontId="3"/>
  </si>
  <si>
    <t>万年カレンダー（メンテ不要）</t>
    <rPh sb="0" eb="2">
      <t>マンネン</t>
    </rPh>
    <rPh sb="11" eb="13">
      <t>フヨウ</t>
    </rPh>
    <phoneticPr fontId="3"/>
  </si>
  <si>
    <t>祝日一覧（毎年メンテ）</t>
    <rPh sb="0" eb="2">
      <t>シュクジツ</t>
    </rPh>
    <rPh sb="2" eb="4">
      <t>イチラン</t>
    </rPh>
    <rPh sb="5" eb="7">
      <t>マイトシ</t>
    </rPh>
    <phoneticPr fontId="3"/>
  </si>
  <si>
    <t>昭和の日</t>
  </si>
  <si>
    <t>憲法記念日</t>
  </si>
  <si>
    <t>みどりの日</t>
  </si>
  <si>
    <t>こどもの日</t>
  </si>
  <si>
    <t>振替休日</t>
  </si>
  <si>
    <t>海の日</t>
  </si>
  <si>
    <t>山の日</t>
  </si>
  <si>
    <t>敬老の日</t>
  </si>
  <si>
    <t>秋分の日</t>
  </si>
  <si>
    <t>スポーツの日</t>
  </si>
  <si>
    <t>文化の日</t>
  </si>
  <si>
    <t>勤労感謝の日</t>
  </si>
  <si>
    <t>元日</t>
  </si>
  <si>
    <t>成人の日</t>
  </si>
  <si>
    <t>建国記念の日</t>
  </si>
  <si>
    <t>天皇誕生日</t>
  </si>
  <si>
    <t>春分の日</t>
  </si>
  <si>
    <t>祝日該当</t>
    <rPh sb="0" eb="2">
      <t>シュクジツ</t>
    </rPh>
    <rPh sb="2" eb="4">
      <t>ガイトウ</t>
    </rPh>
    <phoneticPr fontId="3"/>
  </si>
  <si>
    <t>表示用</t>
    <rPh sb="0" eb="3">
      <t>ヒョウジヨウ</t>
    </rPh>
    <phoneticPr fontId="3"/>
  </si>
  <si>
    <t>第1週</t>
    <rPh sb="0" eb="1">
      <t>ダイ</t>
    </rPh>
    <rPh sb="2" eb="3">
      <t>シュウ</t>
    </rPh>
    <phoneticPr fontId="3"/>
  </si>
  <si>
    <t>第2週</t>
    <rPh sb="0" eb="1">
      <t>ダイ</t>
    </rPh>
    <rPh sb="2" eb="3">
      <t>シュウ</t>
    </rPh>
    <phoneticPr fontId="3"/>
  </si>
  <si>
    <t>第3週</t>
    <rPh sb="0" eb="1">
      <t>ダイ</t>
    </rPh>
    <rPh sb="2" eb="3">
      <t>シュウ</t>
    </rPh>
    <phoneticPr fontId="3"/>
  </si>
  <si>
    <t>第4週</t>
    <rPh sb="0" eb="1">
      <t>ダイ</t>
    </rPh>
    <rPh sb="2" eb="3">
      <t>シュウ</t>
    </rPh>
    <phoneticPr fontId="3"/>
  </si>
  <si>
    <t>第5週</t>
    <rPh sb="0" eb="1">
      <t>ダイ</t>
    </rPh>
    <rPh sb="2" eb="3">
      <t>シュウ</t>
    </rPh>
    <phoneticPr fontId="3"/>
  </si>
  <si>
    <t>第6週</t>
    <rPh sb="0" eb="1">
      <t>ダイ</t>
    </rPh>
    <rPh sb="2" eb="3">
      <t>シュウ</t>
    </rPh>
    <phoneticPr fontId="3"/>
  </si>
  <si>
    <t>祝日は非表示</t>
    <rPh sb="0" eb="2">
      <t>シュクジツ</t>
    </rPh>
    <rPh sb="3" eb="6">
      <t>ヒヒョウジ</t>
    </rPh>
    <phoneticPr fontId="3"/>
  </si>
  <si>
    <t>週数</t>
    <rPh sb="0" eb="1">
      <t>シュウ</t>
    </rPh>
    <rPh sb="1" eb="2">
      <t>スウ</t>
    </rPh>
    <phoneticPr fontId="3"/>
  </si>
  <si>
    <t>←ここだけ週の全日数</t>
    <rPh sb="5" eb="6">
      <t>シュウ</t>
    </rPh>
    <rPh sb="7" eb="8">
      <t>ゼン</t>
    </rPh>
    <rPh sb="8" eb="10">
      <t>ニッスウ</t>
    </rPh>
    <phoneticPr fontId="3"/>
  </si>
  <si>
    <t>5週目まで稼働日数2以上</t>
    <rPh sb="1" eb="2">
      <t>シュウ</t>
    </rPh>
    <rPh sb="2" eb="3">
      <t>メ</t>
    </rPh>
    <rPh sb="5" eb="7">
      <t>カドウ</t>
    </rPh>
    <rPh sb="7" eb="9">
      <t>ニッスウ</t>
    </rPh>
    <rPh sb="10" eb="12">
      <t>イジョウ</t>
    </rPh>
    <phoneticPr fontId="3"/>
  </si>
  <si>
    <t>標準時間</t>
    <rPh sb="0" eb="2">
      <t>ヒョウジュン</t>
    </rPh>
    <rPh sb="2" eb="4">
      <t>ジカン</t>
    </rPh>
    <phoneticPr fontId="4"/>
  </si>
  <si>
    <t>短時間</t>
    <rPh sb="0" eb="3">
      <t>タンジカン</t>
    </rPh>
    <phoneticPr fontId="4"/>
  </si>
  <si>
    <t>７：００～１８：００</t>
  </si>
  <si>
    <t>９：００～１７：００</t>
  </si>
  <si>
    <t>７：１５～１８：１５</t>
  </si>
  <si>
    <t>８：３０～１６：３０</t>
  </si>
  <si>
    <t>７：３０～１８：３０</t>
  </si>
  <si>
    <t xml:space="preserve">3
</t>
    <phoneticPr fontId="3"/>
  </si>
  <si>
    <t>保育標準時間</t>
    <rPh sb="0" eb="2">
      <t>ホイク</t>
    </rPh>
    <rPh sb="2" eb="4">
      <t>ヒョウジュン</t>
    </rPh>
    <rPh sb="4" eb="6">
      <t>ジカン</t>
    </rPh>
    <phoneticPr fontId="3"/>
  </si>
  <si>
    <t>保育短時間</t>
    <rPh sb="0" eb="2">
      <t>ホイク</t>
    </rPh>
    <rPh sb="2" eb="3">
      <t>タン</t>
    </rPh>
    <rPh sb="3" eb="5">
      <t>ジカン</t>
    </rPh>
    <phoneticPr fontId="3"/>
  </si>
  <si>
    <t>※稼働日数1日以下のため入力不要</t>
    <rPh sb="1" eb="3">
      <t>カドウ</t>
    </rPh>
    <rPh sb="3" eb="5">
      <t>ニッスウ</t>
    </rPh>
    <rPh sb="6" eb="7">
      <t>ニチ</t>
    </rPh>
    <rPh sb="7" eb="9">
      <t>イカ</t>
    </rPh>
    <rPh sb="12" eb="14">
      <t>ニュウリョク</t>
    </rPh>
    <rPh sb="14" eb="16">
      <t>フヨウ</t>
    </rPh>
    <phoneticPr fontId="3"/>
  </si>
  <si>
    <t>※稼働日数1日以下のため入力不要</t>
    <phoneticPr fontId="3"/>
  </si>
  <si>
    <t>その週で保育を実施した日が土日祝日を除いて１日のみの場合、その日は人数にカウントしない。（入力不要）　</t>
    <rPh sb="2" eb="3">
      <t>シュウ</t>
    </rPh>
    <rPh sb="4" eb="6">
      <t>ホイク</t>
    </rPh>
    <rPh sb="7" eb="9">
      <t>ジッシ</t>
    </rPh>
    <rPh sb="11" eb="12">
      <t>ヒ</t>
    </rPh>
    <rPh sb="13" eb="15">
      <t>ドニチ</t>
    </rPh>
    <rPh sb="15" eb="17">
      <t>シュクジツ</t>
    </rPh>
    <rPh sb="18" eb="19">
      <t>ノゾ</t>
    </rPh>
    <rPh sb="22" eb="23">
      <t>ニチ</t>
    </rPh>
    <rPh sb="26" eb="28">
      <t>バアイ</t>
    </rPh>
    <rPh sb="31" eb="32">
      <t>ヒ</t>
    </rPh>
    <rPh sb="33" eb="35">
      <t>ニンズウ</t>
    </rPh>
    <rPh sb="45" eb="47">
      <t>ニュウリョク</t>
    </rPh>
    <rPh sb="47" eb="49">
      <t>フヨウ</t>
    </rPh>
    <phoneticPr fontId="3"/>
  </si>
  <si>
    <t>延長終了</t>
    <rPh sb="0" eb="2">
      <t>エンチョウ</t>
    </rPh>
    <rPh sb="2" eb="4">
      <t>シュウリョウ</t>
    </rPh>
    <phoneticPr fontId="3"/>
  </si>
  <si>
    <t>２０：００</t>
    <phoneticPr fontId="3"/>
  </si>
  <si>
    <t>１９：００</t>
    <phoneticPr fontId="3"/>
  </si>
  <si>
    <t>１９：３０</t>
    <phoneticPr fontId="3"/>
  </si>
  <si>
    <t>２０：３０</t>
    <phoneticPr fontId="3"/>
  </si>
  <si>
    <t>１９：１５</t>
    <phoneticPr fontId="3"/>
  </si>
  <si>
    <t>延長終了時間（閉園時間）</t>
    <rPh sb="7" eb="9">
      <t>ヘイエン</t>
    </rPh>
    <rPh sb="9" eb="11">
      <t>ジカン</t>
    </rPh>
    <phoneticPr fontId="3"/>
  </si>
  <si>
    <t>　【最初に入力必須：保育実施時間】※プルダウンリストから選択してください。</t>
    <rPh sb="2" eb="4">
      <t>サイショ</t>
    </rPh>
    <rPh sb="5" eb="7">
      <t>ニュウリョク</t>
    </rPh>
    <rPh sb="7" eb="9">
      <t>ヒッス</t>
    </rPh>
    <rPh sb="10" eb="12">
      <t>ホイク</t>
    </rPh>
    <rPh sb="12" eb="14">
      <t>ジッシ</t>
    </rPh>
    <rPh sb="14" eb="16">
      <t>ジカン</t>
    </rPh>
    <rPh sb="28" eb="30">
      <t>センタク</t>
    </rPh>
    <phoneticPr fontId="3"/>
  </si>
  <si>
    <t>　【実績入力】　※灰色セル　　　　は入力不要です。</t>
    <rPh sb="2" eb="4">
      <t>ジッセキ</t>
    </rPh>
    <rPh sb="4" eb="6">
      <t>ニュウリョク</t>
    </rPh>
    <rPh sb="9" eb="11">
      <t>ハイイロ</t>
    </rPh>
    <rPh sb="18" eb="20">
      <t>ニュウリョク</t>
    </rPh>
    <rPh sb="20" eb="22">
      <t>フヨウ</t>
    </rPh>
    <phoneticPr fontId="3"/>
  </si>
  <si>
    <t>短時間延長稼働日数</t>
    <rPh sb="0" eb="3">
      <t>タンジカン</t>
    </rPh>
    <rPh sb="3" eb="5">
      <t>エンチョウ</t>
    </rPh>
    <rPh sb="5" eb="7">
      <t>カドウ</t>
    </rPh>
    <rPh sb="7" eb="9">
      <t>ニッスウ</t>
    </rPh>
    <phoneticPr fontId="3"/>
  </si>
  <si>
    <t>延長稼働日数</t>
    <rPh sb="0" eb="2">
      <t>エンチョウ</t>
    </rPh>
    <rPh sb="2" eb="4">
      <t>カドウ</t>
    </rPh>
    <rPh sb="4" eb="6">
      <t>ニッスウ</t>
    </rPh>
    <phoneticPr fontId="3"/>
  </si>
  <si>
    <t>稼働日数1以下の週は入力不要</t>
    <rPh sb="0" eb="2">
      <t>カドウ</t>
    </rPh>
    <rPh sb="2" eb="4">
      <t>ニッスウ</t>
    </rPh>
    <phoneticPr fontId="3"/>
  </si>
  <si>
    <t>※６週目がカウント対象になることあり得ず</t>
    <rPh sb="2" eb="3">
      <t>シュウ</t>
    </rPh>
    <rPh sb="3" eb="4">
      <t>メ</t>
    </rPh>
    <rPh sb="9" eb="11">
      <t>タイショウ</t>
    </rPh>
    <rPh sb="18" eb="19">
      <t>エ</t>
    </rPh>
    <phoneticPr fontId="3"/>
  </si>
  <si>
    <t>１８時</t>
    <rPh sb="2" eb="3">
      <t>ジ</t>
    </rPh>
    <phoneticPr fontId="3"/>
  </si>
  <si>
    <t>１８時１５分</t>
    <rPh sb="2" eb="3">
      <t>ジ</t>
    </rPh>
    <rPh sb="5" eb="6">
      <t>フン</t>
    </rPh>
    <phoneticPr fontId="3"/>
  </si>
  <si>
    <t>１８時３０分</t>
    <rPh sb="2" eb="3">
      <t>ジ</t>
    </rPh>
    <rPh sb="5" eb="6">
      <t>フン</t>
    </rPh>
    <phoneticPr fontId="3"/>
  </si>
  <si>
    <t>２時間延長</t>
    <rPh sb="3" eb="5">
      <t>エンチョウ</t>
    </rPh>
    <phoneticPr fontId="3"/>
  </si>
  <si>
    <t>１９時</t>
    <rPh sb="2" eb="3">
      <t>ジ</t>
    </rPh>
    <phoneticPr fontId="3"/>
  </si>
  <si>
    <t>２０時</t>
    <rPh sb="2" eb="3">
      <t>ジ</t>
    </rPh>
    <phoneticPr fontId="3"/>
  </si>
  <si>
    <t>２１時</t>
    <rPh sb="2" eb="3">
      <t>ジ</t>
    </rPh>
    <phoneticPr fontId="3"/>
  </si>
  <si>
    <t>１９時１５分</t>
    <rPh sb="2" eb="3">
      <t>ジ</t>
    </rPh>
    <phoneticPr fontId="3"/>
  </si>
  <si>
    <t>２０時１５分</t>
    <rPh sb="2" eb="3">
      <t>ジ</t>
    </rPh>
    <phoneticPr fontId="3"/>
  </si>
  <si>
    <t>２１時１５分</t>
    <rPh sb="2" eb="3">
      <t>ジ</t>
    </rPh>
    <phoneticPr fontId="3"/>
  </si>
  <si>
    <t>１９時３０分</t>
    <rPh sb="2" eb="3">
      <t>ジ</t>
    </rPh>
    <phoneticPr fontId="3"/>
  </si>
  <si>
    <t>２０時３０分</t>
    <rPh sb="2" eb="3">
      <t>ジ</t>
    </rPh>
    <phoneticPr fontId="3"/>
  </si>
  <si>
    <t>２１時３０分</t>
    <rPh sb="2" eb="3">
      <t>ジ</t>
    </rPh>
    <phoneticPr fontId="3"/>
  </si>
  <si>
    <t>（様式第５号）</t>
    <phoneticPr fontId="3"/>
  </si>
  <si>
    <t>月分）</t>
    <rPh sb="0" eb="1">
      <t>ツキ</t>
    </rPh>
    <rPh sb="1" eb="2">
      <t>ブン</t>
    </rPh>
    <phoneticPr fontId="3"/>
  </si>
  <si>
    <t>　　　　　　　</t>
  </si>
  <si>
    <t>（施設名：</t>
    <rPh sb="1" eb="3">
      <t>シセツ</t>
    </rPh>
    <rPh sb="3" eb="4">
      <t>メイ</t>
    </rPh>
    <phoneticPr fontId="3"/>
  </si>
  <si>
    <t>）</t>
    <phoneticPr fontId="3"/>
  </si>
  <si>
    <t>　　　　　　　　　　　　</t>
  </si>
  <si>
    <t>　　（１）実支出額</t>
    <phoneticPr fontId="3"/>
  </si>
  <si>
    <r>
      <t xml:space="preserve">       ・推進分の実支出額</t>
    </r>
    <r>
      <rPr>
        <sz val="10"/>
        <rFont val="ＭＳ Ｐゴシック"/>
        <family val="3"/>
        <charset val="128"/>
      </rPr>
      <t>（人件費）</t>
    </r>
    <rPh sb="8" eb="10">
      <t>スイシン</t>
    </rPh>
    <rPh sb="10" eb="11">
      <t>ブン</t>
    </rPh>
    <rPh sb="12" eb="15">
      <t>ジツシシュツ</t>
    </rPh>
    <rPh sb="15" eb="16">
      <t>ガク</t>
    </rPh>
    <rPh sb="17" eb="20">
      <t>ジンケンヒ</t>
    </rPh>
    <phoneticPr fontId="3"/>
  </si>
  <si>
    <r>
      <t xml:space="preserve">       ・延長保育事業の実支出額</t>
    </r>
    <r>
      <rPr>
        <sz val="10"/>
        <rFont val="ＭＳ Ｐゴシック"/>
        <family val="3"/>
        <charset val="128"/>
      </rPr>
      <t>（人件費＋諸経費）</t>
    </r>
    <rPh sb="8" eb="10">
      <t>エンチョウ</t>
    </rPh>
    <rPh sb="10" eb="12">
      <t>ホイク</t>
    </rPh>
    <rPh sb="12" eb="14">
      <t>ジギョウ</t>
    </rPh>
    <rPh sb="15" eb="18">
      <t>ジツシシュツ</t>
    </rPh>
    <rPh sb="18" eb="19">
      <t>ガク</t>
    </rPh>
    <rPh sb="20" eb="23">
      <t>ジンケンヒ</t>
    </rPh>
    <rPh sb="24" eb="27">
      <t>ショケイヒ</t>
    </rPh>
    <phoneticPr fontId="3"/>
  </si>
  <si>
    <r>
      <t xml:space="preserve">       ・短時間認定児童にかかる延長保育事業の実支出額</t>
    </r>
    <r>
      <rPr>
        <sz val="9"/>
        <rFont val="ＭＳ Ｐゴシック"/>
        <family val="3"/>
        <charset val="128"/>
      </rPr>
      <t>（人件費＋諸経費）</t>
    </r>
    <rPh sb="8" eb="11">
      <t>タンジカン</t>
    </rPh>
    <rPh sb="11" eb="13">
      <t>ニンテイ</t>
    </rPh>
    <rPh sb="13" eb="15">
      <t>ジドウ</t>
    </rPh>
    <rPh sb="19" eb="21">
      <t>エンチョウ</t>
    </rPh>
    <rPh sb="21" eb="23">
      <t>ホイク</t>
    </rPh>
    <rPh sb="23" eb="25">
      <t>ジギョウ</t>
    </rPh>
    <rPh sb="26" eb="29">
      <t>ジツシシュツ</t>
    </rPh>
    <rPh sb="29" eb="30">
      <t>ガク</t>
    </rPh>
    <rPh sb="31" eb="34">
      <t>ジンケンヒ</t>
    </rPh>
    <rPh sb="35" eb="38">
      <t>ショケイヒ</t>
    </rPh>
    <phoneticPr fontId="3"/>
  </si>
  <si>
    <t>　　（２）非常勤職員の交通費</t>
    <rPh sb="5" eb="8">
      <t>ヒジョウキン</t>
    </rPh>
    <rPh sb="8" eb="10">
      <t>ショクイン</t>
    </rPh>
    <rPh sb="11" eb="14">
      <t>コウツウヒ</t>
    </rPh>
    <phoneticPr fontId="3"/>
  </si>
  <si>
    <t>　　　・推進分の交通費</t>
    <rPh sb="4" eb="6">
      <t>スイシン</t>
    </rPh>
    <rPh sb="6" eb="7">
      <t>ブン</t>
    </rPh>
    <rPh sb="8" eb="11">
      <t>コウツウヒ</t>
    </rPh>
    <phoneticPr fontId="3"/>
  </si>
  <si>
    <t>・延長保育事業の交通費</t>
    <rPh sb="1" eb="3">
      <t>エンチョウ</t>
    </rPh>
    <rPh sb="3" eb="5">
      <t>ホイク</t>
    </rPh>
    <rPh sb="5" eb="7">
      <t>ジギョウ</t>
    </rPh>
    <rPh sb="8" eb="11">
      <t>コウツウヒ</t>
    </rPh>
    <phoneticPr fontId="3"/>
  </si>
  <si>
    <t>　　（３）添付資料</t>
    <phoneticPr fontId="3"/>
  </si>
  <si>
    <t>　　　　・経費内訳書（別紙１－１、別紙１－２）</t>
    <phoneticPr fontId="3"/>
  </si>
  <si>
    <t>　　　　・職員個別勤務状況確認表　または　勤務実績がわかる書類</t>
    <rPh sb="5" eb="7">
      <t>ショクイン</t>
    </rPh>
    <rPh sb="7" eb="9">
      <t>コベツ</t>
    </rPh>
    <rPh sb="9" eb="11">
      <t>キンム</t>
    </rPh>
    <rPh sb="11" eb="13">
      <t>ジョウキョウ</t>
    </rPh>
    <rPh sb="13" eb="15">
      <t>カクニン</t>
    </rPh>
    <rPh sb="15" eb="16">
      <t>ヒョウ</t>
    </rPh>
    <phoneticPr fontId="3"/>
  </si>
  <si>
    <t xml:space="preserve">    　　・利用児童数及び従事者数報告書（別紙２－１）</t>
    <rPh sb="18" eb="20">
      <t>ホウコク</t>
    </rPh>
    <rPh sb="20" eb="21">
      <t>ショ</t>
    </rPh>
    <phoneticPr fontId="3"/>
  </si>
  <si>
    <t xml:space="preserve">    　　・延長保育月別平均利用児童数報告書（別紙２－２）</t>
    <phoneticPr fontId="3"/>
  </si>
  <si>
    <t>　　　　・短時間認定児童の延長保育利用数報告書（別紙２－３）</t>
    <rPh sb="5" eb="8">
      <t>タンジカン</t>
    </rPh>
    <rPh sb="8" eb="10">
      <t>ニンテイ</t>
    </rPh>
    <rPh sb="10" eb="12">
      <t>ジドウ</t>
    </rPh>
    <rPh sb="13" eb="15">
      <t>エンチョウ</t>
    </rPh>
    <rPh sb="15" eb="17">
      <t>ホイク</t>
    </rPh>
    <rPh sb="19" eb="20">
      <t>スウ</t>
    </rPh>
    <rPh sb="20" eb="23">
      <t>ホウコクショ</t>
    </rPh>
    <phoneticPr fontId="3"/>
  </si>
  <si>
    <t>　　　　・延長保育月別申込児童数報告書（別紙３）</t>
    <rPh sb="5" eb="7">
      <t>エンチョウ</t>
    </rPh>
    <phoneticPr fontId="3"/>
  </si>
  <si>
    <t xml:space="preserve">　　　　・延長保育承諾通知書の写し 　　　　　　　　　　　  　    </t>
    <phoneticPr fontId="3"/>
  </si>
  <si>
    <t>※千葉市使用欄</t>
    <rPh sb="1" eb="4">
      <t>チバシ</t>
    </rPh>
    <rPh sb="4" eb="6">
      <t>シヨウ</t>
    </rPh>
    <rPh sb="6" eb="7">
      <t>ラン</t>
    </rPh>
    <phoneticPr fontId="3"/>
  </si>
  <si>
    <t>別紙１－１</t>
    <rPh sb="0" eb="2">
      <t>ベッシ</t>
    </rPh>
    <phoneticPr fontId="3"/>
  </si>
  <si>
    <t>経費内訳書（１）</t>
    <phoneticPr fontId="3"/>
  </si>
  <si>
    <t>月分</t>
    <rPh sb="0" eb="1">
      <t>ツキ</t>
    </rPh>
    <rPh sb="1" eb="2">
      <t>ブン</t>
    </rPh>
    <phoneticPr fontId="3"/>
  </si>
  <si>
    <t>①人件費（推進分・延長保育事業）</t>
    <rPh sb="1" eb="4">
      <t>ジンケンヒ</t>
    </rPh>
    <rPh sb="5" eb="7">
      <t>スイシン</t>
    </rPh>
    <rPh sb="7" eb="8">
      <t>ブン</t>
    </rPh>
    <rPh sb="9" eb="11">
      <t>エンチョウ</t>
    </rPh>
    <rPh sb="11" eb="13">
      <t>ホイク</t>
    </rPh>
    <rPh sb="13" eb="15">
      <t>ジギョウ</t>
    </rPh>
    <phoneticPr fontId="3"/>
  </si>
  <si>
    <t>＊</t>
    <phoneticPr fontId="3"/>
  </si>
  <si>
    <t>交通費は非常勤職員で該当者のみ記載すること。（常勤職員（１日６時間以上かつ月20日以上勤務する職員）は対象外とする。</t>
    <rPh sb="0" eb="3">
      <t>コウツウヒ</t>
    </rPh>
    <rPh sb="4" eb="7">
      <t>ヒジョウキン</t>
    </rPh>
    <rPh sb="7" eb="9">
      <t>ショクイン</t>
    </rPh>
    <rPh sb="10" eb="13">
      <t>ガイトウシャ</t>
    </rPh>
    <rPh sb="12" eb="13">
      <t>モノ</t>
    </rPh>
    <rPh sb="15" eb="17">
      <t>キサイ</t>
    </rPh>
    <rPh sb="23" eb="25">
      <t>ジョウキン</t>
    </rPh>
    <rPh sb="25" eb="27">
      <t>ショクイン</t>
    </rPh>
    <rPh sb="29" eb="30">
      <t>ニチ</t>
    </rPh>
    <rPh sb="31" eb="33">
      <t>ジカン</t>
    </rPh>
    <rPh sb="33" eb="35">
      <t>イジョウ</t>
    </rPh>
    <rPh sb="37" eb="38">
      <t>ツキ</t>
    </rPh>
    <rPh sb="40" eb="41">
      <t>ニチ</t>
    </rPh>
    <rPh sb="41" eb="43">
      <t>イジョウ</t>
    </rPh>
    <rPh sb="43" eb="45">
      <t>キンム</t>
    </rPh>
    <rPh sb="47" eb="49">
      <t>ショクイン</t>
    </rPh>
    <rPh sb="51" eb="54">
      <t>タイショウガイ</t>
    </rPh>
    <phoneticPr fontId="3"/>
  </si>
  <si>
    <t>保育従事者名</t>
    <rPh sb="0" eb="2">
      <t>ホイク</t>
    </rPh>
    <rPh sb="2" eb="5">
      <t>ジュウジシャ</t>
    </rPh>
    <rPh sb="5" eb="6">
      <t>メイ</t>
    </rPh>
    <phoneticPr fontId="3"/>
  </si>
  <si>
    <t>人件費</t>
    <rPh sb="0" eb="3">
      <t>ジンケンヒ</t>
    </rPh>
    <phoneticPr fontId="3"/>
  </si>
  <si>
    <t>千葉市
使用欄</t>
    <rPh sb="0" eb="3">
      <t>チバシ</t>
    </rPh>
    <rPh sb="4" eb="6">
      <t>シヨウ</t>
    </rPh>
    <rPh sb="6" eb="7">
      <t>ラン</t>
    </rPh>
    <phoneticPr fontId="3"/>
  </si>
  <si>
    <t>時間数
①</t>
    <rPh sb="0" eb="2">
      <t>ジカン</t>
    </rPh>
    <rPh sb="2" eb="3">
      <t>スウ</t>
    </rPh>
    <phoneticPr fontId="3"/>
  </si>
  <si>
    <t>時給
単価
②</t>
    <rPh sb="0" eb="2">
      <t>ジキュウ</t>
    </rPh>
    <rPh sb="3" eb="5">
      <t>タンカ</t>
    </rPh>
    <phoneticPr fontId="3"/>
  </si>
  <si>
    <t>その他
③</t>
    <rPh sb="2" eb="3">
      <t>タ</t>
    </rPh>
    <phoneticPr fontId="3"/>
  </si>
  <si>
    <t>小計
①×②＋③</t>
    <rPh sb="0" eb="2">
      <t>ショウケイ</t>
    </rPh>
    <phoneticPr fontId="3"/>
  </si>
  <si>
    <t>交通費</t>
    <rPh sb="0" eb="3">
      <t>コウツウヒ</t>
    </rPh>
    <phoneticPr fontId="3"/>
  </si>
  <si>
    <t>時間数
④</t>
    <rPh sb="0" eb="2">
      <t>ジカン</t>
    </rPh>
    <rPh sb="2" eb="3">
      <t>スウ</t>
    </rPh>
    <phoneticPr fontId="3"/>
  </si>
  <si>
    <t>時給
単価
⑤</t>
    <rPh sb="0" eb="2">
      <t>ジキュウ</t>
    </rPh>
    <rPh sb="3" eb="5">
      <t>タンカ</t>
    </rPh>
    <phoneticPr fontId="3"/>
  </si>
  <si>
    <t>その他
⑥</t>
    <rPh sb="2" eb="3">
      <t>タ</t>
    </rPh>
    <phoneticPr fontId="3"/>
  </si>
  <si>
    <t>小計
④×⑤＋⑥</t>
    <rPh sb="0" eb="2">
      <t>ショウケイ</t>
    </rPh>
    <phoneticPr fontId="3"/>
  </si>
  <si>
    <t>金額</t>
    <rPh sb="0" eb="2">
      <t>キンガク</t>
    </rPh>
    <phoneticPr fontId="3"/>
  </si>
  <si>
    <t>別紙１－２</t>
    <rPh sb="0" eb="2">
      <t>ベッシ</t>
    </rPh>
    <phoneticPr fontId="3"/>
  </si>
  <si>
    <t>経費内訳書（２）</t>
    <rPh sb="0" eb="2">
      <t>ケイヒ</t>
    </rPh>
    <rPh sb="2" eb="5">
      <t>ウチワケショ</t>
    </rPh>
    <phoneticPr fontId="3"/>
  </si>
  <si>
    <t>項目</t>
    <rPh sb="0" eb="2">
      <t>コウモク</t>
    </rPh>
    <phoneticPr fontId="3"/>
  </si>
  <si>
    <t>備考</t>
    <rPh sb="0" eb="2">
      <t>ビコウ</t>
    </rPh>
    <phoneticPr fontId="3"/>
  </si>
  <si>
    <r>
      <t xml:space="preserve">光熱水費
</t>
    </r>
    <r>
      <rPr>
        <sz val="9"/>
        <rFont val="ＭＳ ゴシック"/>
        <family val="3"/>
        <charset val="128"/>
      </rPr>
      <t>(園全体の光熱水費÷開園時間×延長保育時間）</t>
    </r>
    <rPh sb="0" eb="4">
      <t>コウネツスイヒ</t>
    </rPh>
    <rPh sb="6" eb="7">
      <t>エン</t>
    </rPh>
    <rPh sb="7" eb="9">
      <t>ゼンタイ</t>
    </rPh>
    <rPh sb="10" eb="14">
      <t>コウネツスイヒ</t>
    </rPh>
    <rPh sb="15" eb="17">
      <t>カイエン</t>
    </rPh>
    <rPh sb="17" eb="19">
      <t>ジカン</t>
    </rPh>
    <rPh sb="20" eb="22">
      <t>エンチョウ</t>
    </rPh>
    <rPh sb="22" eb="24">
      <t>ホイク</t>
    </rPh>
    <rPh sb="24" eb="26">
      <t>ジカン</t>
    </rPh>
    <phoneticPr fontId="3"/>
  </si>
  <si>
    <t>延長保育時間に提供した補食・夕食に係った経費</t>
    <rPh sb="0" eb="2">
      <t>エンチョウ</t>
    </rPh>
    <phoneticPr fontId="3"/>
  </si>
  <si>
    <t>その他（印刷製本費など）</t>
    <rPh sb="2" eb="3">
      <t>タ</t>
    </rPh>
    <rPh sb="4" eb="6">
      <t>インサツ</t>
    </rPh>
    <rPh sb="6" eb="8">
      <t>セイホン</t>
    </rPh>
    <rPh sb="8" eb="9">
      <t>ヒ</t>
    </rPh>
    <phoneticPr fontId="3"/>
  </si>
  <si>
    <t>③短時間認定児童の延長保育事業に係る経費</t>
    <rPh sb="1" eb="4">
      <t>タンジカン</t>
    </rPh>
    <rPh sb="4" eb="6">
      <t>ニンテイ</t>
    </rPh>
    <rPh sb="6" eb="8">
      <t>ジドウ</t>
    </rPh>
    <rPh sb="9" eb="11">
      <t>エンチョウ</t>
    </rPh>
    <rPh sb="11" eb="13">
      <t>ホイク</t>
    </rPh>
    <rPh sb="13" eb="15">
      <t>ジギョウ</t>
    </rPh>
    <rPh sb="16" eb="17">
      <t>カカ</t>
    </rPh>
    <rPh sb="18" eb="20">
      <t>ケイヒ</t>
    </rPh>
    <phoneticPr fontId="3"/>
  </si>
  <si>
    <t>保育標準時間内の延長保育3時間に係る経費</t>
    <rPh sb="0" eb="2">
      <t>ホイク</t>
    </rPh>
    <rPh sb="2" eb="4">
      <t>ヒョウジュン</t>
    </rPh>
    <rPh sb="4" eb="6">
      <t>ジカン</t>
    </rPh>
    <rPh sb="6" eb="7">
      <t>ナイ</t>
    </rPh>
    <rPh sb="8" eb="10">
      <t>エンチョウ</t>
    </rPh>
    <rPh sb="10" eb="12">
      <t>ホイク</t>
    </rPh>
    <rPh sb="13" eb="15">
      <t>ジカン</t>
    </rPh>
    <rPh sb="16" eb="17">
      <t>カカ</t>
    </rPh>
    <rPh sb="18" eb="20">
      <t>ケイヒ</t>
    </rPh>
    <phoneticPr fontId="3"/>
  </si>
  <si>
    <t>需用費、その他経費
（印刷製本費、消耗品費等）</t>
    <rPh sb="0" eb="3">
      <t>ジュヨウヒ</t>
    </rPh>
    <rPh sb="6" eb="7">
      <t>タ</t>
    </rPh>
    <rPh sb="7" eb="9">
      <t>ケイヒ</t>
    </rPh>
    <rPh sb="11" eb="13">
      <t>インサツ</t>
    </rPh>
    <rPh sb="13" eb="15">
      <t>セイホン</t>
    </rPh>
    <rPh sb="15" eb="16">
      <t>ヒ</t>
    </rPh>
    <rPh sb="17" eb="19">
      <t>ショウモウ</t>
    </rPh>
    <rPh sb="19" eb="20">
      <t>ヒン</t>
    </rPh>
    <rPh sb="20" eb="21">
      <t>ヒ</t>
    </rPh>
    <rPh sb="21" eb="22">
      <t>トウ</t>
    </rPh>
    <phoneticPr fontId="3"/>
  </si>
  <si>
    <t>短時間合計</t>
    <rPh sb="0" eb="3">
      <t>タンジカン</t>
    </rPh>
    <rPh sb="3" eb="5">
      <t>ゴウケイ</t>
    </rPh>
    <phoneticPr fontId="3"/>
  </si>
  <si>
    <t>別表　職員個別勤務状況確認表</t>
    <rPh sb="0" eb="2">
      <t>ベッピョウ</t>
    </rPh>
    <rPh sb="3" eb="5">
      <t>ショクイン</t>
    </rPh>
    <rPh sb="5" eb="7">
      <t>コベツ</t>
    </rPh>
    <rPh sb="7" eb="9">
      <t>キンム</t>
    </rPh>
    <rPh sb="9" eb="11">
      <t>ジョウキョウ</t>
    </rPh>
    <rPh sb="11" eb="13">
      <t>カクニン</t>
    </rPh>
    <rPh sb="13" eb="14">
      <t>ヒョウ</t>
    </rPh>
    <phoneticPr fontId="3"/>
  </si>
  <si>
    <t>①　従事者名</t>
    <rPh sb="2" eb="5">
      <t>ジュウジシャ</t>
    </rPh>
    <rPh sb="5" eb="6">
      <t>メイ</t>
    </rPh>
    <phoneticPr fontId="3"/>
  </si>
  <si>
    <t>●●　●●</t>
    <phoneticPr fontId="3"/>
  </si>
  <si>
    <t>②　常勤・非常勤の別</t>
    <rPh sb="2" eb="4">
      <t>ジョウキン</t>
    </rPh>
    <rPh sb="5" eb="8">
      <t>ヒジョウキン</t>
    </rPh>
    <rPh sb="9" eb="10">
      <t>ベツ</t>
    </rPh>
    <phoneticPr fontId="3"/>
  </si>
  <si>
    <t>常勤</t>
  </si>
  <si>
    <t>※対象経費欄は、事務作業等により一部時間を補助対象外とする場合は△を、全て対象外とする場合は×を入力する。
　　全て対象となる場合は空欄のままとする。</t>
    <rPh sb="1" eb="3">
      <t>タイショウ</t>
    </rPh>
    <rPh sb="3" eb="5">
      <t>ケイヒ</t>
    </rPh>
    <rPh sb="5" eb="6">
      <t>ラン</t>
    </rPh>
    <rPh sb="8" eb="10">
      <t>ジム</t>
    </rPh>
    <rPh sb="10" eb="12">
      <t>サギョウ</t>
    </rPh>
    <rPh sb="12" eb="13">
      <t>トウ</t>
    </rPh>
    <rPh sb="16" eb="18">
      <t>イチブ</t>
    </rPh>
    <rPh sb="18" eb="20">
      <t>ジカン</t>
    </rPh>
    <rPh sb="21" eb="23">
      <t>ホジョ</t>
    </rPh>
    <rPh sb="23" eb="25">
      <t>タイショウ</t>
    </rPh>
    <rPh sb="25" eb="26">
      <t>ガイ</t>
    </rPh>
    <rPh sb="29" eb="31">
      <t>バアイ</t>
    </rPh>
    <rPh sb="35" eb="36">
      <t>スベ</t>
    </rPh>
    <rPh sb="37" eb="40">
      <t>タイショウガイ</t>
    </rPh>
    <rPh sb="43" eb="45">
      <t>バアイ</t>
    </rPh>
    <rPh sb="48" eb="50">
      <t>ニュウリョク</t>
    </rPh>
    <rPh sb="56" eb="57">
      <t>スベ</t>
    </rPh>
    <rPh sb="58" eb="60">
      <t>タイショウ</t>
    </rPh>
    <rPh sb="63" eb="65">
      <t>バアイ</t>
    </rPh>
    <rPh sb="66" eb="68">
      <t>クウラン</t>
    </rPh>
    <phoneticPr fontId="3"/>
  </si>
  <si>
    <t>日</t>
    <rPh sb="0" eb="1">
      <t>ニチ</t>
    </rPh>
    <phoneticPr fontId="3"/>
  </si>
  <si>
    <t>曜日</t>
    <rPh sb="0" eb="2">
      <t>ヨウビ</t>
    </rPh>
    <phoneticPr fontId="3"/>
  </si>
  <si>
    <t>保育従事開始時間</t>
    <rPh sb="0" eb="2">
      <t>ホイク</t>
    </rPh>
    <rPh sb="2" eb="4">
      <t>ジュウジ</t>
    </rPh>
    <rPh sb="4" eb="6">
      <t>カイシ</t>
    </rPh>
    <rPh sb="6" eb="8">
      <t>ジカン</t>
    </rPh>
    <phoneticPr fontId="3"/>
  </si>
  <si>
    <t>保育従事終了時間</t>
    <rPh sb="0" eb="2">
      <t>ホイク</t>
    </rPh>
    <rPh sb="2" eb="4">
      <t>ジュウジ</t>
    </rPh>
    <rPh sb="4" eb="6">
      <t>シュウリョウ</t>
    </rPh>
    <rPh sb="6" eb="8">
      <t>ジカン</t>
    </rPh>
    <phoneticPr fontId="3"/>
  </si>
  <si>
    <t>常勤</t>
    <rPh sb="0" eb="2">
      <t>ジョウキン</t>
    </rPh>
    <phoneticPr fontId="3"/>
  </si>
  <si>
    <t>補助対象時間</t>
    <rPh sb="0" eb="2">
      <t>ホジョ</t>
    </rPh>
    <rPh sb="2" eb="4">
      <t>タイショウ</t>
    </rPh>
    <rPh sb="4" eb="6">
      <t>ジカン</t>
    </rPh>
    <phoneticPr fontId="3"/>
  </si>
  <si>
    <t>対象経費△の場合</t>
    <rPh sb="0" eb="2">
      <t>タイショウ</t>
    </rPh>
    <rPh sb="2" eb="4">
      <t>ケイヒ</t>
    </rPh>
    <rPh sb="6" eb="8">
      <t>バアイ</t>
    </rPh>
    <phoneticPr fontId="3"/>
  </si>
  <si>
    <t>対象外とする時間数</t>
    <rPh sb="0" eb="3">
      <t>タイショウガイ</t>
    </rPh>
    <rPh sb="6" eb="9">
      <t>ジカンスウ</t>
    </rPh>
    <phoneticPr fontId="3"/>
  </si>
  <si>
    <t>経費対象</t>
    <rPh sb="0" eb="2">
      <t>ケイヒ</t>
    </rPh>
    <rPh sb="2" eb="4">
      <t>タイショウ</t>
    </rPh>
    <phoneticPr fontId="3"/>
  </si>
  <si>
    <t>推進分△</t>
    <rPh sb="0" eb="2">
      <t>スイシン</t>
    </rPh>
    <rPh sb="2" eb="3">
      <t>ブン</t>
    </rPh>
    <phoneticPr fontId="3"/>
  </si>
  <si>
    <t>延長分△</t>
    <rPh sb="0" eb="2">
      <t>エンチョウ</t>
    </rPh>
    <rPh sb="2" eb="3">
      <t>ブン</t>
    </rPh>
    <phoneticPr fontId="3"/>
  </si>
  <si>
    <t>（ａ）</t>
    <phoneticPr fontId="3"/>
  </si>
  <si>
    <t>（ｂ）</t>
    <phoneticPr fontId="3"/>
  </si>
  <si>
    <t>（ｃ）</t>
    <phoneticPr fontId="3"/>
  </si>
  <si>
    <t>（ｄ）</t>
    <phoneticPr fontId="3"/>
  </si>
  <si>
    <t>（ｅ）</t>
    <phoneticPr fontId="3"/>
  </si>
  <si>
    <t>（ｆ）</t>
    <phoneticPr fontId="3"/>
  </si>
  <si>
    <t>（ｇ）</t>
    <phoneticPr fontId="3"/>
  </si>
  <si>
    <t>（ｈ）</t>
    <phoneticPr fontId="3"/>
  </si>
  <si>
    <t>（ⅰ）</t>
    <phoneticPr fontId="3"/>
  </si>
  <si>
    <t>（ｊ）</t>
    <phoneticPr fontId="3"/>
  </si>
  <si>
    <t>△</t>
  </si>
  <si>
    <t>お迎えが遅れたため</t>
    <rPh sb="1" eb="2">
      <t>ムカ</t>
    </rPh>
    <rPh sb="4" eb="5">
      <t>オク</t>
    </rPh>
    <phoneticPr fontId="3"/>
  </si>
  <si>
    <t>事業別　時間数合計（ｋ）</t>
    <rPh sb="0" eb="2">
      <t>ジギョウ</t>
    </rPh>
    <rPh sb="2" eb="3">
      <t>ベツ</t>
    </rPh>
    <rPh sb="4" eb="6">
      <t>ジカン</t>
    </rPh>
    <rPh sb="6" eb="7">
      <t>スウ</t>
    </rPh>
    <rPh sb="7" eb="9">
      <t>ゴウケイ</t>
    </rPh>
    <phoneticPr fontId="3"/>
  </si>
  <si>
    <t>事業別　
補助対象時間数合計
（ｋ）－（ｈ）or（i）</t>
    <rPh sb="0" eb="2">
      <t>ジギョウ</t>
    </rPh>
    <rPh sb="2" eb="3">
      <t>ベツ</t>
    </rPh>
    <rPh sb="5" eb="7">
      <t>ホジョ</t>
    </rPh>
    <rPh sb="7" eb="9">
      <t>タイショウ</t>
    </rPh>
    <rPh sb="9" eb="11">
      <t>ジカン</t>
    </rPh>
    <rPh sb="11" eb="12">
      <t>スウ</t>
    </rPh>
    <rPh sb="12" eb="14">
      <t>ゴウケイ</t>
    </rPh>
    <rPh sb="13" eb="14">
      <t>ケイ</t>
    </rPh>
    <phoneticPr fontId="3"/>
  </si>
  <si>
    <t>←ここの時間数が別紙１－１に反映されています。</t>
    <rPh sb="4" eb="7">
      <t>ジカンスウ</t>
    </rPh>
    <rPh sb="8" eb="10">
      <t>ベッシ</t>
    </rPh>
    <rPh sb="14" eb="16">
      <t>ハンエイ</t>
    </rPh>
    <phoneticPr fontId="3"/>
  </si>
  <si>
    <t>※</t>
    <phoneticPr fontId="3"/>
  </si>
  <si>
    <t>有給休暇の場合は、有休欄に「有休」と記入する。</t>
    <rPh sb="0" eb="2">
      <t>ユウキュウ</t>
    </rPh>
    <rPh sb="2" eb="4">
      <t>キュウカ</t>
    </rPh>
    <rPh sb="5" eb="7">
      <t>バアイ</t>
    </rPh>
    <rPh sb="9" eb="11">
      <t>ユウキュウ</t>
    </rPh>
    <rPh sb="11" eb="12">
      <t>ラン</t>
    </rPh>
    <rPh sb="14" eb="16">
      <t>ユウキュウ</t>
    </rPh>
    <rPh sb="18" eb="20">
      <t>キニュウ</t>
    </rPh>
    <phoneticPr fontId="3"/>
  </si>
  <si>
    <t>当該補助の対象経費は、各区分で示した時間内の勤務に係る経費とする。</t>
    <rPh sb="0" eb="2">
      <t>トウガイ</t>
    </rPh>
    <rPh sb="2" eb="4">
      <t>ホジョ</t>
    </rPh>
    <rPh sb="5" eb="7">
      <t>タイショウ</t>
    </rPh>
    <rPh sb="7" eb="9">
      <t>ケイヒ</t>
    </rPh>
    <rPh sb="11" eb="14">
      <t>カククブン</t>
    </rPh>
    <rPh sb="15" eb="16">
      <t>シメ</t>
    </rPh>
    <rPh sb="18" eb="20">
      <t>ジカン</t>
    </rPh>
    <rPh sb="20" eb="21">
      <t>ナイ</t>
    </rPh>
    <rPh sb="22" eb="24">
      <t>キンム</t>
    </rPh>
    <rPh sb="25" eb="26">
      <t>カカワ</t>
    </rPh>
    <rPh sb="27" eb="29">
      <t>ケイヒ</t>
    </rPh>
    <phoneticPr fontId="3"/>
  </si>
  <si>
    <t>延長保育事業の時間とは、平日の勤務が18:00を超えた場合の17:00（非常勤は16:30）以降の勤務時間数の合計とする。推進分の時間数とは、それ以外の場合（朝、土曜日の夕方、平日18:00までに勤務が終了した場合の夕方）の時間数の合計とする。</t>
    <rPh sb="7" eb="9">
      <t>ジカン</t>
    </rPh>
    <rPh sb="12" eb="14">
      <t>ヘイジツ</t>
    </rPh>
    <rPh sb="36" eb="39">
      <t>ヒジョウキン</t>
    </rPh>
    <rPh sb="46" eb="48">
      <t>イコウ</t>
    </rPh>
    <rPh sb="49" eb="51">
      <t>キンム</t>
    </rPh>
    <rPh sb="51" eb="54">
      <t>ジカンスウ</t>
    </rPh>
    <rPh sb="65" eb="67">
      <t>ジカン</t>
    </rPh>
    <rPh sb="67" eb="68">
      <t>スウ</t>
    </rPh>
    <rPh sb="85" eb="87">
      <t>ユウガタ</t>
    </rPh>
    <rPh sb="108" eb="110">
      <t>ユウガタ</t>
    </rPh>
    <rPh sb="112" eb="115">
      <t>ジカンスウ</t>
    </rPh>
    <phoneticPr fontId="3"/>
  </si>
  <si>
    <t>←ここの時間数を別紙１－１に反映してください。</t>
    <rPh sb="4" eb="7">
      <t>ジカンスウ</t>
    </rPh>
    <rPh sb="8" eb="10">
      <t>ベッシ</t>
    </rPh>
    <rPh sb="14" eb="16">
      <t>ハンエイ</t>
    </rPh>
    <phoneticPr fontId="3"/>
  </si>
  <si>
    <t>有給休暇の場合は、備考欄に「有休」と記入する。</t>
    <rPh sb="0" eb="2">
      <t>ユウキュウ</t>
    </rPh>
    <rPh sb="2" eb="4">
      <t>キュウカ</t>
    </rPh>
    <rPh sb="5" eb="7">
      <t>バアイ</t>
    </rPh>
    <rPh sb="9" eb="11">
      <t>ビコウ</t>
    </rPh>
    <rPh sb="11" eb="12">
      <t>ラン</t>
    </rPh>
    <rPh sb="14" eb="16">
      <t>ユウキュウ</t>
    </rPh>
    <rPh sb="18" eb="20">
      <t>キニュウ</t>
    </rPh>
    <phoneticPr fontId="3"/>
  </si>
  <si>
    <t>保育従事開始時間
（朝）</t>
    <rPh sb="0" eb="2">
      <t>ホイク</t>
    </rPh>
    <rPh sb="2" eb="4">
      <t>ジュウジ</t>
    </rPh>
    <rPh sb="4" eb="6">
      <t>カイシ</t>
    </rPh>
    <rPh sb="6" eb="8">
      <t>ジカン</t>
    </rPh>
    <rPh sb="10" eb="11">
      <t>アサ</t>
    </rPh>
    <phoneticPr fontId="3"/>
  </si>
  <si>
    <t>保育従事終了時間
（朝）</t>
    <rPh sb="0" eb="2">
      <t>ホイク</t>
    </rPh>
    <rPh sb="2" eb="4">
      <t>ジュウジ</t>
    </rPh>
    <rPh sb="4" eb="6">
      <t>シュウリョウ</t>
    </rPh>
    <rPh sb="6" eb="8">
      <t>ジカン</t>
    </rPh>
    <rPh sb="10" eb="11">
      <t>アサ</t>
    </rPh>
    <phoneticPr fontId="3"/>
  </si>
  <si>
    <t>保育従事開始時間
（夕）</t>
    <rPh sb="0" eb="2">
      <t>ホイク</t>
    </rPh>
    <rPh sb="2" eb="4">
      <t>ジュウジ</t>
    </rPh>
    <rPh sb="4" eb="6">
      <t>カイシ</t>
    </rPh>
    <rPh sb="6" eb="8">
      <t>ジカン</t>
    </rPh>
    <rPh sb="10" eb="11">
      <t>ユウ</t>
    </rPh>
    <phoneticPr fontId="3"/>
  </si>
  <si>
    <t>保育従事終了時間
（夕）</t>
    <rPh sb="0" eb="2">
      <t>ホイク</t>
    </rPh>
    <rPh sb="2" eb="4">
      <t>ジュウジ</t>
    </rPh>
    <rPh sb="4" eb="6">
      <t>シュウリョウ</t>
    </rPh>
    <rPh sb="6" eb="8">
      <t>ジカン</t>
    </rPh>
    <rPh sb="10" eb="11">
      <t>ユウ</t>
    </rPh>
    <phoneticPr fontId="3"/>
  </si>
  <si>
    <t>（e）</t>
    <phoneticPr fontId="3"/>
  </si>
  <si>
    <t>（f）</t>
    <phoneticPr fontId="3"/>
  </si>
  <si>
    <t>（g）</t>
    <phoneticPr fontId="3"/>
  </si>
  <si>
    <t>（h）</t>
    <phoneticPr fontId="3"/>
  </si>
  <si>
    <t>（i）</t>
    <phoneticPr fontId="3"/>
  </si>
  <si>
    <t>（j）</t>
    <phoneticPr fontId="3"/>
  </si>
  <si>
    <t>（k）</t>
    <phoneticPr fontId="3"/>
  </si>
  <si>
    <t>（l）</t>
    <phoneticPr fontId="3"/>
  </si>
  <si>
    <t>（m）</t>
    <phoneticPr fontId="3"/>
  </si>
  <si>
    <t>事業別　時間数合計（n）</t>
    <rPh sb="0" eb="2">
      <t>ジギョウ</t>
    </rPh>
    <rPh sb="2" eb="3">
      <t>ベツ</t>
    </rPh>
    <rPh sb="4" eb="6">
      <t>ジカン</t>
    </rPh>
    <rPh sb="6" eb="7">
      <t>スウ</t>
    </rPh>
    <rPh sb="7" eb="9">
      <t>ゴウケイ</t>
    </rPh>
    <phoneticPr fontId="3"/>
  </si>
  <si>
    <t>事業別　
補助対象時間数合計
（n）－（k）or（l）</t>
    <rPh sb="0" eb="2">
      <t>ジギョウ</t>
    </rPh>
    <rPh sb="2" eb="3">
      <t>ベツ</t>
    </rPh>
    <rPh sb="5" eb="7">
      <t>ホジョ</t>
    </rPh>
    <rPh sb="7" eb="9">
      <t>タイショウ</t>
    </rPh>
    <rPh sb="9" eb="11">
      <t>ジカン</t>
    </rPh>
    <rPh sb="11" eb="12">
      <t>スウ</t>
    </rPh>
    <rPh sb="12" eb="14">
      <t>ゴウケイ</t>
    </rPh>
    <rPh sb="13" eb="14">
      <t>ケイ</t>
    </rPh>
    <phoneticPr fontId="3"/>
  </si>
  <si>
    <t>月</t>
  </si>
  <si>
    <t>火</t>
  </si>
  <si>
    <t>日</t>
  </si>
  <si>
    <t>延長保育事業等月例報告書（</t>
    <phoneticPr fontId="3"/>
  </si>
  <si>
    <t>月分</t>
    <rPh sb="0" eb="2">
      <t>ガツブン</t>
    </rPh>
    <phoneticPr fontId="3"/>
  </si>
  <si>
    <t>利用０人の場合は必要従事者数も０人</t>
    <rPh sb="0" eb="2">
      <t>リヨウ</t>
    </rPh>
    <rPh sb="3" eb="4">
      <t>ニン</t>
    </rPh>
    <rPh sb="5" eb="7">
      <t>バアイ</t>
    </rPh>
    <rPh sb="8" eb="10">
      <t>ヒツヨウ</t>
    </rPh>
    <rPh sb="10" eb="13">
      <t>ジュウジシャ</t>
    </rPh>
    <rPh sb="13" eb="14">
      <t>スウ</t>
    </rPh>
    <rPh sb="16" eb="17">
      <t>ニン</t>
    </rPh>
    <phoneticPr fontId="3"/>
  </si>
  <si>
    <t>←プルダウンの元なので消さないように</t>
    <rPh sb="7" eb="8">
      <t>モト</t>
    </rPh>
    <rPh sb="11" eb="12">
      <t>ケ</t>
    </rPh>
    <phoneticPr fontId="3"/>
  </si>
  <si>
    <t>短時間</t>
    <rPh sb="0" eb="3">
      <t>タンジカン</t>
    </rPh>
    <phoneticPr fontId="3"/>
  </si>
  <si>
    <t>非常勤</t>
  </si>
  <si>
    <t>推進分　朝</t>
    <rPh sb="0" eb="2">
      <t>スイシン</t>
    </rPh>
    <rPh sb="2" eb="3">
      <t>ブン</t>
    </rPh>
    <rPh sb="4" eb="5">
      <t>アサ</t>
    </rPh>
    <phoneticPr fontId="3"/>
  </si>
  <si>
    <t>推進分　夕</t>
    <rPh sb="0" eb="2">
      <t>スイシン</t>
    </rPh>
    <rPh sb="2" eb="3">
      <t>ブン</t>
    </rPh>
    <rPh sb="4" eb="5">
      <t>ユウ</t>
    </rPh>
    <phoneticPr fontId="3"/>
  </si>
  <si>
    <t>検索用</t>
    <rPh sb="0" eb="3">
      <t>ケンサクヨウ</t>
    </rPh>
    <phoneticPr fontId="3"/>
  </si>
  <si>
    <t>始</t>
    <rPh sb="0" eb="1">
      <t>ハジ</t>
    </rPh>
    <phoneticPr fontId="3"/>
  </si>
  <si>
    <t>常勤終</t>
    <rPh sb="0" eb="2">
      <t>ジョウキン</t>
    </rPh>
    <rPh sb="2" eb="3">
      <t>オ</t>
    </rPh>
    <phoneticPr fontId="3"/>
  </si>
  <si>
    <t>非常勤終</t>
    <rPh sb="0" eb="3">
      <t>ヒジョウキン</t>
    </rPh>
    <rPh sb="3" eb="4">
      <t>オ</t>
    </rPh>
    <phoneticPr fontId="3"/>
  </si>
  <si>
    <t>常勤始</t>
    <rPh sb="0" eb="2">
      <t>ジョウキン</t>
    </rPh>
    <rPh sb="2" eb="3">
      <t>ハジ</t>
    </rPh>
    <phoneticPr fontId="3"/>
  </si>
  <si>
    <t>非常勤始</t>
    <rPh sb="0" eb="3">
      <t>ヒジョウキン</t>
    </rPh>
    <rPh sb="3" eb="4">
      <t>ハジ</t>
    </rPh>
    <phoneticPr fontId="3"/>
  </si>
  <si>
    <t>終</t>
    <rPh sb="0" eb="1">
      <t>オ</t>
    </rPh>
    <phoneticPr fontId="3"/>
  </si>
  <si>
    <t>検索結果</t>
    <rPh sb="0" eb="2">
      <t>ケンサク</t>
    </rPh>
    <rPh sb="2" eb="4">
      <t>ケッカ</t>
    </rPh>
    <phoneticPr fontId="3"/>
  </si>
  <si>
    <t>延長</t>
    <rPh sb="0" eb="2">
      <t>エンチョウ</t>
    </rPh>
    <phoneticPr fontId="3"/>
  </si>
  <si>
    <t>祝</t>
  </si>
  <si>
    <t>17:00～17:30 事務作業</t>
    <phoneticPr fontId="3"/>
  </si>
  <si>
    <t>　</t>
  </si>
  <si>
    <t>表をコピー＆ペーストする場合は従事者２からコピーしてください。</t>
    <rPh sb="0" eb="1">
      <t>ヒョウ</t>
    </rPh>
    <rPh sb="12" eb="14">
      <t>バアイ</t>
    </rPh>
    <rPh sb="15" eb="18">
      <t>ジュウジシャ</t>
    </rPh>
    <phoneticPr fontId="3"/>
  </si>
  <si>
    <t>　　　※別紙３【要入力】シートに計上した児童と重複して構いません。</t>
    <rPh sb="4" eb="6">
      <t>ベッシ</t>
    </rPh>
    <rPh sb="8" eb="9">
      <t>ヨウ</t>
    </rPh>
    <rPh sb="9" eb="11">
      <t>ニュウリョク</t>
    </rPh>
    <rPh sb="16" eb="18">
      <t>ケイジョウ</t>
    </rPh>
    <rPh sb="20" eb="22">
      <t>ジドウ</t>
    </rPh>
    <rPh sb="23" eb="25">
      <t>チョウフク</t>
    </rPh>
    <rPh sb="27" eb="28">
      <t>カマ</t>
    </rPh>
    <phoneticPr fontId="3"/>
  </si>
  <si>
    <t>　【実績入力】　※灰色セル　　　　は入力不要です。
　　　　　　　　　　※保育標準時間認定の児童について入力してください。</t>
    <rPh sb="2" eb="4">
      <t>ジッセキ</t>
    </rPh>
    <rPh sb="4" eb="6">
      <t>ニュウリョク</t>
    </rPh>
    <rPh sb="9" eb="11">
      <t>ハイイロ</t>
    </rPh>
    <rPh sb="18" eb="20">
      <t>ニュウリョク</t>
    </rPh>
    <rPh sb="20" eb="22">
      <t>フヨウ</t>
    </rPh>
    <rPh sb="37" eb="39">
      <t>ホイク</t>
    </rPh>
    <rPh sb="39" eb="41">
      <t>ヒョウジュン</t>
    </rPh>
    <rPh sb="41" eb="43">
      <t>ジカン</t>
    </rPh>
    <rPh sb="43" eb="45">
      <t>ニンテイ</t>
    </rPh>
    <rPh sb="46" eb="48">
      <t>ジドウ</t>
    </rPh>
    <rPh sb="52" eb="54">
      <t>ニュウリョク</t>
    </rPh>
    <phoneticPr fontId="3"/>
  </si>
  <si>
    <t>上の表は、当日の各時間に実際に保育中の保育標準時間認定の児童数及び従事者数を各年齢児（通年制）ごとに記入すること。</t>
    <rPh sb="0" eb="1">
      <t>ウエ</t>
    </rPh>
    <rPh sb="2" eb="3">
      <t>ヒョウ</t>
    </rPh>
    <rPh sb="5" eb="7">
      <t>トウジツ</t>
    </rPh>
    <rPh sb="8" eb="9">
      <t>カク</t>
    </rPh>
    <rPh sb="9" eb="11">
      <t>ジカン</t>
    </rPh>
    <rPh sb="12" eb="14">
      <t>ジッサイ</t>
    </rPh>
    <rPh sb="15" eb="18">
      <t>ホイクチュウ</t>
    </rPh>
    <rPh sb="19" eb="21">
      <t>ホイク</t>
    </rPh>
    <rPh sb="21" eb="23">
      <t>ヒョウジュン</t>
    </rPh>
    <rPh sb="23" eb="25">
      <t>ジカン</t>
    </rPh>
    <rPh sb="25" eb="27">
      <t>ニンテイ</t>
    </rPh>
    <rPh sb="28" eb="31">
      <t>ジドウスウ</t>
    </rPh>
    <rPh sb="31" eb="32">
      <t>オヨ</t>
    </rPh>
    <rPh sb="33" eb="36">
      <t>ジュウジシャ</t>
    </rPh>
    <rPh sb="36" eb="37">
      <t>スウ</t>
    </rPh>
    <rPh sb="43" eb="46">
      <t>ツウネンセイ</t>
    </rPh>
    <rPh sb="50" eb="52">
      <t>キニュウ</t>
    </rPh>
    <phoneticPr fontId="3"/>
  </si>
  <si>
    <t>８：００～１６：００</t>
  </si>
  <si>
    <t>7:30（短）</t>
    <rPh sb="5" eb="6">
      <t>タン</t>
    </rPh>
    <phoneticPr fontId="3"/>
  </si>
  <si>
    <r>
      <rPr>
        <b/>
        <sz val="10"/>
        <rFont val="ＭＳ Ｐゴシック"/>
        <family val="3"/>
        <charset val="128"/>
      </rPr>
      <t>16:30</t>
    </r>
    <r>
      <rPr>
        <sz val="10"/>
        <rFont val="ＭＳ Ｐゴシック"/>
        <family val="3"/>
        <charset val="128"/>
      </rPr>
      <t>（短）</t>
    </r>
    <rPh sb="6" eb="7">
      <t>タン</t>
    </rPh>
    <phoneticPr fontId="3"/>
  </si>
  <si>
    <t>-</t>
    <phoneticPr fontId="3"/>
  </si>
  <si>
    <t>補助時間認定</t>
    <rPh sb="0" eb="2">
      <t>ホジョ</t>
    </rPh>
    <rPh sb="2" eb="4">
      <t>ジカン</t>
    </rPh>
    <rPh sb="4" eb="6">
      <t>ニンテイ</t>
    </rPh>
    <phoneticPr fontId="3"/>
  </si>
  <si>
    <t>９：３０～１７：３０</t>
  </si>
  <si>
    <t>９：２０～１７：２０</t>
  </si>
  <si>
    <t>記載不要</t>
    <rPh sb="0" eb="2">
      <t>キサイ</t>
    </rPh>
    <rPh sb="2" eb="4">
      <t>フヨウ</t>
    </rPh>
    <phoneticPr fontId="3"/>
  </si>
  <si>
    <t>7:50（短）</t>
    <rPh sb="5" eb="6">
      <t>タン</t>
    </rPh>
    <phoneticPr fontId="3"/>
  </si>
  <si>
    <t>8:50（短）</t>
    <rPh sb="5" eb="6">
      <t>タン</t>
    </rPh>
    <phoneticPr fontId="3"/>
  </si>
  <si>
    <r>
      <rPr>
        <b/>
        <sz val="10"/>
        <rFont val="ＭＳ Ｐゴシック"/>
        <family val="3"/>
        <charset val="128"/>
      </rPr>
      <t>9:00</t>
    </r>
    <r>
      <rPr>
        <sz val="10"/>
        <rFont val="ＭＳ Ｐゴシック"/>
        <family val="3"/>
        <charset val="128"/>
      </rPr>
      <t>（短）</t>
    </r>
    <rPh sb="5" eb="6">
      <t>タン</t>
    </rPh>
    <phoneticPr fontId="3"/>
  </si>
  <si>
    <t>17:50（短）</t>
    <rPh sb="6" eb="7">
      <t>ミジカ</t>
    </rPh>
    <phoneticPr fontId="3"/>
  </si>
  <si>
    <t>-</t>
    <phoneticPr fontId="3"/>
  </si>
  <si>
    <t>7:00</t>
  </si>
  <si>
    <t>8:30</t>
  </si>
  <si>
    <t>9:00</t>
  </si>
  <si>
    <t>17:00</t>
  </si>
  <si>
    <t>16:30</t>
  </si>
  <si>
    <t>18:00</t>
  </si>
  <si>
    <t>8:00</t>
  </si>
  <si>
    <t>16:00</t>
  </si>
  <si>
    <t>7:30</t>
  </si>
  <si>
    <t>15:30</t>
  </si>
  <si>
    <t>9:30</t>
  </si>
  <si>
    <t>17:30</t>
  </si>
  <si>
    <t>8:50</t>
  </si>
  <si>
    <t>9:20</t>
  </si>
  <si>
    <t>17:20</t>
  </si>
  <si>
    <t>16:50</t>
  </si>
  <si>
    <t>7:15</t>
  </si>
  <si>
    <t>18:15</t>
  </si>
  <si>
    <t>17:15</t>
  </si>
  <si>
    <t>16:45</t>
  </si>
  <si>
    <t>18:30</t>
  </si>
  <si>
    <t>Ver.</t>
    <phoneticPr fontId="3"/>
  </si>
  <si>
    <t>20240328</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</si>
</sst>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quot;日（金）&quot;"/>
    <numFmt numFmtId="177" formatCode="#&quot;日（月）&quot;"/>
    <numFmt numFmtId="178" formatCode="#&quot;日(月）&quot;"/>
    <numFmt numFmtId="179" formatCode="#&quot;日(火）&quot;"/>
    <numFmt numFmtId="180" formatCode="#&quot;日(水）&quot;"/>
    <numFmt numFmtId="181" formatCode="#&quot;日(木）&quot;"/>
    <numFmt numFmtId="182" formatCode="#&quot;日(金）&quot;"/>
    <numFmt numFmtId="183" formatCode="#,##0&quot;円&quot;"/>
    <numFmt numFmtId="184" formatCode="#,##0&quot;人&quot;"/>
    <numFmt numFmtId="185" formatCode="&quot;No.&quot;#,##0"/>
    <numFmt numFmtId="186" formatCode="0.0"/>
    <numFmt numFmtId="187" formatCode="General&quot;人&quot;"/>
    <numFmt numFmtId="188" formatCode="#&quot;日(土）&quot;"/>
    <numFmt numFmtId="189" formatCode="&quot;(&quot;General&quot;)&quot;"/>
    <numFmt numFmtId="190" formatCode="[$-411]ggge&quot;年&quot;m&quot;月&quot;d&quot;日&quot;;@"/>
    <numFmt numFmtId="191" formatCode="0_);[Red]\(0\)"/>
    <numFmt numFmtId="192" formatCode="m&quot;月&quot;"/>
    <numFmt numFmtId="193" formatCode="d"/>
    <numFmt numFmtId="194" formatCode="[$-411]ggge&quot;年度&quot;;@"/>
    <numFmt numFmtId="195" formatCode="[h]:mm"/>
    <numFmt numFmtId="196" formatCode="#,###&quot;円&quot;"/>
    <numFmt numFmtId="197" formatCode="#,##0&quot;円&quot;;[Red]\-#,##0&quot;円&quot;"/>
    <numFmt numFmtId="198" formatCode="h:mm;@"/>
    <numFmt numFmtId="199" formatCode="[$-F400]h:mm:ss\ AM/PM"/>
    <numFmt numFmtId="200" formatCode="[DBNum3][$-411]ggge&quot;年&quot;m&quot;月&quot;d&quot;日&quot;;@"/>
  </numFmts>
  <fonts count="6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name val="ＭＳ Ｐゴシック"/>
      <family val="3"/>
      <charset val="128"/>
    </font>
    <font>
      <sz val="16"/>
      <name val="ＭＳ Ｐゴシック"/>
      <family val="3"/>
      <charset val="128"/>
    </font>
    <font>
      <u/>
      <sz val="16"/>
      <name val="ＭＳ Ｐゴシック"/>
      <family val="3"/>
      <charset val="128"/>
    </font>
    <font>
      <sz val="18"/>
      <name val="ＭＳ Ｐゴシック"/>
      <family val="3"/>
      <charset val="128"/>
    </font>
    <font>
      <sz val="10"/>
      <name val="ＭＳ Ｐゴシック"/>
      <family val="3"/>
      <charset val="128"/>
    </font>
    <font>
      <sz val="14"/>
      <name val="ＭＳ Ｐゴシック"/>
      <family val="3"/>
      <charset val="128"/>
    </font>
    <font>
      <sz val="9"/>
      <name val="ＭＳ Ｐゴシック"/>
      <family val="3"/>
      <charset val="128"/>
    </font>
    <font>
      <sz val="11"/>
      <color indexed="12"/>
      <name val="ＭＳ Ｐゴシック"/>
      <family val="3"/>
      <charset val="128"/>
    </font>
    <font>
      <b/>
      <sz val="16"/>
      <name val="ＭＳ Ｐゴシック"/>
      <family val="3"/>
      <charset val="128"/>
    </font>
    <font>
      <sz val="12"/>
      <name val="ＭＳ Ｐゴシック"/>
      <family val="3"/>
      <charset val="128"/>
    </font>
    <font>
      <b/>
      <sz val="18"/>
      <name val="ＭＳ Ｐゴシック"/>
      <family val="3"/>
      <charset val="128"/>
    </font>
    <font>
      <b/>
      <sz val="12"/>
      <name val="ＭＳ Ｐゴシック"/>
      <family val="3"/>
      <charset val="128"/>
    </font>
    <font>
      <b/>
      <sz val="10"/>
      <name val="ＭＳ Ｐゴシック"/>
      <family val="3"/>
      <charset val="128"/>
    </font>
    <font>
      <b/>
      <sz val="11"/>
      <name val="ＭＳ Ｐゴシック"/>
      <family val="3"/>
      <charset val="128"/>
    </font>
    <font>
      <u/>
      <sz val="9"/>
      <name val="ＭＳ Ｐゴシック"/>
      <family val="3"/>
      <charset val="128"/>
    </font>
    <font>
      <sz val="20"/>
      <color indexed="12"/>
      <name val="ＭＳ Ｐゴシック"/>
      <family val="3"/>
      <charset val="128"/>
    </font>
    <font>
      <sz val="12"/>
      <color indexed="12"/>
      <name val="ＭＳ Ｐゴシック"/>
      <family val="3"/>
      <charset val="128"/>
    </font>
    <font>
      <sz val="20"/>
      <name val="ＭＳ Ｐゴシック"/>
      <family val="3"/>
      <charset val="128"/>
    </font>
    <font>
      <b/>
      <sz val="20"/>
      <name val="ＭＳ Ｐゴシック"/>
      <family val="3"/>
      <charset val="128"/>
    </font>
    <font>
      <b/>
      <sz val="9"/>
      <name val="ＭＳ Ｐゴシック"/>
      <family val="3"/>
      <charset val="128"/>
    </font>
    <font>
      <b/>
      <sz val="14"/>
      <name val="ＭＳ Ｐゴシック"/>
      <family val="3"/>
      <charset val="128"/>
    </font>
    <font>
      <sz val="11"/>
      <name val="ＭＳ 明朝"/>
      <family val="1"/>
      <charset val="128"/>
    </font>
    <font>
      <sz val="11"/>
      <color theme="1"/>
      <name val="ＭＳ Ｐゴシック"/>
      <family val="3"/>
      <charset val="128"/>
      <scheme val="minor"/>
    </font>
    <font>
      <b/>
      <sz val="9"/>
      <color theme="1"/>
      <name val="ＭＳ Ｐゴシック"/>
      <family val="3"/>
      <charset val="128"/>
    </font>
    <font>
      <sz val="11"/>
      <color theme="1"/>
      <name val="ＭＳ Ｐゴシック"/>
      <family val="2"/>
      <scheme val="minor"/>
    </font>
    <font>
      <sz val="6"/>
      <name val="ＭＳ Ｐゴシック"/>
      <family val="2"/>
      <charset val="128"/>
      <scheme val="minor"/>
    </font>
    <font>
      <u/>
      <sz val="11"/>
      <color theme="10"/>
      <name val="ＭＳ Ｐゴシック"/>
      <family val="2"/>
      <charset val="128"/>
      <scheme val="minor"/>
    </font>
    <font>
      <b/>
      <sz val="18"/>
      <color rgb="FFFF0000"/>
      <name val="ＭＳ Ｐゴシック"/>
      <family val="3"/>
      <charset val="128"/>
    </font>
    <font>
      <sz val="12"/>
      <color theme="1"/>
      <name val="ＭＳ Ｐゴシック"/>
      <family val="3"/>
      <charset val="128"/>
      <scheme val="minor"/>
    </font>
    <font>
      <sz val="6"/>
      <name val="BIZ UDゴシック"/>
      <family val="3"/>
      <charset val="128"/>
    </font>
    <font>
      <sz val="11"/>
      <color theme="0"/>
      <name val="ＭＳ Ｐゴシック"/>
      <family val="3"/>
      <charset val="128"/>
    </font>
    <font>
      <sz val="11"/>
      <name val="BIZ UDゴシック"/>
      <family val="3"/>
      <charset val="128"/>
    </font>
    <font>
      <sz val="11"/>
      <color theme="1"/>
      <name val="BIZ UDゴシック"/>
      <family val="3"/>
      <charset val="128"/>
    </font>
    <font>
      <sz val="11"/>
      <color rgb="FFFF0000"/>
      <name val="BIZ UDゴシック"/>
      <family val="3"/>
      <charset val="128"/>
    </font>
    <font>
      <sz val="11"/>
      <color theme="8" tint="-0.24994659260841701"/>
      <name val="BIZ UDゴシック"/>
      <family val="3"/>
      <charset val="128"/>
    </font>
    <font>
      <b/>
      <sz val="24"/>
      <name val="ＭＳ Ｐゴシック"/>
      <family val="3"/>
      <charset val="128"/>
    </font>
    <font>
      <sz val="16"/>
      <color theme="0"/>
      <name val="ＭＳ Ｐゴシック"/>
      <family val="3"/>
      <charset val="128"/>
    </font>
    <font>
      <sz val="10"/>
      <color theme="0"/>
      <name val="ＭＳ Ｐゴシック"/>
      <family val="3"/>
      <charset val="128"/>
    </font>
    <font>
      <sz val="11"/>
      <color theme="0" tint="-0.34998626667073579"/>
      <name val="ＭＳ Ｐゴシック"/>
      <family val="3"/>
      <charset val="128"/>
    </font>
    <font>
      <sz val="10"/>
      <color theme="0" tint="-0.34998626667073579"/>
      <name val="ＭＳ Ｐゴシック"/>
      <family val="3"/>
      <charset val="128"/>
    </font>
    <font>
      <sz val="9"/>
      <color theme="0" tint="-0.34998626667073579"/>
      <name val="ＭＳ Ｐゴシック"/>
      <family val="3"/>
      <charset val="128"/>
    </font>
    <font>
      <b/>
      <sz val="12"/>
      <color indexed="81"/>
      <name val="MS P ゴシック"/>
      <family val="3"/>
      <charset val="128"/>
    </font>
    <font>
      <sz val="11"/>
      <color theme="1"/>
      <name val="ＭＳ Ｐゴシック"/>
      <family val="3"/>
      <charset val="128"/>
    </font>
    <font>
      <sz val="10"/>
      <name val="ＭＳ ゴシック"/>
      <family val="3"/>
      <charset val="128"/>
    </font>
    <font>
      <sz val="11"/>
      <name val="ＭＳ ゴシック"/>
      <family val="3"/>
      <charset val="128"/>
    </font>
    <font>
      <sz val="14"/>
      <name val="ＭＳ ゴシック"/>
      <family val="3"/>
      <charset val="128"/>
    </font>
    <font>
      <sz val="12"/>
      <name val="ＭＳ ゴシック"/>
      <family val="3"/>
      <charset val="128"/>
    </font>
    <font>
      <b/>
      <sz val="11"/>
      <name val="ＭＳ ゴシック"/>
      <family val="3"/>
      <charset val="128"/>
    </font>
    <font>
      <sz val="9"/>
      <name val="ＭＳ ゴシック"/>
      <family val="3"/>
      <charset val="128"/>
    </font>
    <font>
      <sz val="10"/>
      <color theme="1"/>
      <name val="ＭＳ ゴシック"/>
      <family val="3"/>
      <charset val="128"/>
    </font>
    <font>
      <b/>
      <sz val="10"/>
      <name val="ＭＳ ゴシック"/>
      <family val="3"/>
      <charset val="128"/>
    </font>
    <font>
      <sz val="9"/>
      <color theme="1"/>
      <name val="ＭＳ ゴシック"/>
      <family val="3"/>
      <charset val="128"/>
    </font>
    <font>
      <sz val="11"/>
      <color theme="1"/>
      <name val="ＭＳ ゴシック"/>
      <family val="3"/>
      <charset val="128"/>
    </font>
    <font>
      <sz val="11"/>
      <color theme="1" tint="0.34998626667073579"/>
      <name val="ＭＳ Ｐゴシック"/>
      <family val="3"/>
      <charset val="128"/>
    </font>
    <font>
      <b/>
      <sz val="11"/>
      <color theme="1" tint="0.34998626667073579"/>
      <name val="ＭＳ Ｐゴシック"/>
      <family val="3"/>
      <charset val="128"/>
    </font>
    <font>
      <sz val="8"/>
      <color theme="1" tint="0.34998626667073579"/>
      <name val="ＭＳ Ｐゴシック"/>
      <family val="3"/>
      <charset val="128"/>
    </font>
    <font>
      <b/>
      <sz val="8"/>
      <color theme="1" tint="0.34998626667073579"/>
      <name val="ＭＳ Ｐゴシック"/>
      <family val="3"/>
      <charset val="128"/>
    </font>
    <font>
      <sz val="11"/>
      <color rgb="FF0033CC"/>
      <name val="ＭＳ Ｐゴシック"/>
      <family val="3"/>
      <charset val="128"/>
    </font>
    <font>
      <b/>
      <sz val="12"/>
      <color theme="1"/>
      <name val="ＭＳ Ｐゴシック"/>
      <family val="3"/>
      <charset val="128"/>
    </font>
    <font>
      <sz val="9"/>
      <color indexed="81"/>
      <name val="ＭＳ Ｐゴシック"/>
      <family val="3"/>
      <charset val="128"/>
    </font>
    <font>
      <sz val="10"/>
      <color theme="1" tint="0.34998626667073579"/>
      <name val="ＭＳ Ｐゴシック"/>
      <family val="3"/>
      <charset val="128"/>
    </font>
    <font>
      <b/>
      <sz val="11"/>
      <color theme="1"/>
      <name val="ＭＳ Ｐゴシック"/>
      <family val="3"/>
      <charset val="128"/>
    </font>
    <font>
      <b/>
      <sz val="12"/>
      <name val="ＭＳ ゴシック"/>
      <family val="3"/>
      <charset val="128"/>
    </font>
    <font>
      <sz val="9"/>
      <color indexed="81"/>
      <name val="MS P ゴシック"/>
      <family val="3"/>
      <charset val="128"/>
    </font>
  </fonts>
  <fills count="12">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0000"/>
        <bgColor indexed="64"/>
      </patternFill>
    </fill>
    <fill>
      <patternFill patternType="solid">
        <fgColor rgb="FFFFC000"/>
        <bgColor indexed="64"/>
      </patternFill>
    </fill>
    <fill>
      <patternFill patternType="solid">
        <fgColor theme="0"/>
        <bgColor indexed="64"/>
      </patternFill>
    </fill>
    <fill>
      <patternFill patternType="solid">
        <fgColor theme="9" tint="0.59996337778862885"/>
        <bgColor indexed="64"/>
      </patternFill>
    </fill>
    <fill>
      <patternFill patternType="solid">
        <fgColor theme="0" tint="-0.14999847407452621"/>
        <bgColor indexed="64"/>
      </patternFill>
    </fill>
    <fill>
      <patternFill patternType="solid">
        <fgColor rgb="FF00B0F0"/>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right/>
      <top style="thin">
        <color indexed="64"/>
      </top>
      <bottom/>
      <diagonal/>
    </border>
    <border>
      <left style="thin">
        <color indexed="64"/>
      </left>
      <right style="double">
        <color indexed="64"/>
      </right>
      <top style="thin">
        <color indexed="64"/>
      </top>
      <bottom style="thin">
        <color indexed="64"/>
      </bottom>
      <diagonal/>
    </border>
    <border>
      <left/>
      <right style="medium">
        <color indexed="64"/>
      </right>
      <top style="medium">
        <color indexed="64"/>
      </top>
      <bottom style="medium">
        <color indexed="64"/>
      </bottom>
      <diagonal/>
    </border>
    <border>
      <left/>
      <right/>
      <top style="thin">
        <color indexed="64"/>
      </top>
      <bottom style="medium">
        <color indexed="64"/>
      </bottom>
      <diagonal/>
    </border>
    <border>
      <left style="medium">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indexed="64"/>
      </bottom>
      <diagonal/>
    </border>
    <border>
      <left/>
      <right/>
      <top style="medium">
        <color indexed="64"/>
      </top>
      <bottom style="thin">
        <color indexed="64"/>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64"/>
      </right>
      <top/>
      <bottom style="thin">
        <color indexed="64"/>
      </bottom>
      <diagonal/>
    </border>
    <border>
      <left/>
      <right style="double">
        <color indexed="64"/>
      </right>
      <top style="thin">
        <color indexed="64"/>
      </top>
      <bottom style="medium">
        <color indexed="64"/>
      </bottom>
      <diagonal/>
    </border>
    <border>
      <left style="double">
        <color indexed="64"/>
      </left>
      <right/>
      <top style="thin">
        <color indexed="64"/>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hair">
        <color indexed="64"/>
      </left>
      <right style="thin">
        <color indexed="64"/>
      </right>
      <top/>
      <bottom/>
      <diagonal/>
    </border>
    <border>
      <left style="thin">
        <color indexed="64"/>
      </left>
      <right style="hair">
        <color indexed="64"/>
      </right>
      <top/>
      <bottom/>
      <diagonal/>
    </border>
  </borders>
  <cellStyleXfs count="12">
    <xf numFmtId="0" fontId="0" fillId="0" borderId="0"/>
    <xf numFmtId="38" fontId="4" fillId="0" borderId="0" applyFont="0" applyFill="0" applyBorder="0" applyAlignment="0" applyProtection="0"/>
    <xf numFmtId="38" fontId="26" fillId="0" borderId="0" applyFont="0" applyFill="0" applyBorder="0" applyAlignment="0" applyProtection="0">
      <alignment vertical="center"/>
    </xf>
    <xf numFmtId="0" fontId="4" fillId="0" borderId="0">
      <alignment vertical="center"/>
    </xf>
    <xf numFmtId="0" fontId="28" fillId="0" borderId="0"/>
    <xf numFmtId="0" fontId="25" fillId="0" borderId="0"/>
    <xf numFmtId="0" fontId="2" fillId="0" borderId="0">
      <alignment vertical="center"/>
    </xf>
    <xf numFmtId="0" fontId="4" fillId="0" borderId="0"/>
    <xf numFmtId="0" fontId="4" fillId="0" borderId="0"/>
    <xf numFmtId="0" fontId="30" fillId="0" borderId="0" applyNumberFormat="0" applyFill="0" applyBorder="0" applyAlignment="0" applyProtection="0">
      <alignment vertical="center"/>
    </xf>
    <xf numFmtId="0" fontId="1" fillId="0" borderId="0">
      <alignment vertical="center"/>
    </xf>
    <xf numFmtId="0" fontId="4" fillId="0" borderId="0">
      <alignment vertical="center"/>
    </xf>
  </cellStyleXfs>
  <cellXfs count="974">
    <xf numFmtId="0" fontId="0" fillId="0" borderId="0" xfId="0"/>
    <xf numFmtId="0" fontId="5" fillId="0" borderId="0" xfId="0" applyFont="1" applyAlignment="1">
      <alignment vertical="center"/>
    </xf>
    <xf numFmtId="0" fontId="0" fillId="0" borderId="0" xfId="0" applyAlignment="1">
      <alignment vertical="center"/>
    </xf>
    <xf numFmtId="0" fontId="6" fillId="0" borderId="0" xfId="0" applyFont="1" applyBorder="1" applyAlignment="1">
      <alignment horizontal="right" vertical="center"/>
    </xf>
    <xf numFmtId="0" fontId="0" fillId="0" borderId="0" xfId="0" applyFill="1" applyAlignment="1">
      <alignment vertical="center"/>
    </xf>
    <xf numFmtId="0" fontId="0" fillId="0" borderId="0" xfId="0" applyFill="1" applyBorder="1" applyAlignment="1">
      <alignment vertical="center"/>
    </xf>
    <xf numFmtId="0" fontId="0" fillId="0" borderId="0" xfId="0" applyFill="1" applyBorder="1" applyAlignment="1">
      <alignment horizontal="center" vertical="center"/>
    </xf>
    <xf numFmtId="0" fontId="5" fillId="0" borderId="0" xfId="0" applyFont="1" applyBorder="1" applyAlignment="1">
      <alignment vertical="center"/>
    </xf>
    <xf numFmtId="0" fontId="13" fillId="0" borderId="1" xfId="0" applyFont="1" applyBorder="1" applyAlignment="1">
      <alignment horizontal="center" vertical="center"/>
    </xf>
    <xf numFmtId="0" fontId="8" fillId="0" borderId="0" xfId="0" applyFont="1" applyAlignment="1">
      <alignment vertical="center"/>
    </xf>
    <xf numFmtId="0" fontId="4" fillId="0" borderId="0" xfId="0" applyFont="1" applyAlignment="1">
      <alignment vertical="center"/>
    </xf>
    <xf numFmtId="0" fontId="6" fillId="0" borderId="0" xfId="0" applyFont="1" applyAlignment="1">
      <alignment horizontal="left" vertical="center"/>
    </xf>
    <xf numFmtId="0" fontId="5" fillId="0" borderId="6" xfId="0" applyFont="1" applyBorder="1" applyAlignment="1" applyProtection="1">
      <alignment horizontal="center" vertical="center"/>
    </xf>
    <xf numFmtId="0" fontId="5" fillId="0" borderId="7" xfId="0" applyFont="1" applyBorder="1" applyAlignment="1">
      <alignment horizontal="center" vertical="center"/>
    </xf>
    <xf numFmtId="49" fontId="0" fillId="0" borderId="0" xfId="0" applyNumberFormat="1" applyAlignment="1">
      <alignment horizontal="right" vertical="center"/>
    </xf>
    <xf numFmtId="0" fontId="5" fillId="0" borderId="3" xfId="0" applyFont="1" applyBorder="1" applyAlignment="1">
      <alignment vertical="center"/>
    </xf>
    <xf numFmtId="20" fontId="5" fillId="0" borderId="8" xfId="0" applyNumberFormat="1" applyFont="1" applyBorder="1" applyAlignment="1" applyProtection="1">
      <alignment horizontal="center" vertical="center"/>
    </xf>
    <xf numFmtId="0" fontId="5" fillId="0" borderId="4" xfId="0" applyFont="1" applyBorder="1" applyAlignment="1">
      <alignment vertical="center"/>
    </xf>
    <xf numFmtId="20" fontId="5" fillId="0" borderId="9" xfId="0" applyNumberFormat="1" applyFont="1" applyBorder="1" applyAlignment="1" applyProtection="1">
      <alignment horizontal="center" vertical="center"/>
    </xf>
    <xf numFmtId="0" fontId="5" fillId="0" borderId="10" xfId="0" applyFont="1" applyBorder="1" applyAlignment="1">
      <alignment vertical="center"/>
    </xf>
    <xf numFmtId="20" fontId="5" fillId="0" borderId="0" xfId="0" applyNumberFormat="1" applyFont="1" applyBorder="1" applyAlignment="1" applyProtection="1">
      <alignment horizontal="center" vertical="center"/>
    </xf>
    <xf numFmtId="0" fontId="19" fillId="0" borderId="0" xfId="0" applyFont="1" applyBorder="1" applyAlignment="1">
      <alignment horizontal="center" vertical="center"/>
    </xf>
    <xf numFmtId="20" fontId="5" fillId="0" borderId="11" xfId="0" applyNumberFormat="1" applyFont="1" applyBorder="1" applyAlignment="1" applyProtection="1">
      <alignment horizontal="center" vertical="center"/>
    </xf>
    <xf numFmtId="0" fontId="5" fillId="0" borderId="12" xfId="0" applyFont="1" applyBorder="1" applyAlignment="1">
      <alignment vertical="center"/>
    </xf>
    <xf numFmtId="20" fontId="5" fillId="0" borderId="13" xfId="0" applyNumberFormat="1" applyFont="1" applyBorder="1" applyAlignment="1" applyProtection="1">
      <alignment horizontal="center" vertical="center"/>
    </xf>
    <xf numFmtId="0" fontId="19" fillId="0" borderId="0" xfId="0" applyFont="1" applyBorder="1" applyAlignment="1">
      <alignment horizontal="right" vertical="center"/>
    </xf>
    <xf numFmtId="0" fontId="13" fillId="0" borderId="1" xfId="0" applyFont="1" applyBorder="1" applyAlignment="1">
      <alignment vertical="center"/>
    </xf>
    <xf numFmtId="0" fontId="20" fillId="0" borderId="1" xfId="0" applyFont="1" applyFill="1" applyBorder="1" applyAlignment="1">
      <alignment horizontal="center" vertical="center"/>
    </xf>
    <xf numFmtId="0" fontId="9" fillId="0" borderId="0" xfId="0" applyFont="1" applyAlignment="1">
      <alignment horizontal="center" vertical="center"/>
    </xf>
    <xf numFmtId="0" fontId="14" fillId="0" borderId="0" xfId="0" applyFont="1" applyAlignment="1">
      <alignment vertical="center"/>
    </xf>
    <xf numFmtId="189" fontId="5" fillId="0" borderId="14" xfId="0" applyNumberFormat="1" applyFont="1" applyBorder="1" applyAlignment="1">
      <alignment horizontal="center" vertical="center"/>
    </xf>
    <xf numFmtId="189" fontId="5" fillId="0" borderId="15" xfId="0" applyNumberFormat="1" applyFont="1" applyBorder="1" applyAlignment="1">
      <alignment horizontal="center" vertical="center"/>
    </xf>
    <xf numFmtId="189" fontId="9" fillId="0" borderId="17" xfId="0" applyNumberFormat="1" applyFont="1" applyBorder="1" applyAlignment="1">
      <alignment horizontal="center" vertical="center" wrapText="1"/>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2" fillId="0" borderId="5" xfId="0" applyFont="1" applyBorder="1" applyAlignment="1">
      <alignment horizontal="center" vertical="center"/>
    </xf>
    <xf numFmtId="0" fontId="22" fillId="0" borderId="18" xfId="0" applyFont="1" applyBorder="1" applyAlignment="1">
      <alignment horizontal="center" vertical="center"/>
    </xf>
    <xf numFmtId="0" fontId="0" fillId="3" borderId="1" xfId="0" applyFill="1" applyBorder="1" applyAlignment="1" applyProtection="1">
      <alignment vertical="center"/>
      <protection locked="0"/>
    </xf>
    <xf numFmtId="0" fontId="13" fillId="3" borderId="1" xfId="0" applyFont="1" applyFill="1" applyBorder="1" applyAlignment="1" applyProtection="1">
      <alignment horizontal="center" vertical="center"/>
      <protection locked="0"/>
    </xf>
    <xf numFmtId="0" fontId="13" fillId="3" borderId="27" xfId="0" applyFont="1" applyFill="1" applyBorder="1" applyAlignment="1" applyProtection="1">
      <alignment horizontal="center" vertical="center"/>
      <protection locked="0"/>
    </xf>
    <xf numFmtId="0" fontId="13" fillId="3" borderId="2" xfId="0" applyFont="1" applyFill="1" applyBorder="1" applyAlignment="1" applyProtection="1">
      <alignment horizontal="center" vertical="center"/>
      <protection locked="0"/>
    </xf>
    <xf numFmtId="0" fontId="22" fillId="4" borderId="1" xfId="0" applyFont="1" applyFill="1" applyBorder="1" applyAlignment="1">
      <alignment horizontal="center" vertical="center"/>
    </xf>
    <xf numFmtId="0" fontId="22" fillId="4" borderId="27" xfId="0" applyFont="1" applyFill="1" applyBorder="1" applyAlignment="1">
      <alignment horizontal="center" vertical="center"/>
    </xf>
    <xf numFmtId="0" fontId="22" fillId="4" borderId="2" xfId="0" applyFont="1" applyFill="1" applyBorder="1" applyAlignment="1">
      <alignment horizontal="center" vertical="center"/>
    </xf>
    <xf numFmtId="0" fontId="21" fillId="4" borderId="1" xfId="0" applyFont="1" applyFill="1" applyBorder="1" applyAlignment="1">
      <alignment horizontal="center" vertical="center"/>
    </xf>
    <xf numFmtId="0" fontId="0" fillId="3" borderId="19" xfId="0" applyNumberFormat="1" applyFill="1" applyBorder="1" applyAlignment="1" applyProtection="1">
      <alignment horizontal="center" vertical="center"/>
      <protection locked="0"/>
    </xf>
    <xf numFmtId="0" fontId="0" fillId="3" borderId="21" xfId="0" applyNumberFormat="1" applyFill="1" applyBorder="1" applyAlignment="1" applyProtection="1">
      <alignment horizontal="center" vertical="center"/>
      <protection locked="0"/>
    </xf>
    <xf numFmtId="0" fontId="5" fillId="6" borderId="0" xfId="0" applyFont="1" applyFill="1" applyAlignment="1">
      <alignment vertical="center"/>
    </xf>
    <xf numFmtId="0" fontId="0" fillId="0" borderId="33" xfId="0" applyBorder="1" applyAlignment="1">
      <alignment vertical="center"/>
    </xf>
    <xf numFmtId="0" fontId="9" fillId="0" borderId="0" xfId="0" applyFont="1" applyAlignment="1">
      <alignment vertical="center"/>
    </xf>
    <xf numFmtId="0" fontId="0" fillId="0" borderId="48" xfId="0" applyBorder="1" applyAlignment="1">
      <alignment vertical="center"/>
    </xf>
    <xf numFmtId="0" fontId="21" fillId="4" borderId="2" xfId="0" applyFont="1" applyFill="1" applyBorder="1" applyAlignment="1">
      <alignment horizontal="center" vertical="center"/>
    </xf>
    <xf numFmtId="0" fontId="13" fillId="3" borderId="19" xfId="0" applyFont="1" applyFill="1" applyBorder="1" applyAlignment="1" applyProtection="1">
      <alignment horizontal="center" vertical="center"/>
      <protection locked="0"/>
    </xf>
    <xf numFmtId="0" fontId="13" fillId="0" borderId="0" xfId="0" applyFont="1" applyFill="1" applyBorder="1" applyAlignment="1" applyProtection="1">
      <alignment vertical="center" wrapText="1"/>
    </xf>
    <xf numFmtId="0" fontId="1" fillId="0" borderId="0" xfId="10" applyAlignment="1">
      <alignment vertical="center"/>
    </xf>
    <xf numFmtId="0" fontId="13" fillId="7" borderId="19" xfId="10" applyFont="1" applyFill="1" applyBorder="1" applyAlignment="1" applyProtection="1">
      <alignment horizontal="center" vertical="center"/>
      <protection locked="0"/>
    </xf>
    <xf numFmtId="0" fontId="13" fillId="7" borderId="1" xfId="10" applyFont="1" applyFill="1" applyBorder="1" applyAlignment="1" applyProtection="1">
      <alignment horizontal="center" vertical="center"/>
      <protection locked="0"/>
    </xf>
    <xf numFmtId="0" fontId="13" fillId="7" borderId="2" xfId="10" applyNumberFormat="1" applyFont="1" applyFill="1" applyBorder="1" applyAlignment="1" applyProtection="1">
      <alignment horizontal="center" vertical="center"/>
      <protection locked="0"/>
    </xf>
    <xf numFmtId="0" fontId="4" fillId="0" borderId="0" xfId="7" applyAlignment="1">
      <alignment vertical="center"/>
    </xf>
    <xf numFmtId="0" fontId="0" fillId="2" borderId="1" xfId="0" applyFill="1" applyBorder="1" applyAlignment="1" applyProtection="1">
      <alignment vertical="center"/>
      <protection locked="0"/>
    </xf>
    <xf numFmtId="0" fontId="13" fillId="2" borderId="1" xfId="0" applyFont="1" applyFill="1" applyBorder="1" applyAlignment="1" applyProtection="1">
      <alignment horizontal="center" vertical="center"/>
      <protection locked="0"/>
    </xf>
    <xf numFmtId="0" fontId="13" fillId="2" borderId="27" xfId="0" applyFont="1" applyFill="1" applyBorder="1" applyAlignment="1" applyProtection="1">
      <alignment horizontal="center" vertical="center"/>
      <protection locked="0"/>
    </xf>
    <xf numFmtId="0" fontId="13" fillId="0" borderId="1" xfId="0" applyFont="1" applyBorder="1" applyAlignment="1">
      <alignment horizontal="center" vertical="center"/>
    </xf>
    <xf numFmtId="0" fontId="0" fillId="0" borderId="0" xfId="0" applyAlignment="1" applyProtection="1">
      <alignment vertical="center"/>
    </xf>
    <xf numFmtId="0" fontId="4" fillId="0" borderId="0" xfId="0" applyFont="1" applyAlignment="1" applyProtection="1">
      <alignment vertical="center"/>
    </xf>
    <xf numFmtId="0" fontId="12" fillId="0" borderId="0" xfId="0" applyFont="1" applyAlignment="1" applyProtection="1">
      <alignment vertical="center"/>
    </xf>
    <xf numFmtId="0" fontId="12" fillId="0" borderId="0" xfId="0" applyFont="1" applyFill="1" applyAlignment="1" applyProtection="1">
      <alignment vertical="center"/>
    </xf>
    <xf numFmtId="0" fontId="5" fillId="0" borderId="0" xfId="0" applyFont="1" applyAlignment="1" applyProtection="1">
      <alignment horizontal="distributed" vertical="center"/>
    </xf>
    <xf numFmtId="0" fontId="8" fillId="0" borderId="0" xfId="0" applyFont="1" applyAlignment="1" applyProtection="1">
      <alignment horizontal="right" vertical="center"/>
    </xf>
    <xf numFmtId="0" fontId="8" fillId="0" borderId="0" xfId="0" applyFont="1" applyAlignment="1" applyProtection="1">
      <alignment vertical="center"/>
    </xf>
    <xf numFmtId="0" fontId="5" fillId="0" borderId="0" xfId="0" applyFont="1" applyFill="1" applyBorder="1" applyAlignment="1" applyProtection="1">
      <alignment horizontal="center" vertical="center"/>
    </xf>
    <xf numFmtId="0" fontId="9" fillId="0" borderId="0" xfId="0" applyFont="1" applyBorder="1" applyAlignment="1" applyProtection="1">
      <alignment horizontal="center" vertical="center"/>
    </xf>
    <xf numFmtId="0" fontId="9" fillId="0" borderId="0" xfId="0" applyFont="1" applyFill="1" applyBorder="1" applyAlignment="1" applyProtection="1">
      <alignment horizontal="center" vertical="center"/>
    </xf>
    <xf numFmtId="0" fontId="0" fillId="6" borderId="0" xfId="0" applyFill="1" applyAlignment="1" applyProtection="1">
      <alignment vertical="center"/>
    </xf>
    <xf numFmtId="0" fontId="8" fillId="0" borderId="0" xfId="0" applyFont="1" applyFill="1" applyBorder="1" applyAlignment="1" applyProtection="1">
      <alignment horizontal="right" vertical="top"/>
    </xf>
    <xf numFmtId="0" fontId="8" fillId="0" borderId="0" xfId="0" applyFont="1" applyBorder="1" applyAlignment="1" applyProtection="1">
      <alignment horizontal="left" vertical="top"/>
    </xf>
    <xf numFmtId="0" fontId="5" fillId="0" borderId="0" xfId="0" applyFont="1" applyFill="1" applyBorder="1" applyAlignment="1" applyProtection="1">
      <alignment horizontal="center" vertical="top"/>
    </xf>
    <xf numFmtId="0" fontId="0" fillId="0" borderId="0" xfId="0" applyAlignment="1" applyProtection="1">
      <alignment vertical="top"/>
    </xf>
    <xf numFmtId="0" fontId="9" fillId="0" borderId="0" xfId="0" applyFont="1" applyBorder="1" applyAlignment="1" applyProtection="1">
      <alignment horizontal="center" vertical="top"/>
    </xf>
    <xf numFmtId="0" fontId="9" fillId="0" borderId="0" xfId="0" applyFont="1" applyFill="1" applyBorder="1" applyAlignment="1" applyProtection="1">
      <alignment horizontal="center" vertical="top"/>
    </xf>
    <xf numFmtId="0" fontId="5" fillId="0" borderId="0" xfId="0" applyFont="1" applyBorder="1" applyAlignment="1" applyProtection="1">
      <alignment horizontal="center" vertical="center"/>
    </xf>
    <xf numFmtId="0" fontId="5" fillId="0" borderId="23" xfId="0" applyFont="1" applyBorder="1" applyAlignment="1" applyProtection="1">
      <alignment horizontal="center" vertical="center"/>
    </xf>
    <xf numFmtId="0" fontId="5" fillId="0" borderId="23" xfId="0" applyFont="1" applyFill="1" applyBorder="1" applyAlignment="1" applyProtection="1">
      <alignment horizontal="center" vertical="center"/>
    </xf>
    <xf numFmtId="180" fontId="23" fillId="0" borderId="1" xfId="0" applyNumberFormat="1" applyFont="1" applyFill="1" applyBorder="1" applyAlignment="1" applyProtection="1">
      <alignment horizontal="center" vertical="center"/>
    </xf>
    <xf numFmtId="0" fontId="3" fillId="0" borderId="1" xfId="0" applyFont="1" applyBorder="1" applyAlignment="1" applyProtection="1">
      <alignment horizontal="center" vertical="center"/>
    </xf>
    <xf numFmtId="0" fontId="3" fillId="0" borderId="1" xfId="0" applyFont="1" applyBorder="1" applyAlignment="1" applyProtection="1">
      <alignment horizontal="center" vertical="center" wrapText="1"/>
    </xf>
    <xf numFmtId="181" fontId="23" fillId="0" borderId="1" xfId="0" applyNumberFormat="1" applyFont="1" applyFill="1" applyBorder="1" applyAlignment="1" applyProtection="1">
      <alignment horizontal="center" vertical="center"/>
    </xf>
    <xf numFmtId="182" fontId="23" fillId="0" borderId="1" xfId="0" applyNumberFormat="1" applyFont="1" applyFill="1" applyBorder="1" applyAlignment="1" applyProtection="1">
      <alignment horizontal="center" vertical="center"/>
    </xf>
    <xf numFmtId="20" fontId="8" fillId="0" borderId="1" xfId="0" applyNumberFormat="1" applyFont="1" applyBorder="1" applyAlignment="1" applyProtection="1">
      <alignment horizontal="center" vertical="center"/>
    </xf>
    <xf numFmtId="0" fontId="11" fillId="0" borderId="1" xfId="0" applyFont="1" applyFill="1" applyBorder="1" applyAlignment="1" applyProtection="1">
      <alignment vertical="center"/>
    </xf>
    <xf numFmtId="0" fontId="10" fillId="0" borderId="1" xfId="0" applyFont="1" applyBorder="1" applyAlignment="1" applyProtection="1">
      <alignment horizontal="center" vertical="center"/>
    </xf>
    <xf numFmtId="0" fontId="11" fillId="0" borderId="1" xfId="0" applyFont="1" applyBorder="1" applyAlignment="1" applyProtection="1">
      <alignment vertical="center"/>
    </xf>
    <xf numFmtId="0" fontId="3" fillId="0" borderId="1" xfId="0" applyFont="1" applyFill="1" applyBorder="1" applyAlignment="1" applyProtection="1">
      <alignment horizontal="center" vertical="center"/>
    </xf>
    <xf numFmtId="0" fontId="3" fillId="0" borderId="1" xfId="0" applyFont="1" applyFill="1" applyBorder="1" applyAlignment="1" applyProtection="1">
      <alignment horizontal="center" vertical="center" wrapText="1"/>
    </xf>
    <xf numFmtId="188" fontId="23" fillId="0" borderId="1" xfId="0" applyNumberFormat="1" applyFont="1" applyFill="1" applyBorder="1" applyAlignment="1" applyProtection="1">
      <alignment horizontal="center" vertical="center"/>
    </xf>
    <xf numFmtId="0" fontId="18" fillId="0" borderId="1" xfId="0" applyFont="1" applyFill="1" applyBorder="1" applyAlignment="1" applyProtection="1">
      <alignment horizontal="center" vertical="center"/>
    </xf>
    <xf numFmtId="20" fontId="8" fillId="0" borderId="1" xfId="0" applyNumberFormat="1" applyFont="1" applyFill="1" applyBorder="1" applyAlignment="1" applyProtection="1">
      <alignment horizontal="center" vertical="center"/>
    </xf>
    <xf numFmtId="178" fontId="23" fillId="0" borderId="1" xfId="0" applyNumberFormat="1" applyFont="1" applyFill="1" applyBorder="1" applyAlignment="1" applyProtection="1">
      <alignment horizontal="center" vertical="center"/>
    </xf>
    <xf numFmtId="179" fontId="23" fillId="0" borderId="1" xfId="0" applyNumberFormat="1" applyFont="1" applyFill="1" applyBorder="1" applyAlignment="1" applyProtection="1">
      <alignment horizontal="center" vertical="center"/>
    </xf>
    <xf numFmtId="0" fontId="18" fillId="0" borderId="1" xfId="0" applyFont="1" applyBorder="1" applyAlignment="1" applyProtection="1">
      <alignment horizontal="center" vertical="center"/>
    </xf>
    <xf numFmtId="181" fontId="27" fillId="0" borderId="1" xfId="0" applyNumberFormat="1" applyFont="1" applyFill="1" applyBorder="1" applyAlignment="1" applyProtection="1">
      <alignment horizontal="center" vertical="center"/>
    </xf>
    <xf numFmtId="182" fontId="27" fillId="0" borderId="1" xfId="0" applyNumberFormat="1" applyFont="1" applyFill="1" applyBorder="1" applyAlignment="1" applyProtection="1">
      <alignment horizontal="center" vertical="center"/>
    </xf>
    <xf numFmtId="0" fontId="8" fillId="0" borderId="0" xfId="0" applyFont="1" applyAlignment="1" applyProtection="1">
      <alignment vertical="center" wrapText="1"/>
    </xf>
    <xf numFmtId="0" fontId="11" fillId="0" borderId="0" xfId="0" applyFont="1" applyBorder="1" applyAlignment="1" applyProtection="1">
      <alignment vertical="center"/>
    </xf>
    <xf numFmtId="0" fontId="0" fillId="0" borderId="0" xfId="0" applyFill="1" applyAlignment="1" applyProtection="1">
      <alignment vertical="center"/>
    </xf>
    <xf numFmtId="0" fontId="0" fillId="0" borderId="0" xfId="0" applyFill="1" applyAlignment="1" applyProtection="1">
      <alignment horizontal="center" vertical="center"/>
    </xf>
    <xf numFmtId="0" fontId="5" fillId="0" borderId="0" xfId="0" applyFont="1" applyFill="1" applyAlignment="1" applyProtection="1">
      <alignment vertical="distributed"/>
    </xf>
    <xf numFmtId="0" fontId="5" fillId="0" borderId="0" xfId="0" applyFont="1" applyFill="1" applyAlignment="1" applyProtection="1">
      <alignment horizontal="distributed" vertical="distributed"/>
    </xf>
    <xf numFmtId="0" fontId="0" fillId="0" borderId="0" xfId="0" applyFill="1" applyBorder="1" applyAlignment="1" applyProtection="1">
      <alignment horizontal="right" vertical="center"/>
    </xf>
    <xf numFmtId="0" fontId="0" fillId="0" borderId="0" xfId="0" applyFill="1" applyBorder="1" applyAlignment="1" applyProtection="1">
      <alignment vertical="center"/>
    </xf>
    <xf numFmtId="0" fontId="13" fillId="0" borderId="0" xfId="0" applyFont="1" applyFill="1" applyAlignment="1" applyProtection="1">
      <alignment vertical="center"/>
    </xf>
    <xf numFmtId="0" fontId="0" fillId="0" borderId="0" xfId="0" applyFill="1" applyAlignment="1" applyProtection="1">
      <alignment horizontal="right" vertical="center"/>
    </xf>
    <xf numFmtId="0" fontId="0" fillId="0" borderId="0" xfId="0" applyFill="1" applyBorder="1" applyAlignment="1" applyProtection="1">
      <alignment horizontal="center" vertical="center"/>
    </xf>
    <xf numFmtId="188" fontId="8" fillId="0" borderId="2" xfId="0" applyNumberFormat="1" applyFont="1" applyFill="1" applyBorder="1" applyAlignment="1" applyProtection="1">
      <alignment horizontal="center" vertical="center"/>
    </xf>
    <xf numFmtId="176" fontId="8" fillId="0" borderId="2" xfId="0" applyNumberFormat="1" applyFont="1" applyFill="1" applyBorder="1" applyAlignment="1" applyProtection="1">
      <alignment horizontal="center" vertical="center" wrapText="1"/>
    </xf>
    <xf numFmtId="178" fontId="8" fillId="0" borderId="2" xfId="0" applyNumberFormat="1" applyFont="1" applyFill="1" applyBorder="1" applyAlignment="1" applyProtection="1">
      <alignment horizontal="center" vertical="center"/>
    </xf>
    <xf numFmtId="178" fontId="10" fillId="0" borderId="2" xfId="0" applyNumberFormat="1" applyFont="1" applyFill="1" applyBorder="1" applyAlignment="1" applyProtection="1">
      <alignment horizontal="center" vertical="center"/>
    </xf>
    <xf numFmtId="176" fontId="8" fillId="0" borderId="16" xfId="0" applyNumberFormat="1" applyFont="1" applyFill="1" applyBorder="1" applyAlignment="1" applyProtection="1">
      <alignment horizontal="center" vertical="center" wrapText="1"/>
    </xf>
    <xf numFmtId="176" fontId="8" fillId="0" borderId="0"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center" vertical="center"/>
    </xf>
    <xf numFmtId="0" fontId="8" fillId="0" borderId="0" xfId="0" applyFont="1" applyFill="1" applyBorder="1" applyAlignment="1" applyProtection="1">
      <alignment horizontal="center" vertical="center"/>
    </xf>
    <xf numFmtId="20" fontId="8" fillId="0" borderId="30" xfId="0" applyNumberFormat="1" applyFont="1" applyFill="1" applyBorder="1" applyAlignment="1" applyProtection="1">
      <alignment horizontal="center" vertical="center"/>
    </xf>
    <xf numFmtId="0" fontId="0" fillId="0" borderId="28" xfId="0" applyNumberFormat="1" applyFill="1" applyBorder="1" applyAlignment="1" applyProtection="1">
      <alignment horizontal="center" vertical="center"/>
    </xf>
    <xf numFmtId="0" fontId="0" fillId="0" borderId="29" xfId="0" applyNumberFormat="1" applyFill="1" applyBorder="1" applyAlignment="1" applyProtection="1">
      <alignment horizontal="center" vertical="center"/>
    </xf>
    <xf numFmtId="0" fontId="0" fillId="3" borderId="0" xfId="0" applyFill="1" applyBorder="1" applyAlignment="1" applyProtection="1">
      <alignment vertical="center"/>
    </xf>
    <xf numFmtId="20" fontId="0" fillId="0" borderId="0" xfId="0" applyNumberFormat="1" applyFill="1" applyBorder="1" applyAlignment="1" applyProtection="1">
      <alignment vertical="center"/>
    </xf>
    <xf numFmtId="20" fontId="8" fillId="0" borderId="25" xfId="0" applyNumberFormat="1" applyFont="1" applyFill="1" applyBorder="1" applyAlignment="1" applyProtection="1">
      <alignment horizontal="center" vertical="center"/>
    </xf>
    <xf numFmtId="0" fontId="0" fillId="0" borderId="1" xfId="0" applyNumberFormat="1" applyFill="1" applyBorder="1" applyAlignment="1" applyProtection="1">
      <alignment horizontal="center" vertical="center"/>
    </xf>
    <xf numFmtId="0" fontId="0" fillId="0" borderId="14" xfId="0" applyNumberFormat="1" applyFill="1" applyBorder="1" applyAlignment="1" applyProtection="1">
      <alignment horizontal="center" vertical="center"/>
    </xf>
    <xf numFmtId="20" fontId="8" fillId="0" borderId="3" xfId="0" applyNumberFormat="1" applyFont="1" applyFill="1" applyBorder="1" applyAlignment="1" applyProtection="1">
      <alignment horizontal="center" vertical="center"/>
    </xf>
    <xf numFmtId="0" fontId="0" fillId="0" borderId="19" xfId="0" applyNumberFormat="1" applyFill="1" applyBorder="1" applyAlignment="1" applyProtection="1">
      <alignment horizontal="center" vertical="center"/>
    </xf>
    <xf numFmtId="0" fontId="0" fillId="0" borderId="20" xfId="0" applyNumberFormat="1" applyFill="1" applyBorder="1" applyAlignment="1" applyProtection="1">
      <alignment horizontal="center" vertical="center"/>
    </xf>
    <xf numFmtId="20" fontId="8" fillId="0" borderId="4" xfId="0" applyNumberFormat="1" applyFont="1" applyFill="1" applyBorder="1" applyAlignment="1" applyProtection="1">
      <alignment horizontal="center" vertical="center"/>
    </xf>
    <xf numFmtId="0" fontId="0" fillId="0" borderId="21" xfId="0" applyNumberFormat="1" applyFill="1" applyBorder="1" applyAlignment="1" applyProtection="1">
      <alignment horizontal="center" vertical="center"/>
    </xf>
    <xf numFmtId="0" fontId="0" fillId="0" borderId="22" xfId="0" applyNumberFormat="1" applyFill="1" applyBorder="1" applyAlignment="1" applyProtection="1">
      <alignment horizontal="center" vertical="center"/>
    </xf>
    <xf numFmtId="20" fontId="8"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vertical="center"/>
    </xf>
    <xf numFmtId="0" fontId="4" fillId="0" borderId="0" xfId="0" applyFont="1" applyFill="1" applyBorder="1" applyAlignment="1" applyProtection="1">
      <alignment vertical="center"/>
    </xf>
    <xf numFmtId="0" fontId="0" fillId="0" borderId="0" xfId="0" applyNumberFormat="1" applyFill="1" applyBorder="1" applyAlignment="1" applyProtection="1">
      <alignment vertical="center"/>
    </xf>
    <xf numFmtId="177" fontId="10" fillId="0" borderId="2" xfId="0" applyNumberFormat="1" applyFont="1" applyFill="1" applyBorder="1" applyAlignment="1" applyProtection="1">
      <alignment horizontal="center" vertical="center"/>
    </xf>
    <xf numFmtId="176" fontId="0" fillId="0" borderId="2" xfId="0" applyNumberFormat="1" applyFont="1" applyFill="1" applyBorder="1" applyAlignment="1" applyProtection="1">
      <alignment horizontal="center" vertical="center" wrapText="1"/>
    </xf>
    <xf numFmtId="176" fontId="8" fillId="0" borderId="9" xfId="0" applyNumberFormat="1" applyFont="1" applyFill="1" applyBorder="1" applyAlignment="1" applyProtection="1">
      <alignment horizontal="center" vertical="center" wrapText="1"/>
    </xf>
    <xf numFmtId="0" fontId="5" fillId="6" borderId="0" xfId="0" applyFont="1" applyFill="1" applyAlignment="1" applyProtection="1">
      <alignment vertical="center"/>
    </xf>
    <xf numFmtId="0" fontId="5" fillId="0" borderId="0" xfId="0" applyFont="1" applyAlignment="1" applyProtection="1">
      <alignment vertical="center"/>
    </xf>
    <xf numFmtId="0" fontId="8" fillId="0" borderId="0" xfId="0" applyFont="1" applyFill="1" applyAlignment="1" applyProtection="1">
      <alignment horizontal="right" vertical="center"/>
    </xf>
    <xf numFmtId="0" fontId="8" fillId="0" borderId="0" xfId="0" applyFont="1" applyFill="1" applyAlignment="1" applyProtection="1">
      <alignment vertical="center"/>
    </xf>
    <xf numFmtId="0" fontId="0" fillId="0" borderId="32" xfId="0" applyFill="1" applyBorder="1" applyAlignment="1" applyProtection="1">
      <alignment horizontal="center" vertical="center"/>
    </xf>
    <xf numFmtId="0" fontId="0" fillId="0" borderId="47" xfId="0" applyNumberFormat="1" applyFill="1" applyBorder="1" applyAlignment="1" applyProtection="1">
      <alignment vertical="center"/>
    </xf>
    <xf numFmtId="0" fontId="0" fillId="0" borderId="36" xfId="0" applyFill="1" applyBorder="1" applyAlignment="1" applyProtection="1">
      <alignment vertical="center"/>
    </xf>
    <xf numFmtId="0" fontId="8" fillId="0" borderId="0" xfId="0" applyFont="1" applyFill="1" applyAlignment="1" applyProtection="1">
      <alignment horizontal="right" vertical="top"/>
    </xf>
    <xf numFmtId="0" fontId="14" fillId="0" borderId="0" xfId="0" applyFont="1" applyAlignment="1" applyProtection="1">
      <alignment horizontal="center" vertical="center"/>
    </xf>
    <xf numFmtId="0" fontId="7" fillId="0" borderId="0" xfId="0" applyFont="1" applyBorder="1" applyAlignment="1" applyProtection="1">
      <alignment horizontal="center" vertical="center"/>
    </xf>
    <xf numFmtId="0" fontId="9" fillId="0" borderId="0" xfId="0" applyFont="1" applyBorder="1" applyAlignment="1" applyProtection="1">
      <alignment vertical="center"/>
    </xf>
    <xf numFmtId="185" fontId="5" fillId="0" borderId="0" xfId="0" applyNumberFormat="1" applyFont="1" applyBorder="1" applyAlignment="1" applyProtection="1">
      <alignment vertical="center"/>
    </xf>
    <xf numFmtId="0" fontId="13" fillId="0" borderId="0" xfId="0" applyNumberFormat="1" applyFont="1" applyBorder="1" applyAlignment="1" applyProtection="1">
      <alignment horizontal="left" vertical="center"/>
    </xf>
    <xf numFmtId="0" fontId="5" fillId="0" borderId="0" xfId="0" applyFont="1" applyBorder="1" applyAlignment="1" applyProtection="1">
      <alignment horizontal="right" vertical="center"/>
    </xf>
    <xf numFmtId="0" fontId="5" fillId="0" borderId="0" xfId="0" applyNumberFormat="1" applyFont="1" applyBorder="1" applyAlignment="1" applyProtection="1">
      <alignment horizontal="center" vertical="center"/>
    </xf>
    <xf numFmtId="0" fontId="7" fillId="0" borderId="0" xfId="0" applyFont="1" applyAlignment="1" applyProtection="1">
      <alignment horizontal="left" vertical="center"/>
    </xf>
    <xf numFmtId="0" fontId="5" fillId="0" borderId="0" xfId="0" applyFont="1" applyAlignment="1" applyProtection="1">
      <alignment horizontal="left" vertical="center"/>
    </xf>
    <xf numFmtId="0" fontId="6" fillId="0" borderId="0" xfId="0" applyFont="1" applyBorder="1" applyAlignment="1" applyProtection="1">
      <alignment horizontal="right" vertical="center"/>
    </xf>
    <xf numFmtId="0" fontId="9" fillId="0" borderId="0" xfId="0" applyFont="1" applyBorder="1" applyAlignment="1" applyProtection="1">
      <alignment horizontal="right"/>
    </xf>
    <xf numFmtId="0" fontId="13" fillId="0" borderId="0" xfId="0" applyFont="1" applyBorder="1" applyAlignment="1" applyProtection="1">
      <alignment horizontal="center" vertical="center" wrapText="1"/>
    </xf>
    <xf numFmtId="187" fontId="15" fillId="0" borderId="17" xfId="0" applyNumberFormat="1" applyFont="1" applyFill="1" applyBorder="1" applyAlignment="1" applyProtection="1">
      <alignment horizontal="center" vertical="center"/>
    </xf>
    <xf numFmtId="0" fontId="5" fillId="0" borderId="0" xfId="0" applyFont="1" applyBorder="1" applyAlignment="1" applyProtection="1">
      <alignment vertical="center" wrapText="1"/>
    </xf>
    <xf numFmtId="0" fontId="13" fillId="0" borderId="1" xfId="0" applyFont="1" applyBorder="1" applyAlignment="1" applyProtection="1">
      <alignment horizontal="center" vertical="center"/>
    </xf>
    <xf numFmtId="0" fontId="13" fillId="0" borderId="5" xfId="0" applyFont="1" applyBorder="1" applyAlignment="1" applyProtection="1">
      <alignment horizontal="center" vertical="center"/>
    </xf>
    <xf numFmtId="184" fontId="15" fillId="0" borderId="14" xfId="0" applyNumberFormat="1" applyFont="1" applyFill="1" applyBorder="1" applyAlignment="1" applyProtection="1">
      <alignment horizontal="center" vertical="center"/>
    </xf>
    <xf numFmtId="0" fontId="0" fillId="0" borderId="1" xfId="0" applyBorder="1" applyAlignment="1" applyProtection="1">
      <alignment horizontal="center" vertical="center"/>
    </xf>
    <xf numFmtId="0" fontId="13" fillId="0" borderId="1" xfId="10" applyFont="1" applyBorder="1" applyAlignment="1" applyProtection="1">
      <alignment horizontal="center" vertical="center"/>
    </xf>
    <xf numFmtId="0" fontId="13" fillId="0" borderId="1" xfId="0" applyFont="1" applyFill="1" applyBorder="1" applyAlignment="1" applyProtection="1">
      <alignment horizontal="center" vertical="center"/>
    </xf>
    <xf numFmtId="0" fontId="13" fillId="0" borderId="14"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184" fontId="15" fillId="0" borderId="15" xfId="0" applyNumberFormat="1" applyFont="1" applyFill="1" applyBorder="1" applyAlignment="1" applyProtection="1">
      <alignment horizontal="center" vertical="center"/>
    </xf>
    <xf numFmtId="0" fontId="13" fillId="0" borderId="0" xfId="0" applyNumberFormat="1" applyFont="1" applyFill="1" applyBorder="1" applyAlignment="1" applyProtection="1">
      <alignment horizontal="center" vertical="center"/>
    </xf>
    <xf numFmtId="186" fontId="0" fillId="0" borderId="1" xfId="0" applyNumberFormat="1" applyBorder="1" applyAlignment="1" applyProtection="1">
      <alignment vertical="center"/>
    </xf>
    <xf numFmtId="1" fontId="0" fillId="0" borderId="1" xfId="0" applyNumberFormat="1" applyBorder="1" applyAlignment="1" applyProtection="1">
      <alignment vertical="center"/>
    </xf>
    <xf numFmtId="184" fontId="0" fillId="0" borderId="1" xfId="0" applyNumberFormat="1" applyBorder="1" applyAlignment="1" applyProtection="1">
      <alignment vertical="center"/>
    </xf>
    <xf numFmtId="191" fontId="13" fillId="0" borderId="1" xfId="10" applyNumberFormat="1" applyFont="1" applyFill="1" applyBorder="1" applyAlignment="1" applyProtection="1">
      <alignment horizontal="center" vertical="center"/>
    </xf>
    <xf numFmtId="191" fontId="32" fillId="0" borderId="60" xfId="10" applyNumberFormat="1" applyFont="1" applyBorder="1" applyAlignment="1" applyProtection="1">
      <alignment horizontal="center" vertical="center"/>
    </xf>
    <xf numFmtId="0" fontId="8" fillId="0" borderId="0" xfId="0" applyFont="1" applyFill="1" applyBorder="1" applyAlignment="1" applyProtection="1">
      <alignment horizontal="right" vertical="top" wrapText="1"/>
    </xf>
    <xf numFmtId="186" fontId="0" fillId="0" borderId="8" xfId="0" applyNumberFormat="1" applyBorder="1" applyAlignment="1" applyProtection="1">
      <alignment vertical="center"/>
    </xf>
    <xf numFmtId="0" fontId="13" fillId="0" borderId="2"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7" fillId="0" borderId="0" xfId="0" applyFont="1" applyAlignment="1" applyProtection="1"/>
    <xf numFmtId="0" fontId="5" fillId="0" borderId="0" xfId="0" applyFont="1" applyAlignment="1" applyProtection="1"/>
    <xf numFmtId="0" fontId="0" fillId="0" borderId="0" xfId="0" applyBorder="1" applyAlignment="1" applyProtection="1">
      <alignment vertical="center"/>
    </xf>
    <xf numFmtId="0" fontId="13" fillId="0" borderId="0" xfId="0" applyFont="1" applyBorder="1" applyAlignment="1" applyProtection="1">
      <alignment vertical="center"/>
    </xf>
    <xf numFmtId="0" fontId="13"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10" fillId="0" borderId="0" xfId="0" applyFont="1" applyBorder="1" applyAlignment="1" applyProtection="1">
      <alignment horizontal="center" vertical="center"/>
    </xf>
    <xf numFmtId="186" fontId="0" fillId="0" borderId="0" xfId="0" applyNumberFormat="1" applyBorder="1" applyAlignment="1" applyProtection="1">
      <alignment vertical="center"/>
    </xf>
    <xf numFmtId="1" fontId="0" fillId="0" borderId="0" xfId="0" applyNumberFormat="1" applyBorder="1" applyAlignment="1" applyProtection="1">
      <alignment vertical="center"/>
    </xf>
    <xf numFmtId="184" fontId="0" fillId="0" borderId="0" xfId="0" applyNumberFormat="1" applyBorder="1" applyAlignment="1" applyProtection="1">
      <alignment vertical="center"/>
    </xf>
    <xf numFmtId="0" fontId="13" fillId="0" borderId="24" xfId="0" applyNumberFormat="1" applyFont="1" applyFill="1" applyBorder="1" applyAlignment="1" applyProtection="1">
      <alignment horizontal="center" vertical="center"/>
    </xf>
    <xf numFmtId="187" fontId="13" fillId="5" borderId="17" xfId="0" applyNumberFormat="1" applyFont="1" applyFill="1" applyBorder="1" applyAlignment="1" applyProtection="1">
      <alignment horizontal="center" vertical="center"/>
    </xf>
    <xf numFmtId="187" fontId="0" fillId="0" borderId="0" xfId="0" applyNumberFormat="1" applyBorder="1" applyAlignment="1" applyProtection="1">
      <alignment horizontal="center" vertical="center"/>
    </xf>
    <xf numFmtId="0" fontId="13" fillId="0" borderId="25" xfId="0" applyNumberFormat="1" applyFont="1" applyFill="1" applyBorder="1" applyAlignment="1" applyProtection="1">
      <alignment horizontal="center" vertical="center"/>
    </xf>
    <xf numFmtId="187" fontId="13" fillId="5" borderId="14" xfId="0" applyNumberFormat="1" applyFont="1" applyFill="1" applyBorder="1" applyAlignment="1" applyProtection="1">
      <alignment horizontal="center" vertical="center"/>
    </xf>
    <xf numFmtId="0" fontId="0" fillId="0" borderId="0" xfId="0" applyAlignment="1" applyProtection="1">
      <alignment horizontal="right" vertical="center"/>
    </xf>
    <xf numFmtId="0" fontId="0" fillId="0" borderId="0" xfId="0" applyAlignment="1" applyProtection="1">
      <alignment horizontal="left" vertical="center" wrapText="1"/>
    </xf>
    <xf numFmtId="0" fontId="9" fillId="0" borderId="0" xfId="0" applyFont="1" applyAlignment="1" applyProtection="1"/>
    <xf numFmtId="0" fontId="9" fillId="0" borderId="0" xfId="0" applyFont="1" applyAlignment="1" applyProtection="1">
      <alignment vertical="center"/>
    </xf>
    <xf numFmtId="0" fontId="13" fillId="0" borderId="19" xfId="0" applyFont="1" applyFill="1" applyBorder="1" applyAlignment="1" applyProtection="1">
      <alignment horizontal="center" vertical="center"/>
    </xf>
    <xf numFmtId="0" fontId="13" fillId="0" borderId="56" xfId="0" applyFont="1" applyFill="1" applyBorder="1" applyAlignment="1" applyProtection="1">
      <alignment horizontal="center" vertical="center"/>
    </xf>
    <xf numFmtId="0" fontId="1" fillId="0" borderId="0" xfId="10" applyAlignment="1" applyProtection="1">
      <alignment vertical="center"/>
    </xf>
    <xf numFmtId="0" fontId="5" fillId="0" borderId="0" xfId="10" applyFont="1" applyAlignment="1" applyProtection="1">
      <alignment horizontal="left" vertical="center"/>
    </xf>
    <xf numFmtId="0" fontId="6" fillId="0" borderId="0" xfId="10" applyFont="1" applyBorder="1" applyAlignment="1" applyProtection="1">
      <alignment horizontal="right" vertical="center"/>
    </xf>
    <xf numFmtId="0" fontId="9" fillId="0" borderId="0" xfId="10" applyFont="1" applyBorder="1" applyAlignment="1" applyProtection="1">
      <alignment horizontal="right"/>
    </xf>
    <xf numFmtId="0" fontId="5" fillId="0" borderId="0" xfId="10" applyFont="1" applyBorder="1" applyAlignment="1" applyProtection="1">
      <alignment vertical="center" wrapText="1"/>
    </xf>
    <xf numFmtId="0" fontId="13" fillId="0" borderId="0" xfId="10" applyFont="1" applyBorder="1" applyAlignment="1" applyProtection="1">
      <alignment horizontal="center" vertical="center" wrapText="1"/>
    </xf>
    <xf numFmtId="0" fontId="1" fillId="0" borderId="0" xfId="10" applyFont="1" applyFill="1" applyBorder="1" applyAlignment="1" applyProtection="1">
      <alignment horizontal="center" vertical="center"/>
    </xf>
    <xf numFmtId="187" fontId="15" fillId="0" borderId="0" xfId="10" applyNumberFormat="1" applyFont="1" applyFill="1" applyBorder="1" applyAlignment="1" applyProtection="1">
      <alignment horizontal="center" vertical="center"/>
    </xf>
    <xf numFmtId="0" fontId="13" fillId="0" borderId="2" xfId="10" applyFont="1" applyBorder="1" applyAlignment="1" applyProtection="1">
      <alignment horizontal="center" vertical="center"/>
    </xf>
    <xf numFmtId="184" fontId="15" fillId="0" borderId="0" xfId="10" applyNumberFormat="1" applyFont="1" applyFill="1" applyBorder="1" applyAlignment="1" applyProtection="1">
      <alignment horizontal="center" vertical="center"/>
    </xf>
    <xf numFmtId="0" fontId="13" fillId="0" borderId="19" xfId="10" applyFont="1" applyFill="1" applyBorder="1" applyAlignment="1" applyProtection="1">
      <alignment horizontal="center" vertical="center"/>
    </xf>
    <xf numFmtId="0" fontId="13" fillId="0" borderId="56" xfId="10" applyFont="1" applyFill="1" applyBorder="1" applyAlignment="1" applyProtection="1">
      <alignment horizontal="center" vertical="center"/>
    </xf>
    <xf numFmtId="0" fontId="13" fillId="0" borderId="0" xfId="10" applyFont="1" applyFill="1" applyBorder="1" applyAlignment="1" applyProtection="1">
      <alignment horizontal="center" vertical="center"/>
    </xf>
    <xf numFmtId="0" fontId="1" fillId="0" borderId="0" xfId="10" applyFont="1" applyBorder="1" applyAlignment="1" applyProtection="1">
      <alignment horizontal="center" vertical="center"/>
    </xf>
    <xf numFmtId="0" fontId="13" fillId="7" borderId="1" xfId="10" applyFont="1" applyFill="1" applyBorder="1" applyAlignment="1" applyProtection="1">
      <alignment horizontal="center" vertical="center"/>
    </xf>
    <xf numFmtId="0" fontId="13" fillId="0" borderId="1" xfId="10" applyFont="1" applyFill="1" applyBorder="1" applyAlignment="1" applyProtection="1">
      <alignment horizontal="center" vertical="center"/>
    </xf>
    <xf numFmtId="0" fontId="13" fillId="0" borderId="14" xfId="10" applyFont="1" applyFill="1" applyBorder="1" applyAlignment="1" applyProtection="1">
      <alignment horizontal="center" vertical="center"/>
    </xf>
    <xf numFmtId="0" fontId="8" fillId="0" borderId="0" xfId="10" applyFont="1" applyFill="1" applyBorder="1" applyAlignment="1" applyProtection="1">
      <alignment horizontal="right" vertical="top" wrapText="1"/>
    </xf>
    <xf numFmtId="0" fontId="8" fillId="0" borderId="0" xfId="10" applyFont="1" applyBorder="1" applyAlignment="1" applyProtection="1">
      <alignment vertical="top" wrapText="1"/>
    </xf>
    <xf numFmtId="0" fontId="13" fillId="0" borderId="2" xfId="10" applyFont="1" applyFill="1" applyBorder="1" applyAlignment="1" applyProtection="1">
      <alignment horizontal="center" vertical="center"/>
    </xf>
    <xf numFmtId="0" fontId="13" fillId="0" borderId="15" xfId="10" applyFont="1" applyFill="1" applyBorder="1" applyAlignment="1" applyProtection="1">
      <alignment horizontal="center" vertical="center"/>
    </xf>
    <xf numFmtId="0" fontId="10" fillId="0" borderId="0" xfId="10" applyFont="1" applyBorder="1" applyAlignment="1" applyProtection="1">
      <alignment vertical="center" wrapText="1"/>
    </xf>
    <xf numFmtId="0" fontId="13" fillId="0" borderId="0" xfId="10" applyFont="1" applyAlignment="1" applyProtection="1">
      <alignment vertical="center"/>
    </xf>
    <xf numFmtId="0" fontId="4" fillId="0" borderId="0" xfId="7" applyAlignment="1" applyProtection="1">
      <alignment vertical="center"/>
    </xf>
    <xf numFmtId="0" fontId="4" fillId="0" borderId="0" xfId="7" applyNumberFormat="1" applyAlignment="1" applyProtection="1">
      <alignment vertical="center"/>
    </xf>
    <xf numFmtId="0" fontId="13" fillId="0" borderId="1" xfId="0" applyFont="1" applyFill="1" applyBorder="1" applyAlignment="1">
      <alignment horizontal="center" vertical="center"/>
    </xf>
    <xf numFmtId="0" fontId="13" fillId="0" borderId="14" xfId="0" applyFont="1" applyFill="1" applyBorder="1" applyAlignment="1">
      <alignment horizontal="center" vertical="center"/>
    </xf>
    <xf numFmtId="0" fontId="13" fillId="0" borderId="19" xfId="0" applyFont="1" applyFill="1" applyBorder="1" applyAlignment="1">
      <alignment horizontal="center" vertical="center"/>
    </xf>
    <xf numFmtId="0" fontId="13" fillId="0" borderId="56"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15" xfId="0" applyFont="1" applyFill="1" applyBorder="1" applyAlignment="1">
      <alignment horizontal="center" vertical="center"/>
    </xf>
    <xf numFmtId="20" fontId="8" fillId="0" borderId="1" xfId="0" applyNumberFormat="1" applyFont="1" applyBorder="1" applyAlignment="1" applyProtection="1">
      <alignment horizontal="center" vertical="center"/>
    </xf>
    <xf numFmtId="0" fontId="0" fillId="0" borderId="0" xfId="0" applyFill="1" applyBorder="1" applyAlignment="1" applyProtection="1">
      <alignment horizontal="center" vertical="center"/>
    </xf>
    <xf numFmtId="0" fontId="0" fillId="0" borderId="0" xfId="0" applyFill="1" applyBorder="1" applyAlignment="1" applyProtection="1">
      <alignment horizontal="left" vertical="center"/>
    </xf>
    <xf numFmtId="0" fontId="0" fillId="0" borderId="0" xfId="0" applyFill="1" applyBorder="1" applyAlignment="1" applyProtection="1">
      <alignment horizontal="right" vertical="center"/>
    </xf>
    <xf numFmtId="0" fontId="8" fillId="0" borderId="0" xfId="0" applyFont="1" applyAlignment="1">
      <alignment horizontal="center" vertical="center"/>
    </xf>
    <xf numFmtId="0" fontId="35" fillId="0" borderId="0" xfId="0" applyFont="1" applyAlignment="1">
      <alignment vertical="center" wrapText="1"/>
    </xf>
    <xf numFmtId="0" fontId="35" fillId="0" borderId="0" xfId="0" applyFont="1"/>
    <xf numFmtId="14" fontId="35" fillId="0" borderId="0" xfId="0" applyNumberFormat="1" applyFont="1" applyAlignment="1">
      <alignment vertical="center" wrapText="1"/>
    </xf>
    <xf numFmtId="0" fontId="35" fillId="8" borderId="0" xfId="0" applyFont="1" applyFill="1" applyAlignment="1">
      <alignment horizontal="center" vertical="center" wrapText="1"/>
    </xf>
    <xf numFmtId="192" fontId="36" fillId="8" borderId="39" xfId="0" applyNumberFormat="1" applyFont="1" applyFill="1" applyBorder="1" applyAlignment="1">
      <alignment horizontal="center" vertical="center" wrapText="1"/>
    </xf>
    <xf numFmtId="192" fontId="36" fillId="8" borderId="0" xfId="0" applyNumberFormat="1" applyFont="1" applyFill="1" applyAlignment="1">
      <alignment horizontal="center" vertical="center" wrapText="1"/>
    </xf>
    <xf numFmtId="0" fontId="37" fillId="9" borderId="1" xfId="0" applyFont="1" applyFill="1" applyBorder="1" applyAlignment="1">
      <alignment horizontal="center" vertical="center" wrapText="1"/>
    </xf>
    <xf numFmtId="0" fontId="36" fillId="8" borderId="1" xfId="0" applyFont="1" applyFill="1" applyBorder="1" applyAlignment="1">
      <alignment horizontal="center" vertical="center" wrapText="1"/>
    </xf>
    <xf numFmtId="0" fontId="38" fillId="9" borderId="1" xfId="0" applyFont="1" applyFill="1" applyBorder="1" applyAlignment="1">
      <alignment horizontal="center" vertical="center" wrapText="1"/>
    </xf>
    <xf numFmtId="193" fontId="37" fillId="9" borderId="27" xfId="0" applyNumberFormat="1" applyFont="1" applyFill="1" applyBorder="1" applyAlignment="1">
      <alignment horizontal="center" vertical="center" wrapText="1"/>
    </xf>
    <xf numFmtId="193" fontId="36" fillId="8" borderId="27" xfId="0" applyNumberFormat="1" applyFont="1" applyFill="1" applyBorder="1" applyAlignment="1">
      <alignment horizontal="center" vertical="center" wrapText="1"/>
    </xf>
    <xf numFmtId="193" fontId="38" fillId="9" borderId="27" xfId="0" applyNumberFormat="1" applyFont="1" applyFill="1" applyBorder="1" applyAlignment="1">
      <alignment horizontal="center" vertical="center" wrapText="1"/>
    </xf>
    <xf numFmtId="193" fontId="35" fillId="0" borderId="0" xfId="0" applyNumberFormat="1" applyFont="1"/>
    <xf numFmtId="14" fontId="35" fillId="0" borderId="0" xfId="0" applyNumberFormat="1" applyFont="1"/>
    <xf numFmtId="0" fontId="35" fillId="0" borderId="1" xfId="0" applyFont="1" applyBorder="1"/>
    <xf numFmtId="0" fontId="35" fillId="0" borderId="0" xfId="0" applyFont="1" applyAlignment="1">
      <alignment vertical="center"/>
    </xf>
    <xf numFmtId="0" fontId="35" fillId="0" borderId="0" xfId="0" applyFont="1" applyAlignment="1">
      <alignment horizontal="right"/>
    </xf>
    <xf numFmtId="190" fontId="35" fillId="0" borderId="0" xfId="0" applyNumberFormat="1" applyFont="1" applyAlignment="1">
      <alignment horizontal="left"/>
    </xf>
    <xf numFmtId="0" fontId="35" fillId="0" borderId="0" xfId="0" applyNumberFormat="1" applyFont="1" applyAlignment="1">
      <alignment horizontal="left"/>
    </xf>
    <xf numFmtId="190" fontId="35" fillId="0" borderId="1" xfId="0" applyNumberFormat="1" applyFont="1" applyBorder="1" applyAlignment="1">
      <alignment horizontal="left"/>
    </xf>
    <xf numFmtId="0" fontId="40" fillId="0" borderId="23" xfId="0" applyFont="1" applyBorder="1" applyAlignment="1" applyProtection="1">
      <alignment horizontal="center" vertical="center"/>
    </xf>
    <xf numFmtId="49" fontId="41" fillId="0" borderId="0" xfId="0" applyNumberFormat="1" applyFont="1" applyAlignment="1" applyProtection="1">
      <alignment horizontal="left" vertical="center"/>
    </xf>
    <xf numFmtId="0" fontId="40" fillId="0" borderId="23" xfId="0" applyFont="1" applyFill="1" applyBorder="1" applyAlignment="1" applyProtection="1">
      <alignment horizontal="center" vertical="center"/>
    </xf>
    <xf numFmtId="0" fontId="41" fillId="0" borderId="0" xfId="0" applyFont="1" applyAlignment="1" applyProtection="1">
      <alignment vertical="center" wrapText="1"/>
    </xf>
    <xf numFmtId="0" fontId="5" fillId="0" borderId="0" xfId="7" applyFont="1" applyAlignment="1">
      <alignment vertical="center"/>
    </xf>
    <xf numFmtId="0" fontId="4" fillId="0" borderId="0" xfId="0" applyFont="1" applyFill="1" applyAlignment="1" applyProtection="1">
      <alignment vertical="center"/>
    </xf>
    <xf numFmtId="0" fontId="13" fillId="0" borderId="0" xfId="0" applyFont="1" applyBorder="1" applyAlignment="1" applyProtection="1">
      <alignment horizontal="left" vertical="top"/>
    </xf>
    <xf numFmtId="0" fontId="13" fillId="0" borderId="0" xfId="0" applyFont="1" applyAlignment="1" applyProtection="1">
      <alignment vertical="center"/>
    </xf>
    <xf numFmtId="0" fontId="13" fillId="0" borderId="0" xfId="0" applyFont="1" applyFill="1" applyBorder="1" applyAlignment="1" applyProtection="1">
      <alignment horizontal="center" vertical="top"/>
    </xf>
    <xf numFmtId="0" fontId="13" fillId="0" borderId="0" xfId="0" applyFont="1" applyAlignment="1" applyProtection="1">
      <alignment vertical="top"/>
    </xf>
    <xf numFmtId="0" fontId="13" fillId="0" borderId="0" xfId="0" applyFont="1" applyBorder="1" applyAlignment="1" applyProtection="1">
      <alignment horizontal="center" vertical="top"/>
    </xf>
    <xf numFmtId="0" fontId="34" fillId="0" borderId="0" xfId="0" applyFont="1" applyAlignment="1" applyProtection="1"/>
    <xf numFmtId="0" fontId="34" fillId="0" borderId="0" xfId="0" applyFont="1" applyFill="1" applyBorder="1" applyAlignment="1" applyProtection="1">
      <alignment horizontal="left"/>
    </xf>
    <xf numFmtId="0" fontId="42" fillId="0" borderId="0" xfId="0" applyFont="1" applyAlignment="1" applyProtection="1">
      <alignment vertical="center"/>
    </xf>
    <xf numFmtId="0" fontId="44" fillId="0" borderId="1" xfId="0" applyFont="1" applyBorder="1" applyAlignment="1" applyProtection="1">
      <alignment horizontal="center" vertical="center"/>
    </xf>
    <xf numFmtId="0" fontId="44" fillId="0" borderId="1" xfId="0" applyFont="1" applyBorder="1" applyAlignment="1" applyProtection="1">
      <alignment horizontal="center" vertical="center" wrapText="1"/>
    </xf>
    <xf numFmtId="0" fontId="42" fillId="0" borderId="1" xfId="0" applyFont="1" applyBorder="1" applyAlignment="1" applyProtection="1">
      <alignment vertic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right" vertical="center"/>
    </xf>
    <xf numFmtId="0" fontId="24" fillId="0" borderId="0" xfId="0" applyFont="1" applyAlignment="1" applyProtection="1">
      <alignment horizontal="left" vertical="center"/>
    </xf>
    <xf numFmtId="0" fontId="24" fillId="0" borderId="0" xfId="0" applyFont="1" applyAlignment="1" applyProtection="1">
      <alignment horizontal="left" vertical="center" wrapText="1"/>
    </xf>
    <xf numFmtId="0" fontId="9" fillId="0" borderId="0" xfId="0" applyFont="1" applyAlignment="1" applyProtection="1">
      <alignment horizontal="left" vertical="center" wrapText="1"/>
    </xf>
    <xf numFmtId="0" fontId="24" fillId="0" borderId="33" xfId="0" applyFont="1" applyFill="1" applyBorder="1" applyAlignment="1" applyProtection="1">
      <alignment vertical="center"/>
    </xf>
    <xf numFmtId="0" fontId="24" fillId="0" borderId="0" xfId="0" applyFont="1" applyFill="1" applyBorder="1" applyAlignment="1" applyProtection="1">
      <alignment vertical="center"/>
    </xf>
    <xf numFmtId="0" fontId="24" fillId="0" borderId="0" xfId="0" applyFont="1" applyFill="1" applyBorder="1" applyAlignment="1" applyProtection="1">
      <alignment vertical="center" wrapText="1"/>
    </xf>
    <xf numFmtId="0" fontId="9" fillId="0" borderId="0" xfId="0" applyFont="1" applyAlignment="1" applyProtection="1">
      <alignment horizontal="left" vertical="center"/>
    </xf>
    <xf numFmtId="0" fontId="24" fillId="0" borderId="0" xfId="0" applyFont="1" applyFill="1" applyBorder="1" applyAlignment="1" applyProtection="1">
      <alignment horizontal="center" vertical="center" wrapText="1"/>
    </xf>
    <xf numFmtId="0" fontId="24" fillId="0" borderId="0" xfId="0" applyFont="1" applyAlignment="1">
      <alignment vertical="center"/>
    </xf>
    <xf numFmtId="0" fontId="0" fillId="0" borderId="41" xfId="0" applyBorder="1" applyAlignment="1" applyProtection="1">
      <alignment vertical="center"/>
    </xf>
    <xf numFmtId="0" fontId="0" fillId="0" borderId="34" xfId="0" applyFill="1" applyBorder="1" applyAlignment="1" applyProtection="1">
      <alignment vertical="center"/>
    </xf>
    <xf numFmtId="20" fontId="10" fillId="0" borderId="34" xfId="0" applyNumberFormat="1" applyFont="1" applyFill="1" applyBorder="1" applyAlignment="1" applyProtection="1">
      <alignment vertical="center"/>
    </xf>
    <xf numFmtId="0" fontId="0" fillId="0" borderId="40" xfId="0" applyFill="1" applyBorder="1" applyAlignment="1" applyProtection="1">
      <alignment vertical="center"/>
    </xf>
    <xf numFmtId="0" fontId="0" fillId="0" borderId="33" xfId="0" applyBorder="1" applyAlignment="1" applyProtection="1">
      <alignment vertical="center"/>
    </xf>
    <xf numFmtId="49" fontId="0" fillId="0" borderId="0" xfId="0" applyNumberFormat="1" applyFill="1" applyBorder="1" applyAlignment="1" applyProtection="1">
      <alignment vertical="center"/>
    </xf>
    <xf numFmtId="20" fontId="10" fillId="0" borderId="0" xfId="0" applyNumberFormat="1" applyFont="1" applyFill="1" applyBorder="1" applyAlignment="1" applyProtection="1">
      <alignment vertical="center"/>
    </xf>
    <xf numFmtId="0" fontId="0" fillId="0" borderId="39" xfId="0" applyFill="1" applyBorder="1" applyAlignment="1" applyProtection="1">
      <alignment vertical="center"/>
    </xf>
    <xf numFmtId="0" fontId="9" fillId="0" borderId="33" xfId="0" applyFont="1" applyBorder="1" applyAlignment="1" applyProtection="1">
      <alignment vertical="center"/>
    </xf>
    <xf numFmtId="0" fontId="9" fillId="0" borderId="39" xfId="0" applyFont="1" applyBorder="1" applyAlignment="1" applyProtection="1">
      <alignment vertical="center"/>
    </xf>
    <xf numFmtId="0" fontId="9" fillId="0" borderId="44" xfId="0" applyFont="1" applyBorder="1" applyAlignment="1" applyProtection="1">
      <alignment vertical="center"/>
    </xf>
    <xf numFmtId="0" fontId="9" fillId="0" borderId="23" xfId="0" applyFont="1" applyBorder="1" applyAlignment="1" applyProtection="1">
      <alignment vertical="center"/>
    </xf>
    <xf numFmtId="0" fontId="9" fillId="0" borderId="11" xfId="0" applyFont="1" applyBorder="1" applyAlignment="1" applyProtection="1">
      <alignment vertical="center"/>
    </xf>
    <xf numFmtId="194" fontId="12" fillId="0" borderId="0" xfId="0" applyNumberFormat="1" applyFont="1" applyFill="1" applyBorder="1" applyAlignment="1" applyProtection="1">
      <alignment horizontal="left" vertical="center"/>
    </xf>
    <xf numFmtId="194" fontId="12" fillId="0" borderId="0" xfId="0" applyNumberFormat="1" applyFont="1" applyFill="1" applyBorder="1" applyAlignment="1" applyProtection="1">
      <alignment vertical="center"/>
    </xf>
    <xf numFmtId="0" fontId="12" fillId="0" borderId="0" xfId="0" applyNumberFormat="1" applyFont="1" applyFill="1" applyBorder="1" applyAlignment="1" applyProtection="1">
      <alignment horizontal="center" vertical="center"/>
    </xf>
    <xf numFmtId="0" fontId="12" fillId="0" borderId="0" xfId="0" applyNumberFormat="1" applyFont="1" applyFill="1" applyBorder="1" applyAlignment="1" applyProtection="1">
      <alignment horizontal="left" vertical="center"/>
    </xf>
    <xf numFmtId="49" fontId="0" fillId="0" borderId="0" xfId="0" applyNumberFormat="1" applyAlignment="1" applyProtection="1">
      <alignment vertical="center"/>
    </xf>
    <xf numFmtId="0" fontId="0" fillId="0" borderId="1" xfId="0" applyBorder="1" applyAlignment="1" applyProtection="1">
      <alignment horizontal="center" vertical="center"/>
    </xf>
    <xf numFmtId="0" fontId="0" fillId="0" borderId="0" xfId="0" applyFont="1" applyAlignment="1" applyProtection="1">
      <alignment vertical="center"/>
    </xf>
    <xf numFmtId="0" fontId="14" fillId="0" borderId="0" xfId="0" applyFont="1" applyAlignment="1" applyProtection="1">
      <alignment vertical="center"/>
    </xf>
    <xf numFmtId="0" fontId="0" fillId="0" borderId="0" xfId="0" applyNumberFormat="1" applyAlignment="1" applyProtection="1">
      <alignment horizontal="left" vertical="center"/>
    </xf>
    <xf numFmtId="38" fontId="0" fillId="0" borderId="0" xfId="2" applyFont="1" applyAlignment="1" applyProtection="1">
      <alignment vertical="center"/>
    </xf>
    <xf numFmtId="0" fontId="47" fillId="0" borderId="0" xfId="3" applyFont="1">
      <alignment vertical="center"/>
    </xf>
    <xf numFmtId="0" fontId="48" fillId="0" borderId="0" xfId="3" applyFont="1" applyAlignment="1">
      <alignment horizontal="center" vertical="center"/>
    </xf>
    <xf numFmtId="0" fontId="48" fillId="0" borderId="0" xfId="3" applyFont="1" applyFill="1" applyAlignment="1">
      <alignment vertical="center"/>
    </xf>
    <xf numFmtId="0" fontId="48" fillId="0" borderId="0" xfId="3" applyFont="1">
      <alignment vertical="center"/>
    </xf>
    <xf numFmtId="0" fontId="48" fillId="0" borderId="0" xfId="3" applyFont="1" applyFill="1" applyBorder="1" applyAlignment="1">
      <alignment horizontal="right" vertical="center"/>
    </xf>
    <xf numFmtId="0" fontId="48" fillId="0" borderId="0" xfId="3" applyFont="1" applyFill="1" applyAlignment="1">
      <alignment horizontal="right" vertical="center"/>
    </xf>
    <xf numFmtId="0" fontId="50" fillId="0" borderId="0" xfId="3" applyFont="1" applyBorder="1" applyAlignment="1">
      <alignment horizontal="right" vertical="center"/>
    </xf>
    <xf numFmtId="0" fontId="50" fillId="0" borderId="0" xfId="3" applyFont="1" applyFill="1" applyBorder="1" applyAlignment="1">
      <alignment horizontal="center" vertical="center"/>
    </xf>
    <xf numFmtId="0" fontId="50" fillId="0" borderId="0" xfId="3" applyFont="1" applyFill="1" applyBorder="1" applyAlignment="1">
      <alignment horizontal="left" vertical="center"/>
    </xf>
    <xf numFmtId="0" fontId="48" fillId="0" borderId="0" xfId="3" applyFont="1" applyFill="1" applyBorder="1" applyAlignment="1">
      <alignment horizontal="center" vertical="center"/>
    </xf>
    <xf numFmtId="0" fontId="51" fillId="0" borderId="0" xfId="3" applyFont="1">
      <alignment vertical="center"/>
    </xf>
    <xf numFmtId="0" fontId="47" fillId="0" borderId="0" xfId="3" applyFont="1" applyAlignment="1">
      <alignment wrapText="1"/>
    </xf>
    <xf numFmtId="0" fontId="48" fillId="0" borderId="0" xfId="3" applyFont="1" applyAlignment="1">
      <alignment vertical="center"/>
    </xf>
    <xf numFmtId="0" fontId="52" fillId="0" borderId="0" xfId="3" applyFont="1" applyAlignment="1">
      <alignment horizontal="right" vertical="top"/>
    </xf>
    <xf numFmtId="0" fontId="52" fillId="0" borderId="0" xfId="3" applyFont="1" applyAlignment="1">
      <alignment horizontal="right" vertical="center"/>
    </xf>
    <xf numFmtId="0" fontId="53" fillId="0" borderId="59" xfId="3" applyFont="1" applyBorder="1">
      <alignment vertical="center"/>
    </xf>
    <xf numFmtId="0" fontId="53" fillId="0" borderId="25" xfId="3" applyFont="1" applyBorder="1">
      <alignment vertical="center"/>
    </xf>
    <xf numFmtId="0" fontId="48" fillId="0" borderId="0" xfId="3" applyFont="1" applyAlignment="1">
      <alignment vertical="center" wrapText="1"/>
    </xf>
    <xf numFmtId="0" fontId="48" fillId="0" borderId="0" xfId="3" quotePrefix="1" applyFont="1">
      <alignment vertical="center"/>
    </xf>
    <xf numFmtId="196" fontId="54" fillId="0" borderId="65" xfId="3" applyNumberFormat="1" applyFont="1" applyFill="1" applyBorder="1" applyAlignment="1">
      <alignment vertical="center"/>
    </xf>
    <xf numFmtId="196" fontId="54" fillId="0" borderId="16" xfId="3" applyNumberFormat="1" applyFont="1" applyBorder="1" applyAlignment="1">
      <alignment vertical="center"/>
    </xf>
    <xf numFmtId="0" fontId="48" fillId="0" borderId="0" xfId="3" applyFont="1" applyProtection="1">
      <alignment vertical="center"/>
    </xf>
    <xf numFmtId="0" fontId="48" fillId="0" borderId="0" xfId="3" applyFont="1" applyAlignment="1" applyProtection="1">
      <alignment horizontal="center" vertical="center"/>
    </xf>
    <xf numFmtId="0" fontId="49" fillId="0" borderId="0" xfId="3" applyFont="1" applyAlignment="1" applyProtection="1">
      <alignment vertical="center"/>
    </xf>
    <xf numFmtId="0" fontId="48" fillId="0" borderId="0" xfId="3" applyFont="1" applyFill="1" applyBorder="1" applyAlignment="1" applyProtection="1">
      <alignment vertical="center"/>
    </xf>
    <xf numFmtId="0" fontId="49" fillId="0" borderId="0" xfId="3" applyFont="1" applyAlignment="1" applyProtection="1">
      <alignment horizontal="center" vertical="center"/>
    </xf>
    <xf numFmtId="0" fontId="48" fillId="0" borderId="0" xfId="3" applyFont="1" applyAlignment="1" applyProtection="1">
      <alignment vertical="center" wrapText="1"/>
    </xf>
    <xf numFmtId="0" fontId="51" fillId="0" borderId="0" xfId="3" applyFont="1" applyAlignment="1" applyProtection="1">
      <alignment horizontal="left" vertical="center"/>
    </xf>
    <xf numFmtId="0" fontId="49" fillId="0" borderId="0" xfId="3" applyFont="1" applyFill="1" applyBorder="1" applyAlignment="1" applyProtection="1">
      <alignment vertical="center"/>
    </xf>
    <xf numFmtId="0" fontId="48" fillId="0" borderId="0" xfId="0" applyFont="1" applyBorder="1" applyAlignment="1" applyProtection="1">
      <alignment vertical="center" wrapText="1" shrinkToFit="1"/>
    </xf>
    <xf numFmtId="0" fontId="48" fillId="0" borderId="0" xfId="3" applyFont="1" applyAlignment="1" applyProtection="1">
      <alignment horizontal="left" vertical="center"/>
    </xf>
    <xf numFmtId="196" fontId="48" fillId="0" borderId="0" xfId="0" applyNumberFormat="1" applyFont="1" applyFill="1" applyBorder="1" applyAlignment="1" applyProtection="1">
      <alignment vertical="center" shrinkToFit="1"/>
    </xf>
    <xf numFmtId="196" fontId="56" fillId="0" borderId="0" xfId="3" applyNumberFormat="1" applyFont="1" applyFill="1" applyBorder="1" applyAlignment="1" applyProtection="1">
      <alignment vertical="center"/>
    </xf>
    <xf numFmtId="0" fontId="48" fillId="0" borderId="0" xfId="3" applyFont="1" applyAlignment="1" applyProtection="1">
      <alignment vertical="center"/>
    </xf>
    <xf numFmtId="0" fontId="17" fillId="0" borderId="0" xfId="11" applyFont="1">
      <alignment vertical="center"/>
    </xf>
    <xf numFmtId="0" fontId="4" fillId="0" borderId="0" xfId="11">
      <alignment vertical="center"/>
    </xf>
    <xf numFmtId="0" fontId="8" fillId="0" borderId="0" xfId="11" applyFont="1" applyFill="1" applyBorder="1" applyAlignment="1">
      <alignment vertical="center"/>
    </xf>
    <xf numFmtId="0" fontId="8" fillId="0" borderId="71" xfId="0" applyFont="1" applyBorder="1" applyAlignment="1">
      <alignment horizontal="center"/>
    </xf>
    <xf numFmtId="0" fontId="8" fillId="0" borderId="11" xfId="0" applyFont="1" applyBorder="1" applyAlignment="1">
      <alignment horizontal="center" vertical="center"/>
    </xf>
    <xf numFmtId="0" fontId="0" fillId="0" borderId="67" xfId="0" applyBorder="1" applyAlignment="1">
      <alignment horizontal="center"/>
    </xf>
    <xf numFmtId="0" fontId="46" fillId="8" borderId="8" xfId="0" applyFont="1" applyFill="1" applyBorder="1" applyAlignment="1">
      <alignment horizontal="center"/>
    </xf>
    <xf numFmtId="0" fontId="57" fillId="3" borderId="1" xfId="0" applyFont="1" applyFill="1" applyBorder="1" applyAlignment="1" applyProtection="1">
      <alignment horizontal="center"/>
      <protection locked="0"/>
    </xf>
    <xf numFmtId="0" fontId="58" fillId="3" borderId="1" xfId="0" applyFont="1" applyFill="1" applyBorder="1" applyAlignment="1" applyProtection="1">
      <alignment horizontal="center"/>
      <protection locked="0"/>
    </xf>
    <xf numFmtId="0" fontId="8" fillId="0" borderId="0" xfId="0" applyFont="1"/>
    <xf numFmtId="0" fontId="8" fillId="0" borderId="0" xfId="0" applyFont="1" applyAlignment="1">
      <alignment horizontal="center" vertical="top"/>
    </xf>
    <xf numFmtId="0" fontId="8" fillId="0" borderId="0" xfId="0" applyFont="1" applyAlignment="1">
      <alignment wrapText="1"/>
    </xf>
    <xf numFmtId="0" fontId="8" fillId="0" borderId="0" xfId="0" applyFont="1" applyAlignment="1">
      <alignment horizontal="left" wrapText="1"/>
    </xf>
    <xf numFmtId="0" fontId="8" fillId="0" borderId="0" xfId="0" applyFont="1" applyAlignment="1">
      <alignment horizontal="center"/>
    </xf>
    <xf numFmtId="0" fontId="8" fillId="0" borderId="0" xfId="0" applyFont="1" applyAlignment="1">
      <alignment vertical="top" wrapText="1"/>
    </xf>
    <xf numFmtId="0" fontId="17" fillId="0" borderId="0" xfId="11" applyFont="1" applyProtection="1">
      <alignment vertical="center"/>
    </xf>
    <xf numFmtId="0" fontId="4" fillId="0" borderId="0" xfId="11" applyProtection="1">
      <alignment vertical="center"/>
    </xf>
    <xf numFmtId="0" fontId="0" fillId="0" borderId="0" xfId="0" applyFill="1" applyAlignment="1" applyProtection="1">
      <alignment horizontal="center"/>
    </xf>
    <xf numFmtId="0" fontId="0" fillId="0" borderId="0" xfId="11" applyFont="1" applyProtection="1">
      <alignment vertical="center"/>
    </xf>
    <xf numFmtId="0" fontId="0" fillId="0" borderId="0" xfId="0" applyProtection="1"/>
    <xf numFmtId="0" fontId="4" fillId="0" borderId="0" xfId="11" applyFont="1" applyFill="1" applyProtection="1">
      <alignment vertical="center"/>
    </xf>
    <xf numFmtId="0" fontId="8" fillId="0" borderId="0" xfId="11" applyFont="1" applyFill="1" applyBorder="1" applyAlignment="1" applyProtection="1">
      <alignment vertical="center"/>
    </xf>
    <xf numFmtId="0" fontId="0" fillId="0" borderId="23" xfId="0" applyBorder="1" applyAlignment="1" applyProtection="1">
      <alignment horizontal="center" vertical="center"/>
    </xf>
    <xf numFmtId="0" fontId="10" fillId="0" borderId="1" xfId="0" applyFont="1" applyBorder="1" applyAlignment="1" applyProtection="1">
      <alignment horizontal="center" vertical="center"/>
    </xf>
    <xf numFmtId="0" fontId="8" fillId="0" borderId="71" xfId="0" applyFont="1" applyBorder="1" applyAlignment="1" applyProtection="1">
      <alignment horizontal="center"/>
    </xf>
    <xf numFmtId="0" fontId="8" fillId="0" borderId="11" xfId="0" applyFont="1" applyBorder="1" applyAlignment="1" applyProtection="1">
      <alignment horizontal="center" vertical="center"/>
    </xf>
    <xf numFmtId="0" fontId="8" fillId="0" borderId="19" xfId="0" applyFont="1" applyBorder="1" applyAlignment="1" applyProtection="1">
      <alignment horizontal="center" vertical="center"/>
    </xf>
    <xf numFmtId="0" fontId="0" fillId="0" borderId="44" xfId="0" applyBorder="1" applyAlignment="1" applyProtection="1">
      <alignment horizontal="center" vertical="center"/>
    </xf>
    <xf numFmtId="0" fontId="0" fillId="0" borderId="11" xfId="0" applyBorder="1" applyAlignment="1" applyProtection="1">
      <alignment horizontal="center" vertical="center"/>
    </xf>
    <xf numFmtId="0" fontId="10" fillId="0" borderId="19" xfId="0" applyFont="1" applyBorder="1" applyAlignment="1" applyProtection="1">
      <alignment horizontal="center" vertical="center" textRotation="255"/>
    </xf>
    <xf numFmtId="0" fontId="0" fillId="0" borderId="19" xfId="0" applyBorder="1" applyAlignment="1" applyProtection="1">
      <alignment horizontal="center" vertical="center"/>
    </xf>
    <xf numFmtId="0" fontId="0" fillId="0" borderId="44" xfId="0" applyBorder="1" applyAlignment="1" applyProtection="1">
      <alignment horizontal="center"/>
    </xf>
    <xf numFmtId="0" fontId="0" fillId="0" borderId="67" xfId="0" applyBorder="1" applyAlignment="1" applyProtection="1">
      <alignment horizontal="center"/>
    </xf>
    <xf numFmtId="0" fontId="46" fillId="8" borderId="8" xfId="0" applyFont="1" applyFill="1" applyBorder="1" applyAlignment="1" applyProtection="1">
      <alignment horizontal="center"/>
    </xf>
    <xf numFmtId="0" fontId="8" fillId="0" borderId="0" xfId="0" applyFont="1" applyAlignment="1" applyProtection="1">
      <alignment horizontal="center" vertical="center"/>
    </xf>
    <xf numFmtId="0" fontId="8" fillId="0" borderId="0" xfId="0" applyFont="1" applyProtection="1"/>
    <xf numFmtId="0" fontId="8" fillId="0" borderId="0" xfId="0" applyFont="1" applyBorder="1" applyAlignment="1" applyProtection="1">
      <alignment vertical="center"/>
    </xf>
    <xf numFmtId="0" fontId="8" fillId="0" borderId="0" xfId="0" applyFont="1" applyAlignment="1" applyProtection="1">
      <alignment horizontal="center" vertical="top"/>
    </xf>
    <xf numFmtId="0" fontId="8" fillId="0" borderId="0" xfId="0" applyFont="1" applyAlignment="1" applyProtection="1">
      <alignment wrapText="1"/>
    </xf>
    <xf numFmtId="0" fontId="8" fillId="0" borderId="0" xfId="0" applyFont="1" applyAlignment="1" applyProtection="1">
      <alignment horizontal="left" wrapText="1"/>
    </xf>
    <xf numFmtId="0" fontId="8" fillId="0" borderId="0" xfId="0" applyFont="1" applyAlignment="1" applyProtection="1">
      <alignment horizontal="center"/>
    </xf>
    <xf numFmtId="0" fontId="8" fillId="0" borderId="0" xfId="0" applyFont="1" applyAlignment="1" applyProtection="1">
      <alignment vertical="top" wrapText="1"/>
    </xf>
    <xf numFmtId="0" fontId="14" fillId="0" borderId="0" xfId="0" applyNumberFormat="1" applyFont="1" applyAlignment="1" applyProtection="1">
      <alignment horizontal="center" vertical="center"/>
    </xf>
    <xf numFmtId="0" fontId="15" fillId="0" borderId="0" xfId="0" applyNumberFormat="1" applyFont="1" applyFill="1" applyBorder="1" applyAlignment="1" applyProtection="1">
      <alignment vertical="center"/>
      <protection locked="0"/>
    </xf>
    <xf numFmtId="0" fontId="15" fillId="0" borderId="0" xfId="0" applyNumberFormat="1" applyFont="1" applyFill="1" applyBorder="1" applyAlignment="1" applyProtection="1">
      <alignment horizontal="center" vertical="center"/>
      <protection locked="0"/>
    </xf>
    <xf numFmtId="0" fontId="66" fillId="0" borderId="0" xfId="3" applyFont="1" applyFill="1" applyBorder="1" applyAlignment="1" applyProtection="1">
      <alignment horizontal="center" vertical="center"/>
    </xf>
    <xf numFmtId="0" fontId="66" fillId="0" borderId="0" xfId="3" applyFont="1" applyAlignment="1" applyProtection="1">
      <alignment horizontal="left" vertical="center"/>
    </xf>
    <xf numFmtId="0" fontId="51" fillId="0" borderId="0" xfId="3" applyFont="1" applyFill="1" applyBorder="1" applyAlignment="1" applyProtection="1">
      <alignment vertical="center"/>
    </xf>
    <xf numFmtId="0" fontId="5" fillId="0" borderId="0" xfId="0" applyFont="1" applyAlignment="1">
      <alignment horizontal="center" vertical="center"/>
    </xf>
    <xf numFmtId="0" fontId="15" fillId="0" borderId="0" xfId="0" applyNumberFormat="1" applyFont="1" applyBorder="1" applyAlignment="1" applyProtection="1">
      <alignment horizontal="left" vertical="center"/>
    </xf>
    <xf numFmtId="0" fontId="0" fillId="0" borderId="1" xfId="0" applyBorder="1" applyAlignment="1" applyProtection="1">
      <alignment vertical="center"/>
    </xf>
    <xf numFmtId="0" fontId="0" fillId="0" borderId="33" xfId="0" applyBorder="1" applyAlignment="1" applyProtection="1">
      <alignment horizontal="left" vertical="center"/>
    </xf>
    <xf numFmtId="0" fontId="48" fillId="0" borderId="0" xfId="3" applyFont="1" applyAlignment="1">
      <alignment horizontal="left" vertical="center"/>
    </xf>
    <xf numFmtId="49" fontId="48" fillId="0" borderId="0" xfId="3" applyNumberFormat="1" applyFont="1" applyAlignment="1">
      <alignment horizontal="center" vertical="center"/>
    </xf>
    <xf numFmtId="0" fontId="48" fillId="0" borderId="0" xfId="3" applyNumberFormat="1" applyFont="1" applyAlignment="1">
      <alignment horizontal="center" vertical="center"/>
    </xf>
    <xf numFmtId="0" fontId="0" fillId="0" borderId="44" xfId="0" applyNumberFormat="1" applyBorder="1" applyAlignment="1" applyProtection="1">
      <alignment horizontal="left" vertical="center"/>
    </xf>
    <xf numFmtId="0" fontId="0" fillId="0" borderId="23" xfId="0" applyNumberFormat="1" applyBorder="1" applyAlignment="1" applyProtection="1">
      <alignment horizontal="left" vertical="center"/>
    </xf>
    <xf numFmtId="0" fontId="0" fillId="0" borderId="11" xfId="0" applyNumberFormat="1" applyBorder="1" applyAlignment="1" applyProtection="1">
      <alignment horizontal="left" vertical="center"/>
    </xf>
    <xf numFmtId="0" fontId="0" fillId="0" borderId="31" xfId="0" applyNumberFormat="1" applyBorder="1" applyAlignment="1" applyProtection="1">
      <alignment horizontal="left" vertical="center"/>
    </xf>
    <xf numFmtId="198" fontId="48" fillId="0" borderId="0" xfId="3" applyNumberFormat="1" applyFont="1" applyAlignment="1">
      <alignment horizontal="center" vertical="center"/>
    </xf>
    <xf numFmtId="49" fontId="0" fillId="0" borderId="44" xfId="0" applyNumberFormat="1" applyBorder="1" applyAlignment="1" applyProtection="1">
      <alignment horizontal="left" vertical="center"/>
    </xf>
    <xf numFmtId="0" fontId="0" fillId="0" borderId="67" xfId="0" applyNumberFormat="1" applyBorder="1" applyAlignment="1" applyProtection="1">
      <alignment horizontal="center"/>
    </xf>
    <xf numFmtId="0" fontId="0" fillId="0" borderId="23" xfId="0" applyBorder="1" applyAlignment="1" applyProtection="1">
      <alignment horizontal="center"/>
    </xf>
    <xf numFmtId="199" fontId="0" fillId="0" borderId="44" xfId="0" applyNumberFormat="1" applyBorder="1" applyAlignment="1" applyProtection="1">
      <alignment horizontal="left" vertical="center"/>
    </xf>
    <xf numFmtId="0" fontId="0" fillId="0" borderId="11" xfId="0" applyBorder="1" applyAlignment="1" applyProtection="1">
      <alignment horizontal="center" vertical="center"/>
    </xf>
    <xf numFmtId="0" fontId="10" fillId="0" borderId="19" xfId="0" applyFont="1" applyBorder="1" applyAlignment="1" applyProtection="1">
      <alignment horizontal="center" vertical="center" textRotation="255"/>
    </xf>
    <xf numFmtId="0" fontId="8" fillId="0" borderId="19" xfId="0" applyFont="1" applyBorder="1" applyAlignment="1" applyProtection="1">
      <alignment horizontal="center" vertical="center"/>
    </xf>
    <xf numFmtId="0" fontId="0" fillId="0" borderId="44" xfId="0" applyBorder="1" applyAlignment="1" applyProtection="1">
      <alignment horizontal="center" vertical="center"/>
    </xf>
    <xf numFmtId="0" fontId="0" fillId="0" borderId="23" xfId="0" applyBorder="1" applyAlignment="1" applyProtection="1">
      <alignment horizontal="center" vertical="center"/>
    </xf>
    <xf numFmtId="0" fontId="0" fillId="0" borderId="19" xfId="0" applyBorder="1" applyAlignment="1" applyProtection="1">
      <alignment horizontal="center" vertical="center"/>
    </xf>
    <xf numFmtId="0" fontId="0" fillId="0" borderId="44" xfId="0" applyBorder="1" applyAlignment="1" applyProtection="1">
      <alignment horizontal="center"/>
    </xf>
    <xf numFmtId="0" fontId="34" fillId="0" borderId="0" xfId="11" applyFont="1" applyProtection="1">
      <alignment vertical="center"/>
    </xf>
    <xf numFmtId="0" fontId="0" fillId="0" borderId="44" xfId="0" applyBorder="1" applyAlignment="1" applyProtection="1">
      <alignment horizontal="center" vertical="center"/>
    </xf>
    <xf numFmtId="0" fontId="0" fillId="0" borderId="23" xfId="0" applyBorder="1" applyAlignment="1" applyProtection="1">
      <alignment horizontal="center" vertical="center"/>
    </xf>
    <xf numFmtId="0" fontId="0" fillId="0" borderId="11" xfId="0" applyBorder="1" applyAlignment="1" applyProtection="1">
      <alignment horizontal="center" vertical="center"/>
    </xf>
    <xf numFmtId="0" fontId="8" fillId="0" borderId="19" xfId="0" applyFont="1" applyBorder="1" applyAlignment="1" applyProtection="1">
      <alignment horizontal="center" vertical="center"/>
    </xf>
    <xf numFmtId="0" fontId="0" fillId="0" borderId="19" xfId="0" applyBorder="1" applyAlignment="1" applyProtection="1">
      <alignment horizontal="center" vertical="center"/>
    </xf>
    <xf numFmtId="0" fontId="0" fillId="0" borderId="44" xfId="0" applyBorder="1" applyAlignment="1" applyProtection="1">
      <alignment horizontal="center"/>
    </xf>
    <xf numFmtId="0" fontId="10" fillId="0" borderId="19" xfId="0" applyFont="1" applyBorder="1" applyAlignment="1" applyProtection="1">
      <alignment horizontal="center" vertical="center" textRotation="255"/>
    </xf>
    <xf numFmtId="199" fontId="0" fillId="0" borderId="0" xfId="0" applyNumberFormat="1" applyProtection="1"/>
    <xf numFmtId="0" fontId="0" fillId="0" borderId="23" xfId="0" applyBorder="1" applyAlignment="1" applyProtection="1">
      <alignment horizontal="center"/>
    </xf>
    <xf numFmtId="0" fontId="8" fillId="0" borderId="11" xfId="0" applyFont="1" applyBorder="1" applyAlignment="1" applyProtection="1">
      <alignment horizontal="center" vertical="center"/>
    </xf>
    <xf numFmtId="0" fontId="0" fillId="0" borderId="24" xfId="0" applyFont="1" applyFill="1" applyBorder="1" applyAlignment="1" applyProtection="1">
      <alignment horizontal="center" vertical="center" shrinkToFit="1"/>
    </xf>
    <xf numFmtId="0" fontId="0" fillId="0" borderId="25" xfId="0" applyFont="1" applyFill="1" applyBorder="1" applyAlignment="1" applyProtection="1">
      <alignment horizontal="center" vertical="center" shrinkToFit="1"/>
    </xf>
    <xf numFmtId="0" fontId="0" fillId="0" borderId="26" xfId="0" applyFont="1" applyBorder="1" applyAlignment="1" applyProtection="1">
      <alignment horizontal="center" vertical="center" shrinkToFit="1"/>
    </xf>
    <xf numFmtId="0" fontId="0" fillId="0" borderId="0" xfId="0" applyFill="1" applyBorder="1" applyProtection="1"/>
    <xf numFmtId="0" fontId="5" fillId="0" borderId="0" xfId="0" applyFont="1" applyAlignment="1">
      <alignment horizontal="left" vertical="center"/>
    </xf>
    <xf numFmtId="0" fontId="55" fillId="0" borderId="19" xfId="3" applyFont="1" applyFill="1" applyBorder="1" applyAlignment="1" applyProtection="1">
      <alignment horizontal="center" vertical="center"/>
      <protection locked="0"/>
    </xf>
    <xf numFmtId="195" fontId="52" fillId="0" borderId="19" xfId="0" applyNumberFormat="1" applyFont="1" applyFill="1" applyBorder="1" applyAlignment="1" applyProtection="1">
      <alignment vertical="center" shrinkToFit="1"/>
      <protection locked="0"/>
    </xf>
    <xf numFmtId="196" fontId="52" fillId="3" borderId="19" xfId="0" applyNumberFormat="1" applyFont="1" applyFill="1" applyBorder="1" applyAlignment="1" applyProtection="1">
      <alignment vertical="center" shrinkToFit="1"/>
      <protection locked="0"/>
    </xf>
    <xf numFmtId="196" fontId="52" fillId="3" borderId="23" xfId="0" applyNumberFormat="1" applyFont="1" applyFill="1" applyBorder="1" applyAlignment="1" applyProtection="1">
      <alignment vertical="center" shrinkToFit="1"/>
      <protection locked="0"/>
    </xf>
    <xf numFmtId="196" fontId="52" fillId="0" borderId="19" xfId="0" applyNumberFormat="1" applyFont="1" applyBorder="1" applyAlignment="1" applyProtection="1">
      <alignment vertical="center" shrinkToFit="1"/>
      <protection locked="0"/>
    </xf>
    <xf numFmtId="196" fontId="52" fillId="3" borderId="35" xfId="0" applyNumberFormat="1" applyFont="1" applyFill="1" applyBorder="1" applyAlignment="1" applyProtection="1">
      <alignment vertical="center" shrinkToFit="1"/>
      <protection locked="0"/>
    </xf>
    <xf numFmtId="196" fontId="52" fillId="3" borderId="14" xfId="0" applyNumberFormat="1" applyFont="1" applyFill="1" applyBorder="1" applyAlignment="1" applyProtection="1">
      <alignment vertical="center" shrinkToFit="1"/>
      <protection locked="0"/>
    </xf>
    <xf numFmtId="195" fontId="52" fillId="3" borderId="25" xfId="0" applyNumberFormat="1" applyFont="1" applyFill="1" applyBorder="1" applyAlignment="1" applyProtection="1">
      <alignment vertical="center" shrinkToFit="1"/>
      <protection locked="0"/>
    </xf>
    <xf numFmtId="196" fontId="52" fillId="0" borderId="14" xfId="2" applyNumberFormat="1" applyFont="1" applyBorder="1" applyAlignment="1" applyProtection="1">
      <alignment vertical="center"/>
      <protection locked="0"/>
    </xf>
    <xf numFmtId="0" fontId="0" fillId="0" borderId="0" xfId="0" applyFill="1" applyBorder="1" applyAlignment="1" applyProtection="1">
      <alignment horizontal="center" vertical="center"/>
    </xf>
    <xf numFmtId="0" fontId="0" fillId="0" borderId="1" xfId="0" applyFill="1" applyBorder="1" applyAlignment="1" applyProtection="1">
      <alignment horizontal="right" vertical="center"/>
    </xf>
    <xf numFmtId="0" fontId="0" fillId="0" borderId="1" xfId="0" applyFill="1" applyBorder="1" applyAlignment="1" applyProtection="1">
      <alignment vertical="center"/>
    </xf>
    <xf numFmtId="0" fontId="10" fillId="0" borderId="19" xfId="0" applyFont="1" applyBorder="1" applyAlignment="1" applyProtection="1">
      <alignment horizontal="center" vertical="center" textRotation="255"/>
    </xf>
    <xf numFmtId="0" fontId="8" fillId="0" borderId="11" xfId="0" applyFont="1" applyBorder="1" applyAlignment="1" applyProtection="1">
      <alignment horizontal="center" vertical="center"/>
    </xf>
    <xf numFmtId="0" fontId="0" fillId="0" borderId="44" xfId="0" applyBorder="1" applyAlignment="1" applyProtection="1">
      <alignment horizontal="center" vertical="center"/>
    </xf>
    <xf numFmtId="0" fontId="0" fillId="0" borderId="23" xfId="0" applyBorder="1" applyAlignment="1" applyProtection="1">
      <alignment horizontal="center" vertical="center"/>
    </xf>
    <xf numFmtId="0" fontId="0" fillId="0" borderId="11" xfId="0" applyBorder="1" applyAlignment="1" applyProtection="1">
      <alignment horizontal="center" vertical="center"/>
    </xf>
    <xf numFmtId="0" fontId="0" fillId="0" borderId="44" xfId="0" applyBorder="1" applyAlignment="1" applyProtection="1">
      <alignment horizontal="center"/>
    </xf>
    <xf numFmtId="0" fontId="0" fillId="0" borderId="23" xfId="0" applyBorder="1" applyAlignment="1" applyProtection="1">
      <alignment horizontal="center"/>
    </xf>
    <xf numFmtId="0" fontId="0" fillId="0" borderId="19" xfId="0" applyBorder="1" applyAlignment="1" applyProtection="1">
      <alignment horizontal="center" vertical="center"/>
    </xf>
    <xf numFmtId="0" fontId="8" fillId="0" borderId="19" xfId="0" applyFont="1" applyBorder="1" applyAlignment="1" applyProtection="1">
      <alignment horizontal="center" vertical="center"/>
    </xf>
    <xf numFmtId="0" fontId="9" fillId="3" borderId="1" xfId="0" applyFont="1" applyFill="1" applyBorder="1" applyAlignment="1" applyProtection="1">
      <alignment horizontal="center" vertical="center"/>
    </xf>
    <xf numFmtId="0" fontId="0" fillId="0" borderId="0" xfId="0" applyAlignment="1" applyProtection="1">
      <alignment horizontal="right" vertical="center"/>
    </xf>
    <xf numFmtId="0" fontId="0" fillId="0" borderId="0" xfId="0" applyBorder="1" applyAlignment="1" applyProtection="1">
      <alignment horizontal="left" vertical="center"/>
    </xf>
    <xf numFmtId="0" fontId="0" fillId="0" borderId="44" xfId="0" applyBorder="1" applyAlignment="1" applyProtection="1">
      <alignment horizontal="center" vertical="center"/>
    </xf>
    <xf numFmtId="0" fontId="0" fillId="0" borderId="23" xfId="0" applyBorder="1" applyAlignment="1" applyProtection="1">
      <alignment horizontal="center" vertical="center"/>
    </xf>
    <xf numFmtId="0" fontId="0" fillId="0" borderId="11" xfId="0" applyBorder="1" applyAlignment="1" applyProtection="1">
      <alignment horizontal="center" vertical="center"/>
    </xf>
    <xf numFmtId="0" fontId="10" fillId="0" borderId="19" xfId="0" applyFont="1" applyBorder="1" applyAlignment="1" applyProtection="1">
      <alignment horizontal="center" vertical="center" textRotation="255"/>
    </xf>
    <xf numFmtId="0" fontId="8" fillId="0" borderId="11" xfId="0" applyFont="1" applyBorder="1" applyAlignment="1" applyProtection="1">
      <alignment horizontal="center" vertical="center"/>
    </xf>
    <xf numFmtId="0" fontId="0" fillId="0" borderId="44" xfId="0" applyBorder="1" applyAlignment="1" applyProtection="1">
      <alignment horizontal="center"/>
    </xf>
    <xf numFmtId="0" fontId="0" fillId="0" borderId="23" xfId="0" applyBorder="1" applyAlignment="1" applyProtection="1">
      <alignment horizontal="center"/>
    </xf>
    <xf numFmtId="0" fontId="0" fillId="0" borderId="19" xfId="0" applyBorder="1" applyAlignment="1" applyProtection="1">
      <alignment horizontal="center" vertical="center"/>
    </xf>
    <xf numFmtId="0" fontId="8" fillId="0" borderId="19" xfId="0" applyFont="1" applyBorder="1" applyAlignment="1" applyProtection="1">
      <alignment horizontal="center" vertical="center"/>
    </xf>
    <xf numFmtId="49" fontId="0" fillId="0" borderId="0" xfId="0" applyNumberFormat="1" applyAlignment="1" applyProtection="1">
      <alignment horizontal="left" vertical="center"/>
    </xf>
    <xf numFmtId="0" fontId="39" fillId="3" borderId="5" xfId="0" applyNumberFormat="1" applyFont="1" applyFill="1" applyBorder="1" applyAlignment="1" applyProtection="1">
      <alignment horizontal="center" vertical="center"/>
      <protection locked="0"/>
    </xf>
    <xf numFmtId="0" fontId="39" fillId="3" borderId="8" xfId="0" applyNumberFormat="1" applyFont="1" applyFill="1" applyBorder="1" applyAlignment="1" applyProtection="1">
      <alignment horizontal="center" vertical="center"/>
      <protection locked="0"/>
    </xf>
    <xf numFmtId="194" fontId="12" fillId="10" borderId="0" xfId="0" applyNumberFormat="1" applyFont="1" applyFill="1" applyAlignment="1" applyProtection="1">
      <alignment horizontal="left" vertical="center"/>
    </xf>
    <xf numFmtId="0" fontId="5" fillId="10" borderId="39" xfId="0" applyFont="1" applyFill="1" applyBorder="1" applyAlignment="1">
      <alignment horizontal="left" vertical="center"/>
    </xf>
    <xf numFmtId="0" fontId="8" fillId="0" borderId="0" xfId="0" applyFont="1" applyAlignment="1" applyProtection="1">
      <alignment horizontal="left" vertical="center" wrapText="1"/>
    </xf>
    <xf numFmtId="0" fontId="8" fillId="0" borderId="0" xfId="0" applyFont="1" applyAlignment="1" applyProtection="1">
      <alignment horizontal="right" vertical="center" wrapText="1"/>
    </xf>
    <xf numFmtId="0" fontId="8" fillId="0" borderId="0" xfId="0" applyFont="1" applyAlignment="1" applyProtection="1">
      <alignment horizontal="right" vertical="center"/>
    </xf>
    <xf numFmtId="0" fontId="24" fillId="3" borderId="5" xfId="0" applyFont="1" applyFill="1" applyBorder="1" applyAlignment="1" applyProtection="1">
      <alignment horizontal="center" vertical="center" wrapText="1"/>
      <protection locked="0"/>
    </xf>
    <xf numFmtId="0" fontId="24" fillId="3" borderId="31" xfId="0" applyFont="1" applyFill="1" applyBorder="1" applyAlignment="1" applyProtection="1">
      <alignment horizontal="center" vertical="center" wrapText="1"/>
      <protection locked="0"/>
    </xf>
    <xf numFmtId="0" fontId="24" fillId="3" borderId="8" xfId="0" applyFont="1" applyFill="1" applyBorder="1" applyAlignment="1" applyProtection="1">
      <alignment horizontal="center" vertical="center" wrapText="1"/>
      <protection locked="0"/>
    </xf>
    <xf numFmtId="0" fontId="12" fillId="0" borderId="0" xfId="0" applyFont="1" applyAlignment="1" applyProtection="1">
      <alignment horizontal="right" vertical="center"/>
    </xf>
    <xf numFmtId="20" fontId="43" fillId="0" borderId="1" xfId="0" applyNumberFormat="1" applyFont="1" applyBorder="1" applyAlignment="1" applyProtection="1">
      <alignment horizontal="center" vertical="center"/>
    </xf>
    <xf numFmtId="0" fontId="42" fillId="0" borderId="1" xfId="0" applyFont="1" applyBorder="1" applyAlignment="1" applyProtection="1">
      <alignment horizontal="center" vertical="center"/>
    </xf>
    <xf numFmtId="0" fontId="42" fillId="0" borderId="5" xfId="0" applyFont="1" applyBorder="1" applyAlignment="1" applyProtection="1">
      <alignment horizontal="center" vertical="center"/>
    </xf>
    <xf numFmtId="0" fontId="42" fillId="0" borderId="31" xfId="0" applyFont="1" applyBorder="1" applyAlignment="1" applyProtection="1">
      <alignment horizontal="center" vertical="center"/>
    </xf>
    <xf numFmtId="0" fontId="42" fillId="0" borderId="8" xfId="0" applyFont="1" applyBorder="1" applyAlignment="1" applyProtection="1">
      <alignment horizontal="center" vertical="center"/>
    </xf>
    <xf numFmtId="0" fontId="12" fillId="0" borderId="0" xfId="0" applyFont="1" applyFill="1" applyBorder="1" applyAlignment="1" applyProtection="1">
      <alignment horizontal="left" vertical="top" wrapText="1"/>
    </xf>
    <xf numFmtId="20" fontId="8" fillId="0" borderId="0" xfId="0" applyNumberFormat="1" applyFont="1" applyBorder="1" applyAlignment="1" applyProtection="1">
      <alignment horizontal="center" vertical="center"/>
    </xf>
    <xf numFmtId="0" fontId="24" fillId="0" borderId="0" xfId="0" applyFont="1" applyFill="1" applyBorder="1" applyAlignment="1" applyProtection="1">
      <alignment horizontal="center" vertical="center"/>
    </xf>
    <xf numFmtId="0" fontId="24" fillId="3" borderId="5" xfId="0" applyFont="1" applyFill="1" applyBorder="1" applyAlignment="1" applyProtection="1">
      <alignment horizontal="left" vertical="center" shrinkToFit="1"/>
      <protection locked="0"/>
    </xf>
    <xf numFmtId="0" fontId="24" fillId="3" borderId="31" xfId="0" applyFont="1" applyFill="1" applyBorder="1" applyAlignment="1" applyProtection="1">
      <alignment horizontal="left" vertical="center" shrinkToFit="1"/>
      <protection locked="0"/>
    </xf>
    <xf numFmtId="0" fontId="24" fillId="3" borderId="8" xfId="0" applyFont="1" applyFill="1" applyBorder="1" applyAlignment="1" applyProtection="1">
      <alignment horizontal="left" vertical="center" shrinkToFit="1"/>
      <protection locked="0"/>
    </xf>
    <xf numFmtId="0" fontId="10" fillId="0" borderId="1" xfId="0" applyFont="1" applyBorder="1" applyAlignment="1" applyProtection="1">
      <alignment horizontal="center" vertical="center" wrapText="1"/>
    </xf>
    <xf numFmtId="0" fontId="0" fillId="0" borderId="1" xfId="0" applyBorder="1" applyAlignment="1" applyProtection="1">
      <alignment horizontal="center" vertical="center"/>
    </xf>
    <xf numFmtId="0" fontId="5" fillId="6" borderId="0" xfId="0" applyFont="1" applyFill="1" applyAlignment="1">
      <alignment horizontal="right" vertical="center"/>
    </xf>
    <xf numFmtId="0" fontId="13" fillId="0" borderId="1" xfId="0" applyFont="1" applyBorder="1" applyAlignment="1">
      <alignment horizontal="center" vertical="center"/>
    </xf>
    <xf numFmtId="0" fontId="4" fillId="0" borderId="0" xfId="0" applyFont="1" applyAlignment="1">
      <alignment horizontal="right" vertical="top" wrapText="1"/>
    </xf>
    <xf numFmtId="0" fontId="0" fillId="0" borderId="0" xfId="0" applyAlignment="1">
      <alignment vertical="center" wrapText="1"/>
    </xf>
    <xf numFmtId="0" fontId="4" fillId="0" borderId="0" xfId="0" applyFont="1" applyAlignment="1">
      <alignment vertical="center" wrapText="1"/>
    </xf>
    <xf numFmtId="0" fontId="5" fillId="0" borderId="46" xfId="0" applyFont="1" applyBorder="1" applyAlignment="1">
      <alignment horizontal="center" vertical="center"/>
    </xf>
    <xf numFmtId="0" fontId="5" fillId="0" borderId="45" xfId="0" applyFont="1" applyBorder="1" applyAlignment="1">
      <alignment horizontal="center" vertical="center"/>
    </xf>
    <xf numFmtId="0" fontId="12" fillId="0" borderId="0" xfId="0" applyFont="1" applyAlignment="1">
      <alignment horizontal="left" vertical="center" shrinkToFit="1"/>
    </xf>
    <xf numFmtId="194" fontId="12" fillId="0" borderId="0" xfId="0" applyNumberFormat="1" applyFont="1" applyFill="1" applyBorder="1" applyAlignment="1" applyProtection="1">
      <alignment horizontal="left" vertical="center"/>
    </xf>
    <xf numFmtId="0" fontId="5" fillId="0" borderId="0" xfId="0" applyFont="1" applyFill="1" applyBorder="1" applyAlignment="1">
      <alignment horizontal="left" vertical="center"/>
    </xf>
    <xf numFmtId="0" fontId="12" fillId="0" borderId="0" xfId="0" applyFont="1" applyFill="1" applyAlignment="1" applyProtection="1">
      <alignment horizontal="distributed" vertical="distributed"/>
    </xf>
    <xf numFmtId="0" fontId="0" fillId="0" borderId="52" xfId="0" applyFill="1" applyBorder="1" applyAlignment="1" applyProtection="1">
      <alignment horizontal="center" vertical="center"/>
    </xf>
    <xf numFmtId="0" fontId="0" fillId="0" borderId="53"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0" xfId="0" applyFill="1" applyBorder="1" applyAlignment="1" applyProtection="1">
      <alignment horizontal="center" vertical="center"/>
    </xf>
    <xf numFmtId="0" fontId="5" fillId="6" borderId="0" xfId="0" applyFont="1" applyFill="1" applyAlignment="1" applyProtection="1">
      <alignment horizontal="left" vertical="center"/>
    </xf>
    <xf numFmtId="0" fontId="0" fillId="0" borderId="7" xfId="0" applyFill="1" applyBorder="1" applyAlignment="1" applyProtection="1">
      <alignment horizontal="center" vertical="center"/>
    </xf>
    <xf numFmtId="0" fontId="0" fillId="0" borderId="43" xfId="0" applyFill="1" applyBorder="1" applyAlignment="1" applyProtection="1">
      <alignment horizontal="center" vertical="center"/>
    </xf>
    <xf numFmtId="0" fontId="0" fillId="0" borderId="45" xfId="0" applyFill="1" applyBorder="1" applyAlignment="1" applyProtection="1">
      <alignment horizontal="center" vertical="center"/>
    </xf>
    <xf numFmtId="0" fontId="17" fillId="0" borderId="0" xfId="0" applyFont="1" applyFill="1" applyBorder="1" applyAlignment="1" applyProtection="1">
      <alignment horizontal="left" vertical="center"/>
    </xf>
    <xf numFmtId="0" fontId="17" fillId="0" borderId="0" xfId="0" applyFont="1" applyFill="1" applyBorder="1" applyAlignment="1" applyProtection="1">
      <alignment horizontal="center" vertical="center"/>
    </xf>
    <xf numFmtId="0" fontId="8" fillId="0" borderId="0" xfId="0" applyFont="1" applyFill="1" applyAlignment="1" applyProtection="1">
      <alignment horizontal="left" vertical="top" wrapText="1"/>
    </xf>
    <xf numFmtId="0" fontId="15" fillId="4" borderId="3" xfId="0" applyNumberFormat="1" applyFont="1" applyFill="1" applyBorder="1" applyAlignment="1" applyProtection="1">
      <alignment horizontal="center" vertical="center"/>
    </xf>
    <xf numFmtId="0" fontId="15" fillId="4" borderId="31" xfId="0" applyNumberFormat="1" applyFont="1" applyFill="1" applyBorder="1" applyAlignment="1" applyProtection="1">
      <alignment horizontal="center" vertical="center"/>
    </xf>
    <xf numFmtId="0" fontId="15" fillId="4" borderId="50" xfId="0" applyNumberFormat="1" applyFont="1" applyFill="1" applyBorder="1" applyAlignment="1" applyProtection="1">
      <alignment horizontal="center" vertical="center"/>
    </xf>
    <xf numFmtId="0" fontId="15" fillId="4" borderId="12" xfId="0" applyNumberFormat="1" applyFont="1" applyFill="1" applyBorder="1" applyAlignment="1" applyProtection="1">
      <alignment horizontal="center" vertical="center"/>
    </xf>
    <xf numFmtId="0" fontId="15" fillId="4" borderId="42" xfId="0" applyNumberFormat="1" applyFont="1" applyFill="1" applyBorder="1" applyAlignment="1" applyProtection="1">
      <alignment horizontal="center" vertical="center"/>
    </xf>
    <xf numFmtId="0" fontId="15" fillId="4" borderId="22" xfId="0" applyNumberFormat="1" applyFont="1" applyFill="1" applyBorder="1" applyAlignment="1" applyProtection="1">
      <alignment horizontal="center" vertical="center"/>
    </xf>
    <xf numFmtId="0" fontId="0" fillId="0" borderId="49" xfId="0" applyFill="1" applyBorder="1" applyAlignment="1" applyProtection="1">
      <alignment horizontal="center" vertical="center"/>
    </xf>
    <xf numFmtId="0" fontId="13" fillId="0" borderId="30" xfId="0" applyFont="1" applyFill="1" applyBorder="1" applyAlignment="1" applyProtection="1">
      <alignment horizontal="center" vertical="center" wrapText="1"/>
    </xf>
    <xf numFmtId="0" fontId="13" fillId="0" borderId="51" xfId="0" applyFont="1" applyFill="1" applyBorder="1" applyAlignment="1" applyProtection="1">
      <alignment horizontal="center" vertical="center" wrapText="1"/>
    </xf>
    <xf numFmtId="0" fontId="13" fillId="0" borderId="29" xfId="0" applyFont="1" applyFill="1" applyBorder="1" applyAlignment="1" applyProtection="1">
      <alignment horizontal="center" vertical="center" wrapText="1"/>
    </xf>
    <xf numFmtId="0" fontId="13" fillId="0" borderId="12" xfId="0" applyFont="1" applyFill="1" applyBorder="1" applyAlignment="1" applyProtection="1">
      <alignment horizontal="center" vertical="center" wrapText="1"/>
    </xf>
    <xf numFmtId="0" fontId="13" fillId="0" borderId="42" xfId="0" applyFont="1" applyFill="1" applyBorder="1" applyAlignment="1" applyProtection="1">
      <alignment horizontal="center" vertical="center" wrapText="1"/>
    </xf>
    <xf numFmtId="0" fontId="13" fillId="0" borderId="22" xfId="0" applyFont="1" applyFill="1" applyBorder="1" applyAlignment="1" applyProtection="1">
      <alignment horizontal="center" vertical="center" wrapText="1"/>
    </xf>
    <xf numFmtId="0" fontId="15" fillId="4" borderId="30" xfId="0" applyNumberFormat="1" applyFont="1" applyFill="1" applyBorder="1" applyAlignment="1" applyProtection="1">
      <alignment horizontal="center" vertical="center"/>
    </xf>
    <xf numFmtId="0" fontId="15" fillId="4" borderId="51" xfId="0" applyNumberFormat="1" applyFont="1" applyFill="1" applyBorder="1" applyAlignment="1" applyProtection="1">
      <alignment horizontal="center" vertical="center"/>
    </xf>
    <xf numFmtId="0" fontId="15" fillId="4" borderId="29" xfId="0" applyNumberFormat="1" applyFont="1" applyFill="1" applyBorder="1" applyAlignment="1" applyProtection="1">
      <alignment horizontal="center" vertical="center"/>
    </xf>
    <xf numFmtId="0" fontId="13" fillId="0" borderId="25" xfId="0" applyFont="1" applyBorder="1" applyAlignment="1" applyProtection="1">
      <alignment horizontal="center" vertical="center" wrapText="1"/>
    </xf>
    <xf numFmtId="0" fontId="13" fillId="0" borderId="1" xfId="0" applyFont="1" applyBorder="1" applyAlignment="1" applyProtection="1">
      <alignment horizontal="center" vertical="center" wrapText="1"/>
    </xf>
    <xf numFmtId="0" fontId="13" fillId="0" borderId="59" xfId="0" applyFont="1" applyBorder="1" applyAlignment="1" applyProtection="1">
      <alignment horizontal="center" vertical="center" wrapText="1"/>
    </xf>
    <xf numFmtId="0" fontId="13" fillId="0" borderId="19" xfId="0" applyFont="1" applyBorder="1" applyAlignment="1" applyProtection="1">
      <alignment horizontal="center" vertical="center" wrapText="1"/>
    </xf>
    <xf numFmtId="0" fontId="13" fillId="0" borderId="26"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5" fillId="0" borderId="24" xfId="0" applyFont="1" applyBorder="1" applyAlignment="1">
      <alignment horizontal="center" vertical="center"/>
    </xf>
    <xf numFmtId="0" fontId="15" fillId="0" borderId="6" xfId="0" applyFont="1" applyBorder="1" applyAlignment="1">
      <alignment horizontal="center" vertical="center"/>
    </xf>
    <xf numFmtId="0" fontId="15" fillId="0" borderId="25" xfId="0" applyFont="1" applyBorder="1" applyAlignment="1">
      <alignment horizontal="center" vertical="center"/>
    </xf>
    <xf numFmtId="0" fontId="15" fillId="0" borderId="1" xfId="0" applyFont="1" applyBorder="1" applyAlignment="1">
      <alignment horizontal="center" vertical="center"/>
    </xf>
    <xf numFmtId="0" fontId="13" fillId="0" borderId="6" xfId="0" applyFont="1" applyBorder="1" applyAlignment="1">
      <alignment horizontal="center" vertical="center"/>
    </xf>
    <xf numFmtId="0" fontId="13" fillId="0" borderId="1" xfId="0" applyFont="1" applyBorder="1" applyAlignment="1" applyProtection="1">
      <alignment horizontal="center" vertical="center"/>
    </xf>
    <xf numFmtId="0" fontId="15" fillId="0" borderId="24" xfId="0" applyFont="1" applyBorder="1" applyAlignment="1" applyProtection="1">
      <alignment horizontal="center" vertical="center"/>
    </xf>
    <xf numFmtId="0" fontId="15" fillId="0" borderId="6" xfId="0" applyFont="1" applyBorder="1" applyAlignment="1" applyProtection="1">
      <alignment horizontal="center" vertical="center"/>
    </xf>
    <xf numFmtId="0" fontId="15" fillId="0" borderId="25" xfId="0" applyFont="1" applyBorder="1" applyAlignment="1" applyProtection="1">
      <alignment horizontal="center" vertical="center"/>
    </xf>
    <xf numFmtId="0" fontId="15" fillId="0" borderId="1" xfId="0" applyFont="1" applyBorder="1" applyAlignment="1" applyProtection="1">
      <alignment horizontal="center" vertical="center"/>
    </xf>
    <xf numFmtId="0" fontId="13" fillId="0" borderId="6" xfId="0" applyFont="1" applyBorder="1" applyAlignment="1" applyProtection="1">
      <alignment horizontal="center" vertical="center"/>
    </xf>
    <xf numFmtId="0" fontId="13" fillId="0" borderId="6"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4" xfId="0" applyFont="1" applyBorder="1" applyAlignment="1">
      <alignment horizontal="center" vertical="center" wrapText="1"/>
    </xf>
    <xf numFmtId="191" fontId="1" fillId="0" borderId="27" xfId="10" applyNumberFormat="1" applyBorder="1" applyAlignment="1" applyProtection="1">
      <alignment horizontal="center" vertical="center"/>
    </xf>
    <xf numFmtId="191" fontId="1" fillId="0" borderId="58" xfId="10" applyNumberFormat="1" applyBorder="1" applyAlignment="1" applyProtection="1">
      <alignment horizontal="center" vertical="center"/>
    </xf>
    <xf numFmtId="191" fontId="1" fillId="0" borderId="19" xfId="10" applyNumberFormat="1" applyBorder="1" applyAlignment="1" applyProtection="1">
      <alignment horizontal="center" vertical="center"/>
    </xf>
    <xf numFmtId="0" fontId="13" fillId="0" borderId="19" xfId="10" applyFont="1" applyBorder="1" applyAlignment="1" applyProtection="1">
      <alignment horizontal="center" vertical="center"/>
    </xf>
    <xf numFmtId="0" fontId="13" fillId="0" borderId="19" xfId="10" applyFont="1" applyBorder="1" applyAlignment="1" applyProtection="1">
      <alignment horizontal="center" vertical="center" wrapText="1"/>
    </xf>
    <xf numFmtId="0" fontId="13" fillId="0" borderId="1" xfId="10" applyFont="1" applyBorder="1" applyAlignment="1" applyProtection="1">
      <alignment horizontal="center" vertical="center" wrapText="1"/>
    </xf>
    <xf numFmtId="0" fontId="1" fillId="0" borderId="27" xfId="10" applyBorder="1" applyAlignment="1" applyProtection="1">
      <alignment horizontal="center" vertical="center"/>
    </xf>
    <xf numFmtId="0" fontId="1" fillId="0" borderId="58" xfId="10" applyBorder="1" applyAlignment="1" applyProtection="1">
      <alignment horizontal="center" vertical="center"/>
    </xf>
    <xf numFmtId="0" fontId="1" fillId="0" borderId="19" xfId="10" applyBorder="1" applyAlignment="1" applyProtection="1">
      <alignment horizontal="center" vertical="center"/>
    </xf>
    <xf numFmtId="0" fontId="13" fillId="0" borderId="1" xfId="10" applyFont="1" applyBorder="1" applyAlignment="1" applyProtection="1">
      <alignment horizontal="center" vertical="center"/>
    </xf>
    <xf numFmtId="0" fontId="13" fillId="0" borderId="17" xfId="0" applyFont="1" applyBorder="1" applyAlignment="1" applyProtection="1">
      <alignment horizontal="center" vertical="center" wrapText="1"/>
    </xf>
    <xf numFmtId="0" fontId="13" fillId="0" borderId="14"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8" fillId="0" borderId="0" xfId="0" applyFont="1" applyBorder="1" applyAlignment="1" applyProtection="1">
      <alignment horizontal="left" vertical="center" wrapText="1"/>
    </xf>
    <xf numFmtId="187" fontId="0" fillId="0" borderId="1" xfId="0" applyNumberFormat="1" applyBorder="1" applyAlignment="1" applyProtection="1">
      <alignment horizontal="center" vertical="center"/>
    </xf>
    <xf numFmtId="0" fontId="0" fillId="0" borderId="0" xfId="0" applyAlignment="1" applyProtection="1">
      <alignment horizontal="left" vertical="center"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left" vertical="center" wrapText="1"/>
    </xf>
    <xf numFmtId="0" fontId="13" fillId="0" borderId="25" xfId="0" applyNumberFormat="1" applyFont="1" applyFill="1" applyBorder="1" applyAlignment="1" applyProtection="1">
      <alignment horizontal="center" vertical="center"/>
    </xf>
    <xf numFmtId="0" fontId="13" fillId="0" borderId="26" xfId="0" applyNumberFormat="1" applyFont="1" applyFill="1" applyBorder="1" applyAlignment="1" applyProtection="1">
      <alignment horizontal="center" vertical="center"/>
    </xf>
    <xf numFmtId="187" fontId="13" fillId="5" borderId="14" xfId="0" applyNumberFormat="1" applyFont="1" applyFill="1" applyBorder="1" applyAlignment="1" applyProtection="1">
      <alignment horizontal="center" vertical="center"/>
    </xf>
    <xf numFmtId="187" fontId="13" fillId="5" borderId="15" xfId="0" applyNumberFormat="1" applyFont="1" applyFill="1" applyBorder="1" applyAlignment="1" applyProtection="1">
      <alignment horizontal="center" vertical="center"/>
    </xf>
    <xf numFmtId="0" fontId="13" fillId="0" borderId="3" xfId="0" applyFont="1" applyBorder="1" applyAlignment="1" applyProtection="1">
      <alignment horizontal="center" vertical="center" wrapText="1"/>
    </xf>
    <xf numFmtId="0" fontId="13" fillId="0" borderId="31"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4" xfId="0" applyFont="1" applyBorder="1" applyAlignment="1" applyProtection="1">
      <alignment horizontal="center" vertical="center"/>
    </xf>
    <xf numFmtId="0" fontId="13" fillId="0" borderId="37" xfId="0" applyFont="1" applyBorder="1" applyAlignment="1" applyProtection="1">
      <alignment horizontal="center" vertical="center"/>
    </xf>
    <xf numFmtId="0" fontId="13" fillId="0" borderId="9" xfId="0" applyFont="1" applyBorder="1" applyAlignment="1" applyProtection="1">
      <alignment horizontal="center" vertical="center"/>
    </xf>
    <xf numFmtId="0" fontId="13" fillId="0" borderId="28" xfId="0" applyFont="1" applyBorder="1" applyAlignment="1" applyProtection="1">
      <alignment horizontal="center" vertical="center" wrapText="1"/>
    </xf>
    <xf numFmtId="0" fontId="13" fillId="0" borderId="58" xfId="0" applyFont="1" applyBorder="1" applyAlignment="1" applyProtection="1">
      <alignment horizontal="center" vertical="center" wrapText="1"/>
    </xf>
    <xf numFmtId="0" fontId="13" fillId="0" borderId="55" xfId="0" applyFont="1" applyBorder="1" applyAlignment="1" applyProtection="1">
      <alignment horizontal="center" vertical="center" wrapText="1"/>
    </xf>
    <xf numFmtId="0" fontId="13" fillId="0" borderId="48" xfId="0" applyFont="1" applyBorder="1" applyAlignment="1" applyProtection="1">
      <alignment horizontal="center" vertical="center" wrapText="1"/>
    </xf>
    <xf numFmtId="0" fontId="13" fillId="0" borderId="56" xfId="0" applyFont="1" applyBorder="1" applyAlignment="1" applyProtection="1">
      <alignment horizontal="center" vertical="center" wrapText="1"/>
    </xf>
    <xf numFmtId="0" fontId="13" fillId="0" borderId="5" xfId="0" applyFont="1" applyBorder="1" applyAlignment="1" applyProtection="1">
      <alignment horizontal="center" vertical="center"/>
    </xf>
    <xf numFmtId="0" fontId="13" fillId="0" borderId="8" xfId="0" applyFont="1" applyBorder="1" applyAlignment="1" applyProtection="1">
      <alignment horizontal="center" vertical="center"/>
    </xf>
    <xf numFmtId="0" fontId="13" fillId="0" borderId="31" xfId="0" applyFont="1" applyBorder="1" applyAlignment="1" applyProtection="1">
      <alignment horizontal="center" vertical="center"/>
    </xf>
    <xf numFmtId="187" fontId="0" fillId="0" borderId="0" xfId="0" applyNumberFormat="1" applyBorder="1" applyAlignment="1" applyProtection="1">
      <alignment horizontal="center" vertical="center"/>
    </xf>
    <xf numFmtId="0" fontId="10" fillId="0" borderId="0" xfId="0" applyFont="1" applyBorder="1" applyAlignment="1" applyProtection="1">
      <alignment horizontal="center" vertical="center" wrapText="1"/>
    </xf>
    <xf numFmtId="0" fontId="13" fillId="0" borderId="4" xfId="0" applyFont="1" applyBorder="1" applyAlignment="1" applyProtection="1">
      <alignment horizontal="center" vertical="center" wrapText="1"/>
    </xf>
    <xf numFmtId="0" fontId="13" fillId="0" borderId="37"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4" fillId="0" borderId="0" xfId="0" applyFont="1" applyAlignment="1" applyProtection="1">
      <alignment horizontal="center" vertical="center"/>
    </xf>
    <xf numFmtId="0" fontId="13" fillId="0" borderId="7" xfId="0" applyFont="1" applyBorder="1" applyAlignment="1" applyProtection="1">
      <alignment horizontal="center" vertical="center"/>
    </xf>
    <xf numFmtId="0" fontId="13" fillId="0" borderId="43" xfId="0" applyFont="1" applyBorder="1" applyAlignment="1" applyProtection="1">
      <alignment horizontal="center" vertical="center"/>
    </xf>
    <xf numFmtId="0" fontId="15" fillId="0" borderId="30" xfId="0" applyFont="1" applyBorder="1" applyAlignment="1" applyProtection="1">
      <alignment horizontal="center" vertical="center"/>
    </xf>
    <xf numFmtId="0" fontId="15" fillId="0" borderId="51" xfId="0" applyFont="1" applyBorder="1" applyAlignment="1" applyProtection="1">
      <alignment horizontal="center" vertical="center"/>
    </xf>
    <xf numFmtId="0" fontId="15" fillId="0" borderId="57" xfId="0" applyFont="1" applyBorder="1" applyAlignment="1" applyProtection="1">
      <alignment horizontal="center" vertical="center"/>
    </xf>
    <xf numFmtId="0" fontId="15" fillId="0" borderId="38" xfId="0" applyFont="1" applyBorder="1" applyAlignment="1" applyProtection="1">
      <alignment horizontal="center" vertical="center"/>
    </xf>
    <xf numFmtId="0" fontId="15" fillId="0" borderId="0" xfId="0" applyFont="1" applyBorder="1" applyAlignment="1" applyProtection="1">
      <alignment horizontal="center" vertical="center"/>
    </xf>
    <xf numFmtId="0" fontId="15" fillId="0" borderId="39" xfId="0" applyFont="1" applyBorder="1" applyAlignment="1" applyProtection="1">
      <alignment horizontal="center" vertical="center"/>
    </xf>
    <xf numFmtId="0" fontId="15" fillId="0" borderId="10" xfId="0" applyFont="1" applyBorder="1" applyAlignment="1" applyProtection="1">
      <alignment horizontal="center" vertical="center"/>
    </xf>
    <xf numFmtId="0" fontId="15" fillId="0" borderId="23" xfId="0" applyFont="1" applyBorder="1" applyAlignment="1" applyProtection="1">
      <alignment horizontal="center" vertical="center"/>
    </xf>
    <xf numFmtId="0" fontId="15" fillId="0" borderId="11" xfId="0" applyFont="1" applyBorder="1" applyAlignment="1" applyProtection="1">
      <alignment horizontal="center" vertical="center"/>
    </xf>
    <xf numFmtId="0" fontId="15" fillId="0" borderId="0" xfId="0" applyNumberFormat="1" applyFont="1" applyBorder="1" applyAlignment="1" applyProtection="1">
      <alignment horizontal="left" vertical="center"/>
    </xf>
    <xf numFmtId="0" fontId="5" fillId="0" borderId="0" xfId="0" applyFont="1" applyBorder="1" applyAlignment="1" applyProtection="1">
      <alignment horizontal="left" vertical="center" wrapText="1"/>
    </xf>
    <xf numFmtId="0" fontId="13" fillId="0" borderId="6" xfId="10" applyFont="1" applyBorder="1" applyAlignment="1" applyProtection="1">
      <alignment horizontal="center" vertical="center"/>
    </xf>
    <xf numFmtId="0" fontId="13" fillId="0" borderId="17" xfId="10" applyFont="1" applyBorder="1" applyAlignment="1" applyProtection="1">
      <alignment horizontal="center" vertical="center" wrapText="1"/>
    </xf>
    <xf numFmtId="0" fontId="13" fillId="0" borderId="14" xfId="10" applyFont="1" applyBorder="1" applyAlignment="1" applyProtection="1">
      <alignment horizontal="center" vertical="center" wrapText="1"/>
    </xf>
    <xf numFmtId="0" fontId="13" fillId="0" borderId="15" xfId="10" applyFont="1" applyBorder="1" applyAlignment="1" applyProtection="1">
      <alignment horizontal="center" vertical="center" wrapText="1"/>
    </xf>
    <xf numFmtId="194" fontId="12" fillId="0" borderId="0" xfId="0" applyNumberFormat="1" applyFont="1" applyFill="1" applyBorder="1" applyAlignment="1" applyProtection="1">
      <alignment horizontal="right" vertical="center"/>
    </xf>
    <xf numFmtId="0" fontId="13" fillId="0" borderId="2" xfId="10" applyFont="1" applyBorder="1" applyAlignment="1" applyProtection="1">
      <alignment horizontal="center" vertical="center" wrapText="1"/>
    </xf>
    <xf numFmtId="0" fontId="1" fillId="0" borderId="54" xfId="10" applyBorder="1" applyAlignment="1" applyProtection="1">
      <alignment horizontal="center" vertical="center" wrapText="1"/>
    </xf>
    <xf numFmtId="0" fontId="1" fillId="0" borderId="53" xfId="10" applyBorder="1" applyAlignment="1" applyProtection="1">
      <alignment horizontal="center" vertical="center" wrapText="1"/>
    </xf>
    <xf numFmtId="0" fontId="5" fillId="0" borderId="1" xfId="10" applyFont="1" applyBorder="1" applyAlignment="1" applyProtection="1">
      <alignment horizontal="center" vertical="center" wrapText="1"/>
    </xf>
    <xf numFmtId="0" fontId="1" fillId="0" borderId="24" xfId="10" applyBorder="1" applyAlignment="1" applyProtection="1">
      <alignment horizontal="center" vertical="center"/>
    </xf>
    <xf numFmtId="0" fontId="1" fillId="0" borderId="6" xfId="10" applyBorder="1" applyAlignment="1" applyProtection="1">
      <alignment horizontal="center" vertical="center"/>
    </xf>
    <xf numFmtId="0" fontId="1" fillId="0" borderId="25" xfId="10" applyBorder="1" applyAlignment="1" applyProtection="1">
      <alignment horizontal="center" vertical="center"/>
    </xf>
    <xf numFmtId="0" fontId="1" fillId="0" borderId="1" xfId="10" applyBorder="1" applyAlignment="1" applyProtection="1">
      <alignment horizontal="center" vertical="center"/>
    </xf>
    <xf numFmtId="0" fontId="1" fillId="0" borderId="26" xfId="10" applyBorder="1" applyAlignment="1" applyProtection="1">
      <alignment horizontal="center" vertical="center"/>
    </xf>
    <xf numFmtId="0" fontId="1" fillId="0" borderId="2" xfId="10" applyBorder="1" applyAlignment="1" applyProtection="1">
      <alignment horizontal="center" vertical="center"/>
    </xf>
    <xf numFmtId="0" fontId="13" fillId="0" borderId="6" xfId="10" applyFont="1" applyBorder="1" applyAlignment="1" applyProtection="1">
      <alignment horizontal="center" vertical="center" wrapText="1"/>
    </xf>
    <xf numFmtId="194" fontId="15" fillId="0" borderId="0" xfId="0" applyNumberFormat="1" applyFont="1" applyFill="1" applyAlignment="1" applyProtection="1">
      <alignment horizontal="center" vertical="center"/>
    </xf>
    <xf numFmtId="0" fontId="13" fillId="0" borderId="39" xfId="0" applyFont="1" applyFill="1" applyBorder="1" applyAlignment="1">
      <alignment horizontal="center" vertical="center"/>
    </xf>
    <xf numFmtId="0" fontId="14" fillId="0" borderId="0" xfId="0" applyFont="1" applyAlignment="1" applyProtection="1">
      <alignment horizontal="right" vertical="center"/>
    </xf>
    <xf numFmtId="0" fontId="0" fillId="0" borderId="0" xfId="0" applyNumberFormat="1" applyFill="1" applyAlignment="1" applyProtection="1">
      <alignment horizontal="left" vertical="center"/>
    </xf>
    <xf numFmtId="0" fontId="0" fillId="0" borderId="0" xfId="0" applyAlignment="1" applyProtection="1">
      <alignment horizontal="right" vertical="center"/>
    </xf>
    <xf numFmtId="200" fontId="0" fillId="0" borderId="0" xfId="0" applyNumberFormat="1" applyFont="1" applyFill="1" applyAlignment="1" applyProtection="1">
      <alignment horizontal="right" vertical="center"/>
      <protection locked="0"/>
    </xf>
    <xf numFmtId="0" fontId="49" fillId="0" borderId="0" xfId="3" applyFont="1" applyAlignment="1">
      <alignment horizontal="center" vertical="center"/>
    </xf>
    <xf numFmtId="0" fontId="51" fillId="0" borderId="0" xfId="3" applyFont="1" applyFill="1" applyBorder="1" applyAlignment="1">
      <alignment horizontal="left" vertical="center"/>
    </xf>
    <xf numFmtId="0" fontId="52" fillId="0" borderId="0" xfId="3" applyFont="1" applyAlignment="1">
      <alignment horizontal="right" vertical="top"/>
    </xf>
    <xf numFmtId="0" fontId="52" fillId="0" borderId="0" xfId="3" applyFont="1" applyAlignment="1">
      <alignment vertical="top" wrapText="1"/>
    </xf>
    <xf numFmtId="0" fontId="52" fillId="0" borderId="0" xfId="3" applyFont="1" applyAlignment="1">
      <alignment horizontal="left" vertical="top" wrapText="1"/>
    </xf>
    <xf numFmtId="194" fontId="15" fillId="0" borderId="0" xfId="0" applyNumberFormat="1" applyFont="1" applyFill="1" applyAlignment="1" applyProtection="1">
      <alignment horizontal="right" vertical="center"/>
    </xf>
    <xf numFmtId="0" fontId="13" fillId="0" borderId="0" xfId="0" applyFont="1" applyFill="1" applyBorder="1" applyAlignment="1">
      <alignment horizontal="right" vertical="center"/>
    </xf>
    <xf numFmtId="0" fontId="51" fillId="0" borderId="0" xfId="3" applyFont="1" applyFill="1" applyAlignment="1">
      <alignment horizontal="center" vertical="center"/>
    </xf>
    <xf numFmtId="0" fontId="52" fillId="0" borderId="0" xfId="3" applyFont="1" applyBorder="1" applyAlignment="1">
      <alignment horizontal="left" vertical="top" wrapText="1"/>
    </xf>
    <xf numFmtId="0" fontId="53" fillId="0" borderId="24" xfId="3" applyFont="1" applyFill="1" applyBorder="1" applyAlignment="1">
      <alignment horizontal="center" vertical="center"/>
    </xf>
    <xf numFmtId="0" fontId="53" fillId="0" borderId="6" xfId="3" applyFont="1" applyFill="1" applyBorder="1" applyAlignment="1">
      <alignment horizontal="center" vertical="center"/>
    </xf>
    <xf numFmtId="0" fontId="53" fillId="0" borderId="25" xfId="3" applyFont="1" applyFill="1" applyBorder="1" applyAlignment="1">
      <alignment horizontal="center" vertical="center"/>
    </xf>
    <xf numFmtId="0" fontId="53" fillId="0" borderId="1" xfId="3" applyFont="1" applyFill="1" applyBorder="1" applyAlignment="1">
      <alignment horizontal="center" vertical="center"/>
    </xf>
    <xf numFmtId="0" fontId="48" fillId="0" borderId="7" xfId="3" applyFont="1" applyBorder="1" applyAlignment="1">
      <alignment horizontal="center" vertical="center"/>
    </xf>
    <xf numFmtId="0" fontId="48" fillId="0" borderId="43" xfId="3" applyFont="1" applyBorder="1" applyAlignment="1">
      <alignment horizontal="center" vertical="center"/>
    </xf>
    <xf numFmtId="0" fontId="48" fillId="0" borderId="49" xfId="3" applyFont="1" applyBorder="1" applyAlignment="1">
      <alignment horizontal="center" vertical="center"/>
    </xf>
    <xf numFmtId="0" fontId="48" fillId="0" borderId="24" xfId="3" applyFont="1" applyBorder="1" applyAlignment="1">
      <alignment horizontal="center" vertical="center" wrapText="1"/>
    </xf>
    <xf numFmtId="0" fontId="48" fillId="0" borderId="17" xfId="3" applyFont="1" applyBorder="1" applyAlignment="1">
      <alignment horizontal="center" vertical="center" wrapText="1"/>
    </xf>
    <xf numFmtId="0" fontId="48" fillId="0" borderId="25" xfId="3" applyFont="1" applyBorder="1" applyAlignment="1">
      <alignment horizontal="center" vertical="center" wrapText="1"/>
    </xf>
    <xf numFmtId="0" fontId="48" fillId="0" borderId="14" xfId="3" applyFont="1" applyBorder="1" applyAlignment="1">
      <alignment horizontal="center" vertical="center" wrapText="1"/>
    </xf>
    <xf numFmtId="0" fontId="54" fillId="0" borderId="5" xfId="0" applyFont="1" applyBorder="1" applyAlignment="1">
      <alignment horizontal="center" vertical="center" shrinkToFit="1"/>
    </xf>
    <xf numFmtId="0" fontId="54" fillId="0" borderId="31" xfId="0" applyFont="1" applyBorder="1" applyAlignment="1">
      <alignment horizontal="center" vertical="center" shrinkToFit="1"/>
    </xf>
    <xf numFmtId="0" fontId="54" fillId="0" borderId="61" xfId="0" applyFont="1" applyBorder="1" applyAlignment="1">
      <alignment horizontal="center" vertical="center" shrinkToFit="1"/>
    </xf>
    <xf numFmtId="0" fontId="54" fillId="0" borderId="50" xfId="0" applyFont="1" applyBorder="1" applyAlignment="1">
      <alignment horizontal="center" vertical="center" shrinkToFit="1"/>
    </xf>
    <xf numFmtId="0" fontId="47" fillId="0" borderId="27" xfId="0" applyFont="1" applyBorder="1" applyAlignment="1">
      <alignment horizontal="center" vertical="center" wrapText="1" shrinkToFit="1"/>
    </xf>
    <xf numFmtId="0" fontId="47" fillId="0" borderId="19" xfId="0" applyFont="1" applyBorder="1" applyAlignment="1">
      <alignment horizontal="center" vertical="center" wrapText="1" shrinkToFit="1"/>
    </xf>
    <xf numFmtId="0" fontId="48" fillId="0" borderId="14" xfId="3" applyFont="1" applyBorder="1" applyAlignment="1">
      <alignment horizontal="center" vertical="center"/>
    </xf>
    <xf numFmtId="0" fontId="53" fillId="0" borderId="4" xfId="3" applyFont="1" applyFill="1" applyBorder="1" applyAlignment="1">
      <alignment horizontal="center" vertical="center"/>
    </xf>
    <xf numFmtId="0" fontId="53" fillId="0" borderId="9" xfId="3" applyFont="1" applyFill="1" applyBorder="1" applyAlignment="1">
      <alignment horizontal="center" vertical="center"/>
    </xf>
    <xf numFmtId="196" fontId="54" fillId="0" borderId="2" xfId="3" applyNumberFormat="1" applyFont="1" applyFill="1" applyBorder="1" applyAlignment="1">
      <alignment horizontal="right" vertical="center"/>
    </xf>
    <xf numFmtId="196" fontId="54" fillId="0" borderId="66" xfId="3" applyNumberFormat="1" applyFont="1" applyBorder="1" applyAlignment="1">
      <alignment horizontal="right" vertical="center"/>
    </xf>
    <xf numFmtId="196" fontId="54" fillId="0" borderId="37" xfId="3" applyNumberFormat="1" applyFont="1" applyBorder="1" applyAlignment="1">
      <alignment horizontal="right" vertical="center"/>
    </xf>
    <xf numFmtId="196" fontId="54" fillId="0" borderId="9" xfId="3" applyNumberFormat="1" applyFont="1" applyBorder="1" applyAlignment="1">
      <alignment horizontal="right" vertical="center"/>
    </xf>
    <xf numFmtId="196" fontId="48" fillId="0" borderId="26" xfId="2" applyNumberFormat="1" applyFont="1" applyBorder="1" applyAlignment="1">
      <alignment horizontal="right" vertical="center"/>
    </xf>
    <xf numFmtId="196" fontId="48" fillId="0" borderId="15" xfId="2" applyNumberFormat="1" applyFont="1" applyBorder="1" applyAlignment="1">
      <alignment horizontal="right" vertical="center"/>
    </xf>
    <xf numFmtId="0" fontId="47" fillId="0" borderId="62" xfId="0" applyFont="1" applyBorder="1" applyAlignment="1">
      <alignment horizontal="center" vertical="center" wrapText="1" shrinkToFit="1"/>
    </xf>
    <xf numFmtId="0" fontId="47" fillId="0" borderId="64" xfId="0" applyFont="1" applyBorder="1" applyAlignment="1">
      <alignment horizontal="center" vertical="center" wrapText="1" shrinkToFit="1"/>
    </xf>
    <xf numFmtId="0" fontId="47" fillId="0" borderId="40" xfId="0" applyFont="1" applyBorder="1" applyAlignment="1">
      <alignment horizontal="center" vertical="center" wrapText="1" shrinkToFit="1"/>
    </xf>
    <xf numFmtId="0" fontId="47" fillId="0" borderId="11" xfId="0" applyFont="1" applyBorder="1" applyAlignment="1">
      <alignment horizontal="center" vertical="center" wrapText="1" shrinkToFit="1"/>
    </xf>
    <xf numFmtId="0" fontId="47" fillId="0" borderId="63" xfId="0" applyFont="1" applyBorder="1" applyAlignment="1">
      <alignment horizontal="center" vertical="center" wrapText="1" shrinkToFit="1"/>
    </xf>
    <xf numFmtId="0" fontId="47" fillId="0" borderId="56" xfId="0" applyFont="1" applyBorder="1" applyAlignment="1">
      <alignment horizontal="center" vertical="center" wrapText="1" shrinkToFit="1"/>
    </xf>
    <xf numFmtId="0" fontId="47" fillId="0" borderId="0" xfId="3" applyFont="1" applyAlignment="1" applyProtection="1">
      <alignment horizontal="center" vertical="center"/>
    </xf>
    <xf numFmtId="0" fontId="49" fillId="0" borderId="0" xfId="3" applyFont="1" applyFill="1" applyBorder="1" applyAlignment="1" applyProtection="1">
      <alignment horizontal="center" vertical="center"/>
    </xf>
    <xf numFmtId="194" fontId="66" fillId="0" borderId="0" xfId="3" applyNumberFormat="1" applyFont="1" applyBorder="1" applyAlignment="1" applyProtection="1">
      <alignment horizontal="right" vertical="center"/>
    </xf>
    <xf numFmtId="0" fontId="48" fillId="0" borderId="41" xfId="3" applyFont="1" applyBorder="1" applyAlignment="1" applyProtection="1">
      <alignment horizontal="center" vertical="center"/>
    </xf>
    <xf numFmtId="0" fontId="48" fillId="0" borderId="34" xfId="3" applyFont="1" applyBorder="1" applyAlignment="1" applyProtection="1">
      <alignment horizontal="center" vertical="center"/>
    </xf>
    <xf numFmtId="0" fontId="48" fillId="0" borderId="40" xfId="3" applyFont="1" applyBorder="1" applyAlignment="1" applyProtection="1">
      <alignment horizontal="center" vertical="center"/>
    </xf>
    <xf numFmtId="0" fontId="48" fillId="0" borderId="33" xfId="3" applyFont="1" applyBorder="1" applyAlignment="1" applyProtection="1">
      <alignment horizontal="center" vertical="center"/>
    </xf>
    <xf numFmtId="0" fontId="48" fillId="0" borderId="0" xfId="3" applyFont="1" applyBorder="1" applyAlignment="1" applyProtection="1">
      <alignment horizontal="center" vertical="center"/>
    </xf>
    <xf numFmtId="0" fontId="48" fillId="0" borderId="39" xfId="3" applyFont="1" applyBorder="1" applyAlignment="1" applyProtection="1">
      <alignment horizontal="center" vertical="center"/>
    </xf>
    <xf numFmtId="0" fontId="48" fillId="0" borderId="44" xfId="3" applyFont="1" applyBorder="1" applyAlignment="1" applyProtection="1">
      <alignment horizontal="center" vertical="center"/>
    </xf>
    <xf numFmtId="0" fontId="48" fillId="0" borderId="23" xfId="3" applyFont="1" applyBorder="1" applyAlignment="1" applyProtection="1">
      <alignment horizontal="center" vertical="center"/>
    </xf>
    <xf numFmtId="0" fontId="48" fillId="0" borderId="11" xfId="3" applyFont="1" applyBorder="1" applyAlignment="1" applyProtection="1">
      <alignment horizontal="center" vertical="center"/>
    </xf>
    <xf numFmtId="0" fontId="48" fillId="0" borderId="1" xfId="3" applyFont="1" applyBorder="1" applyAlignment="1" applyProtection="1">
      <alignment horizontal="left" vertical="center" wrapText="1"/>
    </xf>
    <xf numFmtId="0" fontId="48" fillId="0" borderId="1" xfId="3" applyFont="1" applyBorder="1" applyAlignment="1" applyProtection="1">
      <alignment horizontal="left" vertical="center"/>
    </xf>
    <xf numFmtId="183" fontId="48" fillId="3" borderId="1" xfId="3" applyNumberFormat="1" applyFont="1" applyFill="1" applyBorder="1" applyAlignment="1" applyProtection="1">
      <alignment horizontal="right" vertical="center"/>
      <protection locked="0"/>
    </xf>
    <xf numFmtId="0" fontId="47" fillId="3" borderId="1" xfId="3" applyFont="1" applyFill="1" applyBorder="1" applyAlignment="1" applyProtection="1">
      <alignment horizontal="center" vertical="center"/>
      <protection locked="0"/>
    </xf>
    <xf numFmtId="0" fontId="48" fillId="0" borderId="41" xfId="0" applyFont="1" applyBorder="1" applyAlignment="1" applyProtection="1">
      <alignment horizontal="left" vertical="center" wrapText="1" shrinkToFit="1"/>
    </xf>
    <xf numFmtId="0" fontId="48" fillId="0" borderId="34" xfId="0" applyFont="1" applyBorder="1" applyAlignment="1" applyProtection="1">
      <alignment horizontal="left" vertical="center" wrapText="1" shrinkToFit="1"/>
    </xf>
    <xf numFmtId="0" fontId="48" fillId="0" borderId="40" xfId="0" applyFont="1" applyBorder="1" applyAlignment="1" applyProtection="1">
      <alignment horizontal="left" vertical="center" wrapText="1" shrinkToFit="1"/>
    </xf>
    <xf numFmtId="0" fontId="48" fillId="0" borderId="44" xfId="0" applyFont="1" applyBorder="1" applyAlignment="1" applyProtection="1">
      <alignment horizontal="left" vertical="center" wrapText="1" shrinkToFit="1"/>
    </xf>
    <xf numFmtId="0" fontId="48" fillId="0" borderId="23" xfId="0" applyFont="1" applyBorder="1" applyAlignment="1" applyProtection="1">
      <alignment horizontal="left" vertical="center" wrapText="1" shrinkToFit="1"/>
    </xf>
    <xf numFmtId="0" fontId="48" fillId="0" borderId="11" xfId="0" applyFont="1" applyBorder="1" applyAlignment="1" applyProtection="1">
      <alignment horizontal="left" vertical="center" wrapText="1" shrinkToFit="1"/>
    </xf>
    <xf numFmtId="0" fontId="50" fillId="0" borderId="0" xfId="3" applyFont="1" applyBorder="1" applyAlignment="1" applyProtection="1">
      <alignment horizontal="right" vertical="center"/>
    </xf>
    <xf numFmtId="197" fontId="49" fillId="0" borderId="0" xfId="2" applyNumberFormat="1" applyFont="1" applyBorder="1" applyAlignment="1" applyProtection="1">
      <alignment horizontal="center" vertical="center"/>
    </xf>
    <xf numFmtId="197" fontId="49" fillId="0" borderId="23" xfId="2" applyNumberFormat="1" applyFont="1" applyBorder="1" applyAlignment="1" applyProtection="1">
      <alignment horizontal="center" vertical="center"/>
    </xf>
    <xf numFmtId="0" fontId="51" fillId="0" borderId="0" xfId="3" applyFont="1" applyFill="1" applyBorder="1" applyAlignment="1" applyProtection="1">
      <alignment horizontal="left" vertical="center" shrinkToFit="1"/>
    </xf>
    <xf numFmtId="0" fontId="51" fillId="0" borderId="0" xfId="3" applyFont="1" applyFill="1" applyAlignment="1" applyProtection="1">
      <alignment horizontal="center" vertical="center"/>
    </xf>
    <xf numFmtId="0" fontId="50" fillId="0" borderId="0" xfId="3" applyFont="1" applyBorder="1" applyAlignment="1" applyProtection="1">
      <alignment horizontal="left" vertical="center"/>
    </xf>
    <xf numFmtId="0" fontId="48" fillId="0" borderId="1" xfId="3" applyFont="1" applyBorder="1" applyAlignment="1" applyProtection="1">
      <alignment horizontal="center" vertical="center"/>
    </xf>
    <xf numFmtId="0" fontId="47" fillId="0" borderId="41" xfId="0" applyFont="1" applyBorder="1" applyAlignment="1" applyProtection="1">
      <alignment horizontal="center" vertical="center" wrapText="1" shrinkToFit="1"/>
    </xf>
    <xf numFmtId="0" fontId="47" fillId="0" borderId="34" xfId="0" applyFont="1" applyBorder="1" applyAlignment="1" applyProtection="1">
      <alignment horizontal="center" vertical="center" wrapText="1" shrinkToFit="1"/>
    </xf>
    <xf numFmtId="0" fontId="47" fillId="0" borderId="40" xfId="0" applyFont="1" applyBorder="1" applyAlignment="1" applyProtection="1">
      <alignment horizontal="center" vertical="center" wrapText="1" shrinkToFit="1"/>
    </xf>
    <xf numFmtId="0" fontId="47" fillId="0" borderId="33" xfId="0" applyFont="1" applyBorder="1" applyAlignment="1" applyProtection="1">
      <alignment horizontal="center" vertical="center" wrapText="1" shrinkToFit="1"/>
    </xf>
    <xf numFmtId="0" fontId="47" fillId="0" borderId="0" xfId="0" applyFont="1" applyBorder="1" applyAlignment="1" applyProtection="1">
      <alignment horizontal="center" vertical="center" wrapText="1" shrinkToFit="1"/>
    </xf>
    <xf numFmtId="0" fontId="47" fillId="0" borderId="39" xfId="0" applyFont="1" applyBorder="1" applyAlignment="1" applyProtection="1">
      <alignment horizontal="center" vertical="center" wrapText="1" shrinkToFit="1"/>
    </xf>
    <xf numFmtId="196" fontId="56" fillId="3" borderId="1" xfId="3" applyNumberFormat="1" applyFont="1" applyFill="1" applyBorder="1" applyAlignment="1" applyProtection="1">
      <alignment horizontal="center" vertical="center"/>
      <protection locked="0"/>
    </xf>
    <xf numFmtId="196" fontId="56" fillId="0" borderId="41" xfId="3" applyNumberFormat="1" applyFont="1" applyFill="1" applyBorder="1" applyAlignment="1" applyProtection="1">
      <alignment horizontal="left" vertical="center"/>
    </xf>
    <xf numFmtId="196" fontId="56" fillId="0" borderId="34" xfId="3" applyNumberFormat="1" applyFont="1" applyFill="1" applyBorder="1" applyAlignment="1" applyProtection="1">
      <alignment horizontal="left" vertical="center"/>
    </xf>
    <xf numFmtId="196" fontId="56" fillId="0" borderId="40" xfId="3" applyNumberFormat="1" applyFont="1" applyFill="1" applyBorder="1" applyAlignment="1" applyProtection="1">
      <alignment horizontal="left" vertical="center"/>
    </xf>
    <xf numFmtId="196" fontId="56" fillId="0" borderId="44" xfId="3" applyNumberFormat="1" applyFont="1" applyFill="1" applyBorder="1" applyAlignment="1" applyProtection="1">
      <alignment horizontal="left" vertical="center"/>
    </xf>
    <xf numFmtId="196" fontId="56" fillId="0" borderId="23" xfId="3" applyNumberFormat="1" applyFont="1" applyFill="1" applyBorder="1" applyAlignment="1" applyProtection="1">
      <alignment horizontal="left" vertical="center"/>
    </xf>
    <xf numFmtId="196" fontId="56" fillId="0" borderId="11" xfId="3" applyNumberFormat="1" applyFont="1" applyFill="1" applyBorder="1" applyAlignment="1" applyProtection="1">
      <alignment horizontal="left" vertical="center"/>
    </xf>
    <xf numFmtId="183" fontId="48" fillId="0" borderId="1" xfId="3" applyNumberFormat="1" applyFont="1" applyBorder="1" applyAlignment="1" applyProtection="1">
      <alignment horizontal="right" vertical="center"/>
    </xf>
    <xf numFmtId="0" fontId="48" fillId="0" borderId="60" xfId="3" applyFont="1" applyBorder="1" applyAlignment="1" applyProtection="1">
      <alignment horizontal="center" vertical="center"/>
    </xf>
    <xf numFmtId="0" fontId="0" fillId="0" borderId="5" xfId="11" applyFont="1" applyBorder="1" applyAlignment="1" applyProtection="1">
      <alignment horizontal="right" vertical="center"/>
    </xf>
    <xf numFmtId="0" fontId="0" fillId="0" borderId="31" xfId="11" applyFont="1" applyBorder="1" applyAlignment="1" applyProtection="1">
      <alignment horizontal="right" vertical="center"/>
    </xf>
    <xf numFmtId="0" fontId="0" fillId="0" borderId="8" xfId="11" applyFont="1" applyBorder="1" applyAlignment="1" applyProtection="1">
      <alignment horizontal="right" vertical="center"/>
    </xf>
    <xf numFmtId="0" fontId="4" fillId="0" borderId="5" xfId="11" applyFont="1" applyFill="1" applyBorder="1" applyAlignment="1" applyProtection="1">
      <alignment horizontal="left" vertical="center"/>
      <protection locked="0"/>
    </xf>
    <xf numFmtId="0" fontId="4" fillId="0" borderId="31" xfId="11" applyFill="1" applyBorder="1" applyAlignment="1" applyProtection="1">
      <alignment horizontal="left" vertical="center"/>
      <protection locked="0"/>
    </xf>
    <xf numFmtId="0" fontId="4" fillId="0" borderId="8" xfId="11" applyFill="1" applyBorder="1" applyAlignment="1" applyProtection="1">
      <alignment horizontal="left" vertical="center"/>
      <protection locked="0"/>
    </xf>
    <xf numFmtId="0" fontId="0" fillId="0" borderId="40" xfId="0" applyBorder="1" applyAlignment="1">
      <alignment horizontal="center" vertical="center"/>
    </xf>
    <xf numFmtId="0" fontId="0" fillId="0" borderId="11" xfId="0" applyBorder="1" applyAlignment="1">
      <alignment horizontal="center" vertical="center"/>
    </xf>
    <xf numFmtId="0" fontId="0" fillId="0" borderId="33" xfId="0" applyBorder="1" applyAlignment="1">
      <alignment horizontal="center" vertical="center"/>
    </xf>
    <xf numFmtId="0" fontId="8" fillId="0" borderId="23" xfId="0" applyFont="1" applyBorder="1" applyAlignment="1">
      <alignment horizontal="left" vertical="center" wrapText="1"/>
    </xf>
    <xf numFmtId="0" fontId="8" fillId="0" borderId="67" xfId="0" applyFont="1" applyBorder="1" applyAlignment="1">
      <alignment horizontal="center"/>
    </xf>
    <xf numFmtId="0" fontId="8" fillId="0" borderId="69" xfId="0" applyFont="1" applyBorder="1" applyAlignment="1">
      <alignment horizontal="center"/>
    </xf>
    <xf numFmtId="0" fontId="8" fillId="0" borderId="68" xfId="0" applyFont="1" applyBorder="1" applyAlignment="1">
      <alignment horizontal="center" textRotation="255"/>
    </xf>
    <xf numFmtId="0" fontId="8" fillId="0" borderId="70" xfId="0" applyFont="1" applyBorder="1" applyAlignment="1">
      <alignment horizontal="center" textRotation="255"/>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0" fillId="0" borderId="27" xfId="0" applyFont="1" applyBorder="1" applyAlignment="1">
      <alignment horizontal="center" vertical="center"/>
    </xf>
    <xf numFmtId="0" fontId="8" fillId="0" borderId="1" xfId="0" applyFont="1" applyBorder="1" applyAlignment="1">
      <alignment horizontal="center" vertical="center"/>
    </xf>
    <xf numFmtId="0" fontId="0" fillId="0" borderId="1" xfId="0" applyBorder="1" applyAlignment="1">
      <alignment horizontal="center" vertical="center"/>
    </xf>
    <xf numFmtId="0" fontId="8" fillId="3" borderId="41" xfId="11" applyFont="1" applyFill="1" applyBorder="1" applyAlignment="1" applyProtection="1">
      <alignment horizontal="center" vertical="center"/>
      <protection locked="0"/>
    </xf>
    <xf numFmtId="0" fontId="8" fillId="3" borderId="34" xfId="11" applyFont="1" applyFill="1" applyBorder="1" applyAlignment="1" applyProtection="1">
      <alignment horizontal="center" vertical="center"/>
      <protection locked="0"/>
    </xf>
    <xf numFmtId="0" fontId="8" fillId="3" borderId="40" xfId="11" applyFont="1" applyFill="1" applyBorder="1" applyAlignment="1" applyProtection="1">
      <alignment horizontal="center" vertical="center"/>
      <protection locked="0"/>
    </xf>
    <xf numFmtId="0" fontId="8" fillId="3" borderId="44" xfId="1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8" fillId="3" borderId="11" xfId="11" applyFont="1" applyFill="1" applyBorder="1" applyAlignment="1" applyProtection="1">
      <alignment horizontal="center" vertical="center"/>
      <protection locked="0"/>
    </xf>
    <xf numFmtId="0" fontId="8" fillId="0" borderId="41" xfId="11" applyFont="1" applyFill="1" applyBorder="1" applyAlignment="1">
      <alignment horizontal="center" vertical="center"/>
    </xf>
    <xf numFmtId="0" fontId="8" fillId="0" borderId="34" xfId="11" applyFont="1" applyFill="1" applyBorder="1" applyAlignment="1">
      <alignment horizontal="center" vertical="center"/>
    </xf>
    <xf numFmtId="0" fontId="8" fillId="0" borderId="40" xfId="11" applyFont="1" applyFill="1" applyBorder="1" applyAlignment="1">
      <alignment horizontal="center" vertical="center"/>
    </xf>
    <xf numFmtId="0" fontId="8" fillId="0" borderId="44" xfId="11" applyFont="1" applyFill="1" applyBorder="1" applyAlignment="1">
      <alignment horizontal="center" vertical="center"/>
    </xf>
    <xf numFmtId="0" fontId="8" fillId="0" borderId="23" xfId="11" applyFont="1" applyFill="1" applyBorder="1" applyAlignment="1">
      <alignment horizontal="center" vertical="center"/>
    </xf>
    <xf numFmtId="0" fontId="8" fillId="0" borderId="11" xfId="11" applyFont="1" applyFill="1" applyBorder="1" applyAlignment="1">
      <alignment horizontal="center" vertical="center"/>
    </xf>
    <xf numFmtId="0" fontId="16" fillId="3" borderId="41" xfId="11" applyFont="1" applyFill="1" applyBorder="1" applyAlignment="1" applyProtection="1">
      <alignment horizontal="center" vertical="center"/>
      <protection locked="0"/>
    </xf>
    <xf numFmtId="0" fontId="16" fillId="3" borderId="34" xfId="11" applyFont="1" applyFill="1" applyBorder="1" applyAlignment="1" applyProtection="1">
      <alignment horizontal="center" vertical="center"/>
      <protection locked="0"/>
    </xf>
    <xf numFmtId="0" fontId="16" fillId="3" borderId="40" xfId="11" applyFont="1" applyFill="1" applyBorder="1" applyAlignment="1" applyProtection="1">
      <alignment horizontal="center" vertical="center"/>
      <protection locked="0"/>
    </xf>
    <xf numFmtId="0" fontId="16" fillId="3" borderId="44" xfId="11" applyFont="1" applyFill="1" applyBorder="1" applyAlignment="1" applyProtection="1">
      <alignment horizontal="center" vertical="center"/>
      <protection locked="0"/>
    </xf>
    <xf numFmtId="0" fontId="16" fillId="3" borderId="23" xfId="11" applyFont="1" applyFill="1" applyBorder="1" applyAlignment="1" applyProtection="1">
      <alignment horizontal="center" vertical="center"/>
      <protection locked="0"/>
    </xf>
    <xf numFmtId="0" fontId="16" fillId="3" borderId="11" xfId="11" applyFont="1" applyFill="1" applyBorder="1" applyAlignment="1" applyProtection="1">
      <alignment horizontal="center" vertical="center"/>
      <protection locked="0"/>
    </xf>
    <xf numFmtId="194" fontId="0" fillId="0" borderId="41" xfId="0" applyNumberFormat="1" applyBorder="1" applyAlignment="1" applyProtection="1">
      <alignment horizontal="center" vertical="center"/>
    </xf>
    <xf numFmtId="194" fontId="0" fillId="0" borderId="34" xfId="0" applyNumberFormat="1" applyBorder="1" applyAlignment="1" applyProtection="1">
      <alignment horizontal="center" vertical="center"/>
    </xf>
    <xf numFmtId="194" fontId="0" fillId="0" borderId="44" xfId="0" applyNumberFormat="1" applyBorder="1" applyAlignment="1" applyProtection="1">
      <alignment horizontal="center" vertical="center"/>
    </xf>
    <xf numFmtId="194" fontId="0" fillId="0" borderId="23" xfId="0" applyNumberFormat="1" applyBorder="1" applyAlignment="1" applyProtection="1">
      <alignment horizontal="center" vertical="center"/>
    </xf>
    <xf numFmtId="0" fontId="0" fillId="0" borderId="34" xfId="0" applyFill="1" applyBorder="1" applyAlignment="1" applyProtection="1">
      <alignment horizontal="center" vertical="center"/>
      <protection locked="0"/>
    </xf>
    <xf numFmtId="0" fontId="0" fillId="0" borderId="23" xfId="0" applyFill="1" applyBorder="1" applyAlignment="1" applyProtection="1">
      <alignment horizontal="center" vertical="center"/>
      <protection locked="0"/>
    </xf>
    <xf numFmtId="0" fontId="0" fillId="0" borderId="41" xfId="0" applyBorder="1" applyAlignment="1">
      <alignment horizontal="center" vertical="center"/>
    </xf>
    <xf numFmtId="0" fontId="0" fillId="0" borderId="34" xfId="0" applyBorder="1" applyAlignment="1">
      <alignment horizontal="center" vertical="center"/>
    </xf>
    <xf numFmtId="0" fontId="0" fillId="0" borderId="0" xfId="0" applyBorder="1" applyAlignment="1">
      <alignment horizontal="center" vertical="center"/>
    </xf>
    <xf numFmtId="0" fontId="0" fillId="0" borderId="39" xfId="0" applyBorder="1" applyAlignment="1">
      <alignment horizontal="center" vertical="center"/>
    </xf>
    <xf numFmtId="0" fontId="8" fillId="0" borderId="44" xfId="0" applyFont="1" applyBorder="1" applyAlignment="1">
      <alignment horizontal="center"/>
    </xf>
    <xf numFmtId="0" fontId="8" fillId="0" borderId="23" xfId="0" applyFont="1" applyBorder="1" applyAlignment="1">
      <alignment horizontal="center"/>
    </xf>
    <xf numFmtId="0" fontId="10" fillId="0" borderId="27" xfId="0" applyFont="1" applyBorder="1" applyAlignment="1">
      <alignment horizontal="center" vertical="center" textRotation="255"/>
    </xf>
    <xf numFmtId="0" fontId="10" fillId="0" borderId="58" xfId="0" applyFont="1" applyBorder="1" applyAlignment="1">
      <alignment horizontal="center" vertical="center" textRotation="255"/>
    </xf>
    <xf numFmtId="0" fontId="10" fillId="0" borderId="19" xfId="0" applyFont="1" applyBorder="1" applyAlignment="1">
      <alignment horizontal="center" vertical="center" textRotation="255"/>
    </xf>
    <xf numFmtId="0" fontId="8" fillId="0" borderId="1" xfId="0" applyFont="1" applyFill="1" applyBorder="1" applyAlignment="1">
      <alignment horizontal="center" vertical="center" wrapText="1"/>
    </xf>
    <xf numFmtId="0" fontId="0" fillId="0" borderId="1" xfId="0" applyFont="1" applyBorder="1"/>
    <xf numFmtId="0" fontId="0" fillId="0" borderId="27" xfId="0" applyFont="1" applyBorder="1"/>
    <xf numFmtId="0" fontId="8" fillId="0" borderId="41" xfId="0" applyFont="1" applyBorder="1" applyAlignment="1">
      <alignment horizontal="center"/>
    </xf>
    <xf numFmtId="0" fontId="8" fillId="0" borderId="34" xfId="0" applyFont="1" applyBorder="1" applyAlignment="1">
      <alignment horizontal="center"/>
    </xf>
    <xf numFmtId="0" fontId="0" fillId="0" borderId="44" xfId="0" applyBorder="1" applyAlignment="1">
      <alignment horizontal="center" vertical="center"/>
    </xf>
    <xf numFmtId="0" fontId="0" fillId="0" borderId="23" xfId="0" applyBorder="1" applyAlignment="1">
      <alignment horizontal="center" vertical="center"/>
    </xf>
    <xf numFmtId="20" fontId="17" fillId="3" borderId="1" xfId="0" applyNumberFormat="1" applyFont="1" applyFill="1" applyBorder="1" applyAlignment="1" applyProtection="1">
      <alignment horizontal="center"/>
      <protection locked="0"/>
    </xf>
    <xf numFmtId="0" fontId="10" fillId="0" borderId="41" xfId="0" applyFont="1" applyBorder="1" applyAlignment="1">
      <alignment horizontal="center" vertical="center"/>
    </xf>
    <xf numFmtId="0" fontId="10" fillId="0" borderId="40" xfId="0" applyFont="1" applyBorder="1" applyAlignment="1">
      <alignment horizontal="center" vertical="center"/>
    </xf>
    <xf numFmtId="0" fontId="10" fillId="0" borderId="33" xfId="0" applyFont="1" applyBorder="1" applyAlignment="1">
      <alignment horizontal="center" vertical="center"/>
    </xf>
    <xf numFmtId="0" fontId="10" fillId="0" borderId="39" xfId="0" applyFont="1" applyBorder="1" applyAlignment="1">
      <alignment horizontal="center" vertical="center"/>
    </xf>
    <xf numFmtId="0" fontId="10" fillId="0" borderId="34" xfId="0" applyFont="1" applyBorder="1" applyAlignment="1">
      <alignment horizontal="center" vertical="center"/>
    </xf>
    <xf numFmtId="0" fontId="10" fillId="0" borderId="0" xfId="0" applyFont="1" applyBorder="1" applyAlignment="1">
      <alignment horizontal="center" vertical="center"/>
    </xf>
    <xf numFmtId="0" fontId="8" fillId="0" borderId="19" xfId="0" applyFont="1" applyBorder="1" applyAlignment="1">
      <alignment horizontal="center" vertical="center"/>
    </xf>
    <xf numFmtId="0" fontId="8" fillId="0" borderId="41"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8" fillId="0" borderId="40"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39" xfId="0" applyFont="1" applyFill="1" applyBorder="1" applyAlignment="1">
      <alignment horizontal="center" vertical="center" wrapText="1"/>
    </xf>
    <xf numFmtId="198" fontId="0" fillId="0" borderId="1" xfId="0" applyNumberFormat="1" applyFont="1" applyBorder="1" applyAlignment="1">
      <alignment horizontal="center"/>
    </xf>
    <xf numFmtId="0" fontId="0" fillId="0" borderId="5" xfId="0" applyFont="1" applyBorder="1"/>
    <xf numFmtId="198" fontId="57" fillId="0" borderId="1" xfId="0" applyNumberFormat="1" applyFont="1" applyBorder="1" applyAlignment="1" applyProtection="1">
      <alignment horizontal="center" vertical="center"/>
      <protection locked="0"/>
    </xf>
    <xf numFmtId="198" fontId="57" fillId="0" borderId="5" xfId="0" applyNumberFormat="1" applyFont="1" applyBorder="1" applyAlignment="1" applyProtection="1">
      <alignment horizontal="center" vertical="center"/>
      <protection locked="0"/>
    </xf>
    <xf numFmtId="198" fontId="57" fillId="0" borderId="31" xfId="0" applyNumberFormat="1" applyFont="1" applyBorder="1" applyAlignment="1" applyProtection="1">
      <alignment horizontal="center" vertical="center"/>
      <protection locked="0"/>
    </xf>
    <xf numFmtId="198" fontId="57" fillId="0" borderId="8" xfId="0" applyNumberFormat="1" applyFont="1" applyBorder="1" applyAlignment="1" applyProtection="1">
      <alignment horizontal="center" vertical="center"/>
      <protection locked="0"/>
    </xf>
    <xf numFmtId="0" fontId="0" fillId="0" borderId="19" xfId="0" applyBorder="1" applyAlignment="1">
      <alignment horizontal="center" vertical="center"/>
    </xf>
    <xf numFmtId="0" fontId="0" fillId="0" borderId="19" xfId="0" applyBorder="1" applyAlignment="1">
      <alignment horizontal="center"/>
    </xf>
    <xf numFmtId="0" fontId="0" fillId="0" borderId="44" xfId="0" applyBorder="1" applyAlignment="1">
      <alignment horizontal="center"/>
    </xf>
    <xf numFmtId="0" fontId="57" fillId="3" borderId="5" xfId="0" applyFont="1" applyFill="1" applyBorder="1" applyAlignment="1" applyProtection="1">
      <alignment horizontal="center"/>
      <protection locked="0"/>
    </xf>
    <xf numFmtId="0" fontId="57" fillId="3" borderId="31" xfId="0" applyFont="1" applyFill="1" applyBorder="1" applyAlignment="1" applyProtection="1">
      <alignment horizontal="center"/>
      <protection locked="0"/>
    </xf>
    <xf numFmtId="0" fontId="57" fillId="3" borderId="8" xfId="0" applyFont="1" applyFill="1" applyBorder="1" applyAlignment="1" applyProtection="1">
      <alignment horizontal="center"/>
      <protection locked="0"/>
    </xf>
    <xf numFmtId="20" fontId="0" fillId="3" borderId="1" xfId="0" applyNumberFormat="1" applyFill="1" applyBorder="1" applyAlignment="1" applyProtection="1">
      <alignment horizontal="center"/>
      <protection locked="0"/>
    </xf>
    <xf numFmtId="198" fontId="58" fillId="0" borderId="5" xfId="0" applyNumberFormat="1" applyFont="1" applyBorder="1" applyAlignment="1" applyProtection="1">
      <alignment horizontal="center" vertical="center"/>
      <protection locked="0"/>
    </xf>
    <xf numFmtId="198" fontId="58" fillId="0" borderId="31" xfId="0" applyNumberFormat="1" applyFont="1" applyBorder="1" applyAlignment="1" applyProtection="1">
      <alignment horizontal="center" vertical="center"/>
      <protection locked="0"/>
    </xf>
    <xf numFmtId="198" fontId="58" fillId="0" borderId="8" xfId="0" applyNumberFormat="1" applyFont="1" applyBorder="1" applyAlignment="1" applyProtection="1">
      <alignment horizontal="center" vertical="center"/>
      <protection locked="0"/>
    </xf>
    <xf numFmtId="0" fontId="59" fillId="3" borderId="5" xfId="0" applyFont="1" applyFill="1" applyBorder="1" applyAlignment="1" applyProtection="1">
      <alignment horizontal="left"/>
      <protection locked="0"/>
    </xf>
    <xf numFmtId="0" fontId="59" fillId="3" borderId="31" xfId="0" applyFont="1" applyFill="1" applyBorder="1" applyAlignment="1" applyProtection="1">
      <alignment horizontal="left"/>
      <protection locked="0"/>
    </xf>
    <xf numFmtId="0" fontId="59" fillId="3" borderId="8" xfId="0" applyFont="1" applyFill="1" applyBorder="1" applyAlignment="1" applyProtection="1">
      <alignment horizontal="left"/>
      <protection locked="0"/>
    </xf>
    <xf numFmtId="0" fontId="58" fillId="3" borderId="5" xfId="0" applyFont="1" applyFill="1" applyBorder="1" applyAlignment="1" applyProtection="1">
      <alignment horizontal="center" shrinkToFit="1"/>
      <protection locked="0"/>
    </xf>
    <xf numFmtId="0" fontId="58" fillId="3" borderId="31" xfId="0" applyFont="1" applyFill="1" applyBorder="1" applyAlignment="1" applyProtection="1">
      <alignment horizontal="center" shrinkToFit="1"/>
      <protection locked="0"/>
    </xf>
    <xf numFmtId="0" fontId="58" fillId="3" borderId="8" xfId="0" applyFont="1" applyFill="1" applyBorder="1" applyAlignment="1" applyProtection="1">
      <alignment horizontal="center" shrinkToFit="1"/>
      <protection locked="0"/>
    </xf>
    <xf numFmtId="0" fontId="60" fillId="3" borderId="5" xfId="0" applyFont="1" applyFill="1" applyBorder="1" applyAlignment="1" applyProtection="1">
      <alignment horizontal="center"/>
      <protection locked="0"/>
    </xf>
    <xf numFmtId="0" fontId="60" fillId="3" borderId="31" xfId="0" applyFont="1" applyFill="1" applyBorder="1" applyAlignment="1" applyProtection="1">
      <alignment horizontal="center"/>
      <protection locked="0"/>
    </xf>
    <xf numFmtId="0" fontId="60" fillId="3" borderId="8" xfId="0" applyFont="1" applyFill="1" applyBorder="1" applyAlignment="1" applyProtection="1">
      <alignment horizontal="center"/>
      <protection locked="0"/>
    </xf>
    <xf numFmtId="198" fontId="8" fillId="0" borderId="1" xfId="0" applyNumberFormat="1" applyFont="1" applyFill="1" applyBorder="1" applyAlignment="1">
      <alignment horizontal="center" vertical="center"/>
    </xf>
    <xf numFmtId="0" fontId="8" fillId="0" borderId="0" xfId="0" applyFont="1" applyAlignment="1">
      <alignment horizontal="left" vertical="top" wrapText="1"/>
    </xf>
    <xf numFmtId="195" fontId="46" fillId="0" borderId="5" xfId="0" applyNumberFormat="1" applyFont="1" applyFill="1" applyBorder="1" applyAlignment="1">
      <alignment horizontal="center" vertical="center"/>
    </xf>
    <xf numFmtId="195" fontId="46" fillId="0" borderId="31" xfId="0" applyNumberFormat="1" applyFont="1" applyFill="1" applyBorder="1" applyAlignment="1">
      <alignment horizontal="center" vertical="center"/>
    </xf>
    <xf numFmtId="195" fontId="46" fillId="0" borderId="8" xfId="0" applyNumberFormat="1" applyFont="1" applyFill="1" applyBorder="1" applyAlignment="1">
      <alignment horizontal="center" vertical="center"/>
    </xf>
    <xf numFmtId="198" fontId="0" fillId="0" borderId="1" xfId="0" applyNumberFormat="1" applyBorder="1" applyAlignment="1">
      <alignment horizontal="center" vertical="center"/>
    </xf>
    <xf numFmtId="0" fontId="0" fillId="0" borderId="72" xfId="0" applyBorder="1" applyAlignment="1">
      <alignment horizontal="center"/>
    </xf>
    <xf numFmtId="0" fontId="0" fillId="0" borderId="73" xfId="0" applyBorder="1" applyAlignment="1">
      <alignment horizontal="center"/>
    </xf>
    <xf numFmtId="0" fontId="0" fillId="0" borderId="74" xfId="0" applyBorder="1" applyAlignment="1">
      <alignment horizontal="center"/>
    </xf>
    <xf numFmtId="198" fontId="8" fillId="0" borderId="1" xfId="0" applyNumberFormat="1" applyFont="1" applyFill="1" applyBorder="1" applyAlignment="1">
      <alignment horizontal="center" vertical="center" wrapText="1"/>
    </xf>
    <xf numFmtId="195" fontId="62" fillId="0" borderId="1" xfId="0" applyNumberFormat="1" applyFont="1" applyFill="1" applyBorder="1" applyAlignment="1" applyProtection="1">
      <alignment horizontal="center" vertical="center"/>
      <protection locked="0"/>
    </xf>
    <xf numFmtId="198" fontId="0" fillId="0" borderId="5" xfId="0" applyNumberFormat="1" applyBorder="1" applyAlignment="1">
      <alignment horizontal="left" vertical="center" wrapText="1"/>
    </xf>
    <xf numFmtId="198" fontId="0" fillId="0" borderId="31" xfId="0" applyNumberFormat="1" applyBorder="1" applyAlignment="1">
      <alignment horizontal="left" vertical="center" wrapText="1"/>
    </xf>
    <xf numFmtId="198" fontId="0" fillId="0" borderId="8" xfId="0" applyNumberFormat="1" applyBorder="1" applyAlignment="1">
      <alignment horizontal="left" vertical="center" wrapText="1"/>
    </xf>
    <xf numFmtId="198" fontId="8" fillId="0" borderId="5" xfId="0" applyNumberFormat="1" applyFont="1" applyFill="1" applyBorder="1" applyAlignment="1" applyProtection="1">
      <alignment horizontal="center" vertical="center"/>
    </xf>
    <xf numFmtId="198" fontId="8" fillId="0" borderId="31" xfId="0" applyNumberFormat="1" applyFont="1" applyFill="1" applyBorder="1" applyAlignment="1" applyProtection="1">
      <alignment horizontal="center" vertical="center"/>
    </xf>
    <xf numFmtId="198" fontId="8" fillId="0" borderId="8" xfId="0" applyNumberFormat="1" applyFont="1" applyFill="1" applyBorder="1" applyAlignment="1" applyProtection="1">
      <alignment horizontal="center" vertical="center"/>
    </xf>
    <xf numFmtId="198" fontId="0" fillId="0" borderId="5" xfId="0" applyNumberFormat="1" applyFill="1" applyBorder="1" applyAlignment="1" applyProtection="1">
      <alignment horizontal="center" vertical="center"/>
    </xf>
    <xf numFmtId="198" fontId="0" fillId="0" borderId="31" xfId="0" applyNumberFormat="1" applyFill="1" applyBorder="1" applyAlignment="1" applyProtection="1">
      <alignment horizontal="center" vertical="center"/>
    </xf>
    <xf numFmtId="198" fontId="0" fillId="0" borderId="8" xfId="0" applyNumberFormat="1" applyFill="1" applyBorder="1" applyAlignment="1" applyProtection="1">
      <alignment horizontal="center" vertical="center"/>
    </xf>
    <xf numFmtId="195" fontId="61" fillId="0" borderId="5" xfId="0" applyNumberFormat="1" applyFont="1" applyFill="1" applyBorder="1" applyAlignment="1" applyProtection="1">
      <alignment horizontal="center" vertical="center"/>
    </xf>
    <xf numFmtId="195" fontId="61" fillId="0" borderId="31" xfId="0" applyNumberFormat="1" applyFont="1" applyFill="1" applyBorder="1" applyAlignment="1" applyProtection="1">
      <alignment horizontal="center" vertical="center"/>
    </xf>
    <xf numFmtId="195" fontId="61" fillId="0" borderId="8" xfId="0" applyNumberFormat="1" applyFont="1" applyFill="1" applyBorder="1" applyAlignment="1" applyProtection="1">
      <alignment horizontal="center" vertical="center"/>
    </xf>
    <xf numFmtId="195" fontId="46" fillId="0" borderId="5" xfId="0" applyNumberFormat="1" applyFont="1" applyFill="1" applyBorder="1" applyAlignment="1" applyProtection="1">
      <alignment horizontal="center" vertical="center"/>
    </xf>
    <xf numFmtId="195" fontId="46" fillId="0" borderId="31" xfId="0" applyNumberFormat="1" applyFont="1" applyFill="1" applyBorder="1" applyAlignment="1" applyProtection="1">
      <alignment horizontal="center" vertical="center"/>
    </xf>
    <xf numFmtId="195" fontId="46" fillId="0" borderId="8" xfId="0" applyNumberFormat="1" applyFont="1" applyFill="1" applyBorder="1" applyAlignment="1" applyProtection="1">
      <alignment horizontal="center" vertical="center"/>
    </xf>
    <xf numFmtId="198" fontId="0" fillId="0" borderId="5" xfId="0" applyNumberFormat="1" applyBorder="1" applyAlignment="1" applyProtection="1">
      <alignment horizontal="center" vertical="center"/>
    </xf>
    <xf numFmtId="198" fontId="0" fillId="0" borderId="8" xfId="0" applyNumberFormat="1" applyBorder="1" applyAlignment="1" applyProtection="1">
      <alignment horizontal="center" vertical="center"/>
    </xf>
    <xf numFmtId="198" fontId="0" fillId="0" borderId="31" xfId="0" applyNumberFormat="1" applyBorder="1" applyAlignment="1" applyProtection="1">
      <alignment horizontal="center" vertical="center"/>
    </xf>
    <xf numFmtId="0" fontId="0" fillId="0" borderId="72" xfId="0" applyBorder="1" applyAlignment="1" applyProtection="1">
      <alignment horizontal="center"/>
    </xf>
    <xf numFmtId="0" fontId="0" fillId="0" borderId="73" xfId="0" applyBorder="1" applyAlignment="1" applyProtection="1">
      <alignment horizontal="center"/>
    </xf>
    <xf numFmtId="0" fontId="0" fillId="0" borderId="74" xfId="0" applyBorder="1" applyAlignment="1" applyProtection="1">
      <alignment horizontal="center"/>
    </xf>
    <xf numFmtId="198" fontId="8" fillId="0" borderId="5" xfId="0" applyNumberFormat="1" applyFont="1" applyFill="1" applyBorder="1" applyAlignment="1" applyProtection="1">
      <alignment horizontal="center" vertical="center" wrapText="1"/>
    </xf>
    <xf numFmtId="198" fontId="8" fillId="0" borderId="31" xfId="0" applyNumberFormat="1" applyFont="1" applyFill="1" applyBorder="1" applyAlignment="1" applyProtection="1">
      <alignment horizontal="center" vertical="center" wrapText="1"/>
    </xf>
    <xf numFmtId="198" fontId="8" fillId="0" borderId="8" xfId="0" applyNumberFormat="1" applyFont="1" applyFill="1" applyBorder="1" applyAlignment="1" applyProtection="1">
      <alignment horizontal="center" vertical="center" wrapText="1"/>
    </xf>
    <xf numFmtId="198" fontId="17" fillId="0" borderId="41" xfId="0" applyNumberFormat="1" applyFont="1" applyFill="1" applyBorder="1" applyAlignment="1" applyProtection="1">
      <alignment horizontal="center" vertical="center"/>
    </xf>
    <xf numFmtId="198" fontId="17" fillId="0" borderId="34" xfId="0" applyNumberFormat="1" applyFont="1" applyFill="1" applyBorder="1" applyAlignment="1" applyProtection="1">
      <alignment horizontal="center" vertical="center"/>
    </xf>
    <xf numFmtId="198" fontId="17" fillId="0" borderId="40" xfId="0" applyNumberFormat="1" applyFont="1" applyFill="1" applyBorder="1" applyAlignment="1" applyProtection="1">
      <alignment horizontal="center" vertical="center"/>
    </xf>
    <xf numFmtId="195" fontId="65" fillId="0" borderId="5" xfId="0" applyNumberFormat="1" applyFont="1" applyFill="1" applyBorder="1" applyAlignment="1" applyProtection="1">
      <alignment horizontal="center" vertical="center"/>
    </xf>
    <xf numFmtId="195" fontId="65" fillId="0" borderId="31" xfId="0" applyNumberFormat="1" applyFont="1" applyFill="1" applyBorder="1" applyAlignment="1" applyProtection="1">
      <alignment horizontal="center" vertical="center"/>
    </xf>
    <xf numFmtId="195" fontId="65" fillId="0" borderId="8" xfId="0" applyNumberFormat="1" applyFont="1" applyFill="1" applyBorder="1" applyAlignment="1" applyProtection="1">
      <alignment horizontal="center" vertical="center"/>
    </xf>
    <xf numFmtId="198" fontId="0" fillId="0" borderId="5" xfId="0" applyNumberFormat="1" applyBorder="1" applyAlignment="1" applyProtection="1">
      <alignment horizontal="left" vertical="center" wrapText="1"/>
    </xf>
    <xf numFmtId="198" fontId="0" fillId="0" borderId="31" xfId="0" applyNumberFormat="1" applyBorder="1" applyAlignment="1" applyProtection="1">
      <alignment horizontal="left" vertical="center" wrapText="1"/>
    </xf>
    <xf numFmtId="198" fontId="0" fillId="0" borderId="8" xfId="0" applyNumberFormat="1" applyBorder="1" applyAlignment="1" applyProtection="1">
      <alignment horizontal="left" vertical="center" wrapText="1"/>
    </xf>
    <xf numFmtId="20" fontId="0" fillId="3" borderId="5" xfId="0" applyNumberFormat="1" applyFill="1" applyBorder="1" applyAlignment="1" applyProtection="1">
      <alignment horizontal="center"/>
      <protection locked="0"/>
    </xf>
    <xf numFmtId="20" fontId="0" fillId="3" borderId="8" xfId="0" applyNumberFormat="1" applyFill="1" applyBorder="1" applyAlignment="1" applyProtection="1">
      <alignment horizontal="center"/>
      <protection locked="0"/>
    </xf>
    <xf numFmtId="198" fontId="57" fillId="0" borderId="5" xfId="0" applyNumberFormat="1" applyFont="1" applyFill="1" applyBorder="1" applyAlignment="1" applyProtection="1">
      <alignment horizontal="center"/>
    </xf>
    <xf numFmtId="198" fontId="57" fillId="0" borderId="31" xfId="0" applyNumberFormat="1" applyFont="1" applyFill="1" applyBorder="1" applyAlignment="1" applyProtection="1">
      <alignment horizontal="center"/>
    </xf>
    <xf numFmtId="198" fontId="57" fillId="0" borderId="8" xfId="0" applyNumberFormat="1" applyFont="1" applyFill="1" applyBorder="1" applyAlignment="1" applyProtection="1">
      <alignment horizontal="center"/>
    </xf>
    <xf numFmtId="198" fontId="0" fillId="0" borderId="5" xfId="0" applyNumberFormat="1" applyFont="1" applyBorder="1" applyAlignment="1" applyProtection="1">
      <alignment horizontal="center"/>
    </xf>
    <xf numFmtId="198" fontId="0" fillId="0" borderId="31" xfId="0" applyNumberFormat="1" applyFont="1" applyBorder="1" applyAlignment="1" applyProtection="1">
      <alignment horizontal="center"/>
    </xf>
    <xf numFmtId="198" fontId="0" fillId="0" borderId="8" xfId="0" applyNumberFormat="1" applyFont="1" applyBorder="1" applyAlignment="1" applyProtection="1">
      <alignment horizontal="center"/>
    </xf>
    <xf numFmtId="198" fontId="57" fillId="11" borderId="5" xfId="0" applyNumberFormat="1" applyFont="1" applyFill="1" applyBorder="1" applyAlignment="1" applyProtection="1">
      <alignment horizontal="center" vertical="center"/>
      <protection locked="0"/>
    </xf>
    <xf numFmtId="198" fontId="57" fillId="11" borderId="8" xfId="0" applyNumberFormat="1" applyFont="1" applyFill="1" applyBorder="1" applyAlignment="1" applyProtection="1">
      <alignment horizontal="center" vertical="center"/>
      <protection locked="0"/>
    </xf>
    <xf numFmtId="198" fontId="57" fillId="11" borderId="31" xfId="0" applyNumberFormat="1" applyFont="1" applyFill="1" applyBorder="1" applyAlignment="1" applyProtection="1">
      <alignment horizontal="center" vertical="center"/>
      <protection locked="0"/>
    </xf>
    <xf numFmtId="0" fontId="64" fillId="3" borderId="5" xfId="0" applyFont="1" applyFill="1" applyBorder="1" applyAlignment="1" applyProtection="1">
      <alignment horizontal="center"/>
      <protection locked="0"/>
    </xf>
    <xf numFmtId="0" fontId="64" fillId="3" borderId="31" xfId="0" applyFont="1" applyFill="1" applyBorder="1" applyAlignment="1" applyProtection="1">
      <alignment horizontal="center"/>
      <protection locked="0"/>
    </xf>
    <xf numFmtId="0" fontId="64" fillId="3" borderId="8" xfId="0" applyFont="1" applyFill="1" applyBorder="1" applyAlignment="1" applyProtection="1">
      <alignment horizontal="center"/>
      <protection locked="0"/>
    </xf>
    <xf numFmtId="0" fontId="8" fillId="0" borderId="0" xfId="0" applyFont="1" applyAlignment="1" applyProtection="1">
      <alignment horizontal="left" vertical="top" wrapText="1"/>
    </xf>
    <xf numFmtId="0" fontId="0" fillId="0" borderId="44" xfId="0" applyBorder="1" applyAlignment="1" applyProtection="1">
      <alignment horizontal="center" vertical="center"/>
    </xf>
    <xf numFmtId="0" fontId="0" fillId="0" borderId="23" xfId="0" applyBorder="1" applyAlignment="1" applyProtection="1">
      <alignment horizontal="center" vertical="center"/>
    </xf>
    <xf numFmtId="0" fontId="0" fillId="0" borderId="11" xfId="0" applyBorder="1" applyAlignment="1" applyProtection="1">
      <alignment horizontal="center" vertical="center"/>
    </xf>
    <xf numFmtId="0" fontId="8" fillId="0" borderId="41" xfId="0" applyFont="1" applyFill="1" applyBorder="1" applyAlignment="1" applyProtection="1">
      <alignment horizontal="center" vertical="center" wrapText="1"/>
    </xf>
    <xf numFmtId="0" fontId="8" fillId="0" borderId="34" xfId="0" applyFont="1" applyFill="1" applyBorder="1" applyAlignment="1" applyProtection="1">
      <alignment horizontal="center" vertical="center" wrapText="1"/>
    </xf>
    <xf numFmtId="0" fontId="8" fillId="0" borderId="40" xfId="0" applyFont="1" applyFill="1" applyBorder="1" applyAlignment="1" applyProtection="1">
      <alignment horizontal="center" vertical="center" wrapText="1"/>
    </xf>
    <xf numFmtId="0" fontId="8" fillId="0" borderId="33" xfId="0" applyFont="1" applyFill="1" applyBorder="1" applyAlignment="1" applyProtection="1">
      <alignment horizontal="center" vertical="center" wrapText="1"/>
    </xf>
    <xf numFmtId="0" fontId="8" fillId="0" borderId="0" xfId="0" applyFont="1" applyFill="1" applyBorder="1" applyAlignment="1" applyProtection="1">
      <alignment horizontal="center" vertical="center" wrapText="1"/>
    </xf>
    <xf numFmtId="0" fontId="8" fillId="0" borderId="39" xfId="0" applyFont="1" applyFill="1" applyBorder="1" applyAlignment="1" applyProtection="1">
      <alignment horizontal="center" vertical="center" wrapText="1"/>
    </xf>
    <xf numFmtId="0" fontId="8" fillId="0" borderId="44" xfId="0" applyFont="1" applyFill="1" applyBorder="1" applyAlignment="1" applyProtection="1">
      <alignment horizontal="center" vertical="center" wrapText="1"/>
    </xf>
    <xf numFmtId="0" fontId="8" fillId="0" borderId="23" xfId="0" applyFont="1" applyFill="1" applyBorder="1" applyAlignment="1" applyProtection="1">
      <alignment horizontal="center" vertical="center" wrapText="1"/>
    </xf>
    <xf numFmtId="0" fontId="8" fillId="0" borderId="11" xfId="0" applyFont="1" applyFill="1" applyBorder="1" applyAlignment="1" applyProtection="1">
      <alignment horizontal="center" vertical="center" wrapText="1"/>
    </xf>
    <xf numFmtId="0" fontId="10" fillId="0" borderId="27" xfId="0" applyFont="1" applyBorder="1" applyAlignment="1" applyProtection="1">
      <alignment horizontal="center" vertical="center" textRotation="255"/>
    </xf>
    <xf numFmtId="0" fontId="10" fillId="0" borderId="58" xfId="0" applyFont="1" applyBorder="1" applyAlignment="1" applyProtection="1">
      <alignment horizontal="center" vertical="center" textRotation="255"/>
    </xf>
    <xf numFmtId="0" fontId="10" fillId="0" borderId="19" xfId="0" applyFont="1" applyBorder="1" applyAlignment="1" applyProtection="1">
      <alignment horizontal="center" vertical="center" textRotation="255"/>
    </xf>
    <xf numFmtId="0" fontId="8" fillId="0" borderId="1" xfId="0" applyFont="1" applyFill="1" applyBorder="1" applyAlignment="1" applyProtection="1">
      <alignment horizontal="center" vertical="center" wrapText="1"/>
    </xf>
    <xf numFmtId="0" fontId="0" fillId="0" borderId="1" xfId="0" applyFont="1" applyBorder="1" applyProtection="1"/>
    <xf numFmtId="0" fontId="0" fillId="0" borderId="27" xfId="0" applyFont="1" applyBorder="1" applyProtection="1"/>
    <xf numFmtId="0" fontId="10" fillId="0" borderId="41" xfId="0" applyFont="1" applyBorder="1" applyAlignment="1" applyProtection="1">
      <alignment horizontal="center" vertical="center"/>
    </xf>
    <xf numFmtId="0" fontId="10" fillId="0" borderId="40" xfId="0" applyFont="1" applyBorder="1" applyAlignment="1" applyProtection="1">
      <alignment horizontal="center" vertical="center"/>
    </xf>
    <xf numFmtId="0" fontId="10" fillId="0" borderId="33" xfId="0" applyFont="1" applyBorder="1" applyAlignment="1" applyProtection="1">
      <alignment horizontal="center" vertical="center"/>
    </xf>
    <xf numFmtId="0" fontId="10" fillId="0" borderId="39" xfId="0" applyFont="1" applyBorder="1" applyAlignment="1" applyProtection="1">
      <alignment horizontal="center" vertical="center"/>
    </xf>
    <xf numFmtId="0" fontId="10" fillId="0" borderId="34" xfId="0" applyFont="1" applyBorder="1" applyAlignment="1" applyProtection="1">
      <alignment horizontal="center" vertical="center"/>
    </xf>
    <xf numFmtId="0" fontId="10" fillId="0" borderId="0" xfId="0" applyFont="1" applyBorder="1" applyAlignment="1" applyProtection="1">
      <alignment horizontal="center" vertical="center"/>
    </xf>
    <xf numFmtId="0" fontId="8" fillId="0" borderId="44" xfId="0" applyFont="1" applyBorder="1" applyAlignment="1" applyProtection="1">
      <alignment horizontal="center" vertical="center"/>
    </xf>
    <xf numFmtId="0" fontId="8" fillId="0" borderId="11" xfId="0" applyFont="1" applyBorder="1" applyAlignment="1" applyProtection="1">
      <alignment horizontal="center" vertical="center"/>
    </xf>
    <xf numFmtId="0" fontId="0" fillId="0" borderId="44" xfId="0" applyBorder="1" applyAlignment="1" applyProtection="1">
      <alignment horizontal="center"/>
    </xf>
    <xf numFmtId="0" fontId="0" fillId="0" borderId="23" xfId="0" applyBorder="1" applyAlignment="1" applyProtection="1">
      <alignment horizontal="center"/>
    </xf>
    <xf numFmtId="0" fontId="0" fillId="0" borderId="11" xfId="0" applyBorder="1" applyAlignment="1" applyProtection="1">
      <alignment horizontal="center"/>
    </xf>
    <xf numFmtId="0" fontId="4" fillId="0" borderId="5" xfId="11" applyFont="1" applyFill="1" applyBorder="1" applyAlignment="1" applyProtection="1">
      <alignment horizontal="left" vertical="center"/>
    </xf>
    <xf numFmtId="0" fontId="4" fillId="0" borderId="31" xfId="11" applyFont="1" applyFill="1" applyBorder="1" applyAlignment="1" applyProtection="1">
      <alignment horizontal="left" vertical="center"/>
    </xf>
    <xf numFmtId="0" fontId="4" fillId="0" borderId="8" xfId="11" applyFont="1" applyFill="1" applyBorder="1" applyAlignment="1" applyProtection="1">
      <alignment horizontal="left" vertical="center"/>
    </xf>
    <xf numFmtId="0" fontId="8" fillId="0" borderId="41" xfId="0" applyFont="1" applyBorder="1" applyAlignment="1" applyProtection="1">
      <alignment horizontal="center" vertical="center"/>
    </xf>
    <xf numFmtId="0" fontId="8" fillId="0" borderId="34" xfId="0" applyFont="1" applyBorder="1" applyAlignment="1" applyProtection="1">
      <alignment horizontal="center" vertical="center"/>
    </xf>
    <xf numFmtId="0" fontId="8" fillId="0" borderId="40" xfId="0" applyFont="1" applyBorder="1" applyAlignment="1" applyProtection="1">
      <alignment horizontal="center" vertical="center"/>
    </xf>
    <xf numFmtId="0" fontId="8" fillId="0" borderId="23" xfId="0" applyFont="1" applyBorder="1" applyAlignment="1" applyProtection="1">
      <alignment horizontal="center" vertical="center"/>
    </xf>
    <xf numFmtId="0" fontId="8" fillId="0" borderId="41" xfId="11" applyFont="1" applyFill="1" applyBorder="1" applyAlignment="1" applyProtection="1">
      <alignment horizontal="center" vertical="center"/>
    </xf>
    <xf numFmtId="0" fontId="8" fillId="0" borderId="34" xfId="11" applyFont="1" applyFill="1" applyBorder="1" applyAlignment="1" applyProtection="1">
      <alignment horizontal="center" vertical="center"/>
    </xf>
    <xf numFmtId="0" fontId="8" fillId="0" borderId="40" xfId="11" applyFont="1" applyFill="1" applyBorder="1" applyAlignment="1" applyProtection="1">
      <alignment horizontal="center" vertical="center"/>
    </xf>
    <xf numFmtId="0" fontId="8" fillId="0" borderId="44" xfId="1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8" fillId="0" borderId="11" xfId="11" applyFont="1" applyFill="1" applyBorder="1" applyAlignment="1" applyProtection="1">
      <alignment horizontal="center" vertical="center"/>
    </xf>
    <xf numFmtId="0" fontId="0" fillId="0" borderId="34" xfId="0" applyFill="1" applyBorder="1" applyAlignment="1" applyProtection="1">
      <alignment horizontal="center" vertical="center"/>
    </xf>
    <xf numFmtId="0" fontId="0" fillId="0" borderId="23" xfId="0" applyFill="1" applyBorder="1" applyAlignment="1" applyProtection="1">
      <alignment horizontal="center" vertical="center"/>
    </xf>
    <xf numFmtId="0" fontId="0" fillId="0" borderId="40" xfId="0" applyBorder="1" applyAlignment="1" applyProtection="1">
      <alignment horizontal="center" vertical="center"/>
    </xf>
    <xf numFmtId="0" fontId="8" fillId="0" borderId="23" xfId="0" applyFont="1" applyBorder="1" applyAlignment="1" applyProtection="1">
      <alignment horizontal="left" vertical="center" wrapText="1"/>
    </xf>
    <xf numFmtId="0" fontId="8" fillId="0" borderId="69" xfId="0" applyFont="1" applyBorder="1" applyAlignment="1" applyProtection="1">
      <alignment horizontal="center"/>
    </xf>
    <xf numFmtId="0" fontId="8" fillId="0" borderId="76" xfId="0" applyFont="1" applyBorder="1" applyAlignment="1" applyProtection="1">
      <alignment horizontal="center"/>
    </xf>
    <xf numFmtId="0" fontId="8" fillId="0" borderId="70" xfId="0" applyFont="1" applyBorder="1" applyAlignment="1" applyProtection="1">
      <alignment horizontal="center" textRotation="255"/>
    </xf>
    <xf numFmtId="0" fontId="8" fillId="0" borderId="75" xfId="0" applyFont="1" applyBorder="1" applyAlignment="1" applyProtection="1">
      <alignment horizontal="center" textRotation="255"/>
    </xf>
    <xf numFmtId="0" fontId="10" fillId="0" borderId="41" xfId="0" applyFont="1" applyBorder="1" applyAlignment="1" applyProtection="1">
      <alignment horizontal="center" vertical="center" wrapText="1"/>
    </xf>
    <xf numFmtId="0" fontId="10" fillId="0" borderId="40" xfId="0" applyFont="1" applyBorder="1" applyAlignment="1" applyProtection="1">
      <alignment horizontal="center" vertical="center" wrapText="1"/>
    </xf>
    <xf numFmtId="0" fontId="10" fillId="0" borderId="33" xfId="0" applyFont="1" applyBorder="1" applyAlignment="1" applyProtection="1">
      <alignment horizontal="center" vertical="center" wrapText="1"/>
    </xf>
    <xf numFmtId="0" fontId="10" fillId="0" borderId="39" xfId="0" applyFont="1" applyBorder="1" applyAlignment="1" applyProtection="1">
      <alignment horizontal="center" vertical="center" wrapText="1"/>
    </xf>
    <xf numFmtId="0" fontId="8" fillId="0" borderId="5" xfId="0" applyFont="1" applyBorder="1" applyAlignment="1" applyProtection="1">
      <alignment horizontal="center"/>
    </xf>
    <xf numFmtId="0" fontId="8" fillId="0" borderId="31" xfId="0" applyFont="1" applyBorder="1" applyAlignment="1" applyProtection="1">
      <alignment horizontal="center"/>
    </xf>
    <xf numFmtId="0" fontId="8" fillId="0" borderId="8" xfId="0" applyFont="1" applyBorder="1" applyAlignment="1" applyProtection="1">
      <alignment horizontal="center"/>
    </xf>
    <xf numFmtId="0" fontId="8" fillId="0" borderId="5" xfId="0" applyFont="1" applyBorder="1" applyAlignment="1" applyProtection="1">
      <alignment horizontal="center" vertical="center"/>
    </xf>
    <xf numFmtId="0" fontId="8" fillId="0" borderId="31" xfId="0" applyFont="1" applyBorder="1" applyAlignment="1" applyProtection="1">
      <alignment horizontal="center" vertical="center"/>
    </xf>
    <xf numFmtId="0" fontId="8" fillId="0" borderId="8" xfId="0" applyFont="1" applyBorder="1" applyAlignment="1" applyProtection="1">
      <alignment horizontal="center" vertical="center"/>
    </xf>
    <xf numFmtId="0" fontId="8" fillId="0" borderId="41" xfId="0" applyFont="1" applyBorder="1" applyAlignment="1" applyProtection="1">
      <alignment horizontal="center"/>
    </xf>
    <xf numFmtId="0" fontId="8" fillId="0" borderId="34" xfId="0" applyFont="1" applyBorder="1" applyAlignment="1" applyProtection="1">
      <alignment horizontal="center"/>
    </xf>
    <xf numFmtId="0" fontId="8" fillId="0" borderId="40" xfId="0" applyFont="1" applyBorder="1" applyAlignment="1" applyProtection="1">
      <alignment horizontal="center"/>
    </xf>
    <xf numFmtId="0" fontId="0" fillId="0" borderId="41" xfId="0" applyBorder="1" applyAlignment="1" applyProtection="1">
      <alignment horizontal="center" vertical="center"/>
    </xf>
    <xf numFmtId="0" fontId="0" fillId="0" borderId="34" xfId="0" applyBorder="1" applyAlignment="1" applyProtection="1">
      <alignment horizontal="center" vertical="center"/>
    </xf>
    <xf numFmtId="0" fontId="0" fillId="0" borderId="33" xfId="0" applyBorder="1" applyAlignment="1" applyProtection="1">
      <alignment horizontal="center" vertical="center"/>
    </xf>
    <xf numFmtId="0" fontId="0" fillId="0" borderId="0" xfId="0" applyBorder="1" applyAlignment="1" applyProtection="1">
      <alignment horizontal="center" vertical="center"/>
    </xf>
    <xf numFmtId="0" fontId="0" fillId="0" borderId="39" xfId="0" applyBorder="1" applyAlignment="1" applyProtection="1">
      <alignment horizontal="center" vertical="center"/>
    </xf>
    <xf numFmtId="0" fontId="8" fillId="0" borderId="44" xfId="0" applyFont="1" applyBorder="1" applyAlignment="1" applyProtection="1">
      <alignment horizontal="center"/>
    </xf>
    <xf numFmtId="0" fontId="8" fillId="0" borderId="23" xfId="0" applyFont="1" applyBorder="1" applyAlignment="1" applyProtection="1">
      <alignment horizontal="center"/>
    </xf>
    <xf numFmtId="0" fontId="8" fillId="0" borderId="11" xfId="0" applyFont="1" applyBorder="1" applyAlignment="1" applyProtection="1">
      <alignment horizontal="center"/>
    </xf>
    <xf numFmtId="0" fontId="4" fillId="0" borderId="31" xfId="11" applyFill="1" applyBorder="1" applyAlignment="1" applyProtection="1">
      <alignment horizontal="left" vertical="center"/>
    </xf>
    <xf numFmtId="0" fontId="4" fillId="0" borderId="8" xfId="11" applyFill="1" applyBorder="1" applyAlignment="1" applyProtection="1">
      <alignment horizontal="left" vertical="center"/>
    </xf>
    <xf numFmtId="0" fontId="8" fillId="0" borderId="1" xfId="0" applyFont="1" applyBorder="1" applyAlignment="1" applyProtection="1">
      <alignment horizontal="center" vertical="center"/>
    </xf>
    <xf numFmtId="0" fontId="8" fillId="3" borderId="33" xfId="11" applyFont="1" applyFill="1" applyBorder="1" applyAlignment="1" applyProtection="1">
      <alignment horizontal="center" vertical="center"/>
      <protection locked="0"/>
    </xf>
    <xf numFmtId="0" fontId="8" fillId="3" borderId="0" xfId="11" applyFont="1" applyFill="1" applyBorder="1" applyAlignment="1" applyProtection="1">
      <alignment horizontal="center" vertical="center"/>
      <protection locked="0"/>
    </xf>
    <xf numFmtId="0" fontId="8" fillId="3" borderId="39" xfId="11" applyFont="1" applyFill="1" applyBorder="1" applyAlignment="1" applyProtection="1">
      <alignment horizontal="center" vertical="center"/>
      <protection locked="0"/>
    </xf>
    <xf numFmtId="194" fontId="0" fillId="0" borderId="33" xfId="0" applyNumberFormat="1" applyBorder="1" applyAlignment="1" applyProtection="1">
      <alignment horizontal="center" vertical="center"/>
    </xf>
    <xf numFmtId="194" fontId="0" fillId="0" borderId="0" xfId="0" applyNumberFormat="1" applyBorder="1" applyAlignment="1" applyProtection="1">
      <alignment horizontal="center" vertical="center"/>
    </xf>
    <xf numFmtId="0" fontId="8" fillId="0" borderId="67" xfId="0" applyFont="1" applyBorder="1" applyAlignment="1" applyProtection="1">
      <alignment horizontal="center"/>
    </xf>
    <xf numFmtId="0" fontId="8" fillId="0" borderId="68" xfId="0" applyFont="1" applyBorder="1" applyAlignment="1" applyProtection="1">
      <alignment horizontal="center" textRotation="255"/>
    </xf>
    <xf numFmtId="0" fontId="10" fillId="0" borderId="1" xfId="0" applyFont="1" applyBorder="1" applyAlignment="1" applyProtection="1">
      <alignment horizontal="center" vertical="center"/>
    </xf>
    <xf numFmtId="0" fontId="10" fillId="0" borderId="27" xfId="0" applyFont="1" applyBorder="1" applyAlignment="1" applyProtection="1">
      <alignment horizontal="center" vertical="center"/>
    </xf>
    <xf numFmtId="0" fontId="0" fillId="0" borderId="19" xfId="0" applyBorder="1" applyAlignment="1" applyProtection="1">
      <alignment horizontal="center" vertical="center"/>
    </xf>
    <xf numFmtId="0" fontId="0" fillId="0" borderId="19" xfId="0" applyBorder="1" applyAlignment="1" applyProtection="1">
      <alignment horizontal="center"/>
    </xf>
    <xf numFmtId="198" fontId="0" fillId="0" borderId="1" xfId="0" applyNumberFormat="1" applyFont="1" applyBorder="1" applyAlignment="1" applyProtection="1">
      <alignment horizontal="center"/>
    </xf>
    <xf numFmtId="0" fontId="0" fillId="0" borderId="5" xfId="0" applyFont="1" applyBorder="1" applyProtection="1"/>
    <xf numFmtId="198" fontId="57" fillId="11" borderId="1" xfId="0" applyNumberFormat="1" applyFont="1" applyFill="1" applyBorder="1" applyAlignment="1" applyProtection="1">
      <alignment horizontal="center" vertical="center"/>
      <protection locked="0"/>
    </xf>
    <xf numFmtId="0" fontId="8" fillId="0" borderId="19" xfId="0" applyFont="1" applyBorder="1" applyAlignment="1" applyProtection="1">
      <alignment horizontal="center" vertical="center"/>
    </xf>
    <xf numFmtId="198" fontId="0" fillId="0" borderId="1" xfId="0" applyNumberFormat="1" applyBorder="1" applyAlignment="1" applyProtection="1">
      <alignment horizontal="center" vertical="center"/>
    </xf>
    <xf numFmtId="198" fontId="8" fillId="0" borderId="1" xfId="0" applyNumberFormat="1" applyFont="1" applyFill="1" applyBorder="1" applyAlignment="1" applyProtection="1">
      <alignment horizontal="center" vertical="center" wrapText="1"/>
    </xf>
    <xf numFmtId="198" fontId="8" fillId="0" borderId="1" xfId="0" applyNumberFormat="1" applyFont="1" applyFill="1" applyBorder="1" applyAlignment="1" applyProtection="1">
      <alignment horizontal="center" vertical="center"/>
    </xf>
    <xf numFmtId="195" fontId="65" fillId="0" borderId="1" xfId="0" applyNumberFormat="1" applyFont="1" applyFill="1" applyBorder="1" applyAlignment="1" applyProtection="1">
      <alignment horizontal="center" vertical="center"/>
    </xf>
    <xf numFmtId="198" fontId="57" fillId="0" borderId="5" xfId="0" applyNumberFormat="1" applyFont="1" applyBorder="1" applyAlignment="1" applyProtection="1">
      <alignment horizontal="center"/>
    </xf>
    <xf numFmtId="198" fontId="57" fillId="0" borderId="31" xfId="0" applyNumberFormat="1" applyFont="1" applyBorder="1" applyAlignment="1" applyProtection="1">
      <alignment horizontal="center"/>
    </xf>
    <xf numFmtId="198" fontId="57" fillId="0" borderId="8" xfId="0" applyNumberFormat="1" applyFont="1" applyBorder="1" applyAlignment="1" applyProtection="1">
      <alignment horizontal="center"/>
    </xf>
    <xf numFmtId="194" fontId="0" fillId="0" borderId="41" xfId="0" applyNumberFormat="1" applyFill="1" applyBorder="1" applyAlignment="1" applyProtection="1">
      <alignment horizontal="center" vertical="center"/>
    </xf>
    <xf numFmtId="194" fontId="0" fillId="0" borderId="34" xfId="0" applyNumberFormat="1" applyFill="1" applyBorder="1" applyAlignment="1" applyProtection="1">
      <alignment horizontal="center" vertical="center"/>
    </xf>
    <xf numFmtId="194" fontId="0" fillId="0" borderId="44" xfId="0" applyNumberFormat="1" applyFill="1" applyBorder="1" applyAlignment="1" applyProtection="1">
      <alignment horizontal="center" vertical="center"/>
    </xf>
    <xf numFmtId="194" fontId="0" fillId="0" borderId="23" xfId="0" applyNumberFormat="1" applyFill="1" applyBorder="1" applyAlignment="1" applyProtection="1">
      <alignment horizontal="center" vertical="center"/>
    </xf>
    <xf numFmtId="0" fontId="4" fillId="0" borderId="5" xfId="11" applyFont="1" applyFill="1" applyBorder="1" applyAlignment="1" applyProtection="1">
      <alignment horizontal="left" vertical="center" shrinkToFit="1"/>
      <protection locked="0"/>
    </xf>
    <xf numFmtId="0" fontId="4" fillId="0" borderId="31" xfId="11" applyFont="1" applyFill="1" applyBorder="1" applyAlignment="1" applyProtection="1">
      <alignment horizontal="left" vertical="center" shrinkToFit="1"/>
      <protection locked="0"/>
    </xf>
    <xf numFmtId="0" fontId="4" fillId="0" borderId="8" xfId="11" applyFont="1" applyFill="1" applyBorder="1" applyAlignment="1" applyProtection="1">
      <alignment horizontal="left" vertical="center" shrinkToFit="1"/>
      <protection locked="0"/>
    </xf>
    <xf numFmtId="198" fontId="57" fillId="0" borderId="1" xfId="0" applyNumberFormat="1" applyFont="1" applyBorder="1" applyAlignment="1" applyProtection="1">
      <alignment horizontal="center"/>
    </xf>
    <xf numFmtId="0" fontId="57" fillId="0" borderId="1" xfId="0" applyFont="1" applyBorder="1" applyProtection="1"/>
  </cellXfs>
  <cellStyles count="12">
    <cellStyle name="ハイパーリンク 2" xfId="9" xr:uid="{147E8C9D-CD69-48E7-B63E-008220AD001C}"/>
    <cellStyle name="桁区切り 2" xfId="1" xr:uid="{00000000-0005-0000-0000-000000000000}"/>
    <cellStyle name="桁区切り 3" xfId="2" xr:uid="{00000000-0005-0000-0000-000001000000}"/>
    <cellStyle name="標準" xfId="0" builtinId="0"/>
    <cellStyle name="標準 2" xfId="3" xr:uid="{00000000-0005-0000-0000-000003000000}"/>
    <cellStyle name="標準 2 2" xfId="7" xr:uid="{B6D02C52-0B29-4A94-A089-41311FF6C164}"/>
    <cellStyle name="標準 2 3" xfId="5" xr:uid="{D47E802D-618C-450B-A034-AD5384C8D4A0}"/>
    <cellStyle name="標準 2 3 2" xfId="8" xr:uid="{4216349F-6947-4C4B-AF39-F276F8068081}"/>
    <cellStyle name="標準 3" xfId="6" xr:uid="{8B0F489E-2941-4B2B-B8E2-B513345A9860}"/>
    <cellStyle name="標準 3 4" xfId="4" xr:uid="{0007F1DD-A725-433E-910D-5EBEFC10CEEE}"/>
    <cellStyle name="標準 4" xfId="10" xr:uid="{BD18CC9F-9BC8-482C-A4DC-43A28DB10371}"/>
    <cellStyle name="標準_別紙１－１、１－２" xfId="11" xr:uid="{00A95A72-66ED-46FF-B4B8-F3E3B0286738}"/>
  </cellStyles>
  <dxfs count="91">
    <dxf>
      <fill>
        <patternFill>
          <bgColor theme="1"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1" tint="0.499984740745262"/>
        </patternFill>
      </fill>
    </dxf>
    <dxf>
      <fill>
        <patternFill>
          <bgColor rgb="FFFFFF00"/>
        </patternFill>
      </fill>
    </dxf>
    <dxf>
      <fill>
        <patternFill>
          <bgColor rgb="FFFFFF00"/>
        </patternFill>
      </fill>
    </dxf>
    <dxf>
      <fill>
        <patternFill>
          <bgColor theme="1" tint="0.499984740745262"/>
        </patternFill>
      </fill>
    </dxf>
    <dxf>
      <font>
        <color auto="1"/>
      </font>
      <fill>
        <patternFill>
          <bgColor theme="1" tint="0.499984740745262"/>
        </patternFill>
      </fill>
    </dxf>
    <dxf>
      <font>
        <color auto="1"/>
      </font>
      <fill>
        <patternFill>
          <bgColor theme="1" tint="0.499984740745262"/>
        </patternFill>
      </fill>
    </dxf>
    <dxf>
      <font>
        <color auto="1"/>
      </font>
      <fill>
        <patternFill>
          <bgColor theme="1" tint="0.499984740745262"/>
        </patternFill>
      </fill>
    </dxf>
    <dxf>
      <font>
        <color auto="1"/>
      </font>
      <fill>
        <patternFill>
          <bgColor theme="1" tint="0.499984740745262"/>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patternType="none">
          <bgColor indexed="65"/>
        </patternFill>
      </fill>
    </dxf>
    <dxf>
      <font>
        <color theme="1"/>
      </font>
    </dxf>
    <dxf>
      <font>
        <color theme="1"/>
      </font>
      <fill>
        <patternFill patternType="none">
          <bgColor auto="1"/>
        </patternFill>
      </fill>
    </dxf>
    <dxf>
      <font>
        <color theme="1"/>
      </font>
      <fill>
        <patternFill patternType="none">
          <bgColor auto="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color rgb="FFFF0000"/>
      </font>
      <fill>
        <patternFill>
          <bgColor theme="9" tint="0.59996337778862885"/>
        </patternFill>
      </fill>
    </dxf>
    <dxf>
      <font>
        <b/>
        <i val="0"/>
        <color theme="0"/>
      </font>
      <fill>
        <patternFill>
          <bgColor rgb="FFC00000"/>
        </patternFill>
      </fill>
    </dxf>
    <dxf>
      <font>
        <color theme="0"/>
      </font>
      <fill>
        <patternFill>
          <bgColor theme="9"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xdr:col>
      <xdr:colOff>443753</xdr:colOff>
      <xdr:row>14</xdr:row>
      <xdr:rowOff>49305</xdr:rowOff>
    </xdr:from>
    <xdr:to>
      <xdr:col>5</xdr:col>
      <xdr:colOff>451372</xdr:colOff>
      <xdr:row>14</xdr:row>
      <xdr:rowOff>262665</xdr:rowOff>
    </xdr:to>
    <xdr:pic>
      <xdr:nvPicPr>
        <xdr:cNvPr id="3" name="図 2">
          <a:extLst>
            <a:ext uri="{FF2B5EF4-FFF2-40B4-BE49-F238E27FC236}">
              <a16:creationId xmlns:a16="http://schemas.microsoft.com/office/drawing/2014/main" id="{5506EB80-5F84-49C7-87B5-7802B2ED8B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94429" y="2850776"/>
          <a:ext cx="478267" cy="213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663388</xdr:colOff>
      <xdr:row>3</xdr:row>
      <xdr:rowOff>8965</xdr:rowOff>
    </xdr:from>
    <xdr:to>
      <xdr:col>20</xdr:col>
      <xdr:colOff>376518</xdr:colOff>
      <xdr:row>4</xdr:row>
      <xdr:rowOff>134471</xdr:rowOff>
    </xdr:to>
    <xdr:sp macro="" textlink="">
      <xdr:nvSpPr>
        <xdr:cNvPr id="5" name="四角形吹き出し 10">
          <a:extLst>
            <a:ext uri="{FF2B5EF4-FFF2-40B4-BE49-F238E27FC236}">
              <a16:creationId xmlns:a16="http://schemas.microsoft.com/office/drawing/2014/main" id="{4D2317C5-0F1C-4667-9F5B-1C5C7CEB8990}"/>
            </a:ext>
          </a:extLst>
        </xdr:cNvPr>
        <xdr:cNvSpPr/>
      </xdr:nvSpPr>
      <xdr:spPr>
        <a:xfrm>
          <a:off x="6911788" y="735106"/>
          <a:ext cx="2510118" cy="367553"/>
        </a:xfrm>
        <a:prstGeom prst="wedgeRectCallout">
          <a:avLst>
            <a:gd name="adj1" fmla="val -11280"/>
            <a:gd name="adj2" fmla="val -102010"/>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4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実績報告を作成する月を選択してください。</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4</xdr:col>
      <xdr:colOff>114299</xdr:colOff>
      <xdr:row>5</xdr:row>
      <xdr:rowOff>57151</xdr:rowOff>
    </xdr:from>
    <xdr:ext cx="428961" cy="213360"/>
    <xdr:pic>
      <xdr:nvPicPr>
        <xdr:cNvPr id="4" name="図 3">
          <a:extLst>
            <a:ext uri="{FF2B5EF4-FFF2-40B4-BE49-F238E27FC236}">
              <a16:creationId xmlns:a16="http://schemas.microsoft.com/office/drawing/2014/main" id="{C8E6A487-EC4E-4FB5-A530-03BB77DABF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04406" y="941615"/>
          <a:ext cx="428961" cy="2133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104775</xdr:colOff>
      <xdr:row>0</xdr:row>
      <xdr:rowOff>38100</xdr:rowOff>
    </xdr:from>
    <xdr:to>
      <xdr:col>2</xdr:col>
      <xdr:colOff>250031</xdr:colOff>
      <xdr:row>1</xdr:row>
      <xdr:rowOff>11906</xdr:rowOff>
    </xdr:to>
    <xdr:sp macro="" textlink="">
      <xdr:nvSpPr>
        <xdr:cNvPr id="10242" name="Text Box 2">
          <a:extLst>
            <a:ext uri="{FF2B5EF4-FFF2-40B4-BE49-F238E27FC236}">
              <a16:creationId xmlns:a16="http://schemas.microsoft.com/office/drawing/2014/main" id="{5E25D7A8-7C5B-46A3-B23A-3F74484D627A}"/>
            </a:ext>
          </a:extLst>
        </xdr:cNvPr>
        <xdr:cNvSpPr txBox="1">
          <a:spLocks noChangeArrowheads="1"/>
        </xdr:cNvSpPr>
      </xdr:nvSpPr>
      <xdr:spPr bwMode="auto">
        <a:xfrm>
          <a:off x="259556" y="38100"/>
          <a:ext cx="692944" cy="247650"/>
        </a:xfrm>
        <a:prstGeom prst="rect">
          <a:avLst/>
        </a:prstGeom>
        <a:noFill/>
        <a:ln w="9525">
          <a:no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別紙３</a:t>
          </a:r>
          <a:endParaRPr lang="en-US" altLang="ja-JP" sz="1100" b="0" i="0" strike="noStrike">
            <a:solidFill>
              <a:srgbClr val="000000"/>
            </a:solidFill>
            <a:latin typeface="ＭＳ Ｐゴシック"/>
            <a:ea typeface="ＭＳ Ｐゴシック"/>
          </a:endParaRPr>
        </a:p>
        <a:p>
          <a:pPr algn="l" rtl="0">
            <a:lnSpc>
              <a:spcPts val="1300"/>
            </a:lnSpc>
            <a:defRPr sz="1000"/>
          </a:pPr>
          <a:endParaRPr lang="ja-JP" altLang="en-US" sz="1100" b="0" i="0" strike="noStrike">
            <a:solidFill>
              <a:srgbClr val="000000"/>
            </a:solidFill>
            <a:latin typeface="ＭＳ Ｐゴシック"/>
            <a:ea typeface="ＭＳ Ｐゴシック"/>
          </a:endParaRPr>
        </a:p>
      </xdr:txBody>
    </xdr:sp>
    <xdr:clientData/>
  </xdr:twoCellAnchor>
  <xdr:twoCellAnchor>
    <xdr:from>
      <xdr:col>15</xdr:col>
      <xdr:colOff>1247775</xdr:colOff>
      <xdr:row>13</xdr:row>
      <xdr:rowOff>238125</xdr:rowOff>
    </xdr:from>
    <xdr:to>
      <xdr:col>16</xdr:col>
      <xdr:colOff>142875</xdr:colOff>
      <xdr:row>14</xdr:row>
      <xdr:rowOff>342900</xdr:rowOff>
    </xdr:to>
    <xdr:sp macro="" textlink="">
      <xdr:nvSpPr>
        <xdr:cNvPr id="10911" name="下矢印 11">
          <a:extLst>
            <a:ext uri="{FF2B5EF4-FFF2-40B4-BE49-F238E27FC236}">
              <a16:creationId xmlns:a16="http://schemas.microsoft.com/office/drawing/2014/main" id="{B0E0499C-0ADC-4964-BAE8-6B2194EAE8DD}"/>
            </a:ext>
          </a:extLst>
        </xdr:cNvPr>
        <xdr:cNvSpPr>
          <a:spLocks noChangeArrowheads="1"/>
        </xdr:cNvSpPr>
      </xdr:nvSpPr>
      <xdr:spPr bwMode="auto">
        <a:xfrm>
          <a:off x="10467975" y="5143500"/>
          <a:ext cx="838200" cy="571500"/>
        </a:xfrm>
        <a:prstGeom prst="downArrow">
          <a:avLst>
            <a:gd name="adj1" fmla="val 50000"/>
            <a:gd name="adj2" fmla="val 47676"/>
          </a:avLst>
        </a:prstGeom>
        <a:solidFill>
          <a:srgbClr val="000000"/>
        </a:solidFill>
        <a:ln>
          <a:noFill/>
        </a:ln>
        <a:extLs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15</xdr:col>
      <xdr:colOff>585107</xdr:colOff>
      <xdr:row>25</xdr:row>
      <xdr:rowOff>231321</xdr:rowOff>
    </xdr:from>
    <xdr:to>
      <xdr:col>20</xdr:col>
      <xdr:colOff>285750</xdr:colOff>
      <xdr:row>28</xdr:row>
      <xdr:rowOff>381000</xdr:rowOff>
    </xdr:to>
    <xdr:sp macro="" textlink="">
      <xdr:nvSpPr>
        <xdr:cNvPr id="3" name="吹き出し: 四角形 2">
          <a:extLst>
            <a:ext uri="{FF2B5EF4-FFF2-40B4-BE49-F238E27FC236}">
              <a16:creationId xmlns:a16="http://schemas.microsoft.com/office/drawing/2014/main" id="{734A020C-7D53-4369-80CC-EB5FF972C464}"/>
            </a:ext>
          </a:extLst>
        </xdr:cNvPr>
        <xdr:cNvSpPr/>
      </xdr:nvSpPr>
      <xdr:spPr bwMode="auto">
        <a:xfrm>
          <a:off x="9797143" y="9239250"/>
          <a:ext cx="4912178" cy="1319893"/>
        </a:xfrm>
        <a:prstGeom prst="wedgeRectCallou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clientData/>
  </xdr:twoCellAnchor>
  <xdr:twoCellAnchor>
    <xdr:from>
      <xdr:col>14</xdr:col>
      <xdr:colOff>250372</xdr:colOff>
      <xdr:row>24</xdr:row>
      <xdr:rowOff>204108</xdr:rowOff>
    </xdr:from>
    <xdr:to>
      <xdr:col>17</xdr:col>
      <xdr:colOff>598714</xdr:colOff>
      <xdr:row>32</xdr:row>
      <xdr:rowOff>261257</xdr:rowOff>
    </xdr:to>
    <xdr:sp macro="" textlink="">
      <xdr:nvSpPr>
        <xdr:cNvPr id="2" name="吹き出し: 四角形 1">
          <a:extLst>
            <a:ext uri="{FF2B5EF4-FFF2-40B4-BE49-F238E27FC236}">
              <a16:creationId xmlns:a16="http://schemas.microsoft.com/office/drawing/2014/main" id="{B3CD89DB-67E4-4BE8-904A-D2FBE2104C3C}"/>
            </a:ext>
          </a:extLst>
        </xdr:cNvPr>
        <xdr:cNvSpPr/>
      </xdr:nvSpPr>
      <xdr:spPr bwMode="auto">
        <a:xfrm>
          <a:off x="8229601" y="8150679"/>
          <a:ext cx="3614056" cy="2833007"/>
        </a:xfrm>
        <a:prstGeom prst="wedgeRectCallout">
          <a:avLst>
            <a:gd name="adj1" fmla="val -59320"/>
            <a:gd name="adj2" fmla="val -13840"/>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400">
              <a:latin typeface="HGｺﾞｼｯｸM" panose="020B0609000000000000" pitchFamily="49" charset="-128"/>
              <a:ea typeface="HGｺﾞｼｯｸM" panose="020B0609000000000000" pitchFamily="49" charset="-128"/>
            </a:rPr>
            <a:t>【</a:t>
          </a:r>
          <a:r>
            <a:rPr kumimoji="1" lang="ja-JP" altLang="en-US" sz="1400">
              <a:latin typeface="HGｺﾞｼｯｸM" panose="020B0609000000000000" pitchFamily="49" charset="-128"/>
              <a:ea typeface="HGｺﾞｼｯｸM" panose="020B0609000000000000" pitchFamily="49" charset="-128"/>
            </a:rPr>
            <a:t>具体例</a:t>
          </a:r>
          <a:r>
            <a:rPr kumimoji="1" lang="en-US" altLang="ja-JP" sz="1400">
              <a:latin typeface="HGｺﾞｼｯｸM" panose="020B0609000000000000" pitchFamily="49" charset="-128"/>
              <a:ea typeface="HGｺﾞｼｯｸM" panose="020B0609000000000000" pitchFamily="49" charset="-128"/>
            </a:rPr>
            <a:t>】</a:t>
          </a:r>
        </a:p>
        <a:p>
          <a:pPr algn="l"/>
          <a:r>
            <a:rPr kumimoji="1" lang="ja-JP" altLang="en-US" sz="1400">
              <a:latin typeface="HGｺﾞｼｯｸM" panose="020B0609000000000000" pitchFamily="49" charset="-128"/>
              <a:ea typeface="HGｺﾞｼｯｸM" panose="020B0609000000000000" pitchFamily="49" charset="-128"/>
            </a:rPr>
            <a:t>・０歳児（標準・一般階層）</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・延長保育の利用申し込みをしていない</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・電車の遅延により</a:t>
          </a:r>
          <a:r>
            <a:rPr kumimoji="1" lang="en-US" altLang="ja-JP" sz="1400">
              <a:latin typeface="HGｺﾞｼｯｸM" panose="020B0609000000000000" pitchFamily="49" charset="-128"/>
              <a:ea typeface="HGｺﾞｼｯｸM" panose="020B0609000000000000" pitchFamily="49" charset="-128"/>
            </a:rPr>
            <a:t>18</a:t>
          </a:r>
          <a:r>
            <a:rPr kumimoji="1" lang="ja-JP" altLang="en-US" sz="1400">
              <a:latin typeface="HGｺﾞｼｯｸM" panose="020B0609000000000000" pitchFamily="49" charset="-128"/>
              <a:ea typeface="HGｺﾞｼｯｸM" panose="020B0609000000000000" pitchFamily="49" charset="-128"/>
            </a:rPr>
            <a:t>時を過ぎ、</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　</a:t>
          </a:r>
          <a:r>
            <a:rPr kumimoji="1" lang="en-US" altLang="ja-JP" sz="1400">
              <a:latin typeface="HGｺﾞｼｯｸM" panose="020B0609000000000000" pitchFamily="49" charset="-128"/>
              <a:ea typeface="HGｺﾞｼｯｸM" panose="020B0609000000000000" pitchFamily="49" charset="-128"/>
            </a:rPr>
            <a:t>20</a:t>
          </a:r>
          <a:r>
            <a:rPr kumimoji="1" lang="ja-JP" altLang="en-US" sz="1400">
              <a:latin typeface="HGｺﾞｼｯｸM" panose="020B0609000000000000" pitchFamily="49" charset="-128"/>
              <a:ea typeface="HGｺﾞｼｯｸM" panose="020B0609000000000000" pitchFamily="49" charset="-128"/>
            </a:rPr>
            <a:t>時に迎えが来た場合</a:t>
          </a:r>
          <a:endParaRPr kumimoji="1" lang="en-US" altLang="ja-JP" sz="1400">
            <a:latin typeface="HGｺﾞｼｯｸM" panose="020B0609000000000000" pitchFamily="49" charset="-128"/>
            <a:ea typeface="HGｺﾞｼｯｸM" panose="020B0609000000000000" pitchFamily="49" charset="-128"/>
          </a:endParaRPr>
        </a:p>
        <a:p>
          <a:pPr algn="l"/>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　</a:t>
          </a:r>
          <a:r>
            <a:rPr kumimoji="1" lang="ja-JP" altLang="en-US" sz="1400">
              <a:solidFill>
                <a:srgbClr val="FF0000"/>
              </a:solidFill>
              <a:latin typeface="HGｺﾞｼｯｸM" panose="020B0609000000000000" pitchFamily="49" charset="-128"/>
              <a:ea typeface="HGｺﾞｼｯｸM" panose="020B0609000000000000" pitchFamily="49" charset="-128"/>
            </a:rPr>
            <a:t>「０歳児」「一般」「２時間延長」</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の欄に「１」と入力</a:t>
          </a:r>
          <a:r>
            <a:rPr kumimoji="1" lang="ja-JP" altLang="en-US" sz="1400">
              <a:latin typeface="HGｺﾞｼｯｸM" panose="020B0609000000000000" pitchFamily="49" charset="-128"/>
              <a:ea typeface="HGｺﾞｼｯｸM" panose="020B0609000000000000" pitchFamily="49" charset="-128"/>
            </a:rPr>
            <a:t>ください。</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　　なお、</a:t>
          </a:r>
          <a:r>
            <a:rPr kumimoji="1" lang="ja-JP" altLang="en-US" sz="1400">
              <a:solidFill>
                <a:srgbClr val="FF0000"/>
              </a:solidFill>
              <a:latin typeface="HGｺﾞｼｯｸM" panose="020B0609000000000000" pitchFamily="49" charset="-128"/>
              <a:ea typeface="HGｺﾞｼｯｸM" panose="020B0609000000000000" pitchFamily="49" charset="-128"/>
            </a:rPr>
            <a:t>同一人物が同月内に２回</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遅れた場合はそれぞれカウント</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　　して構いません。</a:t>
          </a:r>
        </a:p>
      </xdr:txBody>
    </xdr:sp>
    <xdr:clientData/>
  </xdr:twoCellAnchor>
  <xdr:twoCellAnchor>
    <xdr:from>
      <xdr:col>1</xdr:col>
      <xdr:colOff>176892</xdr:colOff>
      <xdr:row>35</xdr:row>
      <xdr:rowOff>353786</xdr:rowOff>
    </xdr:from>
    <xdr:to>
      <xdr:col>17</xdr:col>
      <xdr:colOff>530679</xdr:colOff>
      <xdr:row>36</xdr:row>
      <xdr:rowOff>326571</xdr:rowOff>
    </xdr:to>
    <xdr:sp macro="" textlink="">
      <xdr:nvSpPr>
        <xdr:cNvPr id="6" name="テキスト ボックス 5">
          <a:extLst>
            <a:ext uri="{FF2B5EF4-FFF2-40B4-BE49-F238E27FC236}">
              <a16:creationId xmlns:a16="http://schemas.microsoft.com/office/drawing/2014/main" id="{35027B69-052A-4A7D-AE2C-4A8F73AB5901}"/>
            </a:ext>
          </a:extLst>
        </xdr:cNvPr>
        <xdr:cNvSpPr txBox="1"/>
      </xdr:nvSpPr>
      <xdr:spPr>
        <a:xfrm>
          <a:off x="326571" y="13770429"/>
          <a:ext cx="12600215" cy="435428"/>
        </a:xfrm>
        <a:prstGeom prst="rect">
          <a:avLst/>
        </a:prstGeom>
        <a:solidFill>
          <a:srgbClr val="FFC0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lstStyle/>
        <a:p>
          <a:pPr algn="ctr"/>
          <a:r>
            <a:rPr lang="ja-JP" altLang="en-US" sz="1800" b="1">
              <a:solidFill>
                <a:sysClr val="windowText" lastClr="000000"/>
              </a:solidFill>
              <a:effectLst/>
              <a:latin typeface="+mn-lt"/>
              <a:ea typeface="+mn-ea"/>
              <a:cs typeface="+mn-cs"/>
            </a:rPr>
            <a:t>以下の欄は</a:t>
          </a:r>
          <a:r>
            <a:rPr lang="ja-JP" altLang="en-US" sz="1800" b="1" u="sng">
              <a:solidFill>
                <a:srgbClr val="FF0000"/>
              </a:solidFill>
              <a:effectLst/>
              <a:latin typeface="+mn-lt"/>
              <a:ea typeface="+mn-ea"/>
              <a:cs typeface="+mn-cs"/>
            </a:rPr>
            <a:t>「突発的な延長保育利用（月に一回までの利用の場合）」に係る料金設定をしている園のみ記載</a:t>
          </a:r>
          <a:r>
            <a:rPr lang="ja-JP" altLang="en-US" sz="1800" b="1">
              <a:solidFill>
                <a:sysClr val="windowText" lastClr="000000"/>
              </a:solidFill>
              <a:effectLst/>
              <a:latin typeface="+mn-lt"/>
              <a:ea typeface="+mn-ea"/>
              <a:cs typeface="+mn-cs"/>
            </a:rPr>
            <a:t>ください。</a:t>
          </a:r>
          <a:endParaRPr lang="ja-JP" altLang="ja-JP" sz="1800" b="1">
            <a:solidFill>
              <a:sysClr val="windowText" lastClr="000000"/>
            </a:solidFill>
            <a:effectLst/>
            <a:latin typeface="+mn-lt"/>
            <a:ea typeface="+mn-ea"/>
            <a:cs typeface="+mn-cs"/>
          </a:endParaRPr>
        </a:p>
      </xdr:txBody>
    </xdr:sp>
    <xdr:clientData/>
  </xdr:twoCellAnchor>
  <xdr:twoCellAnchor>
    <xdr:from>
      <xdr:col>14</xdr:col>
      <xdr:colOff>239485</xdr:colOff>
      <xdr:row>38</xdr:row>
      <xdr:rowOff>27213</xdr:rowOff>
    </xdr:from>
    <xdr:to>
      <xdr:col>17</xdr:col>
      <xdr:colOff>555170</xdr:colOff>
      <xdr:row>43</xdr:row>
      <xdr:rowOff>315685</xdr:rowOff>
    </xdr:to>
    <xdr:sp macro="" textlink="">
      <xdr:nvSpPr>
        <xdr:cNvPr id="7" name="吹き出し: 四角形 6">
          <a:extLst>
            <a:ext uri="{FF2B5EF4-FFF2-40B4-BE49-F238E27FC236}">
              <a16:creationId xmlns:a16="http://schemas.microsoft.com/office/drawing/2014/main" id="{7E592B55-BCC8-487B-A437-25782BE787C3}"/>
            </a:ext>
          </a:extLst>
        </xdr:cNvPr>
        <xdr:cNvSpPr/>
      </xdr:nvSpPr>
      <xdr:spPr bwMode="auto">
        <a:xfrm>
          <a:off x="8218714" y="13264242"/>
          <a:ext cx="3581399" cy="2193472"/>
        </a:xfrm>
        <a:prstGeom prst="wedgeRectCallout">
          <a:avLst>
            <a:gd name="adj1" fmla="val -57971"/>
            <a:gd name="adj2" fmla="val 6577"/>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400">
              <a:latin typeface="HGｺﾞｼｯｸM" panose="020B0609000000000000" pitchFamily="49" charset="-128"/>
              <a:ea typeface="HGｺﾞｼｯｸM" panose="020B0609000000000000" pitchFamily="49" charset="-128"/>
            </a:rPr>
            <a:t>【</a:t>
          </a:r>
          <a:r>
            <a:rPr kumimoji="1" lang="ja-JP" altLang="en-US" sz="1400">
              <a:latin typeface="HGｺﾞｼｯｸM" panose="020B0609000000000000" pitchFamily="49" charset="-128"/>
              <a:ea typeface="HGｺﾞｼｯｸM" panose="020B0609000000000000" pitchFamily="49" charset="-128"/>
            </a:rPr>
            <a:t>具体例</a:t>
          </a:r>
          <a:r>
            <a:rPr kumimoji="1" lang="en-US" altLang="ja-JP" sz="1400">
              <a:latin typeface="HGｺﾞｼｯｸM" panose="020B0609000000000000" pitchFamily="49" charset="-128"/>
              <a:ea typeface="HGｺﾞｼｯｸM" panose="020B0609000000000000" pitchFamily="49" charset="-128"/>
            </a:rPr>
            <a:t>】</a:t>
          </a:r>
        </a:p>
        <a:p>
          <a:pPr algn="l"/>
          <a:r>
            <a:rPr kumimoji="1" lang="ja-JP" altLang="en-US" sz="1400">
              <a:latin typeface="HGｺﾞｼｯｸM" panose="020B0609000000000000" pitchFamily="49" charset="-128"/>
              <a:ea typeface="HGｺﾞｼｯｸM" panose="020B0609000000000000" pitchFamily="49" charset="-128"/>
            </a:rPr>
            <a:t>・０歳児（標準・一般階層）</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・延長保育の利用申し込みをしていない</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・電車の遅延</a:t>
          </a:r>
          <a:r>
            <a:rPr kumimoji="1" lang="ja-JP" altLang="en-US" sz="1400" b="1">
              <a:solidFill>
                <a:srgbClr val="FF0000"/>
              </a:solidFill>
              <a:latin typeface="HGｺﾞｼｯｸM" panose="020B0609000000000000" pitchFamily="49" charset="-128"/>
              <a:ea typeface="HGｺﾞｼｯｸM" panose="020B0609000000000000" pitchFamily="49" charset="-128"/>
            </a:rPr>
            <a:t>以外の理由</a:t>
          </a:r>
          <a:r>
            <a:rPr kumimoji="1" lang="ja-JP" altLang="en-US" sz="1400">
              <a:latin typeface="HGｺﾞｼｯｸM" panose="020B0609000000000000" pitchFamily="49" charset="-128"/>
              <a:ea typeface="HGｺﾞｼｯｸM" panose="020B0609000000000000" pitchFamily="49" charset="-128"/>
            </a:rPr>
            <a:t>で</a:t>
          </a:r>
          <a:r>
            <a:rPr kumimoji="1" lang="en-US" altLang="ja-JP" sz="1400">
              <a:latin typeface="HGｺﾞｼｯｸM" panose="020B0609000000000000" pitchFamily="49" charset="-128"/>
              <a:ea typeface="HGｺﾞｼｯｸM" panose="020B0609000000000000" pitchFamily="49" charset="-128"/>
            </a:rPr>
            <a:t>18</a:t>
          </a:r>
          <a:r>
            <a:rPr kumimoji="1" lang="ja-JP" altLang="en-US" sz="1400">
              <a:latin typeface="HGｺﾞｼｯｸM" panose="020B0609000000000000" pitchFamily="49" charset="-128"/>
              <a:ea typeface="HGｺﾞｼｯｸM" panose="020B0609000000000000" pitchFamily="49" charset="-128"/>
            </a:rPr>
            <a:t>時を過ぎ、</a:t>
          </a:r>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　</a:t>
          </a:r>
          <a:r>
            <a:rPr kumimoji="1" lang="en-US" altLang="ja-JP" sz="1400">
              <a:latin typeface="HGｺﾞｼｯｸM" panose="020B0609000000000000" pitchFamily="49" charset="-128"/>
              <a:ea typeface="HGｺﾞｼｯｸM" panose="020B0609000000000000" pitchFamily="49" charset="-128"/>
            </a:rPr>
            <a:t>20</a:t>
          </a:r>
          <a:r>
            <a:rPr kumimoji="1" lang="ja-JP" altLang="en-US" sz="1400">
              <a:latin typeface="HGｺﾞｼｯｸM" panose="020B0609000000000000" pitchFamily="49" charset="-128"/>
              <a:ea typeface="HGｺﾞｼｯｸM" panose="020B0609000000000000" pitchFamily="49" charset="-128"/>
            </a:rPr>
            <a:t>時に迎えが来た場合</a:t>
          </a:r>
          <a:endParaRPr kumimoji="1" lang="en-US" altLang="ja-JP" sz="1400">
            <a:latin typeface="HGｺﾞｼｯｸM" panose="020B0609000000000000" pitchFamily="49" charset="-128"/>
            <a:ea typeface="HGｺﾞｼｯｸM" panose="020B0609000000000000" pitchFamily="49" charset="-128"/>
          </a:endParaRPr>
        </a:p>
        <a:p>
          <a:pPr algn="l"/>
          <a:endParaRPr kumimoji="1" lang="en-US" altLang="ja-JP" sz="1400">
            <a:latin typeface="HGｺﾞｼｯｸM" panose="020B0609000000000000" pitchFamily="49" charset="-128"/>
            <a:ea typeface="HGｺﾞｼｯｸM" panose="020B0609000000000000" pitchFamily="49" charset="-128"/>
          </a:endParaRPr>
        </a:p>
        <a:p>
          <a:pPr algn="l"/>
          <a:r>
            <a:rPr kumimoji="1" lang="ja-JP" altLang="en-US" sz="1400">
              <a:latin typeface="HGｺﾞｼｯｸM" panose="020B0609000000000000" pitchFamily="49" charset="-128"/>
              <a:ea typeface="HGｺﾞｼｯｸM" panose="020B0609000000000000" pitchFamily="49" charset="-128"/>
            </a:rPr>
            <a:t>　→　</a:t>
          </a:r>
          <a:r>
            <a:rPr kumimoji="1" lang="ja-JP" altLang="en-US" sz="1400">
              <a:solidFill>
                <a:srgbClr val="FF0000"/>
              </a:solidFill>
              <a:latin typeface="HGｺﾞｼｯｸM" panose="020B0609000000000000" pitchFamily="49" charset="-128"/>
              <a:ea typeface="HGｺﾞｼｯｸM" panose="020B0609000000000000" pitchFamily="49" charset="-128"/>
            </a:rPr>
            <a:t>「０歳児」「一般」「２時間延長」</a:t>
          </a:r>
          <a:endParaRPr kumimoji="1" lang="en-US" altLang="ja-JP" sz="14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400">
              <a:solidFill>
                <a:srgbClr val="FF0000"/>
              </a:solidFill>
              <a:latin typeface="HGｺﾞｼｯｸM" panose="020B0609000000000000" pitchFamily="49" charset="-128"/>
              <a:ea typeface="HGｺﾞｼｯｸM" panose="020B0609000000000000" pitchFamily="49" charset="-128"/>
            </a:rPr>
            <a:t>　　　の欄に「１」と入力</a:t>
          </a:r>
          <a:r>
            <a:rPr kumimoji="1" lang="ja-JP" altLang="en-US" sz="1400">
              <a:latin typeface="HGｺﾞｼｯｸM" panose="020B0609000000000000" pitchFamily="49" charset="-128"/>
              <a:ea typeface="HGｺﾞｼｯｸM" panose="020B0609000000000000" pitchFamily="49" charset="-128"/>
            </a:rPr>
            <a:t>ください。</a:t>
          </a:r>
        </a:p>
      </xdr:txBody>
    </xdr:sp>
    <xdr:clientData/>
  </xdr:twoCellAnchor>
  <xdr:twoCellAnchor>
    <xdr:from>
      <xdr:col>14</xdr:col>
      <xdr:colOff>253095</xdr:colOff>
      <xdr:row>46</xdr:row>
      <xdr:rowOff>274864</xdr:rowOff>
    </xdr:from>
    <xdr:to>
      <xdr:col>17</xdr:col>
      <xdr:colOff>606879</xdr:colOff>
      <xdr:row>52</xdr:row>
      <xdr:rowOff>130628</xdr:rowOff>
    </xdr:to>
    <xdr:sp macro="" textlink="">
      <xdr:nvSpPr>
        <xdr:cNvPr id="8" name="吹き出し: 四角形 7">
          <a:extLst>
            <a:ext uri="{FF2B5EF4-FFF2-40B4-BE49-F238E27FC236}">
              <a16:creationId xmlns:a16="http://schemas.microsoft.com/office/drawing/2014/main" id="{88BB610D-C404-4EE7-9AF3-786835F1516B}"/>
            </a:ext>
          </a:extLst>
        </xdr:cNvPr>
        <xdr:cNvSpPr/>
      </xdr:nvSpPr>
      <xdr:spPr bwMode="auto">
        <a:xfrm>
          <a:off x="8232324" y="16559893"/>
          <a:ext cx="3619498" cy="2141764"/>
        </a:xfrm>
        <a:prstGeom prst="wedgeRectCallout">
          <a:avLst>
            <a:gd name="adj1" fmla="val -56537"/>
            <a:gd name="adj2" fmla="val -861"/>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l"/>
          <a:r>
            <a:rPr kumimoji="1" lang="en-US" altLang="ja-JP" sz="1200">
              <a:latin typeface="HGｺﾞｼｯｸM" panose="020B0609000000000000" pitchFamily="49" charset="-128"/>
              <a:ea typeface="HGｺﾞｼｯｸM" panose="020B0609000000000000" pitchFamily="49" charset="-128"/>
            </a:rPr>
            <a:t>【</a:t>
          </a:r>
          <a:r>
            <a:rPr kumimoji="1" lang="ja-JP" altLang="en-US" sz="1200">
              <a:latin typeface="HGｺﾞｼｯｸM" panose="020B0609000000000000" pitchFamily="49" charset="-128"/>
              <a:ea typeface="HGｺﾞｼｯｸM" panose="020B0609000000000000" pitchFamily="49" charset="-128"/>
            </a:rPr>
            <a:t>具体例</a:t>
          </a:r>
          <a:r>
            <a:rPr kumimoji="1" lang="en-US" altLang="ja-JP" sz="1200">
              <a:latin typeface="HGｺﾞｼｯｸM" panose="020B0609000000000000" pitchFamily="49" charset="-128"/>
              <a:ea typeface="HGｺﾞｼｯｸM" panose="020B0609000000000000" pitchFamily="49" charset="-128"/>
            </a:rPr>
            <a:t>】</a:t>
          </a:r>
        </a:p>
        <a:p>
          <a:pPr algn="l"/>
          <a:r>
            <a:rPr kumimoji="1" lang="ja-JP" altLang="en-US" sz="1200">
              <a:latin typeface="HGｺﾞｼｯｸM" panose="020B0609000000000000" pitchFamily="49" charset="-128"/>
              <a:ea typeface="HGｺﾞｼｯｸM" panose="020B0609000000000000" pitchFamily="49" charset="-128"/>
            </a:rPr>
            <a:t>・０歳児（短・一般階層）</a:t>
          </a:r>
          <a:endParaRPr kumimoji="1" lang="en-US" altLang="ja-JP" sz="1200">
            <a:latin typeface="HGｺﾞｼｯｸM" panose="020B0609000000000000" pitchFamily="49" charset="-128"/>
            <a:ea typeface="HGｺﾞｼｯｸM" panose="020B0609000000000000" pitchFamily="49" charset="-128"/>
          </a:endParaRPr>
        </a:p>
        <a:p>
          <a:pPr algn="l"/>
          <a:r>
            <a:rPr kumimoji="1" lang="ja-JP" altLang="en-US" sz="1200">
              <a:latin typeface="HGｺﾞｼｯｸM" panose="020B0609000000000000" pitchFamily="49" charset="-128"/>
              <a:ea typeface="HGｺﾞｼｯｸM" panose="020B0609000000000000" pitchFamily="49" charset="-128"/>
            </a:rPr>
            <a:t>・９時～１７時が短時間の時間帯の園</a:t>
          </a:r>
          <a:endParaRPr kumimoji="1" lang="en-US" altLang="ja-JP" sz="1200">
            <a:latin typeface="HGｺﾞｼｯｸM" panose="020B0609000000000000" pitchFamily="49" charset="-128"/>
            <a:ea typeface="HGｺﾞｼｯｸM" panose="020B0609000000000000" pitchFamily="49" charset="-128"/>
          </a:endParaRPr>
        </a:p>
        <a:p>
          <a:pPr algn="l"/>
          <a:r>
            <a:rPr kumimoji="1" lang="ja-JP" altLang="en-US" sz="1200">
              <a:latin typeface="HGｺﾞｼｯｸM" panose="020B0609000000000000" pitchFamily="49" charset="-128"/>
              <a:ea typeface="HGｺﾞｼｯｸM" panose="020B0609000000000000" pitchFamily="49" charset="-128"/>
            </a:rPr>
            <a:t>・延長保育の利用申し込みをしていない</a:t>
          </a:r>
          <a:endParaRPr kumimoji="1" lang="en-US" altLang="ja-JP" sz="1200">
            <a:latin typeface="HGｺﾞｼｯｸM" panose="020B0609000000000000" pitchFamily="49" charset="-128"/>
            <a:ea typeface="HGｺﾞｼｯｸM" panose="020B0609000000000000" pitchFamily="49" charset="-128"/>
          </a:endParaRPr>
        </a:p>
        <a:p>
          <a:pPr algn="l"/>
          <a:r>
            <a:rPr kumimoji="1" lang="ja-JP" altLang="en-US" sz="1200">
              <a:latin typeface="HGｺﾞｼｯｸM" panose="020B0609000000000000" pitchFamily="49" charset="-128"/>
              <a:ea typeface="HGｺﾞｼｯｸM" panose="020B0609000000000000" pitchFamily="49" charset="-128"/>
            </a:rPr>
            <a:t>・電車の遅延</a:t>
          </a:r>
          <a:r>
            <a:rPr kumimoji="1" lang="ja-JP" altLang="en-US" sz="1200" b="1">
              <a:solidFill>
                <a:srgbClr val="FF0000"/>
              </a:solidFill>
              <a:latin typeface="HGｺﾞｼｯｸM" panose="020B0609000000000000" pitchFamily="49" charset="-128"/>
              <a:ea typeface="HGｺﾞｼｯｸM" panose="020B0609000000000000" pitchFamily="49" charset="-128"/>
            </a:rPr>
            <a:t>以外の理由</a:t>
          </a:r>
          <a:r>
            <a:rPr kumimoji="1" lang="ja-JP" altLang="en-US" sz="1200">
              <a:latin typeface="HGｺﾞｼｯｸM" panose="020B0609000000000000" pitchFamily="49" charset="-128"/>
              <a:ea typeface="HGｺﾞｼｯｸM" panose="020B0609000000000000" pitchFamily="49" charset="-128"/>
            </a:rPr>
            <a:t>で</a:t>
          </a:r>
          <a:r>
            <a:rPr kumimoji="1" lang="en-US" altLang="ja-JP" sz="1200">
              <a:latin typeface="HGｺﾞｼｯｸM" panose="020B0609000000000000" pitchFamily="49" charset="-128"/>
              <a:ea typeface="HGｺﾞｼｯｸM" panose="020B0609000000000000" pitchFamily="49" charset="-128"/>
            </a:rPr>
            <a:t>17</a:t>
          </a:r>
          <a:r>
            <a:rPr kumimoji="1" lang="ja-JP" altLang="en-US" sz="1200">
              <a:latin typeface="HGｺﾞｼｯｸM" panose="020B0609000000000000" pitchFamily="49" charset="-128"/>
              <a:ea typeface="HGｺﾞｼｯｸM" panose="020B0609000000000000" pitchFamily="49" charset="-128"/>
            </a:rPr>
            <a:t>時を過ぎ、</a:t>
          </a:r>
          <a:endParaRPr kumimoji="1" lang="en-US" altLang="ja-JP" sz="1200">
            <a:latin typeface="HGｺﾞｼｯｸM" panose="020B0609000000000000" pitchFamily="49" charset="-128"/>
            <a:ea typeface="HGｺﾞｼｯｸM" panose="020B0609000000000000" pitchFamily="49" charset="-128"/>
          </a:endParaRPr>
        </a:p>
        <a:p>
          <a:pPr algn="l"/>
          <a:r>
            <a:rPr kumimoji="1" lang="ja-JP" altLang="en-US" sz="1200">
              <a:latin typeface="HGｺﾞｼｯｸM" panose="020B0609000000000000" pitchFamily="49" charset="-128"/>
              <a:ea typeface="HGｺﾞｼｯｸM" panose="020B0609000000000000" pitchFamily="49" charset="-128"/>
            </a:rPr>
            <a:t>　</a:t>
          </a:r>
          <a:r>
            <a:rPr kumimoji="1" lang="en-US" altLang="ja-JP" sz="1200">
              <a:latin typeface="HGｺﾞｼｯｸM" panose="020B0609000000000000" pitchFamily="49" charset="-128"/>
              <a:ea typeface="HGｺﾞｼｯｸM" panose="020B0609000000000000" pitchFamily="49" charset="-128"/>
            </a:rPr>
            <a:t>18</a:t>
          </a:r>
          <a:r>
            <a:rPr kumimoji="1" lang="ja-JP" altLang="en-US" sz="1200">
              <a:latin typeface="HGｺﾞｼｯｸM" panose="020B0609000000000000" pitchFamily="49" charset="-128"/>
              <a:ea typeface="HGｺﾞｼｯｸM" panose="020B0609000000000000" pitchFamily="49" charset="-128"/>
            </a:rPr>
            <a:t>時に迎えが来た場合</a:t>
          </a:r>
          <a:endParaRPr kumimoji="1" lang="en-US" altLang="ja-JP" sz="1200">
            <a:latin typeface="HGｺﾞｼｯｸM" panose="020B0609000000000000" pitchFamily="49" charset="-128"/>
            <a:ea typeface="HGｺﾞｼｯｸM" panose="020B0609000000000000" pitchFamily="49" charset="-128"/>
          </a:endParaRPr>
        </a:p>
        <a:p>
          <a:pPr algn="l"/>
          <a:endParaRPr kumimoji="1" lang="en-US" altLang="ja-JP" sz="1200">
            <a:latin typeface="HGｺﾞｼｯｸM" panose="020B0609000000000000" pitchFamily="49" charset="-128"/>
            <a:ea typeface="HGｺﾞｼｯｸM" panose="020B0609000000000000" pitchFamily="49" charset="-128"/>
          </a:endParaRPr>
        </a:p>
        <a:p>
          <a:pPr algn="l"/>
          <a:r>
            <a:rPr kumimoji="1" lang="ja-JP" altLang="en-US" sz="1200">
              <a:latin typeface="HGｺﾞｼｯｸM" panose="020B0609000000000000" pitchFamily="49" charset="-128"/>
              <a:ea typeface="HGｺﾞｼｯｸM" panose="020B0609000000000000" pitchFamily="49" charset="-128"/>
            </a:rPr>
            <a:t>　→　</a:t>
          </a:r>
          <a:r>
            <a:rPr kumimoji="1" lang="ja-JP" altLang="en-US" sz="1200">
              <a:solidFill>
                <a:srgbClr val="FF0000"/>
              </a:solidFill>
              <a:latin typeface="HGｺﾞｼｯｸM" panose="020B0609000000000000" pitchFamily="49" charset="-128"/>
              <a:ea typeface="HGｺﾞｼｯｸM" panose="020B0609000000000000" pitchFamily="49" charset="-128"/>
            </a:rPr>
            <a:t>「０歳児」「一般」「１時間延長」</a:t>
          </a:r>
          <a:endParaRPr kumimoji="1" lang="en-US" altLang="ja-JP" sz="1200">
            <a:solidFill>
              <a:srgbClr val="FF0000"/>
            </a:solidFill>
            <a:latin typeface="HGｺﾞｼｯｸM" panose="020B0609000000000000" pitchFamily="49" charset="-128"/>
            <a:ea typeface="HGｺﾞｼｯｸM" panose="020B0609000000000000" pitchFamily="49" charset="-128"/>
          </a:endParaRPr>
        </a:p>
        <a:p>
          <a:pPr algn="l"/>
          <a:r>
            <a:rPr kumimoji="1" lang="ja-JP" altLang="en-US" sz="1200">
              <a:solidFill>
                <a:srgbClr val="FF0000"/>
              </a:solidFill>
              <a:latin typeface="HGｺﾞｼｯｸM" panose="020B0609000000000000" pitchFamily="49" charset="-128"/>
              <a:ea typeface="HGｺﾞｼｯｸM" panose="020B0609000000000000" pitchFamily="49" charset="-128"/>
            </a:rPr>
            <a:t>　　　の欄に「１」と入力</a:t>
          </a:r>
          <a:r>
            <a:rPr kumimoji="1" lang="ja-JP" altLang="en-US" sz="1200">
              <a:latin typeface="HGｺﾞｼｯｸM" panose="020B0609000000000000" pitchFamily="49" charset="-128"/>
              <a:ea typeface="HGｺﾞｼｯｸM" panose="020B0609000000000000" pitchFamily="49" charset="-128"/>
            </a:rPr>
            <a:t>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111578</xdr:colOff>
      <xdr:row>0</xdr:row>
      <xdr:rowOff>108858</xdr:rowOff>
    </xdr:from>
    <xdr:to>
      <xdr:col>16</xdr:col>
      <xdr:colOff>612321</xdr:colOff>
      <xdr:row>2</xdr:row>
      <xdr:rowOff>217715</xdr:rowOff>
    </xdr:to>
    <xdr:sp macro="" textlink="">
      <xdr:nvSpPr>
        <xdr:cNvPr id="2" name="正方形/長方形 1">
          <a:extLst>
            <a:ext uri="{FF2B5EF4-FFF2-40B4-BE49-F238E27FC236}">
              <a16:creationId xmlns:a16="http://schemas.microsoft.com/office/drawing/2014/main" id="{2D7E4855-7992-4E18-A248-F002DF494846}"/>
            </a:ext>
          </a:extLst>
        </xdr:cNvPr>
        <xdr:cNvSpPr/>
      </xdr:nvSpPr>
      <xdr:spPr>
        <a:xfrm>
          <a:off x="111578" y="108858"/>
          <a:ext cx="10482943" cy="1080407"/>
        </a:xfrm>
        <a:prstGeom prst="rect">
          <a:avLst/>
        </a:prstGeom>
        <a:solidFill>
          <a:srgbClr val="FFC0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800" b="1">
              <a:solidFill>
                <a:srgbClr val="FF0000"/>
              </a:solidFill>
              <a:effectLst/>
              <a:latin typeface="HGｺﾞｼｯｸM" panose="020B0609000000000000" pitchFamily="49" charset="-128"/>
              <a:ea typeface="HGｺﾞｼｯｸM" panose="020B0609000000000000" pitchFamily="49" charset="-128"/>
              <a:cs typeface="+mn-cs"/>
            </a:rPr>
            <a:t>こちらは土曜の延長保育を実施している園のみ記載ください</a:t>
          </a:r>
          <a:endParaRPr kumimoji="1" lang="en-US" altLang="ja-JP" sz="1800" b="1">
            <a:solidFill>
              <a:srgbClr val="FF0000"/>
            </a:solidFill>
            <a:effectLst/>
            <a:latin typeface="HGｺﾞｼｯｸM" panose="020B0609000000000000" pitchFamily="49" charset="-128"/>
            <a:ea typeface="HGｺﾞｼｯｸM" panose="020B0609000000000000" pitchFamily="49" charset="-128"/>
            <a:cs typeface="+mn-cs"/>
          </a:endParaRPr>
        </a:p>
        <a:p>
          <a:pPr algn="l"/>
          <a:r>
            <a:rPr kumimoji="1" lang="ja-JP" altLang="en-US" sz="1600" b="1">
              <a:solidFill>
                <a:schemeClr val="dk1"/>
              </a:solidFill>
              <a:effectLst/>
              <a:latin typeface="HGｺﾞｼｯｸM" panose="020B0609000000000000" pitchFamily="49" charset="-128"/>
              <a:ea typeface="HGｺﾞｼｯｸM" panose="020B0609000000000000" pitchFamily="49" charset="-128"/>
              <a:cs typeface="+mn-cs"/>
            </a:rPr>
            <a:t>　</a:t>
          </a:r>
          <a:r>
            <a:rPr kumimoji="1" lang="en-US" altLang="ja-JP" sz="16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en-US" sz="1600" b="1">
              <a:solidFill>
                <a:schemeClr val="dk1"/>
              </a:solidFill>
              <a:effectLst/>
              <a:latin typeface="HGｺﾞｼｯｸM" panose="020B0609000000000000" pitchFamily="49" charset="-128"/>
              <a:ea typeface="HGｺﾞｼｯｸM" panose="020B0609000000000000" pitchFamily="49" charset="-128"/>
              <a:cs typeface="+mn-cs"/>
            </a:rPr>
            <a:t>実施園</a:t>
          </a:r>
          <a:r>
            <a:rPr kumimoji="1" lang="ja-JP" altLang="en-US" sz="1200" b="1">
              <a:solidFill>
                <a:schemeClr val="dk1"/>
              </a:solidFill>
              <a:effectLst/>
              <a:latin typeface="HGｺﾞｼｯｸM" panose="020B0609000000000000" pitchFamily="49" charset="-128"/>
              <a:ea typeface="HGｺﾞｼｯｸM" panose="020B0609000000000000" pitchFamily="49" charset="-128"/>
              <a:cs typeface="+mn-cs"/>
            </a:rPr>
            <a:t>：</a:t>
          </a:r>
          <a:r>
            <a:rPr kumimoji="1" lang="ja-JP" altLang="en-US" sz="1400" b="1">
              <a:solidFill>
                <a:schemeClr val="dk1"/>
              </a:solidFill>
              <a:effectLst/>
              <a:latin typeface="HGｺﾞｼｯｸM" panose="020B0609000000000000" pitchFamily="49" charset="-128"/>
              <a:ea typeface="HGｺﾞｼｯｸM" panose="020B0609000000000000" pitchFamily="49" charset="-128"/>
              <a:cs typeface="+mn-cs"/>
            </a:rPr>
            <a:t>キートスチャイルドケア新田町・幕張本郷・桜木・おゆみ野南、なぎさ保育園、アストロベースキャンプ保育園</a:t>
          </a:r>
          <a:endParaRPr kumimoji="1" lang="en-US" altLang="ja-JP" sz="1200" b="1">
            <a:solidFill>
              <a:schemeClr val="dk1"/>
            </a:solidFill>
            <a:effectLst/>
            <a:latin typeface="HGｺﾞｼｯｸM" panose="020B0609000000000000" pitchFamily="49" charset="-128"/>
            <a:ea typeface="HGｺﾞｼｯｸM" panose="020B0609000000000000" pitchFamily="49" charset="-128"/>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186267</xdr:colOff>
      <xdr:row>4</xdr:row>
      <xdr:rowOff>520700</xdr:rowOff>
    </xdr:from>
    <xdr:to>
      <xdr:col>11</xdr:col>
      <xdr:colOff>292099</xdr:colOff>
      <xdr:row>8</xdr:row>
      <xdr:rowOff>0</xdr:rowOff>
    </xdr:to>
    <xdr:sp macro="" textlink="">
      <xdr:nvSpPr>
        <xdr:cNvPr id="3" name="正方形/長方形 2">
          <a:extLst>
            <a:ext uri="{FF2B5EF4-FFF2-40B4-BE49-F238E27FC236}">
              <a16:creationId xmlns:a16="http://schemas.microsoft.com/office/drawing/2014/main" id="{BAB2D0C5-87E6-4266-B825-B2774B486819}"/>
            </a:ext>
          </a:extLst>
        </xdr:cNvPr>
        <xdr:cNvSpPr/>
      </xdr:nvSpPr>
      <xdr:spPr>
        <a:xfrm>
          <a:off x="6146800" y="1680633"/>
          <a:ext cx="2755899" cy="935567"/>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100"/>
            </a:lnSpc>
          </a:pPr>
          <a:r>
            <a:rPr kumimoji="1" lang="en-US" altLang="ja-JP" sz="1100"/>
            <a:t>【</a:t>
          </a:r>
          <a:r>
            <a:rPr kumimoji="1" lang="ja-JP" altLang="en-US" sz="1100"/>
            <a:t>様式第５号の注意事項</a:t>
          </a:r>
          <a:r>
            <a:rPr kumimoji="1" lang="en-US" altLang="ja-JP" sz="1100"/>
            <a:t>】</a:t>
          </a:r>
        </a:p>
        <a:p>
          <a:pPr algn="l">
            <a:lnSpc>
              <a:spcPts val="1100"/>
            </a:lnSpc>
          </a:pPr>
          <a:endParaRPr kumimoji="1" lang="en-US" altLang="ja-JP" sz="1100"/>
        </a:p>
        <a:p>
          <a:pPr algn="l">
            <a:lnSpc>
              <a:spcPts val="1100"/>
            </a:lnSpc>
          </a:pPr>
          <a:r>
            <a:rPr kumimoji="1" lang="ja-JP" altLang="en-US" sz="1100"/>
            <a:t>・別紙１－１、１－２を入力すると自動計算されます。</a:t>
          </a:r>
          <a:endParaRPr kumimoji="1" lang="en-US" altLang="ja-JP"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14</xdr:col>
      <xdr:colOff>142873</xdr:colOff>
      <xdr:row>0</xdr:row>
      <xdr:rowOff>81915</xdr:rowOff>
    </xdr:from>
    <xdr:to>
      <xdr:col>20</xdr:col>
      <xdr:colOff>76200</xdr:colOff>
      <xdr:row>28</xdr:row>
      <xdr:rowOff>114300</xdr:rowOff>
    </xdr:to>
    <xdr:sp macro="" textlink="">
      <xdr:nvSpPr>
        <xdr:cNvPr id="2" name="正方形/長方形 1">
          <a:extLst>
            <a:ext uri="{FF2B5EF4-FFF2-40B4-BE49-F238E27FC236}">
              <a16:creationId xmlns:a16="http://schemas.microsoft.com/office/drawing/2014/main" id="{82CDDF86-9C62-455C-83CC-49349BD88314}"/>
            </a:ext>
          </a:extLst>
        </xdr:cNvPr>
        <xdr:cNvSpPr/>
      </xdr:nvSpPr>
      <xdr:spPr>
        <a:xfrm>
          <a:off x="9496423" y="81915"/>
          <a:ext cx="4048127" cy="596646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1100"/>
            <a:t>【</a:t>
          </a:r>
          <a:r>
            <a:rPr kumimoji="1" lang="ja-JP" altLang="en-US" sz="1100"/>
            <a:t>別紙１－１　注意事項</a:t>
          </a:r>
          <a:r>
            <a:rPr kumimoji="1" lang="en-US" altLang="ja-JP" sz="1100"/>
            <a:t>】</a:t>
          </a:r>
        </a:p>
        <a:p>
          <a:pPr algn="l"/>
          <a:endParaRPr kumimoji="1" lang="en-US" altLang="ja-JP" sz="1100"/>
        </a:p>
        <a:p>
          <a:pPr algn="l"/>
          <a:r>
            <a:rPr kumimoji="1" lang="ja-JP" altLang="en-US" sz="1100"/>
            <a:t>①黄色いセルに入力してください。</a:t>
          </a:r>
          <a:endParaRPr kumimoji="1" lang="en-US" altLang="ja-JP" sz="1100"/>
        </a:p>
        <a:p>
          <a:pPr algn="l"/>
          <a:endParaRPr kumimoji="1" lang="en-US" altLang="ja-JP" sz="1100"/>
        </a:p>
        <a:p>
          <a:pPr algn="l"/>
          <a:r>
            <a:rPr kumimoji="1" lang="ja-JP" altLang="en-US" sz="1100"/>
            <a:t>②黄色いセルにあわせると、記載例が表示されますのでご参照ください。</a:t>
          </a:r>
          <a:endParaRPr kumimoji="1" lang="en-US" altLang="ja-JP" sz="1100"/>
        </a:p>
        <a:p>
          <a:pPr algn="l"/>
          <a:endParaRPr kumimoji="1" lang="en-US" altLang="ja-JP" sz="1100"/>
        </a:p>
        <a:p>
          <a:pPr algn="l"/>
          <a:r>
            <a:rPr kumimoji="1" lang="ja-JP" altLang="en-US" sz="1100"/>
            <a:t>③毎日の出勤時間、退勤時間を職員個別勤務状況確認票（「個別勤務状況」シート）に入力すると推進分・延長保育事業の時間を自動で算出することができます。</a:t>
          </a:r>
          <a:endParaRPr kumimoji="1" lang="en-US" altLang="ja-JP" sz="1100"/>
        </a:p>
        <a:p>
          <a:pPr algn="l"/>
          <a:r>
            <a:rPr kumimoji="1" lang="ja-JP" altLang="en-US" sz="1100"/>
            <a:t>月例報告の際は、職員個別勤務状況確認表も一緒に提出してください。</a:t>
          </a:r>
          <a:endParaRPr kumimoji="1" lang="en-US" altLang="ja-JP" sz="1100"/>
        </a:p>
        <a:p>
          <a:pPr algn="l"/>
          <a:endParaRPr kumimoji="1" lang="en-US" altLang="ja-JP" sz="1100"/>
        </a:p>
        <a:p>
          <a:pPr algn="l"/>
          <a:r>
            <a:rPr kumimoji="1" lang="ja-JP" altLang="en-US" sz="1100"/>
            <a:t>④職員個別勤務状況確認表を使用せずに時間数を算出する場合は、勤務状況がわかる書類を一緒に提出してください。</a:t>
          </a:r>
          <a:endParaRPr kumimoji="1" lang="en-US" altLang="ja-JP" sz="1100"/>
        </a:p>
        <a:p>
          <a:pPr algn="l"/>
          <a:r>
            <a:rPr kumimoji="1" lang="ja-JP" altLang="en-US" sz="1100"/>
            <a:t>この場合、「時間数①、④」欄の時間数は直接入力をお願いいたします。＝＝＝</a:t>
          </a:r>
          <a:endParaRPr kumimoji="1" lang="en-US" altLang="ja-JP" sz="1100"/>
        </a:p>
        <a:p>
          <a:pPr algn="l"/>
          <a:endParaRPr kumimoji="1" lang="en-US" altLang="ja-JP" sz="1100"/>
        </a:p>
        <a:p>
          <a:r>
            <a:rPr kumimoji="1" lang="ja-JP" altLang="ja-JP" sz="1100">
              <a:solidFill>
                <a:schemeClr val="dk1"/>
              </a:solidFill>
              <a:effectLst/>
              <a:latin typeface="+mn-lt"/>
              <a:ea typeface="+mn-ea"/>
              <a:cs typeface="+mn-cs"/>
            </a:rPr>
            <a:t>＊　４０人分（通常勤務</a:t>
          </a:r>
          <a:r>
            <a:rPr kumimoji="1" lang="en-US" altLang="ja-JP" sz="1100">
              <a:solidFill>
                <a:schemeClr val="dk1"/>
              </a:solidFill>
              <a:effectLst/>
              <a:latin typeface="+mn-lt"/>
              <a:ea typeface="+mn-ea"/>
              <a:cs typeface="+mn-cs"/>
            </a:rPr>
            <a:t>20</a:t>
          </a:r>
          <a:r>
            <a:rPr kumimoji="1" lang="ja-JP" altLang="ja-JP" sz="1100">
              <a:solidFill>
                <a:schemeClr val="dk1"/>
              </a:solidFill>
              <a:effectLst/>
              <a:latin typeface="+mn-lt"/>
              <a:ea typeface="+mn-ea"/>
              <a:cs typeface="+mn-cs"/>
            </a:rPr>
            <a:t>人分、朝夕勤務</a:t>
          </a:r>
          <a:r>
            <a:rPr kumimoji="1" lang="en-US" altLang="ja-JP" sz="1100">
              <a:solidFill>
                <a:schemeClr val="dk1"/>
              </a:solidFill>
              <a:effectLst/>
              <a:latin typeface="+mn-lt"/>
              <a:ea typeface="+mn-ea"/>
              <a:cs typeface="+mn-cs"/>
            </a:rPr>
            <a:t>20</a:t>
          </a:r>
          <a:r>
            <a:rPr kumimoji="1" lang="ja-JP" altLang="ja-JP" sz="1100">
              <a:solidFill>
                <a:schemeClr val="dk1"/>
              </a:solidFill>
              <a:effectLst/>
              <a:latin typeface="+mn-lt"/>
              <a:ea typeface="+mn-ea"/>
              <a:cs typeface="+mn-cs"/>
            </a:rPr>
            <a:t>人分）のシートを入れてあり、各「別表</a:t>
          </a:r>
          <a:r>
            <a:rPr kumimoji="1" lang="en-US" altLang="ja-JP" sz="1100">
              <a:solidFill>
                <a:schemeClr val="dk1"/>
              </a:solidFill>
              <a:effectLst/>
              <a:latin typeface="+mn-lt"/>
              <a:ea typeface="+mn-ea"/>
              <a:cs typeface="+mn-cs"/>
            </a:rPr>
            <a:t>_</a:t>
          </a:r>
          <a:r>
            <a:rPr kumimoji="1" lang="ja-JP" altLang="ja-JP" sz="1100">
              <a:solidFill>
                <a:schemeClr val="dk1"/>
              </a:solidFill>
              <a:effectLst/>
              <a:latin typeface="+mn-lt"/>
              <a:ea typeface="+mn-ea"/>
              <a:cs typeface="+mn-cs"/>
            </a:rPr>
            <a:t>個別勤務状況表」シートから保育従事者名・時間数を「別紙</a:t>
          </a:r>
          <a:r>
            <a:rPr kumimoji="1" lang="en-US" altLang="ja-JP" sz="1100">
              <a:solidFill>
                <a:schemeClr val="dk1"/>
              </a:solidFill>
              <a:effectLst/>
              <a:latin typeface="+mn-lt"/>
              <a:ea typeface="+mn-ea"/>
              <a:cs typeface="+mn-cs"/>
            </a:rPr>
            <a:t>1-1【</a:t>
          </a:r>
          <a:r>
            <a:rPr kumimoji="1" lang="ja-JP" altLang="ja-JP" sz="1100">
              <a:solidFill>
                <a:schemeClr val="dk1"/>
              </a:solidFill>
              <a:effectLst/>
              <a:latin typeface="+mn-lt"/>
              <a:ea typeface="+mn-ea"/>
              <a:cs typeface="+mn-cs"/>
            </a:rPr>
            <a:t>要入力</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」シートに自動で転記しています。既存の「別表</a:t>
          </a:r>
          <a:r>
            <a:rPr kumimoji="1" lang="en-US" altLang="ja-JP" sz="1100">
              <a:solidFill>
                <a:schemeClr val="dk1"/>
              </a:solidFill>
              <a:effectLst/>
              <a:latin typeface="+mn-lt"/>
              <a:ea typeface="+mn-ea"/>
              <a:cs typeface="+mn-cs"/>
            </a:rPr>
            <a:t>_</a:t>
          </a:r>
          <a:r>
            <a:rPr kumimoji="1" lang="ja-JP" altLang="ja-JP" sz="1100">
              <a:solidFill>
                <a:schemeClr val="dk1"/>
              </a:solidFill>
              <a:effectLst/>
              <a:latin typeface="+mn-lt"/>
              <a:ea typeface="+mn-ea"/>
              <a:cs typeface="+mn-cs"/>
            </a:rPr>
            <a:t>個別勤務状況表」シートで用意した人数以上の入力枠が必要な場合は、シートをコピーするなど対応をお願いします。</a:t>
          </a:r>
          <a:endParaRPr lang="ja-JP" altLang="ja-JP">
            <a:effectLst/>
          </a:endParaRPr>
        </a:p>
        <a:p>
          <a:r>
            <a:rPr kumimoji="1" lang="ja-JP" altLang="ja-JP" sz="1100">
              <a:solidFill>
                <a:schemeClr val="dk1"/>
              </a:solidFill>
              <a:effectLst/>
              <a:latin typeface="+mn-lt"/>
              <a:ea typeface="+mn-ea"/>
              <a:cs typeface="+mn-cs"/>
            </a:rPr>
            <a:t>この場合、「別紙</a:t>
          </a:r>
          <a:r>
            <a:rPr kumimoji="1" lang="en-US" altLang="ja-JP" sz="1100">
              <a:solidFill>
                <a:schemeClr val="dk1"/>
              </a:solidFill>
              <a:effectLst/>
              <a:latin typeface="+mn-lt"/>
              <a:ea typeface="+mn-ea"/>
              <a:cs typeface="+mn-cs"/>
            </a:rPr>
            <a:t>1-1【</a:t>
          </a:r>
          <a:r>
            <a:rPr kumimoji="1" lang="ja-JP" altLang="ja-JP" sz="1100">
              <a:solidFill>
                <a:schemeClr val="dk1"/>
              </a:solidFill>
              <a:effectLst/>
              <a:latin typeface="+mn-lt"/>
              <a:ea typeface="+mn-ea"/>
              <a:cs typeface="+mn-cs"/>
            </a:rPr>
            <a:t>要入力</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」シートへ保育従事者名・時間数は自動で転記されませんので各園にて手入力等で転記をお願いいたします。</a:t>
          </a:r>
          <a:endParaRPr lang="ja-JP" altLang="ja-JP">
            <a:effectLst/>
          </a:endParaRPr>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本「別紙</a:t>
          </a:r>
          <a:r>
            <a:rPr kumimoji="1" lang="en-US" altLang="ja-JP" sz="1100">
              <a:solidFill>
                <a:schemeClr val="dk1"/>
              </a:solidFill>
              <a:effectLst/>
              <a:latin typeface="+mn-lt"/>
              <a:ea typeface="+mn-ea"/>
              <a:cs typeface="+mn-cs"/>
            </a:rPr>
            <a:t>1-1【</a:t>
          </a:r>
          <a:r>
            <a:rPr kumimoji="1" lang="ja-JP" altLang="ja-JP" sz="1100">
              <a:solidFill>
                <a:schemeClr val="dk1"/>
              </a:solidFill>
              <a:effectLst/>
              <a:latin typeface="+mn-lt"/>
              <a:ea typeface="+mn-ea"/>
              <a:cs typeface="+mn-cs"/>
            </a:rPr>
            <a:t>要入力</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」シート・「別表</a:t>
          </a:r>
          <a:r>
            <a:rPr kumimoji="1" lang="en-US" altLang="ja-JP" sz="1100">
              <a:solidFill>
                <a:schemeClr val="dk1"/>
              </a:solidFill>
              <a:effectLst/>
              <a:latin typeface="+mn-lt"/>
              <a:ea typeface="+mn-ea"/>
              <a:cs typeface="+mn-cs"/>
            </a:rPr>
            <a:t>_</a:t>
          </a:r>
          <a:r>
            <a:rPr kumimoji="1" lang="ja-JP" altLang="ja-JP" sz="1100">
              <a:solidFill>
                <a:schemeClr val="dk1"/>
              </a:solidFill>
              <a:effectLst/>
              <a:latin typeface="+mn-lt"/>
              <a:ea typeface="+mn-ea"/>
              <a:cs typeface="+mn-cs"/>
            </a:rPr>
            <a:t>個別勤務状況表」シートは計算式の破損を防ぐためにロックをかけておりますが、ロック解除パスワードはかけておりませんので各園にて必要に応じてシート保護の解除を行い、計算式等の編集が可能です。</a:t>
          </a:r>
          <a:endParaRPr lang="ja-JP" altLang="ja-JP">
            <a:effectLst/>
          </a:endParaRPr>
        </a:p>
        <a:p>
          <a:pPr algn="l"/>
          <a:endParaRPr kumimoji="1" lang="en-US" altLang="ja-JP"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276225</xdr:colOff>
      <xdr:row>0</xdr:row>
      <xdr:rowOff>226217</xdr:rowOff>
    </xdr:from>
    <xdr:to>
      <xdr:col>14</xdr:col>
      <xdr:colOff>546629</xdr:colOff>
      <xdr:row>10</xdr:row>
      <xdr:rowOff>116416</xdr:rowOff>
    </xdr:to>
    <xdr:sp macro="" textlink="">
      <xdr:nvSpPr>
        <xdr:cNvPr id="2" name="正方形/長方形 1">
          <a:extLst>
            <a:ext uri="{FF2B5EF4-FFF2-40B4-BE49-F238E27FC236}">
              <a16:creationId xmlns:a16="http://schemas.microsoft.com/office/drawing/2014/main" id="{1653986B-A780-49BD-AC66-FEFF418771A5}"/>
            </a:ext>
          </a:extLst>
        </xdr:cNvPr>
        <xdr:cNvSpPr/>
      </xdr:nvSpPr>
      <xdr:spPr>
        <a:xfrm>
          <a:off x="6928485" y="226217"/>
          <a:ext cx="2739284" cy="2298119"/>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en-US" altLang="ja-JP" sz="1100"/>
            <a:t>【</a:t>
          </a:r>
          <a:r>
            <a:rPr kumimoji="1" lang="ja-JP" altLang="en-US" sz="1100"/>
            <a:t>別紙１－２　注意事項</a:t>
          </a:r>
          <a:r>
            <a:rPr kumimoji="1" lang="en-US" altLang="ja-JP" sz="1100"/>
            <a:t>】</a:t>
          </a:r>
        </a:p>
        <a:p>
          <a:pPr algn="l"/>
          <a:endParaRPr kumimoji="1" lang="en-US" altLang="ja-JP" sz="1100"/>
        </a:p>
        <a:p>
          <a:pPr algn="l"/>
          <a:r>
            <a:rPr kumimoji="1" lang="ja-JP" altLang="en-US" sz="1100"/>
            <a:t>①黄色いセルに入力してください。</a:t>
          </a:r>
          <a:endParaRPr kumimoji="1" lang="en-US" altLang="ja-JP" sz="1100"/>
        </a:p>
        <a:p>
          <a:pPr algn="l"/>
          <a:endParaRPr kumimoji="1" lang="en-US" altLang="ja-JP" sz="1100"/>
        </a:p>
        <a:p>
          <a:pPr algn="l"/>
          <a:r>
            <a:rPr kumimoji="1" lang="ja-JP" altLang="en-US" sz="1100"/>
            <a:t>②黄色いセルにあわせると、記載例が表示されますのでご参照ください。</a:t>
          </a:r>
          <a:endParaRPr kumimoji="1" lang="en-US" altLang="ja-JP" sz="1100"/>
        </a:p>
        <a:p>
          <a:pPr algn="l"/>
          <a:endParaRPr kumimoji="1" lang="en-US" altLang="ja-JP" sz="1100"/>
        </a:p>
        <a:p>
          <a:pPr algn="l"/>
          <a:r>
            <a:rPr kumimoji="1" lang="ja-JP" altLang="en-US" sz="1100"/>
            <a:t>③</a:t>
          </a:r>
          <a:r>
            <a:rPr kumimoji="1" lang="ja-JP" altLang="en-US" sz="1100" b="1" u="sng"/>
            <a:t>該当ない場合は、空欄のままで構いません</a:t>
          </a:r>
          <a:r>
            <a:rPr kumimoji="1" lang="ja-JP" altLang="en-US" sz="1100"/>
            <a:t>。</a:t>
          </a:r>
          <a:endParaRPr kumimoji="1" lang="en-US" altLang="ja-JP" sz="1100"/>
        </a:p>
        <a:p>
          <a:pPr algn="l"/>
          <a:endParaRPr kumimoji="1" lang="en-US" altLang="ja-JP" sz="1100"/>
        </a:p>
        <a:p>
          <a:pPr algn="l"/>
          <a:r>
            <a:rPr kumimoji="1" lang="ja-JP" altLang="en-US" sz="1100"/>
            <a:t>④その他（印刷製本費など）について、印刷製本費以外に係った諸経費があれば、保育運営課（幼保運営課）まで相談のうえ、記載してください。</a:t>
          </a:r>
          <a:endParaRPr kumimoji="1" lang="en-US" altLang="ja-JP" sz="1100"/>
        </a:p>
      </xdr:txBody>
    </xdr:sp>
    <xdr:clientData/>
  </xdr:twoCellAnchor>
  <xdr:twoCellAnchor>
    <xdr:from>
      <xdr:col>10</xdr:col>
      <xdr:colOff>143933</xdr:colOff>
      <xdr:row>22</xdr:row>
      <xdr:rowOff>33867</xdr:rowOff>
    </xdr:from>
    <xdr:to>
      <xdr:col>17</xdr:col>
      <xdr:colOff>185883</xdr:colOff>
      <xdr:row>43</xdr:row>
      <xdr:rowOff>169334</xdr:rowOff>
    </xdr:to>
    <xdr:sp macro="" textlink="">
      <xdr:nvSpPr>
        <xdr:cNvPr id="3" name="テキスト ボックス 2">
          <a:extLst>
            <a:ext uri="{FF2B5EF4-FFF2-40B4-BE49-F238E27FC236}">
              <a16:creationId xmlns:a16="http://schemas.microsoft.com/office/drawing/2014/main" id="{59EB0EBD-1AA7-4770-A4E6-541B51C25AC1}"/>
            </a:ext>
          </a:extLst>
        </xdr:cNvPr>
        <xdr:cNvSpPr txBox="1"/>
      </xdr:nvSpPr>
      <xdr:spPr>
        <a:xfrm>
          <a:off x="6798733" y="4936067"/>
          <a:ext cx="4368417" cy="422486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latin typeface="HGｺﾞｼｯｸM" panose="020B0609000000000000" pitchFamily="49" charset="-128"/>
              <a:ea typeface="HGｺﾞｼｯｸM" panose="020B0609000000000000" pitchFamily="49" charset="-128"/>
            </a:rPr>
            <a:t>【</a:t>
          </a:r>
          <a:r>
            <a:rPr kumimoji="1" lang="ja-JP" altLang="en-US" sz="1800">
              <a:latin typeface="HGｺﾞｼｯｸM" panose="020B0609000000000000" pitchFamily="49" charset="-128"/>
              <a:ea typeface="HGｺﾞｼｯｸM" panose="020B0609000000000000" pitchFamily="49" charset="-128"/>
            </a:rPr>
            <a:t>「短時間認定児童に係る延長保育事業</a:t>
          </a:r>
          <a:r>
            <a:rPr kumimoji="1" lang="ja-JP" altLang="ja-JP" sz="1100">
              <a:solidFill>
                <a:schemeClr val="dk1"/>
              </a:solidFill>
              <a:effectLst/>
              <a:latin typeface="+mn-lt"/>
              <a:ea typeface="+mn-ea"/>
              <a:cs typeface="+mn-cs"/>
            </a:rPr>
            <a:t>」</a:t>
          </a:r>
          <a:r>
            <a:rPr kumimoji="1" lang="ja-JP" altLang="en-US" sz="1800">
              <a:latin typeface="HGｺﾞｼｯｸM" panose="020B0609000000000000" pitchFamily="49" charset="-128"/>
              <a:ea typeface="HGｺﾞｼｯｸM" panose="020B0609000000000000" pitchFamily="49" charset="-128"/>
            </a:rPr>
            <a:t>の「人件費等」を入力する際の注意点</a:t>
          </a:r>
          <a:r>
            <a:rPr kumimoji="1" lang="en-US" altLang="ja-JP" sz="1800">
              <a:latin typeface="HGｺﾞｼｯｸM" panose="020B0609000000000000" pitchFamily="49" charset="-128"/>
              <a:ea typeface="HGｺﾞｼｯｸM" panose="020B0609000000000000" pitchFamily="49" charset="-128"/>
            </a:rPr>
            <a:t>】</a:t>
          </a:r>
        </a:p>
        <a:p>
          <a:r>
            <a:rPr kumimoji="1" lang="ja-JP" altLang="en-US" sz="1800">
              <a:latin typeface="HGｺﾞｼｯｸM" panose="020B0609000000000000" pitchFamily="49" charset="-128"/>
              <a:ea typeface="HGｺﾞｼｯｸM" panose="020B0609000000000000" pitchFamily="49" charset="-128"/>
            </a:rPr>
            <a:t>　</a:t>
          </a:r>
          <a:r>
            <a:rPr kumimoji="1" lang="ja-JP" altLang="en-US" sz="1800" b="1" u="sng">
              <a:solidFill>
                <a:srgbClr val="FF0000"/>
              </a:solidFill>
              <a:latin typeface="HGｺﾞｼｯｸM" panose="020B0609000000000000" pitchFamily="49" charset="-128"/>
              <a:ea typeface="HGｺﾞｼｯｸM" panose="020B0609000000000000" pitchFamily="49" charset="-128"/>
            </a:rPr>
            <a:t>短時間認定児童が、延長保育を利用したことで、人件費等が増額となる場合のみ、当該欄に人件費等を入力</a:t>
          </a:r>
          <a:r>
            <a:rPr kumimoji="1" lang="ja-JP" altLang="en-US" sz="1800">
              <a:latin typeface="HGｺﾞｼｯｸM" panose="020B0609000000000000" pitchFamily="49" charset="-128"/>
              <a:ea typeface="HGｺﾞｼｯｸM" panose="020B0609000000000000" pitchFamily="49" charset="-128"/>
            </a:rPr>
            <a:t>して下さい。</a:t>
          </a:r>
          <a:endParaRPr kumimoji="1" lang="en-US" altLang="ja-JP" sz="1800">
            <a:latin typeface="HGｺﾞｼｯｸM" panose="020B0609000000000000" pitchFamily="49" charset="-128"/>
            <a:ea typeface="HGｺﾞｼｯｸM" panose="020B0609000000000000" pitchFamily="49" charset="-128"/>
          </a:endParaRPr>
        </a:p>
        <a:p>
          <a:endParaRPr kumimoji="1" lang="en-US" altLang="ja-JP" sz="1800">
            <a:latin typeface="HGｺﾞｼｯｸM" panose="020B0609000000000000" pitchFamily="49" charset="-128"/>
            <a:ea typeface="HGｺﾞｼｯｸM" panose="020B0609000000000000" pitchFamily="49" charset="-128"/>
          </a:endParaRPr>
        </a:p>
        <a:p>
          <a:r>
            <a:rPr kumimoji="1" lang="ja-JP" altLang="en-US" sz="1800">
              <a:latin typeface="HGｺﾞｼｯｸM" panose="020B0609000000000000" pitchFamily="49" charset="-128"/>
              <a:ea typeface="HGｺﾞｼｯｸM" panose="020B0609000000000000" pitchFamily="49" charset="-128"/>
            </a:rPr>
            <a:t>　</a:t>
          </a:r>
          <a:r>
            <a:rPr kumimoji="1" lang="ja-JP" altLang="en-US" sz="1200">
              <a:latin typeface="HGｺﾞｼｯｸM" panose="020B0609000000000000" pitchFamily="49" charset="-128"/>
              <a:ea typeface="HGｺﾞｼｯｸM" panose="020B0609000000000000" pitchFamily="49" charset="-128"/>
            </a:rPr>
            <a:t>具体例）保育短時間の時間帯が</a:t>
          </a:r>
          <a:r>
            <a:rPr kumimoji="1" lang="en-US" altLang="ja-JP" sz="1200">
              <a:latin typeface="HGｺﾞｼｯｸM" panose="020B0609000000000000" pitchFamily="49" charset="-128"/>
              <a:ea typeface="HGｺﾞｼｯｸM" panose="020B0609000000000000" pitchFamily="49" charset="-128"/>
            </a:rPr>
            <a:t>9</a:t>
          </a:r>
          <a:r>
            <a:rPr kumimoji="1" lang="ja-JP" altLang="en-US" sz="1200">
              <a:latin typeface="HGｺﾞｼｯｸM" panose="020B0609000000000000" pitchFamily="49" charset="-128"/>
              <a:ea typeface="HGｺﾞｼｯｸM" panose="020B0609000000000000" pitchFamily="49" charset="-128"/>
            </a:rPr>
            <a:t>時～</a:t>
          </a:r>
          <a:r>
            <a:rPr kumimoji="1" lang="en-US" altLang="ja-JP" sz="1200">
              <a:latin typeface="HGｺﾞｼｯｸM" panose="020B0609000000000000" pitchFamily="49" charset="-128"/>
              <a:ea typeface="HGｺﾞｼｯｸM" panose="020B0609000000000000" pitchFamily="49" charset="-128"/>
            </a:rPr>
            <a:t>17</a:t>
          </a:r>
          <a:r>
            <a:rPr kumimoji="1" lang="ja-JP" altLang="en-US" sz="1200">
              <a:latin typeface="HGｺﾞｼｯｸM" panose="020B0609000000000000" pitchFamily="49" charset="-128"/>
              <a:ea typeface="HGｺﾞｼｯｸM" panose="020B0609000000000000" pitchFamily="49" charset="-128"/>
            </a:rPr>
            <a:t>時の園において、朝の</a:t>
          </a:r>
          <a:r>
            <a:rPr kumimoji="1" lang="en-US" altLang="ja-JP" sz="1200">
              <a:latin typeface="HGｺﾞｼｯｸM" panose="020B0609000000000000" pitchFamily="49" charset="-128"/>
              <a:ea typeface="HGｺﾞｼｯｸM" panose="020B0609000000000000" pitchFamily="49" charset="-128"/>
            </a:rPr>
            <a:t>8</a:t>
          </a:r>
          <a:r>
            <a:rPr kumimoji="1" lang="ja-JP" altLang="en-US" sz="1200">
              <a:latin typeface="HGｺﾞｼｯｸM" panose="020B0609000000000000" pitchFamily="49" charset="-128"/>
              <a:ea typeface="HGｺﾞｼｯｸM" panose="020B0609000000000000" pitchFamily="49" charset="-128"/>
            </a:rPr>
            <a:t>時～</a:t>
          </a:r>
          <a:r>
            <a:rPr kumimoji="1" lang="en-US" altLang="ja-JP" sz="1200">
              <a:latin typeface="HGｺﾞｼｯｸM" panose="020B0609000000000000" pitchFamily="49" charset="-128"/>
              <a:ea typeface="HGｺﾞｼｯｸM" panose="020B0609000000000000" pitchFamily="49" charset="-128"/>
            </a:rPr>
            <a:t>9</a:t>
          </a:r>
          <a:r>
            <a:rPr kumimoji="1" lang="ja-JP" altLang="en-US" sz="1200">
              <a:latin typeface="HGｺﾞｼｯｸM" panose="020B0609000000000000" pitchFamily="49" charset="-128"/>
              <a:ea typeface="HGｺﾞｼｯｸM" panose="020B0609000000000000" pitchFamily="49" charset="-128"/>
            </a:rPr>
            <a:t>時に</a:t>
          </a:r>
          <a:r>
            <a:rPr kumimoji="1" lang="en-US" altLang="ja-JP" sz="1200">
              <a:latin typeface="HGｺﾞｼｯｸM" panose="020B0609000000000000" pitchFamily="49" charset="-128"/>
              <a:ea typeface="HGｺﾞｼｯｸM" panose="020B0609000000000000" pitchFamily="49" charset="-128"/>
            </a:rPr>
            <a:t>0</a:t>
          </a:r>
          <a:r>
            <a:rPr kumimoji="1" lang="ja-JP" altLang="en-US" sz="1200">
              <a:latin typeface="HGｺﾞｼｯｸM" panose="020B0609000000000000" pitchFamily="49" charset="-128"/>
              <a:ea typeface="HGｺﾞｼｯｸM" panose="020B0609000000000000" pitchFamily="49" charset="-128"/>
            </a:rPr>
            <a:t>歳児が６人いる状況（必要保育士２人）</a:t>
          </a:r>
          <a:endParaRPr kumimoji="1" lang="en-US" altLang="ja-JP" sz="1200">
            <a:latin typeface="HGｺﾞｼｯｸM" panose="020B0609000000000000" pitchFamily="49" charset="-128"/>
            <a:ea typeface="HGｺﾞｼｯｸM" panose="020B0609000000000000" pitchFamily="49" charset="-128"/>
          </a:endParaRPr>
        </a:p>
        <a:p>
          <a:r>
            <a:rPr kumimoji="1" lang="ja-JP" altLang="en-US" sz="1200">
              <a:latin typeface="HGｺﾞｼｯｸM" panose="020B0609000000000000" pitchFamily="49" charset="-128"/>
              <a:ea typeface="HGｺﾞｼｯｸM" panose="020B0609000000000000" pitchFamily="49" charset="-128"/>
            </a:rPr>
            <a:t>　　　　　パターン１）朝の</a:t>
          </a:r>
          <a:r>
            <a:rPr kumimoji="1" lang="en-US" altLang="ja-JP" sz="1200">
              <a:latin typeface="HGｺﾞｼｯｸM" panose="020B0609000000000000" pitchFamily="49" charset="-128"/>
              <a:ea typeface="HGｺﾞｼｯｸM" panose="020B0609000000000000" pitchFamily="49" charset="-128"/>
            </a:rPr>
            <a:t>8</a:t>
          </a:r>
          <a:r>
            <a:rPr kumimoji="1" lang="ja-JP" altLang="en-US" sz="1200">
              <a:latin typeface="HGｺﾞｼｯｸM" panose="020B0609000000000000" pitchFamily="49" charset="-128"/>
              <a:ea typeface="HGｺﾞｼｯｸM" panose="020B0609000000000000" pitchFamily="49" charset="-128"/>
            </a:rPr>
            <a:t>時～</a:t>
          </a:r>
          <a:r>
            <a:rPr kumimoji="1" lang="en-US" altLang="ja-JP" sz="1200">
              <a:latin typeface="HGｺﾞｼｯｸM" panose="020B0609000000000000" pitchFamily="49" charset="-128"/>
              <a:ea typeface="HGｺﾞｼｯｸM" panose="020B0609000000000000" pitchFamily="49" charset="-128"/>
            </a:rPr>
            <a:t>9</a:t>
          </a:r>
          <a:r>
            <a:rPr kumimoji="1" lang="ja-JP" altLang="en-US" sz="1200">
              <a:latin typeface="HGｺﾞｼｯｸM" panose="020B0609000000000000" pitchFamily="49" charset="-128"/>
              <a:ea typeface="HGｺﾞｼｯｸM" panose="020B0609000000000000" pitchFamily="49" charset="-128"/>
            </a:rPr>
            <a:t>時に</a:t>
          </a:r>
          <a:r>
            <a:rPr kumimoji="1" lang="en-US" altLang="ja-JP" sz="1200">
              <a:latin typeface="HGｺﾞｼｯｸM" panose="020B0609000000000000" pitchFamily="49" charset="-128"/>
              <a:ea typeface="HGｺﾞｼｯｸM" panose="020B0609000000000000" pitchFamily="49" charset="-128"/>
            </a:rPr>
            <a:t>0</a:t>
          </a:r>
          <a:r>
            <a:rPr kumimoji="1" lang="ja-JP" altLang="en-US" sz="1200">
              <a:latin typeface="HGｺﾞｼｯｸM" panose="020B0609000000000000" pitchFamily="49" charset="-128"/>
              <a:ea typeface="HGｺﾞｼｯｸM" panose="020B0609000000000000" pitchFamily="49" charset="-128"/>
            </a:rPr>
            <a:t>歳児の短時間認定児童が１名、延長保育を利用した場合</a:t>
          </a:r>
        </a:p>
        <a:p>
          <a:r>
            <a:rPr kumimoji="1" lang="ja-JP" altLang="en-US" sz="1200">
              <a:latin typeface="HGｺﾞｼｯｸM" panose="020B0609000000000000" pitchFamily="49" charset="-128"/>
              <a:ea typeface="HGｺﾞｼｯｸM" panose="020B0609000000000000" pitchFamily="49" charset="-128"/>
            </a:rPr>
            <a:t>　　　　　　　　　　　→　</a:t>
          </a:r>
          <a:r>
            <a:rPr kumimoji="1" lang="ja-JP" altLang="en-US" sz="1200" b="1" u="sng">
              <a:solidFill>
                <a:srgbClr val="FF0000"/>
              </a:solidFill>
              <a:latin typeface="HGｺﾞｼｯｸM" panose="020B0609000000000000" pitchFamily="49" charset="-128"/>
              <a:ea typeface="HGｺﾞｼｯｸM" panose="020B0609000000000000" pitchFamily="49" charset="-128"/>
            </a:rPr>
            <a:t>必要保育士数が２人のまま</a:t>
          </a:r>
          <a:r>
            <a:rPr kumimoji="1" lang="ja-JP" altLang="en-US" sz="1200">
              <a:latin typeface="HGｺﾞｼｯｸM" panose="020B0609000000000000" pitchFamily="49" charset="-128"/>
              <a:ea typeface="HGｺﾞｼｯｸM" panose="020B0609000000000000" pitchFamily="49" charset="-128"/>
            </a:rPr>
            <a:t>であるため、</a:t>
          </a:r>
          <a:r>
            <a:rPr kumimoji="1" lang="ja-JP" altLang="en-US" sz="1200" b="1" i="0" u="sng">
              <a:solidFill>
                <a:srgbClr val="FF0000"/>
              </a:solidFill>
              <a:latin typeface="HGｺﾞｼｯｸM" panose="020B0609000000000000" pitchFamily="49" charset="-128"/>
              <a:ea typeface="HGｺﾞｼｯｸM" panose="020B0609000000000000" pitchFamily="49" charset="-128"/>
            </a:rPr>
            <a:t>当該欄への入力は不要</a:t>
          </a:r>
          <a:endParaRPr kumimoji="1" lang="en-US" altLang="ja-JP" sz="1200" b="1" i="0" u="sng">
            <a:solidFill>
              <a:srgbClr val="FF0000"/>
            </a:solidFill>
            <a:latin typeface="HGｺﾞｼｯｸM" panose="020B0609000000000000" pitchFamily="49" charset="-128"/>
            <a:ea typeface="HGｺﾞｼｯｸM" panose="020B0609000000000000" pitchFamily="49" charset="-128"/>
          </a:endParaRPr>
        </a:p>
        <a:p>
          <a:endParaRPr kumimoji="1" lang="en-US" altLang="ja-JP" sz="1200">
            <a:latin typeface="HGｺﾞｼｯｸM" panose="020B0609000000000000" pitchFamily="49" charset="-128"/>
            <a:ea typeface="HGｺﾞｼｯｸM" panose="020B0609000000000000" pitchFamily="49" charset="-128"/>
          </a:endParaRPr>
        </a:p>
        <a:p>
          <a:r>
            <a:rPr kumimoji="1" lang="ja-JP" altLang="en-US" sz="1200">
              <a:latin typeface="HGｺﾞｼｯｸM" panose="020B0609000000000000" pitchFamily="49" charset="-128"/>
              <a:ea typeface="HGｺﾞｼｯｸM" panose="020B0609000000000000" pitchFamily="49" charset="-128"/>
            </a:rPr>
            <a:t>　　　　　パターン２）朝の</a:t>
          </a:r>
          <a:r>
            <a:rPr kumimoji="1" lang="en-US" altLang="ja-JP" sz="1200">
              <a:latin typeface="HGｺﾞｼｯｸM" panose="020B0609000000000000" pitchFamily="49" charset="-128"/>
              <a:ea typeface="HGｺﾞｼｯｸM" panose="020B0609000000000000" pitchFamily="49" charset="-128"/>
            </a:rPr>
            <a:t>8</a:t>
          </a:r>
          <a:r>
            <a:rPr kumimoji="1" lang="ja-JP" altLang="en-US" sz="1200">
              <a:latin typeface="HGｺﾞｼｯｸM" panose="020B0609000000000000" pitchFamily="49" charset="-128"/>
              <a:ea typeface="HGｺﾞｼｯｸM" panose="020B0609000000000000" pitchFamily="49" charset="-128"/>
            </a:rPr>
            <a:t>時～</a:t>
          </a:r>
          <a:r>
            <a:rPr kumimoji="1" lang="en-US" altLang="ja-JP" sz="1200">
              <a:latin typeface="HGｺﾞｼｯｸM" panose="020B0609000000000000" pitchFamily="49" charset="-128"/>
              <a:ea typeface="HGｺﾞｼｯｸM" panose="020B0609000000000000" pitchFamily="49" charset="-128"/>
            </a:rPr>
            <a:t>9</a:t>
          </a:r>
          <a:r>
            <a:rPr kumimoji="1" lang="ja-JP" altLang="en-US" sz="1200">
              <a:latin typeface="HGｺﾞｼｯｸM" panose="020B0609000000000000" pitchFamily="49" charset="-128"/>
              <a:ea typeface="HGｺﾞｼｯｸM" panose="020B0609000000000000" pitchFamily="49" charset="-128"/>
            </a:rPr>
            <a:t>時に</a:t>
          </a:r>
          <a:r>
            <a:rPr kumimoji="1" lang="en-US" altLang="ja-JP" sz="1200">
              <a:latin typeface="HGｺﾞｼｯｸM" panose="020B0609000000000000" pitchFamily="49" charset="-128"/>
              <a:ea typeface="HGｺﾞｼｯｸM" panose="020B0609000000000000" pitchFamily="49" charset="-128"/>
            </a:rPr>
            <a:t>0</a:t>
          </a:r>
          <a:r>
            <a:rPr kumimoji="1" lang="ja-JP" altLang="en-US" sz="1200">
              <a:latin typeface="HGｺﾞｼｯｸM" panose="020B0609000000000000" pitchFamily="49" charset="-128"/>
              <a:ea typeface="HGｺﾞｼｯｸM" panose="020B0609000000000000" pitchFamily="49" charset="-128"/>
            </a:rPr>
            <a:t>歳児の短時間認定児童が３名、延長保育を利用した場合</a:t>
          </a:r>
        </a:p>
        <a:p>
          <a:r>
            <a:rPr kumimoji="1" lang="ja-JP" altLang="en-US" sz="1200">
              <a:latin typeface="HGｺﾞｼｯｸM" panose="020B0609000000000000" pitchFamily="49" charset="-128"/>
              <a:ea typeface="HGｺﾞｼｯｸM" panose="020B0609000000000000" pitchFamily="49" charset="-128"/>
            </a:rPr>
            <a:t>　　　　　　　　　　　→　</a:t>
          </a:r>
          <a:r>
            <a:rPr kumimoji="1" lang="ja-JP" altLang="en-US" sz="1200" b="1" u="sng">
              <a:solidFill>
                <a:srgbClr val="FF0000"/>
              </a:solidFill>
              <a:latin typeface="HGｺﾞｼｯｸM" panose="020B0609000000000000" pitchFamily="49" charset="-128"/>
              <a:ea typeface="HGｺﾞｼｯｸM" panose="020B0609000000000000" pitchFamily="49" charset="-128"/>
            </a:rPr>
            <a:t>必要保育士数が２人から３人に増えるため、追加で必要となる保育士の人件費分を入力可能</a:t>
          </a:r>
        </a:p>
        <a:p>
          <a:endParaRPr kumimoji="1" lang="ja-JP" altLang="en-US" sz="1800">
            <a:latin typeface="HGｺﾞｼｯｸM" panose="020B0609000000000000" pitchFamily="49" charset="-128"/>
            <a:ea typeface="HGｺﾞｼｯｸM" panose="020B0609000000000000" pitchFamily="49"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34290</xdr:colOff>
      <xdr:row>12</xdr:row>
      <xdr:rowOff>140970</xdr:rowOff>
    </xdr:from>
    <xdr:to>
      <xdr:col>26</xdr:col>
      <xdr:colOff>97155</xdr:colOff>
      <xdr:row>17</xdr:row>
      <xdr:rowOff>36195</xdr:rowOff>
    </xdr:to>
    <xdr:sp macro="" textlink="">
      <xdr:nvSpPr>
        <xdr:cNvPr id="2" name="四角形吹き出し 4">
          <a:extLst>
            <a:ext uri="{FF2B5EF4-FFF2-40B4-BE49-F238E27FC236}">
              <a16:creationId xmlns:a16="http://schemas.microsoft.com/office/drawing/2014/main" id="{6F931121-117A-43B6-B7BF-692CC9D19FD1}"/>
            </a:ext>
          </a:extLst>
        </xdr:cNvPr>
        <xdr:cNvSpPr/>
      </xdr:nvSpPr>
      <xdr:spPr>
        <a:xfrm>
          <a:off x="3539490" y="2594610"/>
          <a:ext cx="2165985" cy="847725"/>
        </a:xfrm>
        <a:prstGeom prst="wedgeRectCallout">
          <a:avLst>
            <a:gd name="adj1" fmla="val 33910"/>
            <a:gd name="adj2" fmla="val 71572"/>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4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事務作業等で保育従事者にカウントしておらず、時間数から除くべき時間があれば</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lnSpc>
              <a:spcPts val="15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経費対象に△→時間数を入力</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0</xdr:col>
      <xdr:colOff>76200</xdr:colOff>
      <xdr:row>7</xdr:row>
      <xdr:rowOff>76200</xdr:rowOff>
    </xdr:from>
    <xdr:to>
      <xdr:col>7</xdr:col>
      <xdr:colOff>85725</xdr:colOff>
      <xdr:row>10</xdr:row>
      <xdr:rowOff>209550</xdr:rowOff>
    </xdr:to>
    <xdr:sp macro="" textlink="">
      <xdr:nvSpPr>
        <xdr:cNvPr id="6" name="四角形吹き出し 10">
          <a:extLst>
            <a:ext uri="{FF2B5EF4-FFF2-40B4-BE49-F238E27FC236}">
              <a16:creationId xmlns:a16="http://schemas.microsoft.com/office/drawing/2014/main" id="{66A44B6C-D4FB-4233-B543-7163FC3E57D1}"/>
            </a:ext>
          </a:extLst>
        </xdr:cNvPr>
        <xdr:cNvSpPr/>
      </xdr:nvSpPr>
      <xdr:spPr>
        <a:xfrm>
          <a:off x="76200" y="1508760"/>
          <a:ext cx="1663065" cy="750570"/>
        </a:xfrm>
        <a:prstGeom prst="wedgeRectCallout">
          <a:avLst>
            <a:gd name="adj1" fmla="val 2771"/>
            <a:gd name="adj2" fmla="val 77753"/>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400"/>
            </a:lnSpc>
          </a:pP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10:00</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a:t>
          </a: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15:00</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の勤務等</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lnSpc>
              <a:spcPts val="14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推進分と延長保育事業にかからない場合は入力不要。</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31</xdr:col>
      <xdr:colOff>57150</xdr:colOff>
      <xdr:row>0</xdr:row>
      <xdr:rowOff>152400</xdr:rowOff>
    </xdr:from>
    <xdr:to>
      <xdr:col>42</xdr:col>
      <xdr:colOff>314325</xdr:colOff>
      <xdr:row>10</xdr:row>
      <xdr:rowOff>192617</xdr:rowOff>
    </xdr:to>
    <xdr:sp macro="" textlink="">
      <xdr:nvSpPr>
        <xdr:cNvPr id="7" name="正方形/長方形 6">
          <a:extLst>
            <a:ext uri="{FF2B5EF4-FFF2-40B4-BE49-F238E27FC236}">
              <a16:creationId xmlns:a16="http://schemas.microsoft.com/office/drawing/2014/main" id="{4AE4A27A-6366-4128-AD20-47223B185DBC}"/>
            </a:ext>
          </a:extLst>
        </xdr:cNvPr>
        <xdr:cNvSpPr/>
      </xdr:nvSpPr>
      <xdr:spPr>
        <a:xfrm>
          <a:off x="6861810" y="152400"/>
          <a:ext cx="4311015" cy="2089997"/>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300"/>
            </a:lnSpc>
          </a:pPr>
          <a:r>
            <a:rPr kumimoji="1" lang="ja-JP" altLang="en-US" sz="1100">
              <a:latin typeface="ＭＳ ゴシック" panose="020B0609070205080204" pitchFamily="49" charset="-128"/>
              <a:ea typeface="ＭＳ ゴシック" panose="020B0609070205080204" pitchFamily="49" charset="-128"/>
              <a:cs typeface="メイリオ" panose="020B0604030504040204" pitchFamily="50" charset="-128"/>
            </a:rPr>
            <a:t>＊ 別紙１－１の推進分と延長保育事業の時間数を算出するための様式です。</a:t>
          </a: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a:p>
          <a:pPr algn="l">
            <a:lnSpc>
              <a:spcPts val="1300"/>
            </a:lnSpc>
          </a:pP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a:p>
          <a:pPr algn="l">
            <a:lnSpc>
              <a:spcPts val="1300"/>
            </a:lnSpc>
          </a:pPr>
          <a:r>
            <a:rPr kumimoji="1" lang="ja-JP" altLang="en-US" sz="1100">
              <a:latin typeface="ＭＳ ゴシック" panose="020B0609070205080204" pitchFamily="49" charset="-128"/>
              <a:ea typeface="ＭＳ ゴシック" panose="020B0609070205080204" pitchFamily="49" charset="-128"/>
              <a:cs typeface="メイリオ" panose="020B0604030504040204" pitchFamily="50" charset="-128"/>
            </a:rPr>
            <a:t>＊ 園独自で時間数を算出可能であれば、この様式を使用する必要はありません。</a:t>
          </a: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a:p>
          <a:pPr algn="l">
            <a:lnSpc>
              <a:spcPts val="1300"/>
            </a:lnSpc>
          </a:pP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a:p>
          <a:pPr algn="l">
            <a:lnSpc>
              <a:spcPts val="1300"/>
            </a:lnSpc>
          </a:pPr>
          <a:r>
            <a:rPr kumimoji="1" lang="ja-JP" altLang="en-US" sz="1100">
              <a:latin typeface="ＭＳ ゴシック" panose="020B0609070205080204" pitchFamily="49" charset="-128"/>
              <a:ea typeface="ＭＳ ゴシック" panose="020B0609070205080204" pitchFamily="49" charset="-128"/>
              <a:cs typeface="メイリオ" panose="020B0604030504040204" pitchFamily="50" charset="-128"/>
            </a:rPr>
            <a:t>＊ この様式を使用する場合は、勤務実績のわかる書類としてこちらを全職員分提出してください。</a:t>
          </a: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a:p>
          <a:pPr algn="l">
            <a:lnSpc>
              <a:spcPts val="1300"/>
            </a:lnSpc>
          </a:pPr>
          <a:endParaRPr kumimoji="1" lang="en-US" altLang="ja-JP" sz="1100">
            <a:latin typeface="ＭＳ ゴシック" panose="020B0609070205080204" pitchFamily="49" charset="-128"/>
            <a:ea typeface="ＭＳ ゴシック" panose="020B0609070205080204" pitchFamily="49" charset="-128"/>
            <a:cs typeface="メイリオ" panose="020B0604030504040204" pitchFamily="50" charset="-128"/>
          </a:endParaRPr>
        </a:p>
        <a:p>
          <a:pPr algn="l">
            <a:lnSpc>
              <a:spcPts val="1300"/>
            </a:lnSpc>
          </a:pPr>
          <a:r>
            <a:rPr kumimoji="1" lang="ja-JP" altLang="en-US" sz="1100">
              <a:latin typeface="ＭＳ ゴシック" panose="020B0609070205080204" pitchFamily="49" charset="-128"/>
              <a:ea typeface="ＭＳ ゴシック" panose="020B0609070205080204" pitchFamily="49" charset="-128"/>
              <a:cs typeface="メイリオ" panose="020B0604030504040204" pitchFamily="50" charset="-128"/>
            </a:rPr>
            <a:t>＊</a:t>
          </a:r>
          <a:r>
            <a:rPr kumimoji="1" lang="ja-JP" altLang="en-US" sz="1100" baseline="0">
              <a:latin typeface="ＭＳ ゴシック" panose="020B0609070205080204" pitchFamily="49" charset="-128"/>
              <a:ea typeface="ＭＳ ゴシック" panose="020B0609070205080204" pitchFamily="49" charset="-128"/>
              <a:cs typeface="メイリオ" panose="020B0604030504040204" pitchFamily="50" charset="-128"/>
            </a:rPr>
            <a:t> この様式を使用しない場合は、時間数が確認できる勤務実績のわかる書類（シフト表）を提出してください。</a:t>
          </a:r>
          <a:endParaRPr kumimoji="1" lang="ja-JP" altLang="en-US" sz="1100">
            <a:latin typeface="ＭＳ ゴシック" panose="020B0609070205080204" pitchFamily="49" charset="-128"/>
            <a:ea typeface="ＭＳ ゴシック" panose="020B0609070205080204" pitchFamily="49" charset="-128"/>
            <a:cs typeface="メイリオ" panose="020B0604030504040204" pitchFamily="50" charset="-128"/>
          </a:endParaRPr>
        </a:p>
      </xdr:txBody>
    </xdr:sp>
    <xdr:clientData/>
  </xdr:twoCellAnchor>
  <xdr:twoCellAnchor>
    <xdr:from>
      <xdr:col>31</xdr:col>
      <xdr:colOff>66675</xdr:colOff>
      <xdr:row>11</xdr:row>
      <xdr:rowOff>47625</xdr:rowOff>
    </xdr:from>
    <xdr:to>
      <xdr:col>42</xdr:col>
      <xdr:colOff>291043</xdr:colOff>
      <xdr:row>17</xdr:row>
      <xdr:rowOff>58209</xdr:rowOff>
    </xdr:to>
    <xdr:sp macro="" textlink="">
      <xdr:nvSpPr>
        <xdr:cNvPr id="8" name="正方形/長方形 7">
          <a:extLst>
            <a:ext uri="{FF2B5EF4-FFF2-40B4-BE49-F238E27FC236}">
              <a16:creationId xmlns:a16="http://schemas.microsoft.com/office/drawing/2014/main" id="{6CE855B9-81B3-4B72-B5BB-B78F8A0FA8AE}"/>
            </a:ext>
          </a:extLst>
        </xdr:cNvPr>
        <xdr:cNvSpPr/>
      </xdr:nvSpPr>
      <xdr:spPr>
        <a:xfrm>
          <a:off x="6871335" y="2310765"/>
          <a:ext cx="4278208" cy="1153584"/>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lnSpc>
              <a:spcPts val="1300"/>
            </a:lnSpc>
          </a:pPr>
          <a:r>
            <a:rPr kumimoji="1" lang="ja-JP" altLang="en-US" sz="1100">
              <a:latin typeface="ＭＳ ゴシック" panose="020B0609070205080204" pitchFamily="49" charset="-128"/>
              <a:ea typeface="ＭＳ ゴシック" panose="020B0609070205080204" pitchFamily="49" charset="-128"/>
            </a:rPr>
            <a:t>＊ 黄色いセルのみ入力してください。</a:t>
          </a:r>
          <a:endParaRPr kumimoji="1" lang="en-US" altLang="ja-JP" sz="1100">
            <a:latin typeface="ＭＳ ゴシック" panose="020B0609070205080204" pitchFamily="49" charset="-128"/>
            <a:ea typeface="ＭＳ ゴシック" panose="020B0609070205080204" pitchFamily="49" charset="-128"/>
          </a:endParaRPr>
        </a:p>
        <a:p>
          <a:pPr algn="l">
            <a:lnSpc>
              <a:spcPts val="1300"/>
            </a:lnSpc>
          </a:pPr>
          <a:endParaRPr kumimoji="1" lang="en-US" altLang="ja-JP" sz="1100">
            <a:latin typeface="ＭＳ ゴシック" panose="020B0609070205080204" pitchFamily="49" charset="-128"/>
            <a:ea typeface="ＭＳ ゴシック" panose="020B0609070205080204" pitchFamily="49" charset="-128"/>
          </a:endParaRPr>
        </a:p>
        <a:p>
          <a:pPr algn="l">
            <a:lnSpc>
              <a:spcPts val="1300"/>
            </a:lnSpc>
          </a:pPr>
          <a:r>
            <a:rPr kumimoji="1" lang="ja-JP" altLang="en-US" sz="1100">
              <a:latin typeface="ＭＳ ゴシック" panose="020B0609070205080204" pitchFamily="49" charset="-128"/>
              <a:ea typeface="ＭＳ ゴシック" panose="020B0609070205080204" pitchFamily="49" charset="-128"/>
            </a:rPr>
            <a:t>＊ それぞれのセルに入力方法としてコメントを入れてあります。参照してください。</a:t>
          </a:r>
          <a:endParaRPr kumimoji="1" lang="en-US" altLang="ja-JP" sz="1100">
            <a:latin typeface="ＭＳ ゴシック" panose="020B0609070205080204" pitchFamily="49" charset="-128"/>
            <a:ea typeface="ＭＳ ゴシック" panose="020B0609070205080204" pitchFamily="49" charset="-128"/>
          </a:endParaRPr>
        </a:p>
        <a:p>
          <a:pPr algn="l">
            <a:lnSpc>
              <a:spcPts val="1300"/>
            </a:lnSpc>
          </a:pPr>
          <a:endParaRPr kumimoji="1" lang="en-US" altLang="ja-JP" sz="1100">
            <a:latin typeface="ＭＳ ゴシック" panose="020B0609070205080204" pitchFamily="49" charset="-128"/>
            <a:ea typeface="ＭＳ ゴシック" panose="020B0609070205080204" pitchFamily="49" charset="-128"/>
          </a:endParaRPr>
        </a:p>
        <a:p>
          <a:pPr algn="l">
            <a:lnSpc>
              <a:spcPts val="1300"/>
            </a:lnSpc>
          </a:pPr>
          <a:r>
            <a:rPr kumimoji="1" lang="ja-JP" altLang="en-US" sz="1100">
              <a:latin typeface="ＭＳ ゴシック" panose="020B0609070205080204" pitchFamily="49" charset="-128"/>
              <a:ea typeface="ＭＳ ゴシック" panose="020B0609070205080204" pitchFamily="49" charset="-128"/>
            </a:rPr>
            <a:t>＊ 備考欄は特記事項があれば記載してください。（自由記載）</a:t>
          </a:r>
          <a:endParaRPr kumimoji="1" lang="en-US" altLang="ja-JP" sz="1100">
            <a:latin typeface="ＭＳ ゴシック" panose="020B0609070205080204" pitchFamily="49" charset="-128"/>
            <a:ea typeface="ＭＳ ゴシック" panose="020B0609070205080204" pitchFamily="49" charset="-128"/>
          </a:endParaRPr>
        </a:p>
        <a:p>
          <a:pPr algn="l">
            <a:lnSpc>
              <a:spcPts val="1300"/>
            </a:lnSpc>
          </a:pPr>
          <a:endParaRPr kumimoji="1" lang="ja-JP" altLang="en-US" sz="1100">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200025</xdr:colOff>
      <xdr:row>24</xdr:row>
      <xdr:rowOff>19050</xdr:rowOff>
    </xdr:from>
    <xdr:to>
      <xdr:col>29</xdr:col>
      <xdr:colOff>38100</xdr:colOff>
      <xdr:row>30</xdr:row>
      <xdr:rowOff>66675</xdr:rowOff>
    </xdr:to>
    <xdr:sp macro="" textlink="">
      <xdr:nvSpPr>
        <xdr:cNvPr id="10" name="四角形吹き出し 14">
          <a:extLst>
            <a:ext uri="{FF2B5EF4-FFF2-40B4-BE49-F238E27FC236}">
              <a16:creationId xmlns:a16="http://schemas.microsoft.com/office/drawing/2014/main" id="{F7EC0939-EC0D-4310-9772-B572C6340B30}"/>
            </a:ext>
          </a:extLst>
        </xdr:cNvPr>
        <xdr:cNvSpPr/>
      </xdr:nvSpPr>
      <xdr:spPr>
        <a:xfrm>
          <a:off x="3910965" y="4758690"/>
          <a:ext cx="2367915" cy="1190625"/>
        </a:xfrm>
        <a:prstGeom prst="wedgeRectCallout">
          <a:avLst>
            <a:gd name="adj1" fmla="val 37396"/>
            <a:gd name="adj2" fmla="val -67414"/>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4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２０時までの延長保育の保育園で、お迎えが遅れたため２０時以降も保育を実施した際は、補助対象時間にカウントできますが、備考欄に</a:t>
          </a: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お迎えが遅れたため</a:t>
          </a: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等の記載をお願いします。</a:t>
          </a:r>
        </a:p>
        <a:p>
          <a:pPr algn="l">
            <a:lnSpc>
              <a:spcPts val="1400"/>
            </a:lnSpc>
          </a:pP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17</xdr:col>
      <xdr:colOff>38100</xdr:colOff>
      <xdr:row>5</xdr:row>
      <xdr:rowOff>276225</xdr:rowOff>
    </xdr:from>
    <xdr:to>
      <xdr:col>26</xdr:col>
      <xdr:colOff>171450</xdr:colOff>
      <xdr:row>11</xdr:row>
      <xdr:rowOff>161925</xdr:rowOff>
    </xdr:to>
    <xdr:sp macro="" textlink="">
      <xdr:nvSpPr>
        <xdr:cNvPr id="11" name="四角形吹き出し 5">
          <a:extLst>
            <a:ext uri="{FF2B5EF4-FFF2-40B4-BE49-F238E27FC236}">
              <a16:creationId xmlns:a16="http://schemas.microsoft.com/office/drawing/2014/main" id="{536E46A0-5237-494D-BC27-49A127EF03DA}"/>
            </a:ext>
          </a:extLst>
        </xdr:cNvPr>
        <xdr:cNvSpPr/>
      </xdr:nvSpPr>
      <xdr:spPr>
        <a:xfrm>
          <a:off x="4181475" y="1200150"/>
          <a:ext cx="2238375" cy="1257300"/>
        </a:xfrm>
        <a:prstGeom prst="wedgeRectCallout">
          <a:avLst>
            <a:gd name="adj1" fmla="val -1745"/>
            <a:gd name="adj2" fmla="val -89558"/>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l">
            <a:lnSpc>
              <a:spcPts val="14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常勤</a:t>
          </a: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or</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非常勤を選択</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lnSpc>
              <a:spcPts val="14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すると、補助対象時間が表示されます。</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lnSpc>
              <a:spcPts val="1400"/>
            </a:lnSpc>
          </a:pP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必ず入力してください。</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a:p>
          <a:pPr algn="l">
            <a:lnSpc>
              <a:spcPts val="1400"/>
            </a:lnSpc>
          </a:pP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1</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日</a:t>
          </a: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6H</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以上かつ月</a:t>
          </a:r>
          <a:r>
            <a:rPr kumimoji="1" lang="en-US" altLang="ja-JP" sz="1000">
              <a:latin typeface="Meiryo UI" panose="020B0604030504040204" pitchFamily="50" charset="-128"/>
              <a:ea typeface="Meiryo UI" panose="020B0604030504040204" pitchFamily="50" charset="-128"/>
              <a:cs typeface="Meiryo UI" panose="020B0604030504040204" pitchFamily="50" charset="-128"/>
            </a:rPr>
            <a:t>20</a:t>
          </a:r>
          <a:r>
            <a:rPr kumimoji="1" lang="ja-JP" altLang="en-US" sz="1000">
              <a:latin typeface="Meiryo UI" panose="020B0604030504040204" pitchFamily="50" charset="-128"/>
              <a:ea typeface="Meiryo UI" panose="020B0604030504040204" pitchFamily="50" charset="-128"/>
              <a:cs typeface="Meiryo UI" panose="020B0604030504040204" pitchFamily="50" charset="-128"/>
            </a:rPr>
            <a:t>日以上勤務の職員は雇用形態にかかわらず常勤扱いとなります。</a:t>
          </a:r>
          <a:endParaRPr kumimoji="1" lang="en-US" altLang="ja-JP" sz="1000">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31</xdr:col>
      <xdr:colOff>57150</xdr:colOff>
      <xdr:row>17</xdr:row>
      <xdr:rowOff>152399</xdr:rowOff>
    </xdr:from>
    <xdr:to>
      <xdr:col>42</xdr:col>
      <xdr:colOff>257175</xdr:colOff>
      <xdr:row>33</xdr:row>
      <xdr:rowOff>100852</xdr:rowOff>
    </xdr:to>
    <xdr:sp macro="" textlink="">
      <xdr:nvSpPr>
        <xdr:cNvPr id="12" name="正方形/長方形 11">
          <a:extLst>
            <a:ext uri="{FF2B5EF4-FFF2-40B4-BE49-F238E27FC236}">
              <a16:creationId xmlns:a16="http://schemas.microsoft.com/office/drawing/2014/main" id="{F899203B-D70C-4330-A1B6-26E64B6D59A9}"/>
            </a:ext>
          </a:extLst>
        </xdr:cNvPr>
        <xdr:cNvSpPr/>
      </xdr:nvSpPr>
      <xdr:spPr>
        <a:xfrm>
          <a:off x="7587503" y="3615017"/>
          <a:ext cx="4704790" cy="2996453"/>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　４０人分（通常勤務</a:t>
          </a:r>
          <a:r>
            <a:rPr kumimoji="1" lang="en-US" altLang="ja-JP" sz="1100"/>
            <a:t>20</a:t>
          </a:r>
          <a:r>
            <a:rPr kumimoji="1" lang="ja-JP" altLang="en-US" sz="1100"/>
            <a:t>人分、朝夕勤務</a:t>
          </a:r>
          <a:r>
            <a:rPr kumimoji="1" lang="en-US" altLang="ja-JP" sz="1100"/>
            <a:t>20</a:t>
          </a:r>
          <a:r>
            <a:rPr kumimoji="1" lang="ja-JP" altLang="en-US" sz="1100"/>
            <a:t>人分）のシートを入れてあり、各「別表</a:t>
          </a:r>
          <a:r>
            <a:rPr kumimoji="1" lang="en-US" altLang="ja-JP" sz="1100"/>
            <a:t>_</a:t>
          </a:r>
          <a:r>
            <a:rPr kumimoji="1" lang="ja-JP" altLang="en-US" sz="1100"/>
            <a:t>個別勤務状況表」シートから保育従事者名・時間数を「別紙</a:t>
          </a:r>
          <a:r>
            <a:rPr kumimoji="1" lang="en-US" altLang="ja-JP" sz="1100"/>
            <a:t>1-1【</a:t>
          </a:r>
          <a:r>
            <a:rPr kumimoji="1" lang="ja-JP" altLang="en-US" sz="1100"/>
            <a:t>要入力</a:t>
          </a:r>
          <a:r>
            <a:rPr kumimoji="1" lang="en-US" altLang="ja-JP" sz="1100"/>
            <a:t>】</a:t>
          </a:r>
          <a:r>
            <a:rPr kumimoji="1" lang="ja-JP" altLang="en-US" sz="1100"/>
            <a:t>」シートに自動で転記しています。既存の「別表</a:t>
          </a:r>
          <a:r>
            <a:rPr kumimoji="1" lang="en-US" altLang="ja-JP" sz="1100"/>
            <a:t>_</a:t>
          </a:r>
          <a:r>
            <a:rPr kumimoji="1" lang="ja-JP" altLang="en-US" sz="1100"/>
            <a:t>個別勤務状況表」シートで用意した人数以上の入力枠が必要な場合は、シートをコピーするなど対応をお願いします。</a:t>
          </a:r>
          <a:endParaRPr kumimoji="1" lang="en-US" altLang="ja-JP" sz="1100"/>
        </a:p>
        <a:p>
          <a:pPr algn="l"/>
          <a:r>
            <a:rPr kumimoji="1" lang="ja-JP" altLang="en-US" sz="1100"/>
            <a:t>この場合、「別紙</a:t>
          </a:r>
          <a:r>
            <a:rPr kumimoji="1" lang="en-US" altLang="ja-JP" sz="1100"/>
            <a:t>1-1【</a:t>
          </a:r>
          <a:r>
            <a:rPr kumimoji="1" lang="ja-JP" altLang="en-US" sz="1100"/>
            <a:t>要入力</a:t>
          </a:r>
          <a:r>
            <a:rPr kumimoji="1" lang="en-US" altLang="ja-JP" sz="1100"/>
            <a:t>】</a:t>
          </a:r>
          <a:r>
            <a:rPr kumimoji="1" lang="ja-JP" altLang="en-US" sz="1100"/>
            <a:t>」シートへ保育従事者名・時間数は自動で転記されませんので各園にて手入力等で転記をお願いいたします。</a:t>
          </a:r>
          <a:endParaRPr kumimoji="1" lang="en-US" altLang="ja-JP" sz="1100"/>
        </a:p>
        <a:p>
          <a:pPr algn="l"/>
          <a:endParaRPr kumimoji="1" lang="en-US" altLang="ja-JP" sz="1100"/>
        </a:p>
        <a:p>
          <a:pPr algn="l"/>
          <a:r>
            <a:rPr kumimoji="1" lang="ja-JP" altLang="en-US" sz="1100"/>
            <a:t>＊　「別紙</a:t>
          </a:r>
          <a:r>
            <a:rPr kumimoji="1" lang="en-US" altLang="ja-JP" sz="1100"/>
            <a:t>1-1【</a:t>
          </a:r>
          <a:r>
            <a:rPr kumimoji="1" lang="ja-JP" altLang="en-US" sz="1100"/>
            <a:t>要入力</a:t>
          </a:r>
          <a:r>
            <a:rPr kumimoji="1" lang="en-US" altLang="ja-JP" sz="1100"/>
            <a:t>】</a:t>
          </a:r>
          <a:r>
            <a:rPr kumimoji="1" lang="ja-JP" altLang="en-US" sz="1100"/>
            <a:t>」シート・「別表</a:t>
          </a:r>
          <a:r>
            <a:rPr kumimoji="1" lang="en-US" altLang="ja-JP" sz="1100"/>
            <a:t>_</a:t>
          </a:r>
          <a:r>
            <a:rPr kumimoji="1" lang="ja-JP" altLang="en-US" sz="1100"/>
            <a:t>個別勤務状況表」シートは計算式の破損を防ぐためにロックをかけておりますが、ロック解除パスワードはかけておりませんので各園にて必要に応じてシート保護の解除を行い、計算式等の編集が可能です。</a:t>
          </a:r>
          <a:endParaRPr kumimoji="1" lang="en-US" altLang="ja-JP" sz="1100"/>
        </a:p>
        <a:p>
          <a:pPr algn="l"/>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＊「別表</a:t>
          </a:r>
          <a:r>
            <a:rPr kumimoji="1" lang="en-US" altLang="ja-JP" sz="1100">
              <a:solidFill>
                <a:schemeClr val="dk1"/>
              </a:solidFill>
              <a:effectLst/>
              <a:latin typeface="+mn-lt"/>
              <a:ea typeface="+mn-ea"/>
              <a:cs typeface="+mn-cs"/>
            </a:rPr>
            <a:t>_</a:t>
          </a:r>
          <a:r>
            <a:rPr kumimoji="1" lang="ja-JP" altLang="ja-JP" sz="1100">
              <a:solidFill>
                <a:schemeClr val="dk1"/>
              </a:solidFill>
              <a:effectLst/>
              <a:latin typeface="+mn-lt"/>
              <a:ea typeface="+mn-ea"/>
              <a:cs typeface="+mn-cs"/>
            </a:rPr>
            <a:t>個別勤務状況表」印刷する場合は必要に応じて印刷ページを「●ページから●ページまで」と指定して印刷してください。</a:t>
          </a:r>
          <a:endParaRPr lang="ja-JP" altLang="ja-JP">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172720</xdr:colOff>
      <xdr:row>0</xdr:row>
      <xdr:rowOff>48684</xdr:rowOff>
    </xdr:from>
    <xdr:to>
      <xdr:col>43</xdr:col>
      <xdr:colOff>203199</xdr:colOff>
      <xdr:row>2</xdr:row>
      <xdr:rowOff>42333</xdr:rowOff>
    </xdr:to>
    <xdr:sp macro="" textlink="">
      <xdr:nvSpPr>
        <xdr:cNvPr id="2" name="フローチャート: 処理 1">
          <a:extLst>
            <a:ext uri="{FF2B5EF4-FFF2-40B4-BE49-F238E27FC236}">
              <a16:creationId xmlns:a16="http://schemas.microsoft.com/office/drawing/2014/main" id="{21ADD065-E725-48B4-8760-81840195BA0C}"/>
            </a:ext>
          </a:extLst>
        </xdr:cNvPr>
        <xdr:cNvSpPr/>
      </xdr:nvSpPr>
      <xdr:spPr>
        <a:xfrm>
          <a:off x="2331720"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68</xdr:col>
      <xdr:colOff>172720</xdr:colOff>
      <xdr:row>0</xdr:row>
      <xdr:rowOff>48684</xdr:rowOff>
    </xdr:from>
    <xdr:to>
      <xdr:col>102</xdr:col>
      <xdr:colOff>203199</xdr:colOff>
      <xdr:row>2</xdr:row>
      <xdr:rowOff>42333</xdr:rowOff>
    </xdr:to>
    <xdr:sp macro="" textlink="">
      <xdr:nvSpPr>
        <xdr:cNvPr id="3" name="フローチャート: 処理 2">
          <a:extLst>
            <a:ext uri="{FF2B5EF4-FFF2-40B4-BE49-F238E27FC236}">
              <a16:creationId xmlns:a16="http://schemas.microsoft.com/office/drawing/2014/main" id="{29C229F8-ABC4-4975-9A7B-D2E5369A0626}"/>
            </a:ext>
          </a:extLst>
        </xdr:cNvPr>
        <xdr:cNvSpPr/>
      </xdr:nvSpPr>
      <xdr:spPr>
        <a:xfrm>
          <a:off x="2331720" y="48684"/>
          <a:ext cx="75996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127</xdr:col>
      <xdr:colOff>172720</xdr:colOff>
      <xdr:row>0</xdr:row>
      <xdr:rowOff>48684</xdr:rowOff>
    </xdr:from>
    <xdr:to>
      <xdr:col>161</xdr:col>
      <xdr:colOff>203199</xdr:colOff>
      <xdr:row>2</xdr:row>
      <xdr:rowOff>42333</xdr:rowOff>
    </xdr:to>
    <xdr:sp macro="" textlink="">
      <xdr:nvSpPr>
        <xdr:cNvPr id="4" name="フローチャート: 処理 3">
          <a:extLst>
            <a:ext uri="{FF2B5EF4-FFF2-40B4-BE49-F238E27FC236}">
              <a16:creationId xmlns:a16="http://schemas.microsoft.com/office/drawing/2014/main" id="{1558B08A-38E0-40F9-B169-623CE21C1689}"/>
            </a:ext>
          </a:extLst>
        </xdr:cNvPr>
        <xdr:cNvSpPr/>
      </xdr:nvSpPr>
      <xdr:spPr>
        <a:xfrm>
          <a:off x="10197253"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186</xdr:col>
      <xdr:colOff>172720</xdr:colOff>
      <xdr:row>0</xdr:row>
      <xdr:rowOff>48684</xdr:rowOff>
    </xdr:from>
    <xdr:to>
      <xdr:col>220</xdr:col>
      <xdr:colOff>203199</xdr:colOff>
      <xdr:row>2</xdr:row>
      <xdr:rowOff>42333</xdr:rowOff>
    </xdr:to>
    <xdr:sp macro="" textlink="">
      <xdr:nvSpPr>
        <xdr:cNvPr id="5" name="フローチャート: 処理 4">
          <a:extLst>
            <a:ext uri="{FF2B5EF4-FFF2-40B4-BE49-F238E27FC236}">
              <a16:creationId xmlns:a16="http://schemas.microsoft.com/office/drawing/2014/main" id="{40AB74D3-A39F-4B33-96FA-62E3CEC454A2}"/>
            </a:ext>
          </a:extLst>
        </xdr:cNvPr>
        <xdr:cNvSpPr/>
      </xdr:nvSpPr>
      <xdr:spPr>
        <a:xfrm>
          <a:off x="10197253"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245</xdr:col>
      <xdr:colOff>172720</xdr:colOff>
      <xdr:row>0</xdr:row>
      <xdr:rowOff>48684</xdr:rowOff>
    </xdr:from>
    <xdr:to>
      <xdr:col>279</xdr:col>
      <xdr:colOff>203199</xdr:colOff>
      <xdr:row>2</xdr:row>
      <xdr:rowOff>42333</xdr:rowOff>
    </xdr:to>
    <xdr:sp macro="" textlink="">
      <xdr:nvSpPr>
        <xdr:cNvPr id="6" name="フローチャート: 処理 5">
          <a:extLst>
            <a:ext uri="{FF2B5EF4-FFF2-40B4-BE49-F238E27FC236}">
              <a16:creationId xmlns:a16="http://schemas.microsoft.com/office/drawing/2014/main" id="{3564F87E-5D97-41C2-8252-6C31FD2FF5E4}"/>
            </a:ext>
          </a:extLst>
        </xdr:cNvPr>
        <xdr:cNvSpPr/>
      </xdr:nvSpPr>
      <xdr:spPr>
        <a:xfrm>
          <a:off x="10197253" y="48684"/>
          <a:ext cx="2113279" cy="24764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304</xdr:col>
      <xdr:colOff>172720</xdr:colOff>
      <xdr:row>0</xdr:row>
      <xdr:rowOff>48684</xdr:rowOff>
    </xdr:from>
    <xdr:to>
      <xdr:col>338</xdr:col>
      <xdr:colOff>203199</xdr:colOff>
      <xdr:row>2</xdr:row>
      <xdr:rowOff>42333</xdr:rowOff>
    </xdr:to>
    <xdr:sp macro="" textlink="">
      <xdr:nvSpPr>
        <xdr:cNvPr id="7" name="フローチャート: 処理 6">
          <a:extLst>
            <a:ext uri="{FF2B5EF4-FFF2-40B4-BE49-F238E27FC236}">
              <a16:creationId xmlns:a16="http://schemas.microsoft.com/office/drawing/2014/main" id="{F0FBDA9D-40F3-415F-A2FE-42449C94D073}"/>
            </a:ext>
          </a:extLst>
        </xdr:cNvPr>
        <xdr:cNvSpPr/>
      </xdr:nvSpPr>
      <xdr:spPr>
        <a:xfrm>
          <a:off x="46559470" y="48684"/>
          <a:ext cx="2373629" cy="24129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363</xdr:col>
      <xdr:colOff>172720</xdr:colOff>
      <xdr:row>0</xdr:row>
      <xdr:rowOff>48684</xdr:rowOff>
    </xdr:from>
    <xdr:to>
      <xdr:col>397</xdr:col>
      <xdr:colOff>203199</xdr:colOff>
      <xdr:row>2</xdr:row>
      <xdr:rowOff>42333</xdr:rowOff>
    </xdr:to>
    <xdr:sp macro="" textlink="">
      <xdr:nvSpPr>
        <xdr:cNvPr id="8" name="フローチャート: 処理 7">
          <a:extLst>
            <a:ext uri="{FF2B5EF4-FFF2-40B4-BE49-F238E27FC236}">
              <a16:creationId xmlns:a16="http://schemas.microsoft.com/office/drawing/2014/main" id="{BC7883A8-DABA-4688-B3A5-895966C0FF3B}"/>
            </a:ext>
          </a:extLst>
        </xdr:cNvPr>
        <xdr:cNvSpPr/>
      </xdr:nvSpPr>
      <xdr:spPr>
        <a:xfrm>
          <a:off x="55351045" y="48684"/>
          <a:ext cx="2373629" cy="24129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422</xdr:col>
      <xdr:colOff>172720</xdr:colOff>
      <xdr:row>0</xdr:row>
      <xdr:rowOff>48684</xdr:rowOff>
    </xdr:from>
    <xdr:to>
      <xdr:col>456</xdr:col>
      <xdr:colOff>203199</xdr:colOff>
      <xdr:row>2</xdr:row>
      <xdr:rowOff>42333</xdr:rowOff>
    </xdr:to>
    <xdr:sp macro="" textlink="">
      <xdr:nvSpPr>
        <xdr:cNvPr id="9" name="フローチャート: 処理 8">
          <a:extLst>
            <a:ext uri="{FF2B5EF4-FFF2-40B4-BE49-F238E27FC236}">
              <a16:creationId xmlns:a16="http://schemas.microsoft.com/office/drawing/2014/main" id="{D25DE725-1237-4761-AE0C-5D96F2B28426}"/>
            </a:ext>
          </a:extLst>
        </xdr:cNvPr>
        <xdr:cNvSpPr/>
      </xdr:nvSpPr>
      <xdr:spPr>
        <a:xfrm>
          <a:off x="64142620" y="48684"/>
          <a:ext cx="2373629" cy="24129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481</xdr:col>
      <xdr:colOff>172720</xdr:colOff>
      <xdr:row>0</xdr:row>
      <xdr:rowOff>48684</xdr:rowOff>
    </xdr:from>
    <xdr:to>
      <xdr:col>515</xdr:col>
      <xdr:colOff>203199</xdr:colOff>
      <xdr:row>2</xdr:row>
      <xdr:rowOff>42333</xdr:rowOff>
    </xdr:to>
    <xdr:sp macro="" textlink="">
      <xdr:nvSpPr>
        <xdr:cNvPr id="10" name="フローチャート: 処理 9">
          <a:extLst>
            <a:ext uri="{FF2B5EF4-FFF2-40B4-BE49-F238E27FC236}">
              <a16:creationId xmlns:a16="http://schemas.microsoft.com/office/drawing/2014/main" id="{C86E53E3-E040-42BF-8740-DBA97DBCFB16}"/>
            </a:ext>
          </a:extLst>
        </xdr:cNvPr>
        <xdr:cNvSpPr/>
      </xdr:nvSpPr>
      <xdr:spPr>
        <a:xfrm>
          <a:off x="72934195" y="48684"/>
          <a:ext cx="2373629" cy="24129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540</xdr:col>
      <xdr:colOff>172720</xdr:colOff>
      <xdr:row>0</xdr:row>
      <xdr:rowOff>48684</xdr:rowOff>
    </xdr:from>
    <xdr:to>
      <xdr:col>574</xdr:col>
      <xdr:colOff>203199</xdr:colOff>
      <xdr:row>2</xdr:row>
      <xdr:rowOff>42333</xdr:rowOff>
    </xdr:to>
    <xdr:sp macro="" textlink="">
      <xdr:nvSpPr>
        <xdr:cNvPr id="11" name="フローチャート: 処理 10">
          <a:extLst>
            <a:ext uri="{FF2B5EF4-FFF2-40B4-BE49-F238E27FC236}">
              <a16:creationId xmlns:a16="http://schemas.microsoft.com/office/drawing/2014/main" id="{832F4F3F-E478-46A9-98B6-8E306B89C2EF}"/>
            </a:ext>
          </a:extLst>
        </xdr:cNvPr>
        <xdr:cNvSpPr/>
      </xdr:nvSpPr>
      <xdr:spPr>
        <a:xfrm>
          <a:off x="81725770" y="48684"/>
          <a:ext cx="2373629" cy="24129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599</xdr:col>
      <xdr:colOff>172720</xdr:colOff>
      <xdr:row>0</xdr:row>
      <xdr:rowOff>48684</xdr:rowOff>
    </xdr:from>
    <xdr:to>
      <xdr:col>633</xdr:col>
      <xdr:colOff>203199</xdr:colOff>
      <xdr:row>2</xdr:row>
      <xdr:rowOff>42333</xdr:rowOff>
    </xdr:to>
    <xdr:sp macro="" textlink="">
      <xdr:nvSpPr>
        <xdr:cNvPr id="12" name="フローチャート: 処理 11">
          <a:extLst>
            <a:ext uri="{FF2B5EF4-FFF2-40B4-BE49-F238E27FC236}">
              <a16:creationId xmlns:a16="http://schemas.microsoft.com/office/drawing/2014/main" id="{6ED13758-C9B3-4C73-951D-ED44FE1AA7D4}"/>
            </a:ext>
          </a:extLst>
        </xdr:cNvPr>
        <xdr:cNvSpPr/>
      </xdr:nvSpPr>
      <xdr:spPr>
        <a:xfrm>
          <a:off x="90517345" y="48684"/>
          <a:ext cx="2373629" cy="24129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658</xdr:col>
      <xdr:colOff>172720</xdr:colOff>
      <xdr:row>0</xdr:row>
      <xdr:rowOff>48684</xdr:rowOff>
    </xdr:from>
    <xdr:to>
      <xdr:col>692</xdr:col>
      <xdr:colOff>203199</xdr:colOff>
      <xdr:row>2</xdr:row>
      <xdr:rowOff>42333</xdr:rowOff>
    </xdr:to>
    <xdr:sp macro="" textlink="">
      <xdr:nvSpPr>
        <xdr:cNvPr id="13" name="フローチャート: 処理 12">
          <a:extLst>
            <a:ext uri="{FF2B5EF4-FFF2-40B4-BE49-F238E27FC236}">
              <a16:creationId xmlns:a16="http://schemas.microsoft.com/office/drawing/2014/main" id="{897D09D0-B045-498C-B231-04639BEDCF32}"/>
            </a:ext>
          </a:extLst>
        </xdr:cNvPr>
        <xdr:cNvSpPr/>
      </xdr:nvSpPr>
      <xdr:spPr>
        <a:xfrm>
          <a:off x="99308920" y="48684"/>
          <a:ext cx="2373629" cy="24129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717</xdr:col>
      <xdr:colOff>172720</xdr:colOff>
      <xdr:row>0</xdr:row>
      <xdr:rowOff>48684</xdr:rowOff>
    </xdr:from>
    <xdr:to>
      <xdr:col>751</xdr:col>
      <xdr:colOff>203199</xdr:colOff>
      <xdr:row>2</xdr:row>
      <xdr:rowOff>42333</xdr:rowOff>
    </xdr:to>
    <xdr:sp macro="" textlink="">
      <xdr:nvSpPr>
        <xdr:cNvPr id="14" name="フローチャート: 処理 13">
          <a:extLst>
            <a:ext uri="{FF2B5EF4-FFF2-40B4-BE49-F238E27FC236}">
              <a16:creationId xmlns:a16="http://schemas.microsoft.com/office/drawing/2014/main" id="{C6E43C90-045E-44C6-B5E5-CA60850DBC9A}"/>
            </a:ext>
          </a:extLst>
        </xdr:cNvPr>
        <xdr:cNvSpPr/>
      </xdr:nvSpPr>
      <xdr:spPr>
        <a:xfrm>
          <a:off x="108100495" y="48684"/>
          <a:ext cx="2373629" cy="24129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776</xdr:col>
      <xdr:colOff>172720</xdr:colOff>
      <xdr:row>0</xdr:row>
      <xdr:rowOff>48684</xdr:rowOff>
    </xdr:from>
    <xdr:to>
      <xdr:col>810</xdr:col>
      <xdr:colOff>203199</xdr:colOff>
      <xdr:row>2</xdr:row>
      <xdr:rowOff>42333</xdr:rowOff>
    </xdr:to>
    <xdr:sp macro="" textlink="">
      <xdr:nvSpPr>
        <xdr:cNvPr id="15" name="フローチャート: 処理 14">
          <a:extLst>
            <a:ext uri="{FF2B5EF4-FFF2-40B4-BE49-F238E27FC236}">
              <a16:creationId xmlns:a16="http://schemas.microsoft.com/office/drawing/2014/main" id="{508294CE-0BD6-42F2-B172-31A324D1BD84}"/>
            </a:ext>
          </a:extLst>
        </xdr:cNvPr>
        <xdr:cNvSpPr/>
      </xdr:nvSpPr>
      <xdr:spPr>
        <a:xfrm>
          <a:off x="116892070" y="48684"/>
          <a:ext cx="2373629" cy="24129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835</xdr:col>
      <xdr:colOff>172720</xdr:colOff>
      <xdr:row>0</xdr:row>
      <xdr:rowOff>48684</xdr:rowOff>
    </xdr:from>
    <xdr:to>
      <xdr:col>869</xdr:col>
      <xdr:colOff>203199</xdr:colOff>
      <xdr:row>2</xdr:row>
      <xdr:rowOff>42333</xdr:rowOff>
    </xdr:to>
    <xdr:sp macro="" textlink="">
      <xdr:nvSpPr>
        <xdr:cNvPr id="16" name="フローチャート: 処理 15">
          <a:extLst>
            <a:ext uri="{FF2B5EF4-FFF2-40B4-BE49-F238E27FC236}">
              <a16:creationId xmlns:a16="http://schemas.microsoft.com/office/drawing/2014/main" id="{EB6FE363-98B8-4D2A-9773-F3E7E5BF1766}"/>
            </a:ext>
          </a:extLst>
        </xdr:cNvPr>
        <xdr:cNvSpPr/>
      </xdr:nvSpPr>
      <xdr:spPr>
        <a:xfrm>
          <a:off x="125683645" y="48684"/>
          <a:ext cx="2373629" cy="24129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894</xdr:col>
      <xdr:colOff>172720</xdr:colOff>
      <xdr:row>0</xdr:row>
      <xdr:rowOff>48684</xdr:rowOff>
    </xdr:from>
    <xdr:to>
      <xdr:col>928</xdr:col>
      <xdr:colOff>203199</xdr:colOff>
      <xdr:row>2</xdr:row>
      <xdr:rowOff>42333</xdr:rowOff>
    </xdr:to>
    <xdr:sp macro="" textlink="">
      <xdr:nvSpPr>
        <xdr:cNvPr id="17" name="フローチャート: 処理 16">
          <a:extLst>
            <a:ext uri="{FF2B5EF4-FFF2-40B4-BE49-F238E27FC236}">
              <a16:creationId xmlns:a16="http://schemas.microsoft.com/office/drawing/2014/main" id="{B57F7179-A2B0-48EE-A6E8-460B6AA3929A}"/>
            </a:ext>
          </a:extLst>
        </xdr:cNvPr>
        <xdr:cNvSpPr/>
      </xdr:nvSpPr>
      <xdr:spPr>
        <a:xfrm>
          <a:off x="134475220" y="48684"/>
          <a:ext cx="2373629" cy="24129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953</xdr:col>
      <xdr:colOff>172720</xdr:colOff>
      <xdr:row>0</xdr:row>
      <xdr:rowOff>48684</xdr:rowOff>
    </xdr:from>
    <xdr:to>
      <xdr:col>987</xdr:col>
      <xdr:colOff>203199</xdr:colOff>
      <xdr:row>2</xdr:row>
      <xdr:rowOff>42333</xdr:rowOff>
    </xdr:to>
    <xdr:sp macro="" textlink="">
      <xdr:nvSpPr>
        <xdr:cNvPr id="18" name="フローチャート: 処理 17">
          <a:extLst>
            <a:ext uri="{FF2B5EF4-FFF2-40B4-BE49-F238E27FC236}">
              <a16:creationId xmlns:a16="http://schemas.microsoft.com/office/drawing/2014/main" id="{B5359CBD-6B9D-45E7-8A84-32B4CB354923}"/>
            </a:ext>
          </a:extLst>
        </xdr:cNvPr>
        <xdr:cNvSpPr/>
      </xdr:nvSpPr>
      <xdr:spPr>
        <a:xfrm>
          <a:off x="143266795" y="48684"/>
          <a:ext cx="2373629" cy="24129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1012</xdr:col>
      <xdr:colOff>172720</xdr:colOff>
      <xdr:row>0</xdr:row>
      <xdr:rowOff>48684</xdr:rowOff>
    </xdr:from>
    <xdr:to>
      <xdr:col>1046</xdr:col>
      <xdr:colOff>203199</xdr:colOff>
      <xdr:row>2</xdr:row>
      <xdr:rowOff>42333</xdr:rowOff>
    </xdr:to>
    <xdr:sp macro="" textlink="">
      <xdr:nvSpPr>
        <xdr:cNvPr id="19" name="フローチャート: 処理 18">
          <a:extLst>
            <a:ext uri="{FF2B5EF4-FFF2-40B4-BE49-F238E27FC236}">
              <a16:creationId xmlns:a16="http://schemas.microsoft.com/office/drawing/2014/main" id="{F130EC37-6E85-42B0-92FB-BEC005AE8A4F}"/>
            </a:ext>
          </a:extLst>
        </xdr:cNvPr>
        <xdr:cNvSpPr/>
      </xdr:nvSpPr>
      <xdr:spPr>
        <a:xfrm>
          <a:off x="152058370" y="48684"/>
          <a:ext cx="2373629" cy="24129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1071</xdr:col>
      <xdr:colOff>172720</xdr:colOff>
      <xdr:row>0</xdr:row>
      <xdr:rowOff>48684</xdr:rowOff>
    </xdr:from>
    <xdr:to>
      <xdr:col>1105</xdr:col>
      <xdr:colOff>203199</xdr:colOff>
      <xdr:row>2</xdr:row>
      <xdr:rowOff>42333</xdr:rowOff>
    </xdr:to>
    <xdr:sp macro="" textlink="">
      <xdr:nvSpPr>
        <xdr:cNvPr id="20" name="フローチャート: 処理 19">
          <a:extLst>
            <a:ext uri="{FF2B5EF4-FFF2-40B4-BE49-F238E27FC236}">
              <a16:creationId xmlns:a16="http://schemas.microsoft.com/office/drawing/2014/main" id="{F0284FEF-4699-4788-BABB-80525339B279}"/>
            </a:ext>
          </a:extLst>
        </xdr:cNvPr>
        <xdr:cNvSpPr/>
      </xdr:nvSpPr>
      <xdr:spPr>
        <a:xfrm>
          <a:off x="160849945" y="48684"/>
          <a:ext cx="2373629" cy="24129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twoCellAnchor>
    <xdr:from>
      <xdr:col>1130</xdr:col>
      <xdr:colOff>172720</xdr:colOff>
      <xdr:row>0</xdr:row>
      <xdr:rowOff>48684</xdr:rowOff>
    </xdr:from>
    <xdr:to>
      <xdr:col>1164</xdr:col>
      <xdr:colOff>203199</xdr:colOff>
      <xdr:row>2</xdr:row>
      <xdr:rowOff>42333</xdr:rowOff>
    </xdr:to>
    <xdr:sp macro="" textlink="">
      <xdr:nvSpPr>
        <xdr:cNvPr id="21" name="フローチャート: 処理 20">
          <a:extLst>
            <a:ext uri="{FF2B5EF4-FFF2-40B4-BE49-F238E27FC236}">
              <a16:creationId xmlns:a16="http://schemas.microsoft.com/office/drawing/2014/main" id="{3AEA5A2E-C416-4C80-8F4D-2EBF96FA43B1}"/>
            </a:ext>
          </a:extLst>
        </xdr:cNvPr>
        <xdr:cNvSpPr/>
      </xdr:nvSpPr>
      <xdr:spPr>
        <a:xfrm>
          <a:off x="169641520" y="48684"/>
          <a:ext cx="2373629" cy="241299"/>
        </a:xfrm>
        <a:prstGeom prst="flowChartProcess">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lnSpc>
              <a:spcPts val="1300"/>
            </a:lnSpc>
          </a:pPr>
          <a:r>
            <a:rPr kumimoji="1" lang="ja-JP" altLang="en-US" sz="1100"/>
            <a:t>必要に応じて利用してください。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7&#31649;&#29702;&#20418;\&#31545;&#26412;\&#12479;&#12473;&#1246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h-p00n-fls01\F18105000_&#12371;&#12393;&#12418;&#26410;&#26469;&#23616;&#12371;&#12393;&#12418;&#26410;&#26469;&#37096;&#24188;&#20445;&#36939;&#21942;&#35506;\09&#20445;&#32946;&#20418;\06%20&#27665;&#38291;&#20445;&#32946;&#22290;&#35036;&#21161;&#37329;&#38306;&#20418;\04%20&#24310;&#38263;&#20445;&#32946;\02%20&#27665;&#38291;&#65288;&#35036;&#21161;&#37329;&#38306;&#20418;&#65289;\01%20&#24180;&#24230;&#21029;&#8592;&#12288;&#8592;&#12288;&#8592;&#12288;&#8592;\R2\01%20&#26045;&#35373;&#22411;\03%20%20&#23455;&#32318;&#22577;&#21578;&#12398;&#27096;&#24335;\01%20%20&#23455;&#32318;&#22577;&#21578;&#29992;&#20132;&#20184;(&#27665;&#38291;&#12539;&#35469;&#23450;&#12371;&#12393;&#12418;&#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6045;&#35373;&#22411;V20240328&#12305;&#20196;&#21644;6&#24180;4&#26376;&#12288;&#26376;&#20363;&#65291;&#24403;&#21021;&#20132;&#20184;&#65288;&#22522;&#2641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休日"/>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リスト"/>
      <sheetName val="施設情報"/>
      <sheetName val="説明（入力箇所有　必ずお読みください）"/>
      <sheetName val="様式第５号(貼付用）"/>
      <sheetName val="別紙2-2(貼付用） (2)"/>
      <sheetName val="別紙2-2(貼付用）"/>
      <sheetName val="別紙2-3(貼付用）"/>
      <sheetName val="別紙3(貼付用）"/>
      <sheetName val="別紙3(貼付用） (2)"/>
      <sheetName val="別紙3(貼付用） (3)"/>
      <sheetName val="全て印刷・★は押印もして郵送→"/>
      <sheetName val="別紙5【要入力】"/>
      <sheetName val="土曜延長実施園のみ要入力"/>
      <sheetName val="別紙5-2(入力不要)"/>
      <sheetName val="別紙5-3(入力不要)"/>
      <sheetName val="別紙6-1【要入力】"/>
      <sheetName val="別紙6-2【要入力】"/>
      <sheetName val="別紙７【要入力】"/>
      <sheetName val="別紙８【要入力】"/>
      <sheetName val="様式第１号★"/>
      <sheetName val="様式第５号★"/>
      <sheetName val="様式第１０号★"/>
      <sheetName val="様式第１２号★"/>
      <sheetName val="精算書★"/>
      <sheetName val="【非表示】様式第９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万年カレンダー・祝日"/>
      <sheetName val="リスト"/>
      <sheetName val="施設情報"/>
      <sheetName val="説明（入力箇所有　必ずお読みください）"/>
      <sheetName val="別紙2-1【要入力】"/>
      <sheetName val="別紙2-2【入力不要】"/>
      <sheetName val="別紙2-3【要入力】"/>
      <sheetName val="別紙3【要入力】"/>
      <sheetName val="土曜延長実施園のみ要入力"/>
      <sheetName val="様式第５号【入力不要】"/>
      <sheetName val="別紙1-1【要入力】"/>
      <sheetName val="別紙1-2【要入力】"/>
      <sheetName val="別表（→）記入例"/>
      <sheetName val="別表_個別勤務状況（1～20）"/>
      <sheetName val="別表_個別勤務状況（21～40）（朝・夕２回勤務の場合）"/>
      <sheetName val="別紙4-1【要入力】"/>
      <sheetName val="別紙4-2【要入力】"/>
      <sheetName val="様式１号★"/>
      <sheetName val="（分割請求する場合のみ）様式４号★"/>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G10" t="e">
            <v>#N/A</v>
          </cell>
          <cell r="J10" t="e">
            <v>#N/A</v>
          </cell>
          <cell r="M10" t="e">
            <v>#N/A</v>
          </cell>
          <cell r="P10" t="e">
            <v>#N/A</v>
          </cell>
          <cell r="S10" t="e">
            <v>#N/A</v>
          </cell>
          <cell r="V10" t="e">
            <v>#N/A</v>
          </cell>
          <cell r="Y10" t="e">
            <v>#N/A</v>
          </cell>
          <cell r="AB10" t="e">
            <v>#N/A</v>
          </cell>
        </row>
        <row r="13">
          <cell r="G13" t="e">
            <v>#N/A</v>
          </cell>
          <cell r="H13" t="e">
            <v>#N/A</v>
          </cell>
          <cell r="I13" t="e">
            <v>#N/A</v>
          </cell>
          <cell r="J13" t="e">
            <v>#N/A</v>
          </cell>
          <cell r="K13" t="e">
            <v>#N/A</v>
          </cell>
          <cell r="L13" t="e">
            <v>#N/A</v>
          </cell>
          <cell r="M13" t="e">
            <v>#N/A</v>
          </cell>
          <cell r="N13" t="e">
            <v>#N/A</v>
          </cell>
          <cell r="O13" t="e">
            <v>#N/A</v>
          </cell>
          <cell r="P13" t="e">
            <v>#N/A</v>
          </cell>
          <cell r="Q13" t="str">
            <v>0</v>
          </cell>
          <cell r="R13" t="e">
            <v>#VALUE!</v>
          </cell>
          <cell r="S13" t="e">
            <v>#N/A</v>
          </cell>
          <cell r="T13" t="e">
            <v>#N/A</v>
          </cell>
          <cell r="U13" t="e">
            <v>#N/A</v>
          </cell>
          <cell r="V13" t="e">
            <v>#N/A</v>
          </cell>
          <cell r="W13" t="e">
            <v>#N/A</v>
          </cell>
          <cell r="X13" t="e">
            <v>#N/A</v>
          </cell>
          <cell r="Y13" t="e">
            <v>#N/A</v>
          </cell>
          <cell r="Z13" t="e">
            <v>#N/A</v>
          </cell>
          <cell r="AA13" t="e">
            <v>#N/A</v>
          </cell>
          <cell r="AB13" t="e">
            <v>#N/A</v>
          </cell>
          <cell r="AC13" t="str">
            <v>0</v>
          </cell>
          <cell r="AD13" t="e">
            <v>#VALUE!</v>
          </cell>
        </row>
        <row r="14">
          <cell r="G14" t="e">
            <v>#N/A</v>
          </cell>
          <cell r="H14" t="e">
            <v>#N/A</v>
          </cell>
          <cell r="J14" t="e">
            <v>#N/A</v>
          </cell>
          <cell r="K14" t="e">
            <v>#N/A</v>
          </cell>
          <cell r="M14" t="e">
            <v>#N/A</v>
          </cell>
          <cell r="N14" t="e">
            <v>#N/A</v>
          </cell>
          <cell r="P14" t="e">
            <v>#N/A</v>
          </cell>
          <cell r="Q14" t="e">
            <v>#VALUE!</v>
          </cell>
          <cell r="S14" t="e">
            <v>#N/A</v>
          </cell>
          <cell r="T14" t="e">
            <v>#N/A</v>
          </cell>
          <cell r="V14" t="e">
            <v>#N/A</v>
          </cell>
          <cell r="W14" t="e">
            <v>#N/A</v>
          </cell>
          <cell r="Y14" t="e">
            <v>#N/A</v>
          </cell>
          <cell r="Z14" t="e">
            <v>#N/A</v>
          </cell>
          <cell r="AB14" t="e">
            <v>#N/A</v>
          </cell>
          <cell r="AC14" t="e">
            <v>#VALUE!</v>
          </cell>
        </row>
        <row r="15">
          <cell r="A15">
            <v>1</v>
          </cell>
          <cell r="B15" t="str">
            <v>月</v>
          </cell>
        </row>
        <row r="16">
          <cell r="A16">
            <v>2</v>
          </cell>
          <cell r="B16" t="str">
            <v>火</v>
          </cell>
        </row>
        <row r="17">
          <cell r="A17">
            <v>3</v>
          </cell>
          <cell r="B17" t="str">
            <v>水</v>
          </cell>
        </row>
        <row r="18">
          <cell r="A18">
            <v>4</v>
          </cell>
          <cell r="B18" t="str">
            <v>木</v>
          </cell>
        </row>
        <row r="19">
          <cell r="A19">
            <v>5</v>
          </cell>
          <cell r="B19" t="str">
            <v>金</v>
          </cell>
        </row>
        <row r="20">
          <cell r="A20">
            <v>6</v>
          </cell>
          <cell r="B20" t="str">
            <v>土</v>
          </cell>
        </row>
        <row r="21">
          <cell r="A21">
            <v>7</v>
          </cell>
          <cell r="B21" t="str">
            <v>日</v>
          </cell>
        </row>
        <row r="22">
          <cell r="A22">
            <v>8</v>
          </cell>
          <cell r="B22" t="str">
            <v>月</v>
          </cell>
        </row>
        <row r="23">
          <cell r="A23">
            <v>9</v>
          </cell>
          <cell r="B23" t="str">
            <v>火</v>
          </cell>
        </row>
        <row r="24">
          <cell r="A24">
            <v>10</v>
          </cell>
          <cell r="B24" t="str">
            <v>水</v>
          </cell>
        </row>
        <row r="25">
          <cell r="A25">
            <v>11</v>
          </cell>
          <cell r="B25" t="str">
            <v>木</v>
          </cell>
        </row>
        <row r="26">
          <cell r="A26">
            <v>12</v>
          </cell>
          <cell r="B26" t="str">
            <v>金</v>
          </cell>
        </row>
        <row r="27">
          <cell r="A27">
            <v>13</v>
          </cell>
          <cell r="B27" t="str">
            <v>土</v>
          </cell>
        </row>
        <row r="28">
          <cell r="A28">
            <v>14</v>
          </cell>
          <cell r="B28" t="str">
            <v>日</v>
          </cell>
        </row>
        <row r="29">
          <cell r="A29">
            <v>15</v>
          </cell>
          <cell r="B29" t="str">
            <v>月</v>
          </cell>
        </row>
        <row r="30">
          <cell r="A30">
            <v>16</v>
          </cell>
          <cell r="B30" t="str">
            <v>火</v>
          </cell>
        </row>
        <row r="31">
          <cell r="A31">
            <v>17</v>
          </cell>
          <cell r="B31" t="str">
            <v>水</v>
          </cell>
        </row>
        <row r="32">
          <cell r="A32">
            <v>18</v>
          </cell>
          <cell r="B32" t="str">
            <v>木</v>
          </cell>
        </row>
        <row r="33">
          <cell r="A33">
            <v>19</v>
          </cell>
          <cell r="B33" t="str">
            <v>金</v>
          </cell>
        </row>
        <row r="34">
          <cell r="A34">
            <v>20</v>
          </cell>
          <cell r="B34" t="str">
            <v>土</v>
          </cell>
        </row>
        <row r="35">
          <cell r="A35">
            <v>21</v>
          </cell>
          <cell r="B35" t="str">
            <v>日</v>
          </cell>
        </row>
        <row r="36">
          <cell r="A36">
            <v>22</v>
          </cell>
          <cell r="B36" t="str">
            <v>月</v>
          </cell>
        </row>
        <row r="37">
          <cell r="A37">
            <v>23</v>
          </cell>
          <cell r="B37" t="str">
            <v>火</v>
          </cell>
        </row>
        <row r="38">
          <cell r="A38">
            <v>24</v>
          </cell>
          <cell r="B38" t="str">
            <v>水</v>
          </cell>
        </row>
        <row r="39">
          <cell r="A39">
            <v>25</v>
          </cell>
          <cell r="B39" t="str">
            <v>木</v>
          </cell>
        </row>
        <row r="40">
          <cell r="A40">
            <v>26</v>
          </cell>
          <cell r="B40" t="str">
            <v>金</v>
          </cell>
        </row>
        <row r="41">
          <cell r="A41">
            <v>27</v>
          </cell>
          <cell r="B41" t="str">
            <v>土</v>
          </cell>
        </row>
        <row r="42">
          <cell r="A42">
            <v>28</v>
          </cell>
          <cell r="B42" t="str">
            <v>日</v>
          </cell>
        </row>
        <row r="43">
          <cell r="A43">
            <v>29</v>
          </cell>
          <cell r="B43" t="str">
            <v>祝</v>
          </cell>
        </row>
        <row r="44">
          <cell r="A44">
            <v>30</v>
          </cell>
          <cell r="B44" t="str">
            <v>火</v>
          </cell>
        </row>
        <row r="45">
          <cell r="A45">
            <v>1</v>
          </cell>
          <cell r="B45" t="str">
            <v>月</v>
          </cell>
        </row>
        <row r="50">
          <cell r="C50" t="e">
            <v>#N/A</v>
          </cell>
        </row>
      </sheetData>
      <sheetData sheetId="14"/>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8B131-644D-4FC4-B370-1AFB7DFFD508}">
  <dimension ref="A1:M37"/>
  <sheetViews>
    <sheetView workbookViewId="0">
      <selection activeCell="K17" sqref="K17"/>
    </sheetView>
  </sheetViews>
  <sheetFormatPr defaultColWidth="8.875" defaultRowHeight="13.5"/>
  <cols>
    <col min="1" max="1" width="8.875" style="241"/>
    <col min="2" max="2" width="9" style="241" bestFit="1" customWidth="1"/>
    <col min="3" max="9" width="12.5" style="241" customWidth="1"/>
    <col min="10" max="10" width="8.875" style="241"/>
    <col min="11" max="11" width="17.25" style="257" bestFit="1" customWidth="1"/>
    <col min="12" max="16384" width="8.875" style="241"/>
  </cols>
  <sheetData>
    <row r="1" spans="1:13">
      <c r="A1" s="241" t="s">
        <v>155</v>
      </c>
      <c r="K1" s="257" t="s">
        <v>156</v>
      </c>
    </row>
    <row r="2" spans="1:13">
      <c r="B2" s="240"/>
      <c r="C2" s="240" t="s">
        <v>149</v>
      </c>
      <c r="D2" s="255" t="s">
        <v>150</v>
      </c>
      <c r="E2" s="240"/>
      <c r="F2" s="242"/>
      <c r="G2" s="240"/>
      <c r="H2" s="240"/>
      <c r="I2" s="240"/>
      <c r="K2" s="259">
        <v>45411</v>
      </c>
      <c r="L2" s="254" t="str">
        <f t="shared" ref="L2:L22" si="0">TEXT(WEEKDAY(K2),"aaa")</f>
        <v>月</v>
      </c>
      <c r="M2" s="254" t="s">
        <v>157</v>
      </c>
    </row>
    <row r="3" spans="1:13">
      <c r="B3" s="240"/>
      <c r="C3" s="242">
        <f>DATE('別紙2-1【初めに入力】'!W2,'別紙2-1【初めに入力】'!Q2,1)</f>
        <v>45413</v>
      </c>
      <c r="D3" s="240">
        <f>WEEKDAY(C3)</f>
        <v>4</v>
      </c>
      <c r="E3" s="242"/>
      <c r="F3" s="253"/>
      <c r="G3" s="240"/>
      <c r="H3" s="240"/>
      <c r="I3" s="240"/>
      <c r="K3" s="259">
        <v>45415</v>
      </c>
      <c r="L3" s="254" t="str">
        <f t="shared" si="0"/>
        <v>金</v>
      </c>
      <c r="M3" s="254" t="s">
        <v>158</v>
      </c>
    </row>
    <row r="4" spans="1:13">
      <c r="B4" s="240" t="s">
        <v>151</v>
      </c>
      <c r="C4" s="240">
        <v>1</v>
      </c>
      <c r="D4" s="240">
        <v>2</v>
      </c>
      <c r="E4" s="240">
        <v>3</v>
      </c>
      <c r="F4" s="240">
        <v>4</v>
      </c>
      <c r="G4" s="240">
        <v>5</v>
      </c>
      <c r="H4" s="240">
        <v>6</v>
      </c>
      <c r="I4" s="240">
        <v>7</v>
      </c>
      <c r="K4" s="259">
        <v>45416</v>
      </c>
      <c r="L4" s="254" t="str">
        <f t="shared" si="0"/>
        <v>土</v>
      </c>
      <c r="M4" s="254" t="s">
        <v>159</v>
      </c>
    </row>
    <row r="5" spans="1:13">
      <c r="A5" s="241" t="s">
        <v>148</v>
      </c>
      <c r="B5" s="243"/>
      <c r="C5" s="246" t="s">
        <v>139</v>
      </c>
      <c r="D5" s="247" t="s">
        <v>140</v>
      </c>
      <c r="E5" s="247" t="s">
        <v>141</v>
      </c>
      <c r="F5" s="247" t="s">
        <v>142</v>
      </c>
      <c r="G5" s="247" t="s">
        <v>143</v>
      </c>
      <c r="H5" s="247" t="s">
        <v>144</v>
      </c>
      <c r="I5" s="248" t="s">
        <v>145</v>
      </c>
      <c r="K5" s="259">
        <v>45417</v>
      </c>
      <c r="L5" s="254" t="str">
        <f t="shared" si="0"/>
        <v>日</v>
      </c>
      <c r="M5" s="254" t="s">
        <v>160</v>
      </c>
    </row>
    <row r="6" spans="1:13">
      <c r="B6" s="244">
        <f>C6</f>
        <v>45410</v>
      </c>
      <c r="C6" s="249">
        <f>IF($D$3=C$4,$C$3,D6-1)</f>
        <v>45410</v>
      </c>
      <c r="D6" s="250">
        <f t="shared" ref="D6:I6" si="1">IF($D$3=D$4,$C$3,IF($D$3&lt;D$4,C6+1,E6-1))</f>
        <v>45411</v>
      </c>
      <c r="E6" s="250">
        <f t="shared" si="1"/>
        <v>45412</v>
      </c>
      <c r="F6" s="250">
        <f t="shared" si="1"/>
        <v>45413</v>
      </c>
      <c r="G6" s="250">
        <f t="shared" si="1"/>
        <v>45414</v>
      </c>
      <c r="H6" s="250">
        <f t="shared" si="1"/>
        <v>45415</v>
      </c>
      <c r="I6" s="251">
        <f t="shared" si="1"/>
        <v>45416</v>
      </c>
      <c r="K6" s="259">
        <v>45418</v>
      </c>
      <c r="L6" s="254" t="str">
        <f t="shared" si="0"/>
        <v>月</v>
      </c>
      <c r="M6" s="254" t="s">
        <v>161</v>
      </c>
    </row>
    <row r="7" spans="1:13">
      <c r="B7" s="245">
        <f>IF(MONTH(C7)=MONTH(C6),"",C7)</f>
        <v>45417</v>
      </c>
      <c r="C7" s="249">
        <f t="shared" ref="C7:I10" si="2">C6+7</f>
        <v>45417</v>
      </c>
      <c r="D7" s="250">
        <f t="shared" si="2"/>
        <v>45418</v>
      </c>
      <c r="E7" s="250">
        <f t="shared" si="2"/>
        <v>45419</v>
      </c>
      <c r="F7" s="250">
        <f t="shared" si="2"/>
        <v>45420</v>
      </c>
      <c r="G7" s="250">
        <f t="shared" si="2"/>
        <v>45421</v>
      </c>
      <c r="H7" s="250">
        <f t="shared" si="2"/>
        <v>45422</v>
      </c>
      <c r="I7" s="251">
        <f t="shared" si="2"/>
        <v>45423</v>
      </c>
      <c r="K7" s="259">
        <v>45488</v>
      </c>
      <c r="L7" s="254" t="str">
        <f t="shared" si="0"/>
        <v>月</v>
      </c>
      <c r="M7" s="254" t="s">
        <v>162</v>
      </c>
    </row>
    <row r="8" spans="1:13">
      <c r="B8" s="245" t="str">
        <f>IF(MONTH(C8)=MONTH(C7),"",C8)</f>
        <v/>
      </c>
      <c r="C8" s="249">
        <f t="shared" si="2"/>
        <v>45424</v>
      </c>
      <c r="D8" s="250">
        <f t="shared" si="2"/>
        <v>45425</v>
      </c>
      <c r="E8" s="250">
        <f t="shared" si="2"/>
        <v>45426</v>
      </c>
      <c r="F8" s="250">
        <f t="shared" si="2"/>
        <v>45427</v>
      </c>
      <c r="G8" s="250">
        <f t="shared" si="2"/>
        <v>45428</v>
      </c>
      <c r="H8" s="250">
        <f t="shared" si="2"/>
        <v>45429</v>
      </c>
      <c r="I8" s="251">
        <f t="shared" si="2"/>
        <v>45430</v>
      </c>
      <c r="K8" s="259">
        <v>45515</v>
      </c>
      <c r="L8" s="254" t="str">
        <f t="shared" si="0"/>
        <v>日</v>
      </c>
      <c r="M8" s="254" t="s">
        <v>163</v>
      </c>
    </row>
    <row r="9" spans="1:13">
      <c r="B9" s="245" t="str">
        <f>IF(MONTH(C9)=MONTH(C8),"",C9)</f>
        <v/>
      </c>
      <c r="C9" s="249">
        <f t="shared" si="2"/>
        <v>45431</v>
      </c>
      <c r="D9" s="250">
        <f t="shared" si="2"/>
        <v>45432</v>
      </c>
      <c r="E9" s="250">
        <f t="shared" si="2"/>
        <v>45433</v>
      </c>
      <c r="F9" s="250">
        <f t="shared" si="2"/>
        <v>45434</v>
      </c>
      <c r="G9" s="250">
        <f t="shared" si="2"/>
        <v>45435</v>
      </c>
      <c r="H9" s="250">
        <f t="shared" si="2"/>
        <v>45436</v>
      </c>
      <c r="I9" s="251">
        <f t="shared" si="2"/>
        <v>45437</v>
      </c>
      <c r="K9" s="259">
        <v>45516</v>
      </c>
      <c r="L9" s="254" t="str">
        <f t="shared" si="0"/>
        <v>月</v>
      </c>
      <c r="M9" s="254" t="s">
        <v>161</v>
      </c>
    </row>
    <row r="10" spans="1:13">
      <c r="B10" s="245" t="str">
        <f>IF(MONTH(C10)=MONTH(C9),"",C10)</f>
        <v/>
      </c>
      <c r="C10" s="249">
        <f t="shared" si="2"/>
        <v>45438</v>
      </c>
      <c r="D10" s="250">
        <f t="shared" si="2"/>
        <v>45439</v>
      </c>
      <c r="E10" s="250">
        <f t="shared" si="2"/>
        <v>45440</v>
      </c>
      <c r="F10" s="250">
        <f t="shared" si="2"/>
        <v>45441</v>
      </c>
      <c r="G10" s="250">
        <f t="shared" si="2"/>
        <v>45442</v>
      </c>
      <c r="H10" s="250">
        <f t="shared" si="2"/>
        <v>45443</v>
      </c>
      <c r="I10" s="251">
        <f t="shared" si="2"/>
        <v>45444</v>
      </c>
      <c r="K10" s="259">
        <v>45551</v>
      </c>
      <c r="L10" s="254" t="str">
        <f t="shared" si="0"/>
        <v>月</v>
      </c>
      <c r="M10" s="254" t="s">
        <v>164</v>
      </c>
    </row>
    <row r="11" spans="1:13">
      <c r="B11" s="245">
        <f>IF(MONTH(C11)=MONTH(C10),"",C11)</f>
        <v>45445</v>
      </c>
      <c r="C11" s="249">
        <f>C10+7</f>
        <v>45445</v>
      </c>
      <c r="D11" s="250">
        <f t="shared" ref="D11:I11" si="3">D10+7</f>
        <v>45446</v>
      </c>
      <c r="E11" s="250">
        <f t="shared" si="3"/>
        <v>45447</v>
      </c>
      <c r="F11" s="250">
        <f t="shared" si="3"/>
        <v>45448</v>
      </c>
      <c r="G11" s="250">
        <f t="shared" si="3"/>
        <v>45449</v>
      </c>
      <c r="H11" s="250">
        <f t="shared" si="3"/>
        <v>45450</v>
      </c>
      <c r="I11" s="251">
        <f t="shared" si="3"/>
        <v>45451</v>
      </c>
      <c r="K11" s="259">
        <v>45557</v>
      </c>
      <c r="L11" s="254" t="str">
        <f t="shared" si="0"/>
        <v>日</v>
      </c>
      <c r="M11" s="254" t="s">
        <v>165</v>
      </c>
    </row>
    <row r="12" spans="1:13">
      <c r="K12" s="259">
        <v>45558</v>
      </c>
      <c r="L12" s="254" t="str">
        <f t="shared" si="0"/>
        <v>月</v>
      </c>
      <c r="M12" s="254" t="s">
        <v>161</v>
      </c>
    </row>
    <row r="13" spans="1:13">
      <c r="B13" s="240" t="s">
        <v>151</v>
      </c>
      <c r="C13" s="240">
        <v>1</v>
      </c>
      <c r="D13" s="240">
        <v>2</v>
      </c>
      <c r="E13" s="240">
        <v>3</v>
      </c>
      <c r="F13" s="240">
        <v>4</v>
      </c>
      <c r="G13" s="240">
        <v>5</v>
      </c>
      <c r="H13" s="240">
        <v>6</v>
      </c>
      <c r="I13" s="240">
        <v>7</v>
      </c>
      <c r="K13" s="259">
        <v>45579</v>
      </c>
      <c r="L13" s="254" t="str">
        <f t="shared" si="0"/>
        <v>月</v>
      </c>
      <c r="M13" s="254" t="s">
        <v>166</v>
      </c>
    </row>
    <row r="14" spans="1:13">
      <c r="A14" s="252" t="s">
        <v>154</v>
      </c>
      <c r="C14" s="254">
        <f>DAY(C6)</f>
        <v>28</v>
      </c>
      <c r="D14" s="254">
        <f t="shared" ref="D14:I14" si="4">DAY(D6)</f>
        <v>29</v>
      </c>
      <c r="E14" s="254">
        <f t="shared" si="4"/>
        <v>30</v>
      </c>
      <c r="F14" s="254">
        <f t="shared" si="4"/>
        <v>1</v>
      </c>
      <c r="G14" s="254">
        <f t="shared" si="4"/>
        <v>2</v>
      </c>
      <c r="H14" s="254">
        <f t="shared" si="4"/>
        <v>3</v>
      </c>
      <c r="I14" s="254">
        <f t="shared" si="4"/>
        <v>4</v>
      </c>
      <c r="K14" s="259">
        <v>45599</v>
      </c>
      <c r="L14" s="254" t="str">
        <f t="shared" si="0"/>
        <v>日</v>
      </c>
      <c r="M14" s="254" t="s">
        <v>167</v>
      </c>
    </row>
    <row r="15" spans="1:13">
      <c r="C15" s="254">
        <f t="shared" ref="C15:I15" si="5">DAY(C7)</f>
        <v>5</v>
      </c>
      <c r="D15" s="254">
        <f t="shared" si="5"/>
        <v>6</v>
      </c>
      <c r="E15" s="254">
        <f t="shared" si="5"/>
        <v>7</v>
      </c>
      <c r="F15" s="254">
        <f t="shared" si="5"/>
        <v>8</v>
      </c>
      <c r="G15" s="254">
        <f t="shared" si="5"/>
        <v>9</v>
      </c>
      <c r="H15" s="254">
        <f t="shared" si="5"/>
        <v>10</v>
      </c>
      <c r="I15" s="254">
        <f t="shared" si="5"/>
        <v>11</v>
      </c>
      <c r="K15" s="259">
        <v>45600</v>
      </c>
      <c r="L15" s="254" t="str">
        <f t="shared" si="0"/>
        <v>月</v>
      </c>
      <c r="M15" s="254" t="s">
        <v>161</v>
      </c>
    </row>
    <row r="16" spans="1:13">
      <c r="C16" s="254">
        <f t="shared" ref="C16:I16" si="6">DAY(C8)</f>
        <v>12</v>
      </c>
      <c r="D16" s="254">
        <f t="shared" si="6"/>
        <v>13</v>
      </c>
      <c r="E16" s="254">
        <f t="shared" si="6"/>
        <v>14</v>
      </c>
      <c r="F16" s="254">
        <f t="shared" si="6"/>
        <v>15</v>
      </c>
      <c r="G16" s="254">
        <f t="shared" si="6"/>
        <v>16</v>
      </c>
      <c r="H16" s="254">
        <f t="shared" si="6"/>
        <v>17</v>
      </c>
      <c r="I16" s="254">
        <f t="shared" si="6"/>
        <v>18</v>
      </c>
      <c r="K16" s="259">
        <v>45619</v>
      </c>
      <c r="L16" s="254" t="str">
        <f t="shared" si="0"/>
        <v>土</v>
      </c>
      <c r="M16" s="254" t="s">
        <v>168</v>
      </c>
    </row>
    <row r="17" spans="1:13">
      <c r="C17" s="254">
        <f t="shared" ref="C17:I17" si="7">DAY(C9)</f>
        <v>19</v>
      </c>
      <c r="D17" s="254">
        <f t="shared" si="7"/>
        <v>20</v>
      </c>
      <c r="E17" s="254">
        <f t="shared" si="7"/>
        <v>21</v>
      </c>
      <c r="F17" s="254">
        <f t="shared" si="7"/>
        <v>22</v>
      </c>
      <c r="G17" s="254">
        <f t="shared" si="7"/>
        <v>23</v>
      </c>
      <c r="H17" s="254">
        <f t="shared" si="7"/>
        <v>24</v>
      </c>
      <c r="I17" s="254">
        <f t="shared" si="7"/>
        <v>25</v>
      </c>
      <c r="K17" s="259">
        <v>45658</v>
      </c>
      <c r="L17" s="254" t="str">
        <f t="shared" si="0"/>
        <v>水</v>
      </c>
      <c r="M17" s="254" t="s">
        <v>169</v>
      </c>
    </row>
    <row r="18" spans="1:13">
      <c r="C18" s="254">
        <f t="shared" ref="C18:I18" si="8">DAY(C10)</f>
        <v>26</v>
      </c>
      <c r="D18" s="254">
        <f t="shared" si="8"/>
        <v>27</v>
      </c>
      <c r="E18" s="254">
        <f t="shared" si="8"/>
        <v>28</v>
      </c>
      <c r="F18" s="254">
        <f t="shared" si="8"/>
        <v>29</v>
      </c>
      <c r="G18" s="254">
        <f t="shared" si="8"/>
        <v>30</v>
      </c>
      <c r="H18" s="254">
        <f t="shared" si="8"/>
        <v>31</v>
      </c>
      <c r="I18" s="254">
        <f t="shared" si="8"/>
        <v>1</v>
      </c>
      <c r="K18" s="259">
        <v>45670</v>
      </c>
      <c r="L18" s="254" t="str">
        <f t="shared" si="0"/>
        <v>月</v>
      </c>
      <c r="M18" s="254" t="s">
        <v>170</v>
      </c>
    </row>
    <row r="19" spans="1:13">
      <c r="C19" s="254">
        <f t="shared" ref="C19:I19" si="9">DAY(C11)</f>
        <v>2</v>
      </c>
      <c r="D19" s="254">
        <f t="shared" si="9"/>
        <v>3</v>
      </c>
      <c r="E19" s="254">
        <f t="shared" si="9"/>
        <v>4</v>
      </c>
      <c r="F19" s="254">
        <f t="shared" si="9"/>
        <v>5</v>
      </c>
      <c r="G19" s="254">
        <f t="shared" si="9"/>
        <v>6</v>
      </c>
      <c r="H19" s="254">
        <f t="shared" si="9"/>
        <v>7</v>
      </c>
      <c r="I19" s="254">
        <f t="shared" si="9"/>
        <v>8</v>
      </c>
      <c r="K19" s="259">
        <v>45699</v>
      </c>
      <c r="L19" s="254" t="str">
        <f t="shared" si="0"/>
        <v>火</v>
      </c>
      <c r="M19" s="254" t="s">
        <v>171</v>
      </c>
    </row>
    <row r="20" spans="1:13">
      <c r="K20" s="259">
        <v>45711</v>
      </c>
      <c r="L20" s="254" t="str">
        <f t="shared" si="0"/>
        <v>日</v>
      </c>
      <c r="M20" s="254" t="s">
        <v>172</v>
      </c>
    </row>
    <row r="21" spans="1:13">
      <c r="B21" s="240" t="s">
        <v>151</v>
      </c>
      <c r="C21" s="240">
        <v>1</v>
      </c>
      <c r="D21" s="240">
        <v>2</v>
      </c>
      <c r="E21" s="240">
        <v>3</v>
      </c>
      <c r="F21" s="240">
        <v>4</v>
      </c>
      <c r="G21" s="240">
        <v>5</v>
      </c>
      <c r="H21" s="240">
        <v>6</v>
      </c>
      <c r="I21" s="240">
        <v>7</v>
      </c>
      <c r="K21" s="259">
        <v>45712</v>
      </c>
      <c r="L21" s="254" t="str">
        <f t="shared" si="0"/>
        <v>月</v>
      </c>
      <c r="M21" s="254" t="s">
        <v>161</v>
      </c>
    </row>
    <row r="22" spans="1:13">
      <c r="A22" s="241" t="s">
        <v>174</v>
      </c>
      <c r="C22" s="254" t="str">
        <f>IFERROR(VLOOKUP(C6,$K$2:$N$22,3,FALSE),"")</f>
        <v/>
      </c>
      <c r="D22" s="254" t="str">
        <f t="shared" ref="D22:I22" si="10">IFERROR(VLOOKUP(D6,$K$2:$N$22,3,FALSE),"")</f>
        <v>昭和の日</v>
      </c>
      <c r="E22" s="254" t="str">
        <f t="shared" si="10"/>
        <v/>
      </c>
      <c r="F22" s="254" t="str">
        <f t="shared" si="10"/>
        <v/>
      </c>
      <c r="G22" s="254" t="str">
        <f t="shared" si="10"/>
        <v/>
      </c>
      <c r="H22" s="254" t="str">
        <f t="shared" si="10"/>
        <v>憲法記念日</v>
      </c>
      <c r="I22" s="254" t="str">
        <f t="shared" si="10"/>
        <v>みどりの日</v>
      </c>
      <c r="K22" s="259">
        <v>45736</v>
      </c>
      <c r="L22" s="254" t="str">
        <f t="shared" si="0"/>
        <v>木</v>
      </c>
      <c r="M22" s="254" t="s">
        <v>173</v>
      </c>
    </row>
    <row r="23" spans="1:13">
      <c r="C23" s="254" t="str">
        <f t="shared" ref="C23:I23" si="11">IFERROR(VLOOKUP(C7,$K$2:$N$22,3,FALSE),"")</f>
        <v>こどもの日</v>
      </c>
      <c r="D23" s="254" t="str">
        <f t="shared" si="11"/>
        <v>振替休日</v>
      </c>
      <c r="E23" s="254" t="str">
        <f t="shared" si="11"/>
        <v/>
      </c>
      <c r="F23" s="254" t="str">
        <f t="shared" si="11"/>
        <v/>
      </c>
      <c r="G23" s="254" t="str">
        <f t="shared" si="11"/>
        <v/>
      </c>
      <c r="H23" s="254" t="str">
        <f t="shared" si="11"/>
        <v/>
      </c>
      <c r="I23" s="254" t="str">
        <f t="shared" si="11"/>
        <v/>
      </c>
      <c r="K23" s="259"/>
      <c r="L23" s="254"/>
      <c r="M23" s="254"/>
    </row>
    <row r="24" spans="1:13">
      <c r="C24" s="254" t="str">
        <f t="shared" ref="C24:I24" si="12">IFERROR(VLOOKUP(C8,$K$2:$N$22,3,FALSE),"")</f>
        <v/>
      </c>
      <c r="D24" s="254" t="str">
        <f t="shared" si="12"/>
        <v/>
      </c>
      <c r="E24" s="254" t="str">
        <f t="shared" si="12"/>
        <v/>
      </c>
      <c r="F24" s="254" t="str">
        <f t="shared" si="12"/>
        <v/>
      </c>
      <c r="G24" s="254" t="str">
        <f t="shared" si="12"/>
        <v/>
      </c>
      <c r="H24" s="254" t="str">
        <f t="shared" si="12"/>
        <v/>
      </c>
      <c r="I24" s="254" t="str">
        <f t="shared" si="12"/>
        <v/>
      </c>
      <c r="K24" s="259"/>
      <c r="L24" s="254"/>
      <c r="M24" s="254"/>
    </row>
    <row r="25" spans="1:13">
      <c r="C25" s="254" t="str">
        <f t="shared" ref="C25:I25" si="13">IFERROR(VLOOKUP(C9,$K$2:$N$22,3,FALSE),"")</f>
        <v/>
      </c>
      <c r="D25" s="254" t="str">
        <f t="shared" si="13"/>
        <v/>
      </c>
      <c r="E25" s="254" t="str">
        <f t="shared" si="13"/>
        <v/>
      </c>
      <c r="F25" s="254" t="str">
        <f t="shared" si="13"/>
        <v/>
      </c>
      <c r="G25" s="254" t="str">
        <f t="shared" si="13"/>
        <v/>
      </c>
      <c r="H25" s="254" t="str">
        <f t="shared" si="13"/>
        <v/>
      </c>
      <c r="I25" s="254" t="str">
        <f t="shared" si="13"/>
        <v/>
      </c>
      <c r="K25" s="259"/>
      <c r="L25" s="254"/>
      <c r="M25" s="254"/>
    </row>
    <row r="26" spans="1:13">
      <c r="C26" s="254" t="str">
        <f t="shared" ref="C26:I26" si="14">IFERROR(VLOOKUP(C10,$K$2:$N$22,3,FALSE),"")</f>
        <v/>
      </c>
      <c r="D26" s="254" t="str">
        <f t="shared" si="14"/>
        <v/>
      </c>
      <c r="E26" s="254" t="str">
        <f t="shared" si="14"/>
        <v/>
      </c>
      <c r="F26" s="254" t="str">
        <f t="shared" si="14"/>
        <v/>
      </c>
      <c r="G26" s="254" t="str">
        <f t="shared" si="14"/>
        <v/>
      </c>
      <c r="H26" s="254" t="str">
        <f t="shared" si="14"/>
        <v/>
      </c>
      <c r="I26" s="254" t="str">
        <f t="shared" si="14"/>
        <v/>
      </c>
      <c r="K26" s="259"/>
      <c r="L26" s="254"/>
      <c r="M26" s="254"/>
    </row>
    <row r="27" spans="1:13">
      <c r="C27" s="254" t="str">
        <f t="shared" ref="C27:I27" si="15">IFERROR(VLOOKUP(C11,$K$2:$N$22,3,FALSE),"")</f>
        <v/>
      </c>
      <c r="D27" s="254" t="str">
        <f t="shared" si="15"/>
        <v/>
      </c>
      <c r="E27" s="254" t="str">
        <f t="shared" si="15"/>
        <v/>
      </c>
      <c r="F27" s="254" t="str">
        <f t="shared" si="15"/>
        <v/>
      </c>
      <c r="G27" s="254" t="str">
        <f t="shared" si="15"/>
        <v/>
      </c>
      <c r="H27" s="254" t="str">
        <f t="shared" si="15"/>
        <v/>
      </c>
      <c r="I27" s="254" t="str">
        <f t="shared" si="15"/>
        <v/>
      </c>
      <c r="K27" s="259"/>
      <c r="L27" s="254"/>
      <c r="M27" s="254"/>
    </row>
    <row r="28" spans="1:13">
      <c r="A28" s="241" t="s">
        <v>175</v>
      </c>
      <c r="B28" s="241" t="s">
        <v>182</v>
      </c>
      <c r="J28" s="241" t="s">
        <v>210</v>
      </c>
    </row>
    <row r="29" spans="1:13">
      <c r="B29" s="241" t="s">
        <v>151</v>
      </c>
      <c r="C29" s="241">
        <v>1</v>
      </c>
      <c r="D29" s="241">
        <v>2</v>
      </c>
      <c r="E29" s="241">
        <v>3</v>
      </c>
      <c r="F29" s="241">
        <v>4</v>
      </c>
      <c r="G29" s="241">
        <v>5</v>
      </c>
      <c r="H29" s="241">
        <v>6</v>
      </c>
      <c r="I29" s="241">
        <v>7</v>
      </c>
      <c r="K29" s="257" t="s">
        <v>209</v>
      </c>
      <c r="L29" s="257" t="s">
        <v>208</v>
      </c>
    </row>
    <row r="30" spans="1:13">
      <c r="A30" s="241">
        <f>MAX(C14:I14)</f>
        <v>30</v>
      </c>
      <c r="B30" s="241">
        <f>MATCH(A30,C14:I14,0)</f>
        <v>3</v>
      </c>
      <c r="C30" s="254" t="str">
        <f>IF(C22="",IF($A$30=7,C14&amp;"（"&amp;C$5&amp;"）",IF($B30&gt;=C$29,"",C14&amp;"（"&amp;C$5&amp;"）")),"")</f>
        <v/>
      </c>
      <c r="D30" s="254" t="str">
        <f t="shared" ref="D30:I30" si="16">IF(D22="",IF($A$30=7,D14&amp;"（"&amp;D$5&amp;"）",IF($B30&gt;=D$29,"",D14&amp;"（"&amp;D$5&amp;"）")),"")</f>
        <v/>
      </c>
      <c r="E30" s="254" t="str">
        <f t="shared" si="16"/>
        <v/>
      </c>
      <c r="F30" s="254" t="str">
        <f t="shared" si="16"/>
        <v>1（水）</v>
      </c>
      <c r="G30" s="254" t="str">
        <f t="shared" si="16"/>
        <v>2（木）</v>
      </c>
      <c r="H30" s="254" t="str">
        <f t="shared" si="16"/>
        <v/>
      </c>
      <c r="I30" s="254" t="str">
        <f t="shared" si="16"/>
        <v/>
      </c>
      <c r="J30" s="241" t="s">
        <v>176</v>
      </c>
      <c r="K30" s="258">
        <f>5-COUNTIF(D30:H30,"")</f>
        <v>2</v>
      </c>
      <c r="L30" s="258">
        <f>6-COUNTIF(D30:I30,"")</f>
        <v>2</v>
      </c>
    </row>
    <row r="31" spans="1:13">
      <c r="C31" s="254" t="str">
        <f>IF(C23="",C15&amp;"（"&amp;C$5&amp;"）","")</f>
        <v/>
      </c>
      <c r="D31" s="254" t="str">
        <f t="shared" ref="D31:I31" si="17">IF(D23="",D15&amp;"（"&amp;D$5&amp;"）","")</f>
        <v/>
      </c>
      <c r="E31" s="254" t="str">
        <f t="shared" si="17"/>
        <v>7（火）</v>
      </c>
      <c r="F31" s="254" t="str">
        <f t="shared" si="17"/>
        <v>8（水）</v>
      </c>
      <c r="G31" s="254" t="str">
        <f t="shared" si="17"/>
        <v>9（木）</v>
      </c>
      <c r="H31" s="254" t="str">
        <f t="shared" si="17"/>
        <v>10（金）</v>
      </c>
      <c r="I31" s="254" t="str">
        <f t="shared" si="17"/>
        <v>11（土）</v>
      </c>
      <c r="J31" s="241" t="s">
        <v>177</v>
      </c>
      <c r="K31" s="258">
        <f t="shared" ref="K31:K34" si="18">5-COUNTIF(D31:H31,"")</f>
        <v>4</v>
      </c>
      <c r="L31" s="258">
        <f t="shared" ref="L31:L34" si="19">6-COUNTIF(D31:I31,"")</f>
        <v>5</v>
      </c>
    </row>
    <row r="32" spans="1:13">
      <c r="C32" s="254" t="str">
        <f t="shared" ref="C32:I32" si="20">IF(C24="",C16&amp;"（"&amp;C$5&amp;"）","")</f>
        <v>12（日）</v>
      </c>
      <c r="D32" s="254" t="str">
        <f t="shared" si="20"/>
        <v>13（月）</v>
      </c>
      <c r="E32" s="254" t="str">
        <f t="shared" si="20"/>
        <v>14（火）</v>
      </c>
      <c r="F32" s="254" t="str">
        <f t="shared" si="20"/>
        <v>15（水）</v>
      </c>
      <c r="G32" s="254" t="str">
        <f t="shared" si="20"/>
        <v>16（木）</v>
      </c>
      <c r="H32" s="254" t="str">
        <f t="shared" si="20"/>
        <v>17（金）</v>
      </c>
      <c r="I32" s="254" t="str">
        <f t="shared" si="20"/>
        <v>18（土）</v>
      </c>
      <c r="J32" s="241" t="s">
        <v>178</v>
      </c>
      <c r="K32" s="258">
        <f t="shared" si="18"/>
        <v>5</v>
      </c>
      <c r="L32" s="258">
        <f t="shared" si="19"/>
        <v>6</v>
      </c>
    </row>
    <row r="33" spans="1:13">
      <c r="C33" s="254" t="str">
        <f t="shared" ref="C33:I33" si="21">IF(C25="",C17&amp;"（"&amp;C$5&amp;"）","")</f>
        <v>19（日）</v>
      </c>
      <c r="D33" s="254" t="str">
        <f t="shared" si="21"/>
        <v>20（月）</v>
      </c>
      <c r="E33" s="254" t="str">
        <f t="shared" si="21"/>
        <v>21（火）</v>
      </c>
      <c r="F33" s="254" t="str">
        <f t="shared" si="21"/>
        <v>22（水）</v>
      </c>
      <c r="G33" s="254" t="str">
        <f t="shared" si="21"/>
        <v>23（木）</v>
      </c>
      <c r="H33" s="254" t="str">
        <f t="shared" si="21"/>
        <v>24（金）</v>
      </c>
      <c r="I33" s="254" t="str">
        <f t="shared" si="21"/>
        <v>25（土）</v>
      </c>
      <c r="J33" s="241" t="s">
        <v>179</v>
      </c>
      <c r="K33" s="258">
        <f t="shared" si="18"/>
        <v>5</v>
      </c>
      <c r="L33" s="258">
        <f t="shared" si="19"/>
        <v>6</v>
      </c>
    </row>
    <row r="34" spans="1:13">
      <c r="A34" s="241">
        <f>MAX(C18:I18)</f>
        <v>31</v>
      </c>
      <c r="B34" s="241">
        <f>MATCH(A34,C18:I18,0)</f>
        <v>6</v>
      </c>
      <c r="C34" s="254" t="str">
        <f>IF(C26="",IF($B34&lt;C$29,"",C18&amp;"（"&amp;C$5&amp;"）"),"")</f>
        <v>26（日）</v>
      </c>
      <c r="D34" s="254" t="str">
        <f>IF(D26="",IF($B34&lt;D$29,"",D18&amp;"（"&amp;D$5&amp;"）"),"")</f>
        <v>27（月）</v>
      </c>
      <c r="E34" s="254" t="str">
        <f t="shared" ref="E34:I34" si="22">IF(E26="",IF($B34&lt;E$29,"",E18&amp;"（"&amp;E$5&amp;"）"),"")</f>
        <v>28（火）</v>
      </c>
      <c r="F34" s="254" t="str">
        <f t="shared" si="22"/>
        <v>29（水）</v>
      </c>
      <c r="G34" s="254" t="str">
        <f t="shared" si="22"/>
        <v>30（木）</v>
      </c>
      <c r="H34" s="254" t="str">
        <f t="shared" si="22"/>
        <v>31（金）</v>
      </c>
      <c r="I34" s="254" t="str">
        <f t="shared" si="22"/>
        <v/>
      </c>
      <c r="J34" s="241" t="s">
        <v>180</v>
      </c>
      <c r="K34" s="258">
        <f t="shared" si="18"/>
        <v>5</v>
      </c>
      <c r="L34" s="258">
        <f t="shared" si="19"/>
        <v>5</v>
      </c>
    </row>
    <row r="35" spans="1:13">
      <c r="A35" s="241">
        <f>MAX(C19:I19)</f>
        <v>8</v>
      </c>
      <c r="B35" s="241">
        <f>MATCH(A35,C19:I19,0)</f>
        <v>7</v>
      </c>
      <c r="C35" s="254" t="str">
        <f>IF(C27="",IF(C18&gt;C19,"",IF($B35&lt;C$29,"",C19&amp;"（"&amp;C$5&amp;"）")),"")</f>
        <v/>
      </c>
      <c r="D35" s="254" t="str">
        <f>IF(D27="",IF(OR(D18&gt;D19,C35=""),"",IF($B35&lt;D$29,"",D19&amp;"（"&amp;D$5&amp;"）")),"")</f>
        <v/>
      </c>
      <c r="E35" s="254" t="str">
        <f t="shared" ref="E35:I35" si="23">IF(E27="",IF(OR(E18&gt;E19,D35=""),"",IF($B35&lt;E$29,"",E19&amp;"（"&amp;E$5&amp;"）")),"")</f>
        <v/>
      </c>
      <c r="F35" s="254" t="str">
        <f t="shared" si="23"/>
        <v/>
      </c>
      <c r="G35" s="254" t="str">
        <f t="shared" si="23"/>
        <v/>
      </c>
      <c r="H35" s="254" t="str">
        <f t="shared" si="23"/>
        <v/>
      </c>
      <c r="I35" s="254" t="str">
        <f t="shared" si="23"/>
        <v/>
      </c>
      <c r="J35" s="241" t="s">
        <v>181</v>
      </c>
      <c r="K35" s="258">
        <f>7-COUNTIF(C35:I35,"")</f>
        <v>0</v>
      </c>
      <c r="M35" s="241" t="s">
        <v>184</v>
      </c>
    </row>
    <row r="36" spans="1:13">
      <c r="A36" s="256" t="s">
        <v>152</v>
      </c>
      <c r="B36" s="256" t="s">
        <v>152</v>
      </c>
      <c r="J36" s="241" t="s">
        <v>183</v>
      </c>
      <c r="K36" s="258">
        <f>COUNTIF(K30:K34,"&gt;"&amp;1)</f>
        <v>5</v>
      </c>
      <c r="L36" s="258">
        <f>COUNTIF(L30:L34,"&gt;"&amp;1)</f>
        <v>5</v>
      </c>
      <c r="M36" s="241" t="s">
        <v>185</v>
      </c>
    </row>
    <row r="37" spans="1:13">
      <c r="A37" s="241" t="s">
        <v>153</v>
      </c>
      <c r="M37" s="241" t="s">
        <v>211</v>
      </c>
    </row>
  </sheetData>
  <phoneticPr fontId="3"/>
  <conditionalFormatting sqref="C6:I6">
    <cfRule type="expression" dxfId="90" priority="2">
      <formula>C$6&lt;TODAY()</formula>
    </cfRule>
    <cfRule type="expression" dxfId="89" priority="3">
      <formula>C$6=TODAY()</formula>
    </cfRule>
  </conditionalFormatting>
  <conditionalFormatting sqref="C28">
    <cfRule type="expression" priority="1">
      <formula>$K$33&lt;2</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33" id="{548174A4-E495-440D-995E-2F1972E0EB82}">
            <xm:f>COUNTIF('C:\07管理係\笹本\[タスク.xlsm]休日'!#REF!,$D$6)+COUNTIF('C:\07管理係\笹本\[タスク.xlsm]休日'!#REF!,$D$6)=1</xm:f>
            <x14:dxf>
              <font>
                <color rgb="FFFF0000"/>
              </font>
              <fill>
                <patternFill>
                  <bgColor theme="9" tint="0.59996337778862885"/>
                </patternFill>
              </fill>
            </x14:dxf>
          </x14:cfRule>
          <xm:sqref>D6</xm:sqref>
        </x14:conditionalFormatting>
        <x14:conditionalFormatting xmlns:xm="http://schemas.microsoft.com/office/excel/2006/main">
          <x14:cfRule type="expression" priority="32" id="{B4436BD6-5846-4183-8CCE-403FD54DD7FD}">
            <xm:f>COUNTIF('C:\07管理係\笹本\[タスク.xlsm]休日'!#REF!,$D$7)+COUNTIF('C:\07管理係\笹本\[タスク.xlsm]休日'!#REF!,$D$7)=1</xm:f>
            <x14:dxf>
              <font>
                <color rgb="FFFF0000"/>
              </font>
              <fill>
                <patternFill>
                  <bgColor theme="9" tint="0.59996337778862885"/>
                </patternFill>
              </fill>
            </x14:dxf>
          </x14:cfRule>
          <xm:sqref>D7</xm:sqref>
        </x14:conditionalFormatting>
        <x14:conditionalFormatting xmlns:xm="http://schemas.microsoft.com/office/excel/2006/main">
          <x14:cfRule type="expression" priority="31" id="{906C27D7-8938-4F1F-94FF-972A5D0428B0}">
            <xm:f>COUNTIF('C:\07管理係\笹本\[タスク.xlsm]休日'!#REF!,$D$8)+COUNTIF('C:\07管理係\笹本\[タスク.xlsm]休日'!#REF!,$D$8)=1</xm:f>
            <x14:dxf>
              <font>
                <color rgb="FFFF0000"/>
              </font>
              <fill>
                <patternFill>
                  <bgColor theme="9" tint="0.59996337778862885"/>
                </patternFill>
              </fill>
            </x14:dxf>
          </x14:cfRule>
          <xm:sqref>D8</xm:sqref>
        </x14:conditionalFormatting>
        <x14:conditionalFormatting xmlns:xm="http://schemas.microsoft.com/office/excel/2006/main">
          <x14:cfRule type="expression" priority="30" id="{53DDACF0-CB8E-4430-BE5D-DB32DD51065E}">
            <xm:f>COUNTIF('C:\07管理係\笹本\[タスク.xlsm]休日'!#REF!,$D$9)+COUNTIF('C:\07管理係\笹本\[タスク.xlsm]休日'!#REF!,$D$9)=1</xm:f>
            <x14:dxf>
              <font>
                <color rgb="FFFF0000"/>
              </font>
              <fill>
                <patternFill>
                  <bgColor theme="9" tint="0.59996337778862885"/>
                </patternFill>
              </fill>
            </x14:dxf>
          </x14:cfRule>
          <xm:sqref>D9</xm:sqref>
        </x14:conditionalFormatting>
        <x14:conditionalFormatting xmlns:xm="http://schemas.microsoft.com/office/excel/2006/main">
          <x14:cfRule type="expression" priority="29" id="{C1B605A2-0A66-477B-9585-14BBBBDE6A3C}">
            <xm:f>COUNTIF('C:\07管理係\笹本\[タスク.xlsm]休日'!#REF!,$D$10)+COUNTIF('C:\07管理係\笹本\[タスク.xlsm]休日'!#REF!,$D$10)=1</xm:f>
            <x14:dxf>
              <font>
                <color rgb="FFFF0000"/>
              </font>
              <fill>
                <patternFill>
                  <bgColor theme="9" tint="0.59996337778862885"/>
                </patternFill>
              </fill>
            </x14:dxf>
          </x14:cfRule>
          <xm:sqref>D10</xm:sqref>
        </x14:conditionalFormatting>
        <x14:conditionalFormatting xmlns:xm="http://schemas.microsoft.com/office/excel/2006/main">
          <x14:cfRule type="expression" priority="28" id="{8ED33148-F678-49FC-B85D-F8DB73F7E0B7}">
            <xm:f>COUNTIF('C:\07管理係\笹本\[タスク.xlsm]休日'!#REF!,$D$11)+COUNTIF('C:\07管理係\笹本\[タスク.xlsm]休日'!#REF!,$D$11)=1</xm:f>
            <x14:dxf>
              <font>
                <color rgb="FFFF0000"/>
              </font>
              <fill>
                <patternFill>
                  <bgColor theme="9" tint="0.59996337778862885"/>
                </patternFill>
              </fill>
            </x14:dxf>
          </x14:cfRule>
          <xm:sqref>D11</xm:sqref>
        </x14:conditionalFormatting>
        <x14:conditionalFormatting xmlns:xm="http://schemas.microsoft.com/office/excel/2006/main">
          <x14:cfRule type="expression" priority="27" id="{6635AA13-3793-4A40-A76F-91C5C890B30B}">
            <xm:f>COUNTIF('C:\07管理係\笹本\[タスク.xlsm]休日'!#REF!,$E$6)+COUNTIF('C:\07管理係\笹本\[タスク.xlsm]休日'!#REF!,$E$6)=1</xm:f>
            <x14:dxf>
              <font>
                <color rgb="FFFF0000"/>
              </font>
              <fill>
                <patternFill>
                  <bgColor theme="9" tint="0.59996337778862885"/>
                </patternFill>
              </fill>
            </x14:dxf>
          </x14:cfRule>
          <xm:sqref>E6</xm:sqref>
        </x14:conditionalFormatting>
        <x14:conditionalFormatting xmlns:xm="http://schemas.microsoft.com/office/excel/2006/main">
          <x14:cfRule type="expression" priority="26" id="{BC3BBFBC-AAEB-4B42-B24C-9B57163CFAA2}">
            <xm:f>COUNTIF('C:\07管理係\笹本\[タスク.xlsm]休日'!#REF!,$E$7)+COUNTIF('C:\07管理係\笹本\[タスク.xlsm]休日'!#REF!,$E$7)=1</xm:f>
            <x14:dxf>
              <font>
                <color rgb="FFFF0000"/>
              </font>
              <fill>
                <patternFill>
                  <bgColor theme="9" tint="0.59996337778862885"/>
                </patternFill>
              </fill>
            </x14:dxf>
          </x14:cfRule>
          <xm:sqref>E7</xm:sqref>
        </x14:conditionalFormatting>
        <x14:conditionalFormatting xmlns:xm="http://schemas.microsoft.com/office/excel/2006/main">
          <x14:cfRule type="expression" priority="25" id="{6659629A-C2F3-4694-BB15-6A5147A2524E}">
            <xm:f>COUNTIF('C:\07管理係\笹本\[タスク.xlsm]休日'!#REF!,$E$8)+COUNTIF('C:\07管理係\笹本\[タスク.xlsm]休日'!#REF!,$E$8)=1</xm:f>
            <x14:dxf>
              <font>
                <color rgb="FFFF0000"/>
              </font>
              <fill>
                <patternFill>
                  <bgColor theme="9" tint="0.59996337778862885"/>
                </patternFill>
              </fill>
            </x14:dxf>
          </x14:cfRule>
          <xm:sqref>E8</xm:sqref>
        </x14:conditionalFormatting>
        <x14:conditionalFormatting xmlns:xm="http://schemas.microsoft.com/office/excel/2006/main">
          <x14:cfRule type="expression" priority="24" id="{D0CEA374-64A5-428C-B8D0-15E8718B0AD1}">
            <xm:f>COUNTIF('C:\07管理係\笹本\[タスク.xlsm]休日'!#REF!,$E$9)+COUNTIF('C:\07管理係\笹本\[タスク.xlsm]休日'!#REF!,$E$9)=1</xm:f>
            <x14:dxf>
              <font>
                <color rgb="FFFF0000"/>
              </font>
              <fill>
                <patternFill>
                  <bgColor theme="9" tint="0.59996337778862885"/>
                </patternFill>
              </fill>
            </x14:dxf>
          </x14:cfRule>
          <xm:sqref>E9</xm:sqref>
        </x14:conditionalFormatting>
        <x14:conditionalFormatting xmlns:xm="http://schemas.microsoft.com/office/excel/2006/main">
          <x14:cfRule type="expression" priority="23" id="{4E739930-A0BC-4A2F-9BC1-AAB222436A75}">
            <xm:f>COUNTIF('C:\07管理係\笹本\[タスク.xlsm]休日'!#REF!,$E$10)+COUNTIF('C:\07管理係\笹本\[タスク.xlsm]休日'!#REF!,$E$10)=1</xm:f>
            <x14:dxf>
              <font>
                <color rgb="FFFF0000"/>
              </font>
              <fill>
                <patternFill>
                  <bgColor theme="9" tint="0.59996337778862885"/>
                </patternFill>
              </fill>
            </x14:dxf>
          </x14:cfRule>
          <xm:sqref>E10</xm:sqref>
        </x14:conditionalFormatting>
        <x14:conditionalFormatting xmlns:xm="http://schemas.microsoft.com/office/excel/2006/main">
          <x14:cfRule type="expression" priority="22" id="{CC693EEF-3E44-4A9C-9B5D-BB363FDEC3CF}">
            <xm:f>COUNTIF('C:\07管理係\笹本\[タスク.xlsm]休日'!#REF!,$E$11)+COUNTIF('C:\07管理係\笹本\[タスク.xlsm]休日'!#REF!,$E$11)=1</xm:f>
            <x14:dxf>
              <font>
                <color rgb="FFFF0000"/>
              </font>
              <fill>
                <patternFill>
                  <bgColor theme="9" tint="0.59996337778862885"/>
                </patternFill>
              </fill>
            </x14:dxf>
          </x14:cfRule>
          <xm:sqref>E11</xm:sqref>
        </x14:conditionalFormatting>
        <x14:conditionalFormatting xmlns:xm="http://schemas.microsoft.com/office/excel/2006/main">
          <x14:cfRule type="expression" priority="21" id="{E17EE64D-1B23-4146-AD6B-B7BE0D5CA409}">
            <xm:f>COUNTIF('C:\07管理係\笹本\[タスク.xlsm]休日'!#REF!,$F$6)+COUNTIF('C:\07管理係\笹本\[タスク.xlsm]休日'!#REF!,$F$6)=1</xm:f>
            <x14:dxf>
              <font>
                <color rgb="FFFF0000"/>
              </font>
              <fill>
                <patternFill>
                  <bgColor theme="9" tint="0.59996337778862885"/>
                </patternFill>
              </fill>
            </x14:dxf>
          </x14:cfRule>
          <xm:sqref>F6</xm:sqref>
        </x14:conditionalFormatting>
        <x14:conditionalFormatting xmlns:xm="http://schemas.microsoft.com/office/excel/2006/main">
          <x14:cfRule type="expression" priority="20" id="{3829AE1C-DEB2-457F-88D6-B2C94E23DC5D}">
            <xm:f>COUNTIF('C:\07管理係\笹本\[タスク.xlsm]休日'!#REF!,$F$7)+COUNTIF('C:\07管理係\笹本\[タスク.xlsm]休日'!#REF!,$F$7)=1</xm:f>
            <x14:dxf>
              <font>
                <color rgb="FFFF0000"/>
              </font>
              <fill>
                <patternFill>
                  <bgColor theme="9" tint="0.59996337778862885"/>
                </patternFill>
              </fill>
            </x14:dxf>
          </x14:cfRule>
          <xm:sqref>F7</xm:sqref>
        </x14:conditionalFormatting>
        <x14:conditionalFormatting xmlns:xm="http://schemas.microsoft.com/office/excel/2006/main">
          <x14:cfRule type="expression" priority="19" id="{3A6B96EF-A7AF-4243-9A00-BC6D481BAA0E}">
            <xm:f>COUNTIF('C:\07管理係\笹本\[タスク.xlsm]休日'!#REF!,$F$8)+COUNTIF('C:\07管理係\笹本\[タスク.xlsm]休日'!#REF!,$F$8)=1</xm:f>
            <x14:dxf>
              <font>
                <color rgb="FFFF0000"/>
              </font>
              <fill>
                <patternFill>
                  <bgColor theme="9" tint="0.59996337778862885"/>
                </patternFill>
              </fill>
            </x14:dxf>
          </x14:cfRule>
          <xm:sqref>F8</xm:sqref>
        </x14:conditionalFormatting>
        <x14:conditionalFormatting xmlns:xm="http://schemas.microsoft.com/office/excel/2006/main">
          <x14:cfRule type="expression" priority="18" id="{C09192BD-9134-46ED-A18E-70CBD4B296C4}">
            <xm:f>COUNTIF('C:\07管理係\笹本\[タスク.xlsm]休日'!#REF!,$F$9)+COUNTIF('C:\07管理係\笹本\[タスク.xlsm]休日'!#REF!,$F$9)=1</xm:f>
            <x14:dxf>
              <font>
                <color rgb="FFFF0000"/>
              </font>
              <fill>
                <patternFill>
                  <bgColor theme="9" tint="0.59996337778862885"/>
                </patternFill>
              </fill>
            </x14:dxf>
          </x14:cfRule>
          <xm:sqref>F9</xm:sqref>
        </x14:conditionalFormatting>
        <x14:conditionalFormatting xmlns:xm="http://schemas.microsoft.com/office/excel/2006/main">
          <x14:cfRule type="expression" priority="17" id="{128FB9C1-388B-4D20-A06F-26DD377F9EFE}">
            <xm:f>COUNTIF('C:\07管理係\笹本\[タスク.xlsm]休日'!#REF!,$F$10)+COUNTIF('C:\07管理係\笹本\[タスク.xlsm]休日'!#REF!,$F$10)=1</xm:f>
            <x14:dxf>
              <font>
                <color rgb="FFFF0000"/>
              </font>
              <fill>
                <patternFill>
                  <bgColor theme="9" tint="0.59996337778862885"/>
                </patternFill>
              </fill>
            </x14:dxf>
          </x14:cfRule>
          <xm:sqref>F10</xm:sqref>
        </x14:conditionalFormatting>
        <x14:conditionalFormatting xmlns:xm="http://schemas.microsoft.com/office/excel/2006/main">
          <x14:cfRule type="expression" priority="16" id="{BD4AFA39-62CC-481D-9854-88175029786E}">
            <xm:f>COUNTIF('C:\07管理係\笹本\[タスク.xlsm]休日'!#REF!,$F$11)+COUNTIF('C:\07管理係\笹本\[タスク.xlsm]休日'!#REF!,$F$11)=1</xm:f>
            <x14:dxf>
              <font>
                <color rgb="FFFF0000"/>
              </font>
              <fill>
                <patternFill>
                  <bgColor theme="9" tint="0.59996337778862885"/>
                </patternFill>
              </fill>
            </x14:dxf>
          </x14:cfRule>
          <xm:sqref>F11</xm:sqref>
        </x14:conditionalFormatting>
        <x14:conditionalFormatting xmlns:xm="http://schemas.microsoft.com/office/excel/2006/main">
          <x14:cfRule type="expression" priority="15" id="{B730B019-8C2B-4EF5-B268-F3FE35C19623}">
            <xm:f>COUNTIF('C:\07管理係\笹本\[タスク.xlsm]休日'!#REF!,$G$6)+COUNTIF('C:\07管理係\笹本\[タスク.xlsm]休日'!#REF!,$G$6)=1</xm:f>
            <x14:dxf>
              <font>
                <color rgb="FFFF0000"/>
              </font>
              <fill>
                <patternFill>
                  <bgColor theme="9" tint="0.59996337778862885"/>
                </patternFill>
              </fill>
            </x14:dxf>
          </x14:cfRule>
          <xm:sqref>G6</xm:sqref>
        </x14:conditionalFormatting>
        <x14:conditionalFormatting xmlns:xm="http://schemas.microsoft.com/office/excel/2006/main">
          <x14:cfRule type="expression" priority="14" id="{819C9722-3011-4C38-8F9C-3D94F5ACF0DC}">
            <xm:f>COUNTIF('C:\07管理係\笹本\[タスク.xlsm]休日'!#REF!,$G$7)+COUNTIF('C:\07管理係\笹本\[タスク.xlsm]休日'!#REF!,$G$7)=1</xm:f>
            <x14:dxf>
              <font>
                <color rgb="FFFF0000"/>
              </font>
              <fill>
                <patternFill>
                  <bgColor theme="9" tint="0.59996337778862885"/>
                </patternFill>
              </fill>
            </x14:dxf>
          </x14:cfRule>
          <xm:sqref>G7</xm:sqref>
        </x14:conditionalFormatting>
        <x14:conditionalFormatting xmlns:xm="http://schemas.microsoft.com/office/excel/2006/main">
          <x14:cfRule type="expression" priority="13" id="{7810C251-80FF-4981-AB10-117AB10DA1CB}">
            <xm:f>COUNTIF('C:\07管理係\笹本\[タスク.xlsm]休日'!#REF!,$G$8)+COUNTIF('C:\07管理係\笹本\[タスク.xlsm]休日'!#REF!,$G$8)=1</xm:f>
            <x14:dxf>
              <font>
                <color rgb="FFFF0000"/>
              </font>
              <fill>
                <patternFill>
                  <bgColor theme="9" tint="0.59996337778862885"/>
                </patternFill>
              </fill>
            </x14:dxf>
          </x14:cfRule>
          <xm:sqref>G8</xm:sqref>
        </x14:conditionalFormatting>
        <x14:conditionalFormatting xmlns:xm="http://schemas.microsoft.com/office/excel/2006/main">
          <x14:cfRule type="expression" priority="12" id="{356E0653-0CE9-43FF-B7FD-FEC28C742FA1}">
            <xm:f>COUNTIF('C:\07管理係\笹本\[タスク.xlsm]休日'!#REF!,$G$9)+COUNTIF('C:\07管理係\笹本\[タスク.xlsm]休日'!#REF!,$G$9)=1</xm:f>
            <x14:dxf>
              <font>
                <color rgb="FFFF0000"/>
              </font>
              <fill>
                <patternFill>
                  <bgColor theme="9" tint="0.59996337778862885"/>
                </patternFill>
              </fill>
            </x14:dxf>
          </x14:cfRule>
          <xm:sqref>G9</xm:sqref>
        </x14:conditionalFormatting>
        <x14:conditionalFormatting xmlns:xm="http://schemas.microsoft.com/office/excel/2006/main">
          <x14:cfRule type="expression" priority="11" id="{BA2FEBED-4312-45E8-B299-F0521ADA01CE}">
            <xm:f>COUNTIF('C:\07管理係\笹本\[タスク.xlsm]休日'!#REF!,$G$10)+COUNTIF('C:\07管理係\笹本\[タスク.xlsm]休日'!#REF!,$G$10)=1</xm:f>
            <x14:dxf>
              <font>
                <color rgb="FFFF0000"/>
              </font>
              <fill>
                <patternFill>
                  <bgColor theme="9" tint="0.59996337778862885"/>
                </patternFill>
              </fill>
            </x14:dxf>
          </x14:cfRule>
          <xm:sqref>G10</xm:sqref>
        </x14:conditionalFormatting>
        <x14:conditionalFormatting xmlns:xm="http://schemas.microsoft.com/office/excel/2006/main">
          <x14:cfRule type="expression" priority="10" id="{D846AAF3-65BF-4E02-865F-3921D8ADA826}">
            <xm:f>COUNTIF('C:\07管理係\笹本\[タスク.xlsm]休日'!#REF!,$G$11)+COUNTIF('C:\07管理係\笹本\[タスク.xlsm]休日'!#REF!,$G$11)=1</xm:f>
            <x14:dxf>
              <font>
                <color rgb="FFFF0000"/>
              </font>
              <fill>
                <patternFill>
                  <bgColor theme="9" tint="0.59996337778862885"/>
                </patternFill>
              </fill>
            </x14:dxf>
          </x14:cfRule>
          <xm:sqref>G11</xm:sqref>
        </x14:conditionalFormatting>
        <x14:conditionalFormatting xmlns:xm="http://schemas.microsoft.com/office/excel/2006/main">
          <x14:cfRule type="expression" priority="9" id="{497C63D5-85B3-4EEF-8345-961840182C21}">
            <xm:f>COUNTIF('C:\07管理係\笹本\[タスク.xlsm]休日'!#REF!,$H$6)+COUNTIF('C:\07管理係\笹本\[タスク.xlsm]休日'!#REF!,$H$6)=1</xm:f>
            <x14:dxf>
              <font>
                <color rgb="FFFF0000"/>
              </font>
              <fill>
                <patternFill>
                  <bgColor theme="9" tint="0.59996337778862885"/>
                </patternFill>
              </fill>
            </x14:dxf>
          </x14:cfRule>
          <xm:sqref>H6</xm:sqref>
        </x14:conditionalFormatting>
        <x14:conditionalFormatting xmlns:xm="http://schemas.microsoft.com/office/excel/2006/main">
          <x14:cfRule type="expression" priority="8" id="{86FFF32E-2B3D-404B-A4A9-AEC38B92AA36}">
            <xm:f>COUNTIF('C:\07管理係\笹本\[タスク.xlsm]休日'!#REF!,$H$7)+COUNTIF('C:\07管理係\笹本\[タスク.xlsm]休日'!#REF!,$H$7)=1</xm:f>
            <x14:dxf>
              <font>
                <color rgb="FFFF0000"/>
              </font>
              <fill>
                <patternFill>
                  <bgColor theme="9" tint="0.59996337778862885"/>
                </patternFill>
              </fill>
            </x14:dxf>
          </x14:cfRule>
          <xm:sqref>H7</xm:sqref>
        </x14:conditionalFormatting>
        <x14:conditionalFormatting xmlns:xm="http://schemas.microsoft.com/office/excel/2006/main">
          <x14:cfRule type="expression" priority="7" id="{E8D952F2-3198-48BC-9617-269366CFF927}">
            <xm:f>COUNTIF('C:\07管理係\笹本\[タスク.xlsm]休日'!#REF!,$H$8)+COUNTIF('C:\07管理係\笹本\[タスク.xlsm]休日'!#REF!,$H$8)=1</xm:f>
            <x14:dxf>
              <font>
                <color rgb="FFFF0000"/>
              </font>
              <fill>
                <patternFill>
                  <bgColor theme="9" tint="0.59996337778862885"/>
                </patternFill>
              </fill>
            </x14:dxf>
          </x14:cfRule>
          <xm:sqref>H8</xm:sqref>
        </x14:conditionalFormatting>
        <x14:conditionalFormatting xmlns:xm="http://schemas.microsoft.com/office/excel/2006/main">
          <x14:cfRule type="expression" priority="6" id="{19EE64AC-1455-4165-B3E2-78CF69C9E157}">
            <xm:f>COUNTIF('C:\07管理係\笹本\[タスク.xlsm]休日'!#REF!,$H$9)+COUNTIF('C:\07管理係\笹本\[タスク.xlsm]休日'!#REF!,$H$9)=1</xm:f>
            <x14:dxf>
              <font>
                <color rgb="FFFF0000"/>
              </font>
              <fill>
                <patternFill>
                  <bgColor theme="9" tint="0.59996337778862885"/>
                </patternFill>
              </fill>
            </x14:dxf>
          </x14:cfRule>
          <xm:sqref>H9</xm:sqref>
        </x14:conditionalFormatting>
        <x14:conditionalFormatting xmlns:xm="http://schemas.microsoft.com/office/excel/2006/main">
          <x14:cfRule type="expression" priority="5" id="{9B56FE6E-1A25-49AE-AF66-30556F5F1DDB}">
            <xm:f>COUNTIF('C:\07管理係\笹本\[タスク.xlsm]休日'!#REF!,$H$10)+COUNTIF('C:\07管理係\笹本\[タスク.xlsm]休日'!#REF!,$H$10)=1</xm:f>
            <x14:dxf>
              <font>
                <color rgb="FFFF0000"/>
              </font>
              <fill>
                <patternFill>
                  <bgColor theme="9" tint="0.59996337778862885"/>
                </patternFill>
              </fill>
            </x14:dxf>
          </x14:cfRule>
          <xm:sqref>H10</xm:sqref>
        </x14:conditionalFormatting>
        <x14:conditionalFormatting xmlns:xm="http://schemas.microsoft.com/office/excel/2006/main">
          <x14:cfRule type="expression" priority="4" id="{25D0D695-51B8-4530-A387-6BC50CC30290}">
            <xm:f>COUNTIF('C:\07管理係\笹本\[タスク.xlsm]休日'!#REF!,$H$11)+COUNTIF('C:\07管理係\笹本\[タスク.xlsm]休日'!#REF!,$H$11)=1</xm:f>
            <x14:dxf>
              <font>
                <color rgb="FFFF0000"/>
              </font>
              <fill>
                <patternFill>
                  <bgColor theme="9" tint="0.59996337778862885"/>
                </patternFill>
              </fill>
            </x14:dxf>
          </x14:cfRule>
          <xm:sqref>H11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B23B8-4750-4C2F-892F-48AB6CBF40A5}">
  <dimension ref="A1:AF51"/>
  <sheetViews>
    <sheetView view="pageBreakPreview" zoomScale="85" zoomScaleNormal="100" zoomScaleSheetLayoutView="85" workbookViewId="0">
      <selection activeCell="C36" sqref="C36:D36"/>
    </sheetView>
  </sheetViews>
  <sheetFormatPr defaultRowHeight="13.5"/>
  <cols>
    <col min="1" max="1" width="3.25" customWidth="1"/>
    <col min="2" max="2" width="4.125" customWidth="1"/>
    <col min="3" max="6" width="3.5" customWidth="1"/>
    <col min="7" max="22" width="3" customWidth="1"/>
    <col min="23" max="23" width="2.75" customWidth="1"/>
    <col min="24" max="24" width="4.375" customWidth="1"/>
    <col min="25" max="27" width="2.75" customWidth="1"/>
    <col min="28" max="30" width="3.25" customWidth="1"/>
    <col min="31" max="31" width="5" customWidth="1"/>
    <col min="32" max="32" width="7.25" customWidth="1"/>
    <col min="33" max="34" width="5" customWidth="1"/>
    <col min="35" max="35" width="6.875" customWidth="1"/>
    <col min="36" max="50" width="5" customWidth="1"/>
  </cols>
  <sheetData>
    <row r="1" spans="1:32">
      <c r="A1" s="345" t="s">
        <v>277</v>
      </c>
      <c r="B1" s="346"/>
      <c r="C1" s="346"/>
      <c r="D1" s="346"/>
      <c r="E1" s="346"/>
      <c r="F1" s="346"/>
      <c r="G1" s="346"/>
      <c r="H1" s="346"/>
      <c r="I1" s="346"/>
      <c r="J1" s="346"/>
      <c r="K1" s="346"/>
      <c r="L1" s="346"/>
      <c r="M1" s="346"/>
      <c r="N1" s="346"/>
      <c r="O1" s="346"/>
      <c r="P1" s="346"/>
      <c r="Q1" s="346"/>
      <c r="R1" s="346"/>
      <c r="S1" s="346"/>
      <c r="T1" s="346"/>
      <c r="U1" s="346"/>
      <c r="V1" s="346"/>
      <c r="W1" s="346"/>
      <c r="X1" s="346"/>
      <c r="Y1" s="346"/>
      <c r="Z1" s="346"/>
      <c r="AA1" s="346"/>
      <c r="AB1" s="346"/>
      <c r="AC1" s="346"/>
      <c r="AD1" s="346"/>
      <c r="AE1" s="346"/>
      <c r="AF1" s="346"/>
    </row>
    <row r="2" spans="1:32" ht="19.5" customHeight="1">
      <c r="A2" s="346"/>
      <c r="B2" s="346"/>
      <c r="C2" s="346"/>
      <c r="D2" s="346"/>
      <c r="E2" s="346"/>
      <c r="F2" s="346"/>
      <c r="G2" s="346"/>
      <c r="H2" s="346"/>
      <c r="I2" s="346"/>
      <c r="J2" s="346"/>
      <c r="K2" s="346"/>
      <c r="L2" s="346"/>
      <c r="M2" s="346"/>
      <c r="N2" s="346"/>
      <c r="O2" s="346"/>
      <c r="P2" s="346"/>
      <c r="Q2" s="712" t="s">
        <v>37</v>
      </c>
      <c r="R2" s="713"/>
      <c r="S2" s="714"/>
      <c r="T2" s="715">
        <f>'別紙2-1【初めに入力】'!O17</f>
        <v>0</v>
      </c>
      <c r="U2" s="716"/>
      <c r="V2" s="716"/>
      <c r="W2" s="716"/>
      <c r="X2" s="716"/>
      <c r="Y2" s="716"/>
      <c r="Z2" s="716"/>
      <c r="AA2" s="716"/>
      <c r="AB2" s="716"/>
      <c r="AC2" s="716"/>
      <c r="AD2" s="716"/>
      <c r="AE2" s="717"/>
      <c r="AF2" s="346"/>
    </row>
    <row r="3" spans="1:32" ht="12" customHeight="1">
      <c r="B3" s="730" t="s">
        <v>278</v>
      </c>
      <c r="C3" s="730"/>
      <c r="D3" s="730"/>
      <c r="E3" s="731" t="s">
        <v>279</v>
      </c>
      <c r="F3" s="732"/>
      <c r="G3" s="732"/>
      <c r="H3" s="732"/>
      <c r="I3" s="732"/>
      <c r="J3" s="732"/>
      <c r="K3" s="732"/>
      <c r="L3" s="733"/>
      <c r="N3" s="737" t="s">
        <v>280</v>
      </c>
      <c r="O3" s="738"/>
      <c r="P3" s="738"/>
      <c r="Q3" s="738"/>
      <c r="R3" s="738"/>
      <c r="S3" s="739"/>
      <c r="T3" s="743" t="s">
        <v>281</v>
      </c>
      <c r="U3" s="744"/>
      <c r="V3" s="744"/>
      <c r="W3" s="745"/>
      <c r="X3" s="347"/>
      <c r="Y3" s="749">
        <f>'別紙2-1【初めに入力】'!O2</f>
        <v>45383</v>
      </c>
      <c r="Z3" s="750"/>
      <c r="AA3" s="750"/>
      <c r="AB3" s="750"/>
      <c r="AC3" s="753">
        <f>'別紙2-1【初めに入力】'!Q2</f>
        <v>5</v>
      </c>
      <c r="AD3" s="753"/>
      <c r="AE3" s="718" t="s">
        <v>249</v>
      </c>
      <c r="AF3" s="720"/>
    </row>
    <row r="4" spans="1:32" ht="12" customHeight="1">
      <c r="B4" s="730"/>
      <c r="C4" s="730"/>
      <c r="D4" s="730"/>
      <c r="E4" s="734"/>
      <c r="F4" s="735"/>
      <c r="G4" s="735"/>
      <c r="H4" s="735"/>
      <c r="I4" s="735"/>
      <c r="J4" s="735"/>
      <c r="K4" s="735"/>
      <c r="L4" s="736"/>
      <c r="N4" s="740"/>
      <c r="O4" s="741"/>
      <c r="P4" s="741"/>
      <c r="Q4" s="741"/>
      <c r="R4" s="741"/>
      <c r="S4" s="742"/>
      <c r="T4" s="746"/>
      <c r="U4" s="747"/>
      <c r="V4" s="747"/>
      <c r="W4" s="748"/>
      <c r="X4" s="347"/>
      <c r="Y4" s="751"/>
      <c r="Z4" s="752"/>
      <c r="AA4" s="752"/>
      <c r="AB4" s="752"/>
      <c r="AC4" s="754"/>
      <c r="AD4" s="754"/>
      <c r="AE4" s="719"/>
      <c r="AF4" s="720"/>
    </row>
    <row r="5" spans="1:32" ht="15.75" customHeight="1"/>
    <row r="6" spans="1:32" ht="26.25" customHeight="1">
      <c r="A6" s="721" t="s">
        <v>282</v>
      </c>
      <c r="B6" s="721"/>
      <c r="C6" s="721"/>
      <c r="D6" s="721"/>
      <c r="E6" s="721"/>
      <c r="F6" s="721"/>
      <c r="G6" s="721"/>
      <c r="H6" s="721"/>
      <c r="I6" s="721"/>
      <c r="J6" s="721"/>
      <c r="K6" s="721"/>
      <c r="L6" s="721"/>
      <c r="M6" s="721"/>
      <c r="N6" s="721"/>
      <c r="O6" s="721"/>
      <c r="P6" s="721"/>
      <c r="Q6" s="721"/>
      <c r="R6" s="721"/>
      <c r="S6" s="721"/>
      <c r="T6" s="721"/>
      <c r="U6" s="721"/>
      <c r="V6" s="721"/>
      <c r="W6" s="721"/>
      <c r="X6" s="721"/>
      <c r="Y6" s="721"/>
      <c r="Z6" s="721"/>
      <c r="AA6" s="721"/>
      <c r="AB6" s="721"/>
      <c r="AC6" s="721"/>
      <c r="AD6" s="721"/>
      <c r="AE6" s="721"/>
    </row>
    <row r="7" spans="1:32" ht="15" customHeight="1">
      <c r="A7" s="722" t="s">
        <v>283</v>
      </c>
      <c r="B7" s="724" t="s">
        <v>284</v>
      </c>
      <c r="C7" s="726" t="s">
        <v>285</v>
      </c>
      <c r="D7" s="727"/>
      <c r="E7" s="726" t="s">
        <v>286</v>
      </c>
      <c r="F7" s="727"/>
      <c r="G7" s="729" t="s">
        <v>288</v>
      </c>
      <c r="H7" s="729"/>
      <c r="I7" s="729"/>
      <c r="J7" s="729"/>
      <c r="K7" s="729"/>
      <c r="L7" s="729"/>
      <c r="M7" s="729"/>
      <c r="N7" s="729"/>
      <c r="O7" s="729"/>
      <c r="P7" s="729"/>
      <c r="Q7" s="729"/>
      <c r="R7" s="729"/>
      <c r="S7" s="729"/>
      <c r="T7" s="729"/>
      <c r="U7" s="729"/>
      <c r="V7" s="729"/>
      <c r="W7" s="767" t="s">
        <v>289</v>
      </c>
      <c r="X7" s="768"/>
      <c r="Y7" s="768"/>
      <c r="Z7" s="768"/>
      <c r="AA7" s="768"/>
      <c r="AB7" s="755" t="s">
        <v>269</v>
      </c>
      <c r="AC7" s="756"/>
      <c r="AD7" s="756"/>
      <c r="AE7" s="718"/>
    </row>
    <row r="8" spans="1:32" ht="15" customHeight="1">
      <c r="A8" s="722"/>
      <c r="B8" s="724"/>
      <c r="C8" s="727"/>
      <c r="D8" s="727"/>
      <c r="E8" s="727"/>
      <c r="F8" s="727"/>
      <c r="G8" s="729" t="s">
        <v>125</v>
      </c>
      <c r="H8" s="729"/>
      <c r="I8" s="729"/>
      <c r="J8" s="729"/>
      <c r="K8" s="729"/>
      <c r="L8" s="729"/>
      <c r="M8" s="729"/>
      <c r="N8" s="729"/>
      <c r="O8" s="729" t="s">
        <v>126</v>
      </c>
      <c r="P8" s="729"/>
      <c r="Q8" s="729"/>
      <c r="R8" s="729"/>
      <c r="S8" s="729"/>
      <c r="T8" s="729"/>
      <c r="U8" s="729"/>
      <c r="V8" s="729"/>
      <c r="W8" s="759" t="s">
        <v>290</v>
      </c>
      <c r="X8" s="760"/>
      <c r="Y8" s="760"/>
      <c r="Z8" s="760"/>
      <c r="AA8" s="760"/>
      <c r="AB8" s="720"/>
      <c r="AC8" s="757"/>
      <c r="AD8" s="757"/>
      <c r="AE8" s="758"/>
    </row>
    <row r="9" spans="1:32" ht="17.25" customHeight="1">
      <c r="A9" s="722"/>
      <c r="B9" s="724"/>
      <c r="C9" s="727"/>
      <c r="D9" s="727"/>
      <c r="E9" s="727"/>
      <c r="F9" s="727"/>
      <c r="G9" s="779" t="e">
        <f>IF($T$3="常勤",#REF!,IF($T$3="非常勤",#REF!," "))</f>
        <v>#REF!</v>
      </c>
      <c r="H9" s="780"/>
      <c r="I9" s="781"/>
      <c r="J9" s="761" t="s">
        <v>291</v>
      </c>
      <c r="K9" s="764" t="e">
        <f>IF(T3="常勤",#REF!,IF($T$3="非常勤",#REF!," "))</f>
        <v>#REF!</v>
      </c>
      <c r="L9" s="765"/>
      <c r="M9" s="765"/>
      <c r="N9" s="761" t="s">
        <v>291</v>
      </c>
      <c r="O9" s="764" t="e">
        <f>IF($T$3="常勤",#REF!,IF($T$3="非常勤",#REF!," "))</f>
        <v>#REF!</v>
      </c>
      <c r="P9" s="765"/>
      <c r="Q9" s="765"/>
      <c r="R9" s="761" t="s">
        <v>291</v>
      </c>
      <c r="S9" s="764" t="e">
        <f>IF($T$3="常勤",#REF!,IF($T$3="非常勤",#REF!," "))</f>
        <v>#REF!</v>
      </c>
      <c r="T9" s="765"/>
      <c r="U9" s="765"/>
      <c r="V9" s="761" t="s">
        <v>291</v>
      </c>
      <c r="W9" s="772" t="s">
        <v>292</v>
      </c>
      <c r="X9" s="773"/>
      <c r="Y9" s="772" t="s">
        <v>293</v>
      </c>
      <c r="Z9" s="776"/>
      <c r="AA9" s="776"/>
      <c r="AB9" s="720"/>
      <c r="AC9" s="757"/>
      <c r="AD9" s="757"/>
      <c r="AE9" s="758"/>
    </row>
    <row r="10" spans="1:32" ht="17.25" customHeight="1">
      <c r="A10" s="722"/>
      <c r="B10" s="724"/>
      <c r="C10" s="727"/>
      <c r="D10" s="727"/>
      <c r="E10" s="727"/>
      <c r="F10" s="727"/>
      <c r="G10" s="782"/>
      <c r="H10" s="783"/>
      <c r="I10" s="784"/>
      <c r="J10" s="762"/>
      <c r="K10" s="765"/>
      <c r="L10" s="765"/>
      <c r="M10" s="765"/>
      <c r="N10" s="762"/>
      <c r="O10" s="765"/>
      <c r="P10" s="765"/>
      <c r="Q10" s="765"/>
      <c r="R10" s="762"/>
      <c r="S10" s="765"/>
      <c r="T10" s="765"/>
      <c r="U10" s="765"/>
      <c r="V10" s="762"/>
      <c r="W10" s="774"/>
      <c r="X10" s="775"/>
      <c r="Y10" s="774"/>
      <c r="Z10" s="777"/>
      <c r="AA10" s="777"/>
      <c r="AB10" s="720"/>
      <c r="AC10" s="757"/>
      <c r="AD10" s="757"/>
      <c r="AE10" s="758"/>
    </row>
    <row r="11" spans="1:32" ht="17.25" customHeight="1">
      <c r="A11" s="723"/>
      <c r="B11" s="725"/>
      <c r="C11" s="728"/>
      <c r="D11" s="728"/>
      <c r="E11" s="728"/>
      <c r="F11" s="728"/>
      <c r="G11" s="782"/>
      <c r="H11" s="783"/>
      <c r="I11" s="784"/>
      <c r="J11" s="762"/>
      <c r="K11" s="766"/>
      <c r="L11" s="766"/>
      <c r="M11" s="766"/>
      <c r="N11" s="762"/>
      <c r="O11" s="766"/>
      <c r="P11" s="766"/>
      <c r="Q11" s="766"/>
      <c r="R11" s="762"/>
      <c r="S11" s="766"/>
      <c r="T11" s="766"/>
      <c r="U11" s="766"/>
      <c r="V11" s="762"/>
      <c r="W11" s="774"/>
      <c r="X11" s="775"/>
      <c r="Y11" s="774"/>
      <c r="Z11" s="777"/>
      <c r="AA11" s="777"/>
      <c r="AB11" s="720"/>
      <c r="AC11" s="757"/>
      <c r="AD11" s="757"/>
      <c r="AE11" s="758"/>
    </row>
    <row r="12" spans="1:32" ht="15" customHeight="1">
      <c r="A12" s="348"/>
      <c r="B12" s="349" t="s">
        <v>294</v>
      </c>
      <c r="C12" s="778" t="s">
        <v>295</v>
      </c>
      <c r="D12" s="778"/>
      <c r="E12" s="778" t="s">
        <v>296</v>
      </c>
      <c r="F12" s="778"/>
      <c r="G12" s="769" t="s">
        <v>297</v>
      </c>
      <c r="H12" s="770"/>
      <c r="I12" s="719"/>
      <c r="J12" s="763"/>
      <c r="K12" s="769" t="s">
        <v>298</v>
      </c>
      <c r="L12" s="770"/>
      <c r="M12" s="719"/>
      <c r="N12" s="763"/>
      <c r="O12" s="769" t="s">
        <v>299</v>
      </c>
      <c r="P12" s="770"/>
      <c r="Q12" s="719"/>
      <c r="R12" s="763"/>
      <c r="S12" s="769" t="s">
        <v>300</v>
      </c>
      <c r="T12" s="770"/>
      <c r="U12" s="719"/>
      <c r="V12" s="763"/>
      <c r="W12" s="791" t="s">
        <v>301</v>
      </c>
      <c r="X12" s="791"/>
      <c r="Y12" s="792" t="s">
        <v>302</v>
      </c>
      <c r="Z12" s="792"/>
      <c r="AA12" s="793"/>
      <c r="AB12" s="769" t="s">
        <v>303</v>
      </c>
      <c r="AC12" s="770"/>
      <c r="AD12" s="770"/>
      <c r="AE12" s="719"/>
    </row>
    <row r="13" spans="1:32" ht="15" customHeight="1">
      <c r="A13" s="350">
        <v>1</v>
      </c>
      <c r="B13" s="351" t="s">
        <v>142</v>
      </c>
      <c r="C13" s="771">
        <v>0.29166666666666669</v>
      </c>
      <c r="D13" s="771"/>
      <c r="E13" s="771">
        <v>0.75</v>
      </c>
      <c r="F13" s="771"/>
      <c r="G13" s="785">
        <v>8.3333333333333315E-2</v>
      </c>
      <c r="H13" s="765"/>
      <c r="I13" s="765"/>
      <c r="J13" s="352"/>
      <c r="K13" s="785">
        <v>6.25E-2</v>
      </c>
      <c r="L13" s="765"/>
      <c r="M13" s="765"/>
      <c r="N13" s="352"/>
      <c r="O13" s="785">
        <v>0</v>
      </c>
      <c r="P13" s="765"/>
      <c r="Q13" s="765"/>
      <c r="R13" s="352"/>
      <c r="S13" s="785">
        <v>0</v>
      </c>
      <c r="T13" s="765"/>
      <c r="U13" s="786"/>
      <c r="V13" s="352"/>
      <c r="W13" s="787"/>
      <c r="X13" s="787"/>
      <c r="Y13" s="788"/>
      <c r="Z13" s="789"/>
      <c r="AA13" s="790"/>
      <c r="AB13" s="794"/>
      <c r="AC13" s="795"/>
      <c r="AD13" s="795"/>
      <c r="AE13" s="796"/>
    </row>
    <row r="14" spans="1:32" ht="15" customHeight="1">
      <c r="A14" s="350">
        <v>2</v>
      </c>
      <c r="B14" s="351" t="s">
        <v>143</v>
      </c>
      <c r="C14" s="797"/>
      <c r="D14" s="797"/>
      <c r="E14" s="797"/>
      <c r="F14" s="797"/>
      <c r="G14" s="785">
        <v>0</v>
      </c>
      <c r="H14" s="765"/>
      <c r="I14" s="765"/>
      <c r="J14" s="352"/>
      <c r="K14" s="785">
        <v>0</v>
      </c>
      <c r="L14" s="765"/>
      <c r="M14" s="765"/>
      <c r="N14" s="352"/>
      <c r="O14" s="785">
        <v>0</v>
      </c>
      <c r="P14" s="765"/>
      <c r="Q14" s="765"/>
      <c r="R14" s="352"/>
      <c r="S14" s="785">
        <v>0</v>
      </c>
      <c r="T14" s="765"/>
      <c r="U14" s="786"/>
      <c r="V14" s="352"/>
      <c r="W14" s="787"/>
      <c r="X14" s="787"/>
      <c r="Y14" s="788"/>
      <c r="Z14" s="789"/>
      <c r="AA14" s="790"/>
      <c r="AB14" s="794"/>
      <c r="AC14" s="795"/>
      <c r="AD14" s="795"/>
      <c r="AE14" s="796"/>
    </row>
    <row r="15" spans="1:32" ht="15" customHeight="1">
      <c r="A15" s="350">
        <v>3</v>
      </c>
      <c r="B15" s="351" t="s">
        <v>350</v>
      </c>
      <c r="C15" s="797"/>
      <c r="D15" s="797"/>
      <c r="E15" s="797"/>
      <c r="F15" s="797"/>
      <c r="G15" s="785" t="s">
        <v>352</v>
      </c>
      <c r="H15" s="765"/>
      <c r="I15" s="765"/>
      <c r="J15" s="352"/>
      <c r="K15" s="785" t="s">
        <v>352</v>
      </c>
      <c r="L15" s="765"/>
      <c r="M15" s="765"/>
      <c r="N15" s="352"/>
      <c r="O15" s="785" t="s">
        <v>352</v>
      </c>
      <c r="P15" s="765"/>
      <c r="Q15" s="765"/>
      <c r="R15" s="352"/>
      <c r="S15" s="785" t="s">
        <v>352</v>
      </c>
      <c r="T15" s="765"/>
      <c r="U15" s="786"/>
      <c r="V15" s="352"/>
      <c r="W15" s="787"/>
      <c r="X15" s="787"/>
      <c r="Y15" s="788"/>
      <c r="Z15" s="789"/>
      <c r="AA15" s="790"/>
      <c r="AB15" s="794"/>
      <c r="AC15" s="795"/>
      <c r="AD15" s="795"/>
      <c r="AE15" s="796"/>
    </row>
    <row r="16" spans="1:32" ht="15" customHeight="1">
      <c r="A16" s="350">
        <v>4</v>
      </c>
      <c r="B16" s="351" t="s">
        <v>350</v>
      </c>
      <c r="C16" s="797"/>
      <c r="D16" s="797"/>
      <c r="E16" s="797"/>
      <c r="F16" s="797"/>
      <c r="G16" s="785" t="s">
        <v>352</v>
      </c>
      <c r="H16" s="765"/>
      <c r="I16" s="765"/>
      <c r="J16" s="352"/>
      <c r="K16" s="785" t="s">
        <v>352</v>
      </c>
      <c r="L16" s="765"/>
      <c r="M16" s="765"/>
      <c r="N16" s="352"/>
      <c r="O16" s="785" t="s">
        <v>352</v>
      </c>
      <c r="P16" s="765"/>
      <c r="Q16" s="765"/>
      <c r="R16" s="352"/>
      <c r="S16" s="785" t="s">
        <v>352</v>
      </c>
      <c r="T16" s="765"/>
      <c r="U16" s="786"/>
      <c r="V16" s="352"/>
      <c r="W16" s="787"/>
      <c r="X16" s="787"/>
      <c r="Y16" s="788"/>
      <c r="Z16" s="789"/>
      <c r="AA16" s="790"/>
      <c r="AB16" s="794"/>
      <c r="AC16" s="795"/>
      <c r="AD16" s="795"/>
      <c r="AE16" s="796"/>
    </row>
    <row r="17" spans="1:31" ht="15" customHeight="1">
      <c r="A17" s="350">
        <v>5</v>
      </c>
      <c r="B17" s="351" t="s">
        <v>350</v>
      </c>
      <c r="C17" s="771"/>
      <c r="D17" s="771"/>
      <c r="E17" s="771"/>
      <c r="F17" s="771"/>
      <c r="G17" s="785" t="s">
        <v>352</v>
      </c>
      <c r="H17" s="765"/>
      <c r="I17" s="765"/>
      <c r="J17" s="352"/>
      <c r="K17" s="785" t="s">
        <v>352</v>
      </c>
      <c r="L17" s="765"/>
      <c r="M17" s="765"/>
      <c r="N17" s="352"/>
      <c r="O17" s="785" t="s">
        <v>352</v>
      </c>
      <c r="P17" s="765"/>
      <c r="Q17" s="765"/>
      <c r="R17" s="353"/>
      <c r="S17" s="785" t="s">
        <v>352</v>
      </c>
      <c r="T17" s="765"/>
      <c r="U17" s="786"/>
      <c r="V17" s="352"/>
      <c r="W17" s="787"/>
      <c r="X17" s="787"/>
      <c r="Y17" s="798"/>
      <c r="Z17" s="799"/>
      <c r="AA17" s="800"/>
      <c r="AB17" s="801"/>
      <c r="AC17" s="802"/>
      <c r="AD17" s="802"/>
      <c r="AE17" s="803"/>
    </row>
    <row r="18" spans="1:31" ht="15" customHeight="1">
      <c r="A18" s="350">
        <v>6</v>
      </c>
      <c r="B18" s="351" t="s">
        <v>350</v>
      </c>
      <c r="C18" s="797"/>
      <c r="D18" s="797"/>
      <c r="E18" s="797"/>
      <c r="F18" s="797"/>
      <c r="G18" s="785" t="s">
        <v>352</v>
      </c>
      <c r="H18" s="765"/>
      <c r="I18" s="765"/>
      <c r="J18" s="352"/>
      <c r="K18" s="785" t="s">
        <v>352</v>
      </c>
      <c r="L18" s="765"/>
      <c r="M18" s="765"/>
      <c r="N18" s="352"/>
      <c r="O18" s="785" t="s">
        <v>352</v>
      </c>
      <c r="P18" s="765"/>
      <c r="Q18" s="765"/>
      <c r="R18" s="352"/>
      <c r="S18" s="785" t="s">
        <v>352</v>
      </c>
      <c r="T18" s="765"/>
      <c r="U18" s="786"/>
      <c r="V18" s="352"/>
      <c r="W18" s="787"/>
      <c r="X18" s="787"/>
      <c r="Y18" s="788"/>
      <c r="Z18" s="789"/>
      <c r="AA18" s="790"/>
      <c r="AB18" s="794"/>
      <c r="AC18" s="795"/>
      <c r="AD18" s="795"/>
      <c r="AE18" s="796"/>
    </row>
    <row r="19" spans="1:31" ht="15" customHeight="1">
      <c r="A19" s="350">
        <v>7</v>
      </c>
      <c r="B19" s="351" t="s">
        <v>331</v>
      </c>
      <c r="C19" s="771">
        <v>0.41666666666666669</v>
      </c>
      <c r="D19" s="771"/>
      <c r="E19" s="771">
        <v>0.83333333333333337</v>
      </c>
      <c r="F19" s="771"/>
      <c r="G19" s="785">
        <v>0</v>
      </c>
      <c r="H19" s="765"/>
      <c r="I19" s="765"/>
      <c r="J19" s="352"/>
      <c r="K19" s="785">
        <v>0</v>
      </c>
      <c r="L19" s="765"/>
      <c r="M19" s="765"/>
      <c r="N19" s="352"/>
      <c r="O19" s="785">
        <v>6.25E-2</v>
      </c>
      <c r="P19" s="765"/>
      <c r="Q19" s="765"/>
      <c r="R19" s="352" t="s">
        <v>304</v>
      </c>
      <c r="S19" s="785">
        <v>8.333333333333337E-2</v>
      </c>
      <c r="T19" s="765"/>
      <c r="U19" s="786"/>
      <c r="V19" s="352"/>
      <c r="W19" s="787"/>
      <c r="X19" s="787"/>
      <c r="Y19" s="788">
        <v>2.0833333333333332E-2</v>
      </c>
      <c r="Z19" s="789"/>
      <c r="AA19" s="790"/>
      <c r="AB19" s="804" t="s">
        <v>351</v>
      </c>
      <c r="AC19" s="805"/>
      <c r="AD19" s="805"/>
      <c r="AE19" s="806"/>
    </row>
    <row r="20" spans="1:31" ht="15" customHeight="1">
      <c r="A20" s="350">
        <v>8</v>
      </c>
      <c r="B20" s="351" t="s">
        <v>142</v>
      </c>
      <c r="C20" s="797"/>
      <c r="D20" s="797"/>
      <c r="E20" s="797"/>
      <c r="F20" s="797"/>
      <c r="G20" s="785">
        <v>0</v>
      </c>
      <c r="H20" s="765"/>
      <c r="I20" s="765"/>
      <c r="J20" s="352"/>
      <c r="K20" s="785">
        <v>0</v>
      </c>
      <c r="L20" s="765"/>
      <c r="M20" s="765"/>
      <c r="N20" s="352"/>
      <c r="O20" s="785">
        <v>0</v>
      </c>
      <c r="P20" s="765"/>
      <c r="Q20" s="765"/>
      <c r="R20" s="352"/>
      <c r="S20" s="785">
        <v>0</v>
      </c>
      <c r="T20" s="765"/>
      <c r="U20" s="786"/>
      <c r="V20" s="352"/>
      <c r="W20" s="787"/>
      <c r="X20" s="787"/>
      <c r="Y20" s="788"/>
      <c r="Z20" s="789"/>
      <c r="AA20" s="790"/>
      <c r="AB20" s="794"/>
      <c r="AC20" s="795"/>
      <c r="AD20" s="795"/>
      <c r="AE20" s="796"/>
    </row>
    <row r="21" spans="1:31" ht="15" customHeight="1">
      <c r="A21" s="350">
        <v>9</v>
      </c>
      <c r="B21" s="351" t="s">
        <v>143</v>
      </c>
      <c r="C21" s="771">
        <v>0.29166666666666669</v>
      </c>
      <c r="D21" s="771"/>
      <c r="E21" s="771">
        <v>0.75</v>
      </c>
      <c r="F21" s="771"/>
      <c r="G21" s="785">
        <v>8.3333333333333315E-2</v>
      </c>
      <c r="H21" s="765"/>
      <c r="I21" s="765"/>
      <c r="J21" s="352"/>
      <c r="K21" s="785">
        <v>6.25E-2</v>
      </c>
      <c r="L21" s="765"/>
      <c r="M21" s="765"/>
      <c r="N21" s="352"/>
      <c r="O21" s="785">
        <v>0</v>
      </c>
      <c r="P21" s="765"/>
      <c r="Q21" s="765"/>
      <c r="R21" s="352"/>
      <c r="S21" s="785">
        <v>0</v>
      </c>
      <c r="T21" s="765"/>
      <c r="U21" s="786"/>
      <c r="V21" s="352"/>
      <c r="W21" s="787"/>
      <c r="X21" s="787"/>
      <c r="Y21" s="788"/>
      <c r="Z21" s="789"/>
      <c r="AA21" s="790"/>
      <c r="AB21" s="794"/>
      <c r="AC21" s="795"/>
      <c r="AD21" s="795"/>
      <c r="AE21" s="796"/>
    </row>
    <row r="22" spans="1:31" ht="15" customHeight="1">
      <c r="A22" s="350">
        <v>10</v>
      </c>
      <c r="B22" s="351" t="s">
        <v>144</v>
      </c>
      <c r="C22" s="797"/>
      <c r="D22" s="797"/>
      <c r="E22" s="797"/>
      <c r="F22" s="797"/>
      <c r="G22" s="785">
        <v>0</v>
      </c>
      <c r="H22" s="765"/>
      <c r="I22" s="765"/>
      <c r="J22" s="352"/>
      <c r="K22" s="785">
        <v>0</v>
      </c>
      <c r="L22" s="765"/>
      <c r="M22" s="765"/>
      <c r="N22" s="352"/>
      <c r="O22" s="785">
        <v>0</v>
      </c>
      <c r="P22" s="765"/>
      <c r="Q22" s="765"/>
      <c r="R22" s="352"/>
      <c r="S22" s="785">
        <v>0</v>
      </c>
      <c r="T22" s="765"/>
      <c r="U22" s="786"/>
      <c r="V22" s="352"/>
      <c r="W22" s="787"/>
      <c r="X22" s="787"/>
      <c r="Y22" s="788"/>
      <c r="Z22" s="789"/>
      <c r="AA22" s="790"/>
      <c r="AB22" s="794"/>
      <c r="AC22" s="795"/>
      <c r="AD22" s="795"/>
      <c r="AE22" s="796"/>
    </row>
    <row r="23" spans="1:31" ht="15" customHeight="1">
      <c r="A23" s="350">
        <v>11</v>
      </c>
      <c r="B23" s="351" t="s">
        <v>145</v>
      </c>
      <c r="C23" s="771">
        <v>0.45833333333333331</v>
      </c>
      <c r="D23" s="771"/>
      <c r="E23" s="771">
        <v>0.85416666666666663</v>
      </c>
      <c r="F23" s="771"/>
      <c r="G23" s="785">
        <v>0</v>
      </c>
      <c r="H23" s="765"/>
      <c r="I23" s="765"/>
      <c r="J23" s="352"/>
      <c r="K23" s="785">
        <v>0</v>
      </c>
      <c r="L23" s="765"/>
      <c r="M23" s="765"/>
      <c r="N23" s="352"/>
      <c r="O23" s="785">
        <v>6.25E-2</v>
      </c>
      <c r="P23" s="765"/>
      <c r="Q23" s="765"/>
      <c r="R23" s="352"/>
      <c r="S23" s="785">
        <v>0.10416666666666663</v>
      </c>
      <c r="T23" s="765"/>
      <c r="U23" s="786"/>
      <c r="V23" s="352"/>
      <c r="W23" s="787"/>
      <c r="X23" s="787"/>
      <c r="Y23" s="788"/>
      <c r="Z23" s="789"/>
      <c r="AA23" s="790"/>
      <c r="AB23" s="807" t="s">
        <v>305</v>
      </c>
      <c r="AC23" s="808"/>
      <c r="AD23" s="808"/>
      <c r="AE23" s="809"/>
    </row>
    <row r="24" spans="1:31" ht="15" customHeight="1">
      <c r="A24" s="350">
        <v>12</v>
      </c>
      <c r="B24" s="351" t="s">
        <v>332</v>
      </c>
      <c r="C24" s="797"/>
      <c r="D24" s="797"/>
      <c r="E24" s="797"/>
      <c r="F24" s="797"/>
      <c r="G24" s="785" t="s">
        <v>352</v>
      </c>
      <c r="H24" s="765"/>
      <c r="I24" s="765"/>
      <c r="J24" s="352"/>
      <c r="K24" s="785" t="s">
        <v>352</v>
      </c>
      <c r="L24" s="765"/>
      <c r="M24" s="765"/>
      <c r="N24" s="352"/>
      <c r="O24" s="785" t="s">
        <v>352</v>
      </c>
      <c r="P24" s="765"/>
      <c r="Q24" s="765"/>
      <c r="R24" s="352"/>
      <c r="S24" s="785" t="s">
        <v>352</v>
      </c>
      <c r="T24" s="765"/>
      <c r="U24" s="786"/>
      <c r="V24" s="352"/>
      <c r="W24" s="787"/>
      <c r="X24" s="787"/>
      <c r="Y24" s="788"/>
      <c r="Z24" s="789"/>
      <c r="AA24" s="790"/>
      <c r="AB24" s="794"/>
      <c r="AC24" s="795"/>
      <c r="AD24" s="795"/>
      <c r="AE24" s="796"/>
    </row>
    <row r="25" spans="1:31" ht="15" customHeight="1">
      <c r="A25" s="350">
        <v>13</v>
      </c>
      <c r="B25" s="351" t="s">
        <v>330</v>
      </c>
      <c r="C25" s="797"/>
      <c r="D25" s="797"/>
      <c r="E25" s="797"/>
      <c r="F25" s="797"/>
      <c r="G25" s="785">
        <v>0</v>
      </c>
      <c r="H25" s="765"/>
      <c r="I25" s="765"/>
      <c r="J25" s="352"/>
      <c r="K25" s="785">
        <v>0</v>
      </c>
      <c r="L25" s="765"/>
      <c r="M25" s="765"/>
      <c r="N25" s="352"/>
      <c r="O25" s="785">
        <v>0</v>
      </c>
      <c r="P25" s="765"/>
      <c r="Q25" s="765"/>
      <c r="R25" s="352"/>
      <c r="S25" s="785">
        <v>0</v>
      </c>
      <c r="T25" s="765"/>
      <c r="U25" s="786"/>
      <c r="V25" s="352"/>
      <c r="W25" s="787"/>
      <c r="X25" s="787"/>
      <c r="Y25" s="788"/>
      <c r="Z25" s="789"/>
      <c r="AA25" s="790"/>
      <c r="AB25" s="794"/>
      <c r="AC25" s="795"/>
      <c r="AD25" s="795"/>
      <c r="AE25" s="796"/>
    </row>
    <row r="26" spans="1:31" ht="15" customHeight="1">
      <c r="A26" s="350">
        <v>14</v>
      </c>
      <c r="B26" s="351" t="s">
        <v>331</v>
      </c>
      <c r="C26" s="797"/>
      <c r="D26" s="797"/>
      <c r="E26" s="797"/>
      <c r="F26" s="797"/>
      <c r="G26" s="785">
        <v>0</v>
      </c>
      <c r="H26" s="765"/>
      <c r="I26" s="765"/>
      <c r="J26" s="352"/>
      <c r="K26" s="785">
        <v>0</v>
      </c>
      <c r="L26" s="765"/>
      <c r="M26" s="765"/>
      <c r="N26" s="352"/>
      <c r="O26" s="785">
        <v>0</v>
      </c>
      <c r="P26" s="765"/>
      <c r="Q26" s="765"/>
      <c r="R26" s="352"/>
      <c r="S26" s="785">
        <v>0</v>
      </c>
      <c r="T26" s="765"/>
      <c r="U26" s="786"/>
      <c r="V26" s="352"/>
      <c r="W26" s="787"/>
      <c r="X26" s="787"/>
      <c r="Y26" s="788"/>
      <c r="Z26" s="789"/>
      <c r="AA26" s="790"/>
      <c r="AB26" s="794"/>
      <c r="AC26" s="795"/>
      <c r="AD26" s="795"/>
      <c r="AE26" s="796"/>
    </row>
    <row r="27" spans="1:31" ht="15" customHeight="1">
      <c r="A27" s="350">
        <v>15</v>
      </c>
      <c r="B27" s="351" t="s">
        <v>142</v>
      </c>
      <c r="C27" s="797"/>
      <c r="D27" s="797"/>
      <c r="E27" s="797"/>
      <c r="F27" s="797"/>
      <c r="G27" s="785">
        <v>0</v>
      </c>
      <c r="H27" s="765"/>
      <c r="I27" s="765"/>
      <c r="J27" s="352"/>
      <c r="K27" s="785">
        <v>0</v>
      </c>
      <c r="L27" s="765"/>
      <c r="M27" s="765"/>
      <c r="N27" s="352"/>
      <c r="O27" s="785">
        <v>0</v>
      </c>
      <c r="P27" s="765"/>
      <c r="Q27" s="765"/>
      <c r="R27" s="352"/>
      <c r="S27" s="785">
        <v>0</v>
      </c>
      <c r="T27" s="765"/>
      <c r="U27" s="786"/>
      <c r="V27" s="352"/>
      <c r="W27" s="787"/>
      <c r="X27" s="787"/>
      <c r="Y27" s="788"/>
      <c r="Z27" s="789"/>
      <c r="AA27" s="790"/>
      <c r="AB27" s="794"/>
      <c r="AC27" s="795"/>
      <c r="AD27" s="795"/>
      <c r="AE27" s="796"/>
    </row>
    <row r="28" spans="1:31" ht="15" customHeight="1">
      <c r="A28" s="350">
        <v>16</v>
      </c>
      <c r="B28" s="351" t="s">
        <v>143</v>
      </c>
      <c r="C28" s="797"/>
      <c r="D28" s="797"/>
      <c r="E28" s="797"/>
      <c r="F28" s="797"/>
      <c r="G28" s="785">
        <v>0</v>
      </c>
      <c r="H28" s="765"/>
      <c r="I28" s="765"/>
      <c r="J28" s="352"/>
      <c r="K28" s="785">
        <v>0</v>
      </c>
      <c r="L28" s="765"/>
      <c r="M28" s="765"/>
      <c r="N28" s="352"/>
      <c r="O28" s="785">
        <v>0</v>
      </c>
      <c r="P28" s="765"/>
      <c r="Q28" s="765"/>
      <c r="R28" s="352"/>
      <c r="S28" s="785">
        <v>0</v>
      </c>
      <c r="T28" s="765"/>
      <c r="U28" s="786"/>
      <c r="V28" s="352"/>
      <c r="W28" s="787"/>
      <c r="X28" s="787"/>
      <c r="Y28" s="788"/>
      <c r="Z28" s="789"/>
      <c r="AA28" s="790"/>
      <c r="AB28" s="794"/>
      <c r="AC28" s="795"/>
      <c r="AD28" s="795"/>
      <c r="AE28" s="796"/>
    </row>
    <row r="29" spans="1:31" ht="15" customHeight="1">
      <c r="A29" s="350">
        <v>17</v>
      </c>
      <c r="B29" s="351" t="s">
        <v>144</v>
      </c>
      <c r="C29" s="797"/>
      <c r="D29" s="797"/>
      <c r="E29" s="797"/>
      <c r="F29" s="797"/>
      <c r="G29" s="785">
        <v>0</v>
      </c>
      <c r="H29" s="765"/>
      <c r="I29" s="765"/>
      <c r="J29" s="352"/>
      <c r="K29" s="785">
        <v>0</v>
      </c>
      <c r="L29" s="765"/>
      <c r="M29" s="765"/>
      <c r="N29" s="352"/>
      <c r="O29" s="785">
        <v>0</v>
      </c>
      <c r="P29" s="765"/>
      <c r="Q29" s="765"/>
      <c r="R29" s="352"/>
      <c r="S29" s="785">
        <v>0</v>
      </c>
      <c r="T29" s="765"/>
      <c r="U29" s="786"/>
      <c r="V29" s="352"/>
      <c r="W29" s="787"/>
      <c r="X29" s="787"/>
      <c r="Y29" s="788"/>
      <c r="Z29" s="789"/>
      <c r="AA29" s="790"/>
      <c r="AB29" s="794"/>
      <c r="AC29" s="795"/>
      <c r="AD29" s="795"/>
      <c r="AE29" s="796"/>
    </row>
    <row r="30" spans="1:31" ht="15" customHeight="1">
      <c r="A30" s="350">
        <v>18</v>
      </c>
      <c r="B30" s="351" t="s">
        <v>145</v>
      </c>
      <c r="C30" s="797"/>
      <c r="D30" s="797"/>
      <c r="E30" s="797"/>
      <c r="F30" s="797"/>
      <c r="G30" s="785">
        <v>0</v>
      </c>
      <c r="H30" s="765"/>
      <c r="I30" s="765"/>
      <c r="J30" s="352"/>
      <c r="K30" s="785">
        <v>0</v>
      </c>
      <c r="L30" s="765"/>
      <c r="M30" s="765"/>
      <c r="N30" s="352"/>
      <c r="O30" s="785">
        <v>0</v>
      </c>
      <c r="P30" s="765"/>
      <c r="Q30" s="765"/>
      <c r="R30" s="352"/>
      <c r="S30" s="785">
        <v>0</v>
      </c>
      <c r="T30" s="765"/>
      <c r="U30" s="786"/>
      <c r="V30" s="352"/>
      <c r="W30" s="787"/>
      <c r="X30" s="787"/>
      <c r="Y30" s="788"/>
      <c r="Z30" s="789"/>
      <c r="AA30" s="790"/>
      <c r="AB30" s="794"/>
      <c r="AC30" s="795"/>
      <c r="AD30" s="795"/>
      <c r="AE30" s="796"/>
    </row>
    <row r="31" spans="1:31" ht="15" customHeight="1">
      <c r="A31" s="350">
        <v>19</v>
      </c>
      <c r="B31" s="351" t="s">
        <v>332</v>
      </c>
      <c r="C31" s="797"/>
      <c r="D31" s="797"/>
      <c r="E31" s="797"/>
      <c r="F31" s="797"/>
      <c r="G31" s="785" t="s">
        <v>352</v>
      </c>
      <c r="H31" s="765"/>
      <c r="I31" s="765"/>
      <c r="J31" s="352"/>
      <c r="K31" s="785" t="s">
        <v>352</v>
      </c>
      <c r="L31" s="765"/>
      <c r="M31" s="765"/>
      <c r="N31" s="352"/>
      <c r="O31" s="785" t="s">
        <v>352</v>
      </c>
      <c r="P31" s="765"/>
      <c r="Q31" s="765"/>
      <c r="R31" s="352"/>
      <c r="S31" s="785" t="s">
        <v>352</v>
      </c>
      <c r="T31" s="765"/>
      <c r="U31" s="786"/>
      <c r="V31" s="352"/>
      <c r="W31" s="787"/>
      <c r="X31" s="787"/>
      <c r="Y31" s="788"/>
      <c r="Z31" s="789"/>
      <c r="AA31" s="790"/>
      <c r="AB31" s="794"/>
      <c r="AC31" s="795"/>
      <c r="AD31" s="795"/>
      <c r="AE31" s="796"/>
    </row>
    <row r="32" spans="1:31" ht="15" customHeight="1">
      <c r="A32" s="350">
        <v>20</v>
      </c>
      <c r="B32" s="351" t="s">
        <v>330</v>
      </c>
      <c r="C32" s="797"/>
      <c r="D32" s="797"/>
      <c r="E32" s="797"/>
      <c r="F32" s="797"/>
      <c r="G32" s="785">
        <v>0</v>
      </c>
      <c r="H32" s="765"/>
      <c r="I32" s="765"/>
      <c r="J32" s="352"/>
      <c r="K32" s="785">
        <v>0</v>
      </c>
      <c r="L32" s="765"/>
      <c r="M32" s="765"/>
      <c r="N32" s="352"/>
      <c r="O32" s="785">
        <v>0</v>
      </c>
      <c r="P32" s="765"/>
      <c r="Q32" s="765"/>
      <c r="R32" s="352"/>
      <c r="S32" s="785">
        <v>0</v>
      </c>
      <c r="T32" s="765"/>
      <c r="U32" s="786"/>
      <c r="V32" s="352"/>
      <c r="W32" s="787"/>
      <c r="X32" s="787"/>
      <c r="Y32" s="788"/>
      <c r="Z32" s="789"/>
      <c r="AA32" s="790"/>
      <c r="AB32" s="794"/>
      <c r="AC32" s="795"/>
      <c r="AD32" s="795"/>
      <c r="AE32" s="796"/>
    </row>
    <row r="33" spans="1:31" ht="15" customHeight="1">
      <c r="A33" s="350">
        <v>21</v>
      </c>
      <c r="B33" s="351" t="s">
        <v>331</v>
      </c>
      <c r="C33" s="797"/>
      <c r="D33" s="797"/>
      <c r="E33" s="797"/>
      <c r="F33" s="797"/>
      <c r="G33" s="785">
        <v>0</v>
      </c>
      <c r="H33" s="765"/>
      <c r="I33" s="765"/>
      <c r="J33" s="352"/>
      <c r="K33" s="785">
        <v>0</v>
      </c>
      <c r="L33" s="765"/>
      <c r="M33" s="765"/>
      <c r="N33" s="352"/>
      <c r="O33" s="785">
        <v>0</v>
      </c>
      <c r="P33" s="765"/>
      <c r="Q33" s="765"/>
      <c r="R33" s="352"/>
      <c r="S33" s="785">
        <v>0</v>
      </c>
      <c r="T33" s="765"/>
      <c r="U33" s="786"/>
      <c r="V33" s="352"/>
      <c r="W33" s="787"/>
      <c r="X33" s="787"/>
      <c r="Y33" s="788"/>
      <c r="Z33" s="789"/>
      <c r="AA33" s="790"/>
      <c r="AB33" s="794"/>
      <c r="AC33" s="795"/>
      <c r="AD33" s="795"/>
      <c r="AE33" s="796"/>
    </row>
    <row r="34" spans="1:31" ht="15" customHeight="1">
      <c r="A34" s="350">
        <v>22</v>
      </c>
      <c r="B34" s="351" t="s">
        <v>142</v>
      </c>
      <c r="C34" s="797"/>
      <c r="D34" s="797"/>
      <c r="E34" s="797"/>
      <c r="F34" s="797"/>
      <c r="G34" s="785">
        <v>0</v>
      </c>
      <c r="H34" s="765"/>
      <c r="I34" s="765"/>
      <c r="J34" s="352"/>
      <c r="K34" s="785">
        <v>0</v>
      </c>
      <c r="L34" s="765"/>
      <c r="M34" s="765"/>
      <c r="N34" s="352"/>
      <c r="O34" s="785">
        <v>0</v>
      </c>
      <c r="P34" s="765"/>
      <c r="Q34" s="765"/>
      <c r="R34" s="352"/>
      <c r="S34" s="785">
        <v>0</v>
      </c>
      <c r="T34" s="765"/>
      <c r="U34" s="786"/>
      <c r="V34" s="352"/>
      <c r="W34" s="787"/>
      <c r="X34" s="787"/>
      <c r="Y34" s="788"/>
      <c r="Z34" s="789"/>
      <c r="AA34" s="790"/>
      <c r="AB34" s="794"/>
      <c r="AC34" s="795"/>
      <c r="AD34" s="795"/>
      <c r="AE34" s="796"/>
    </row>
    <row r="35" spans="1:31" ht="15" customHeight="1">
      <c r="A35" s="350">
        <v>23</v>
      </c>
      <c r="B35" s="351" t="s">
        <v>143</v>
      </c>
      <c r="C35" s="797"/>
      <c r="D35" s="797"/>
      <c r="E35" s="797"/>
      <c r="F35" s="797"/>
      <c r="G35" s="785">
        <v>0</v>
      </c>
      <c r="H35" s="765"/>
      <c r="I35" s="765"/>
      <c r="J35" s="352"/>
      <c r="K35" s="785">
        <v>0</v>
      </c>
      <c r="L35" s="765"/>
      <c r="M35" s="765"/>
      <c r="N35" s="352"/>
      <c r="O35" s="785">
        <v>0</v>
      </c>
      <c r="P35" s="765"/>
      <c r="Q35" s="765"/>
      <c r="R35" s="352"/>
      <c r="S35" s="785">
        <v>0</v>
      </c>
      <c r="T35" s="765"/>
      <c r="U35" s="786"/>
      <c r="V35" s="352"/>
      <c r="W35" s="787"/>
      <c r="X35" s="787"/>
      <c r="Y35" s="788"/>
      <c r="Z35" s="789"/>
      <c r="AA35" s="790"/>
      <c r="AB35" s="794"/>
      <c r="AC35" s="795"/>
      <c r="AD35" s="795"/>
      <c r="AE35" s="796"/>
    </row>
    <row r="36" spans="1:31" ht="15" customHeight="1">
      <c r="A36" s="350">
        <v>24</v>
      </c>
      <c r="B36" s="351" t="s">
        <v>144</v>
      </c>
      <c r="C36" s="797"/>
      <c r="D36" s="797"/>
      <c r="E36" s="797"/>
      <c r="F36" s="797"/>
      <c r="G36" s="785">
        <v>0</v>
      </c>
      <c r="H36" s="765"/>
      <c r="I36" s="765"/>
      <c r="J36" s="352"/>
      <c r="K36" s="785">
        <v>0</v>
      </c>
      <c r="L36" s="765"/>
      <c r="M36" s="765"/>
      <c r="N36" s="352"/>
      <c r="O36" s="785">
        <v>0</v>
      </c>
      <c r="P36" s="765"/>
      <c r="Q36" s="765"/>
      <c r="R36" s="352"/>
      <c r="S36" s="785">
        <v>0</v>
      </c>
      <c r="T36" s="765"/>
      <c r="U36" s="786"/>
      <c r="V36" s="352"/>
      <c r="W36" s="787"/>
      <c r="X36" s="787"/>
      <c r="Y36" s="788"/>
      <c r="Z36" s="789"/>
      <c r="AA36" s="790"/>
      <c r="AB36" s="794"/>
      <c r="AC36" s="795"/>
      <c r="AD36" s="795"/>
      <c r="AE36" s="796"/>
    </row>
    <row r="37" spans="1:31" ht="15" customHeight="1">
      <c r="A37" s="350">
        <v>25</v>
      </c>
      <c r="B37" s="351" t="s">
        <v>145</v>
      </c>
      <c r="C37" s="797"/>
      <c r="D37" s="797"/>
      <c r="E37" s="797"/>
      <c r="F37" s="797"/>
      <c r="G37" s="785">
        <v>0</v>
      </c>
      <c r="H37" s="765"/>
      <c r="I37" s="765"/>
      <c r="J37" s="352"/>
      <c r="K37" s="785">
        <v>0</v>
      </c>
      <c r="L37" s="765"/>
      <c r="M37" s="765"/>
      <c r="N37" s="352"/>
      <c r="O37" s="785">
        <v>0</v>
      </c>
      <c r="P37" s="765"/>
      <c r="Q37" s="765"/>
      <c r="R37" s="352"/>
      <c r="S37" s="785">
        <v>0</v>
      </c>
      <c r="T37" s="765"/>
      <c r="U37" s="786"/>
      <c r="V37" s="352"/>
      <c r="W37" s="787"/>
      <c r="X37" s="787"/>
      <c r="Y37" s="788"/>
      <c r="Z37" s="789"/>
      <c r="AA37" s="790"/>
      <c r="AB37" s="794"/>
      <c r="AC37" s="795"/>
      <c r="AD37" s="795"/>
      <c r="AE37" s="796"/>
    </row>
    <row r="38" spans="1:31" ht="15" customHeight="1">
      <c r="A38" s="350">
        <v>26</v>
      </c>
      <c r="B38" s="351" t="s">
        <v>332</v>
      </c>
      <c r="C38" s="797"/>
      <c r="D38" s="797"/>
      <c r="E38" s="797"/>
      <c r="F38" s="797"/>
      <c r="G38" s="785" t="s">
        <v>352</v>
      </c>
      <c r="H38" s="765"/>
      <c r="I38" s="765"/>
      <c r="J38" s="352"/>
      <c r="K38" s="785" t="s">
        <v>352</v>
      </c>
      <c r="L38" s="765"/>
      <c r="M38" s="765"/>
      <c r="N38" s="352"/>
      <c r="O38" s="785" t="s">
        <v>352</v>
      </c>
      <c r="P38" s="765"/>
      <c r="Q38" s="765"/>
      <c r="R38" s="352"/>
      <c r="S38" s="785" t="s">
        <v>352</v>
      </c>
      <c r="T38" s="765"/>
      <c r="U38" s="786"/>
      <c r="V38" s="352"/>
      <c r="W38" s="787"/>
      <c r="X38" s="787"/>
      <c r="Y38" s="788"/>
      <c r="Z38" s="789"/>
      <c r="AA38" s="790"/>
      <c r="AB38" s="794"/>
      <c r="AC38" s="795"/>
      <c r="AD38" s="795"/>
      <c r="AE38" s="796"/>
    </row>
    <row r="39" spans="1:31" ht="15" customHeight="1">
      <c r="A39" s="350">
        <v>27</v>
      </c>
      <c r="B39" s="351" t="s">
        <v>330</v>
      </c>
      <c r="C39" s="797"/>
      <c r="D39" s="797"/>
      <c r="E39" s="797"/>
      <c r="F39" s="797"/>
      <c r="G39" s="785">
        <v>0</v>
      </c>
      <c r="H39" s="765"/>
      <c r="I39" s="765"/>
      <c r="J39" s="352"/>
      <c r="K39" s="785">
        <v>0</v>
      </c>
      <c r="L39" s="765"/>
      <c r="M39" s="765"/>
      <c r="N39" s="352"/>
      <c r="O39" s="785">
        <v>0</v>
      </c>
      <c r="P39" s="765"/>
      <c r="Q39" s="765"/>
      <c r="R39" s="352"/>
      <c r="S39" s="785">
        <v>0</v>
      </c>
      <c r="T39" s="765"/>
      <c r="U39" s="786"/>
      <c r="V39" s="352"/>
      <c r="W39" s="787"/>
      <c r="X39" s="787"/>
      <c r="Y39" s="788"/>
      <c r="Z39" s="789"/>
      <c r="AA39" s="790"/>
      <c r="AB39" s="794"/>
      <c r="AC39" s="795"/>
      <c r="AD39" s="795"/>
      <c r="AE39" s="796"/>
    </row>
    <row r="40" spans="1:31" ht="15" customHeight="1">
      <c r="A40" s="350">
        <v>28</v>
      </c>
      <c r="B40" s="351" t="s">
        <v>331</v>
      </c>
      <c r="C40" s="797"/>
      <c r="D40" s="797"/>
      <c r="E40" s="797"/>
      <c r="F40" s="797"/>
      <c r="G40" s="785">
        <v>0</v>
      </c>
      <c r="H40" s="765"/>
      <c r="I40" s="765"/>
      <c r="J40" s="352"/>
      <c r="K40" s="785">
        <v>0</v>
      </c>
      <c r="L40" s="765"/>
      <c r="M40" s="765"/>
      <c r="N40" s="352"/>
      <c r="O40" s="785">
        <v>0</v>
      </c>
      <c r="P40" s="765"/>
      <c r="Q40" s="765"/>
      <c r="R40" s="352"/>
      <c r="S40" s="785">
        <v>0</v>
      </c>
      <c r="T40" s="765"/>
      <c r="U40" s="786"/>
      <c r="V40" s="352"/>
      <c r="W40" s="787"/>
      <c r="X40" s="787"/>
      <c r="Y40" s="788"/>
      <c r="Z40" s="789"/>
      <c r="AA40" s="790"/>
      <c r="AB40" s="794"/>
      <c r="AC40" s="795"/>
      <c r="AD40" s="795"/>
      <c r="AE40" s="796"/>
    </row>
    <row r="41" spans="1:31" ht="15" customHeight="1">
      <c r="A41" s="350">
        <v>29</v>
      </c>
      <c r="B41" s="351" t="s">
        <v>142</v>
      </c>
      <c r="C41" s="797"/>
      <c r="D41" s="797"/>
      <c r="E41" s="797"/>
      <c r="F41" s="797"/>
      <c r="G41" s="785">
        <v>0</v>
      </c>
      <c r="H41" s="765"/>
      <c r="I41" s="765"/>
      <c r="J41" s="352"/>
      <c r="K41" s="785">
        <v>0</v>
      </c>
      <c r="L41" s="765"/>
      <c r="M41" s="765"/>
      <c r="N41" s="352"/>
      <c r="O41" s="785">
        <v>0</v>
      </c>
      <c r="P41" s="765"/>
      <c r="Q41" s="765"/>
      <c r="R41" s="352"/>
      <c r="S41" s="785">
        <v>0</v>
      </c>
      <c r="T41" s="765"/>
      <c r="U41" s="786"/>
      <c r="V41" s="352"/>
      <c r="W41" s="787"/>
      <c r="X41" s="787"/>
      <c r="Y41" s="788"/>
      <c r="Z41" s="789"/>
      <c r="AA41" s="790"/>
      <c r="AB41" s="794"/>
      <c r="AC41" s="795"/>
      <c r="AD41" s="795"/>
      <c r="AE41" s="796"/>
    </row>
    <row r="42" spans="1:31" ht="15" customHeight="1">
      <c r="A42" s="350">
        <v>30</v>
      </c>
      <c r="B42" s="351" t="s">
        <v>143</v>
      </c>
      <c r="C42" s="797"/>
      <c r="D42" s="797"/>
      <c r="E42" s="797"/>
      <c r="F42" s="797"/>
      <c r="G42" s="785">
        <v>0</v>
      </c>
      <c r="H42" s="765"/>
      <c r="I42" s="765"/>
      <c r="J42" s="352"/>
      <c r="K42" s="785">
        <v>0</v>
      </c>
      <c r="L42" s="765"/>
      <c r="M42" s="765"/>
      <c r="N42" s="352"/>
      <c r="O42" s="785">
        <v>0</v>
      </c>
      <c r="P42" s="765"/>
      <c r="Q42" s="765"/>
      <c r="R42" s="352"/>
      <c r="S42" s="785">
        <v>0</v>
      </c>
      <c r="T42" s="765"/>
      <c r="U42" s="786"/>
      <c r="V42" s="352"/>
      <c r="W42" s="787"/>
      <c r="X42" s="787"/>
      <c r="Y42" s="788"/>
      <c r="Z42" s="789"/>
      <c r="AA42" s="790"/>
      <c r="AB42" s="794"/>
      <c r="AC42" s="795"/>
      <c r="AD42" s="795"/>
      <c r="AE42" s="796"/>
    </row>
    <row r="43" spans="1:31" ht="15" customHeight="1">
      <c r="A43" s="350">
        <v>31</v>
      </c>
      <c r="B43" s="351" t="s">
        <v>144</v>
      </c>
      <c r="C43" s="797"/>
      <c r="D43" s="797"/>
      <c r="E43" s="797"/>
      <c r="F43" s="797"/>
      <c r="G43" s="785">
        <v>0</v>
      </c>
      <c r="H43" s="765"/>
      <c r="I43" s="765"/>
      <c r="J43" s="352"/>
      <c r="K43" s="785">
        <v>0</v>
      </c>
      <c r="L43" s="765"/>
      <c r="M43" s="765"/>
      <c r="N43" s="352"/>
      <c r="O43" s="785">
        <v>0</v>
      </c>
      <c r="P43" s="765"/>
      <c r="Q43" s="765"/>
      <c r="R43" s="352"/>
      <c r="S43" s="785">
        <v>0</v>
      </c>
      <c r="T43" s="765"/>
      <c r="U43" s="786"/>
      <c r="V43" s="352"/>
      <c r="W43" s="787"/>
      <c r="X43" s="787"/>
      <c r="Y43" s="788"/>
      <c r="Z43" s="789"/>
      <c r="AA43" s="790"/>
      <c r="AB43" s="794"/>
      <c r="AC43" s="795"/>
      <c r="AD43" s="795"/>
      <c r="AE43" s="796"/>
    </row>
    <row r="44" spans="1:31" ht="24.75" customHeight="1">
      <c r="A44" s="810" t="s">
        <v>306</v>
      </c>
      <c r="B44" s="810"/>
      <c r="C44" s="810"/>
      <c r="D44" s="810"/>
      <c r="E44" s="810"/>
      <c r="F44" s="810"/>
      <c r="G44" s="812">
        <f>SUM(G13:I43)+SUM(K13:M43)</f>
        <v>0.29166666666666663</v>
      </c>
      <c r="H44" s="813"/>
      <c r="I44" s="813"/>
      <c r="J44" s="813"/>
      <c r="K44" s="813"/>
      <c r="L44" s="813"/>
      <c r="M44" s="813"/>
      <c r="N44" s="814"/>
      <c r="O44" s="812">
        <f>SUM(O13:Q43)+SUM(S13:U43)</f>
        <v>0.3125</v>
      </c>
      <c r="P44" s="813"/>
      <c r="Q44" s="813"/>
      <c r="R44" s="813"/>
      <c r="S44" s="813"/>
      <c r="T44" s="813"/>
      <c r="U44" s="813"/>
      <c r="V44" s="814"/>
      <c r="W44" s="815">
        <f>SUM(W13:X43)</f>
        <v>0</v>
      </c>
      <c r="X44" s="815"/>
      <c r="Y44" s="815">
        <f>SUM(Y13:AA43)</f>
        <v>2.0833333333333332E-2</v>
      </c>
      <c r="Z44" s="815"/>
      <c r="AA44" s="815"/>
      <c r="AB44" s="816"/>
      <c r="AC44" s="817"/>
      <c r="AD44" s="817"/>
      <c r="AE44" s="818"/>
    </row>
    <row r="45" spans="1:31" ht="39" customHeight="1">
      <c r="A45" s="819" t="s">
        <v>307</v>
      </c>
      <c r="B45" s="810"/>
      <c r="C45" s="810"/>
      <c r="D45" s="810"/>
      <c r="E45" s="810"/>
      <c r="F45" s="810"/>
      <c r="G45" s="820">
        <f>G44-W44</f>
        <v>0.29166666666666663</v>
      </c>
      <c r="H45" s="820"/>
      <c r="I45" s="820"/>
      <c r="J45" s="820"/>
      <c r="K45" s="820"/>
      <c r="L45" s="820"/>
      <c r="M45" s="820"/>
      <c r="N45" s="820"/>
      <c r="O45" s="820">
        <f>O44-Y44</f>
        <v>0.29166666666666669</v>
      </c>
      <c r="P45" s="820"/>
      <c r="Q45" s="820"/>
      <c r="R45" s="820"/>
      <c r="S45" s="820"/>
      <c r="T45" s="820"/>
      <c r="U45" s="820"/>
      <c r="V45" s="820"/>
      <c r="W45" s="821" t="s">
        <v>308</v>
      </c>
      <c r="X45" s="822"/>
      <c r="Y45" s="822"/>
      <c r="Z45" s="822"/>
      <c r="AA45" s="822"/>
      <c r="AB45" s="822"/>
      <c r="AC45" s="822"/>
      <c r="AD45" s="822"/>
      <c r="AE45" s="823"/>
    </row>
    <row r="46" spans="1:31" ht="15" customHeight="1">
      <c r="A46" s="239" t="s">
        <v>309</v>
      </c>
      <c r="B46" s="9"/>
      <c r="C46" s="9" t="s">
        <v>310</v>
      </c>
      <c r="D46" s="9"/>
      <c r="E46" s="9"/>
      <c r="F46" s="9"/>
      <c r="G46" s="9"/>
      <c r="H46" s="9"/>
      <c r="I46" s="354"/>
      <c r="J46" s="354"/>
      <c r="K46" s="354"/>
      <c r="L46" s="354"/>
      <c r="M46" s="354"/>
      <c r="N46" s="354"/>
      <c r="O46" s="354"/>
      <c r="P46" s="354"/>
      <c r="Q46" s="354"/>
      <c r="R46" s="354"/>
      <c r="S46" s="354"/>
      <c r="T46" s="354"/>
      <c r="U46" s="354"/>
      <c r="V46" s="354"/>
      <c r="W46" s="354"/>
      <c r="X46" s="354"/>
      <c r="Y46" s="354"/>
      <c r="Z46" s="354"/>
      <c r="AA46" s="354"/>
    </row>
    <row r="47" spans="1:31" ht="15" customHeight="1">
      <c r="A47" s="239" t="s">
        <v>309</v>
      </c>
      <c r="B47" s="9"/>
      <c r="C47" s="9" t="s">
        <v>311</v>
      </c>
      <c r="D47" s="9"/>
      <c r="E47" s="9"/>
      <c r="F47" s="9"/>
      <c r="G47" s="9"/>
      <c r="H47" s="9"/>
      <c r="I47" s="354"/>
      <c r="J47" s="354"/>
      <c r="K47" s="354"/>
      <c r="L47" s="354"/>
      <c r="M47" s="354"/>
      <c r="N47" s="354"/>
      <c r="O47" s="354"/>
      <c r="P47" s="354"/>
      <c r="Q47" s="354"/>
      <c r="R47" s="354"/>
      <c r="S47" s="354"/>
      <c r="T47" s="354"/>
      <c r="U47" s="354"/>
      <c r="V47" s="354"/>
      <c r="W47" s="354"/>
      <c r="X47" s="354"/>
      <c r="Y47" s="354"/>
      <c r="Z47" s="354"/>
      <c r="AA47" s="354"/>
    </row>
    <row r="48" spans="1:31" ht="45" customHeight="1">
      <c r="A48" s="355" t="s">
        <v>309</v>
      </c>
      <c r="B48" s="354"/>
      <c r="C48" s="811" t="s">
        <v>312</v>
      </c>
      <c r="D48" s="811"/>
      <c r="E48" s="811"/>
      <c r="F48" s="811"/>
      <c r="G48" s="811"/>
      <c r="H48" s="811"/>
      <c r="I48" s="811"/>
      <c r="J48" s="811"/>
      <c r="K48" s="811"/>
      <c r="L48" s="811"/>
      <c r="M48" s="811"/>
      <c r="N48" s="811"/>
      <c r="O48" s="811"/>
      <c r="P48" s="811"/>
      <c r="Q48" s="811"/>
      <c r="R48" s="811"/>
      <c r="S48" s="811"/>
      <c r="T48" s="811"/>
      <c r="U48" s="811"/>
      <c r="V48" s="811"/>
      <c r="W48" s="811"/>
      <c r="X48" s="811"/>
      <c r="Y48" s="811"/>
      <c r="Z48" s="811"/>
      <c r="AA48" s="811"/>
      <c r="AB48" s="811"/>
      <c r="AC48" s="811"/>
      <c r="AD48" s="811"/>
      <c r="AE48" s="811"/>
    </row>
    <row r="49" spans="1:27" ht="15" customHeight="1">
      <c r="A49" s="354"/>
      <c r="B49" s="354"/>
      <c r="C49" s="356"/>
      <c r="D49" s="356"/>
      <c r="E49" s="356"/>
      <c r="F49" s="356"/>
      <c r="G49" s="356"/>
      <c r="H49" s="356"/>
      <c r="I49" s="356"/>
      <c r="J49" s="356"/>
      <c r="K49" s="356"/>
      <c r="L49" s="356"/>
      <c r="M49" s="356"/>
      <c r="N49" s="356"/>
      <c r="O49" s="356"/>
      <c r="P49" s="356"/>
      <c r="Q49" s="356"/>
      <c r="R49" s="357"/>
      <c r="S49" s="356"/>
      <c r="T49" s="356"/>
      <c r="U49" s="356"/>
      <c r="V49" s="356"/>
      <c r="W49" s="356"/>
      <c r="X49" s="356"/>
      <c r="Y49" s="356"/>
      <c r="Z49" s="356"/>
      <c r="AA49" s="356"/>
    </row>
    <row r="50" spans="1:27" ht="12.75" customHeight="1">
      <c r="A50" s="358"/>
      <c r="B50" s="354"/>
      <c r="C50" s="811"/>
      <c r="D50" s="811"/>
      <c r="E50" s="811"/>
      <c r="F50" s="811"/>
      <c r="G50" s="811"/>
      <c r="H50" s="811"/>
      <c r="I50" s="811"/>
      <c r="J50" s="811"/>
      <c r="K50" s="811"/>
      <c r="L50" s="811"/>
      <c r="M50" s="811"/>
      <c r="N50" s="811"/>
      <c r="O50" s="811"/>
      <c r="P50" s="811"/>
      <c r="Q50" s="811"/>
      <c r="R50" s="811"/>
      <c r="S50" s="811"/>
      <c r="T50" s="811"/>
      <c r="U50" s="811"/>
      <c r="V50" s="811"/>
      <c r="W50" s="811"/>
      <c r="X50" s="811"/>
      <c r="Y50" s="811"/>
      <c r="Z50" s="359"/>
      <c r="AA50" s="359"/>
    </row>
    <row r="51" spans="1:27">
      <c r="A51" s="354"/>
      <c r="B51" s="354"/>
      <c r="C51" s="811"/>
      <c r="D51" s="811"/>
      <c r="E51" s="811"/>
      <c r="F51" s="811"/>
      <c r="G51" s="811"/>
      <c r="H51" s="811"/>
      <c r="I51" s="811"/>
      <c r="J51" s="811"/>
      <c r="K51" s="811"/>
      <c r="L51" s="811"/>
      <c r="M51" s="811"/>
      <c r="N51" s="811"/>
      <c r="O51" s="811"/>
      <c r="P51" s="811"/>
      <c r="Q51" s="811"/>
      <c r="R51" s="811"/>
      <c r="S51" s="811"/>
      <c r="T51" s="811"/>
      <c r="U51" s="811"/>
      <c r="V51" s="811"/>
      <c r="W51" s="811"/>
      <c r="X51" s="811"/>
      <c r="Y51" s="811"/>
      <c r="Z51" s="359"/>
      <c r="AA51" s="359"/>
    </row>
  </sheetData>
  <sheetProtection sheet="1" selectLockedCells="1"/>
  <protectedRanges>
    <protectedRange sqref="AB5:AR6 V45 AB46:AR48 V8:AF8 K7:AF7 AB1:AR1 W9:AF11 AG7:AH11 AE3:AE4 AF4 Y12:AE12 Y44:AH45 AA13:AE43 AF2:AR2" name="範囲4"/>
    <protectedRange sqref="B13:F43" name="２"/>
    <protectedRange sqref="O4 N3 T3:X4 P3:R4 A3:J4 A1:S1 A2:P2" name="３"/>
    <protectedRange sqref="AB2:AE2" name="範囲4_1"/>
    <protectedRange sqref="Q2:S2" name="３_1"/>
  </protectedRanges>
  <mergeCells count="331">
    <mergeCell ref="C48:AE48"/>
    <mergeCell ref="C50:Y51"/>
    <mergeCell ref="G44:N44"/>
    <mergeCell ref="O44:V44"/>
    <mergeCell ref="W44:X44"/>
    <mergeCell ref="Y44:AA44"/>
    <mergeCell ref="AB44:AE44"/>
    <mergeCell ref="A45:F45"/>
    <mergeCell ref="G45:N45"/>
    <mergeCell ref="O45:V45"/>
    <mergeCell ref="W45:AE45"/>
    <mergeCell ref="O43:Q43"/>
    <mergeCell ref="S43:U43"/>
    <mergeCell ref="W43:X43"/>
    <mergeCell ref="Y43:AA43"/>
    <mergeCell ref="AB43:AE43"/>
    <mergeCell ref="A44:F44"/>
    <mergeCell ref="G43:I43"/>
    <mergeCell ref="K43:M43"/>
    <mergeCell ref="C43:D43"/>
    <mergeCell ref="E43:F43"/>
    <mergeCell ref="O41:Q41"/>
    <mergeCell ref="S41:U41"/>
    <mergeCell ref="W41:X41"/>
    <mergeCell ref="Y41:AA41"/>
    <mergeCell ref="AB41:AE41"/>
    <mergeCell ref="C42:D42"/>
    <mergeCell ref="E42:F42"/>
    <mergeCell ref="G41:I41"/>
    <mergeCell ref="K41:M41"/>
    <mergeCell ref="C41:D41"/>
    <mergeCell ref="E41:F41"/>
    <mergeCell ref="K42:M42"/>
    <mergeCell ref="O42:Q42"/>
    <mergeCell ref="S42:U42"/>
    <mergeCell ref="W42:X42"/>
    <mergeCell ref="Y42:AA42"/>
    <mergeCell ref="AB42:AE42"/>
    <mergeCell ref="G42:I42"/>
    <mergeCell ref="O39:Q39"/>
    <mergeCell ref="S39:U39"/>
    <mergeCell ref="W39:X39"/>
    <mergeCell ref="Y39:AA39"/>
    <mergeCell ref="AB39:AE39"/>
    <mergeCell ref="C40:D40"/>
    <mergeCell ref="E40:F40"/>
    <mergeCell ref="G39:I39"/>
    <mergeCell ref="K39:M39"/>
    <mergeCell ref="C39:D39"/>
    <mergeCell ref="E39:F39"/>
    <mergeCell ref="K40:M40"/>
    <mergeCell ref="O40:Q40"/>
    <mergeCell ref="S40:U40"/>
    <mergeCell ref="W40:X40"/>
    <mergeCell ref="Y40:AA40"/>
    <mergeCell ref="AB40:AE40"/>
    <mergeCell ref="G40:I40"/>
    <mergeCell ref="O37:Q37"/>
    <mergeCell ref="S37:U37"/>
    <mergeCell ref="W37:X37"/>
    <mergeCell ref="Y37:AA37"/>
    <mergeCell ref="AB37:AE37"/>
    <mergeCell ref="C38:D38"/>
    <mergeCell ref="E38:F38"/>
    <mergeCell ref="G37:I37"/>
    <mergeCell ref="K37:M37"/>
    <mergeCell ref="C37:D37"/>
    <mergeCell ref="E37:F37"/>
    <mergeCell ref="K38:M38"/>
    <mergeCell ref="O38:Q38"/>
    <mergeCell ref="S38:U38"/>
    <mergeCell ref="W38:X38"/>
    <mergeCell ref="Y38:AA38"/>
    <mergeCell ref="AB38:AE38"/>
    <mergeCell ref="G38:I38"/>
    <mergeCell ref="O35:Q35"/>
    <mergeCell ref="S35:U35"/>
    <mergeCell ref="W35:X35"/>
    <mergeCell ref="Y35:AA35"/>
    <mergeCell ref="AB35:AE35"/>
    <mergeCell ref="C36:D36"/>
    <mergeCell ref="E36:F36"/>
    <mergeCell ref="G35:I35"/>
    <mergeCell ref="K35:M35"/>
    <mergeCell ref="C35:D35"/>
    <mergeCell ref="E35:F35"/>
    <mergeCell ref="K36:M36"/>
    <mergeCell ref="O36:Q36"/>
    <mergeCell ref="S36:U36"/>
    <mergeCell ref="W36:X36"/>
    <mergeCell ref="Y36:AA36"/>
    <mergeCell ref="AB36:AE36"/>
    <mergeCell ref="G36:I36"/>
    <mergeCell ref="O33:Q33"/>
    <mergeCell ref="S33:U33"/>
    <mergeCell ref="W33:X33"/>
    <mergeCell ref="Y33:AA33"/>
    <mergeCell ref="AB33:AE33"/>
    <mergeCell ref="C34:D34"/>
    <mergeCell ref="E34:F34"/>
    <mergeCell ref="G33:I33"/>
    <mergeCell ref="K33:M33"/>
    <mergeCell ref="C33:D33"/>
    <mergeCell ref="E33:F33"/>
    <mergeCell ref="K34:M34"/>
    <mergeCell ref="O34:Q34"/>
    <mergeCell ref="S34:U34"/>
    <mergeCell ref="W34:X34"/>
    <mergeCell ref="Y34:AA34"/>
    <mergeCell ref="AB34:AE34"/>
    <mergeCell ref="G34:I34"/>
    <mergeCell ref="O31:Q31"/>
    <mergeCell ref="S31:U31"/>
    <mergeCell ref="W31:X31"/>
    <mergeCell ref="Y31:AA31"/>
    <mergeCell ref="AB31:AE31"/>
    <mergeCell ref="C32:D32"/>
    <mergeCell ref="E32:F32"/>
    <mergeCell ref="G31:I31"/>
    <mergeCell ref="K31:M31"/>
    <mergeCell ref="C31:D31"/>
    <mergeCell ref="E31:F31"/>
    <mergeCell ref="K32:M32"/>
    <mergeCell ref="O32:Q32"/>
    <mergeCell ref="S32:U32"/>
    <mergeCell ref="W32:X32"/>
    <mergeCell ref="Y32:AA32"/>
    <mergeCell ref="AB32:AE32"/>
    <mergeCell ref="G32:I32"/>
    <mergeCell ref="O29:Q29"/>
    <mergeCell ref="S29:U29"/>
    <mergeCell ref="W29:X29"/>
    <mergeCell ref="Y29:AA29"/>
    <mergeCell ref="AB29:AE29"/>
    <mergeCell ref="C30:D30"/>
    <mergeCell ref="E30:F30"/>
    <mergeCell ref="G29:I29"/>
    <mergeCell ref="K29:M29"/>
    <mergeCell ref="C29:D29"/>
    <mergeCell ref="E29:F29"/>
    <mergeCell ref="K30:M30"/>
    <mergeCell ref="O30:Q30"/>
    <mergeCell ref="S30:U30"/>
    <mergeCell ref="W30:X30"/>
    <mergeCell ref="Y30:AA30"/>
    <mergeCell ref="AB30:AE30"/>
    <mergeCell ref="G30:I30"/>
    <mergeCell ref="O27:Q27"/>
    <mergeCell ref="S27:U27"/>
    <mergeCell ref="W27:X27"/>
    <mergeCell ref="Y27:AA27"/>
    <mergeCell ref="AB27:AE27"/>
    <mergeCell ref="C28:D28"/>
    <mergeCell ref="E28:F28"/>
    <mergeCell ref="G27:I27"/>
    <mergeCell ref="K27:M27"/>
    <mergeCell ref="C27:D27"/>
    <mergeCell ref="E27:F27"/>
    <mergeCell ref="K28:M28"/>
    <mergeCell ref="O28:Q28"/>
    <mergeCell ref="S28:U28"/>
    <mergeCell ref="W28:X28"/>
    <mergeCell ref="Y28:AA28"/>
    <mergeCell ref="AB28:AE28"/>
    <mergeCell ref="G28:I28"/>
    <mergeCell ref="O25:Q25"/>
    <mergeCell ref="S25:U25"/>
    <mergeCell ref="W25:X25"/>
    <mergeCell ref="Y25:AA25"/>
    <mergeCell ref="AB25:AE25"/>
    <mergeCell ref="C26:D26"/>
    <mergeCell ref="E26:F26"/>
    <mergeCell ref="G25:I25"/>
    <mergeCell ref="K25:M25"/>
    <mergeCell ref="C25:D25"/>
    <mergeCell ref="E25:F25"/>
    <mergeCell ref="K26:M26"/>
    <mergeCell ref="O26:Q26"/>
    <mergeCell ref="S26:U26"/>
    <mergeCell ref="W26:X26"/>
    <mergeCell ref="Y26:AA26"/>
    <mergeCell ref="AB26:AE26"/>
    <mergeCell ref="G26:I26"/>
    <mergeCell ref="O23:Q23"/>
    <mergeCell ref="S23:U23"/>
    <mergeCell ref="W23:X23"/>
    <mergeCell ref="Y23:AA23"/>
    <mergeCell ref="AB23:AE23"/>
    <mergeCell ref="C24:D24"/>
    <mergeCell ref="E24:F24"/>
    <mergeCell ref="G23:I23"/>
    <mergeCell ref="K23:M23"/>
    <mergeCell ref="C23:D23"/>
    <mergeCell ref="E23:F23"/>
    <mergeCell ref="K24:M24"/>
    <mergeCell ref="O24:Q24"/>
    <mergeCell ref="S24:U24"/>
    <mergeCell ref="W24:X24"/>
    <mergeCell ref="Y24:AA24"/>
    <mergeCell ref="AB24:AE24"/>
    <mergeCell ref="G24:I24"/>
    <mergeCell ref="O21:Q21"/>
    <mergeCell ref="S21:U21"/>
    <mergeCell ref="W21:X21"/>
    <mergeCell ref="Y21:AA21"/>
    <mergeCell ref="AB21:AE21"/>
    <mergeCell ref="C22:D22"/>
    <mergeCell ref="E22:F22"/>
    <mergeCell ref="G21:I21"/>
    <mergeCell ref="K21:M21"/>
    <mergeCell ref="C21:D21"/>
    <mergeCell ref="E21:F21"/>
    <mergeCell ref="K22:M22"/>
    <mergeCell ref="O22:Q22"/>
    <mergeCell ref="S22:U22"/>
    <mergeCell ref="W22:X22"/>
    <mergeCell ref="Y22:AA22"/>
    <mergeCell ref="AB22:AE22"/>
    <mergeCell ref="G22:I22"/>
    <mergeCell ref="O19:Q19"/>
    <mergeCell ref="S19:U19"/>
    <mergeCell ref="W19:X19"/>
    <mergeCell ref="Y19:AA19"/>
    <mergeCell ref="AB19:AE19"/>
    <mergeCell ref="C20:D20"/>
    <mergeCell ref="E20:F20"/>
    <mergeCell ref="G19:I19"/>
    <mergeCell ref="K19:M19"/>
    <mergeCell ref="C19:D19"/>
    <mergeCell ref="E19:F19"/>
    <mergeCell ref="K20:M20"/>
    <mergeCell ref="O20:Q20"/>
    <mergeCell ref="S20:U20"/>
    <mergeCell ref="W20:X20"/>
    <mergeCell ref="Y20:AA20"/>
    <mergeCell ref="AB20:AE20"/>
    <mergeCell ref="G20:I20"/>
    <mergeCell ref="C14:D14"/>
    <mergeCell ref="E14:F14"/>
    <mergeCell ref="O17:Q17"/>
    <mergeCell ref="S17:U17"/>
    <mergeCell ref="W17:X17"/>
    <mergeCell ref="Y17:AA17"/>
    <mergeCell ref="AB17:AE17"/>
    <mergeCell ref="C18:D18"/>
    <mergeCell ref="E18:F18"/>
    <mergeCell ref="G17:I17"/>
    <mergeCell ref="K17:M17"/>
    <mergeCell ref="C17:D17"/>
    <mergeCell ref="E17:F17"/>
    <mergeCell ref="K18:M18"/>
    <mergeCell ref="O18:Q18"/>
    <mergeCell ref="S18:U18"/>
    <mergeCell ref="W18:X18"/>
    <mergeCell ref="Y18:AA18"/>
    <mergeCell ref="AB18:AE18"/>
    <mergeCell ref="G18:I18"/>
    <mergeCell ref="O15:Q15"/>
    <mergeCell ref="S15:U15"/>
    <mergeCell ref="W15:X15"/>
    <mergeCell ref="Y15:AA15"/>
    <mergeCell ref="AB15:AE15"/>
    <mergeCell ref="C16:D16"/>
    <mergeCell ref="E16:F16"/>
    <mergeCell ref="G15:I15"/>
    <mergeCell ref="K15:M15"/>
    <mergeCell ref="C15:D15"/>
    <mergeCell ref="E15:F15"/>
    <mergeCell ref="K16:M16"/>
    <mergeCell ref="O16:Q16"/>
    <mergeCell ref="S16:U16"/>
    <mergeCell ref="W16:X16"/>
    <mergeCell ref="Y16:AA16"/>
    <mergeCell ref="AB16:AE16"/>
    <mergeCell ref="G16:I16"/>
    <mergeCell ref="K14:M14"/>
    <mergeCell ref="O14:Q14"/>
    <mergeCell ref="S14:U14"/>
    <mergeCell ref="W14:X14"/>
    <mergeCell ref="Y14:AA14"/>
    <mergeCell ref="W12:X12"/>
    <mergeCell ref="Y12:AA12"/>
    <mergeCell ref="AB14:AE14"/>
    <mergeCell ref="G14:I14"/>
    <mergeCell ref="AB12:AE12"/>
    <mergeCell ref="AB13:AE13"/>
    <mergeCell ref="C13:D13"/>
    <mergeCell ref="E13:F13"/>
    <mergeCell ref="R9:R12"/>
    <mergeCell ref="S9:U11"/>
    <mergeCell ref="V9:V12"/>
    <mergeCell ref="W9:X11"/>
    <mergeCell ref="Y9:AA11"/>
    <mergeCell ref="C12:D12"/>
    <mergeCell ref="E12:F12"/>
    <mergeCell ref="G12:I12"/>
    <mergeCell ref="K12:M12"/>
    <mergeCell ref="O12:Q12"/>
    <mergeCell ref="G9:I11"/>
    <mergeCell ref="J9:J12"/>
    <mergeCell ref="K9:M11"/>
    <mergeCell ref="O13:Q13"/>
    <mergeCell ref="S13:U13"/>
    <mergeCell ref="W13:X13"/>
    <mergeCell ref="Y13:AA13"/>
    <mergeCell ref="G13:I13"/>
    <mergeCell ref="K13:M13"/>
    <mergeCell ref="Q2:S2"/>
    <mergeCell ref="T2:AE2"/>
    <mergeCell ref="AE3:AE4"/>
    <mergeCell ref="AF3:AF4"/>
    <mergeCell ref="A6:AE6"/>
    <mergeCell ref="A7:A11"/>
    <mergeCell ref="B7:B11"/>
    <mergeCell ref="C7:D11"/>
    <mergeCell ref="E7:F11"/>
    <mergeCell ref="G7:V7"/>
    <mergeCell ref="B3:D4"/>
    <mergeCell ref="E3:L4"/>
    <mergeCell ref="N3:S4"/>
    <mergeCell ref="T3:W4"/>
    <mergeCell ref="Y3:AB4"/>
    <mergeCell ref="AC3:AD4"/>
    <mergeCell ref="AB7:AE11"/>
    <mergeCell ref="G8:N8"/>
    <mergeCell ref="O8:V8"/>
    <mergeCell ref="W8:AA8"/>
    <mergeCell ref="N9:N12"/>
    <mergeCell ref="O9:Q11"/>
    <mergeCell ref="W7:AA7"/>
    <mergeCell ref="S12:U12"/>
  </mergeCells>
  <phoneticPr fontId="3"/>
  <conditionalFormatting sqref="B13:AE43">
    <cfRule type="expression" dxfId="11" priority="3" stopIfTrue="1">
      <formula>OR($B13="日",$B13="祝",$B13=0)</formula>
    </cfRule>
  </conditionalFormatting>
  <conditionalFormatting sqref="W13:X43">
    <cfRule type="expression" dxfId="10" priority="2" stopIfTrue="1">
      <formula>OR($J13="△",$N13="△")</formula>
    </cfRule>
  </conditionalFormatting>
  <conditionalFormatting sqref="Y13:AA43">
    <cfRule type="expression" dxfId="9" priority="1" stopIfTrue="1">
      <formula>OR($R13="△",$V13="△")</formula>
    </cfRule>
  </conditionalFormatting>
  <dataValidations count="3">
    <dataValidation type="list" allowBlank="1" showInputMessage="1" showErrorMessage="1" sqref="T3:W4" xr:uid="{BDD0B105-8E6A-4236-9A14-1FA539D68D8B}">
      <formula1>"常勤,非常勤"</formula1>
    </dataValidation>
    <dataValidation type="list" allowBlank="1" showInputMessage="1" showErrorMessage="1" sqref="N13:N43 R13:R43 J13:J43 V13:V43" xr:uid="{AD81953B-EE07-46C1-825F-8ADDB2863858}">
      <formula1>"△,×"</formula1>
    </dataValidation>
    <dataValidation allowBlank="1" showInputMessage="1" showErrorMessage="1" prompt="半角数字で入力。_x000a_数字を入力すると、曜日が自動的に反映されます。" sqref="AC3:AD4" xr:uid="{DB48E082-34BD-41B3-901A-E623C44E2368}"/>
  </dataValidations>
  <pageMargins left="0.51181102362204722" right="0.51181102362204722" top="0.74803149606299213" bottom="0.74803149606299213" header="0.31496062992125984" footer="0.31496062992125984"/>
  <pageSetup paperSize="9" scale="81"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B10F7-4AB3-449A-94AD-74098487D051}">
  <sheetPr>
    <tabColor rgb="FFFFFF00"/>
    <pageSetUpPr fitToPage="1"/>
  </sheetPr>
  <dimension ref="A1:APJ53"/>
  <sheetViews>
    <sheetView view="pageBreakPreview" zoomScale="90" zoomScaleNormal="100" zoomScaleSheetLayoutView="90" workbookViewId="0">
      <pane ySplit="14" topLeftCell="A15" activePane="bottomLeft" state="frozen"/>
      <selection pane="bottomLeft" activeCell="C15" sqref="C15:D15"/>
    </sheetView>
  </sheetViews>
  <sheetFormatPr defaultColWidth="9" defaultRowHeight="13.5"/>
  <cols>
    <col min="1" max="1" width="3.25" style="364" customWidth="1"/>
    <col min="2" max="2" width="4.125" style="364" customWidth="1"/>
    <col min="3" max="5" width="3.5" style="364" customWidth="1"/>
    <col min="6" max="6" width="3.25" style="364" customWidth="1"/>
    <col min="7" max="30" width="3.25" style="364" hidden="1" customWidth="1"/>
    <col min="31" max="31" width="3.25" style="364" customWidth="1"/>
    <col min="32" max="46" width="3" style="364" customWidth="1"/>
    <col min="47" max="47" width="2.75" style="364" customWidth="1"/>
    <col min="48" max="48" width="4.375" style="364" customWidth="1"/>
    <col min="49" max="51" width="2.75" style="364" customWidth="1"/>
    <col min="52" max="54" width="3.25" style="364" customWidth="1"/>
    <col min="55" max="55" width="5" style="364" customWidth="1"/>
    <col min="56" max="56" width="3.25" style="364" customWidth="1"/>
    <col min="57" max="57" width="4.125" style="364" customWidth="1"/>
    <col min="58" max="60" width="3.5" style="364" customWidth="1"/>
    <col min="61" max="61" width="3.25" style="364" customWidth="1"/>
    <col min="62" max="85" width="3.25" style="364" hidden="1" customWidth="1"/>
    <col min="86" max="86" width="3.25" style="364" customWidth="1"/>
    <col min="87" max="101" width="3" style="364" customWidth="1"/>
    <col min="102" max="102" width="2.75" style="364" customWidth="1"/>
    <col min="103" max="103" width="4.375" style="364" customWidth="1"/>
    <col min="104" max="106" width="2.75" style="364" customWidth="1"/>
    <col min="107" max="109" width="3.25" style="364" customWidth="1"/>
    <col min="110" max="110" width="5" style="364" customWidth="1"/>
    <col min="111" max="111" width="3.25" style="364" customWidth="1"/>
    <col min="112" max="112" width="4.125" style="364" customWidth="1"/>
    <col min="113" max="115" width="3.5" style="364" customWidth="1"/>
    <col min="116" max="116" width="3.25" style="364" customWidth="1"/>
    <col min="117" max="140" width="3.25" style="364" hidden="1" customWidth="1"/>
    <col min="141" max="141" width="3.25" style="364" customWidth="1"/>
    <col min="142" max="156" width="3" style="364" customWidth="1"/>
    <col min="157" max="157" width="2.75" style="364" customWidth="1"/>
    <col min="158" max="158" width="4.375" style="364" customWidth="1"/>
    <col min="159" max="161" width="2.75" style="364" customWidth="1"/>
    <col min="162" max="164" width="3.25" style="364" customWidth="1"/>
    <col min="165" max="165" width="5" style="364" customWidth="1"/>
    <col min="166" max="166" width="3.25" style="364" customWidth="1"/>
    <col min="167" max="167" width="4.125" style="364" customWidth="1"/>
    <col min="168" max="170" width="3.5" style="364" customWidth="1"/>
    <col min="171" max="171" width="3.25" style="364" customWidth="1"/>
    <col min="172" max="195" width="3.25" style="364" hidden="1" customWidth="1"/>
    <col min="196" max="196" width="3.25" style="364" customWidth="1"/>
    <col min="197" max="211" width="3" style="364" customWidth="1"/>
    <col min="212" max="212" width="2.75" style="364" customWidth="1"/>
    <col min="213" max="213" width="4.375" style="364" customWidth="1"/>
    <col min="214" max="216" width="2.75" style="364" customWidth="1"/>
    <col min="217" max="219" width="3.25" style="364" customWidth="1"/>
    <col min="220" max="220" width="5" style="364" customWidth="1"/>
    <col min="221" max="221" width="3.25" style="364" customWidth="1"/>
    <col min="222" max="222" width="4.125" style="364" customWidth="1"/>
    <col min="223" max="225" width="3.5" style="364" customWidth="1"/>
    <col min="226" max="226" width="3.25" style="364" customWidth="1"/>
    <col min="227" max="250" width="3.25" style="364" hidden="1" customWidth="1"/>
    <col min="251" max="251" width="3.25" style="364" customWidth="1"/>
    <col min="252" max="266" width="3" style="364" customWidth="1"/>
    <col min="267" max="267" width="2.75" style="364" customWidth="1"/>
    <col min="268" max="268" width="4.375" style="364" customWidth="1"/>
    <col min="269" max="271" width="2.75" style="364" customWidth="1"/>
    <col min="272" max="274" width="3.25" style="364" customWidth="1"/>
    <col min="275" max="275" width="5" style="364" customWidth="1"/>
    <col min="276" max="276" width="3.25" style="364" customWidth="1"/>
    <col min="277" max="277" width="4.125" style="364" customWidth="1"/>
    <col min="278" max="280" width="3.5" style="364" customWidth="1"/>
    <col min="281" max="281" width="3.25" style="364" customWidth="1"/>
    <col min="282" max="305" width="3.25" style="364" hidden="1" customWidth="1"/>
    <col min="306" max="306" width="3.25" style="364" customWidth="1"/>
    <col min="307" max="321" width="3" style="364" customWidth="1"/>
    <col min="322" max="322" width="2.75" style="364" customWidth="1"/>
    <col min="323" max="323" width="4.375" style="364" customWidth="1"/>
    <col min="324" max="326" width="2.75" style="364" customWidth="1"/>
    <col min="327" max="329" width="3.25" style="364" customWidth="1"/>
    <col min="330" max="330" width="5" style="364" customWidth="1"/>
    <col min="331" max="331" width="3.25" style="364" customWidth="1"/>
    <col min="332" max="332" width="4.125" style="364" customWidth="1"/>
    <col min="333" max="335" width="3.5" style="364" customWidth="1"/>
    <col min="336" max="336" width="3.25" style="364" customWidth="1"/>
    <col min="337" max="360" width="3.25" style="364" hidden="1" customWidth="1"/>
    <col min="361" max="361" width="3.25" style="364" customWidth="1"/>
    <col min="362" max="376" width="3" style="364" customWidth="1"/>
    <col min="377" max="377" width="2.75" style="364" customWidth="1"/>
    <col min="378" max="378" width="4.375" style="364" customWidth="1"/>
    <col min="379" max="381" width="2.75" style="364" customWidth="1"/>
    <col min="382" max="384" width="3.25" style="364" customWidth="1"/>
    <col min="385" max="385" width="5" style="364" customWidth="1"/>
    <col min="386" max="386" width="3.25" style="364" customWidth="1"/>
    <col min="387" max="387" width="4.125" style="364" customWidth="1"/>
    <col min="388" max="390" width="3.5" style="364" customWidth="1"/>
    <col min="391" max="391" width="3.25" style="364" customWidth="1"/>
    <col min="392" max="415" width="3.25" style="364" hidden="1" customWidth="1"/>
    <col min="416" max="416" width="3.25" style="364" customWidth="1"/>
    <col min="417" max="431" width="3" style="364" customWidth="1"/>
    <col min="432" max="432" width="2.75" style="364" customWidth="1"/>
    <col min="433" max="433" width="4.375" style="364" customWidth="1"/>
    <col min="434" max="436" width="2.75" style="364" customWidth="1"/>
    <col min="437" max="439" width="3.25" style="364" customWidth="1"/>
    <col min="440" max="440" width="5" style="364" customWidth="1"/>
    <col min="441" max="441" width="3.25" style="364" customWidth="1"/>
    <col min="442" max="442" width="4.125" style="364" customWidth="1"/>
    <col min="443" max="445" width="3.5" style="364" customWidth="1"/>
    <col min="446" max="446" width="3.25" style="364" customWidth="1"/>
    <col min="447" max="470" width="3.25" style="364" hidden="1" customWidth="1"/>
    <col min="471" max="471" width="3.25" style="364" customWidth="1"/>
    <col min="472" max="486" width="3" style="364" customWidth="1"/>
    <col min="487" max="487" width="2.75" style="364" customWidth="1"/>
    <col min="488" max="488" width="4.375" style="364" customWidth="1"/>
    <col min="489" max="491" width="2.75" style="364" customWidth="1"/>
    <col min="492" max="494" width="3.25" style="364" customWidth="1"/>
    <col min="495" max="495" width="5" style="364" customWidth="1"/>
    <col min="496" max="496" width="3.25" style="364" customWidth="1"/>
    <col min="497" max="497" width="4.125" style="364" customWidth="1"/>
    <col min="498" max="500" width="3.5" style="364" customWidth="1"/>
    <col min="501" max="501" width="3.25" style="364" customWidth="1"/>
    <col min="502" max="525" width="3.25" style="364" hidden="1" customWidth="1"/>
    <col min="526" max="526" width="3.25" style="364" customWidth="1"/>
    <col min="527" max="541" width="3" style="364" customWidth="1"/>
    <col min="542" max="542" width="2.75" style="364" customWidth="1"/>
    <col min="543" max="543" width="4.375" style="364" customWidth="1"/>
    <col min="544" max="546" width="2.75" style="364" customWidth="1"/>
    <col min="547" max="549" width="3.25" style="364" customWidth="1"/>
    <col min="550" max="550" width="5" style="364" customWidth="1"/>
    <col min="551" max="551" width="3.25" style="364" customWidth="1"/>
    <col min="552" max="552" width="4.125" style="364" customWidth="1"/>
    <col min="553" max="555" width="3.5" style="364" customWidth="1"/>
    <col min="556" max="556" width="3.25" style="364" customWidth="1"/>
    <col min="557" max="580" width="3.25" style="364" hidden="1" customWidth="1"/>
    <col min="581" max="581" width="3.25" style="364" customWidth="1"/>
    <col min="582" max="596" width="3" style="364" customWidth="1"/>
    <col min="597" max="597" width="2.75" style="364" customWidth="1"/>
    <col min="598" max="598" width="4.375" style="364" customWidth="1"/>
    <col min="599" max="601" width="2.75" style="364" customWidth="1"/>
    <col min="602" max="604" width="3.25" style="364" customWidth="1"/>
    <col min="605" max="605" width="5" style="364" customWidth="1"/>
    <col min="606" max="606" width="3.25" style="364" customWidth="1"/>
    <col min="607" max="607" width="4.125" style="364" customWidth="1"/>
    <col min="608" max="610" width="3.5" style="364" customWidth="1"/>
    <col min="611" max="611" width="3.25" style="364" customWidth="1"/>
    <col min="612" max="635" width="3.25" style="364" hidden="1" customWidth="1"/>
    <col min="636" max="636" width="3.25" style="364" customWidth="1"/>
    <col min="637" max="651" width="3" style="364" customWidth="1"/>
    <col min="652" max="652" width="2.75" style="364" customWidth="1"/>
    <col min="653" max="653" width="4.375" style="364" customWidth="1"/>
    <col min="654" max="656" width="2.75" style="364" customWidth="1"/>
    <col min="657" max="659" width="3.25" style="364" customWidth="1"/>
    <col min="660" max="660" width="5" style="364" customWidth="1"/>
    <col min="661" max="661" width="3.25" style="364" customWidth="1"/>
    <col min="662" max="662" width="4.125" style="364" customWidth="1"/>
    <col min="663" max="665" width="3.5" style="364" customWidth="1"/>
    <col min="666" max="666" width="3.25" style="364" customWidth="1"/>
    <col min="667" max="690" width="3.25" style="364" hidden="1" customWidth="1"/>
    <col min="691" max="691" width="3.25" style="364" customWidth="1"/>
    <col min="692" max="706" width="3" style="364" customWidth="1"/>
    <col min="707" max="707" width="2.75" style="364" customWidth="1"/>
    <col min="708" max="708" width="4.375" style="364" customWidth="1"/>
    <col min="709" max="711" width="2.75" style="364" customWidth="1"/>
    <col min="712" max="714" width="3.25" style="364" customWidth="1"/>
    <col min="715" max="715" width="5" style="364" customWidth="1"/>
    <col min="716" max="716" width="3.25" style="364" customWidth="1"/>
    <col min="717" max="717" width="4.125" style="364" customWidth="1"/>
    <col min="718" max="720" width="3.5" style="364" customWidth="1"/>
    <col min="721" max="721" width="3.25" style="364" customWidth="1"/>
    <col min="722" max="745" width="3.25" style="364" hidden="1" customWidth="1"/>
    <col min="746" max="746" width="3.25" style="364" customWidth="1"/>
    <col min="747" max="761" width="3" style="364" customWidth="1"/>
    <col min="762" max="762" width="2.75" style="364" customWidth="1"/>
    <col min="763" max="763" width="4.375" style="364" customWidth="1"/>
    <col min="764" max="766" width="2.75" style="364" customWidth="1"/>
    <col min="767" max="769" width="3.25" style="364" customWidth="1"/>
    <col min="770" max="770" width="5" style="364" customWidth="1"/>
    <col min="771" max="771" width="3.25" style="364" customWidth="1"/>
    <col min="772" max="772" width="4.125" style="364" customWidth="1"/>
    <col min="773" max="775" width="3.5" style="364" customWidth="1"/>
    <col min="776" max="776" width="3.25" style="364" customWidth="1"/>
    <col min="777" max="800" width="3.25" style="364" hidden="1" customWidth="1"/>
    <col min="801" max="801" width="3.25" style="364" customWidth="1"/>
    <col min="802" max="816" width="3" style="364" customWidth="1"/>
    <col min="817" max="817" width="2.75" style="364" customWidth="1"/>
    <col min="818" max="818" width="4.375" style="364" customWidth="1"/>
    <col min="819" max="821" width="2.75" style="364" customWidth="1"/>
    <col min="822" max="824" width="3.25" style="364" customWidth="1"/>
    <col min="825" max="825" width="5" style="364" customWidth="1"/>
    <col min="826" max="826" width="3.25" style="364" customWidth="1"/>
    <col min="827" max="827" width="4.125" style="364" customWidth="1"/>
    <col min="828" max="830" width="3.5" style="364" customWidth="1"/>
    <col min="831" max="831" width="3.25" style="364" customWidth="1"/>
    <col min="832" max="855" width="3.25" style="364" hidden="1" customWidth="1"/>
    <col min="856" max="856" width="3.25" style="364" customWidth="1"/>
    <col min="857" max="871" width="3" style="364" customWidth="1"/>
    <col min="872" max="872" width="2.75" style="364" customWidth="1"/>
    <col min="873" max="873" width="4.375" style="364" customWidth="1"/>
    <col min="874" max="876" width="2.75" style="364" customWidth="1"/>
    <col min="877" max="879" width="3.25" style="364" customWidth="1"/>
    <col min="880" max="880" width="5" style="364" customWidth="1"/>
    <col min="881" max="881" width="3.25" style="364" customWidth="1"/>
    <col min="882" max="882" width="4.125" style="364" customWidth="1"/>
    <col min="883" max="885" width="3.5" style="364" customWidth="1"/>
    <col min="886" max="886" width="3.25" style="364" customWidth="1"/>
    <col min="887" max="910" width="3.25" style="364" hidden="1" customWidth="1"/>
    <col min="911" max="911" width="3.25" style="364" customWidth="1"/>
    <col min="912" max="926" width="3" style="364" customWidth="1"/>
    <col min="927" max="927" width="2.75" style="364" customWidth="1"/>
    <col min="928" max="928" width="4.375" style="364" customWidth="1"/>
    <col min="929" max="931" width="2.75" style="364" customWidth="1"/>
    <col min="932" max="934" width="3.25" style="364" customWidth="1"/>
    <col min="935" max="935" width="5" style="364" customWidth="1"/>
    <col min="936" max="936" width="3.25" style="364" customWidth="1"/>
    <col min="937" max="937" width="4.125" style="364" customWidth="1"/>
    <col min="938" max="940" width="3.5" style="364" customWidth="1"/>
    <col min="941" max="941" width="3.25" style="364" customWidth="1"/>
    <col min="942" max="965" width="3.25" style="364" hidden="1" customWidth="1"/>
    <col min="966" max="966" width="3.25" style="364" customWidth="1"/>
    <col min="967" max="981" width="3" style="364" customWidth="1"/>
    <col min="982" max="982" width="2.75" style="364" customWidth="1"/>
    <col min="983" max="983" width="4.375" style="364" customWidth="1"/>
    <col min="984" max="986" width="2.75" style="364" customWidth="1"/>
    <col min="987" max="989" width="3.25" style="364" customWidth="1"/>
    <col min="990" max="990" width="5" style="364" customWidth="1"/>
    <col min="991" max="991" width="3.25" style="364" customWidth="1"/>
    <col min="992" max="992" width="4.125" style="364" customWidth="1"/>
    <col min="993" max="995" width="3.5" style="364" customWidth="1"/>
    <col min="996" max="996" width="3.25" style="364" customWidth="1"/>
    <col min="997" max="1020" width="3.25" style="364" hidden="1" customWidth="1"/>
    <col min="1021" max="1021" width="3.25" style="364" customWidth="1"/>
    <col min="1022" max="1036" width="3" style="364" customWidth="1"/>
    <col min="1037" max="1037" width="2.75" style="364" customWidth="1"/>
    <col min="1038" max="1038" width="4.375" style="364" customWidth="1"/>
    <col min="1039" max="1041" width="2.75" style="364" customWidth="1"/>
    <col min="1042" max="1044" width="3.25" style="364" customWidth="1"/>
    <col min="1045" max="1045" width="5" style="364" customWidth="1"/>
    <col min="1046" max="1046" width="3.25" style="364" customWidth="1"/>
    <col min="1047" max="1047" width="4.125" style="364" customWidth="1"/>
    <col min="1048" max="1050" width="3.5" style="364" customWidth="1"/>
    <col min="1051" max="1051" width="3.25" style="364" customWidth="1"/>
    <col min="1052" max="1075" width="3.25" style="364" hidden="1" customWidth="1"/>
    <col min="1076" max="1076" width="3.25" style="364" customWidth="1"/>
    <col min="1077" max="1091" width="3" style="364" customWidth="1"/>
    <col min="1092" max="1092" width="2.75" style="364" customWidth="1"/>
    <col min="1093" max="1093" width="4.375" style="364" customWidth="1"/>
    <col min="1094" max="1096" width="2.75" style="364" customWidth="1"/>
    <col min="1097" max="1099" width="3.25" style="364" customWidth="1"/>
    <col min="1100" max="1100" width="5" style="364" customWidth="1"/>
    <col min="1101" max="1102" width="9" style="430"/>
    <col min="1103" max="16384" width="9" style="364"/>
  </cols>
  <sheetData>
    <row r="1" spans="1:1100">
      <c r="A1" s="360" t="s">
        <v>277</v>
      </c>
      <c r="B1" s="361"/>
      <c r="C1" s="361"/>
      <c r="D1" s="361"/>
      <c r="E1" s="361"/>
      <c r="F1" s="361"/>
      <c r="G1" s="361"/>
      <c r="H1" s="361"/>
      <c r="I1" s="361"/>
      <c r="J1" s="361"/>
      <c r="K1" s="361"/>
      <c r="L1" s="361"/>
      <c r="M1" s="361"/>
      <c r="N1" s="361"/>
      <c r="O1" s="361"/>
      <c r="P1" s="361"/>
      <c r="Q1" s="361"/>
      <c r="R1" s="361"/>
      <c r="S1" s="362"/>
      <c r="T1" s="363"/>
      <c r="U1" s="361"/>
      <c r="V1" s="361"/>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0" t="s">
        <v>277</v>
      </c>
      <c r="BE1" s="361"/>
      <c r="BF1" s="361"/>
      <c r="BG1" s="361"/>
      <c r="BH1" s="361"/>
      <c r="BI1" s="361"/>
      <c r="BJ1" s="361"/>
      <c r="BK1" s="361"/>
      <c r="BL1" s="361"/>
      <c r="BM1" s="361"/>
      <c r="BN1" s="361"/>
      <c r="BO1" s="361"/>
      <c r="BP1" s="361"/>
      <c r="BQ1" s="361"/>
      <c r="BR1" s="361"/>
      <c r="BS1" s="361"/>
      <c r="BT1" s="361"/>
      <c r="BU1" s="361"/>
      <c r="BV1" s="362"/>
      <c r="BW1" s="363"/>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0" t="s">
        <v>277</v>
      </c>
      <c r="DH1" s="361"/>
      <c r="DI1" s="361"/>
      <c r="DJ1" s="361"/>
      <c r="DK1" s="361"/>
      <c r="DL1" s="361"/>
      <c r="DM1" s="361"/>
      <c r="DN1" s="361"/>
      <c r="DO1" s="361"/>
      <c r="DP1" s="361"/>
      <c r="DQ1" s="361"/>
      <c r="DR1" s="361"/>
      <c r="DS1" s="361"/>
      <c r="DT1" s="361"/>
      <c r="DU1" s="361"/>
      <c r="DV1" s="361"/>
      <c r="DW1" s="361"/>
      <c r="DX1" s="361"/>
      <c r="DY1" s="362"/>
      <c r="DZ1" s="363"/>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0" t="s">
        <v>277</v>
      </c>
      <c r="FK1" s="361"/>
      <c r="FL1" s="361"/>
      <c r="FM1" s="361"/>
      <c r="FN1" s="361"/>
      <c r="FO1" s="361"/>
      <c r="FP1" s="361"/>
      <c r="FQ1" s="361"/>
      <c r="FR1" s="361"/>
      <c r="FS1" s="361"/>
      <c r="FT1" s="361"/>
      <c r="FU1" s="361"/>
      <c r="FV1" s="361"/>
      <c r="FW1" s="361"/>
      <c r="FX1" s="361"/>
      <c r="FY1" s="361"/>
      <c r="FZ1" s="361"/>
      <c r="GA1" s="361"/>
      <c r="GB1" s="362"/>
      <c r="GC1" s="363"/>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0" t="s">
        <v>277</v>
      </c>
      <c r="HN1" s="361"/>
      <c r="HO1" s="361"/>
      <c r="HP1" s="361"/>
      <c r="HQ1" s="361"/>
      <c r="HR1" s="361"/>
      <c r="HS1" s="361"/>
      <c r="HT1" s="361"/>
      <c r="HU1" s="361"/>
      <c r="HV1" s="361"/>
      <c r="HW1" s="361"/>
      <c r="HX1" s="361"/>
      <c r="HY1" s="361"/>
      <c r="HZ1" s="361"/>
      <c r="IA1" s="361"/>
      <c r="IB1" s="361"/>
      <c r="IC1" s="361"/>
      <c r="ID1" s="361"/>
      <c r="IE1" s="362"/>
      <c r="IF1" s="363"/>
      <c r="IG1" s="361"/>
      <c r="IH1" s="361"/>
      <c r="II1" s="361"/>
      <c r="IJ1" s="361"/>
      <c r="IK1" s="361"/>
      <c r="IL1" s="361"/>
      <c r="IM1" s="361"/>
      <c r="IN1" s="361"/>
      <c r="IO1" s="361"/>
      <c r="IP1" s="361"/>
      <c r="IQ1" s="361"/>
      <c r="IR1" s="361"/>
      <c r="IS1" s="361"/>
      <c r="IT1" s="361"/>
      <c r="IU1" s="361"/>
      <c r="IV1" s="361"/>
      <c r="IW1" s="361"/>
      <c r="IX1" s="361"/>
      <c r="IY1" s="361"/>
      <c r="IZ1" s="361"/>
      <c r="JA1" s="361"/>
      <c r="JB1" s="361"/>
      <c r="JC1" s="361"/>
      <c r="JD1" s="361"/>
      <c r="JE1" s="361"/>
      <c r="JF1" s="361"/>
      <c r="JG1" s="361"/>
      <c r="JH1" s="361"/>
      <c r="JI1" s="361"/>
      <c r="JJ1" s="361"/>
      <c r="JK1" s="361"/>
      <c r="JL1" s="361"/>
      <c r="JM1" s="361"/>
      <c r="JN1" s="361"/>
      <c r="JO1" s="361"/>
      <c r="JP1" s="360" t="s">
        <v>277</v>
      </c>
      <c r="JQ1" s="361"/>
      <c r="JR1" s="361"/>
      <c r="JS1" s="361"/>
      <c r="JT1" s="361"/>
      <c r="JU1" s="361"/>
      <c r="JV1" s="361"/>
      <c r="JW1" s="361"/>
      <c r="JX1" s="361"/>
      <c r="JY1" s="361"/>
      <c r="JZ1" s="361"/>
      <c r="KA1" s="361"/>
      <c r="KB1" s="361"/>
      <c r="KC1" s="361"/>
      <c r="KD1" s="361"/>
      <c r="KE1" s="361"/>
      <c r="KF1" s="361"/>
      <c r="KG1" s="361"/>
      <c r="KH1" s="362"/>
      <c r="KI1" s="363"/>
      <c r="KJ1" s="361"/>
      <c r="KK1" s="361"/>
      <c r="KL1" s="361"/>
      <c r="KM1" s="361"/>
      <c r="KN1" s="361"/>
      <c r="KO1" s="361"/>
      <c r="KP1" s="361"/>
      <c r="KQ1" s="361"/>
      <c r="KR1" s="361"/>
      <c r="KS1" s="361"/>
      <c r="KT1" s="361"/>
      <c r="KU1" s="361"/>
      <c r="KV1" s="361"/>
      <c r="KW1" s="361"/>
      <c r="KX1" s="361"/>
      <c r="KY1" s="361"/>
      <c r="KZ1" s="361"/>
      <c r="LA1" s="361"/>
      <c r="LB1" s="361"/>
      <c r="LC1" s="361"/>
      <c r="LD1" s="361"/>
      <c r="LE1" s="361"/>
      <c r="LF1" s="361"/>
      <c r="LG1" s="361"/>
      <c r="LH1" s="361"/>
      <c r="LI1" s="361"/>
      <c r="LJ1" s="361"/>
      <c r="LK1" s="361"/>
      <c r="LL1" s="361"/>
      <c r="LM1" s="361"/>
      <c r="LN1" s="361"/>
      <c r="LO1" s="361"/>
      <c r="LP1" s="361"/>
      <c r="LQ1" s="361"/>
      <c r="LR1" s="361"/>
      <c r="LS1" s="360" t="s">
        <v>277</v>
      </c>
      <c r="LT1" s="361"/>
      <c r="LU1" s="361"/>
      <c r="LV1" s="361"/>
      <c r="LW1" s="361"/>
      <c r="LX1" s="361"/>
      <c r="LY1" s="361"/>
      <c r="LZ1" s="361"/>
      <c r="MA1" s="361"/>
      <c r="MB1" s="361"/>
      <c r="MC1" s="361"/>
      <c r="MD1" s="361"/>
      <c r="ME1" s="361"/>
      <c r="MF1" s="361"/>
      <c r="MG1" s="361"/>
      <c r="MH1" s="361"/>
      <c r="MI1" s="361"/>
      <c r="MJ1" s="361"/>
      <c r="MK1" s="362"/>
      <c r="ML1" s="363"/>
      <c r="MM1" s="361"/>
      <c r="MN1" s="361"/>
      <c r="MO1" s="361"/>
      <c r="MP1" s="361"/>
      <c r="MQ1" s="361"/>
      <c r="MR1" s="361"/>
      <c r="MS1" s="361"/>
      <c r="MT1" s="361"/>
      <c r="MU1" s="361"/>
      <c r="MV1" s="361"/>
      <c r="MW1" s="361"/>
      <c r="MX1" s="361"/>
      <c r="MY1" s="361"/>
      <c r="MZ1" s="361"/>
      <c r="NA1" s="361"/>
      <c r="NB1" s="361"/>
      <c r="NC1" s="361"/>
      <c r="ND1" s="361"/>
      <c r="NE1" s="361"/>
      <c r="NF1" s="361"/>
      <c r="NG1" s="361"/>
      <c r="NH1" s="361"/>
      <c r="NI1" s="361"/>
      <c r="NJ1" s="361"/>
      <c r="NK1" s="361"/>
      <c r="NL1" s="361"/>
      <c r="NM1" s="361"/>
      <c r="NN1" s="361"/>
      <c r="NO1" s="361"/>
      <c r="NP1" s="361"/>
      <c r="NQ1" s="361"/>
      <c r="NR1" s="361"/>
      <c r="NS1" s="361"/>
      <c r="NT1" s="361"/>
      <c r="NU1" s="361"/>
      <c r="NV1" s="360" t="s">
        <v>277</v>
      </c>
      <c r="NW1" s="361"/>
      <c r="NX1" s="361"/>
      <c r="NY1" s="361"/>
      <c r="NZ1" s="361"/>
      <c r="OA1" s="361"/>
      <c r="OB1" s="361"/>
      <c r="OC1" s="361"/>
      <c r="OD1" s="361"/>
      <c r="OE1" s="361"/>
      <c r="OF1" s="361"/>
      <c r="OG1" s="361"/>
      <c r="OH1" s="361"/>
      <c r="OI1" s="361"/>
      <c r="OJ1" s="361"/>
      <c r="OK1" s="361"/>
      <c r="OL1" s="361"/>
      <c r="OM1" s="361"/>
      <c r="ON1" s="362"/>
      <c r="OO1" s="363"/>
      <c r="OP1" s="361"/>
      <c r="OQ1" s="361"/>
      <c r="OR1" s="361"/>
      <c r="OS1" s="361"/>
      <c r="OT1" s="361"/>
      <c r="OU1" s="361"/>
      <c r="OV1" s="361"/>
      <c r="OW1" s="361"/>
      <c r="OX1" s="361"/>
      <c r="OY1" s="361"/>
      <c r="OZ1" s="361"/>
      <c r="PA1" s="361"/>
      <c r="PB1" s="361"/>
      <c r="PC1" s="361"/>
      <c r="PD1" s="361"/>
      <c r="PE1" s="361"/>
      <c r="PF1" s="361"/>
      <c r="PG1" s="361"/>
      <c r="PH1" s="361"/>
      <c r="PI1" s="361"/>
      <c r="PJ1" s="361"/>
      <c r="PK1" s="361"/>
      <c r="PL1" s="361"/>
      <c r="PM1" s="361"/>
      <c r="PN1" s="361"/>
      <c r="PO1" s="361"/>
      <c r="PP1" s="361"/>
      <c r="PQ1" s="361"/>
      <c r="PR1" s="361"/>
      <c r="PS1" s="361"/>
      <c r="PT1" s="361"/>
      <c r="PU1" s="361"/>
      <c r="PV1" s="361"/>
      <c r="PW1" s="361"/>
      <c r="PX1" s="361"/>
      <c r="PY1" s="360" t="s">
        <v>277</v>
      </c>
      <c r="PZ1" s="361"/>
      <c r="QA1" s="361"/>
      <c r="QB1" s="361"/>
      <c r="QC1" s="361"/>
      <c r="QD1" s="361"/>
      <c r="QE1" s="361"/>
      <c r="QF1" s="361"/>
      <c r="QG1" s="361"/>
      <c r="QH1" s="361"/>
      <c r="QI1" s="361"/>
      <c r="QJ1" s="361"/>
      <c r="QK1" s="361"/>
      <c r="QL1" s="361"/>
      <c r="QM1" s="361"/>
      <c r="QN1" s="361"/>
      <c r="QO1" s="361"/>
      <c r="QP1" s="361"/>
      <c r="QQ1" s="362"/>
      <c r="QR1" s="363"/>
      <c r="QS1" s="361"/>
      <c r="QT1" s="361"/>
      <c r="QU1" s="361"/>
      <c r="QV1" s="361"/>
      <c r="QW1" s="361"/>
      <c r="QX1" s="361"/>
      <c r="QY1" s="361"/>
      <c r="QZ1" s="361"/>
      <c r="RA1" s="361"/>
      <c r="RB1" s="361"/>
      <c r="RC1" s="361"/>
      <c r="RD1" s="361"/>
      <c r="RE1" s="361"/>
      <c r="RF1" s="361"/>
      <c r="RG1" s="361"/>
      <c r="RH1" s="361"/>
      <c r="RI1" s="361"/>
      <c r="RJ1" s="361"/>
      <c r="RK1" s="361"/>
      <c r="RL1" s="361"/>
      <c r="RM1" s="361"/>
      <c r="RN1" s="361"/>
      <c r="RO1" s="361"/>
      <c r="RP1" s="361"/>
      <c r="RQ1" s="361"/>
      <c r="RR1" s="361"/>
      <c r="RS1" s="361"/>
      <c r="RT1" s="361"/>
      <c r="RU1" s="361"/>
      <c r="RV1" s="361"/>
      <c r="RW1" s="361"/>
      <c r="RX1" s="361"/>
      <c r="RY1" s="361"/>
      <c r="RZ1" s="361"/>
      <c r="SA1" s="361"/>
      <c r="SB1" s="360" t="s">
        <v>277</v>
      </c>
      <c r="SC1" s="361"/>
      <c r="SD1" s="361"/>
      <c r="SE1" s="361"/>
      <c r="SF1" s="361"/>
      <c r="SG1" s="361"/>
      <c r="SH1" s="361"/>
      <c r="SI1" s="361"/>
      <c r="SJ1" s="361"/>
      <c r="SK1" s="361"/>
      <c r="SL1" s="361"/>
      <c r="SM1" s="361"/>
      <c r="SN1" s="361"/>
      <c r="SO1" s="361"/>
      <c r="SP1" s="361"/>
      <c r="SQ1" s="361"/>
      <c r="SR1" s="361"/>
      <c r="SS1" s="361"/>
      <c r="ST1" s="362"/>
      <c r="SU1" s="363"/>
      <c r="SV1" s="361"/>
      <c r="SW1" s="361"/>
      <c r="SX1" s="361"/>
      <c r="SY1" s="361"/>
      <c r="SZ1" s="361"/>
      <c r="TA1" s="361"/>
      <c r="TB1" s="361"/>
      <c r="TC1" s="361"/>
      <c r="TD1" s="361"/>
      <c r="TE1" s="361"/>
      <c r="TF1" s="361"/>
      <c r="TG1" s="361"/>
      <c r="TH1" s="361"/>
      <c r="TI1" s="361"/>
      <c r="TJ1" s="361"/>
      <c r="TK1" s="361"/>
      <c r="TL1" s="361"/>
      <c r="TM1" s="361"/>
      <c r="TN1" s="361"/>
      <c r="TO1" s="361"/>
      <c r="TP1" s="361"/>
      <c r="TQ1" s="361"/>
      <c r="TR1" s="361"/>
      <c r="TS1" s="361"/>
      <c r="TT1" s="361"/>
      <c r="TU1" s="361"/>
      <c r="TV1" s="361"/>
      <c r="TW1" s="361"/>
      <c r="TX1" s="361"/>
      <c r="TY1" s="361"/>
      <c r="TZ1" s="361"/>
      <c r="UA1" s="361"/>
      <c r="UB1" s="361"/>
      <c r="UC1" s="361"/>
      <c r="UD1" s="361"/>
      <c r="UE1" s="360" t="s">
        <v>277</v>
      </c>
      <c r="UF1" s="361"/>
      <c r="UG1" s="361"/>
      <c r="UH1" s="361"/>
      <c r="UI1" s="361"/>
      <c r="UJ1" s="361"/>
      <c r="UK1" s="361"/>
      <c r="UL1" s="361"/>
      <c r="UM1" s="361"/>
      <c r="UN1" s="361"/>
      <c r="UO1" s="361"/>
      <c r="UP1" s="361"/>
      <c r="UQ1" s="361"/>
      <c r="UR1" s="361"/>
      <c r="US1" s="361"/>
      <c r="UT1" s="361"/>
      <c r="UU1" s="361"/>
      <c r="UV1" s="361"/>
      <c r="UW1" s="362"/>
      <c r="UX1" s="363"/>
      <c r="UY1" s="361"/>
      <c r="UZ1" s="361"/>
      <c r="VA1" s="361"/>
      <c r="VB1" s="361"/>
      <c r="VC1" s="361"/>
      <c r="VD1" s="361"/>
      <c r="VE1" s="361"/>
      <c r="VF1" s="361"/>
      <c r="VG1" s="361"/>
      <c r="VH1" s="361"/>
      <c r="VI1" s="361"/>
      <c r="VJ1" s="361"/>
      <c r="VK1" s="361"/>
      <c r="VL1" s="361"/>
      <c r="VM1" s="361"/>
      <c r="VN1" s="361"/>
      <c r="VO1" s="361"/>
      <c r="VP1" s="361"/>
      <c r="VQ1" s="361"/>
      <c r="VR1" s="361"/>
      <c r="VS1" s="361"/>
      <c r="VT1" s="361"/>
      <c r="VU1" s="361"/>
      <c r="VV1" s="361"/>
      <c r="VW1" s="361"/>
      <c r="VX1" s="361"/>
      <c r="VY1" s="361"/>
      <c r="VZ1" s="361"/>
      <c r="WA1" s="361"/>
      <c r="WB1" s="361"/>
      <c r="WC1" s="361"/>
      <c r="WD1" s="361"/>
      <c r="WE1" s="361"/>
      <c r="WF1" s="361"/>
      <c r="WG1" s="361"/>
      <c r="WH1" s="360" t="s">
        <v>277</v>
      </c>
      <c r="WI1" s="361"/>
      <c r="WJ1" s="361"/>
      <c r="WK1" s="361"/>
      <c r="WL1" s="361"/>
      <c r="WM1" s="361"/>
      <c r="WN1" s="361"/>
      <c r="WO1" s="361"/>
      <c r="WP1" s="361"/>
      <c r="WQ1" s="361"/>
      <c r="WR1" s="361"/>
      <c r="WS1" s="361"/>
      <c r="WT1" s="361"/>
      <c r="WU1" s="361"/>
      <c r="WV1" s="361"/>
      <c r="WW1" s="361"/>
      <c r="WX1" s="361"/>
      <c r="WY1" s="361"/>
      <c r="WZ1" s="362"/>
      <c r="XA1" s="363"/>
      <c r="XB1" s="361"/>
      <c r="XC1" s="361"/>
      <c r="XD1" s="361"/>
      <c r="XE1" s="361"/>
      <c r="XF1" s="361"/>
      <c r="XG1" s="361"/>
      <c r="XH1" s="361"/>
      <c r="XI1" s="361"/>
      <c r="XJ1" s="361"/>
      <c r="XK1" s="361"/>
      <c r="XL1" s="361"/>
      <c r="XM1" s="361"/>
      <c r="XN1" s="361"/>
      <c r="XO1" s="361"/>
      <c r="XP1" s="361"/>
      <c r="XQ1" s="361"/>
      <c r="XR1" s="361"/>
      <c r="XS1" s="361"/>
      <c r="XT1" s="361"/>
      <c r="XU1" s="361"/>
      <c r="XV1" s="361"/>
      <c r="XW1" s="361"/>
      <c r="XX1" s="361"/>
      <c r="XY1" s="361"/>
      <c r="XZ1" s="361"/>
      <c r="YA1" s="361"/>
      <c r="YB1" s="361"/>
      <c r="YC1" s="361"/>
      <c r="YD1" s="361"/>
      <c r="YE1" s="361"/>
      <c r="YF1" s="361"/>
      <c r="YG1" s="361"/>
      <c r="YH1" s="361"/>
      <c r="YI1" s="361"/>
      <c r="YJ1" s="361"/>
      <c r="YK1" s="360" t="s">
        <v>277</v>
      </c>
      <c r="YL1" s="361"/>
      <c r="YM1" s="361"/>
      <c r="YN1" s="361"/>
      <c r="YO1" s="361"/>
      <c r="YP1" s="361"/>
      <c r="YQ1" s="361"/>
      <c r="YR1" s="361"/>
      <c r="YS1" s="361"/>
      <c r="YT1" s="361"/>
      <c r="YU1" s="361"/>
      <c r="YV1" s="361"/>
      <c r="YW1" s="361"/>
      <c r="YX1" s="361"/>
      <c r="YY1" s="361"/>
      <c r="YZ1" s="361"/>
      <c r="ZA1" s="361"/>
      <c r="ZB1" s="361"/>
      <c r="ZC1" s="362"/>
      <c r="ZD1" s="363"/>
      <c r="ZE1" s="361"/>
      <c r="ZF1" s="361"/>
      <c r="ZG1" s="361"/>
      <c r="ZH1" s="361"/>
      <c r="ZI1" s="361"/>
      <c r="ZJ1" s="361"/>
      <c r="ZK1" s="361"/>
      <c r="ZL1" s="361"/>
      <c r="ZM1" s="361"/>
      <c r="ZN1" s="361"/>
      <c r="ZO1" s="361"/>
      <c r="ZP1" s="361"/>
      <c r="ZQ1" s="361"/>
      <c r="ZR1" s="361"/>
      <c r="ZS1" s="361"/>
      <c r="ZT1" s="361"/>
      <c r="ZU1" s="361"/>
      <c r="ZV1" s="361"/>
      <c r="ZW1" s="361"/>
      <c r="ZX1" s="361"/>
      <c r="ZY1" s="361"/>
      <c r="ZZ1" s="361"/>
      <c r="AAA1" s="361"/>
      <c r="AAB1" s="361"/>
      <c r="AAC1" s="361"/>
      <c r="AAD1" s="361"/>
      <c r="AAE1" s="361"/>
      <c r="AAF1" s="361"/>
      <c r="AAG1" s="361"/>
      <c r="AAH1" s="361"/>
      <c r="AAI1" s="361"/>
      <c r="AAJ1" s="361"/>
      <c r="AAK1" s="361"/>
      <c r="AAL1" s="361"/>
      <c r="AAM1" s="361"/>
      <c r="AAN1" s="360" t="s">
        <v>277</v>
      </c>
      <c r="AAO1" s="361"/>
      <c r="AAP1" s="361"/>
      <c r="AAQ1" s="361"/>
      <c r="AAR1" s="361"/>
      <c r="AAS1" s="361"/>
      <c r="AAT1" s="361"/>
      <c r="AAU1" s="361"/>
      <c r="AAV1" s="361"/>
      <c r="AAW1" s="361"/>
      <c r="AAX1" s="361"/>
      <c r="AAY1" s="361"/>
      <c r="AAZ1" s="361"/>
      <c r="ABA1" s="361"/>
      <c r="ABB1" s="361"/>
      <c r="ABC1" s="361"/>
      <c r="ABD1" s="361"/>
      <c r="ABE1" s="361"/>
      <c r="ABF1" s="362"/>
      <c r="ABG1" s="363"/>
      <c r="ABH1" s="361"/>
      <c r="ABI1" s="361"/>
      <c r="ABJ1" s="361"/>
      <c r="ABK1" s="361"/>
      <c r="ABL1" s="361"/>
      <c r="ABM1" s="361"/>
      <c r="ABN1" s="361"/>
      <c r="ABO1" s="361"/>
      <c r="ABP1" s="361"/>
      <c r="ABQ1" s="361"/>
      <c r="ABR1" s="361"/>
      <c r="ABS1" s="361"/>
      <c r="ABT1" s="361"/>
      <c r="ABU1" s="361"/>
      <c r="ABV1" s="361"/>
      <c r="ABW1" s="361"/>
      <c r="ABX1" s="361"/>
      <c r="ABY1" s="361"/>
      <c r="ABZ1" s="361"/>
      <c r="ACA1" s="361"/>
      <c r="ACB1" s="361"/>
      <c r="ACC1" s="361"/>
      <c r="ACD1" s="361"/>
      <c r="ACE1" s="361"/>
      <c r="ACF1" s="361"/>
      <c r="ACG1" s="361"/>
      <c r="ACH1" s="361"/>
      <c r="ACI1" s="361"/>
      <c r="ACJ1" s="361"/>
      <c r="ACK1" s="361"/>
      <c r="ACL1" s="361"/>
      <c r="ACM1" s="361"/>
      <c r="ACN1" s="361"/>
      <c r="ACO1" s="361"/>
      <c r="ACP1" s="361"/>
      <c r="ACQ1" s="360" t="s">
        <v>277</v>
      </c>
      <c r="ACR1" s="361"/>
      <c r="ACS1" s="361"/>
      <c r="ACT1" s="361"/>
      <c r="ACU1" s="361"/>
      <c r="ACV1" s="361"/>
      <c r="ACW1" s="361"/>
      <c r="ACX1" s="361"/>
      <c r="ACY1" s="361"/>
      <c r="ACZ1" s="361"/>
      <c r="ADA1" s="361"/>
      <c r="ADB1" s="361"/>
      <c r="ADC1" s="361"/>
      <c r="ADD1" s="361"/>
      <c r="ADE1" s="361"/>
      <c r="ADF1" s="361"/>
      <c r="ADG1" s="361"/>
      <c r="ADH1" s="361"/>
      <c r="ADI1" s="362"/>
      <c r="ADJ1" s="363"/>
      <c r="ADK1" s="361"/>
      <c r="ADL1" s="361"/>
      <c r="ADM1" s="361"/>
      <c r="ADN1" s="361"/>
      <c r="ADO1" s="361"/>
      <c r="ADP1" s="361"/>
      <c r="ADQ1" s="361"/>
      <c r="ADR1" s="361"/>
      <c r="ADS1" s="361"/>
      <c r="ADT1" s="361"/>
      <c r="ADU1" s="361"/>
      <c r="ADV1" s="361"/>
      <c r="ADW1" s="361"/>
      <c r="ADX1" s="361"/>
      <c r="ADY1" s="361"/>
      <c r="ADZ1" s="361"/>
      <c r="AEA1" s="361"/>
      <c r="AEB1" s="361"/>
      <c r="AEC1" s="361"/>
      <c r="AED1" s="361"/>
      <c r="AEE1" s="361"/>
      <c r="AEF1" s="361"/>
      <c r="AEG1" s="361"/>
      <c r="AEH1" s="361"/>
      <c r="AEI1" s="361"/>
      <c r="AEJ1" s="361"/>
      <c r="AEK1" s="361"/>
      <c r="AEL1" s="361"/>
      <c r="AEM1" s="361"/>
      <c r="AEN1" s="361"/>
      <c r="AEO1" s="361"/>
      <c r="AEP1" s="361"/>
      <c r="AEQ1" s="361"/>
      <c r="AER1" s="361"/>
      <c r="AES1" s="361"/>
      <c r="AET1" s="360" t="s">
        <v>277</v>
      </c>
      <c r="AEU1" s="361"/>
      <c r="AEV1" s="361"/>
      <c r="AEW1" s="361"/>
      <c r="AEX1" s="361"/>
      <c r="AEY1" s="361"/>
      <c r="AEZ1" s="361"/>
      <c r="AFA1" s="361"/>
      <c r="AFB1" s="361"/>
      <c r="AFC1" s="361"/>
      <c r="AFD1" s="361"/>
      <c r="AFE1" s="361"/>
      <c r="AFF1" s="361"/>
      <c r="AFG1" s="361"/>
      <c r="AFH1" s="361"/>
      <c r="AFI1" s="361"/>
      <c r="AFJ1" s="361"/>
      <c r="AFK1" s="361"/>
      <c r="AFL1" s="362"/>
      <c r="AFM1" s="363"/>
      <c r="AFN1" s="361"/>
      <c r="AFO1" s="361"/>
      <c r="AFP1" s="361"/>
      <c r="AFQ1" s="361"/>
      <c r="AFR1" s="361"/>
      <c r="AFS1" s="361"/>
      <c r="AFT1" s="361"/>
      <c r="AFU1" s="361"/>
      <c r="AFV1" s="361"/>
      <c r="AFW1" s="361"/>
      <c r="AFX1" s="361"/>
      <c r="AFY1" s="361"/>
      <c r="AFZ1" s="361"/>
      <c r="AGA1" s="361"/>
      <c r="AGB1" s="361"/>
      <c r="AGC1" s="361"/>
      <c r="AGD1" s="361"/>
      <c r="AGE1" s="361"/>
      <c r="AGF1" s="361"/>
      <c r="AGG1" s="361"/>
      <c r="AGH1" s="361"/>
      <c r="AGI1" s="361"/>
      <c r="AGJ1" s="361"/>
      <c r="AGK1" s="361"/>
      <c r="AGL1" s="361"/>
      <c r="AGM1" s="361"/>
      <c r="AGN1" s="361"/>
      <c r="AGO1" s="361"/>
      <c r="AGP1" s="361"/>
      <c r="AGQ1" s="361"/>
      <c r="AGR1" s="361"/>
      <c r="AGS1" s="361"/>
      <c r="AGT1" s="361"/>
      <c r="AGU1" s="361"/>
      <c r="AGV1" s="361"/>
      <c r="AGW1" s="360" t="s">
        <v>277</v>
      </c>
      <c r="AGX1" s="361"/>
      <c r="AGY1" s="361"/>
      <c r="AGZ1" s="361"/>
      <c r="AHA1" s="361"/>
      <c r="AHB1" s="361"/>
      <c r="AHC1" s="361"/>
      <c r="AHD1" s="361"/>
      <c r="AHE1" s="361"/>
      <c r="AHF1" s="361"/>
      <c r="AHG1" s="361"/>
      <c r="AHH1" s="361"/>
      <c r="AHI1" s="361"/>
      <c r="AHJ1" s="361"/>
      <c r="AHK1" s="361"/>
      <c r="AHL1" s="361"/>
      <c r="AHM1" s="361"/>
      <c r="AHN1" s="361"/>
      <c r="AHO1" s="362"/>
      <c r="AHP1" s="363"/>
      <c r="AHQ1" s="361"/>
      <c r="AHR1" s="361"/>
      <c r="AHS1" s="361"/>
      <c r="AHT1" s="361"/>
      <c r="AHU1" s="361"/>
      <c r="AHV1" s="361"/>
      <c r="AHW1" s="361"/>
      <c r="AHX1" s="361"/>
      <c r="AHY1" s="361"/>
      <c r="AHZ1" s="361"/>
      <c r="AIA1" s="361"/>
      <c r="AIB1" s="361"/>
      <c r="AIC1" s="361"/>
      <c r="AID1" s="361"/>
      <c r="AIE1" s="361"/>
      <c r="AIF1" s="361"/>
      <c r="AIG1" s="361"/>
      <c r="AIH1" s="361"/>
      <c r="AII1" s="361"/>
      <c r="AIJ1" s="361"/>
      <c r="AIK1" s="361"/>
      <c r="AIL1" s="361"/>
      <c r="AIM1" s="361"/>
      <c r="AIN1" s="361"/>
      <c r="AIO1" s="361"/>
      <c r="AIP1" s="361"/>
      <c r="AIQ1" s="361"/>
      <c r="AIR1" s="361"/>
      <c r="AIS1" s="361"/>
      <c r="AIT1" s="361"/>
      <c r="AIU1" s="361"/>
      <c r="AIV1" s="361"/>
      <c r="AIW1" s="361"/>
      <c r="AIX1" s="361"/>
      <c r="AIY1" s="361"/>
      <c r="AIZ1" s="360" t="s">
        <v>277</v>
      </c>
      <c r="AJA1" s="361"/>
      <c r="AJB1" s="361"/>
      <c r="AJC1" s="361"/>
      <c r="AJD1" s="361"/>
      <c r="AJE1" s="361"/>
      <c r="AJF1" s="361"/>
      <c r="AJG1" s="361"/>
      <c r="AJH1" s="361"/>
      <c r="AJI1" s="361"/>
      <c r="AJJ1" s="361"/>
      <c r="AJK1" s="361"/>
      <c r="AJL1" s="361"/>
      <c r="AJM1" s="361"/>
      <c r="AJN1" s="361"/>
      <c r="AJO1" s="361"/>
      <c r="AJP1" s="361"/>
      <c r="AJQ1" s="361"/>
      <c r="AJR1" s="362"/>
      <c r="AJS1" s="363"/>
      <c r="AJT1" s="361"/>
      <c r="AJU1" s="361"/>
      <c r="AJV1" s="361"/>
      <c r="AJW1" s="361"/>
      <c r="AJX1" s="361"/>
      <c r="AJY1" s="361"/>
      <c r="AJZ1" s="361"/>
      <c r="AKA1" s="361"/>
      <c r="AKB1" s="361"/>
      <c r="AKC1" s="361"/>
      <c r="AKD1" s="361"/>
      <c r="AKE1" s="361"/>
      <c r="AKF1" s="361"/>
      <c r="AKG1" s="361"/>
      <c r="AKH1" s="361"/>
      <c r="AKI1" s="361"/>
      <c r="AKJ1" s="361"/>
      <c r="AKK1" s="361"/>
      <c r="AKL1" s="361"/>
      <c r="AKM1" s="361"/>
      <c r="AKN1" s="361"/>
      <c r="AKO1" s="361"/>
      <c r="AKP1" s="361"/>
      <c r="AKQ1" s="361"/>
      <c r="AKR1" s="361"/>
      <c r="AKS1" s="361"/>
      <c r="AKT1" s="361"/>
      <c r="AKU1" s="361"/>
      <c r="AKV1" s="361"/>
      <c r="AKW1" s="361"/>
      <c r="AKX1" s="361"/>
      <c r="AKY1" s="361"/>
      <c r="AKZ1" s="361"/>
      <c r="ALA1" s="361"/>
      <c r="ALB1" s="361"/>
      <c r="ALC1" s="360" t="s">
        <v>277</v>
      </c>
      <c r="ALD1" s="361"/>
      <c r="ALE1" s="361"/>
      <c r="ALF1" s="361"/>
      <c r="ALG1" s="361"/>
      <c r="ALH1" s="361"/>
      <c r="ALI1" s="361"/>
      <c r="ALJ1" s="361"/>
      <c r="ALK1" s="361"/>
      <c r="ALL1" s="361"/>
      <c r="ALM1" s="361"/>
      <c r="ALN1" s="361"/>
      <c r="ALO1" s="361"/>
      <c r="ALP1" s="361"/>
      <c r="ALQ1" s="361"/>
      <c r="ALR1" s="361"/>
      <c r="ALS1" s="361"/>
      <c r="ALT1" s="361"/>
      <c r="ALU1" s="362"/>
      <c r="ALV1" s="363"/>
      <c r="ALW1" s="361"/>
      <c r="ALX1" s="361"/>
      <c r="ALY1" s="361"/>
      <c r="ALZ1" s="361"/>
      <c r="AMA1" s="361"/>
      <c r="AMB1" s="361"/>
      <c r="AMC1" s="361"/>
      <c r="AMD1" s="361"/>
      <c r="AME1" s="361"/>
      <c r="AMF1" s="361"/>
      <c r="AMG1" s="361"/>
      <c r="AMH1" s="361"/>
      <c r="AMI1" s="361"/>
      <c r="AMJ1" s="361"/>
      <c r="AMK1" s="361"/>
      <c r="AML1" s="361"/>
      <c r="AMM1" s="361"/>
      <c r="AMN1" s="361"/>
      <c r="AMO1" s="361"/>
      <c r="AMP1" s="361"/>
      <c r="AMQ1" s="361"/>
      <c r="AMR1" s="361"/>
      <c r="AMS1" s="361"/>
      <c r="AMT1" s="361"/>
      <c r="AMU1" s="361"/>
      <c r="AMV1" s="361"/>
      <c r="AMW1" s="361"/>
      <c r="AMX1" s="361"/>
      <c r="AMY1" s="361"/>
      <c r="AMZ1" s="361"/>
      <c r="ANA1" s="361"/>
      <c r="ANB1" s="361"/>
      <c r="ANC1" s="361"/>
      <c r="AND1" s="361"/>
      <c r="ANE1" s="361"/>
      <c r="ANF1" s="360" t="s">
        <v>277</v>
      </c>
      <c r="ANG1" s="361"/>
      <c r="ANH1" s="361"/>
      <c r="ANI1" s="361"/>
      <c r="ANJ1" s="361"/>
      <c r="ANK1" s="361"/>
      <c r="ANL1" s="361"/>
      <c r="ANM1" s="361"/>
      <c r="ANN1" s="361"/>
      <c r="ANO1" s="361"/>
      <c r="ANP1" s="361"/>
      <c r="ANQ1" s="361"/>
      <c r="ANR1" s="361"/>
      <c r="ANS1" s="361"/>
      <c r="ANT1" s="361"/>
      <c r="ANU1" s="361"/>
      <c r="ANV1" s="361"/>
      <c r="ANW1" s="361"/>
      <c r="ANX1" s="362"/>
      <c r="ANY1" s="363"/>
      <c r="ANZ1" s="361"/>
      <c r="AOA1" s="361"/>
      <c r="AOB1" s="361"/>
      <c r="AOC1" s="361"/>
      <c r="AOD1" s="361"/>
      <c r="AOE1" s="361"/>
      <c r="AOF1" s="361"/>
      <c r="AOG1" s="361"/>
      <c r="AOH1" s="361"/>
      <c r="AOI1" s="361"/>
      <c r="AOJ1" s="361"/>
      <c r="AOK1" s="361"/>
      <c r="AOL1" s="361"/>
      <c r="AOM1" s="361"/>
      <c r="AON1" s="361"/>
      <c r="AOO1" s="361"/>
      <c r="AOP1" s="361"/>
      <c r="AOQ1" s="361"/>
      <c r="AOR1" s="361"/>
      <c r="AOS1" s="361"/>
      <c r="AOT1" s="361"/>
      <c r="AOU1" s="361"/>
      <c r="AOV1" s="361"/>
      <c r="AOW1" s="361"/>
      <c r="AOX1" s="361"/>
      <c r="AOY1" s="361"/>
      <c r="AOZ1" s="361"/>
      <c r="APA1" s="361"/>
      <c r="APB1" s="361"/>
      <c r="APC1" s="361"/>
      <c r="APD1" s="361"/>
      <c r="APE1" s="361"/>
      <c r="APF1" s="361"/>
      <c r="APG1" s="361"/>
      <c r="APH1" s="361"/>
    </row>
    <row r="2" spans="1:1100" ht="7.15" customHeight="1">
      <c r="A2" s="360"/>
      <c r="B2" s="361"/>
      <c r="C2" s="361"/>
      <c r="D2" s="361"/>
      <c r="E2" s="361"/>
      <c r="F2" s="361"/>
      <c r="G2" s="361"/>
      <c r="H2" s="361"/>
      <c r="I2" s="361"/>
      <c r="J2" s="361"/>
      <c r="K2" s="361"/>
      <c r="L2" s="361"/>
      <c r="M2" s="361"/>
      <c r="N2" s="361"/>
      <c r="O2" s="361"/>
      <c r="P2" s="361"/>
      <c r="Q2" s="361"/>
      <c r="R2" s="361"/>
      <c r="S2" s="362"/>
      <c r="T2" s="363"/>
      <c r="U2" s="361"/>
      <c r="V2" s="361"/>
      <c r="W2" s="361"/>
      <c r="X2" s="361"/>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0"/>
      <c r="BE2" s="361"/>
      <c r="BF2" s="361"/>
      <c r="BG2" s="361"/>
      <c r="BH2" s="361"/>
      <c r="BI2" s="361"/>
      <c r="BJ2" s="361"/>
      <c r="BK2" s="361"/>
      <c r="BL2" s="361"/>
      <c r="BM2" s="361"/>
      <c r="BN2" s="361"/>
      <c r="BO2" s="361"/>
      <c r="BP2" s="361"/>
      <c r="BQ2" s="361"/>
      <c r="BR2" s="361"/>
      <c r="BS2" s="361"/>
      <c r="BT2" s="361"/>
      <c r="BU2" s="361"/>
      <c r="BV2" s="362"/>
      <c r="BW2" s="363"/>
      <c r="BX2" s="361"/>
      <c r="BY2" s="361"/>
      <c r="BZ2" s="361"/>
      <c r="CA2" s="361"/>
      <c r="CB2" s="361"/>
      <c r="CC2" s="361"/>
      <c r="CD2" s="361"/>
      <c r="CE2" s="361"/>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0"/>
      <c r="DH2" s="361"/>
      <c r="DI2" s="361"/>
      <c r="DJ2" s="361"/>
      <c r="DK2" s="361"/>
      <c r="DL2" s="361"/>
      <c r="DM2" s="361"/>
      <c r="DN2" s="361"/>
      <c r="DO2" s="361"/>
      <c r="DP2" s="361"/>
      <c r="DQ2" s="361"/>
      <c r="DR2" s="361"/>
      <c r="DS2" s="361"/>
      <c r="DT2" s="361"/>
      <c r="DU2" s="361"/>
      <c r="DV2" s="361"/>
      <c r="DW2" s="361"/>
      <c r="DX2" s="361"/>
      <c r="DY2" s="362"/>
      <c r="DZ2" s="363"/>
      <c r="EA2" s="361"/>
      <c r="EB2" s="361"/>
      <c r="EC2" s="361"/>
      <c r="ED2" s="361"/>
      <c r="EE2" s="361"/>
      <c r="EF2" s="361"/>
      <c r="EG2" s="361"/>
      <c r="EH2" s="361"/>
      <c r="EI2" s="361"/>
      <c r="EJ2" s="361"/>
      <c r="EK2" s="361"/>
      <c r="EL2" s="361"/>
      <c r="EM2" s="361"/>
      <c r="EN2" s="361"/>
      <c r="EO2" s="361"/>
      <c r="EP2" s="361"/>
      <c r="EQ2" s="361"/>
      <c r="ER2" s="361"/>
      <c r="ES2" s="361"/>
      <c r="ET2" s="361"/>
      <c r="EU2" s="361"/>
      <c r="EV2" s="361"/>
      <c r="EW2" s="361"/>
      <c r="EX2" s="361"/>
      <c r="EY2" s="361"/>
      <c r="EZ2" s="361"/>
      <c r="FA2" s="361"/>
      <c r="FB2" s="361"/>
      <c r="FC2" s="361"/>
      <c r="FD2" s="361"/>
      <c r="FE2" s="361"/>
      <c r="FF2" s="361"/>
      <c r="FG2" s="361"/>
      <c r="FH2" s="361"/>
      <c r="FI2" s="361"/>
      <c r="FJ2" s="360"/>
      <c r="FK2" s="361"/>
      <c r="FL2" s="361"/>
      <c r="FM2" s="361"/>
      <c r="FN2" s="361"/>
      <c r="FO2" s="361"/>
      <c r="FP2" s="361"/>
      <c r="FQ2" s="361"/>
      <c r="FR2" s="361"/>
      <c r="FS2" s="361"/>
      <c r="FT2" s="361"/>
      <c r="FU2" s="361"/>
      <c r="FV2" s="361"/>
      <c r="FW2" s="361"/>
      <c r="FX2" s="361"/>
      <c r="FY2" s="361"/>
      <c r="FZ2" s="361"/>
      <c r="GA2" s="361"/>
      <c r="GB2" s="362"/>
      <c r="GC2" s="363"/>
      <c r="GD2" s="361"/>
      <c r="GE2" s="361"/>
      <c r="GF2" s="361"/>
      <c r="GG2" s="361"/>
      <c r="GH2" s="361"/>
      <c r="GI2" s="361"/>
      <c r="GJ2" s="361"/>
      <c r="GK2" s="361"/>
      <c r="GL2" s="361"/>
      <c r="GM2" s="361"/>
      <c r="GN2" s="361"/>
      <c r="GO2" s="361"/>
      <c r="GP2" s="361"/>
      <c r="GQ2" s="361"/>
      <c r="GR2" s="361"/>
      <c r="GS2" s="361"/>
      <c r="GT2" s="361"/>
      <c r="GU2" s="361"/>
      <c r="GV2" s="361"/>
      <c r="GW2" s="361"/>
      <c r="GX2" s="361"/>
      <c r="GY2" s="361"/>
      <c r="GZ2" s="361"/>
      <c r="HA2" s="361"/>
      <c r="HB2" s="361"/>
      <c r="HC2" s="361"/>
      <c r="HD2" s="361"/>
      <c r="HE2" s="361"/>
      <c r="HF2" s="361"/>
      <c r="HG2" s="361"/>
      <c r="HH2" s="361"/>
      <c r="HI2" s="361"/>
      <c r="HJ2" s="361"/>
      <c r="HK2" s="361"/>
      <c r="HL2" s="361"/>
      <c r="HM2" s="360"/>
      <c r="HN2" s="361"/>
      <c r="HO2" s="361"/>
      <c r="HP2" s="361"/>
      <c r="HQ2" s="361"/>
      <c r="HR2" s="361"/>
      <c r="HS2" s="361"/>
      <c r="HT2" s="361"/>
      <c r="HU2" s="361"/>
      <c r="HV2" s="361"/>
      <c r="HW2" s="361"/>
      <c r="HX2" s="361"/>
      <c r="HY2" s="361"/>
      <c r="HZ2" s="361"/>
      <c r="IA2" s="361"/>
      <c r="IB2" s="361"/>
      <c r="IC2" s="361"/>
      <c r="ID2" s="361"/>
      <c r="IE2" s="362"/>
      <c r="IF2" s="363"/>
      <c r="IG2" s="361"/>
      <c r="IH2" s="361"/>
      <c r="II2" s="361"/>
      <c r="IJ2" s="361"/>
      <c r="IK2" s="361"/>
      <c r="IL2" s="361"/>
      <c r="IM2" s="361"/>
      <c r="IN2" s="361"/>
      <c r="IO2" s="361"/>
      <c r="IP2" s="361"/>
      <c r="IQ2" s="361"/>
      <c r="IR2" s="361"/>
      <c r="IS2" s="361"/>
      <c r="IT2" s="361"/>
      <c r="IU2" s="361"/>
      <c r="IV2" s="361"/>
      <c r="IW2" s="361"/>
      <c r="IX2" s="361"/>
      <c r="IY2" s="361"/>
      <c r="IZ2" s="361"/>
      <c r="JA2" s="361"/>
      <c r="JB2" s="361"/>
      <c r="JC2" s="361"/>
      <c r="JD2" s="361"/>
      <c r="JE2" s="361"/>
      <c r="JF2" s="361"/>
      <c r="JG2" s="361"/>
      <c r="JH2" s="361"/>
      <c r="JI2" s="361"/>
      <c r="JJ2" s="361"/>
      <c r="JK2" s="361"/>
      <c r="JL2" s="361"/>
      <c r="JM2" s="361"/>
      <c r="JN2" s="361"/>
      <c r="JO2" s="361"/>
      <c r="JP2" s="360"/>
      <c r="JQ2" s="361"/>
      <c r="JR2" s="361"/>
      <c r="JS2" s="361"/>
      <c r="JT2" s="361"/>
      <c r="JU2" s="361"/>
      <c r="JV2" s="361"/>
      <c r="JW2" s="361"/>
      <c r="JX2" s="361"/>
      <c r="JY2" s="361"/>
      <c r="JZ2" s="361"/>
      <c r="KA2" s="361"/>
      <c r="KB2" s="361"/>
      <c r="KC2" s="361"/>
      <c r="KD2" s="361"/>
      <c r="KE2" s="361"/>
      <c r="KF2" s="361"/>
      <c r="KG2" s="361"/>
      <c r="KH2" s="362"/>
      <c r="KI2" s="363"/>
      <c r="KJ2" s="361"/>
      <c r="KK2" s="361"/>
      <c r="KL2" s="361"/>
      <c r="KM2" s="361"/>
      <c r="KN2" s="361"/>
      <c r="KO2" s="361"/>
      <c r="KP2" s="361"/>
      <c r="KQ2" s="361"/>
      <c r="KR2" s="361"/>
      <c r="KS2" s="361"/>
      <c r="KT2" s="361"/>
      <c r="KU2" s="361"/>
      <c r="KV2" s="361"/>
      <c r="KW2" s="361"/>
      <c r="KX2" s="361"/>
      <c r="KY2" s="361"/>
      <c r="KZ2" s="361"/>
      <c r="LA2" s="361"/>
      <c r="LB2" s="361"/>
      <c r="LC2" s="361"/>
      <c r="LD2" s="361"/>
      <c r="LE2" s="361"/>
      <c r="LF2" s="361"/>
      <c r="LG2" s="361"/>
      <c r="LH2" s="361"/>
      <c r="LI2" s="361"/>
      <c r="LJ2" s="361"/>
      <c r="LK2" s="361"/>
      <c r="LL2" s="361"/>
      <c r="LM2" s="361"/>
      <c r="LN2" s="361"/>
      <c r="LO2" s="361"/>
      <c r="LP2" s="361"/>
      <c r="LQ2" s="361"/>
      <c r="LR2" s="361"/>
      <c r="LS2" s="360"/>
      <c r="LT2" s="361"/>
      <c r="LU2" s="361"/>
      <c r="LV2" s="361"/>
      <c r="LW2" s="361"/>
      <c r="LX2" s="361"/>
      <c r="LY2" s="361"/>
      <c r="LZ2" s="361"/>
      <c r="MA2" s="361"/>
      <c r="MB2" s="361"/>
      <c r="MC2" s="361"/>
      <c r="MD2" s="361"/>
      <c r="ME2" s="361"/>
      <c r="MF2" s="361"/>
      <c r="MG2" s="361"/>
      <c r="MH2" s="361"/>
      <c r="MI2" s="361"/>
      <c r="MJ2" s="361"/>
      <c r="MK2" s="362"/>
      <c r="ML2" s="363"/>
      <c r="MM2" s="361"/>
      <c r="MN2" s="361"/>
      <c r="MO2" s="361"/>
      <c r="MP2" s="361"/>
      <c r="MQ2" s="361"/>
      <c r="MR2" s="361"/>
      <c r="MS2" s="361"/>
      <c r="MT2" s="361"/>
      <c r="MU2" s="361"/>
      <c r="MV2" s="361"/>
      <c r="MW2" s="361"/>
      <c r="MX2" s="361"/>
      <c r="MY2" s="361"/>
      <c r="MZ2" s="361"/>
      <c r="NA2" s="361"/>
      <c r="NB2" s="361"/>
      <c r="NC2" s="361"/>
      <c r="ND2" s="361"/>
      <c r="NE2" s="361"/>
      <c r="NF2" s="361"/>
      <c r="NG2" s="361"/>
      <c r="NH2" s="361"/>
      <c r="NI2" s="361"/>
      <c r="NJ2" s="361"/>
      <c r="NK2" s="361"/>
      <c r="NL2" s="361"/>
      <c r="NM2" s="361"/>
      <c r="NN2" s="361"/>
      <c r="NO2" s="361"/>
      <c r="NP2" s="361"/>
      <c r="NQ2" s="361"/>
      <c r="NR2" s="361"/>
      <c r="NS2" s="361"/>
      <c r="NT2" s="361"/>
      <c r="NU2" s="361"/>
      <c r="NV2" s="360"/>
      <c r="NW2" s="361"/>
      <c r="NX2" s="361"/>
      <c r="NY2" s="361"/>
      <c r="NZ2" s="361"/>
      <c r="OA2" s="361"/>
      <c r="OB2" s="361"/>
      <c r="OC2" s="361"/>
      <c r="OD2" s="361"/>
      <c r="OE2" s="361"/>
      <c r="OF2" s="361"/>
      <c r="OG2" s="361"/>
      <c r="OH2" s="361"/>
      <c r="OI2" s="361"/>
      <c r="OJ2" s="361"/>
      <c r="OK2" s="361"/>
      <c r="OL2" s="361"/>
      <c r="OM2" s="361"/>
      <c r="ON2" s="362"/>
      <c r="OO2" s="363"/>
      <c r="OP2" s="361"/>
      <c r="OQ2" s="361"/>
      <c r="OR2" s="361"/>
      <c r="OS2" s="361"/>
      <c r="OT2" s="361"/>
      <c r="OU2" s="361"/>
      <c r="OV2" s="361"/>
      <c r="OW2" s="361"/>
      <c r="OX2" s="361"/>
      <c r="OY2" s="361"/>
      <c r="OZ2" s="361"/>
      <c r="PA2" s="361"/>
      <c r="PB2" s="361"/>
      <c r="PC2" s="361"/>
      <c r="PD2" s="361"/>
      <c r="PE2" s="361"/>
      <c r="PF2" s="361"/>
      <c r="PG2" s="361"/>
      <c r="PH2" s="361"/>
      <c r="PI2" s="361"/>
      <c r="PJ2" s="361"/>
      <c r="PK2" s="361"/>
      <c r="PL2" s="361"/>
      <c r="PM2" s="361"/>
      <c r="PN2" s="361"/>
      <c r="PO2" s="361"/>
      <c r="PP2" s="361"/>
      <c r="PQ2" s="361"/>
      <c r="PR2" s="361"/>
      <c r="PS2" s="361"/>
      <c r="PT2" s="361"/>
      <c r="PU2" s="361"/>
      <c r="PV2" s="361"/>
      <c r="PW2" s="361"/>
      <c r="PX2" s="361"/>
      <c r="PY2" s="360"/>
      <c r="PZ2" s="361"/>
      <c r="QA2" s="361"/>
      <c r="QB2" s="361"/>
      <c r="QC2" s="361"/>
      <c r="QD2" s="361"/>
      <c r="QE2" s="361"/>
      <c r="QF2" s="361"/>
      <c r="QG2" s="361"/>
      <c r="QH2" s="361"/>
      <c r="QI2" s="361"/>
      <c r="QJ2" s="361"/>
      <c r="QK2" s="361"/>
      <c r="QL2" s="361"/>
      <c r="QM2" s="361"/>
      <c r="QN2" s="361"/>
      <c r="QO2" s="361"/>
      <c r="QP2" s="361"/>
      <c r="QQ2" s="362"/>
      <c r="QR2" s="363"/>
      <c r="QS2" s="361"/>
      <c r="QT2" s="361"/>
      <c r="QU2" s="361"/>
      <c r="QV2" s="361"/>
      <c r="QW2" s="361"/>
      <c r="QX2" s="361"/>
      <c r="QY2" s="361"/>
      <c r="QZ2" s="361"/>
      <c r="RA2" s="361"/>
      <c r="RB2" s="361"/>
      <c r="RC2" s="361"/>
      <c r="RD2" s="361"/>
      <c r="RE2" s="361"/>
      <c r="RF2" s="361"/>
      <c r="RG2" s="361"/>
      <c r="RH2" s="361"/>
      <c r="RI2" s="361"/>
      <c r="RJ2" s="361"/>
      <c r="RK2" s="361"/>
      <c r="RL2" s="361"/>
      <c r="RM2" s="361"/>
      <c r="RN2" s="361"/>
      <c r="RO2" s="361"/>
      <c r="RP2" s="361"/>
      <c r="RQ2" s="361"/>
      <c r="RR2" s="361"/>
      <c r="RS2" s="361"/>
      <c r="RT2" s="361"/>
      <c r="RU2" s="361"/>
      <c r="RV2" s="361"/>
      <c r="RW2" s="361"/>
      <c r="RX2" s="361"/>
      <c r="RY2" s="361"/>
      <c r="RZ2" s="361"/>
      <c r="SA2" s="361"/>
      <c r="SB2" s="360"/>
      <c r="SC2" s="361"/>
      <c r="SD2" s="361"/>
      <c r="SE2" s="361"/>
      <c r="SF2" s="361"/>
      <c r="SG2" s="361"/>
      <c r="SH2" s="361"/>
      <c r="SI2" s="361"/>
      <c r="SJ2" s="361"/>
      <c r="SK2" s="361"/>
      <c r="SL2" s="361"/>
      <c r="SM2" s="361"/>
      <c r="SN2" s="361"/>
      <c r="SO2" s="361"/>
      <c r="SP2" s="361"/>
      <c r="SQ2" s="361"/>
      <c r="SR2" s="361"/>
      <c r="SS2" s="361"/>
      <c r="ST2" s="362"/>
      <c r="SU2" s="363"/>
      <c r="SV2" s="361"/>
      <c r="SW2" s="361"/>
      <c r="SX2" s="361"/>
      <c r="SY2" s="361"/>
      <c r="SZ2" s="361"/>
      <c r="TA2" s="361"/>
      <c r="TB2" s="361"/>
      <c r="TC2" s="361"/>
      <c r="TD2" s="361"/>
      <c r="TE2" s="361"/>
      <c r="TF2" s="361"/>
      <c r="TG2" s="361"/>
      <c r="TH2" s="361"/>
      <c r="TI2" s="361"/>
      <c r="TJ2" s="361"/>
      <c r="TK2" s="361"/>
      <c r="TL2" s="361"/>
      <c r="TM2" s="361"/>
      <c r="TN2" s="361"/>
      <c r="TO2" s="361"/>
      <c r="TP2" s="361"/>
      <c r="TQ2" s="361"/>
      <c r="TR2" s="361"/>
      <c r="TS2" s="361"/>
      <c r="TT2" s="361"/>
      <c r="TU2" s="361"/>
      <c r="TV2" s="361"/>
      <c r="TW2" s="361"/>
      <c r="TX2" s="361"/>
      <c r="TY2" s="361"/>
      <c r="TZ2" s="361"/>
      <c r="UA2" s="361"/>
      <c r="UB2" s="361"/>
      <c r="UC2" s="361"/>
      <c r="UD2" s="361"/>
      <c r="UE2" s="360"/>
      <c r="UF2" s="361"/>
      <c r="UG2" s="361"/>
      <c r="UH2" s="361"/>
      <c r="UI2" s="361"/>
      <c r="UJ2" s="361"/>
      <c r="UK2" s="361"/>
      <c r="UL2" s="361"/>
      <c r="UM2" s="361"/>
      <c r="UN2" s="361"/>
      <c r="UO2" s="361"/>
      <c r="UP2" s="361"/>
      <c r="UQ2" s="361"/>
      <c r="UR2" s="361"/>
      <c r="US2" s="361"/>
      <c r="UT2" s="361"/>
      <c r="UU2" s="361"/>
      <c r="UV2" s="361"/>
      <c r="UW2" s="362"/>
      <c r="UX2" s="363"/>
      <c r="UY2" s="361"/>
      <c r="UZ2" s="361"/>
      <c r="VA2" s="361"/>
      <c r="VB2" s="361"/>
      <c r="VC2" s="361"/>
      <c r="VD2" s="361"/>
      <c r="VE2" s="361"/>
      <c r="VF2" s="361"/>
      <c r="VG2" s="361"/>
      <c r="VH2" s="361"/>
      <c r="VI2" s="361"/>
      <c r="VJ2" s="361"/>
      <c r="VK2" s="361"/>
      <c r="VL2" s="361"/>
      <c r="VM2" s="361"/>
      <c r="VN2" s="361"/>
      <c r="VO2" s="361"/>
      <c r="VP2" s="361"/>
      <c r="VQ2" s="361"/>
      <c r="VR2" s="361"/>
      <c r="VS2" s="361"/>
      <c r="VT2" s="361"/>
      <c r="VU2" s="361"/>
      <c r="VV2" s="361"/>
      <c r="VW2" s="361"/>
      <c r="VX2" s="361"/>
      <c r="VY2" s="361"/>
      <c r="VZ2" s="361"/>
      <c r="WA2" s="361"/>
      <c r="WB2" s="361"/>
      <c r="WC2" s="361"/>
      <c r="WD2" s="361"/>
      <c r="WE2" s="361"/>
      <c r="WF2" s="361"/>
      <c r="WG2" s="361"/>
      <c r="WH2" s="360"/>
      <c r="WI2" s="361"/>
      <c r="WJ2" s="361"/>
      <c r="WK2" s="361"/>
      <c r="WL2" s="361"/>
      <c r="WM2" s="361"/>
      <c r="WN2" s="361"/>
      <c r="WO2" s="361"/>
      <c r="WP2" s="361"/>
      <c r="WQ2" s="361"/>
      <c r="WR2" s="361"/>
      <c r="WS2" s="361"/>
      <c r="WT2" s="361"/>
      <c r="WU2" s="361"/>
      <c r="WV2" s="361"/>
      <c r="WW2" s="361"/>
      <c r="WX2" s="361"/>
      <c r="WY2" s="361"/>
      <c r="WZ2" s="362"/>
      <c r="XA2" s="363"/>
      <c r="XB2" s="361"/>
      <c r="XC2" s="361"/>
      <c r="XD2" s="361"/>
      <c r="XE2" s="361"/>
      <c r="XF2" s="361"/>
      <c r="XG2" s="361"/>
      <c r="XH2" s="361"/>
      <c r="XI2" s="361"/>
      <c r="XJ2" s="361"/>
      <c r="XK2" s="361"/>
      <c r="XL2" s="361"/>
      <c r="XM2" s="361"/>
      <c r="XN2" s="361"/>
      <c r="XO2" s="361"/>
      <c r="XP2" s="361"/>
      <c r="XQ2" s="361"/>
      <c r="XR2" s="361"/>
      <c r="XS2" s="361"/>
      <c r="XT2" s="361"/>
      <c r="XU2" s="361"/>
      <c r="XV2" s="361"/>
      <c r="XW2" s="361"/>
      <c r="XX2" s="361"/>
      <c r="XY2" s="361"/>
      <c r="XZ2" s="361"/>
      <c r="YA2" s="361"/>
      <c r="YB2" s="361"/>
      <c r="YC2" s="361"/>
      <c r="YD2" s="361"/>
      <c r="YE2" s="361"/>
      <c r="YF2" s="361"/>
      <c r="YG2" s="361"/>
      <c r="YH2" s="361"/>
      <c r="YI2" s="361"/>
      <c r="YJ2" s="361"/>
      <c r="YK2" s="360"/>
      <c r="YL2" s="361"/>
      <c r="YM2" s="361"/>
      <c r="YN2" s="361"/>
      <c r="YO2" s="361"/>
      <c r="YP2" s="361"/>
      <c r="YQ2" s="361"/>
      <c r="YR2" s="361"/>
      <c r="YS2" s="361"/>
      <c r="YT2" s="361"/>
      <c r="YU2" s="361"/>
      <c r="YV2" s="361"/>
      <c r="YW2" s="361"/>
      <c r="YX2" s="361"/>
      <c r="YY2" s="361"/>
      <c r="YZ2" s="361"/>
      <c r="ZA2" s="361"/>
      <c r="ZB2" s="361"/>
      <c r="ZC2" s="362"/>
      <c r="ZD2" s="363"/>
      <c r="ZE2" s="361"/>
      <c r="ZF2" s="361"/>
      <c r="ZG2" s="361"/>
      <c r="ZH2" s="361"/>
      <c r="ZI2" s="361"/>
      <c r="ZJ2" s="361"/>
      <c r="ZK2" s="361"/>
      <c r="ZL2" s="361"/>
      <c r="ZM2" s="361"/>
      <c r="ZN2" s="361"/>
      <c r="ZO2" s="361"/>
      <c r="ZP2" s="361"/>
      <c r="ZQ2" s="361"/>
      <c r="ZR2" s="361"/>
      <c r="ZS2" s="361"/>
      <c r="ZT2" s="361"/>
      <c r="ZU2" s="361"/>
      <c r="ZV2" s="361"/>
      <c r="ZW2" s="361"/>
      <c r="ZX2" s="361"/>
      <c r="ZY2" s="361"/>
      <c r="ZZ2" s="361"/>
      <c r="AAA2" s="361"/>
      <c r="AAB2" s="361"/>
      <c r="AAC2" s="361"/>
      <c r="AAD2" s="361"/>
      <c r="AAE2" s="361"/>
      <c r="AAF2" s="361"/>
      <c r="AAG2" s="361"/>
      <c r="AAH2" s="361"/>
      <c r="AAI2" s="361"/>
      <c r="AAJ2" s="361"/>
      <c r="AAK2" s="361"/>
      <c r="AAL2" s="361"/>
      <c r="AAM2" s="361"/>
      <c r="AAN2" s="360"/>
      <c r="AAO2" s="361"/>
      <c r="AAP2" s="361"/>
      <c r="AAQ2" s="361"/>
      <c r="AAR2" s="361"/>
      <c r="AAS2" s="361"/>
      <c r="AAT2" s="361"/>
      <c r="AAU2" s="361"/>
      <c r="AAV2" s="361"/>
      <c r="AAW2" s="361"/>
      <c r="AAX2" s="361"/>
      <c r="AAY2" s="361"/>
      <c r="AAZ2" s="361"/>
      <c r="ABA2" s="361"/>
      <c r="ABB2" s="361"/>
      <c r="ABC2" s="361"/>
      <c r="ABD2" s="361"/>
      <c r="ABE2" s="361"/>
      <c r="ABF2" s="362"/>
      <c r="ABG2" s="363"/>
      <c r="ABH2" s="361"/>
      <c r="ABI2" s="361"/>
      <c r="ABJ2" s="361"/>
      <c r="ABK2" s="361"/>
      <c r="ABL2" s="361"/>
      <c r="ABM2" s="361"/>
      <c r="ABN2" s="361"/>
      <c r="ABO2" s="361"/>
      <c r="ABP2" s="361"/>
      <c r="ABQ2" s="361"/>
      <c r="ABR2" s="361"/>
      <c r="ABS2" s="361"/>
      <c r="ABT2" s="361"/>
      <c r="ABU2" s="361"/>
      <c r="ABV2" s="361"/>
      <c r="ABW2" s="361"/>
      <c r="ABX2" s="361"/>
      <c r="ABY2" s="361"/>
      <c r="ABZ2" s="361"/>
      <c r="ACA2" s="361"/>
      <c r="ACB2" s="361"/>
      <c r="ACC2" s="361"/>
      <c r="ACD2" s="361"/>
      <c r="ACE2" s="361"/>
      <c r="ACF2" s="361"/>
      <c r="ACG2" s="361"/>
      <c r="ACH2" s="361"/>
      <c r="ACI2" s="361"/>
      <c r="ACJ2" s="361"/>
      <c r="ACK2" s="361"/>
      <c r="ACL2" s="361"/>
      <c r="ACM2" s="361"/>
      <c r="ACN2" s="361"/>
      <c r="ACO2" s="361"/>
      <c r="ACP2" s="361"/>
      <c r="ACQ2" s="360"/>
      <c r="ACR2" s="361"/>
      <c r="ACS2" s="361"/>
      <c r="ACT2" s="361"/>
      <c r="ACU2" s="361"/>
      <c r="ACV2" s="361"/>
      <c r="ACW2" s="361"/>
      <c r="ACX2" s="361"/>
      <c r="ACY2" s="361"/>
      <c r="ACZ2" s="361"/>
      <c r="ADA2" s="361"/>
      <c r="ADB2" s="361"/>
      <c r="ADC2" s="361"/>
      <c r="ADD2" s="361"/>
      <c r="ADE2" s="361"/>
      <c r="ADF2" s="361"/>
      <c r="ADG2" s="361"/>
      <c r="ADH2" s="361"/>
      <c r="ADI2" s="362"/>
      <c r="ADJ2" s="363"/>
      <c r="ADK2" s="361"/>
      <c r="ADL2" s="361"/>
      <c r="ADM2" s="361"/>
      <c r="ADN2" s="361"/>
      <c r="ADO2" s="361"/>
      <c r="ADP2" s="361"/>
      <c r="ADQ2" s="361"/>
      <c r="ADR2" s="361"/>
      <c r="ADS2" s="361"/>
      <c r="ADT2" s="361"/>
      <c r="ADU2" s="361"/>
      <c r="ADV2" s="361"/>
      <c r="ADW2" s="361"/>
      <c r="ADX2" s="361"/>
      <c r="ADY2" s="361"/>
      <c r="ADZ2" s="361"/>
      <c r="AEA2" s="361"/>
      <c r="AEB2" s="361"/>
      <c r="AEC2" s="361"/>
      <c r="AED2" s="361"/>
      <c r="AEE2" s="361"/>
      <c r="AEF2" s="361"/>
      <c r="AEG2" s="361"/>
      <c r="AEH2" s="361"/>
      <c r="AEI2" s="361"/>
      <c r="AEJ2" s="361"/>
      <c r="AEK2" s="361"/>
      <c r="AEL2" s="361"/>
      <c r="AEM2" s="361"/>
      <c r="AEN2" s="361"/>
      <c r="AEO2" s="361"/>
      <c r="AEP2" s="361"/>
      <c r="AEQ2" s="361"/>
      <c r="AER2" s="361"/>
      <c r="AES2" s="361"/>
      <c r="AET2" s="360"/>
      <c r="AEU2" s="361"/>
      <c r="AEV2" s="361"/>
      <c r="AEW2" s="361"/>
      <c r="AEX2" s="361"/>
      <c r="AEY2" s="361"/>
      <c r="AEZ2" s="361"/>
      <c r="AFA2" s="361"/>
      <c r="AFB2" s="361"/>
      <c r="AFC2" s="361"/>
      <c r="AFD2" s="361"/>
      <c r="AFE2" s="361"/>
      <c r="AFF2" s="361"/>
      <c r="AFG2" s="361"/>
      <c r="AFH2" s="361"/>
      <c r="AFI2" s="361"/>
      <c r="AFJ2" s="361"/>
      <c r="AFK2" s="361"/>
      <c r="AFL2" s="362"/>
      <c r="AFM2" s="363"/>
      <c r="AFN2" s="361"/>
      <c r="AFO2" s="361"/>
      <c r="AFP2" s="361"/>
      <c r="AFQ2" s="361"/>
      <c r="AFR2" s="361"/>
      <c r="AFS2" s="361"/>
      <c r="AFT2" s="361"/>
      <c r="AFU2" s="361"/>
      <c r="AFV2" s="361"/>
      <c r="AFW2" s="361"/>
      <c r="AFX2" s="361"/>
      <c r="AFY2" s="361"/>
      <c r="AFZ2" s="361"/>
      <c r="AGA2" s="361"/>
      <c r="AGB2" s="361"/>
      <c r="AGC2" s="361"/>
      <c r="AGD2" s="361"/>
      <c r="AGE2" s="361"/>
      <c r="AGF2" s="361"/>
      <c r="AGG2" s="361"/>
      <c r="AGH2" s="361"/>
      <c r="AGI2" s="361"/>
      <c r="AGJ2" s="361"/>
      <c r="AGK2" s="361"/>
      <c r="AGL2" s="361"/>
      <c r="AGM2" s="361"/>
      <c r="AGN2" s="361"/>
      <c r="AGO2" s="361"/>
      <c r="AGP2" s="361"/>
      <c r="AGQ2" s="361"/>
      <c r="AGR2" s="361"/>
      <c r="AGS2" s="361"/>
      <c r="AGT2" s="361"/>
      <c r="AGU2" s="361"/>
      <c r="AGV2" s="361"/>
      <c r="AGW2" s="360"/>
      <c r="AGX2" s="361"/>
      <c r="AGY2" s="361"/>
      <c r="AGZ2" s="361"/>
      <c r="AHA2" s="361"/>
      <c r="AHB2" s="361"/>
      <c r="AHC2" s="361"/>
      <c r="AHD2" s="361"/>
      <c r="AHE2" s="361"/>
      <c r="AHF2" s="361"/>
      <c r="AHG2" s="361"/>
      <c r="AHH2" s="361"/>
      <c r="AHI2" s="361"/>
      <c r="AHJ2" s="361"/>
      <c r="AHK2" s="361"/>
      <c r="AHL2" s="361"/>
      <c r="AHM2" s="361"/>
      <c r="AHN2" s="361"/>
      <c r="AHO2" s="362"/>
      <c r="AHP2" s="363"/>
      <c r="AHQ2" s="361"/>
      <c r="AHR2" s="361"/>
      <c r="AHS2" s="361"/>
      <c r="AHT2" s="361"/>
      <c r="AHU2" s="361"/>
      <c r="AHV2" s="361"/>
      <c r="AHW2" s="361"/>
      <c r="AHX2" s="361"/>
      <c r="AHY2" s="361"/>
      <c r="AHZ2" s="361"/>
      <c r="AIA2" s="361"/>
      <c r="AIB2" s="361"/>
      <c r="AIC2" s="361"/>
      <c r="AID2" s="361"/>
      <c r="AIE2" s="361"/>
      <c r="AIF2" s="361"/>
      <c r="AIG2" s="361"/>
      <c r="AIH2" s="361"/>
      <c r="AII2" s="361"/>
      <c r="AIJ2" s="361"/>
      <c r="AIK2" s="361"/>
      <c r="AIL2" s="361"/>
      <c r="AIM2" s="361"/>
      <c r="AIN2" s="361"/>
      <c r="AIO2" s="361"/>
      <c r="AIP2" s="361"/>
      <c r="AIQ2" s="361"/>
      <c r="AIR2" s="361"/>
      <c r="AIS2" s="361"/>
      <c r="AIT2" s="361"/>
      <c r="AIU2" s="361"/>
      <c r="AIV2" s="361"/>
      <c r="AIW2" s="361"/>
      <c r="AIX2" s="361"/>
      <c r="AIY2" s="361"/>
      <c r="AIZ2" s="360"/>
      <c r="AJA2" s="361"/>
      <c r="AJB2" s="361"/>
      <c r="AJC2" s="361"/>
      <c r="AJD2" s="361"/>
      <c r="AJE2" s="361"/>
      <c r="AJF2" s="361"/>
      <c r="AJG2" s="361"/>
      <c r="AJH2" s="361"/>
      <c r="AJI2" s="361"/>
      <c r="AJJ2" s="361"/>
      <c r="AJK2" s="361"/>
      <c r="AJL2" s="361"/>
      <c r="AJM2" s="361"/>
      <c r="AJN2" s="361"/>
      <c r="AJO2" s="361"/>
      <c r="AJP2" s="361"/>
      <c r="AJQ2" s="361"/>
      <c r="AJR2" s="362"/>
      <c r="AJS2" s="363"/>
      <c r="AJT2" s="361"/>
      <c r="AJU2" s="361"/>
      <c r="AJV2" s="361"/>
      <c r="AJW2" s="361"/>
      <c r="AJX2" s="361"/>
      <c r="AJY2" s="361"/>
      <c r="AJZ2" s="361"/>
      <c r="AKA2" s="361"/>
      <c r="AKB2" s="361"/>
      <c r="AKC2" s="361"/>
      <c r="AKD2" s="361"/>
      <c r="AKE2" s="361"/>
      <c r="AKF2" s="361"/>
      <c r="AKG2" s="361"/>
      <c r="AKH2" s="361"/>
      <c r="AKI2" s="361"/>
      <c r="AKJ2" s="361"/>
      <c r="AKK2" s="361"/>
      <c r="AKL2" s="361"/>
      <c r="AKM2" s="361"/>
      <c r="AKN2" s="361"/>
      <c r="AKO2" s="361"/>
      <c r="AKP2" s="361"/>
      <c r="AKQ2" s="361"/>
      <c r="AKR2" s="361"/>
      <c r="AKS2" s="361"/>
      <c r="AKT2" s="361"/>
      <c r="AKU2" s="361"/>
      <c r="AKV2" s="361"/>
      <c r="AKW2" s="361"/>
      <c r="AKX2" s="361"/>
      <c r="AKY2" s="361"/>
      <c r="AKZ2" s="361"/>
      <c r="ALA2" s="361"/>
      <c r="ALB2" s="361"/>
      <c r="ALC2" s="360"/>
      <c r="ALD2" s="361"/>
      <c r="ALE2" s="361"/>
      <c r="ALF2" s="361"/>
      <c r="ALG2" s="361"/>
      <c r="ALH2" s="361"/>
      <c r="ALI2" s="361"/>
      <c r="ALJ2" s="361"/>
      <c r="ALK2" s="361"/>
      <c r="ALL2" s="361"/>
      <c r="ALM2" s="361"/>
      <c r="ALN2" s="361"/>
      <c r="ALO2" s="361"/>
      <c r="ALP2" s="361"/>
      <c r="ALQ2" s="361"/>
      <c r="ALR2" s="361"/>
      <c r="ALS2" s="361"/>
      <c r="ALT2" s="361"/>
      <c r="ALU2" s="362"/>
      <c r="ALV2" s="363"/>
      <c r="ALW2" s="361"/>
      <c r="ALX2" s="361"/>
      <c r="ALY2" s="361"/>
      <c r="ALZ2" s="361"/>
      <c r="AMA2" s="361"/>
      <c r="AMB2" s="361"/>
      <c r="AMC2" s="361"/>
      <c r="AMD2" s="361"/>
      <c r="AME2" s="361"/>
      <c r="AMF2" s="361"/>
      <c r="AMG2" s="361"/>
      <c r="AMH2" s="361"/>
      <c r="AMI2" s="361"/>
      <c r="AMJ2" s="361"/>
      <c r="AMK2" s="361"/>
      <c r="AML2" s="361"/>
      <c r="AMM2" s="361"/>
      <c r="AMN2" s="361"/>
      <c r="AMO2" s="361"/>
      <c r="AMP2" s="361"/>
      <c r="AMQ2" s="361"/>
      <c r="AMR2" s="361"/>
      <c r="AMS2" s="361"/>
      <c r="AMT2" s="361"/>
      <c r="AMU2" s="361"/>
      <c r="AMV2" s="361"/>
      <c r="AMW2" s="361"/>
      <c r="AMX2" s="361"/>
      <c r="AMY2" s="361"/>
      <c r="AMZ2" s="361"/>
      <c r="ANA2" s="361"/>
      <c r="ANB2" s="361"/>
      <c r="ANC2" s="361"/>
      <c r="AND2" s="361"/>
      <c r="ANE2" s="361"/>
      <c r="ANF2" s="360"/>
      <c r="ANG2" s="361"/>
      <c r="ANH2" s="361"/>
      <c r="ANI2" s="361"/>
      <c r="ANJ2" s="361"/>
      <c r="ANK2" s="361"/>
      <c r="ANL2" s="361"/>
      <c r="ANM2" s="361"/>
      <c r="ANN2" s="361"/>
      <c r="ANO2" s="361"/>
      <c r="ANP2" s="361"/>
      <c r="ANQ2" s="361"/>
      <c r="ANR2" s="361"/>
      <c r="ANS2" s="361"/>
      <c r="ANT2" s="361"/>
      <c r="ANU2" s="361"/>
      <c r="ANV2" s="361"/>
      <c r="ANW2" s="361"/>
      <c r="ANX2" s="362"/>
      <c r="ANY2" s="363"/>
      <c r="ANZ2" s="361"/>
      <c r="AOA2" s="361"/>
      <c r="AOB2" s="361"/>
      <c r="AOC2" s="361"/>
      <c r="AOD2" s="361"/>
      <c r="AOE2" s="361"/>
      <c r="AOF2" s="361"/>
      <c r="AOG2" s="361"/>
      <c r="AOH2" s="361"/>
      <c r="AOI2" s="361"/>
      <c r="AOJ2" s="361"/>
      <c r="AOK2" s="361"/>
      <c r="AOL2" s="361"/>
      <c r="AOM2" s="361"/>
      <c r="AON2" s="361"/>
      <c r="AOO2" s="361"/>
      <c r="AOP2" s="361"/>
      <c r="AOQ2" s="361"/>
      <c r="AOR2" s="361"/>
      <c r="AOS2" s="361"/>
      <c r="AOT2" s="361"/>
      <c r="AOU2" s="361"/>
      <c r="AOV2" s="361"/>
      <c r="AOW2" s="361"/>
      <c r="AOX2" s="361"/>
      <c r="AOY2" s="361"/>
      <c r="AOZ2" s="361"/>
      <c r="APA2" s="361"/>
      <c r="APB2" s="361"/>
      <c r="APC2" s="361"/>
      <c r="APD2" s="361"/>
      <c r="APE2" s="361"/>
      <c r="APF2" s="361"/>
      <c r="APG2" s="361"/>
      <c r="APH2" s="361"/>
    </row>
    <row r="3" spans="1:1100" ht="19.5" customHeight="1">
      <c r="A3" s="416">
        <v>1</v>
      </c>
      <c r="B3" s="360" t="str">
        <f>DBCS("従事者　"&amp;A3)</f>
        <v>従事者　１</v>
      </c>
      <c r="C3" s="361"/>
      <c r="D3" s="361"/>
      <c r="E3" s="361"/>
      <c r="F3" s="361"/>
      <c r="G3" s="361"/>
      <c r="H3" s="361"/>
      <c r="I3" s="361"/>
      <c r="J3" s="361"/>
      <c r="K3" s="361"/>
      <c r="L3" s="361"/>
      <c r="M3" s="361"/>
      <c r="N3" s="361"/>
      <c r="O3" s="361"/>
      <c r="P3" s="361"/>
      <c r="Q3" s="361"/>
      <c r="R3" s="361"/>
      <c r="S3" s="365"/>
      <c r="T3" s="363"/>
      <c r="U3" s="361"/>
      <c r="V3" s="361"/>
      <c r="W3" s="361"/>
      <c r="X3" s="361"/>
      <c r="Y3" s="361"/>
      <c r="Z3" s="361"/>
      <c r="AA3" s="361"/>
      <c r="AB3" s="361"/>
      <c r="AC3" s="361"/>
      <c r="AD3" s="361"/>
      <c r="AE3" s="361"/>
      <c r="AF3" s="361"/>
      <c r="AG3" s="361"/>
      <c r="AH3" s="361"/>
      <c r="AI3" s="361"/>
      <c r="AJ3" s="361"/>
      <c r="AK3" s="361"/>
      <c r="AL3" s="361"/>
      <c r="AM3" s="361"/>
      <c r="AN3" s="361"/>
      <c r="AO3" s="712" t="s">
        <v>37</v>
      </c>
      <c r="AP3" s="713"/>
      <c r="AQ3" s="714"/>
      <c r="AR3" s="898">
        <f>'別紙2-1【初めに入力】'!O17</f>
        <v>0</v>
      </c>
      <c r="AS3" s="940"/>
      <c r="AT3" s="940"/>
      <c r="AU3" s="940"/>
      <c r="AV3" s="940"/>
      <c r="AW3" s="940"/>
      <c r="AX3" s="940"/>
      <c r="AY3" s="940"/>
      <c r="AZ3" s="940"/>
      <c r="BA3" s="940"/>
      <c r="BB3" s="940"/>
      <c r="BC3" s="941"/>
      <c r="BD3" s="416">
        <f>A3+1</f>
        <v>2</v>
      </c>
      <c r="BE3" s="360" t="str">
        <f>DBCS("従事者　"&amp;BD3)</f>
        <v>従事者　２</v>
      </c>
      <c r="BF3" s="361"/>
      <c r="BG3" s="361"/>
      <c r="BH3" s="361"/>
      <c r="BI3" s="361"/>
      <c r="BJ3" s="361"/>
      <c r="BK3" s="361"/>
      <c r="BL3" s="361"/>
      <c r="BM3" s="361"/>
      <c r="BN3" s="361"/>
      <c r="BO3" s="361"/>
      <c r="BP3" s="361"/>
      <c r="BQ3" s="361"/>
      <c r="BR3" s="361"/>
      <c r="BS3" s="361"/>
      <c r="BT3" s="361"/>
      <c r="BU3" s="361"/>
      <c r="BV3" s="365"/>
      <c r="BW3" s="363"/>
      <c r="BX3" s="361"/>
      <c r="BY3" s="361"/>
      <c r="BZ3" s="361"/>
      <c r="CA3" s="361"/>
      <c r="CB3" s="361"/>
      <c r="CC3" s="361"/>
      <c r="CD3" s="361"/>
      <c r="CE3" s="361"/>
      <c r="CF3" s="361"/>
      <c r="CG3" s="361"/>
      <c r="CH3" s="361"/>
      <c r="CI3" s="361"/>
      <c r="CJ3" s="361"/>
      <c r="CK3" s="361"/>
      <c r="CL3" s="361"/>
      <c r="CM3" s="361"/>
      <c r="CN3" s="361"/>
      <c r="CO3" s="361"/>
      <c r="CP3" s="361"/>
      <c r="CQ3" s="361"/>
      <c r="CR3" s="712" t="s">
        <v>37</v>
      </c>
      <c r="CS3" s="713"/>
      <c r="CT3" s="714"/>
      <c r="CU3" s="898">
        <f>$AR$3</f>
        <v>0</v>
      </c>
      <c r="CV3" s="899"/>
      <c r="CW3" s="899"/>
      <c r="CX3" s="899"/>
      <c r="CY3" s="899"/>
      <c r="CZ3" s="899"/>
      <c r="DA3" s="899"/>
      <c r="DB3" s="899"/>
      <c r="DC3" s="899"/>
      <c r="DD3" s="899"/>
      <c r="DE3" s="899"/>
      <c r="DF3" s="900"/>
      <c r="DG3" s="416">
        <f>BD3+1</f>
        <v>3</v>
      </c>
      <c r="DH3" s="360" t="str">
        <f>DBCS("従事者　"&amp;DG3)</f>
        <v>従事者　３</v>
      </c>
      <c r="DI3" s="361"/>
      <c r="DJ3" s="361"/>
      <c r="DK3" s="361"/>
      <c r="DL3" s="361"/>
      <c r="DM3" s="361"/>
      <c r="DN3" s="361"/>
      <c r="DO3" s="361"/>
      <c r="DP3" s="361"/>
      <c r="DQ3" s="361"/>
      <c r="DR3" s="361"/>
      <c r="DS3" s="361"/>
      <c r="DT3" s="361"/>
      <c r="DU3" s="361"/>
      <c r="DV3" s="361"/>
      <c r="DW3" s="361"/>
      <c r="DX3" s="361"/>
      <c r="DY3" s="365"/>
      <c r="DZ3" s="363"/>
      <c r="EA3" s="361"/>
      <c r="EB3" s="361"/>
      <c r="EC3" s="361"/>
      <c r="ED3" s="361"/>
      <c r="EE3" s="361"/>
      <c r="EF3" s="361"/>
      <c r="EG3" s="361"/>
      <c r="EH3" s="361"/>
      <c r="EI3" s="361"/>
      <c r="EJ3" s="361"/>
      <c r="EK3" s="361"/>
      <c r="EL3" s="361"/>
      <c r="EM3" s="361"/>
      <c r="EN3" s="361"/>
      <c r="EO3" s="361"/>
      <c r="EP3" s="361"/>
      <c r="EQ3" s="361"/>
      <c r="ER3" s="361"/>
      <c r="ES3" s="361"/>
      <c r="ET3" s="361"/>
      <c r="EU3" s="712" t="s">
        <v>37</v>
      </c>
      <c r="EV3" s="713"/>
      <c r="EW3" s="714"/>
      <c r="EX3" s="898">
        <f>$AR$3</f>
        <v>0</v>
      </c>
      <c r="EY3" s="899"/>
      <c r="EZ3" s="899"/>
      <c r="FA3" s="899"/>
      <c r="FB3" s="899"/>
      <c r="FC3" s="899"/>
      <c r="FD3" s="899"/>
      <c r="FE3" s="899"/>
      <c r="FF3" s="899"/>
      <c r="FG3" s="899"/>
      <c r="FH3" s="899"/>
      <c r="FI3" s="900"/>
      <c r="FJ3" s="416">
        <f>DG3+1</f>
        <v>4</v>
      </c>
      <c r="FK3" s="360" t="str">
        <f>DBCS("従事者　"&amp;FJ3)</f>
        <v>従事者　４</v>
      </c>
      <c r="FL3" s="361"/>
      <c r="FM3" s="361"/>
      <c r="FN3" s="361"/>
      <c r="FO3" s="361"/>
      <c r="FP3" s="361"/>
      <c r="FQ3" s="361"/>
      <c r="FR3" s="361"/>
      <c r="FS3" s="361"/>
      <c r="FT3" s="361"/>
      <c r="FU3" s="361"/>
      <c r="FV3" s="361"/>
      <c r="FW3" s="361"/>
      <c r="FX3" s="361"/>
      <c r="FY3" s="361"/>
      <c r="FZ3" s="361"/>
      <c r="GA3" s="361"/>
      <c r="GB3" s="365"/>
      <c r="GC3" s="363"/>
      <c r="GD3" s="361"/>
      <c r="GE3" s="361"/>
      <c r="GF3" s="361"/>
      <c r="GG3" s="361"/>
      <c r="GH3" s="361"/>
      <c r="GI3" s="361"/>
      <c r="GJ3" s="361"/>
      <c r="GK3" s="361"/>
      <c r="GL3" s="361"/>
      <c r="GM3" s="361"/>
      <c r="GN3" s="361"/>
      <c r="GO3" s="361"/>
      <c r="GP3" s="361"/>
      <c r="GQ3" s="361"/>
      <c r="GR3" s="361"/>
      <c r="GS3" s="361"/>
      <c r="GT3" s="361"/>
      <c r="GU3" s="361"/>
      <c r="GV3" s="361"/>
      <c r="GW3" s="361"/>
      <c r="GX3" s="712" t="s">
        <v>37</v>
      </c>
      <c r="GY3" s="713"/>
      <c r="GZ3" s="714"/>
      <c r="HA3" s="898">
        <f>$AR$3</f>
        <v>0</v>
      </c>
      <c r="HB3" s="899"/>
      <c r="HC3" s="899"/>
      <c r="HD3" s="899"/>
      <c r="HE3" s="899"/>
      <c r="HF3" s="899"/>
      <c r="HG3" s="899"/>
      <c r="HH3" s="899"/>
      <c r="HI3" s="899"/>
      <c r="HJ3" s="899"/>
      <c r="HK3" s="899"/>
      <c r="HL3" s="900"/>
      <c r="HM3" s="416">
        <f>FJ3+1</f>
        <v>5</v>
      </c>
      <c r="HN3" s="360" t="str">
        <f>DBCS("従事者　"&amp;HM3)</f>
        <v>従事者　５</v>
      </c>
      <c r="HO3" s="361"/>
      <c r="HP3" s="361"/>
      <c r="HQ3" s="361"/>
      <c r="HR3" s="361"/>
      <c r="HS3" s="361"/>
      <c r="HT3" s="361"/>
      <c r="HU3" s="361"/>
      <c r="HV3" s="361"/>
      <c r="HW3" s="361"/>
      <c r="HX3" s="361"/>
      <c r="HY3" s="361"/>
      <c r="HZ3" s="361"/>
      <c r="IA3" s="361"/>
      <c r="IB3" s="361"/>
      <c r="IC3" s="361"/>
      <c r="ID3" s="361"/>
      <c r="IE3" s="365"/>
      <c r="IF3" s="363"/>
      <c r="IG3" s="361"/>
      <c r="IH3" s="361"/>
      <c r="II3" s="361"/>
      <c r="IJ3" s="361"/>
      <c r="IK3" s="361"/>
      <c r="IL3" s="361"/>
      <c r="IM3" s="361"/>
      <c r="IN3" s="361"/>
      <c r="IO3" s="361"/>
      <c r="IP3" s="361"/>
      <c r="IQ3" s="361"/>
      <c r="IR3" s="361"/>
      <c r="IS3" s="361"/>
      <c r="IT3" s="361"/>
      <c r="IU3" s="361"/>
      <c r="IV3" s="361"/>
      <c r="IW3" s="361"/>
      <c r="IX3" s="361"/>
      <c r="IY3" s="361"/>
      <c r="IZ3" s="361"/>
      <c r="JA3" s="712" t="s">
        <v>37</v>
      </c>
      <c r="JB3" s="713"/>
      <c r="JC3" s="714"/>
      <c r="JD3" s="898">
        <f>$AR$3</f>
        <v>0</v>
      </c>
      <c r="JE3" s="899"/>
      <c r="JF3" s="899"/>
      <c r="JG3" s="899"/>
      <c r="JH3" s="899"/>
      <c r="JI3" s="899"/>
      <c r="JJ3" s="899"/>
      <c r="JK3" s="899"/>
      <c r="JL3" s="899"/>
      <c r="JM3" s="899"/>
      <c r="JN3" s="899"/>
      <c r="JO3" s="900"/>
      <c r="JP3" s="416">
        <f>HM3+1</f>
        <v>6</v>
      </c>
      <c r="JQ3" s="360" t="str">
        <f>DBCS("従事者　"&amp;JP3)</f>
        <v>従事者　６</v>
      </c>
      <c r="JR3" s="361"/>
      <c r="JS3" s="361"/>
      <c r="JT3" s="361"/>
      <c r="JU3" s="361"/>
      <c r="JV3" s="361"/>
      <c r="JW3" s="361"/>
      <c r="JX3" s="361"/>
      <c r="JY3" s="361"/>
      <c r="JZ3" s="361"/>
      <c r="KA3" s="361"/>
      <c r="KB3" s="361"/>
      <c r="KC3" s="361"/>
      <c r="KD3" s="361"/>
      <c r="KE3" s="361"/>
      <c r="KF3" s="361"/>
      <c r="KG3" s="361"/>
      <c r="KH3" s="365"/>
      <c r="KI3" s="363"/>
      <c r="KJ3" s="361"/>
      <c r="KK3" s="361"/>
      <c r="KL3" s="361"/>
      <c r="KM3" s="361"/>
      <c r="KN3" s="361"/>
      <c r="KO3" s="361"/>
      <c r="KP3" s="361"/>
      <c r="KQ3" s="361"/>
      <c r="KR3" s="361"/>
      <c r="KS3" s="361"/>
      <c r="KT3" s="361"/>
      <c r="KU3" s="361"/>
      <c r="KV3" s="361"/>
      <c r="KW3" s="361"/>
      <c r="KX3" s="361"/>
      <c r="KY3" s="361"/>
      <c r="KZ3" s="361"/>
      <c r="LA3" s="361"/>
      <c r="LB3" s="361"/>
      <c r="LC3" s="361"/>
      <c r="LD3" s="712" t="s">
        <v>37</v>
      </c>
      <c r="LE3" s="713"/>
      <c r="LF3" s="714"/>
      <c r="LG3" s="898">
        <f>$AR$3</f>
        <v>0</v>
      </c>
      <c r="LH3" s="899"/>
      <c r="LI3" s="899"/>
      <c r="LJ3" s="899"/>
      <c r="LK3" s="899"/>
      <c r="LL3" s="899"/>
      <c r="LM3" s="899"/>
      <c r="LN3" s="899"/>
      <c r="LO3" s="899"/>
      <c r="LP3" s="899"/>
      <c r="LQ3" s="899"/>
      <c r="LR3" s="900"/>
      <c r="LS3" s="416">
        <f>JP3+1</f>
        <v>7</v>
      </c>
      <c r="LT3" s="360" t="str">
        <f>DBCS("従事者　"&amp;LS3)</f>
        <v>従事者　７</v>
      </c>
      <c r="LU3" s="361"/>
      <c r="LV3" s="361"/>
      <c r="LW3" s="361"/>
      <c r="LX3" s="361"/>
      <c r="LY3" s="361"/>
      <c r="LZ3" s="361"/>
      <c r="MA3" s="361"/>
      <c r="MB3" s="361"/>
      <c r="MC3" s="361"/>
      <c r="MD3" s="361"/>
      <c r="ME3" s="361"/>
      <c r="MF3" s="361"/>
      <c r="MG3" s="361"/>
      <c r="MH3" s="361"/>
      <c r="MI3" s="361"/>
      <c r="MJ3" s="361"/>
      <c r="MK3" s="365"/>
      <c r="ML3" s="363"/>
      <c r="MM3" s="361"/>
      <c r="MN3" s="361"/>
      <c r="MO3" s="361"/>
      <c r="MP3" s="361"/>
      <c r="MQ3" s="361"/>
      <c r="MR3" s="361"/>
      <c r="MS3" s="361"/>
      <c r="MT3" s="361"/>
      <c r="MU3" s="361"/>
      <c r="MV3" s="361"/>
      <c r="MW3" s="361"/>
      <c r="MX3" s="361"/>
      <c r="MY3" s="361"/>
      <c r="MZ3" s="361"/>
      <c r="NA3" s="361"/>
      <c r="NB3" s="361"/>
      <c r="NC3" s="361"/>
      <c r="ND3" s="361"/>
      <c r="NE3" s="361"/>
      <c r="NF3" s="361"/>
      <c r="NG3" s="712" t="s">
        <v>37</v>
      </c>
      <c r="NH3" s="713"/>
      <c r="NI3" s="714"/>
      <c r="NJ3" s="898">
        <f>$AR$3</f>
        <v>0</v>
      </c>
      <c r="NK3" s="899"/>
      <c r="NL3" s="899"/>
      <c r="NM3" s="899"/>
      <c r="NN3" s="899"/>
      <c r="NO3" s="899"/>
      <c r="NP3" s="899"/>
      <c r="NQ3" s="899"/>
      <c r="NR3" s="899"/>
      <c r="NS3" s="899"/>
      <c r="NT3" s="899"/>
      <c r="NU3" s="900"/>
      <c r="NV3" s="416">
        <f>LS3+1</f>
        <v>8</v>
      </c>
      <c r="NW3" s="360" t="str">
        <f>DBCS("従事者　"&amp;NV3)</f>
        <v>従事者　８</v>
      </c>
      <c r="NX3" s="361"/>
      <c r="NY3" s="361"/>
      <c r="NZ3" s="361"/>
      <c r="OA3" s="361"/>
      <c r="OB3" s="361"/>
      <c r="OC3" s="361"/>
      <c r="OD3" s="361"/>
      <c r="OE3" s="361"/>
      <c r="OF3" s="361"/>
      <c r="OG3" s="361"/>
      <c r="OH3" s="361"/>
      <c r="OI3" s="361"/>
      <c r="OJ3" s="361"/>
      <c r="OK3" s="361"/>
      <c r="OL3" s="361"/>
      <c r="OM3" s="361"/>
      <c r="ON3" s="365"/>
      <c r="OO3" s="363"/>
      <c r="OP3" s="361"/>
      <c r="OQ3" s="361"/>
      <c r="OR3" s="361"/>
      <c r="OS3" s="361"/>
      <c r="OT3" s="361"/>
      <c r="OU3" s="361"/>
      <c r="OV3" s="361"/>
      <c r="OW3" s="361"/>
      <c r="OX3" s="361"/>
      <c r="OY3" s="361"/>
      <c r="OZ3" s="361"/>
      <c r="PA3" s="361"/>
      <c r="PB3" s="361"/>
      <c r="PC3" s="361"/>
      <c r="PD3" s="361"/>
      <c r="PE3" s="361"/>
      <c r="PF3" s="361"/>
      <c r="PG3" s="361"/>
      <c r="PH3" s="361"/>
      <c r="PI3" s="361"/>
      <c r="PJ3" s="712" t="s">
        <v>37</v>
      </c>
      <c r="PK3" s="713"/>
      <c r="PL3" s="714"/>
      <c r="PM3" s="898">
        <f>$AR$3</f>
        <v>0</v>
      </c>
      <c r="PN3" s="899"/>
      <c r="PO3" s="899"/>
      <c r="PP3" s="899"/>
      <c r="PQ3" s="899"/>
      <c r="PR3" s="899"/>
      <c r="PS3" s="899"/>
      <c r="PT3" s="899"/>
      <c r="PU3" s="899"/>
      <c r="PV3" s="899"/>
      <c r="PW3" s="899"/>
      <c r="PX3" s="900"/>
      <c r="PY3" s="416">
        <f>NV3+1</f>
        <v>9</v>
      </c>
      <c r="PZ3" s="360" t="str">
        <f>DBCS("従事者　"&amp;PY3)</f>
        <v>従事者　９</v>
      </c>
      <c r="QA3" s="361"/>
      <c r="QB3" s="361"/>
      <c r="QC3" s="361"/>
      <c r="QD3" s="361"/>
      <c r="QE3" s="361"/>
      <c r="QF3" s="361"/>
      <c r="QG3" s="361"/>
      <c r="QH3" s="361"/>
      <c r="QI3" s="361"/>
      <c r="QJ3" s="361"/>
      <c r="QK3" s="361"/>
      <c r="QL3" s="361"/>
      <c r="QM3" s="361"/>
      <c r="QN3" s="361"/>
      <c r="QO3" s="361"/>
      <c r="QP3" s="361"/>
      <c r="QQ3" s="365"/>
      <c r="QR3" s="363"/>
      <c r="QS3" s="361"/>
      <c r="QT3" s="361"/>
      <c r="QU3" s="361"/>
      <c r="QV3" s="361"/>
      <c r="QW3" s="361"/>
      <c r="QX3" s="361"/>
      <c r="QY3" s="361"/>
      <c r="QZ3" s="361"/>
      <c r="RA3" s="361"/>
      <c r="RB3" s="361"/>
      <c r="RC3" s="361"/>
      <c r="RD3" s="361"/>
      <c r="RE3" s="361"/>
      <c r="RF3" s="361"/>
      <c r="RG3" s="361"/>
      <c r="RH3" s="361"/>
      <c r="RI3" s="361"/>
      <c r="RJ3" s="361"/>
      <c r="RK3" s="361"/>
      <c r="RL3" s="361"/>
      <c r="RM3" s="712" t="s">
        <v>37</v>
      </c>
      <c r="RN3" s="713"/>
      <c r="RO3" s="714"/>
      <c r="RP3" s="898">
        <f>$AR$3</f>
        <v>0</v>
      </c>
      <c r="RQ3" s="899"/>
      <c r="RR3" s="899"/>
      <c r="RS3" s="899"/>
      <c r="RT3" s="899"/>
      <c r="RU3" s="899"/>
      <c r="RV3" s="899"/>
      <c r="RW3" s="899"/>
      <c r="RX3" s="899"/>
      <c r="RY3" s="899"/>
      <c r="RZ3" s="899"/>
      <c r="SA3" s="900"/>
      <c r="SB3" s="416">
        <f>PY3+1</f>
        <v>10</v>
      </c>
      <c r="SC3" s="360" t="str">
        <f>DBCS("従事者　"&amp;SB3)</f>
        <v>従事者　１０</v>
      </c>
      <c r="SD3" s="361"/>
      <c r="SE3" s="361"/>
      <c r="SF3" s="361"/>
      <c r="SG3" s="361"/>
      <c r="SH3" s="361"/>
      <c r="SI3" s="361"/>
      <c r="SJ3" s="361"/>
      <c r="SK3" s="361"/>
      <c r="SL3" s="361"/>
      <c r="SM3" s="361"/>
      <c r="SN3" s="361"/>
      <c r="SO3" s="361"/>
      <c r="SP3" s="361"/>
      <c r="SQ3" s="361"/>
      <c r="SR3" s="361"/>
      <c r="SS3" s="361"/>
      <c r="ST3" s="365"/>
      <c r="SU3" s="363"/>
      <c r="SV3" s="361"/>
      <c r="SW3" s="361"/>
      <c r="SX3" s="361"/>
      <c r="SY3" s="361"/>
      <c r="SZ3" s="361"/>
      <c r="TA3" s="361"/>
      <c r="TB3" s="361"/>
      <c r="TC3" s="361"/>
      <c r="TD3" s="361"/>
      <c r="TE3" s="361"/>
      <c r="TF3" s="361"/>
      <c r="TG3" s="361"/>
      <c r="TH3" s="361"/>
      <c r="TI3" s="361"/>
      <c r="TJ3" s="361"/>
      <c r="TK3" s="361"/>
      <c r="TL3" s="361"/>
      <c r="TM3" s="361"/>
      <c r="TN3" s="361"/>
      <c r="TO3" s="361"/>
      <c r="TP3" s="712" t="s">
        <v>37</v>
      </c>
      <c r="TQ3" s="713"/>
      <c r="TR3" s="714"/>
      <c r="TS3" s="898">
        <f>$AR$3</f>
        <v>0</v>
      </c>
      <c r="TT3" s="899"/>
      <c r="TU3" s="899"/>
      <c r="TV3" s="899"/>
      <c r="TW3" s="899"/>
      <c r="TX3" s="899"/>
      <c r="TY3" s="899"/>
      <c r="TZ3" s="899"/>
      <c r="UA3" s="899"/>
      <c r="UB3" s="899"/>
      <c r="UC3" s="899"/>
      <c r="UD3" s="900"/>
      <c r="UE3" s="416">
        <f>SB3+1</f>
        <v>11</v>
      </c>
      <c r="UF3" s="360" t="str">
        <f>DBCS("従事者　"&amp;UE3)</f>
        <v>従事者　１１</v>
      </c>
      <c r="UG3" s="361"/>
      <c r="UH3" s="361"/>
      <c r="UI3" s="361"/>
      <c r="UJ3" s="361"/>
      <c r="UK3" s="361"/>
      <c r="UL3" s="361"/>
      <c r="UM3" s="361"/>
      <c r="UN3" s="361"/>
      <c r="UO3" s="361"/>
      <c r="UP3" s="361"/>
      <c r="UQ3" s="361"/>
      <c r="UR3" s="361"/>
      <c r="US3" s="361"/>
      <c r="UT3" s="361"/>
      <c r="UU3" s="361"/>
      <c r="UV3" s="361"/>
      <c r="UW3" s="365"/>
      <c r="UX3" s="363"/>
      <c r="UY3" s="361"/>
      <c r="UZ3" s="361"/>
      <c r="VA3" s="361"/>
      <c r="VB3" s="361"/>
      <c r="VC3" s="361"/>
      <c r="VD3" s="361"/>
      <c r="VE3" s="361"/>
      <c r="VF3" s="361"/>
      <c r="VG3" s="361"/>
      <c r="VH3" s="361"/>
      <c r="VI3" s="361"/>
      <c r="VJ3" s="361"/>
      <c r="VK3" s="361"/>
      <c r="VL3" s="361"/>
      <c r="VM3" s="361"/>
      <c r="VN3" s="361"/>
      <c r="VO3" s="361"/>
      <c r="VP3" s="361"/>
      <c r="VQ3" s="361"/>
      <c r="VR3" s="361"/>
      <c r="VS3" s="712" t="s">
        <v>37</v>
      </c>
      <c r="VT3" s="713"/>
      <c r="VU3" s="714"/>
      <c r="VV3" s="898">
        <f>$AR$3</f>
        <v>0</v>
      </c>
      <c r="VW3" s="899"/>
      <c r="VX3" s="899"/>
      <c r="VY3" s="899"/>
      <c r="VZ3" s="899"/>
      <c r="WA3" s="899"/>
      <c r="WB3" s="899"/>
      <c r="WC3" s="899"/>
      <c r="WD3" s="899"/>
      <c r="WE3" s="899"/>
      <c r="WF3" s="899"/>
      <c r="WG3" s="900"/>
      <c r="WH3" s="416">
        <f>UE3+1</f>
        <v>12</v>
      </c>
      <c r="WI3" s="360" t="str">
        <f>DBCS("従事者　"&amp;WH3)</f>
        <v>従事者　１２</v>
      </c>
      <c r="WJ3" s="361"/>
      <c r="WK3" s="361"/>
      <c r="WL3" s="361"/>
      <c r="WM3" s="361"/>
      <c r="WN3" s="361"/>
      <c r="WO3" s="361"/>
      <c r="WP3" s="361"/>
      <c r="WQ3" s="361"/>
      <c r="WR3" s="361"/>
      <c r="WS3" s="361"/>
      <c r="WT3" s="361"/>
      <c r="WU3" s="361"/>
      <c r="WV3" s="361"/>
      <c r="WW3" s="361"/>
      <c r="WX3" s="361"/>
      <c r="WY3" s="361"/>
      <c r="WZ3" s="365"/>
      <c r="XA3" s="363"/>
      <c r="XB3" s="361"/>
      <c r="XC3" s="361"/>
      <c r="XD3" s="361"/>
      <c r="XE3" s="361"/>
      <c r="XF3" s="361"/>
      <c r="XG3" s="361"/>
      <c r="XH3" s="361"/>
      <c r="XI3" s="361"/>
      <c r="XJ3" s="361"/>
      <c r="XK3" s="361"/>
      <c r="XL3" s="361"/>
      <c r="XM3" s="361"/>
      <c r="XN3" s="361"/>
      <c r="XO3" s="361"/>
      <c r="XP3" s="361"/>
      <c r="XQ3" s="361"/>
      <c r="XR3" s="361"/>
      <c r="XS3" s="361"/>
      <c r="XT3" s="361"/>
      <c r="XU3" s="361"/>
      <c r="XV3" s="712" t="s">
        <v>37</v>
      </c>
      <c r="XW3" s="713"/>
      <c r="XX3" s="714"/>
      <c r="XY3" s="898">
        <f>$AR$3</f>
        <v>0</v>
      </c>
      <c r="XZ3" s="899"/>
      <c r="YA3" s="899"/>
      <c r="YB3" s="899"/>
      <c r="YC3" s="899"/>
      <c r="YD3" s="899"/>
      <c r="YE3" s="899"/>
      <c r="YF3" s="899"/>
      <c r="YG3" s="899"/>
      <c r="YH3" s="899"/>
      <c r="YI3" s="899"/>
      <c r="YJ3" s="900"/>
      <c r="YK3" s="416">
        <f>WH3+1</f>
        <v>13</v>
      </c>
      <c r="YL3" s="360" t="str">
        <f>DBCS("従事者　"&amp;YK3)</f>
        <v>従事者　１３</v>
      </c>
      <c r="YM3" s="361"/>
      <c r="YN3" s="361"/>
      <c r="YO3" s="361"/>
      <c r="YP3" s="361"/>
      <c r="YQ3" s="361"/>
      <c r="YR3" s="361"/>
      <c r="YS3" s="361"/>
      <c r="YT3" s="361"/>
      <c r="YU3" s="361"/>
      <c r="YV3" s="361"/>
      <c r="YW3" s="361"/>
      <c r="YX3" s="361"/>
      <c r="YY3" s="361"/>
      <c r="YZ3" s="361"/>
      <c r="ZA3" s="361"/>
      <c r="ZB3" s="361"/>
      <c r="ZC3" s="365"/>
      <c r="ZD3" s="363"/>
      <c r="ZE3" s="361"/>
      <c r="ZF3" s="361"/>
      <c r="ZG3" s="361"/>
      <c r="ZH3" s="361"/>
      <c r="ZI3" s="361"/>
      <c r="ZJ3" s="361"/>
      <c r="ZK3" s="361"/>
      <c r="ZL3" s="361"/>
      <c r="ZM3" s="361"/>
      <c r="ZN3" s="361"/>
      <c r="ZO3" s="361"/>
      <c r="ZP3" s="361"/>
      <c r="ZQ3" s="361"/>
      <c r="ZR3" s="361"/>
      <c r="ZS3" s="361"/>
      <c r="ZT3" s="361"/>
      <c r="ZU3" s="361"/>
      <c r="ZV3" s="361"/>
      <c r="ZW3" s="361"/>
      <c r="ZX3" s="361"/>
      <c r="ZY3" s="712" t="s">
        <v>37</v>
      </c>
      <c r="ZZ3" s="713"/>
      <c r="AAA3" s="714"/>
      <c r="AAB3" s="898">
        <f>$AR$3</f>
        <v>0</v>
      </c>
      <c r="AAC3" s="899"/>
      <c r="AAD3" s="899"/>
      <c r="AAE3" s="899"/>
      <c r="AAF3" s="899"/>
      <c r="AAG3" s="899"/>
      <c r="AAH3" s="899"/>
      <c r="AAI3" s="899"/>
      <c r="AAJ3" s="899"/>
      <c r="AAK3" s="899"/>
      <c r="AAL3" s="899"/>
      <c r="AAM3" s="900"/>
      <c r="AAN3" s="416">
        <f>YK3+1</f>
        <v>14</v>
      </c>
      <c r="AAO3" s="360" t="str">
        <f>DBCS("従事者　"&amp;AAN3)</f>
        <v>従事者　１４</v>
      </c>
      <c r="AAP3" s="361"/>
      <c r="AAQ3" s="361"/>
      <c r="AAR3" s="361"/>
      <c r="AAS3" s="361"/>
      <c r="AAT3" s="361"/>
      <c r="AAU3" s="361"/>
      <c r="AAV3" s="361"/>
      <c r="AAW3" s="361"/>
      <c r="AAX3" s="361"/>
      <c r="AAY3" s="361"/>
      <c r="AAZ3" s="361"/>
      <c r="ABA3" s="361"/>
      <c r="ABB3" s="361"/>
      <c r="ABC3" s="361"/>
      <c r="ABD3" s="361"/>
      <c r="ABE3" s="361"/>
      <c r="ABF3" s="365"/>
      <c r="ABG3" s="363"/>
      <c r="ABH3" s="361"/>
      <c r="ABI3" s="361"/>
      <c r="ABJ3" s="361"/>
      <c r="ABK3" s="361"/>
      <c r="ABL3" s="361"/>
      <c r="ABM3" s="361"/>
      <c r="ABN3" s="361"/>
      <c r="ABO3" s="361"/>
      <c r="ABP3" s="361"/>
      <c r="ABQ3" s="361"/>
      <c r="ABR3" s="361"/>
      <c r="ABS3" s="361"/>
      <c r="ABT3" s="361"/>
      <c r="ABU3" s="361"/>
      <c r="ABV3" s="361"/>
      <c r="ABW3" s="361"/>
      <c r="ABX3" s="361"/>
      <c r="ABY3" s="361"/>
      <c r="ABZ3" s="361"/>
      <c r="ACA3" s="361"/>
      <c r="ACB3" s="712" t="s">
        <v>37</v>
      </c>
      <c r="ACC3" s="713"/>
      <c r="ACD3" s="714"/>
      <c r="ACE3" s="898">
        <f>$AR$3</f>
        <v>0</v>
      </c>
      <c r="ACF3" s="899"/>
      <c r="ACG3" s="899"/>
      <c r="ACH3" s="899"/>
      <c r="ACI3" s="899"/>
      <c r="ACJ3" s="899"/>
      <c r="ACK3" s="899"/>
      <c r="ACL3" s="899"/>
      <c r="ACM3" s="899"/>
      <c r="ACN3" s="899"/>
      <c r="ACO3" s="899"/>
      <c r="ACP3" s="900"/>
      <c r="ACQ3" s="416">
        <f>AAN3+1</f>
        <v>15</v>
      </c>
      <c r="ACR3" s="360" t="str">
        <f>DBCS("従事者　"&amp;ACQ3)</f>
        <v>従事者　１５</v>
      </c>
      <c r="ACS3" s="361"/>
      <c r="ACT3" s="361"/>
      <c r="ACU3" s="361"/>
      <c r="ACV3" s="361"/>
      <c r="ACW3" s="361"/>
      <c r="ACX3" s="361"/>
      <c r="ACY3" s="361"/>
      <c r="ACZ3" s="361"/>
      <c r="ADA3" s="361"/>
      <c r="ADB3" s="361"/>
      <c r="ADC3" s="361"/>
      <c r="ADD3" s="361"/>
      <c r="ADE3" s="361"/>
      <c r="ADF3" s="361"/>
      <c r="ADG3" s="361"/>
      <c r="ADH3" s="361"/>
      <c r="ADI3" s="365"/>
      <c r="ADJ3" s="363"/>
      <c r="ADK3" s="361"/>
      <c r="ADL3" s="361"/>
      <c r="ADM3" s="361"/>
      <c r="ADN3" s="361"/>
      <c r="ADO3" s="361"/>
      <c r="ADP3" s="361"/>
      <c r="ADQ3" s="361"/>
      <c r="ADR3" s="361"/>
      <c r="ADS3" s="361"/>
      <c r="ADT3" s="361"/>
      <c r="ADU3" s="361"/>
      <c r="ADV3" s="361"/>
      <c r="ADW3" s="361"/>
      <c r="ADX3" s="361"/>
      <c r="ADY3" s="361"/>
      <c r="ADZ3" s="361"/>
      <c r="AEA3" s="361"/>
      <c r="AEB3" s="361"/>
      <c r="AEC3" s="361"/>
      <c r="AED3" s="361"/>
      <c r="AEE3" s="712" t="s">
        <v>37</v>
      </c>
      <c r="AEF3" s="713"/>
      <c r="AEG3" s="714"/>
      <c r="AEH3" s="898">
        <f>$AR$3</f>
        <v>0</v>
      </c>
      <c r="AEI3" s="899"/>
      <c r="AEJ3" s="899"/>
      <c r="AEK3" s="899"/>
      <c r="AEL3" s="899"/>
      <c r="AEM3" s="899"/>
      <c r="AEN3" s="899"/>
      <c r="AEO3" s="899"/>
      <c r="AEP3" s="899"/>
      <c r="AEQ3" s="899"/>
      <c r="AER3" s="899"/>
      <c r="AES3" s="900"/>
      <c r="AET3" s="416">
        <f>ACQ3+1</f>
        <v>16</v>
      </c>
      <c r="AEU3" s="360" t="str">
        <f>DBCS("従事者　"&amp;AET3)</f>
        <v>従事者　１６</v>
      </c>
      <c r="AEV3" s="361"/>
      <c r="AEW3" s="361"/>
      <c r="AEX3" s="361"/>
      <c r="AEY3" s="361"/>
      <c r="AEZ3" s="361"/>
      <c r="AFA3" s="361"/>
      <c r="AFB3" s="361"/>
      <c r="AFC3" s="361"/>
      <c r="AFD3" s="361"/>
      <c r="AFE3" s="361"/>
      <c r="AFF3" s="361"/>
      <c r="AFG3" s="361"/>
      <c r="AFH3" s="361"/>
      <c r="AFI3" s="361"/>
      <c r="AFJ3" s="361"/>
      <c r="AFK3" s="361"/>
      <c r="AFL3" s="365"/>
      <c r="AFM3" s="363"/>
      <c r="AFN3" s="361"/>
      <c r="AFO3" s="361"/>
      <c r="AFP3" s="361"/>
      <c r="AFQ3" s="361"/>
      <c r="AFR3" s="361"/>
      <c r="AFS3" s="361"/>
      <c r="AFT3" s="361"/>
      <c r="AFU3" s="361"/>
      <c r="AFV3" s="361"/>
      <c r="AFW3" s="361"/>
      <c r="AFX3" s="361"/>
      <c r="AFY3" s="361"/>
      <c r="AFZ3" s="361"/>
      <c r="AGA3" s="361"/>
      <c r="AGB3" s="361"/>
      <c r="AGC3" s="361"/>
      <c r="AGD3" s="361"/>
      <c r="AGE3" s="361"/>
      <c r="AGF3" s="361"/>
      <c r="AGG3" s="361"/>
      <c r="AGH3" s="712" t="s">
        <v>37</v>
      </c>
      <c r="AGI3" s="713"/>
      <c r="AGJ3" s="714"/>
      <c r="AGK3" s="898">
        <f>$AR$3</f>
        <v>0</v>
      </c>
      <c r="AGL3" s="899"/>
      <c r="AGM3" s="899"/>
      <c r="AGN3" s="899"/>
      <c r="AGO3" s="899"/>
      <c r="AGP3" s="899"/>
      <c r="AGQ3" s="899"/>
      <c r="AGR3" s="899"/>
      <c r="AGS3" s="899"/>
      <c r="AGT3" s="899"/>
      <c r="AGU3" s="899"/>
      <c r="AGV3" s="900"/>
      <c r="AGW3" s="416">
        <f>AET3+1</f>
        <v>17</v>
      </c>
      <c r="AGX3" s="360" t="str">
        <f>DBCS("従事者　"&amp;AGW3)</f>
        <v>従事者　１７</v>
      </c>
      <c r="AGY3" s="361"/>
      <c r="AGZ3" s="361"/>
      <c r="AHA3" s="361"/>
      <c r="AHB3" s="361"/>
      <c r="AHC3" s="361"/>
      <c r="AHD3" s="361"/>
      <c r="AHE3" s="361"/>
      <c r="AHF3" s="361"/>
      <c r="AHG3" s="361"/>
      <c r="AHH3" s="361"/>
      <c r="AHI3" s="361"/>
      <c r="AHJ3" s="361"/>
      <c r="AHK3" s="361"/>
      <c r="AHL3" s="361"/>
      <c r="AHM3" s="361"/>
      <c r="AHN3" s="361"/>
      <c r="AHO3" s="365"/>
      <c r="AHP3" s="363"/>
      <c r="AHQ3" s="361"/>
      <c r="AHR3" s="361"/>
      <c r="AHS3" s="361"/>
      <c r="AHT3" s="361"/>
      <c r="AHU3" s="361"/>
      <c r="AHV3" s="361"/>
      <c r="AHW3" s="361"/>
      <c r="AHX3" s="361"/>
      <c r="AHY3" s="361"/>
      <c r="AHZ3" s="361"/>
      <c r="AIA3" s="361"/>
      <c r="AIB3" s="361"/>
      <c r="AIC3" s="361"/>
      <c r="AID3" s="361"/>
      <c r="AIE3" s="361"/>
      <c r="AIF3" s="361"/>
      <c r="AIG3" s="361"/>
      <c r="AIH3" s="361"/>
      <c r="AII3" s="361"/>
      <c r="AIJ3" s="361"/>
      <c r="AIK3" s="712" t="s">
        <v>37</v>
      </c>
      <c r="AIL3" s="713"/>
      <c r="AIM3" s="714"/>
      <c r="AIN3" s="898">
        <f>$AR$3</f>
        <v>0</v>
      </c>
      <c r="AIO3" s="899"/>
      <c r="AIP3" s="899"/>
      <c r="AIQ3" s="899"/>
      <c r="AIR3" s="899"/>
      <c r="AIS3" s="899"/>
      <c r="AIT3" s="899"/>
      <c r="AIU3" s="899"/>
      <c r="AIV3" s="899"/>
      <c r="AIW3" s="899"/>
      <c r="AIX3" s="899"/>
      <c r="AIY3" s="900"/>
      <c r="AIZ3" s="416">
        <f>AGW3+1</f>
        <v>18</v>
      </c>
      <c r="AJA3" s="360" t="str">
        <f>DBCS("従事者　"&amp;AIZ3)</f>
        <v>従事者　１８</v>
      </c>
      <c r="AJB3" s="361"/>
      <c r="AJC3" s="361"/>
      <c r="AJD3" s="361"/>
      <c r="AJE3" s="361"/>
      <c r="AJF3" s="361"/>
      <c r="AJG3" s="361"/>
      <c r="AJH3" s="361"/>
      <c r="AJI3" s="361"/>
      <c r="AJJ3" s="361"/>
      <c r="AJK3" s="361"/>
      <c r="AJL3" s="361"/>
      <c r="AJM3" s="361"/>
      <c r="AJN3" s="361"/>
      <c r="AJO3" s="361"/>
      <c r="AJP3" s="361"/>
      <c r="AJQ3" s="361"/>
      <c r="AJR3" s="365"/>
      <c r="AJS3" s="363"/>
      <c r="AJT3" s="361"/>
      <c r="AJU3" s="361"/>
      <c r="AJV3" s="361"/>
      <c r="AJW3" s="361"/>
      <c r="AJX3" s="361"/>
      <c r="AJY3" s="361"/>
      <c r="AJZ3" s="361"/>
      <c r="AKA3" s="361"/>
      <c r="AKB3" s="361"/>
      <c r="AKC3" s="361"/>
      <c r="AKD3" s="361"/>
      <c r="AKE3" s="361"/>
      <c r="AKF3" s="361"/>
      <c r="AKG3" s="361"/>
      <c r="AKH3" s="361"/>
      <c r="AKI3" s="361"/>
      <c r="AKJ3" s="361"/>
      <c r="AKK3" s="361"/>
      <c r="AKL3" s="361"/>
      <c r="AKM3" s="361"/>
      <c r="AKN3" s="712" t="s">
        <v>37</v>
      </c>
      <c r="AKO3" s="713"/>
      <c r="AKP3" s="714"/>
      <c r="AKQ3" s="898">
        <f>$AR$3</f>
        <v>0</v>
      </c>
      <c r="AKR3" s="899"/>
      <c r="AKS3" s="899"/>
      <c r="AKT3" s="899"/>
      <c r="AKU3" s="899"/>
      <c r="AKV3" s="899"/>
      <c r="AKW3" s="899"/>
      <c r="AKX3" s="899"/>
      <c r="AKY3" s="899"/>
      <c r="AKZ3" s="899"/>
      <c r="ALA3" s="899"/>
      <c r="ALB3" s="900"/>
      <c r="ALC3" s="416">
        <f>AIZ3+1</f>
        <v>19</v>
      </c>
      <c r="ALD3" s="360" t="str">
        <f>DBCS("従事者　"&amp;ALC3)</f>
        <v>従事者　１９</v>
      </c>
      <c r="ALE3" s="361"/>
      <c r="ALF3" s="361"/>
      <c r="ALG3" s="361"/>
      <c r="ALH3" s="361"/>
      <c r="ALI3" s="361"/>
      <c r="ALJ3" s="361"/>
      <c r="ALK3" s="361"/>
      <c r="ALL3" s="361"/>
      <c r="ALM3" s="361"/>
      <c r="ALN3" s="361"/>
      <c r="ALO3" s="361"/>
      <c r="ALP3" s="361"/>
      <c r="ALQ3" s="361"/>
      <c r="ALR3" s="361"/>
      <c r="ALS3" s="361"/>
      <c r="ALT3" s="361"/>
      <c r="ALU3" s="365"/>
      <c r="ALV3" s="363"/>
      <c r="ALW3" s="361"/>
      <c r="ALX3" s="361"/>
      <c r="ALY3" s="361"/>
      <c r="ALZ3" s="361"/>
      <c r="AMA3" s="361"/>
      <c r="AMB3" s="361"/>
      <c r="AMC3" s="361"/>
      <c r="AMD3" s="361"/>
      <c r="AME3" s="361"/>
      <c r="AMF3" s="361"/>
      <c r="AMG3" s="361"/>
      <c r="AMH3" s="361"/>
      <c r="AMI3" s="361"/>
      <c r="AMJ3" s="361"/>
      <c r="AMK3" s="361"/>
      <c r="AML3" s="361"/>
      <c r="AMM3" s="361"/>
      <c r="AMN3" s="361"/>
      <c r="AMO3" s="361"/>
      <c r="AMP3" s="361"/>
      <c r="AMQ3" s="712" t="s">
        <v>37</v>
      </c>
      <c r="AMR3" s="713"/>
      <c r="AMS3" s="714"/>
      <c r="AMT3" s="898">
        <f>$AR$3</f>
        <v>0</v>
      </c>
      <c r="AMU3" s="899"/>
      <c r="AMV3" s="899"/>
      <c r="AMW3" s="899"/>
      <c r="AMX3" s="899"/>
      <c r="AMY3" s="899"/>
      <c r="AMZ3" s="899"/>
      <c r="ANA3" s="899"/>
      <c r="ANB3" s="899"/>
      <c r="ANC3" s="899"/>
      <c r="AND3" s="899"/>
      <c r="ANE3" s="900"/>
      <c r="ANF3" s="416">
        <f>ALC3+1</f>
        <v>20</v>
      </c>
      <c r="ANG3" s="360" t="str">
        <f>DBCS("従事者　"&amp;ANF3)</f>
        <v>従事者　２０</v>
      </c>
      <c r="ANH3" s="361"/>
      <c r="ANI3" s="361"/>
      <c r="ANJ3" s="361"/>
      <c r="ANK3" s="361"/>
      <c r="ANL3" s="361"/>
      <c r="ANM3" s="361"/>
      <c r="ANN3" s="361"/>
      <c r="ANO3" s="361"/>
      <c r="ANP3" s="361"/>
      <c r="ANQ3" s="361"/>
      <c r="ANR3" s="361"/>
      <c r="ANS3" s="361"/>
      <c r="ANT3" s="361"/>
      <c r="ANU3" s="361"/>
      <c r="ANV3" s="361"/>
      <c r="ANW3" s="361"/>
      <c r="ANX3" s="365"/>
      <c r="ANY3" s="363"/>
      <c r="ANZ3" s="361"/>
      <c r="AOA3" s="361"/>
      <c r="AOB3" s="361"/>
      <c r="AOC3" s="361"/>
      <c r="AOD3" s="361"/>
      <c r="AOE3" s="361"/>
      <c r="AOF3" s="361"/>
      <c r="AOG3" s="361"/>
      <c r="AOH3" s="361"/>
      <c r="AOI3" s="361"/>
      <c r="AOJ3" s="361"/>
      <c r="AOK3" s="361"/>
      <c r="AOL3" s="361"/>
      <c r="AOM3" s="361"/>
      <c r="AON3" s="361"/>
      <c r="AOO3" s="361"/>
      <c r="AOP3" s="361"/>
      <c r="AOQ3" s="361"/>
      <c r="AOR3" s="361"/>
      <c r="AOS3" s="361"/>
      <c r="AOT3" s="712" t="s">
        <v>37</v>
      </c>
      <c r="AOU3" s="713"/>
      <c r="AOV3" s="714"/>
      <c r="AOW3" s="898">
        <f>$AR$3</f>
        <v>0</v>
      </c>
      <c r="AOX3" s="899"/>
      <c r="AOY3" s="899"/>
      <c r="AOZ3" s="899"/>
      <c r="APA3" s="899"/>
      <c r="APB3" s="899"/>
      <c r="APC3" s="899"/>
      <c r="APD3" s="899"/>
      <c r="APE3" s="899"/>
      <c r="APF3" s="899"/>
      <c r="APG3" s="899"/>
      <c r="APH3" s="900"/>
    </row>
    <row r="4" spans="1:1100" ht="12" customHeight="1">
      <c r="B4" s="942" t="s">
        <v>278</v>
      </c>
      <c r="C4" s="942"/>
      <c r="D4" s="942"/>
      <c r="E4" s="731"/>
      <c r="F4" s="732"/>
      <c r="G4" s="732"/>
      <c r="H4" s="732"/>
      <c r="I4" s="732"/>
      <c r="J4" s="732"/>
      <c r="K4" s="732"/>
      <c r="L4" s="732"/>
      <c r="M4" s="732"/>
      <c r="N4" s="732"/>
      <c r="O4" s="732"/>
      <c r="P4" s="732"/>
      <c r="Q4" s="732"/>
      <c r="R4" s="732"/>
      <c r="S4" s="732"/>
      <c r="T4" s="732"/>
      <c r="U4" s="732"/>
      <c r="V4" s="732"/>
      <c r="W4" s="732"/>
      <c r="X4" s="732"/>
      <c r="Y4" s="732"/>
      <c r="Z4" s="732"/>
      <c r="AA4" s="732"/>
      <c r="AB4" s="732"/>
      <c r="AC4" s="732"/>
      <c r="AD4" s="732"/>
      <c r="AE4" s="732"/>
      <c r="AF4" s="732"/>
      <c r="AG4" s="732"/>
      <c r="AH4" s="732"/>
      <c r="AI4" s="732"/>
      <c r="AJ4" s="733"/>
      <c r="AL4" s="905" t="s">
        <v>280</v>
      </c>
      <c r="AM4" s="906"/>
      <c r="AN4" s="906"/>
      <c r="AO4" s="906"/>
      <c r="AP4" s="906"/>
      <c r="AQ4" s="907"/>
      <c r="AR4" s="943" t="s">
        <v>338</v>
      </c>
      <c r="AS4" s="944"/>
      <c r="AT4" s="944"/>
      <c r="AU4" s="945"/>
      <c r="AV4" s="366"/>
      <c r="AW4" s="946">
        <f>'別紙2-1【初めに入力】'!O2</f>
        <v>45383</v>
      </c>
      <c r="AX4" s="947"/>
      <c r="AY4" s="947"/>
      <c r="AZ4" s="947"/>
      <c r="BA4" s="505">
        <f>'別紙2-1【初めに入力】'!Q2</f>
        <v>5</v>
      </c>
      <c r="BB4" s="505"/>
      <c r="BC4" s="936" t="s">
        <v>249</v>
      </c>
      <c r="BE4" s="901" t="s">
        <v>278</v>
      </c>
      <c r="BF4" s="902"/>
      <c r="BG4" s="903"/>
      <c r="BH4" s="731"/>
      <c r="BI4" s="732"/>
      <c r="BJ4" s="732"/>
      <c r="BK4" s="732"/>
      <c r="BL4" s="732"/>
      <c r="BM4" s="732"/>
      <c r="BN4" s="732"/>
      <c r="BO4" s="732"/>
      <c r="BP4" s="732"/>
      <c r="BQ4" s="732"/>
      <c r="BR4" s="732"/>
      <c r="BS4" s="732"/>
      <c r="BT4" s="732"/>
      <c r="BU4" s="732"/>
      <c r="BV4" s="732"/>
      <c r="BW4" s="732"/>
      <c r="BX4" s="732"/>
      <c r="BY4" s="732"/>
      <c r="BZ4" s="732"/>
      <c r="CA4" s="732"/>
      <c r="CB4" s="732"/>
      <c r="CC4" s="732"/>
      <c r="CD4" s="732"/>
      <c r="CE4" s="732"/>
      <c r="CF4" s="732"/>
      <c r="CG4" s="732"/>
      <c r="CH4" s="732"/>
      <c r="CI4" s="732"/>
      <c r="CJ4" s="732"/>
      <c r="CK4" s="732"/>
      <c r="CL4" s="732"/>
      <c r="CM4" s="733"/>
      <c r="CO4" s="905" t="s">
        <v>280</v>
      </c>
      <c r="CP4" s="906"/>
      <c r="CQ4" s="906"/>
      <c r="CR4" s="906"/>
      <c r="CS4" s="906"/>
      <c r="CT4" s="907"/>
      <c r="CU4" s="731" t="s">
        <v>338</v>
      </c>
      <c r="CV4" s="732"/>
      <c r="CW4" s="732"/>
      <c r="CX4" s="733"/>
      <c r="CY4" s="366"/>
      <c r="CZ4" s="749">
        <f>$AW$4</f>
        <v>45383</v>
      </c>
      <c r="DA4" s="750"/>
      <c r="DB4" s="750"/>
      <c r="DC4" s="750"/>
      <c r="DD4" s="911">
        <f>$BA$4</f>
        <v>5</v>
      </c>
      <c r="DE4" s="911"/>
      <c r="DF4" s="913" t="s">
        <v>249</v>
      </c>
      <c r="DH4" s="901" t="s">
        <v>278</v>
      </c>
      <c r="DI4" s="902"/>
      <c r="DJ4" s="903"/>
      <c r="DK4" s="731"/>
      <c r="DL4" s="732"/>
      <c r="DM4" s="732"/>
      <c r="DN4" s="732"/>
      <c r="DO4" s="732"/>
      <c r="DP4" s="732"/>
      <c r="DQ4" s="732"/>
      <c r="DR4" s="732"/>
      <c r="DS4" s="732"/>
      <c r="DT4" s="732"/>
      <c r="DU4" s="732"/>
      <c r="DV4" s="732"/>
      <c r="DW4" s="732"/>
      <c r="DX4" s="732"/>
      <c r="DY4" s="732"/>
      <c r="DZ4" s="732"/>
      <c r="EA4" s="732"/>
      <c r="EB4" s="732"/>
      <c r="EC4" s="732"/>
      <c r="ED4" s="732"/>
      <c r="EE4" s="732"/>
      <c r="EF4" s="732"/>
      <c r="EG4" s="732"/>
      <c r="EH4" s="732"/>
      <c r="EI4" s="732"/>
      <c r="EJ4" s="732"/>
      <c r="EK4" s="732"/>
      <c r="EL4" s="732"/>
      <c r="EM4" s="732"/>
      <c r="EN4" s="732"/>
      <c r="EO4" s="732"/>
      <c r="EP4" s="733"/>
      <c r="ER4" s="905" t="s">
        <v>280</v>
      </c>
      <c r="ES4" s="906"/>
      <c r="ET4" s="906"/>
      <c r="EU4" s="906"/>
      <c r="EV4" s="906"/>
      <c r="EW4" s="907"/>
      <c r="EX4" s="731" t="s">
        <v>338</v>
      </c>
      <c r="EY4" s="732"/>
      <c r="EZ4" s="732"/>
      <c r="FA4" s="733"/>
      <c r="FB4" s="366"/>
      <c r="FC4" s="749">
        <f>$AW$4</f>
        <v>45383</v>
      </c>
      <c r="FD4" s="750"/>
      <c r="FE4" s="750"/>
      <c r="FF4" s="750"/>
      <c r="FG4" s="911">
        <f>$BA$4</f>
        <v>5</v>
      </c>
      <c r="FH4" s="911"/>
      <c r="FI4" s="913" t="s">
        <v>249</v>
      </c>
      <c r="FK4" s="901" t="s">
        <v>278</v>
      </c>
      <c r="FL4" s="902"/>
      <c r="FM4" s="903"/>
      <c r="FN4" s="731"/>
      <c r="FO4" s="732"/>
      <c r="FP4" s="732"/>
      <c r="FQ4" s="732"/>
      <c r="FR4" s="732"/>
      <c r="FS4" s="732"/>
      <c r="FT4" s="732"/>
      <c r="FU4" s="732"/>
      <c r="FV4" s="732"/>
      <c r="FW4" s="732"/>
      <c r="FX4" s="732"/>
      <c r="FY4" s="732"/>
      <c r="FZ4" s="732"/>
      <c r="GA4" s="732"/>
      <c r="GB4" s="732"/>
      <c r="GC4" s="732"/>
      <c r="GD4" s="732"/>
      <c r="GE4" s="732"/>
      <c r="GF4" s="732"/>
      <c r="GG4" s="732"/>
      <c r="GH4" s="732"/>
      <c r="GI4" s="732"/>
      <c r="GJ4" s="732"/>
      <c r="GK4" s="732"/>
      <c r="GL4" s="732"/>
      <c r="GM4" s="732"/>
      <c r="GN4" s="732"/>
      <c r="GO4" s="732"/>
      <c r="GP4" s="732"/>
      <c r="GQ4" s="732"/>
      <c r="GR4" s="732"/>
      <c r="GS4" s="733"/>
      <c r="GU4" s="905" t="s">
        <v>280</v>
      </c>
      <c r="GV4" s="906"/>
      <c r="GW4" s="906"/>
      <c r="GX4" s="906"/>
      <c r="GY4" s="906"/>
      <c r="GZ4" s="907"/>
      <c r="HA4" s="731" t="s">
        <v>338</v>
      </c>
      <c r="HB4" s="732"/>
      <c r="HC4" s="732"/>
      <c r="HD4" s="733"/>
      <c r="HE4" s="366"/>
      <c r="HF4" s="749">
        <f>$AW$4</f>
        <v>45383</v>
      </c>
      <c r="HG4" s="750"/>
      <c r="HH4" s="750"/>
      <c r="HI4" s="750"/>
      <c r="HJ4" s="911">
        <f>$BA$4</f>
        <v>5</v>
      </c>
      <c r="HK4" s="911"/>
      <c r="HL4" s="913" t="s">
        <v>249</v>
      </c>
      <c r="HN4" s="901" t="s">
        <v>278</v>
      </c>
      <c r="HO4" s="902"/>
      <c r="HP4" s="903"/>
      <c r="HQ4" s="731"/>
      <c r="HR4" s="732"/>
      <c r="HS4" s="732"/>
      <c r="HT4" s="732"/>
      <c r="HU4" s="732"/>
      <c r="HV4" s="732"/>
      <c r="HW4" s="732"/>
      <c r="HX4" s="732"/>
      <c r="HY4" s="732"/>
      <c r="HZ4" s="732"/>
      <c r="IA4" s="732"/>
      <c r="IB4" s="732"/>
      <c r="IC4" s="732"/>
      <c r="ID4" s="732"/>
      <c r="IE4" s="732"/>
      <c r="IF4" s="732"/>
      <c r="IG4" s="732"/>
      <c r="IH4" s="732"/>
      <c r="II4" s="732"/>
      <c r="IJ4" s="732"/>
      <c r="IK4" s="732"/>
      <c r="IL4" s="732"/>
      <c r="IM4" s="732"/>
      <c r="IN4" s="732"/>
      <c r="IO4" s="732"/>
      <c r="IP4" s="732"/>
      <c r="IQ4" s="732"/>
      <c r="IR4" s="732"/>
      <c r="IS4" s="732"/>
      <c r="IT4" s="732"/>
      <c r="IU4" s="732"/>
      <c r="IV4" s="733"/>
      <c r="IX4" s="905" t="s">
        <v>280</v>
      </c>
      <c r="IY4" s="906"/>
      <c r="IZ4" s="906"/>
      <c r="JA4" s="906"/>
      <c r="JB4" s="906"/>
      <c r="JC4" s="907"/>
      <c r="JD4" s="731" t="s">
        <v>338</v>
      </c>
      <c r="JE4" s="732"/>
      <c r="JF4" s="732"/>
      <c r="JG4" s="733"/>
      <c r="JH4" s="366"/>
      <c r="JI4" s="749">
        <f>$AW$4</f>
        <v>45383</v>
      </c>
      <c r="JJ4" s="750"/>
      <c r="JK4" s="750"/>
      <c r="JL4" s="750"/>
      <c r="JM4" s="911">
        <f>$BA$4</f>
        <v>5</v>
      </c>
      <c r="JN4" s="911"/>
      <c r="JO4" s="913" t="s">
        <v>249</v>
      </c>
      <c r="JQ4" s="901" t="s">
        <v>278</v>
      </c>
      <c r="JR4" s="902"/>
      <c r="JS4" s="903"/>
      <c r="JT4" s="731"/>
      <c r="JU4" s="732"/>
      <c r="JV4" s="732"/>
      <c r="JW4" s="732"/>
      <c r="JX4" s="732"/>
      <c r="JY4" s="732"/>
      <c r="JZ4" s="732"/>
      <c r="KA4" s="732"/>
      <c r="KB4" s="732"/>
      <c r="KC4" s="732"/>
      <c r="KD4" s="732"/>
      <c r="KE4" s="732"/>
      <c r="KF4" s="732"/>
      <c r="KG4" s="732"/>
      <c r="KH4" s="732"/>
      <c r="KI4" s="732"/>
      <c r="KJ4" s="732"/>
      <c r="KK4" s="732"/>
      <c r="KL4" s="732"/>
      <c r="KM4" s="732"/>
      <c r="KN4" s="732"/>
      <c r="KO4" s="732"/>
      <c r="KP4" s="732"/>
      <c r="KQ4" s="732"/>
      <c r="KR4" s="732"/>
      <c r="KS4" s="732"/>
      <c r="KT4" s="732"/>
      <c r="KU4" s="732"/>
      <c r="KV4" s="732"/>
      <c r="KW4" s="732"/>
      <c r="KX4" s="732"/>
      <c r="KY4" s="733"/>
      <c r="LA4" s="905" t="s">
        <v>280</v>
      </c>
      <c r="LB4" s="906"/>
      <c r="LC4" s="906"/>
      <c r="LD4" s="906"/>
      <c r="LE4" s="906"/>
      <c r="LF4" s="907"/>
      <c r="LG4" s="731" t="s">
        <v>338</v>
      </c>
      <c r="LH4" s="732"/>
      <c r="LI4" s="732"/>
      <c r="LJ4" s="733"/>
      <c r="LK4" s="366"/>
      <c r="LL4" s="749">
        <f>$AW$4</f>
        <v>45383</v>
      </c>
      <c r="LM4" s="750"/>
      <c r="LN4" s="750"/>
      <c r="LO4" s="750"/>
      <c r="LP4" s="911">
        <f>$BA$4</f>
        <v>5</v>
      </c>
      <c r="LQ4" s="911"/>
      <c r="LR4" s="913" t="s">
        <v>249</v>
      </c>
      <c r="LT4" s="901" t="s">
        <v>278</v>
      </c>
      <c r="LU4" s="902"/>
      <c r="LV4" s="903"/>
      <c r="LW4" s="731"/>
      <c r="LX4" s="732"/>
      <c r="LY4" s="732"/>
      <c r="LZ4" s="732"/>
      <c r="MA4" s="732"/>
      <c r="MB4" s="732"/>
      <c r="MC4" s="732"/>
      <c r="MD4" s="732"/>
      <c r="ME4" s="732"/>
      <c r="MF4" s="732"/>
      <c r="MG4" s="732"/>
      <c r="MH4" s="732"/>
      <c r="MI4" s="732"/>
      <c r="MJ4" s="732"/>
      <c r="MK4" s="732"/>
      <c r="ML4" s="732"/>
      <c r="MM4" s="732"/>
      <c r="MN4" s="732"/>
      <c r="MO4" s="732"/>
      <c r="MP4" s="732"/>
      <c r="MQ4" s="732"/>
      <c r="MR4" s="732"/>
      <c r="MS4" s="732"/>
      <c r="MT4" s="732"/>
      <c r="MU4" s="732"/>
      <c r="MV4" s="732"/>
      <c r="MW4" s="732"/>
      <c r="MX4" s="732"/>
      <c r="MY4" s="732"/>
      <c r="MZ4" s="732"/>
      <c r="NA4" s="732"/>
      <c r="NB4" s="733"/>
      <c r="ND4" s="905" t="s">
        <v>280</v>
      </c>
      <c r="NE4" s="906"/>
      <c r="NF4" s="906"/>
      <c r="NG4" s="906"/>
      <c r="NH4" s="906"/>
      <c r="NI4" s="907"/>
      <c r="NJ4" s="731" t="s">
        <v>338</v>
      </c>
      <c r="NK4" s="732"/>
      <c r="NL4" s="732"/>
      <c r="NM4" s="733"/>
      <c r="NN4" s="366"/>
      <c r="NO4" s="749">
        <f>$AW$4</f>
        <v>45383</v>
      </c>
      <c r="NP4" s="750"/>
      <c r="NQ4" s="750"/>
      <c r="NR4" s="750"/>
      <c r="NS4" s="911">
        <f>$BA$4</f>
        <v>5</v>
      </c>
      <c r="NT4" s="911"/>
      <c r="NU4" s="913" t="s">
        <v>249</v>
      </c>
      <c r="NW4" s="901" t="s">
        <v>278</v>
      </c>
      <c r="NX4" s="902"/>
      <c r="NY4" s="903"/>
      <c r="NZ4" s="731"/>
      <c r="OA4" s="732"/>
      <c r="OB4" s="732"/>
      <c r="OC4" s="732"/>
      <c r="OD4" s="732"/>
      <c r="OE4" s="732"/>
      <c r="OF4" s="732"/>
      <c r="OG4" s="732"/>
      <c r="OH4" s="732"/>
      <c r="OI4" s="732"/>
      <c r="OJ4" s="732"/>
      <c r="OK4" s="732"/>
      <c r="OL4" s="732"/>
      <c r="OM4" s="732"/>
      <c r="ON4" s="732"/>
      <c r="OO4" s="732"/>
      <c r="OP4" s="732"/>
      <c r="OQ4" s="732"/>
      <c r="OR4" s="732"/>
      <c r="OS4" s="732"/>
      <c r="OT4" s="732"/>
      <c r="OU4" s="732"/>
      <c r="OV4" s="732"/>
      <c r="OW4" s="732"/>
      <c r="OX4" s="732"/>
      <c r="OY4" s="732"/>
      <c r="OZ4" s="732"/>
      <c r="PA4" s="732"/>
      <c r="PB4" s="732"/>
      <c r="PC4" s="732"/>
      <c r="PD4" s="732"/>
      <c r="PE4" s="733"/>
      <c r="PG4" s="905" t="s">
        <v>280</v>
      </c>
      <c r="PH4" s="906"/>
      <c r="PI4" s="906"/>
      <c r="PJ4" s="906"/>
      <c r="PK4" s="906"/>
      <c r="PL4" s="907"/>
      <c r="PM4" s="731" t="s">
        <v>338</v>
      </c>
      <c r="PN4" s="732"/>
      <c r="PO4" s="732"/>
      <c r="PP4" s="733"/>
      <c r="PQ4" s="366"/>
      <c r="PR4" s="749">
        <f>$AW$4</f>
        <v>45383</v>
      </c>
      <c r="PS4" s="750"/>
      <c r="PT4" s="750"/>
      <c r="PU4" s="750"/>
      <c r="PV4" s="911">
        <f>$BA$4</f>
        <v>5</v>
      </c>
      <c r="PW4" s="911"/>
      <c r="PX4" s="913" t="s">
        <v>249</v>
      </c>
      <c r="PZ4" s="901" t="s">
        <v>278</v>
      </c>
      <c r="QA4" s="902"/>
      <c r="QB4" s="903"/>
      <c r="QC4" s="731"/>
      <c r="QD4" s="732"/>
      <c r="QE4" s="732"/>
      <c r="QF4" s="732"/>
      <c r="QG4" s="732"/>
      <c r="QH4" s="732"/>
      <c r="QI4" s="732"/>
      <c r="QJ4" s="732"/>
      <c r="QK4" s="732"/>
      <c r="QL4" s="732"/>
      <c r="QM4" s="732"/>
      <c r="QN4" s="732"/>
      <c r="QO4" s="732"/>
      <c r="QP4" s="732"/>
      <c r="QQ4" s="732"/>
      <c r="QR4" s="732"/>
      <c r="QS4" s="732"/>
      <c r="QT4" s="732"/>
      <c r="QU4" s="732"/>
      <c r="QV4" s="732"/>
      <c r="QW4" s="732"/>
      <c r="QX4" s="732"/>
      <c r="QY4" s="732"/>
      <c r="QZ4" s="732"/>
      <c r="RA4" s="732"/>
      <c r="RB4" s="732"/>
      <c r="RC4" s="732"/>
      <c r="RD4" s="732"/>
      <c r="RE4" s="732"/>
      <c r="RF4" s="732"/>
      <c r="RG4" s="732"/>
      <c r="RH4" s="733"/>
      <c r="RJ4" s="905" t="s">
        <v>280</v>
      </c>
      <c r="RK4" s="906"/>
      <c r="RL4" s="906"/>
      <c r="RM4" s="906"/>
      <c r="RN4" s="906"/>
      <c r="RO4" s="907"/>
      <c r="RP4" s="731" t="s">
        <v>338</v>
      </c>
      <c r="RQ4" s="732"/>
      <c r="RR4" s="732"/>
      <c r="RS4" s="733"/>
      <c r="RT4" s="366"/>
      <c r="RU4" s="749">
        <f>$AW$4</f>
        <v>45383</v>
      </c>
      <c r="RV4" s="750"/>
      <c r="RW4" s="750"/>
      <c r="RX4" s="750"/>
      <c r="RY4" s="911">
        <f>$BA$4</f>
        <v>5</v>
      </c>
      <c r="RZ4" s="911"/>
      <c r="SA4" s="913" t="s">
        <v>249</v>
      </c>
      <c r="SC4" s="901" t="s">
        <v>278</v>
      </c>
      <c r="SD4" s="902"/>
      <c r="SE4" s="903"/>
      <c r="SF4" s="731"/>
      <c r="SG4" s="732"/>
      <c r="SH4" s="732"/>
      <c r="SI4" s="732"/>
      <c r="SJ4" s="732"/>
      <c r="SK4" s="732"/>
      <c r="SL4" s="732"/>
      <c r="SM4" s="732"/>
      <c r="SN4" s="732"/>
      <c r="SO4" s="732"/>
      <c r="SP4" s="732"/>
      <c r="SQ4" s="732"/>
      <c r="SR4" s="732"/>
      <c r="SS4" s="732"/>
      <c r="ST4" s="732"/>
      <c r="SU4" s="732"/>
      <c r="SV4" s="732"/>
      <c r="SW4" s="732"/>
      <c r="SX4" s="732"/>
      <c r="SY4" s="732"/>
      <c r="SZ4" s="732"/>
      <c r="TA4" s="732"/>
      <c r="TB4" s="732"/>
      <c r="TC4" s="732"/>
      <c r="TD4" s="732"/>
      <c r="TE4" s="732"/>
      <c r="TF4" s="732"/>
      <c r="TG4" s="732"/>
      <c r="TH4" s="732"/>
      <c r="TI4" s="732"/>
      <c r="TJ4" s="732"/>
      <c r="TK4" s="733"/>
      <c r="TM4" s="905" t="s">
        <v>280</v>
      </c>
      <c r="TN4" s="906"/>
      <c r="TO4" s="906"/>
      <c r="TP4" s="906"/>
      <c r="TQ4" s="906"/>
      <c r="TR4" s="907"/>
      <c r="TS4" s="731" t="s">
        <v>338</v>
      </c>
      <c r="TT4" s="732"/>
      <c r="TU4" s="732"/>
      <c r="TV4" s="733"/>
      <c r="TW4" s="366"/>
      <c r="TX4" s="749">
        <f>$AW$4</f>
        <v>45383</v>
      </c>
      <c r="TY4" s="750"/>
      <c r="TZ4" s="750"/>
      <c r="UA4" s="750"/>
      <c r="UB4" s="911">
        <f>$BA$4</f>
        <v>5</v>
      </c>
      <c r="UC4" s="911"/>
      <c r="UD4" s="913" t="s">
        <v>249</v>
      </c>
      <c r="UF4" s="901" t="s">
        <v>278</v>
      </c>
      <c r="UG4" s="902"/>
      <c r="UH4" s="903"/>
      <c r="UI4" s="731"/>
      <c r="UJ4" s="732"/>
      <c r="UK4" s="732"/>
      <c r="UL4" s="732"/>
      <c r="UM4" s="732"/>
      <c r="UN4" s="732"/>
      <c r="UO4" s="732"/>
      <c r="UP4" s="732"/>
      <c r="UQ4" s="732"/>
      <c r="UR4" s="732"/>
      <c r="US4" s="732"/>
      <c r="UT4" s="732"/>
      <c r="UU4" s="732"/>
      <c r="UV4" s="732"/>
      <c r="UW4" s="732"/>
      <c r="UX4" s="732"/>
      <c r="UY4" s="732"/>
      <c r="UZ4" s="732"/>
      <c r="VA4" s="732"/>
      <c r="VB4" s="732"/>
      <c r="VC4" s="732"/>
      <c r="VD4" s="732"/>
      <c r="VE4" s="732"/>
      <c r="VF4" s="732"/>
      <c r="VG4" s="732"/>
      <c r="VH4" s="732"/>
      <c r="VI4" s="732"/>
      <c r="VJ4" s="732"/>
      <c r="VK4" s="732"/>
      <c r="VL4" s="732"/>
      <c r="VM4" s="732"/>
      <c r="VN4" s="733"/>
      <c r="VP4" s="905" t="s">
        <v>280</v>
      </c>
      <c r="VQ4" s="906"/>
      <c r="VR4" s="906"/>
      <c r="VS4" s="906"/>
      <c r="VT4" s="906"/>
      <c r="VU4" s="907"/>
      <c r="VV4" s="731" t="s">
        <v>338</v>
      </c>
      <c r="VW4" s="732"/>
      <c r="VX4" s="732"/>
      <c r="VY4" s="733"/>
      <c r="VZ4" s="366"/>
      <c r="WA4" s="749">
        <f>$AW$4</f>
        <v>45383</v>
      </c>
      <c r="WB4" s="750"/>
      <c r="WC4" s="750"/>
      <c r="WD4" s="750"/>
      <c r="WE4" s="911">
        <f>$BA$4</f>
        <v>5</v>
      </c>
      <c r="WF4" s="911"/>
      <c r="WG4" s="913" t="s">
        <v>249</v>
      </c>
      <c r="WI4" s="901" t="s">
        <v>278</v>
      </c>
      <c r="WJ4" s="902"/>
      <c r="WK4" s="903"/>
      <c r="WL4" s="731"/>
      <c r="WM4" s="732"/>
      <c r="WN4" s="732"/>
      <c r="WO4" s="732"/>
      <c r="WP4" s="732"/>
      <c r="WQ4" s="732"/>
      <c r="WR4" s="732"/>
      <c r="WS4" s="732"/>
      <c r="WT4" s="732"/>
      <c r="WU4" s="732"/>
      <c r="WV4" s="732"/>
      <c r="WW4" s="732"/>
      <c r="WX4" s="732"/>
      <c r="WY4" s="732"/>
      <c r="WZ4" s="732"/>
      <c r="XA4" s="732"/>
      <c r="XB4" s="732"/>
      <c r="XC4" s="732"/>
      <c r="XD4" s="732"/>
      <c r="XE4" s="732"/>
      <c r="XF4" s="732"/>
      <c r="XG4" s="732"/>
      <c r="XH4" s="732"/>
      <c r="XI4" s="732"/>
      <c r="XJ4" s="732"/>
      <c r="XK4" s="732"/>
      <c r="XL4" s="732"/>
      <c r="XM4" s="732"/>
      <c r="XN4" s="732"/>
      <c r="XO4" s="732"/>
      <c r="XP4" s="732"/>
      <c r="XQ4" s="733"/>
      <c r="XS4" s="905" t="s">
        <v>280</v>
      </c>
      <c r="XT4" s="906"/>
      <c r="XU4" s="906"/>
      <c r="XV4" s="906"/>
      <c r="XW4" s="906"/>
      <c r="XX4" s="907"/>
      <c r="XY4" s="731" t="s">
        <v>338</v>
      </c>
      <c r="XZ4" s="732"/>
      <c r="YA4" s="732"/>
      <c r="YB4" s="733"/>
      <c r="YC4" s="366"/>
      <c r="YD4" s="749">
        <f>$AW$4</f>
        <v>45383</v>
      </c>
      <c r="YE4" s="750"/>
      <c r="YF4" s="750"/>
      <c r="YG4" s="750"/>
      <c r="YH4" s="911">
        <f>$BA$4</f>
        <v>5</v>
      </c>
      <c r="YI4" s="911"/>
      <c r="YJ4" s="913" t="s">
        <v>249</v>
      </c>
      <c r="YL4" s="901" t="s">
        <v>278</v>
      </c>
      <c r="YM4" s="902"/>
      <c r="YN4" s="903"/>
      <c r="YO4" s="731"/>
      <c r="YP4" s="732"/>
      <c r="YQ4" s="732"/>
      <c r="YR4" s="732"/>
      <c r="YS4" s="732"/>
      <c r="YT4" s="732"/>
      <c r="YU4" s="732"/>
      <c r="YV4" s="732"/>
      <c r="YW4" s="732"/>
      <c r="YX4" s="732"/>
      <c r="YY4" s="732"/>
      <c r="YZ4" s="732"/>
      <c r="ZA4" s="732"/>
      <c r="ZB4" s="732"/>
      <c r="ZC4" s="732"/>
      <c r="ZD4" s="732"/>
      <c r="ZE4" s="732"/>
      <c r="ZF4" s="732"/>
      <c r="ZG4" s="732"/>
      <c r="ZH4" s="732"/>
      <c r="ZI4" s="732"/>
      <c r="ZJ4" s="732"/>
      <c r="ZK4" s="732"/>
      <c r="ZL4" s="732"/>
      <c r="ZM4" s="732"/>
      <c r="ZN4" s="732"/>
      <c r="ZO4" s="732"/>
      <c r="ZP4" s="732"/>
      <c r="ZQ4" s="732"/>
      <c r="ZR4" s="732"/>
      <c r="ZS4" s="732"/>
      <c r="ZT4" s="733"/>
      <c r="ZV4" s="905" t="s">
        <v>280</v>
      </c>
      <c r="ZW4" s="906"/>
      <c r="ZX4" s="906"/>
      <c r="ZY4" s="906"/>
      <c r="ZZ4" s="906"/>
      <c r="AAA4" s="907"/>
      <c r="AAB4" s="731" t="s">
        <v>338</v>
      </c>
      <c r="AAC4" s="732"/>
      <c r="AAD4" s="732"/>
      <c r="AAE4" s="733"/>
      <c r="AAF4" s="366"/>
      <c r="AAG4" s="749">
        <f>$AW$4</f>
        <v>45383</v>
      </c>
      <c r="AAH4" s="750"/>
      <c r="AAI4" s="750"/>
      <c r="AAJ4" s="750"/>
      <c r="AAK4" s="911">
        <f>$BA$4</f>
        <v>5</v>
      </c>
      <c r="AAL4" s="911"/>
      <c r="AAM4" s="913" t="s">
        <v>249</v>
      </c>
      <c r="AAO4" s="901" t="s">
        <v>278</v>
      </c>
      <c r="AAP4" s="902"/>
      <c r="AAQ4" s="903"/>
      <c r="AAR4" s="731"/>
      <c r="AAS4" s="732"/>
      <c r="AAT4" s="732"/>
      <c r="AAU4" s="732"/>
      <c r="AAV4" s="732"/>
      <c r="AAW4" s="732"/>
      <c r="AAX4" s="732"/>
      <c r="AAY4" s="732"/>
      <c r="AAZ4" s="732"/>
      <c r="ABA4" s="732"/>
      <c r="ABB4" s="732"/>
      <c r="ABC4" s="732"/>
      <c r="ABD4" s="732"/>
      <c r="ABE4" s="732"/>
      <c r="ABF4" s="732"/>
      <c r="ABG4" s="732"/>
      <c r="ABH4" s="732"/>
      <c r="ABI4" s="732"/>
      <c r="ABJ4" s="732"/>
      <c r="ABK4" s="732"/>
      <c r="ABL4" s="732"/>
      <c r="ABM4" s="732"/>
      <c r="ABN4" s="732"/>
      <c r="ABO4" s="732"/>
      <c r="ABP4" s="732"/>
      <c r="ABQ4" s="732"/>
      <c r="ABR4" s="732"/>
      <c r="ABS4" s="732"/>
      <c r="ABT4" s="732"/>
      <c r="ABU4" s="732"/>
      <c r="ABV4" s="732"/>
      <c r="ABW4" s="733"/>
      <c r="ABY4" s="905" t="s">
        <v>280</v>
      </c>
      <c r="ABZ4" s="906"/>
      <c r="ACA4" s="906"/>
      <c r="ACB4" s="906"/>
      <c r="ACC4" s="906"/>
      <c r="ACD4" s="907"/>
      <c r="ACE4" s="731" t="s">
        <v>338</v>
      </c>
      <c r="ACF4" s="732"/>
      <c r="ACG4" s="732"/>
      <c r="ACH4" s="733"/>
      <c r="ACI4" s="366"/>
      <c r="ACJ4" s="749">
        <f>$AW$4</f>
        <v>45383</v>
      </c>
      <c r="ACK4" s="750"/>
      <c r="ACL4" s="750"/>
      <c r="ACM4" s="750"/>
      <c r="ACN4" s="911">
        <f>$BA$4</f>
        <v>5</v>
      </c>
      <c r="ACO4" s="911"/>
      <c r="ACP4" s="913" t="s">
        <v>249</v>
      </c>
      <c r="ACR4" s="901" t="s">
        <v>278</v>
      </c>
      <c r="ACS4" s="902"/>
      <c r="ACT4" s="903"/>
      <c r="ACU4" s="731"/>
      <c r="ACV4" s="732"/>
      <c r="ACW4" s="732"/>
      <c r="ACX4" s="732"/>
      <c r="ACY4" s="732"/>
      <c r="ACZ4" s="732"/>
      <c r="ADA4" s="732"/>
      <c r="ADB4" s="732"/>
      <c r="ADC4" s="732"/>
      <c r="ADD4" s="732"/>
      <c r="ADE4" s="732"/>
      <c r="ADF4" s="732"/>
      <c r="ADG4" s="732"/>
      <c r="ADH4" s="732"/>
      <c r="ADI4" s="732"/>
      <c r="ADJ4" s="732"/>
      <c r="ADK4" s="732"/>
      <c r="ADL4" s="732"/>
      <c r="ADM4" s="732"/>
      <c r="ADN4" s="732"/>
      <c r="ADO4" s="732"/>
      <c r="ADP4" s="732"/>
      <c r="ADQ4" s="732"/>
      <c r="ADR4" s="732"/>
      <c r="ADS4" s="732"/>
      <c r="ADT4" s="732"/>
      <c r="ADU4" s="732"/>
      <c r="ADV4" s="732"/>
      <c r="ADW4" s="732"/>
      <c r="ADX4" s="732"/>
      <c r="ADY4" s="732"/>
      <c r="ADZ4" s="733"/>
      <c r="AEB4" s="905" t="s">
        <v>280</v>
      </c>
      <c r="AEC4" s="906"/>
      <c r="AED4" s="906"/>
      <c r="AEE4" s="906"/>
      <c r="AEF4" s="906"/>
      <c r="AEG4" s="907"/>
      <c r="AEH4" s="731" t="s">
        <v>338</v>
      </c>
      <c r="AEI4" s="732"/>
      <c r="AEJ4" s="732"/>
      <c r="AEK4" s="733"/>
      <c r="AEL4" s="366"/>
      <c r="AEM4" s="749">
        <f>$AW$4</f>
        <v>45383</v>
      </c>
      <c r="AEN4" s="750"/>
      <c r="AEO4" s="750"/>
      <c r="AEP4" s="750"/>
      <c r="AEQ4" s="911">
        <f>$BA$4</f>
        <v>5</v>
      </c>
      <c r="AER4" s="911"/>
      <c r="AES4" s="913" t="s">
        <v>249</v>
      </c>
      <c r="AEU4" s="901" t="s">
        <v>278</v>
      </c>
      <c r="AEV4" s="902"/>
      <c r="AEW4" s="903"/>
      <c r="AEX4" s="731"/>
      <c r="AEY4" s="732"/>
      <c r="AEZ4" s="732"/>
      <c r="AFA4" s="732"/>
      <c r="AFB4" s="732"/>
      <c r="AFC4" s="732"/>
      <c r="AFD4" s="732"/>
      <c r="AFE4" s="732"/>
      <c r="AFF4" s="732"/>
      <c r="AFG4" s="732"/>
      <c r="AFH4" s="732"/>
      <c r="AFI4" s="732"/>
      <c r="AFJ4" s="732"/>
      <c r="AFK4" s="732"/>
      <c r="AFL4" s="732"/>
      <c r="AFM4" s="732"/>
      <c r="AFN4" s="732"/>
      <c r="AFO4" s="732"/>
      <c r="AFP4" s="732"/>
      <c r="AFQ4" s="732"/>
      <c r="AFR4" s="732"/>
      <c r="AFS4" s="732"/>
      <c r="AFT4" s="732"/>
      <c r="AFU4" s="732"/>
      <c r="AFV4" s="732"/>
      <c r="AFW4" s="732"/>
      <c r="AFX4" s="732"/>
      <c r="AFY4" s="732"/>
      <c r="AFZ4" s="732"/>
      <c r="AGA4" s="732"/>
      <c r="AGB4" s="732"/>
      <c r="AGC4" s="733"/>
      <c r="AGE4" s="905" t="s">
        <v>280</v>
      </c>
      <c r="AGF4" s="906"/>
      <c r="AGG4" s="906"/>
      <c r="AGH4" s="906"/>
      <c r="AGI4" s="906"/>
      <c r="AGJ4" s="907"/>
      <c r="AGK4" s="731" t="s">
        <v>338</v>
      </c>
      <c r="AGL4" s="732"/>
      <c r="AGM4" s="732"/>
      <c r="AGN4" s="733"/>
      <c r="AGO4" s="366"/>
      <c r="AGP4" s="749">
        <f>$AW$4</f>
        <v>45383</v>
      </c>
      <c r="AGQ4" s="750"/>
      <c r="AGR4" s="750"/>
      <c r="AGS4" s="750"/>
      <c r="AGT4" s="911">
        <f>$BA$4</f>
        <v>5</v>
      </c>
      <c r="AGU4" s="911"/>
      <c r="AGV4" s="913" t="s">
        <v>249</v>
      </c>
      <c r="AGX4" s="901" t="s">
        <v>278</v>
      </c>
      <c r="AGY4" s="902"/>
      <c r="AGZ4" s="903"/>
      <c r="AHA4" s="731"/>
      <c r="AHB4" s="732"/>
      <c r="AHC4" s="732"/>
      <c r="AHD4" s="732"/>
      <c r="AHE4" s="732"/>
      <c r="AHF4" s="732"/>
      <c r="AHG4" s="732"/>
      <c r="AHH4" s="732"/>
      <c r="AHI4" s="732"/>
      <c r="AHJ4" s="732"/>
      <c r="AHK4" s="732"/>
      <c r="AHL4" s="732"/>
      <c r="AHM4" s="732"/>
      <c r="AHN4" s="732"/>
      <c r="AHO4" s="732"/>
      <c r="AHP4" s="732"/>
      <c r="AHQ4" s="732"/>
      <c r="AHR4" s="732"/>
      <c r="AHS4" s="732"/>
      <c r="AHT4" s="732"/>
      <c r="AHU4" s="732"/>
      <c r="AHV4" s="732"/>
      <c r="AHW4" s="732"/>
      <c r="AHX4" s="732"/>
      <c r="AHY4" s="732"/>
      <c r="AHZ4" s="732"/>
      <c r="AIA4" s="732"/>
      <c r="AIB4" s="732"/>
      <c r="AIC4" s="732"/>
      <c r="AID4" s="732"/>
      <c r="AIE4" s="732"/>
      <c r="AIF4" s="733"/>
      <c r="AIH4" s="905" t="s">
        <v>280</v>
      </c>
      <c r="AII4" s="906"/>
      <c r="AIJ4" s="906"/>
      <c r="AIK4" s="906"/>
      <c r="AIL4" s="906"/>
      <c r="AIM4" s="907"/>
      <c r="AIN4" s="731" t="s">
        <v>338</v>
      </c>
      <c r="AIO4" s="732"/>
      <c r="AIP4" s="732"/>
      <c r="AIQ4" s="733"/>
      <c r="AIR4" s="366"/>
      <c r="AIS4" s="749">
        <f>$AW$4</f>
        <v>45383</v>
      </c>
      <c r="AIT4" s="750"/>
      <c r="AIU4" s="750"/>
      <c r="AIV4" s="750"/>
      <c r="AIW4" s="911">
        <f>$BA$4</f>
        <v>5</v>
      </c>
      <c r="AIX4" s="911"/>
      <c r="AIY4" s="913" t="s">
        <v>249</v>
      </c>
      <c r="AJA4" s="901" t="s">
        <v>278</v>
      </c>
      <c r="AJB4" s="902"/>
      <c r="AJC4" s="903"/>
      <c r="AJD4" s="731"/>
      <c r="AJE4" s="732"/>
      <c r="AJF4" s="732"/>
      <c r="AJG4" s="732"/>
      <c r="AJH4" s="732"/>
      <c r="AJI4" s="732"/>
      <c r="AJJ4" s="732"/>
      <c r="AJK4" s="732"/>
      <c r="AJL4" s="732"/>
      <c r="AJM4" s="732"/>
      <c r="AJN4" s="732"/>
      <c r="AJO4" s="732"/>
      <c r="AJP4" s="732"/>
      <c r="AJQ4" s="732"/>
      <c r="AJR4" s="732"/>
      <c r="AJS4" s="732"/>
      <c r="AJT4" s="732"/>
      <c r="AJU4" s="732"/>
      <c r="AJV4" s="732"/>
      <c r="AJW4" s="732"/>
      <c r="AJX4" s="732"/>
      <c r="AJY4" s="732"/>
      <c r="AJZ4" s="732"/>
      <c r="AKA4" s="732"/>
      <c r="AKB4" s="732"/>
      <c r="AKC4" s="732"/>
      <c r="AKD4" s="732"/>
      <c r="AKE4" s="732"/>
      <c r="AKF4" s="732"/>
      <c r="AKG4" s="732"/>
      <c r="AKH4" s="732"/>
      <c r="AKI4" s="733"/>
      <c r="AKK4" s="905" t="s">
        <v>280</v>
      </c>
      <c r="AKL4" s="906"/>
      <c r="AKM4" s="906"/>
      <c r="AKN4" s="906"/>
      <c r="AKO4" s="906"/>
      <c r="AKP4" s="907"/>
      <c r="AKQ4" s="731" t="s">
        <v>338</v>
      </c>
      <c r="AKR4" s="732"/>
      <c r="AKS4" s="732"/>
      <c r="AKT4" s="733"/>
      <c r="AKU4" s="366"/>
      <c r="AKV4" s="749">
        <f>$AW$4</f>
        <v>45383</v>
      </c>
      <c r="AKW4" s="750"/>
      <c r="AKX4" s="750"/>
      <c r="AKY4" s="750"/>
      <c r="AKZ4" s="911">
        <f>$BA$4</f>
        <v>5</v>
      </c>
      <c r="ALA4" s="911"/>
      <c r="ALB4" s="913" t="s">
        <v>249</v>
      </c>
      <c r="ALD4" s="901" t="s">
        <v>278</v>
      </c>
      <c r="ALE4" s="902"/>
      <c r="ALF4" s="903"/>
      <c r="ALG4" s="731"/>
      <c r="ALH4" s="732"/>
      <c r="ALI4" s="732"/>
      <c r="ALJ4" s="732"/>
      <c r="ALK4" s="732"/>
      <c r="ALL4" s="732"/>
      <c r="ALM4" s="732"/>
      <c r="ALN4" s="732"/>
      <c r="ALO4" s="732"/>
      <c r="ALP4" s="732"/>
      <c r="ALQ4" s="732"/>
      <c r="ALR4" s="732"/>
      <c r="ALS4" s="732"/>
      <c r="ALT4" s="732"/>
      <c r="ALU4" s="732"/>
      <c r="ALV4" s="732"/>
      <c r="ALW4" s="732"/>
      <c r="ALX4" s="732"/>
      <c r="ALY4" s="732"/>
      <c r="ALZ4" s="732"/>
      <c r="AMA4" s="732"/>
      <c r="AMB4" s="732"/>
      <c r="AMC4" s="732"/>
      <c r="AMD4" s="732"/>
      <c r="AME4" s="732"/>
      <c r="AMF4" s="732"/>
      <c r="AMG4" s="732"/>
      <c r="AMH4" s="732"/>
      <c r="AMI4" s="732"/>
      <c r="AMJ4" s="732"/>
      <c r="AMK4" s="732"/>
      <c r="AML4" s="733"/>
      <c r="AMN4" s="905" t="s">
        <v>280</v>
      </c>
      <c r="AMO4" s="906"/>
      <c r="AMP4" s="906"/>
      <c r="AMQ4" s="906"/>
      <c r="AMR4" s="906"/>
      <c r="AMS4" s="907"/>
      <c r="AMT4" s="731" t="s">
        <v>338</v>
      </c>
      <c r="AMU4" s="732"/>
      <c r="AMV4" s="732"/>
      <c r="AMW4" s="733"/>
      <c r="AMX4" s="366"/>
      <c r="AMY4" s="749">
        <f>$AW$4</f>
        <v>45383</v>
      </c>
      <c r="AMZ4" s="750"/>
      <c r="ANA4" s="750"/>
      <c r="ANB4" s="750"/>
      <c r="ANC4" s="911">
        <f>$BA$4</f>
        <v>5</v>
      </c>
      <c r="AND4" s="911"/>
      <c r="ANE4" s="913" t="s">
        <v>249</v>
      </c>
      <c r="ANG4" s="901" t="s">
        <v>278</v>
      </c>
      <c r="ANH4" s="902"/>
      <c r="ANI4" s="903"/>
      <c r="ANJ4" s="731"/>
      <c r="ANK4" s="732"/>
      <c r="ANL4" s="732"/>
      <c r="ANM4" s="732"/>
      <c r="ANN4" s="732"/>
      <c r="ANO4" s="732"/>
      <c r="ANP4" s="732"/>
      <c r="ANQ4" s="732"/>
      <c r="ANR4" s="732"/>
      <c r="ANS4" s="732"/>
      <c r="ANT4" s="732"/>
      <c r="ANU4" s="732"/>
      <c r="ANV4" s="732"/>
      <c r="ANW4" s="732"/>
      <c r="ANX4" s="732"/>
      <c r="ANY4" s="732"/>
      <c r="ANZ4" s="732"/>
      <c r="AOA4" s="732"/>
      <c r="AOB4" s="732"/>
      <c r="AOC4" s="732"/>
      <c r="AOD4" s="732"/>
      <c r="AOE4" s="732"/>
      <c r="AOF4" s="732"/>
      <c r="AOG4" s="732"/>
      <c r="AOH4" s="732"/>
      <c r="AOI4" s="732"/>
      <c r="AOJ4" s="732"/>
      <c r="AOK4" s="732"/>
      <c r="AOL4" s="732"/>
      <c r="AOM4" s="732"/>
      <c r="AON4" s="732"/>
      <c r="AOO4" s="733"/>
      <c r="AOQ4" s="905" t="s">
        <v>280</v>
      </c>
      <c r="AOR4" s="906"/>
      <c r="AOS4" s="906"/>
      <c r="AOT4" s="906"/>
      <c r="AOU4" s="906"/>
      <c r="AOV4" s="907"/>
      <c r="AOW4" s="731" t="s">
        <v>338</v>
      </c>
      <c r="AOX4" s="732"/>
      <c r="AOY4" s="732"/>
      <c r="AOZ4" s="733"/>
      <c r="APA4" s="366"/>
      <c r="APB4" s="749">
        <f>$AW$4</f>
        <v>45383</v>
      </c>
      <c r="APC4" s="750"/>
      <c r="APD4" s="750"/>
      <c r="APE4" s="750"/>
      <c r="APF4" s="911">
        <f>$BA$4</f>
        <v>5</v>
      </c>
      <c r="APG4" s="911"/>
      <c r="APH4" s="913" t="s">
        <v>249</v>
      </c>
    </row>
    <row r="5" spans="1:1100" ht="12" customHeight="1">
      <c r="B5" s="942"/>
      <c r="C5" s="942"/>
      <c r="D5" s="942"/>
      <c r="E5" s="734"/>
      <c r="F5" s="735"/>
      <c r="G5" s="735"/>
      <c r="H5" s="735"/>
      <c r="I5" s="735"/>
      <c r="J5" s="735"/>
      <c r="K5" s="735"/>
      <c r="L5" s="735"/>
      <c r="M5" s="735"/>
      <c r="N5" s="735"/>
      <c r="O5" s="735"/>
      <c r="P5" s="735"/>
      <c r="Q5" s="735"/>
      <c r="R5" s="735"/>
      <c r="S5" s="735"/>
      <c r="T5" s="735"/>
      <c r="U5" s="735"/>
      <c r="V5" s="735"/>
      <c r="W5" s="735"/>
      <c r="X5" s="735"/>
      <c r="Y5" s="735"/>
      <c r="Z5" s="735"/>
      <c r="AA5" s="735"/>
      <c r="AB5" s="735"/>
      <c r="AC5" s="735"/>
      <c r="AD5" s="735"/>
      <c r="AE5" s="735"/>
      <c r="AF5" s="735"/>
      <c r="AG5" s="735"/>
      <c r="AH5" s="735"/>
      <c r="AI5" s="735"/>
      <c r="AJ5" s="736"/>
      <c r="AL5" s="908"/>
      <c r="AM5" s="909"/>
      <c r="AN5" s="909"/>
      <c r="AO5" s="909"/>
      <c r="AP5" s="909"/>
      <c r="AQ5" s="910"/>
      <c r="AR5" s="734"/>
      <c r="AS5" s="735"/>
      <c r="AT5" s="735"/>
      <c r="AU5" s="736"/>
      <c r="AV5" s="366"/>
      <c r="AW5" s="751"/>
      <c r="AX5" s="752"/>
      <c r="AY5" s="752"/>
      <c r="AZ5" s="752"/>
      <c r="BA5" s="912"/>
      <c r="BB5" s="912"/>
      <c r="BC5" s="871"/>
      <c r="BE5" s="893"/>
      <c r="BF5" s="904"/>
      <c r="BG5" s="894"/>
      <c r="BH5" s="734"/>
      <c r="BI5" s="735"/>
      <c r="BJ5" s="735"/>
      <c r="BK5" s="735"/>
      <c r="BL5" s="735"/>
      <c r="BM5" s="735"/>
      <c r="BN5" s="735"/>
      <c r="BO5" s="735"/>
      <c r="BP5" s="735"/>
      <c r="BQ5" s="735"/>
      <c r="BR5" s="735"/>
      <c r="BS5" s="735"/>
      <c r="BT5" s="735"/>
      <c r="BU5" s="735"/>
      <c r="BV5" s="735"/>
      <c r="BW5" s="735"/>
      <c r="BX5" s="735"/>
      <c r="BY5" s="735"/>
      <c r="BZ5" s="735"/>
      <c r="CA5" s="735"/>
      <c r="CB5" s="735"/>
      <c r="CC5" s="735"/>
      <c r="CD5" s="735"/>
      <c r="CE5" s="735"/>
      <c r="CF5" s="735"/>
      <c r="CG5" s="735"/>
      <c r="CH5" s="735"/>
      <c r="CI5" s="735"/>
      <c r="CJ5" s="735"/>
      <c r="CK5" s="735"/>
      <c r="CL5" s="735"/>
      <c r="CM5" s="736"/>
      <c r="CO5" s="908"/>
      <c r="CP5" s="909"/>
      <c r="CQ5" s="909"/>
      <c r="CR5" s="909"/>
      <c r="CS5" s="909"/>
      <c r="CT5" s="910"/>
      <c r="CU5" s="734"/>
      <c r="CV5" s="735"/>
      <c r="CW5" s="735"/>
      <c r="CX5" s="736"/>
      <c r="CY5" s="366"/>
      <c r="CZ5" s="751"/>
      <c r="DA5" s="752"/>
      <c r="DB5" s="752"/>
      <c r="DC5" s="752"/>
      <c r="DD5" s="912"/>
      <c r="DE5" s="912"/>
      <c r="DF5" s="871"/>
      <c r="DH5" s="893"/>
      <c r="DI5" s="904"/>
      <c r="DJ5" s="894"/>
      <c r="DK5" s="734"/>
      <c r="DL5" s="735"/>
      <c r="DM5" s="735"/>
      <c r="DN5" s="735"/>
      <c r="DO5" s="735"/>
      <c r="DP5" s="735"/>
      <c r="DQ5" s="735"/>
      <c r="DR5" s="735"/>
      <c r="DS5" s="735"/>
      <c r="DT5" s="735"/>
      <c r="DU5" s="735"/>
      <c r="DV5" s="735"/>
      <c r="DW5" s="735"/>
      <c r="DX5" s="735"/>
      <c r="DY5" s="735"/>
      <c r="DZ5" s="735"/>
      <c r="EA5" s="735"/>
      <c r="EB5" s="735"/>
      <c r="EC5" s="735"/>
      <c r="ED5" s="735"/>
      <c r="EE5" s="735"/>
      <c r="EF5" s="735"/>
      <c r="EG5" s="735"/>
      <c r="EH5" s="735"/>
      <c r="EI5" s="735"/>
      <c r="EJ5" s="735"/>
      <c r="EK5" s="735"/>
      <c r="EL5" s="735"/>
      <c r="EM5" s="735"/>
      <c r="EN5" s="735"/>
      <c r="EO5" s="735"/>
      <c r="EP5" s="736"/>
      <c r="ER5" s="908"/>
      <c r="ES5" s="909"/>
      <c r="ET5" s="909"/>
      <c r="EU5" s="909"/>
      <c r="EV5" s="909"/>
      <c r="EW5" s="910"/>
      <c r="EX5" s="734"/>
      <c r="EY5" s="735"/>
      <c r="EZ5" s="735"/>
      <c r="FA5" s="736"/>
      <c r="FB5" s="366"/>
      <c r="FC5" s="751"/>
      <c r="FD5" s="752"/>
      <c r="FE5" s="752"/>
      <c r="FF5" s="752"/>
      <c r="FG5" s="912"/>
      <c r="FH5" s="912"/>
      <c r="FI5" s="871"/>
      <c r="FK5" s="893"/>
      <c r="FL5" s="904"/>
      <c r="FM5" s="894"/>
      <c r="FN5" s="734"/>
      <c r="FO5" s="735"/>
      <c r="FP5" s="735"/>
      <c r="FQ5" s="735"/>
      <c r="FR5" s="735"/>
      <c r="FS5" s="735"/>
      <c r="FT5" s="735"/>
      <c r="FU5" s="735"/>
      <c r="FV5" s="735"/>
      <c r="FW5" s="735"/>
      <c r="FX5" s="735"/>
      <c r="FY5" s="735"/>
      <c r="FZ5" s="735"/>
      <c r="GA5" s="735"/>
      <c r="GB5" s="735"/>
      <c r="GC5" s="735"/>
      <c r="GD5" s="735"/>
      <c r="GE5" s="735"/>
      <c r="GF5" s="735"/>
      <c r="GG5" s="735"/>
      <c r="GH5" s="735"/>
      <c r="GI5" s="735"/>
      <c r="GJ5" s="735"/>
      <c r="GK5" s="735"/>
      <c r="GL5" s="735"/>
      <c r="GM5" s="735"/>
      <c r="GN5" s="735"/>
      <c r="GO5" s="735"/>
      <c r="GP5" s="735"/>
      <c r="GQ5" s="735"/>
      <c r="GR5" s="735"/>
      <c r="GS5" s="736"/>
      <c r="GU5" s="908"/>
      <c r="GV5" s="909"/>
      <c r="GW5" s="909"/>
      <c r="GX5" s="909"/>
      <c r="GY5" s="909"/>
      <c r="GZ5" s="910"/>
      <c r="HA5" s="734"/>
      <c r="HB5" s="735"/>
      <c r="HC5" s="735"/>
      <c r="HD5" s="736"/>
      <c r="HE5" s="366"/>
      <c r="HF5" s="751"/>
      <c r="HG5" s="752"/>
      <c r="HH5" s="752"/>
      <c r="HI5" s="752"/>
      <c r="HJ5" s="912"/>
      <c r="HK5" s="912"/>
      <c r="HL5" s="871"/>
      <c r="HN5" s="893"/>
      <c r="HO5" s="904"/>
      <c r="HP5" s="894"/>
      <c r="HQ5" s="734"/>
      <c r="HR5" s="735"/>
      <c r="HS5" s="735"/>
      <c r="HT5" s="735"/>
      <c r="HU5" s="735"/>
      <c r="HV5" s="735"/>
      <c r="HW5" s="735"/>
      <c r="HX5" s="735"/>
      <c r="HY5" s="735"/>
      <c r="HZ5" s="735"/>
      <c r="IA5" s="735"/>
      <c r="IB5" s="735"/>
      <c r="IC5" s="735"/>
      <c r="ID5" s="735"/>
      <c r="IE5" s="735"/>
      <c r="IF5" s="735"/>
      <c r="IG5" s="735"/>
      <c r="IH5" s="735"/>
      <c r="II5" s="735"/>
      <c r="IJ5" s="735"/>
      <c r="IK5" s="735"/>
      <c r="IL5" s="735"/>
      <c r="IM5" s="735"/>
      <c r="IN5" s="735"/>
      <c r="IO5" s="735"/>
      <c r="IP5" s="735"/>
      <c r="IQ5" s="735"/>
      <c r="IR5" s="735"/>
      <c r="IS5" s="735"/>
      <c r="IT5" s="735"/>
      <c r="IU5" s="735"/>
      <c r="IV5" s="736"/>
      <c r="IX5" s="908"/>
      <c r="IY5" s="909"/>
      <c r="IZ5" s="909"/>
      <c r="JA5" s="909"/>
      <c r="JB5" s="909"/>
      <c r="JC5" s="910"/>
      <c r="JD5" s="734"/>
      <c r="JE5" s="735"/>
      <c r="JF5" s="735"/>
      <c r="JG5" s="736"/>
      <c r="JH5" s="366"/>
      <c r="JI5" s="751"/>
      <c r="JJ5" s="752"/>
      <c r="JK5" s="752"/>
      <c r="JL5" s="752"/>
      <c r="JM5" s="912"/>
      <c r="JN5" s="912"/>
      <c r="JO5" s="871"/>
      <c r="JQ5" s="893"/>
      <c r="JR5" s="904"/>
      <c r="JS5" s="894"/>
      <c r="JT5" s="734"/>
      <c r="JU5" s="735"/>
      <c r="JV5" s="735"/>
      <c r="JW5" s="735"/>
      <c r="JX5" s="735"/>
      <c r="JY5" s="735"/>
      <c r="JZ5" s="735"/>
      <c r="KA5" s="735"/>
      <c r="KB5" s="735"/>
      <c r="KC5" s="735"/>
      <c r="KD5" s="735"/>
      <c r="KE5" s="735"/>
      <c r="KF5" s="735"/>
      <c r="KG5" s="735"/>
      <c r="KH5" s="735"/>
      <c r="KI5" s="735"/>
      <c r="KJ5" s="735"/>
      <c r="KK5" s="735"/>
      <c r="KL5" s="735"/>
      <c r="KM5" s="735"/>
      <c r="KN5" s="735"/>
      <c r="KO5" s="735"/>
      <c r="KP5" s="735"/>
      <c r="KQ5" s="735"/>
      <c r="KR5" s="735"/>
      <c r="KS5" s="735"/>
      <c r="KT5" s="735"/>
      <c r="KU5" s="735"/>
      <c r="KV5" s="735"/>
      <c r="KW5" s="735"/>
      <c r="KX5" s="735"/>
      <c r="KY5" s="736"/>
      <c r="LA5" s="908"/>
      <c r="LB5" s="909"/>
      <c r="LC5" s="909"/>
      <c r="LD5" s="909"/>
      <c r="LE5" s="909"/>
      <c r="LF5" s="910"/>
      <c r="LG5" s="734"/>
      <c r="LH5" s="735"/>
      <c r="LI5" s="735"/>
      <c r="LJ5" s="736"/>
      <c r="LK5" s="366"/>
      <c r="LL5" s="751"/>
      <c r="LM5" s="752"/>
      <c r="LN5" s="752"/>
      <c r="LO5" s="752"/>
      <c r="LP5" s="912"/>
      <c r="LQ5" s="912"/>
      <c r="LR5" s="871"/>
      <c r="LT5" s="893"/>
      <c r="LU5" s="904"/>
      <c r="LV5" s="894"/>
      <c r="LW5" s="734"/>
      <c r="LX5" s="735"/>
      <c r="LY5" s="735"/>
      <c r="LZ5" s="735"/>
      <c r="MA5" s="735"/>
      <c r="MB5" s="735"/>
      <c r="MC5" s="735"/>
      <c r="MD5" s="735"/>
      <c r="ME5" s="735"/>
      <c r="MF5" s="735"/>
      <c r="MG5" s="735"/>
      <c r="MH5" s="735"/>
      <c r="MI5" s="735"/>
      <c r="MJ5" s="735"/>
      <c r="MK5" s="735"/>
      <c r="ML5" s="735"/>
      <c r="MM5" s="735"/>
      <c r="MN5" s="735"/>
      <c r="MO5" s="735"/>
      <c r="MP5" s="735"/>
      <c r="MQ5" s="735"/>
      <c r="MR5" s="735"/>
      <c r="MS5" s="735"/>
      <c r="MT5" s="735"/>
      <c r="MU5" s="735"/>
      <c r="MV5" s="735"/>
      <c r="MW5" s="735"/>
      <c r="MX5" s="735"/>
      <c r="MY5" s="735"/>
      <c r="MZ5" s="735"/>
      <c r="NA5" s="735"/>
      <c r="NB5" s="736"/>
      <c r="ND5" s="908"/>
      <c r="NE5" s="909"/>
      <c r="NF5" s="909"/>
      <c r="NG5" s="909"/>
      <c r="NH5" s="909"/>
      <c r="NI5" s="910"/>
      <c r="NJ5" s="734"/>
      <c r="NK5" s="735"/>
      <c r="NL5" s="735"/>
      <c r="NM5" s="736"/>
      <c r="NN5" s="366"/>
      <c r="NO5" s="751"/>
      <c r="NP5" s="752"/>
      <c r="NQ5" s="752"/>
      <c r="NR5" s="752"/>
      <c r="NS5" s="912"/>
      <c r="NT5" s="912"/>
      <c r="NU5" s="871"/>
      <c r="NW5" s="893"/>
      <c r="NX5" s="904"/>
      <c r="NY5" s="894"/>
      <c r="NZ5" s="734"/>
      <c r="OA5" s="735"/>
      <c r="OB5" s="735"/>
      <c r="OC5" s="735"/>
      <c r="OD5" s="735"/>
      <c r="OE5" s="735"/>
      <c r="OF5" s="735"/>
      <c r="OG5" s="735"/>
      <c r="OH5" s="735"/>
      <c r="OI5" s="735"/>
      <c r="OJ5" s="735"/>
      <c r="OK5" s="735"/>
      <c r="OL5" s="735"/>
      <c r="OM5" s="735"/>
      <c r="ON5" s="735"/>
      <c r="OO5" s="735"/>
      <c r="OP5" s="735"/>
      <c r="OQ5" s="735"/>
      <c r="OR5" s="735"/>
      <c r="OS5" s="735"/>
      <c r="OT5" s="735"/>
      <c r="OU5" s="735"/>
      <c r="OV5" s="735"/>
      <c r="OW5" s="735"/>
      <c r="OX5" s="735"/>
      <c r="OY5" s="735"/>
      <c r="OZ5" s="735"/>
      <c r="PA5" s="735"/>
      <c r="PB5" s="735"/>
      <c r="PC5" s="735"/>
      <c r="PD5" s="735"/>
      <c r="PE5" s="736"/>
      <c r="PG5" s="908"/>
      <c r="PH5" s="909"/>
      <c r="PI5" s="909"/>
      <c r="PJ5" s="909"/>
      <c r="PK5" s="909"/>
      <c r="PL5" s="910"/>
      <c r="PM5" s="734"/>
      <c r="PN5" s="735"/>
      <c r="PO5" s="735"/>
      <c r="PP5" s="736"/>
      <c r="PQ5" s="366"/>
      <c r="PR5" s="751"/>
      <c r="PS5" s="752"/>
      <c r="PT5" s="752"/>
      <c r="PU5" s="752"/>
      <c r="PV5" s="912"/>
      <c r="PW5" s="912"/>
      <c r="PX5" s="871"/>
      <c r="PZ5" s="893"/>
      <c r="QA5" s="904"/>
      <c r="QB5" s="894"/>
      <c r="QC5" s="734"/>
      <c r="QD5" s="735"/>
      <c r="QE5" s="735"/>
      <c r="QF5" s="735"/>
      <c r="QG5" s="735"/>
      <c r="QH5" s="735"/>
      <c r="QI5" s="735"/>
      <c r="QJ5" s="735"/>
      <c r="QK5" s="735"/>
      <c r="QL5" s="735"/>
      <c r="QM5" s="735"/>
      <c r="QN5" s="735"/>
      <c r="QO5" s="735"/>
      <c r="QP5" s="735"/>
      <c r="QQ5" s="735"/>
      <c r="QR5" s="735"/>
      <c r="QS5" s="735"/>
      <c r="QT5" s="735"/>
      <c r="QU5" s="735"/>
      <c r="QV5" s="735"/>
      <c r="QW5" s="735"/>
      <c r="QX5" s="735"/>
      <c r="QY5" s="735"/>
      <c r="QZ5" s="735"/>
      <c r="RA5" s="735"/>
      <c r="RB5" s="735"/>
      <c r="RC5" s="735"/>
      <c r="RD5" s="735"/>
      <c r="RE5" s="735"/>
      <c r="RF5" s="735"/>
      <c r="RG5" s="735"/>
      <c r="RH5" s="736"/>
      <c r="RJ5" s="908"/>
      <c r="RK5" s="909"/>
      <c r="RL5" s="909"/>
      <c r="RM5" s="909"/>
      <c r="RN5" s="909"/>
      <c r="RO5" s="910"/>
      <c r="RP5" s="734"/>
      <c r="RQ5" s="735"/>
      <c r="RR5" s="735"/>
      <c r="RS5" s="736"/>
      <c r="RT5" s="366"/>
      <c r="RU5" s="751"/>
      <c r="RV5" s="752"/>
      <c r="RW5" s="752"/>
      <c r="RX5" s="752"/>
      <c r="RY5" s="912"/>
      <c r="RZ5" s="912"/>
      <c r="SA5" s="871"/>
      <c r="SC5" s="893"/>
      <c r="SD5" s="904"/>
      <c r="SE5" s="894"/>
      <c r="SF5" s="734"/>
      <c r="SG5" s="735"/>
      <c r="SH5" s="735"/>
      <c r="SI5" s="735"/>
      <c r="SJ5" s="735"/>
      <c r="SK5" s="735"/>
      <c r="SL5" s="735"/>
      <c r="SM5" s="735"/>
      <c r="SN5" s="735"/>
      <c r="SO5" s="735"/>
      <c r="SP5" s="735"/>
      <c r="SQ5" s="735"/>
      <c r="SR5" s="735"/>
      <c r="SS5" s="735"/>
      <c r="ST5" s="735"/>
      <c r="SU5" s="735"/>
      <c r="SV5" s="735"/>
      <c r="SW5" s="735"/>
      <c r="SX5" s="735"/>
      <c r="SY5" s="735"/>
      <c r="SZ5" s="735"/>
      <c r="TA5" s="735"/>
      <c r="TB5" s="735"/>
      <c r="TC5" s="735"/>
      <c r="TD5" s="735"/>
      <c r="TE5" s="735"/>
      <c r="TF5" s="735"/>
      <c r="TG5" s="735"/>
      <c r="TH5" s="735"/>
      <c r="TI5" s="735"/>
      <c r="TJ5" s="735"/>
      <c r="TK5" s="736"/>
      <c r="TM5" s="908"/>
      <c r="TN5" s="909"/>
      <c r="TO5" s="909"/>
      <c r="TP5" s="909"/>
      <c r="TQ5" s="909"/>
      <c r="TR5" s="910"/>
      <c r="TS5" s="734"/>
      <c r="TT5" s="735"/>
      <c r="TU5" s="735"/>
      <c r="TV5" s="736"/>
      <c r="TW5" s="366"/>
      <c r="TX5" s="751"/>
      <c r="TY5" s="752"/>
      <c r="TZ5" s="752"/>
      <c r="UA5" s="752"/>
      <c r="UB5" s="912"/>
      <c r="UC5" s="912"/>
      <c r="UD5" s="871"/>
      <c r="UF5" s="893"/>
      <c r="UG5" s="904"/>
      <c r="UH5" s="894"/>
      <c r="UI5" s="734"/>
      <c r="UJ5" s="735"/>
      <c r="UK5" s="735"/>
      <c r="UL5" s="735"/>
      <c r="UM5" s="735"/>
      <c r="UN5" s="735"/>
      <c r="UO5" s="735"/>
      <c r="UP5" s="735"/>
      <c r="UQ5" s="735"/>
      <c r="UR5" s="735"/>
      <c r="US5" s="735"/>
      <c r="UT5" s="735"/>
      <c r="UU5" s="735"/>
      <c r="UV5" s="735"/>
      <c r="UW5" s="735"/>
      <c r="UX5" s="735"/>
      <c r="UY5" s="735"/>
      <c r="UZ5" s="735"/>
      <c r="VA5" s="735"/>
      <c r="VB5" s="735"/>
      <c r="VC5" s="735"/>
      <c r="VD5" s="735"/>
      <c r="VE5" s="735"/>
      <c r="VF5" s="735"/>
      <c r="VG5" s="735"/>
      <c r="VH5" s="735"/>
      <c r="VI5" s="735"/>
      <c r="VJ5" s="735"/>
      <c r="VK5" s="735"/>
      <c r="VL5" s="735"/>
      <c r="VM5" s="735"/>
      <c r="VN5" s="736"/>
      <c r="VP5" s="908"/>
      <c r="VQ5" s="909"/>
      <c r="VR5" s="909"/>
      <c r="VS5" s="909"/>
      <c r="VT5" s="909"/>
      <c r="VU5" s="910"/>
      <c r="VV5" s="734"/>
      <c r="VW5" s="735"/>
      <c r="VX5" s="735"/>
      <c r="VY5" s="736"/>
      <c r="VZ5" s="366"/>
      <c r="WA5" s="751"/>
      <c r="WB5" s="752"/>
      <c r="WC5" s="752"/>
      <c r="WD5" s="752"/>
      <c r="WE5" s="912"/>
      <c r="WF5" s="912"/>
      <c r="WG5" s="871"/>
      <c r="WI5" s="893"/>
      <c r="WJ5" s="904"/>
      <c r="WK5" s="894"/>
      <c r="WL5" s="734"/>
      <c r="WM5" s="735"/>
      <c r="WN5" s="735"/>
      <c r="WO5" s="735"/>
      <c r="WP5" s="735"/>
      <c r="WQ5" s="735"/>
      <c r="WR5" s="735"/>
      <c r="WS5" s="735"/>
      <c r="WT5" s="735"/>
      <c r="WU5" s="735"/>
      <c r="WV5" s="735"/>
      <c r="WW5" s="735"/>
      <c r="WX5" s="735"/>
      <c r="WY5" s="735"/>
      <c r="WZ5" s="735"/>
      <c r="XA5" s="735"/>
      <c r="XB5" s="735"/>
      <c r="XC5" s="735"/>
      <c r="XD5" s="735"/>
      <c r="XE5" s="735"/>
      <c r="XF5" s="735"/>
      <c r="XG5" s="735"/>
      <c r="XH5" s="735"/>
      <c r="XI5" s="735"/>
      <c r="XJ5" s="735"/>
      <c r="XK5" s="735"/>
      <c r="XL5" s="735"/>
      <c r="XM5" s="735"/>
      <c r="XN5" s="735"/>
      <c r="XO5" s="735"/>
      <c r="XP5" s="735"/>
      <c r="XQ5" s="736"/>
      <c r="XS5" s="908"/>
      <c r="XT5" s="909"/>
      <c r="XU5" s="909"/>
      <c r="XV5" s="909"/>
      <c r="XW5" s="909"/>
      <c r="XX5" s="910"/>
      <c r="XY5" s="734"/>
      <c r="XZ5" s="735"/>
      <c r="YA5" s="735"/>
      <c r="YB5" s="736"/>
      <c r="YC5" s="366"/>
      <c r="YD5" s="751"/>
      <c r="YE5" s="752"/>
      <c r="YF5" s="752"/>
      <c r="YG5" s="752"/>
      <c r="YH5" s="912"/>
      <c r="YI5" s="912"/>
      <c r="YJ5" s="871"/>
      <c r="YL5" s="893"/>
      <c r="YM5" s="904"/>
      <c r="YN5" s="894"/>
      <c r="YO5" s="734"/>
      <c r="YP5" s="735"/>
      <c r="YQ5" s="735"/>
      <c r="YR5" s="735"/>
      <c r="YS5" s="735"/>
      <c r="YT5" s="735"/>
      <c r="YU5" s="735"/>
      <c r="YV5" s="735"/>
      <c r="YW5" s="735"/>
      <c r="YX5" s="735"/>
      <c r="YY5" s="735"/>
      <c r="YZ5" s="735"/>
      <c r="ZA5" s="735"/>
      <c r="ZB5" s="735"/>
      <c r="ZC5" s="735"/>
      <c r="ZD5" s="735"/>
      <c r="ZE5" s="735"/>
      <c r="ZF5" s="735"/>
      <c r="ZG5" s="735"/>
      <c r="ZH5" s="735"/>
      <c r="ZI5" s="735"/>
      <c r="ZJ5" s="735"/>
      <c r="ZK5" s="735"/>
      <c r="ZL5" s="735"/>
      <c r="ZM5" s="735"/>
      <c r="ZN5" s="735"/>
      <c r="ZO5" s="735"/>
      <c r="ZP5" s="735"/>
      <c r="ZQ5" s="735"/>
      <c r="ZR5" s="735"/>
      <c r="ZS5" s="735"/>
      <c r="ZT5" s="736"/>
      <c r="ZV5" s="908"/>
      <c r="ZW5" s="909"/>
      <c r="ZX5" s="909"/>
      <c r="ZY5" s="909"/>
      <c r="ZZ5" s="909"/>
      <c r="AAA5" s="910"/>
      <c r="AAB5" s="734"/>
      <c r="AAC5" s="735"/>
      <c r="AAD5" s="735"/>
      <c r="AAE5" s="736"/>
      <c r="AAF5" s="366"/>
      <c r="AAG5" s="751"/>
      <c r="AAH5" s="752"/>
      <c r="AAI5" s="752"/>
      <c r="AAJ5" s="752"/>
      <c r="AAK5" s="912"/>
      <c r="AAL5" s="912"/>
      <c r="AAM5" s="871"/>
      <c r="AAO5" s="893"/>
      <c r="AAP5" s="904"/>
      <c r="AAQ5" s="894"/>
      <c r="AAR5" s="734"/>
      <c r="AAS5" s="735"/>
      <c r="AAT5" s="735"/>
      <c r="AAU5" s="735"/>
      <c r="AAV5" s="735"/>
      <c r="AAW5" s="735"/>
      <c r="AAX5" s="735"/>
      <c r="AAY5" s="735"/>
      <c r="AAZ5" s="735"/>
      <c r="ABA5" s="735"/>
      <c r="ABB5" s="735"/>
      <c r="ABC5" s="735"/>
      <c r="ABD5" s="735"/>
      <c r="ABE5" s="735"/>
      <c r="ABF5" s="735"/>
      <c r="ABG5" s="735"/>
      <c r="ABH5" s="735"/>
      <c r="ABI5" s="735"/>
      <c r="ABJ5" s="735"/>
      <c r="ABK5" s="735"/>
      <c r="ABL5" s="735"/>
      <c r="ABM5" s="735"/>
      <c r="ABN5" s="735"/>
      <c r="ABO5" s="735"/>
      <c r="ABP5" s="735"/>
      <c r="ABQ5" s="735"/>
      <c r="ABR5" s="735"/>
      <c r="ABS5" s="735"/>
      <c r="ABT5" s="735"/>
      <c r="ABU5" s="735"/>
      <c r="ABV5" s="735"/>
      <c r="ABW5" s="736"/>
      <c r="ABY5" s="908"/>
      <c r="ABZ5" s="909"/>
      <c r="ACA5" s="909"/>
      <c r="ACB5" s="909"/>
      <c r="ACC5" s="909"/>
      <c r="ACD5" s="910"/>
      <c r="ACE5" s="734"/>
      <c r="ACF5" s="735"/>
      <c r="ACG5" s="735"/>
      <c r="ACH5" s="736"/>
      <c r="ACI5" s="366"/>
      <c r="ACJ5" s="751"/>
      <c r="ACK5" s="752"/>
      <c r="ACL5" s="752"/>
      <c r="ACM5" s="752"/>
      <c r="ACN5" s="912"/>
      <c r="ACO5" s="912"/>
      <c r="ACP5" s="871"/>
      <c r="ACR5" s="893"/>
      <c r="ACS5" s="904"/>
      <c r="ACT5" s="894"/>
      <c r="ACU5" s="734"/>
      <c r="ACV5" s="735"/>
      <c r="ACW5" s="735"/>
      <c r="ACX5" s="735"/>
      <c r="ACY5" s="735"/>
      <c r="ACZ5" s="735"/>
      <c r="ADA5" s="735"/>
      <c r="ADB5" s="735"/>
      <c r="ADC5" s="735"/>
      <c r="ADD5" s="735"/>
      <c r="ADE5" s="735"/>
      <c r="ADF5" s="735"/>
      <c r="ADG5" s="735"/>
      <c r="ADH5" s="735"/>
      <c r="ADI5" s="735"/>
      <c r="ADJ5" s="735"/>
      <c r="ADK5" s="735"/>
      <c r="ADL5" s="735"/>
      <c r="ADM5" s="735"/>
      <c r="ADN5" s="735"/>
      <c r="ADO5" s="735"/>
      <c r="ADP5" s="735"/>
      <c r="ADQ5" s="735"/>
      <c r="ADR5" s="735"/>
      <c r="ADS5" s="735"/>
      <c r="ADT5" s="735"/>
      <c r="ADU5" s="735"/>
      <c r="ADV5" s="735"/>
      <c r="ADW5" s="735"/>
      <c r="ADX5" s="735"/>
      <c r="ADY5" s="735"/>
      <c r="ADZ5" s="736"/>
      <c r="AEB5" s="908"/>
      <c r="AEC5" s="909"/>
      <c r="AED5" s="909"/>
      <c r="AEE5" s="909"/>
      <c r="AEF5" s="909"/>
      <c r="AEG5" s="910"/>
      <c r="AEH5" s="734"/>
      <c r="AEI5" s="735"/>
      <c r="AEJ5" s="735"/>
      <c r="AEK5" s="736"/>
      <c r="AEL5" s="366"/>
      <c r="AEM5" s="751"/>
      <c r="AEN5" s="752"/>
      <c r="AEO5" s="752"/>
      <c r="AEP5" s="752"/>
      <c r="AEQ5" s="912"/>
      <c r="AER5" s="912"/>
      <c r="AES5" s="871"/>
      <c r="AEU5" s="893"/>
      <c r="AEV5" s="904"/>
      <c r="AEW5" s="894"/>
      <c r="AEX5" s="734"/>
      <c r="AEY5" s="735"/>
      <c r="AEZ5" s="735"/>
      <c r="AFA5" s="735"/>
      <c r="AFB5" s="735"/>
      <c r="AFC5" s="735"/>
      <c r="AFD5" s="735"/>
      <c r="AFE5" s="735"/>
      <c r="AFF5" s="735"/>
      <c r="AFG5" s="735"/>
      <c r="AFH5" s="735"/>
      <c r="AFI5" s="735"/>
      <c r="AFJ5" s="735"/>
      <c r="AFK5" s="735"/>
      <c r="AFL5" s="735"/>
      <c r="AFM5" s="735"/>
      <c r="AFN5" s="735"/>
      <c r="AFO5" s="735"/>
      <c r="AFP5" s="735"/>
      <c r="AFQ5" s="735"/>
      <c r="AFR5" s="735"/>
      <c r="AFS5" s="735"/>
      <c r="AFT5" s="735"/>
      <c r="AFU5" s="735"/>
      <c r="AFV5" s="735"/>
      <c r="AFW5" s="735"/>
      <c r="AFX5" s="735"/>
      <c r="AFY5" s="735"/>
      <c r="AFZ5" s="735"/>
      <c r="AGA5" s="735"/>
      <c r="AGB5" s="735"/>
      <c r="AGC5" s="736"/>
      <c r="AGE5" s="908"/>
      <c r="AGF5" s="909"/>
      <c r="AGG5" s="909"/>
      <c r="AGH5" s="909"/>
      <c r="AGI5" s="909"/>
      <c r="AGJ5" s="910"/>
      <c r="AGK5" s="734"/>
      <c r="AGL5" s="735"/>
      <c r="AGM5" s="735"/>
      <c r="AGN5" s="736"/>
      <c r="AGO5" s="366"/>
      <c r="AGP5" s="751"/>
      <c r="AGQ5" s="752"/>
      <c r="AGR5" s="752"/>
      <c r="AGS5" s="752"/>
      <c r="AGT5" s="912"/>
      <c r="AGU5" s="912"/>
      <c r="AGV5" s="871"/>
      <c r="AGX5" s="893"/>
      <c r="AGY5" s="904"/>
      <c r="AGZ5" s="894"/>
      <c r="AHA5" s="734"/>
      <c r="AHB5" s="735"/>
      <c r="AHC5" s="735"/>
      <c r="AHD5" s="735"/>
      <c r="AHE5" s="735"/>
      <c r="AHF5" s="735"/>
      <c r="AHG5" s="735"/>
      <c r="AHH5" s="735"/>
      <c r="AHI5" s="735"/>
      <c r="AHJ5" s="735"/>
      <c r="AHK5" s="735"/>
      <c r="AHL5" s="735"/>
      <c r="AHM5" s="735"/>
      <c r="AHN5" s="735"/>
      <c r="AHO5" s="735"/>
      <c r="AHP5" s="735"/>
      <c r="AHQ5" s="735"/>
      <c r="AHR5" s="735"/>
      <c r="AHS5" s="735"/>
      <c r="AHT5" s="735"/>
      <c r="AHU5" s="735"/>
      <c r="AHV5" s="735"/>
      <c r="AHW5" s="735"/>
      <c r="AHX5" s="735"/>
      <c r="AHY5" s="735"/>
      <c r="AHZ5" s="735"/>
      <c r="AIA5" s="735"/>
      <c r="AIB5" s="735"/>
      <c r="AIC5" s="735"/>
      <c r="AID5" s="735"/>
      <c r="AIE5" s="735"/>
      <c r="AIF5" s="736"/>
      <c r="AIH5" s="908"/>
      <c r="AII5" s="909"/>
      <c r="AIJ5" s="909"/>
      <c r="AIK5" s="909"/>
      <c r="AIL5" s="909"/>
      <c r="AIM5" s="910"/>
      <c r="AIN5" s="734"/>
      <c r="AIO5" s="735"/>
      <c r="AIP5" s="735"/>
      <c r="AIQ5" s="736"/>
      <c r="AIR5" s="366"/>
      <c r="AIS5" s="751"/>
      <c r="AIT5" s="752"/>
      <c r="AIU5" s="752"/>
      <c r="AIV5" s="752"/>
      <c r="AIW5" s="912"/>
      <c r="AIX5" s="912"/>
      <c r="AIY5" s="871"/>
      <c r="AJA5" s="893"/>
      <c r="AJB5" s="904"/>
      <c r="AJC5" s="894"/>
      <c r="AJD5" s="734"/>
      <c r="AJE5" s="735"/>
      <c r="AJF5" s="735"/>
      <c r="AJG5" s="735"/>
      <c r="AJH5" s="735"/>
      <c r="AJI5" s="735"/>
      <c r="AJJ5" s="735"/>
      <c r="AJK5" s="735"/>
      <c r="AJL5" s="735"/>
      <c r="AJM5" s="735"/>
      <c r="AJN5" s="735"/>
      <c r="AJO5" s="735"/>
      <c r="AJP5" s="735"/>
      <c r="AJQ5" s="735"/>
      <c r="AJR5" s="735"/>
      <c r="AJS5" s="735"/>
      <c r="AJT5" s="735"/>
      <c r="AJU5" s="735"/>
      <c r="AJV5" s="735"/>
      <c r="AJW5" s="735"/>
      <c r="AJX5" s="735"/>
      <c r="AJY5" s="735"/>
      <c r="AJZ5" s="735"/>
      <c r="AKA5" s="735"/>
      <c r="AKB5" s="735"/>
      <c r="AKC5" s="735"/>
      <c r="AKD5" s="735"/>
      <c r="AKE5" s="735"/>
      <c r="AKF5" s="735"/>
      <c r="AKG5" s="735"/>
      <c r="AKH5" s="735"/>
      <c r="AKI5" s="736"/>
      <c r="AKK5" s="908"/>
      <c r="AKL5" s="909"/>
      <c r="AKM5" s="909"/>
      <c r="AKN5" s="909"/>
      <c r="AKO5" s="909"/>
      <c r="AKP5" s="910"/>
      <c r="AKQ5" s="734"/>
      <c r="AKR5" s="735"/>
      <c r="AKS5" s="735"/>
      <c r="AKT5" s="736"/>
      <c r="AKU5" s="366"/>
      <c r="AKV5" s="751"/>
      <c r="AKW5" s="752"/>
      <c r="AKX5" s="752"/>
      <c r="AKY5" s="752"/>
      <c r="AKZ5" s="912"/>
      <c r="ALA5" s="912"/>
      <c r="ALB5" s="871"/>
      <c r="ALD5" s="893"/>
      <c r="ALE5" s="904"/>
      <c r="ALF5" s="894"/>
      <c r="ALG5" s="734"/>
      <c r="ALH5" s="735"/>
      <c r="ALI5" s="735"/>
      <c r="ALJ5" s="735"/>
      <c r="ALK5" s="735"/>
      <c r="ALL5" s="735"/>
      <c r="ALM5" s="735"/>
      <c r="ALN5" s="735"/>
      <c r="ALO5" s="735"/>
      <c r="ALP5" s="735"/>
      <c r="ALQ5" s="735"/>
      <c r="ALR5" s="735"/>
      <c r="ALS5" s="735"/>
      <c r="ALT5" s="735"/>
      <c r="ALU5" s="735"/>
      <c r="ALV5" s="735"/>
      <c r="ALW5" s="735"/>
      <c r="ALX5" s="735"/>
      <c r="ALY5" s="735"/>
      <c r="ALZ5" s="735"/>
      <c r="AMA5" s="735"/>
      <c r="AMB5" s="735"/>
      <c r="AMC5" s="735"/>
      <c r="AMD5" s="735"/>
      <c r="AME5" s="735"/>
      <c r="AMF5" s="735"/>
      <c r="AMG5" s="735"/>
      <c r="AMH5" s="735"/>
      <c r="AMI5" s="735"/>
      <c r="AMJ5" s="735"/>
      <c r="AMK5" s="735"/>
      <c r="AML5" s="736"/>
      <c r="AMN5" s="908"/>
      <c r="AMO5" s="909"/>
      <c r="AMP5" s="909"/>
      <c r="AMQ5" s="909"/>
      <c r="AMR5" s="909"/>
      <c r="AMS5" s="910"/>
      <c r="AMT5" s="734"/>
      <c r="AMU5" s="735"/>
      <c r="AMV5" s="735"/>
      <c r="AMW5" s="736"/>
      <c r="AMX5" s="366"/>
      <c r="AMY5" s="751"/>
      <c r="AMZ5" s="752"/>
      <c r="ANA5" s="752"/>
      <c r="ANB5" s="752"/>
      <c r="ANC5" s="912"/>
      <c r="AND5" s="912"/>
      <c r="ANE5" s="871"/>
      <c r="ANG5" s="893"/>
      <c r="ANH5" s="904"/>
      <c r="ANI5" s="894"/>
      <c r="ANJ5" s="734"/>
      <c r="ANK5" s="735"/>
      <c r="ANL5" s="735"/>
      <c r="ANM5" s="735"/>
      <c r="ANN5" s="735"/>
      <c r="ANO5" s="735"/>
      <c r="ANP5" s="735"/>
      <c r="ANQ5" s="735"/>
      <c r="ANR5" s="735"/>
      <c r="ANS5" s="735"/>
      <c r="ANT5" s="735"/>
      <c r="ANU5" s="735"/>
      <c r="ANV5" s="735"/>
      <c r="ANW5" s="735"/>
      <c r="ANX5" s="735"/>
      <c r="ANY5" s="735"/>
      <c r="ANZ5" s="735"/>
      <c r="AOA5" s="735"/>
      <c r="AOB5" s="735"/>
      <c r="AOC5" s="735"/>
      <c r="AOD5" s="735"/>
      <c r="AOE5" s="735"/>
      <c r="AOF5" s="735"/>
      <c r="AOG5" s="735"/>
      <c r="AOH5" s="735"/>
      <c r="AOI5" s="735"/>
      <c r="AOJ5" s="735"/>
      <c r="AOK5" s="735"/>
      <c r="AOL5" s="735"/>
      <c r="AOM5" s="735"/>
      <c r="AON5" s="735"/>
      <c r="AOO5" s="736"/>
      <c r="AOQ5" s="908"/>
      <c r="AOR5" s="909"/>
      <c r="AOS5" s="909"/>
      <c r="AOT5" s="909"/>
      <c r="AOU5" s="909"/>
      <c r="AOV5" s="910"/>
      <c r="AOW5" s="734"/>
      <c r="AOX5" s="735"/>
      <c r="AOY5" s="735"/>
      <c r="AOZ5" s="736"/>
      <c r="APA5" s="366"/>
      <c r="APB5" s="751"/>
      <c r="APC5" s="752"/>
      <c r="APD5" s="752"/>
      <c r="APE5" s="752"/>
      <c r="APF5" s="912"/>
      <c r="APG5" s="912"/>
      <c r="APH5" s="871"/>
    </row>
    <row r="6" spans="1:1100" ht="15.75" customHeight="1"/>
    <row r="7" spans="1:1100" ht="26.25" customHeight="1">
      <c r="A7" s="914" t="s">
        <v>282</v>
      </c>
      <c r="B7" s="914"/>
      <c r="C7" s="914"/>
      <c r="D7" s="914"/>
      <c r="E7" s="914"/>
      <c r="F7" s="914"/>
      <c r="G7" s="914"/>
      <c r="H7" s="914"/>
      <c r="I7" s="914"/>
      <c r="J7" s="914"/>
      <c r="K7" s="914"/>
      <c r="L7" s="914"/>
      <c r="M7" s="914"/>
      <c r="N7" s="914"/>
      <c r="O7" s="914"/>
      <c r="P7" s="914"/>
      <c r="Q7" s="914"/>
      <c r="R7" s="914"/>
      <c r="S7" s="914"/>
      <c r="T7" s="914"/>
      <c r="U7" s="914"/>
      <c r="V7" s="914"/>
      <c r="W7" s="914"/>
      <c r="X7" s="914"/>
      <c r="Y7" s="914"/>
      <c r="Z7" s="914"/>
      <c r="AA7" s="914"/>
      <c r="AB7" s="914"/>
      <c r="AC7" s="914"/>
      <c r="AD7" s="914"/>
      <c r="AE7" s="914"/>
      <c r="AF7" s="914"/>
      <c r="AG7" s="914"/>
      <c r="AH7" s="914"/>
      <c r="AI7" s="914"/>
      <c r="AJ7" s="914"/>
      <c r="AK7" s="914"/>
      <c r="AL7" s="914"/>
      <c r="AM7" s="914"/>
      <c r="AN7" s="914"/>
      <c r="AO7" s="914"/>
      <c r="AP7" s="914"/>
      <c r="AQ7" s="914"/>
      <c r="AR7" s="914"/>
      <c r="AS7" s="914"/>
      <c r="AT7" s="914"/>
      <c r="AU7" s="914"/>
      <c r="AV7" s="914"/>
      <c r="AW7" s="914"/>
      <c r="AX7" s="914"/>
      <c r="AY7" s="914"/>
      <c r="AZ7" s="914"/>
      <c r="BA7" s="914"/>
      <c r="BB7" s="914"/>
      <c r="BC7" s="914"/>
      <c r="BD7" s="914" t="s">
        <v>282</v>
      </c>
      <c r="BE7" s="914"/>
      <c r="BF7" s="914"/>
      <c r="BG7" s="914"/>
      <c r="BH7" s="914"/>
      <c r="BI7" s="914"/>
      <c r="BJ7" s="914"/>
      <c r="BK7" s="914"/>
      <c r="BL7" s="914"/>
      <c r="BM7" s="914"/>
      <c r="BN7" s="914"/>
      <c r="BO7" s="914"/>
      <c r="BP7" s="914"/>
      <c r="BQ7" s="914"/>
      <c r="BR7" s="914"/>
      <c r="BS7" s="914"/>
      <c r="BT7" s="914"/>
      <c r="BU7" s="914"/>
      <c r="BV7" s="914"/>
      <c r="BW7" s="914"/>
      <c r="BX7" s="914"/>
      <c r="BY7" s="914"/>
      <c r="BZ7" s="914"/>
      <c r="CA7" s="914"/>
      <c r="CB7" s="914"/>
      <c r="CC7" s="914"/>
      <c r="CD7" s="914"/>
      <c r="CE7" s="914"/>
      <c r="CF7" s="914"/>
      <c r="CG7" s="914"/>
      <c r="CH7" s="914"/>
      <c r="CI7" s="914"/>
      <c r="CJ7" s="914"/>
      <c r="CK7" s="914"/>
      <c r="CL7" s="914"/>
      <c r="CM7" s="914"/>
      <c r="CN7" s="914"/>
      <c r="CO7" s="914"/>
      <c r="CP7" s="914"/>
      <c r="CQ7" s="914"/>
      <c r="CR7" s="914"/>
      <c r="CS7" s="914"/>
      <c r="CT7" s="914"/>
      <c r="CU7" s="914"/>
      <c r="CV7" s="914"/>
      <c r="CW7" s="914"/>
      <c r="CX7" s="914"/>
      <c r="CY7" s="914"/>
      <c r="CZ7" s="914"/>
      <c r="DA7" s="914"/>
      <c r="DB7" s="914"/>
      <c r="DC7" s="914"/>
      <c r="DD7" s="914"/>
      <c r="DE7" s="914"/>
      <c r="DF7" s="914"/>
      <c r="DG7" s="914" t="s">
        <v>282</v>
      </c>
      <c r="DH7" s="914"/>
      <c r="DI7" s="914"/>
      <c r="DJ7" s="914"/>
      <c r="DK7" s="914"/>
      <c r="DL7" s="914"/>
      <c r="DM7" s="914"/>
      <c r="DN7" s="914"/>
      <c r="DO7" s="914"/>
      <c r="DP7" s="914"/>
      <c r="DQ7" s="914"/>
      <c r="DR7" s="914"/>
      <c r="DS7" s="914"/>
      <c r="DT7" s="914"/>
      <c r="DU7" s="914"/>
      <c r="DV7" s="914"/>
      <c r="DW7" s="914"/>
      <c r="DX7" s="914"/>
      <c r="DY7" s="914"/>
      <c r="DZ7" s="914"/>
      <c r="EA7" s="914"/>
      <c r="EB7" s="914"/>
      <c r="EC7" s="914"/>
      <c r="ED7" s="914"/>
      <c r="EE7" s="914"/>
      <c r="EF7" s="914"/>
      <c r="EG7" s="914"/>
      <c r="EH7" s="914"/>
      <c r="EI7" s="914"/>
      <c r="EJ7" s="914"/>
      <c r="EK7" s="914"/>
      <c r="EL7" s="914"/>
      <c r="EM7" s="914"/>
      <c r="EN7" s="914"/>
      <c r="EO7" s="914"/>
      <c r="EP7" s="914"/>
      <c r="EQ7" s="914"/>
      <c r="ER7" s="914"/>
      <c r="ES7" s="914"/>
      <c r="ET7" s="914"/>
      <c r="EU7" s="914"/>
      <c r="EV7" s="914"/>
      <c r="EW7" s="914"/>
      <c r="EX7" s="914"/>
      <c r="EY7" s="914"/>
      <c r="EZ7" s="914"/>
      <c r="FA7" s="914"/>
      <c r="FB7" s="914"/>
      <c r="FC7" s="914"/>
      <c r="FD7" s="914"/>
      <c r="FE7" s="914"/>
      <c r="FF7" s="914"/>
      <c r="FG7" s="914"/>
      <c r="FH7" s="914"/>
      <c r="FI7" s="914"/>
      <c r="FJ7" s="914" t="s">
        <v>282</v>
      </c>
      <c r="FK7" s="914"/>
      <c r="FL7" s="914"/>
      <c r="FM7" s="914"/>
      <c r="FN7" s="914"/>
      <c r="FO7" s="914"/>
      <c r="FP7" s="914"/>
      <c r="FQ7" s="914"/>
      <c r="FR7" s="914"/>
      <c r="FS7" s="914"/>
      <c r="FT7" s="914"/>
      <c r="FU7" s="914"/>
      <c r="FV7" s="914"/>
      <c r="FW7" s="914"/>
      <c r="FX7" s="914"/>
      <c r="FY7" s="914"/>
      <c r="FZ7" s="914"/>
      <c r="GA7" s="914"/>
      <c r="GB7" s="914"/>
      <c r="GC7" s="914"/>
      <c r="GD7" s="914"/>
      <c r="GE7" s="914"/>
      <c r="GF7" s="914"/>
      <c r="GG7" s="914"/>
      <c r="GH7" s="914"/>
      <c r="GI7" s="914"/>
      <c r="GJ7" s="914"/>
      <c r="GK7" s="914"/>
      <c r="GL7" s="914"/>
      <c r="GM7" s="914"/>
      <c r="GN7" s="914"/>
      <c r="GO7" s="914"/>
      <c r="GP7" s="914"/>
      <c r="GQ7" s="914"/>
      <c r="GR7" s="914"/>
      <c r="GS7" s="914"/>
      <c r="GT7" s="914"/>
      <c r="GU7" s="914"/>
      <c r="GV7" s="914"/>
      <c r="GW7" s="914"/>
      <c r="GX7" s="914"/>
      <c r="GY7" s="914"/>
      <c r="GZ7" s="914"/>
      <c r="HA7" s="914"/>
      <c r="HB7" s="914"/>
      <c r="HC7" s="914"/>
      <c r="HD7" s="914"/>
      <c r="HE7" s="914"/>
      <c r="HF7" s="914"/>
      <c r="HG7" s="914"/>
      <c r="HH7" s="914"/>
      <c r="HI7" s="914"/>
      <c r="HJ7" s="914"/>
      <c r="HK7" s="914"/>
      <c r="HL7" s="914"/>
      <c r="HM7" s="914" t="s">
        <v>282</v>
      </c>
      <c r="HN7" s="914"/>
      <c r="HO7" s="914"/>
      <c r="HP7" s="914"/>
      <c r="HQ7" s="914"/>
      <c r="HR7" s="914"/>
      <c r="HS7" s="914"/>
      <c r="HT7" s="914"/>
      <c r="HU7" s="914"/>
      <c r="HV7" s="914"/>
      <c r="HW7" s="914"/>
      <c r="HX7" s="914"/>
      <c r="HY7" s="914"/>
      <c r="HZ7" s="914"/>
      <c r="IA7" s="914"/>
      <c r="IB7" s="914"/>
      <c r="IC7" s="914"/>
      <c r="ID7" s="914"/>
      <c r="IE7" s="914"/>
      <c r="IF7" s="914"/>
      <c r="IG7" s="914"/>
      <c r="IH7" s="914"/>
      <c r="II7" s="914"/>
      <c r="IJ7" s="914"/>
      <c r="IK7" s="914"/>
      <c r="IL7" s="914"/>
      <c r="IM7" s="914"/>
      <c r="IN7" s="914"/>
      <c r="IO7" s="914"/>
      <c r="IP7" s="914"/>
      <c r="IQ7" s="914"/>
      <c r="IR7" s="914"/>
      <c r="IS7" s="914"/>
      <c r="IT7" s="914"/>
      <c r="IU7" s="914"/>
      <c r="IV7" s="914"/>
      <c r="IW7" s="914"/>
      <c r="IX7" s="914"/>
      <c r="IY7" s="914"/>
      <c r="IZ7" s="914"/>
      <c r="JA7" s="914"/>
      <c r="JB7" s="914"/>
      <c r="JC7" s="914"/>
      <c r="JD7" s="914"/>
      <c r="JE7" s="914"/>
      <c r="JF7" s="914"/>
      <c r="JG7" s="914"/>
      <c r="JH7" s="914"/>
      <c r="JI7" s="914"/>
      <c r="JJ7" s="914"/>
      <c r="JK7" s="914"/>
      <c r="JL7" s="914"/>
      <c r="JM7" s="914"/>
      <c r="JN7" s="914"/>
      <c r="JO7" s="914"/>
      <c r="JP7" s="914" t="s">
        <v>282</v>
      </c>
      <c r="JQ7" s="914"/>
      <c r="JR7" s="914"/>
      <c r="JS7" s="914"/>
      <c r="JT7" s="914"/>
      <c r="JU7" s="914"/>
      <c r="JV7" s="914"/>
      <c r="JW7" s="914"/>
      <c r="JX7" s="914"/>
      <c r="JY7" s="914"/>
      <c r="JZ7" s="914"/>
      <c r="KA7" s="914"/>
      <c r="KB7" s="914"/>
      <c r="KC7" s="914"/>
      <c r="KD7" s="914"/>
      <c r="KE7" s="914"/>
      <c r="KF7" s="914"/>
      <c r="KG7" s="914"/>
      <c r="KH7" s="914"/>
      <c r="KI7" s="914"/>
      <c r="KJ7" s="914"/>
      <c r="KK7" s="914"/>
      <c r="KL7" s="914"/>
      <c r="KM7" s="914"/>
      <c r="KN7" s="914"/>
      <c r="KO7" s="914"/>
      <c r="KP7" s="914"/>
      <c r="KQ7" s="914"/>
      <c r="KR7" s="914"/>
      <c r="KS7" s="914"/>
      <c r="KT7" s="914"/>
      <c r="KU7" s="914"/>
      <c r="KV7" s="914"/>
      <c r="KW7" s="914"/>
      <c r="KX7" s="914"/>
      <c r="KY7" s="914"/>
      <c r="KZ7" s="914"/>
      <c r="LA7" s="914"/>
      <c r="LB7" s="914"/>
      <c r="LC7" s="914"/>
      <c r="LD7" s="914"/>
      <c r="LE7" s="914"/>
      <c r="LF7" s="914"/>
      <c r="LG7" s="914"/>
      <c r="LH7" s="914"/>
      <c r="LI7" s="914"/>
      <c r="LJ7" s="914"/>
      <c r="LK7" s="914"/>
      <c r="LL7" s="914"/>
      <c r="LM7" s="914"/>
      <c r="LN7" s="914"/>
      <c r="LO7" s="914"/>
      <c r="LP7" s="914"/>
      <c r="LQ7" s="914"/>
      <c r="LR7" s="914"/>
      <c r="LS7" s="914" t="s">
        <v>282</v>
      </c>
      <c r="LT7" s="914"/>
      <c r="LU7" s="914"/>
      <c r="LV7" s="914"/>
      <c r="LW7" s="914"/>
      <c r="LX7" s="914"/>
      <c r="LY7" s="914"/>
      <c r="LZ7" s="914"/>
      <c r="MA7" s="914"/>
      <c r="MB7" s="914"/>
      <c r="MC7" s="914"/>
      <c r="MD7" s="914"/>
      <c r="ME7" s="914"/>
      <c r="MF7" s="914"/>
      <c r="MG7" s="914"/>
      <c r="MH7" s="914"/>
      <c r="MI7" s="914"/>
      <c r="MJ7" s="914"/>
      <c r="MK7" s="914"/>
      <c r="ML7" s="914"/>
      <c r="MM7" s="914"/>
      <c r="MN7" s="914"/>
      <c r="MO7" s="914"/>
      <c r="MP7" s="914"/>
      <c r="MQ7" s="914"/>
      <c r="MR7" s="914"/>
      <c r="MS7" s="914"/>
      <c r="MT7" s="914"/>
      <c r="MU7" s="914"/>
      <c r="MV7" s="914"/>
      <c r="MW7" s="914"/>
      <c r="MX7" s="914"/>
      <c r="MY7" s="914"/>
      <c r="MZ7" s="914"/>
      <c r="NA7" s="914"/>
      <c r="NB7" s="914"/>
      <c r="NC7" s="914"/>
      <c r="ND7" s="914"/>
      <c r="NE7" s="914"/>
      <c r="NF7" s="914"/>
      <c r="NG7" s="914"/>
      <c r="NH7" s="914"/>
      <c r="NI7" s="914"/>
      <c r="NJ7" s="914"/>
      <c r="NK7" s="914"/>
      <c r="NL7" s="914"/>
      <c r="NM7" s="914"/>
      <c r="NN7" s="914"/>
      <c r="NO7" s="914"/>
      <c r="NP7" s="914"/>
      <c r="NQ7" s="914"/>
      <c r="NR7" s="914"/>
      <c r="NS7" s="914"/>
      <c r="NT7" s="914"/>
      <c r="NU7" s="914"/>
      <c r="NV7" s="914" t="s">
        <v>282</v>
      </c>
      <c r="NW7" s="914"/>
      <c r="NX7" s="914"/>
      <c r="NY7" s="914"/>
      <c r="NZ7" s="914"/>
      <c r="OA7" s="914"/>
      <c r="OB7" s="914"/>
      <c r="OC7" s="914"/>
      <c r="OD7" s="914"/>
      <c r="OE7" s="914"/>
      <c r="OF7" s="914"/>
      <c r="OG7" s="914"/>
      <c r="OH7" s="914"/>
      <c r="OI7" s="914"/>
      <c r="OJ7" s="914"/>
      <c r="OK7" s="914"/>
      <c r="OL7" s="914"/>
      <c r="OM7" s="914"/>
      <c r="ON7" s="914"/>
      <c r="OO7" s="914"/>
      <c r="OP7" s="914"/>
      <c r="OQ7" s="914"/>
      <c r="OR7" s="914"/>
      <c r="OS7" s="914"/>
      <c r="OT7" s="914"/>
      <c r="OU7" s="914"/>
      <c r="OV7" s="914"/>
      <c r="OW7" s="914"/>
      <c r="OX7" s="914"/>
      <c r="OY7" s="914"/>
      <c r="OZ7" s="914"/>
      <c r="PA7" s="914"/>
      <c r="PB7" s="914"/>
      <c r="PC7" s="914"/>
      <c r="PD7" s="914"/>
      <c r="PE7" s="914"/>
      <c r="PF7" s="914"/>
      <c r="PG7" s="914"/>
      <c r="PH7" s="914"/>
      <c r="PI7" s="914"/>
      <c r="PJ7" s="914"/>
      <c r="PK7" s="914"/>
      <c r="PL7" s="914"/>
      <c r="PM7" s="914"/>
      <c r="PN7" s="914"/>
      <c r="PO7" s="914"/>
      <c r="PP7" s="914"/>
      <c r="PQ7" s="914"/>
      <c r="PR7" s="914"/>
      <c r="PS7" s="914"/>
      <c r="PT7" s="914"/>
      <c r="PU7" s="914"/>
      <c r="PV7" s="914"/>
      <c r="PW7" s="914"/>
      <c r="PX7" s="914"/>
      <c r="PY7" s="914" t="s">
        <v>282</v>
      </c>
      <c r="PZ7" s="914"/>
      <c r="QA7" s="914"/>
      <c r="QB7" s="914"/>
      <c r="QC7" s="914"/>
      <c r="QD7" s="914"/>
      <c r="QE7" s="914"/>
      <c r="QF7" s="914"/>
      <c r="QG7" s="914"/>
      <c r="QH7" s="914"/>
      <c r="QI7" s="914"/>
      <c r="QJ7" s="914"/>
      <c r="QK7" s="914"/>
      <c r="QL7" s="914"/>
      <c r="QM7" s="914"/>
      <c r="QN7" s="914"/>
      <c r="QO7" s="914"/>
      <c r="QP7" s="914"/>
      <c r="QQ7" s="914"/>
      <c r="QR7" s="914"/>
      <c r="QS7" s="914"/>
      <c r="QT7" s="914"/>
      <c r="QU7" s="914"/>
      <c r="QV7" s="914"/>
      <c r="QW7" s="914"/>
      <c r="QX7" s="914"/>
      <c r="QY7" s="914"/>
      <c r="QZ7" s="914"/>
      <c r="RA7" s="914"/>
      <c r="RB7" s="914"/>
      <c r="RC7" s="914"/>
      <c r="RD7" s="914"/>
      <c r="RE7" s="914"/>
      <c r="RF7" s="914"/>
      <c r="RG7" s="914"/>
      <c r="RH7" s="914"/>
      <c r="RI7" s="914"/>
      <c r="RJ7" s="914"/>
      <c r="RK7" s="914"/>
      <c r="RL7" s="914"/>
      <c r="RM7" s="914"/>
      <c r="RN7" s="914"/>
      <c r="RO7" s="914"/>
      <c r="RP7" s="914"/>
      <c r="RQ7" s="914"/>
      <c r="RR7" s="914"/>
      <c r="RS7" s="914"/>
      <c r="RT7" s="914"/>
      <c r="RU7" s="914"/>
      <c r="RV7" s="914"/>
      <c r="RW7" s="914"/>
      <c r="RX7" s="914"/>
      <c r="RY7" s="914"/>
      <c r="RZ7" s="914"/>
      <c r="SA7" s="914"/>
      <c r="SB7" s="914" t="s">
        <v>282</v>
      </c>
      <c r="SC7" s="914"/>
      <c r="SD7" s="914"/>
      <c r="SE7" s="914"/>
      <c r="SF7" s="914"/>
      <c r="SG7" s="914"/>
      <c r="SH7" s="914"/>
      <c r="SI7" s="914"/>
      <c r="SJ7" s="914"/>
      <c r="SK7" s="914"/>
      <c r="SL7" s="914"/>
      <c r="SM7" s="914"/>
      <c r="SN7" s="914"/>
      <c r="SO7" s="914"/>
      <c r="SP7" s="914"/>
      <c r="SQ7" s="914"/>
      <c r="SR7" s="914"/>
      <c r="SS7" s="914"/>
      <c r="ST7" s="914"/>
      <c r="SU7" s="914"/>
      <c r="SV7" s="914"/>
      <c r="SW7" s="914"/>
      <c r="SX7" s="914"/>
      <c r="SY7" s="914"/>
      <c r="SZ7" s="914"/>
      <c r="TA7" s="914"/>
      <c r="TB7" s="914"/>
      <c r="TC7" s="914"/>
      <c r="TD7" s="914"/>
      <c r="TE7" s="914"/>
      <c r="TF7" s="914"/>
      <c r="TG7" s="914"/>
      <c r="TH7" s="914"/>
      <c r="TI7" s="914"/>
      <c r="TJ7" s="914"/>
      <c r="TK7" s="914"/>
      <c r="TL7" s="914"/>
      <c r="TM7" s="914"/>
      <c r="TN7" s="914"/>
      <c r="TO7" s="914"/>
      <c r="TP7" s="914"/>
      <c r="TQ7" s="914"/>
      <c r="TR7" s="914"/>
      <c r="TS7" s="914"/>
      <c r="TT7" s="914"/>
      <c r="TU7" s="914"/>
      <c r="TV7" s="914"/>
      <c r="TW7" s="914"/>
      <c r="TX7" s="914"/>
      <c r="TY7" s="914"/>
      <c r="TZ7" s="914"/>
      <c r="UA7" s="914"/>
      <c r="UB7" s="914"/>
      <c r="UC7" s="914"/>
      <c r="UD7" s="914"/>
      <c r="UE7" s="914" t="s">
        <v>282</v>
      </c>
      <c r="UF7" s="914"/>
      <c r="UG7" s="914"/>
      <c r="UH7" s="914"/>
      <c r="UI7" s="914"/>
      <c r="UJ7" s="914"/>
      <c r="UK7" s="914"/>
      <c r="UL7" s="914"/>
      <c r="UM7" s="914"/>
      <c r="UN7" s="914"/>
      <c r="UO7" s="914"/>
      <c r="UP7" s="914"/>
      <c r="UQ7" s="914"/>
      <c r="UR7" s="914"/>
      <c r="US7" s="914"/>
      <c r="UT7" s="914"/>
      <c r="UU7" s="914"/>
      <c r="UV7" s="914"/>
      <c r="UW7" s="914"/>
      <c r="UX7" s="914"/>
      <c r="UY7" s="914"/>
      <c r="UZ7" s="914"/>
      <c r="VA7" s="914"/>
      <c r="VB7" s="914"/>
      <c r="VC7" s="914"/>
      <c r="VD7" s="914"/>
      <c r="VE7" s="914"/>
      <c r="VF7" s="914"/>
      <c r="VG7" s="914"/>
      <c r="VH7" s="914"/>
      <c r="VI7" s="914"/>
      <c r="VJ7" s="914"/>
      <c r="VK7" s="914"/>
      <c r="VL7" s="914"/>
      <c r="VM7" s="914"/>
      <c r="VN7" s="914"/>
      <c r="VO7" s="914"/>
      <c r="VP7" s="914"/>
      <c r="VQ7" s="914"/>
      <c r="VR7" s="914"/>
      <c r="VS7" s="914"/>
      <c r="VT7" s="914"/>
      <c r="VU7" s="914"/>
      <c r="VV7" s="914"/>
      <c r="VW7" s="914"/>
      <c r="VX7" s="914"/>
      <c r="VY7" s="914"/>
      <c r="VZ7" s="914"/>
      <c r="WA7" s="914"/>
      <c r="WB7" s="914"/>
      <c r="WC7" s="914"/>
      <c r="WD7" s="914"/>
      <c r="WE7" s="914"/>
      <c r="WF7" s="914"/>
      <c r="WG7" s="914"/>
      <c r="WH7" s="914" t="s">
        <v>282</v>
      </c>
      <c r="WI7" s="914"/>
      <c r="WJ7" s="914"/>
      <c r="WK7" s="914"/>
      <c r="WL7" s="914"/>
      <c r="WM7" s="914"/>
      <c r="WN7" s="914"/>
      <c r="WO7" s="914"/>
      <c r="WP7" s="914"/>
      <c r="WQ7" s="914"/>
      <c r="WR7" s="914"/>
      <c r="WS7" s="914"/>
      <c r="WT7" s="914"/>
      <c r="WU7" s="914"/>
      <c r="WV7" s="914"/>
      <c r="WW7" s="914"/>
      <c r="WX7" s="914"/>
      <c r="WY7" s="914"/>
      <c r="WZ7" s="914"/>
      <c r="XA7" s="914"/>
      <c r="XB7" s="914"/>
      <c r="XC7" s="914"/>
      <c r="XD7" s="914"/>
      <c r="XE7" s="914"/>
      <c r="XF7" s="914"/>
      <c r="XG7" s="914"/>
      <c r="XH7" s="914"/>
      <c r="XI7" s="914"/>
      <c r="XJ7" s="914"/>
      <c r="XK7" s="914"/>
      <c r="XL7" s="914"/>
      <c r="XM7" s="914"/>
      <c r="XN7" s="914"/>
      <c r="XO7" s="914"/>
      <c r="XP7" s="914"/>
      <c r="XQ7" s="914"/>
      <c r="XR7" s="914"/>
      <c r="XS7" s="914"/>
      <c r="XT7" s="914"/>
      <c r="XU7" s="914"/>
      <c r="XV7" s="914"/>
      <c r="XW7" s="914"/>
      <c r="XX7" s="914"/>
      <c r="XY7" s="914"/>
      <c r="XZ7" s="914"/>
      <c r="YA7" s="914"/>
      <c r="YB7" s="914"/>
      <c r="YC7" s="914"/>
      <c r="YD7" s="914"/>
      <c r="YE7" s="914"/>
      <c r="YF7" s="914"/>
      <c r="YG7" s="914"/>
      <c r="YH7" s="914"/>
      <c r="YI7" s="914"/>
      <c r="YJ7" s="914"/>
      <c r="YK7" s="914" t="s">
        <v>282</v>
      </c>
      <c r="YL7" s="914"/>
      <c r="YM7" s="914"/>
      <c r="YN7" s="914"/>
      <c r="YO7" s="914"/>
      <c r="YP7" s="914"/>
      <c r="YQ7" s="914"/>
      <c r="YR7" s="914"/>
      <c r="YS7" s="914"/>
      <c r="YT7" s="914"/>
      <c r="YU7" s="914"/>
      <c r="YV7" s="914"/>
      <c r="YW7" s="914"/>
      <c r="YX7" s="914"/>
      <c r="YY7" s="914"/>
      <c r="YZ7" s="914"/>
      <c r="ZA7" s="914"/>
      <c r="ZB7" s="914"/>
      <c r="ZC7" s="914"/>
      <c r="ZD7" s="914"/>
      <c r="ZE7" s="914"/>
      <c r="ZF7" s="914"/>
      <c r="ZG7" s="914"/>
      <c r="ZH7" s="914"/>
      <c r="ZI7" s="914"/>
      <c r="ZJ7" s="914"/>
      <c r="ZK7" s="914"/>
      <c r="ZL7" s="914"/>
      <c r="ZM7" s="914"/>
      <c r="ZN7" s="914"/>
      <c r="ZO7" s="914"/>
      <c r="ZP7" s="914"/>
      <c r="ZQ7" s="914"/>
      <c r="ZR7" s="914"/>
      <c r="ZS7" s="914"/>
      <c r="ZT7" s="914"/>
      <c r="ZU7" s="914"/>
      <c r="ZV7" s="914"/>
      <c r="ZW7" s="914"/>
      <c r="ZX7" s="914"/>
      <c r="ZY7" s="914"/>
      <c r="ZZ7" s="914"/>
      <c r="AAA7" s="914"/>
      <c r="AAB7" s="914"/>
      <c r="AAC7" s="914"/>
      <c r="AAD7" s="914"/>
      <c r="AAE7" s="914"/>
      <c r="AAF7" s="914"/>
      <c r="AAG7" s="914"/>
      <c r="AAH7" s="914"/>
      <c r="AAI7" s="914"/>
      <c r="AAJ7" s="914"/>
      <c r="AAK7" s="914"/>
      <c r="AAL7" s="914"/>
      <c r="AAM7" s="914"/>
      <c r="AAN7" s="914" t="s">
        <v>282</v>
      </c>
      <c r="AAO7" s="914"/>
      <c r="AAP7" s="914"/>
      <c r="AAQ7" s="914"/>
      <c r="AAR7" s="914"/>
      <c r="AAS7" s="914"/>
      <c r="AAT7" s="914"/>
      <c r="AAU7" s="914"/>
      <c r="AAV7" s="914"/>
      <c r="AAW7" s="914"/>
      <c r="AAX7" s="914"/>
      <c r="AAY7" s="914"/>
      <c r="AAZ7" s="914"/>
      <c r="ABA7" s="914"/>
      <c r="ABB7" s="914"/>
      <c r="ABC7" s="914"/>
      <c r="ABD7" s="914"/>
      <c r="ABE7" s="914"/>
      <c r="ABF7" s="914"/>
      <c r="ABG7" s="914"/>
      <c r="ABH7" s="914"/>
      <c r="ABI7" s="914"/>
      <c r="ABJ7" s="914"/>
      <c r="ABK7" s="914"/>
      <c r="ABL7" s="914"/>
      <c r="ABM7" s="914"/>
      <c r="ABN7" s="914"/>
      <c r="ABO7" s="914"/>
      <c r="ABP7" s="914"/>
      <c r="ABQ7" s="914"/>
      <c r="ABR7" s="914"/>
      <c r="ABS7" s="914"/>
      <c r="ABT7" s="914"/>
      <c r="ABU7" s="914"/>
      <c r="ABV7" s="914"/>
      <c r="ABW7" s="914"/>
      <c r="ABX7" s="914"/>
      <c r="ABY7" s="914"/>
      <c r="ABZ7" s="914"/>
      <c r="ACA7" s="914"/>
      <c r="ACB7" s="914"/>
      <c r="ACC7" s="914"/>
      <c r="ACD7" s="914"/>
      <c r="ACE7" s="914"/>
      <c r="ACF7" s="914"/>
      <c r="ACG7" s="914"/>
      <c r="ACH7" s="914"/>
      <c r="ACI7" s="914"/>
      <c r="ACJ7" s="914"/>
      <c r="ACK7" s="914"/>
      <c r="ACL7" s="914"/>
      <c r="ACM7" s="914"/>
      <c r="ACN7" s="914"/>
      <c r="ACO7" s="914"/>
      <c r="ACP7" s="914"/>
      <c r="ACQ7" s="914" t="s">
        <v>282</v>
      </c>
      <c r="ACR7" s="914"/>
      <c r="ACS7" s="914"/>
      <c r="ACT7" s="914"/>
      <c r="ACU7" s="914"/>
      <c r="ACV7" s="914"/>
      <c r="ACW7" s="914"/>
      <c r="ACX7" s="914"/>
      <c r="ACY7" s="914"/>
      <c r="ACZ7" s="914"/>
      <c r="ADA7" s="914"/>
      <c r="ADB7" s="914"/>
      <c r="ADC7" s="914"/>
      <c r="ADD7" s="914"/>
      <c r="ADE7" s="914"/>
      <c r="ADF7" s="914"/>
      <c r="ADG7" s="914"/>
      <c r="ADH7" s="914"/>
      <c r="ADI7" s="914"/>
      <c r="ADJ7" s="914"/>
      <c r="ADK7" s="914"/>
      <c r="ADL7" s="914"/>
      <c r="ADM7" s="914"/>
      <c r="ADN7" s="914"/>
      <c r="ADO7" s="914"/>
      <c r="ADP7" s="914"/>
      <c r="ADQ7" s="914"/>
      <c r="ADR7" s="914"/>
      <c r="ADS7" s="914"/>
      <c r="ADT7" s="914"/>
      <c r="ADU7" s="914"/>
      <c r="ADV7" s="914"/>
      <c r="ADW7" s="914"/>
      <c r="ADX7" s="914"/>
      <c r="ADY7" s="914"/>
      <c r="ADZ7" s="914"/>
      <c r="AEA7" s="914"/>
      <c r="AEB7" s="914"/>
      <c r="AEC7" s="914"/>
      <c r="AED7" s="914"/>
      <c r="AEE7" s="914"/>
      <c r="AEF7" s="914"/>
      <c r="AEG7" s="914"/>
      <c r="AEH7" s="914"/>
      <c r="AEI7" s="914"/>
      <c r="AEJ7" s="914"/>
      <c r="AEK7" s="914"/>
      <c r="AEL7" s="914"/>
      <c r="AEM7" s="914"/>
      <c r="AEN7" s="914"/>
      <c r="AEO7" s="914"/>
      <c r="AEP7" s="914"/>
      <c r="AEQ7" s="914"/>
      <c r="AER7" s="914"/>
      <c r="AES7" s="914"/>
      <c r="AET7" s="914" t="s">
        <v>282</v>
      </c>
      <c r="AEU7" s="914"/>
      <c r="AEV7" s="914"/>
      <c r="AEW7" s="914"/>
      <c r="AEX7" s="914"/>
      <c r="AEY7" s="914"/>
      <c r="AEZ7" s="914"/>
      <c r="AFA7" s="914"/>
      <c r="AFB7" s="914"/>
      <c r="AFC7" s="914"/>
      <c r="AFD7" s="914"/>
      <c r="AFE7" s="914"/>
      <c r="AFF7" s="914"/>
      <c r="AFG7" s="914"/>
      <c r="AFH7" s="914"/>
      <c r="AFI7" s="914"/>
      <c r="AFJ7" s="914"/>
      <c r="AFK7" s="914"/>
      <c r="AFL7" s="914"/>
      <c r="AFM7" s="914"/>
      <c r="AFN7" s="914"/>
      <c r="AFO7" s="914"/>
      <c r="AFP7" s="914"/>
      <c r="AFQ7" s="914"/>
      <c r="AFR7" s="914"/>
      <c r="AFS7" s="914"/>
      <c r="AFT7" s="914"/>
      <c r="AFU7" s="914"/>
      <c r="AFV7" s="914"/>
      <c r="AFW7" s="914"/>
      <c r="AFX7" s="914"/>
      <c r="AFY7" s="914"/>
      <c r="AFZ7" s="914"/>
      <c r="AGA7" s="914"/>
      <c r="AGB7" s="914"/>
      <c r="AGC7" s="914"/>
      <c r="AGD7" s="914"/>
      <c r="AGE7" s="914"/>
      <c r="AGF7" s="914"/>
      <c r="AGG7" s="914"/>
      <c r="AGH7" s="914"/>
      <c r="AGI7" s="914"/>
      <c r="AGJ7" s="914"/>
      <c r="AGK7" s="914"/>
      <c r="AGL7" s="914"/>
      <c r="AGM7" s="914"/>
      <c r="AGN7" s="914"/>
      <c r="AGO7" s="914"/>
      <c r="AGP7" s="914"/>
      <c r="AGQ7" s="914"/>
      <c r="AGR7" s="914"/>
      <c r="AGS7" s="914"/>
      <c r="AGT7" s="914"/>
      <c r="AGU7" s="914"/>
      <c r="AGV7" s="914"/>
      <c r="AGW7" s="914" t="s">
        <v>282</v>
      </c>
      <c r="AGX7" s="914"/>
      <c r="AGY7" s="914"/>
      <c r="AGZ7" s="914"/>
      <c r="AHA7" s="914"/>
      <c r="AHB7" s="914"/>
      <c r="AHC7" s="914"/>
      <c r="AHD7" s="914"/>
      <c r="AHE7" s="914"/>
      <c r="AHF7" s="914"/>
      <c r="AHG7" s="914"/>
      <c r="AHH7" s="914"/>
      <c r="AHI7" s="914"/>
      <c r="AHJ7" s="914"/>
      <c r="AHK7" s="914"/>
      <c r="AHL7" s="914"/>
      <c r="AHM7" s="914"/>
      <c r="AHN7" s="914"/>
      <c r="AHO7" s="914"/>
      <c r="AHP7" s="914"/>
      <c r="AHQ7" s="914"/>
      <c r="AHR7" s="914"/>
      <c r="AHS7" s="914"/>
      <c r="AHT7" s="914"/>
      <c r="AHU7" s="914"/>
      <c r="AHV7" s="914"/>
      <c r="AHW7" s="914"/>
      <c r="AHX7" s="914"/>
      <c r="AHY7" s="914"/>
      <c r="AHZ7" s="914"/>
      <c r="AIA7" s="914"/>
      <c r="AIB7" s="914"/>
      <c r="AIC7" s="914"/>
      <c r="AID7" s="914"/>
      <c r="AIE7" s="914"/>
      <c r="AIF7" s="914"/>
      <c r="AIG7" s="914"/>
      <c r="AIH7" s="914"/>
      <c r="AII7" s="914"/>
      <c r="AIJ7" s="914"/>
      <c r="AIK7" s="914"/>
      <c r="AIL7" s="914"/>
      <c r="AIM7" s="914"/>
      <c r="AIN7" s="914"/>
      <c r="AIO7" s="914"/>
      <c r="AIP7" s="914"/>
      <c r="AIQ7" s="914"/>
      <c r="AIR7" s="914"/>
      <c r="AIS7" s="914"/>
      <c r="AIT7" s="914"/>
      <c r="AIU7" s="914"/>
      <c r="AIV7" s="914"/>
      <c r="AIW7" s="914"/>
      <c r="AIX7" s="914"/>
      <c r="AIY7" s="914"/>
      <c r="AIZ7" s="914" t="s">
        <v>282</v>
      </c>
      <c r="AJA7" s="914"/>
      <c r="AJB7" s="914"/>
      <c r="AJC7" s="914"/>
      <c r="AJD7" s="914"/>
      <c r="AJE7" s="914"/>
      <c r="AJF7" s="914"/>
      <c r="AJG7" s="914"/>
      <c r="AJH7" s="914"/>
      <c r="AJI7" s="914"/>
      <c r="AJJ7" s="914"/>
      <c r="AJK7" s="914"/>
      <c r="AJL7" s="914"/>
      <c r="AJM7" s="914"/>
      <c r="AJN7" s="914"/>
      <c r="AJO7" s="914"/>
      <c r="AJP7" s="914"/>
      <c r="AJQ7" s="914"/>
      <c r="AJR7" s="914"/>
      <c r="AJS7" s="914"/>
      <c r="AJT7" s="914"/>
      <c r="AJU7" s="914"/>
      <c r="AJV7" s="914"/>
      <c r="AJW7" s="914"/>
      <c r="AJX7" s="914"/>
      <c r="AJY7" s="914"/>
      <c r="AJZ7" s="914"/>
      <c r="AKA7" s="914"/>
      <c r="AKB7" s="914"/>
      <c r="AKC7" s="914"/>
      <c r="AKD7" s="914"/>
      <c r="AKE7" s="914"/>
      <c r="AKF7" s="914"/>
      <c r="AKG7" s="914"/>
      <c r="AKH7" s="914"/>
      <c r="AKI7" s="914"/>
      <c r="AKJ7" s="914"/>
      <c r="AKK7" s="914"/>
      <c r="AKL7" s="914"/>
      <c r="AKM7" s="914"/>
      <c r="AKN7" s="914"/>
      <c r="AKO7" s="914"/>
      <c r="AKP7" s="914"/>
      <c r="AKQ7" s="914"/>
      <c r="AKR7" s="914"/>
      <c r="AKS7" s="914"/>
      <c r="AKT7" s="914"/>
      <c r="AKU7" s="914"/>
      <c r="AKV7" s="914"/>
      <c r="AKW7" s="914"/>
      <c r="AKX7" s="914"/>
      <c r="AKY7" s="914"/>
      <c r="AKZ7" s="914"/>
      <c r="ALA7" s="914"/>
      <c r="ALB7" s="914"/>
      <c r="ALC7" s="914" t="s">
        <v>282</v>
      </c>
      <c r="ALD7" s="914"/>
      <c r="ALE7" s="914"/>
      <c r="ALF7" s="914"/>
      <c r="ALG7" s="914"/>
      <c r="ALH7" s="914"/>
      <c r="ALI7" s="914"/>
      <c r="ALJ7" s="914"/>
      <c r="ALK7" s="914"/>
      <c r="ALL7" s="914"/>
      <c r="ALM7" s="914"/>
      <c r="ALN7" s="914"/>
      <c r="ALO7" s="914"/>
      <c r="ALP7" s="914"/>
      <c r="ALQ7" s="914"/>
      <c r="ALR7" s="914"/>
      <c r="ALS7" s="914"/>
      <c r="ALT7" s="914"/>
      <c r="ALU7" s="914"/>
      <c r="ALV7" s="914"/>
      <c r="ALW7" s="914"/>
      <c r="ALX7" s="914"/>
      <c r="ALY7" s="914"/>
      <c r="ALZ7" s="914"/>
      <c r="AMA7" s="914"/>
      <c r="AMB7" s="914"/>
      <c r="AMC7" s="914"/>
      <c r="AMD7" s="914"/>
      <c r="AME7" s="914"/>
      <c r="AMF7" s="914"/>
      <c r="AMG7" s="914"/>
      <c r="AMH7" s="914"/>
      <c r="AMI7" s="914"/>
      <c r="AMJ7" s="914"/>
      <c r="AMK7" s="914"/>
      <c r="AML7" s="914"/>
      <c r="AMM7" s="914"/>
      <c r="AMN7" s="914"/>
      <c r="AMO7" s="914"/>
      <c r="AMP7" s="914"/>
      <c r="AMQ7" s="914"/>
      <c r="AMR7" s="914"/>
      <c r="AMS7" s="914"/>
      <c r="AMT7" s="914"/>
      <c r="AMU7" s="914"/>
      <c r="AMV7" s="914"/>
      <c r="AMW7" s="914"/>
      <c r="AMX7" s="914"/>
      <c r="AMY7" s="914"/>
      <c r="AMZ7" s="914"/>
      <c r="ANA7" s="914"/>
      <c r="ANB7" s="914"/>
      <c r="ANC7" s="914"/>
      <c r="AND7" s="914"/>
      <c r="ANE7" s="914"/>
      <c r="ANF7" s="914" t="s">
        <v>282</v>
      </c>
      <c r="ANG7" s="914"/>
      <c r="ANH7" s="914"/>
      <c r="ANI7" s="914"/>
      <c r="ANJ7" s="914"/>
      <c r="ANK7" s="914"/>
      <c r="ANL7" s="914"/>
      <c r="ANM7" s="914"/>
      <c r="ANN7" s="914"/>
      <c r="ANO7" s="914"/>
      <c r="ANP7" s="914"/>
      <c r="ANQ7" s="914"/>
      <c r="ANR7" s="914"/>
      <c r="ANS7" s="914"/>
      <c r="ANT7" s="914"/>
      <c r="ANU7" s="914"/>
      <c r="ANV7" s="914"/>
      <c r="ANW7" s="914"/>
      <c r="ANX7" s="914"/>
      <c r="ANY7" s="914"/>
      <c r="ANZ7" s="914"/>
      <c r="AOA7" s="914"/>
      <c r="AOB7" s="914"/>
      <c r="AOC7" s="914"/>
      <c r="AOD7" s="914"/>
      <c r="AOE7" s="914"/>
      <c r="AOF7" s="914"/>
      <c r="AOG7" s="914"/>
      <c r="AOH7" s="914"/>
      <c r="AOI7" s="914"/>
      <c r="AOJ7" s="914"/>
      <c r="AOK7" s="914"/>
      <c r="AOL7" s="914"/>
      <c r="AOM7" s="914"/>
      <c r="AON7" s="914"/>
      <c r="AOO7" s="914"/>
      <c r="AOP7" s="914"/>
      <c r="AOQ7" s="914"/>
      <c r="AOR7" s="914"/>
      <c r="AOS7" s="914"/>
      <c r="AOT7" s="914"/>
      <c r="AOU7" s="914"/>
      <c r="AOV7" s="914"/>
      <c r="AOW7" s="914"/>
      <c r="AOX7" s="914"/>
      <c r="AOY7" s="914"/>
      <c r="AOZ7" s="914"/>
      <c r="APA7" s="914"/>
      <c r="APB7" s="914"/>
      <c r="APC7" s="914"/>
      <c r="APD7" s="914"/>
      <c r="APE7" s="914"/>
      <c r="APF7" s="914"/>
      <c r="APG7" s="914"/>
      <c r="APH7" s="914"/>
    </row>
    <row r="8" spans="1:1100" ht="15" customHeight="1">
      <c r="A8" s="948" t="s">
        <v>283</v>
      </c>
      <c r="B8" s="949" t="s">
        <v>284</v>
      </c>
      <c r="C8" s="488" t="s">
        <v>285</v>
      </c>
      <c r="D8" s="950"/>
      <c r="E8" s="488" t="s">
        <v>286</v>
      </c>
      <c r="F8" s="950"/>
      <c r="G8" s="924" t="s">
        <v>122</v>
      </c>
      <c r="H8" s="924"/>
      <c r="I8" s="924"/>
      <c r="J8" s="924"/>
      <c r="K8" s="924"/>
      <c r="L8" s="924"/>
      <c r="M8" s="924"/>
      <c r="N8" s="924"/>
      <c r="O8" s="924"/>
      <c r="P8" s="924"/>
      <c r="Q8" s="924"/>
      <c r="R8" s="924"/>
      <c r="S8" s="923" t="s">
        <v>287</v>
      </c>
      <c r="T8" s="924"/>
      <c r="U8" s="924"/>
      <c r="V8" s="924"/>
      <c r="W8" s="924"/>
      <c r="X8" s="924"/>
      <c r="Y8" s="924"/>
      <c r="Z8" s="924"/>
      <c r="AA8" s="924"/>
      <c r="AB8" s="924"/>
      <c r="AC8" s="924"/>
      <c r="AD8" s="924"/>
      <c r="AE8" s="942" t="s">
        <v>288</v>
      </c>
      <c r="AF8" s="942"/>
      <c r="AG8" s="942"/>
      <c r="AH8" s="942"/>
      <c r="AI8" s="942"/>
      <c r="AJ8" s="942"/>
      <c r="AK8" s="942"/>
      <c r="AL8" s="942"/>
      <c r="AM8" s="942"/>
      <c r="AN8" s="942"/>
      <c r="AO8" s="942"/>
      <c r="AP8" s="942"/>
      <c r="AQ8" s="942"/>
      <c r="AR8" s="942"/>
      <c r="AS8" s="942"/>
      <c r="AT8" s="942"/>
      <c r="AU8" s="929" t="s">
        <v>289</v>
      </c>
      <c r="AV8" s="930"/>
      <c r="AW8" s="930"/>
      <c r="AX8" s="930"/>
      <c r="AY8" s="930"/>
      <c r="AZ8" s="932" t="s">
        <v>269</v>
      </c>
      <c r="BA8" s="933"/>
      <c r="BB8" s="933"/>
      <c r="BC8" s="913"/>
      <c r="BD8" s="915" t="s">
        <v>283</v>
      </c>
      <c r="BE8" s="917" t="s">
        <v>284</v>
      </c>
      <c r="BF8" s="919" t="s">
        <v>285</v>
      </c>
      <c r="BG8" s="920"/>
      <c r="BH8" s="919" t="s">
        <v>286</v>
      </c>
      <c r="BI8" s="920"/>
      <c r="BJ8" s="923" t="s">
        <v>122</v>
      </c>
      <c r="BK8" s="924"/>
      <c r="BL8" s="924"/>
      <c r="BM8" s="924"/>
      <c r="BN8" s="924"/>
      <c r="BO8" s="924"/>
      <c r="BP8" s="924"/>
      <c r="BQ8" s="924"/>
      <c r="BR8" s="924"/>
      <c r="BS8" s="924"/>
      <c r="BT8" s="924"/>
      <c r="BU8" s="925"/>
      <c r="BV8" s="923" t="s">
        <v>287</v>
      </c>
      <c r="BW8" s="924"/>
      <c r="BX8" s="924"/>
      <c r="BY8" s="924"/>
      <c r="BZ8" s="924"/>
      <c r="CA8" s="924"/>
      <c r="CB8" s="924"/>
      <c r="CC8" s="924"/>
      <c r="CD8" s="924"/>
      <c r="CE8" s="924"/>
      <c r="CF8" s="924"/>
      <c r="CG8" s="925"/>
      <c r="CH8" s="926" t="s">
        <v>288</v>
      </c>
      <c r="CI8" s="927"/>
      <c r="CJ8" s="927"/>
      <c r="CK8" s="927"/>
      <c r="CL8" s="927"/>
      <c r="CM8" s="927"/>
      <c r="CN8" s="927"/>
      <c r="CO8" s="927"/>
      <c r="CP8" s="927"/>
      <c r="CQ8" s="927"/>
      <c r="CR8" s="927"/>
      <c r="CS8" s="927"/>
      <c r="CT8" s="927"/>
      <c r="CU8" s="927"/>
      <c r="CV8" s="927"/>
      <c r="CW8" s="928"/>
      <c r="CX8" s="929" t="s">
        <v>289</v>
      </c>
      <c r="CY8" s="930"/>
      <c r="CZ8" s="930"/>
      <c r="DA8" s="930"/>
      <c r="DB8" s="931"/>
      <c r="DC8" s="932" t="s">
        <v>269</v>
      </c>
      <c r="DD8" s="933"/>
      <c r="DE8" s="933"/>
      <c r="DF8" s="913"/>
      <c r="DG8" s="915" t="s">
        <v>283</v>
      </c>
      <c r="DH8" s="917" t="s">
        <v>284</v>
      </c>
      <c r="DI8" s="919" t="s">
        <v>285</v>
      </c>
      <c r="DJ8" s="920"/>
      <c r="DK8" s="919" t="s">
        <v>286</v>
      </c>
      <c r="DL8" s="920"/>
      <c r="DM8" s="923" t="s">
        <v>122</v>
      </c>
      <c r="DN8" s="924"/>
      <c r="DO8" s="924"/>
      <c r="DP8" s="924"/>
      <c r="DQ8" s="924"/>
      <c r="DR8" s="924"/>
      <c r="DS8" s="924"/>
      <c r="DT8" s="924"/>
      <c r="DU8" s="924"/>
      <c r="DV8" s="924"/>
      <c r="DW8" s="924"/>
      <c r="DX8" s="925"/>
      <c r="DY8" s="923" t="s">
        <v>287</v>
      </c>
      <c r="DZ8" s="924"/>
      <c r="EA8" s="924"/>
      <c r="EB8" s="924"/>
      <c r="EC8" s="924"/>
      <c r="ED8" s="924"/>
      <c r="EE8" s="924"/>
      <c r="EF8" s="924"/>
      <c r="EG8" s="924"/>
      <c r="EH8" s="924"/>
      <c r="EI8" s="924"/>
      <c r="EJ8" s="925"/>
      <c r="EK8" s="926" t="s">
        <v>288</v>
      </c>
      <c r="EL8" s="927"/>
      <c r="EM8" s="927"/>
      <c r="EN8" s="927"/>
      <c r="EO8" s="927"/>
      <c r="EP8" s="927"/>
      <c r="EQ8" s="927"/>
      <c r="ER8" s="927"/>
      <c r="ES8" s="927"/>
      <c r="ET8" s="927"/>
      <c r="EU8" s="927"/>
      <c r="EV8" s="927"/>
      <c r="EW8" s="927"/>
      <c r="EX8" s="927"/>
      <c r="EY8" s="927"/>
      <c r="EZ8" s="928"/>
      <c r="FA8" s="929" t="s">
        <v>289</v>
      </c>
      <c r="FB8" s="930"/>
      <c r="FC8" s="930"/>
      <c r="FD8" s="930"/>
      <c r="FE8" s="931"/>
      <c r="FF8" s="932" t="s">
        <v>269</v>
      </c>
      <c r="FG8" s="933"/>
      <c r="FH8" s="933"/>
      <c r="FI8" s="913"/>
      <c r="FJ8" s="915" t="s">
        <v>283</v>
      </c>
      <c r="FK8" s="917" t="s">
        <v>284</v>
      </c>
      <c r="FL8" s="919" t="s">
        <v>285</v>
      </c>
      <c r="FM8" s="920"/>
      <c r="FN8" s="919" t="s">
        <v>286</v>
      </c>
      <c r="FO8" s="920"/>
      <c r="FP8" s="923" t="s">
        <v>122</v>
      </c>
      <c r="FQ8" s="924"/>
      <c r="FR8" s="924"/>
      <c r="FS8" s="924"/>
      <c r="FT8" s="924"/>
      <c r="FU8" s="924"/>
      <c r="FV8" s="924"/>
      <c r="FW8" s="924"/>
      <c r="FX8" s="924"/>
      <c r="FY8" s="924"/>
      <c r="FZ8" s="924"/>
      <c r="GA8" s="925"/>
      <c r="GB8" s="923" t="s">
        <v>287</v>
      </c>
      <c r="GC8" s="924"/>
      <c r="GD8" s="924"/>
      <c r="GE8" s="924"/>
      <c r="GF8" s="924"/>
      <c r="GG8" s="924"/>
      <c r="GH8" s="924"/>
      <c r="GI8" s="924"/>
      <c r="GJ8" s="924"/>
      <c r="GK8" s="924"/>
      <c r="GL8" s="924"/>
      <c r="GM8" s="925"/>
      <c r="GN8" s="926" t="s">
        <v>288</v>
      </c>
      <c r="GO8" s="927"/>
      <c r="GP8" s="927"/>
      <c r="GQ8" s="927"/>
      <c r="GR8" s="927"/>
      <c r="GS8" s="927"/>
      <c r="GT8" s="927"/>
      <c r="GU8" s="927"/>
      <c r="GV8" s="927"/>
      <c r="GW8" s="927"/>
      <c r="GX8" s="927"/>
      <c r="GY8" s="927"/>
      <c r="GZ8" s="927"/>
      <c r="HA8" s="927"/>
      <c r="HB8" s="927"/>
      <c r="HC8" s="928"/>
      <c r="HD8" s="929" t="s">
        <v>289</v>
      </c>
      <c r="HE8" s="930"/>
      <c r="HF8" s="930"/>
      <c r="HG8" s="930"/>
      <c r="HH8" s="931"/>
      <c r="HI8" s="932" t="s">
        <v>269</v>
      </c>
      <c r="HJ8" s="933"/>
      <c r="HK8" s="933"/>
      <c r="HL8" s="913"/>
      <c r="HM8" s="915" t="s">
        <v>283</v>
      </c>
      <c r="HN8" s="917" t="s">
        <v>284</v>
      </c>
      <c r="HO8" s="919" t="s">
        <v>285</v>
      </c>
      <c r="HP8" s="920"/>
      <c r="HQ8" s="919" t="s">
        <v>286</v>
      </c>
      <c r="HR8" s="920"/>
      <c r="HS8" s="923" t="s">
        <v>122</v>
      </c>
      <c r="HT8" s="924"/>
      <c r="HU8" s="924"/>
      <c r="HV8" s="924"/>
      <c r="HW8" s="924"/>
      <c r="HX8" s="924"/>
      <c r="HY8" s="924"/>
      <c r="HZ8" s="924"/>
      <c r="IA8" s="924"/>
      <c r="IB8" s="924"/>
      <c r="IC8" s="924"/>
      <c r="ID8" s="925"/>
      <c r="IE8" s="923" t="s">
        <v>287</v>
      </c>
      <c r="IF8" s="924"/>
      <c r="IG8" s="924"/>
      <c r="IH8" s="924"/>
      <c r="II8" s="924"/>
      <c r="IJ8" s="924"/>
      <c r="IK8" s="924"/>
      <c r="IL8" s="924"/>
      <c r="IM8" s="924"/>
      <c r="IN8" s="924"/>
      <c r="IO8" s="924"/>
      <c r="IP8" s="925"/>
      <c r="IQ8" s="926" t="s">
        <v>288</v>
      </c>
      <c r="IR8" s="927"/>
      <c r="IS8" s="927"/>
      <c r="IT8" s="927"/>
      <c r="IU8" s="927"/>
      <c r="IV8" s="927"/>
      <c r="IW8" s="927"/>
      <c r="IX8" s="927"/>
      <c r="IY8" s="927"/>
      <c r="IZ8" s="927"/>
      <c r="JA8" s="927"/>
      <c r="JB8" s="927"/>
      <c r="JC8" s="927"/>
      <c r="JD8" s="927"/>
      <c r="JE8" s="927"/>
      <c r="JF8" s="928"/>
      <c r="JG8" s="929" t="s">
        <v>289</v>
      </c>
      <c r="JH8" s="930"/>
      <c r="JI8" s="930"/>
      <c r="JJ8" s="930"/>
      <c r="JK8" s="931"/>
      <c r="JL8" s="932" t="s">
        <v>269</v>
      </c>
      <c r="JM8" s="933"/>
      <c r="JN8" s="933"/>
      <c r="JO8" s="913"/>
      <c r="JP8" s="915" t="s">
        <v>283</v>
      </c>
      <c r="JQ8" s="917" t="s">
        <v>284</v>
      </c>
      <c r="JR8" s="919" t="s">
        <v>285</v>
      </c>
      <c r="JS8" s="920"/>
      <c r="JT8" s="919" t="s">
        <v>286</v>
      </c>
      <c r="JU8" s="920"/>
      <c r="JV8" s="923" t="s">
        <v>122</v>
      </c>
      <c r="JW8" s="924"/>
      <c r="JX8" s="924"/>
      <c r="JY8" s="924"/>
      <c r="JZ8" s="924"/>
      <c r="KA8" s="924"/>
      <c r="KB8" s="924"/>
      <c r="KC8" s="924"/>
      <c r="KD8" s="924"/>
      <c r="KE8" s="924"/>
      <c r="KF8" s="924"/>
      <c r="KG8" s="925"/>
      <c r="KH8" s="923" t="s">
        <v>287</v>
      </c>
      <c r="KI8" s="924"/>
      <c r="KJ8" s="924"/>
      <c r="KK8" s="924"/>
      <c r="KL8" s="924"/>
      <c r="KM8" s="924"/>
      <c r="KN8" s="924"/>
      <c r="KO8" s="924"/>
      <c r="KP8" s="924"/>
      <c r="KQ8" s="924"/>
      <c r="KR8" s="924"/>
      <c r="KS8" s="925"/>
      <c r="KT8" s="926" t="s">
        <v>288</v>
      </c>
      <c r="KU8" s="927"/>
      <c r="KV8" s="927"/>
      <c r="KW8" s="927"/>
      <c r="KX8" s="927"/>
      <c r="KY8" s="927"/>
      <c r="KZ8" s="927"/>
      <c r="LA8" s="927"/>
      <c r="LB8" s="927"/>
      <c r="LC8" s="927"/>
      <c r="LD8" s="927"/>
      <c r="LE8" s="927"/>
      <c r="LF8" s="927"/>
      <c r="LG8" s="927"/>
      <c r="LH8" s="927"/>
      <c r="LI8" s="928"/>
      <c r="LJ8" s="929" t="s">
        <v>289</v>
      </c>
      <c r="LK8" s="930"/>
      <c r="LL8" s="930"/>
      <c r="LM8" s="930"/>
      <c r="LN8" s="931"/>
      <c r="LO8" s="932" t="s">
        <v>269</v>
      </c>
      <c r="LP8" s="933"/>
      <c r="LQ8" s="933"/>
      <c r="LR8" s="913"/>
      <c r="LS8" s="915" t="s">
        <v>283</v>
      </c>
      <c r="LT8" s="917" t="s">
        <v>284</v>
      </c>
      <c r="LU8" s="919" t="s">
        <v>285</v>
      </c>
      <c r="LV8" s="920"/>
      <c r="LW8" s="919" t="s">
        <v>286</v>
      </c>
      <c r="LX8" s="920"/>
      <c r="LY8" s="923" t="s">
        <v>122</v>
      </c>
      <c r="LZ8" s="924"/>
      <c r="MA8" s="924"/>
      <c r="MB8" s="924"/>
      <c r="MC8" s="924"/>
      <c r="MD8" s="924"/>
      <c r="ME8" s="924"/>
      <c r="MF8" s="924"/>
      <c r="MG8" s="924"/>
      <c r="MH8" s="924"/>
      <c r="MI8" s="924"/>
      <c r="MJ8" s="925"/>
      <c r="MK8" s="923" t="s">
        <v>287</v>
      </c>
      <c r="ML8" s="924"/>
      <c r="MM8" s="924"/>
      <c r="MN8" s="924"/>
      <c r="MO8" s="924"/>
      <c r="MP8" s="924"/>
      <c r="MQ8" s="924"/>
      <c r="MR8" s="924"/>
      <c r="MS8" s="924"/>
      <c r="MT8" s="924"/>
      <c r="MU8" s="924"/>
      <c r="MV8" s="925"/>
      <c r="MW8" s="926" t="s">
        <v>288</v>
      </c>
      <c r="MX8" s="927"/>
      <c r="MY8" s="927"/>
      <c r="MZ8" s="927"/>
      <c r="NA8" s="927"/>
      <c r="NB8" s="927"/>
      <c r="NC8" s="927"/>
      <c r="ND8" s="927"/>
      <c r="NE8" s="927"/>
      <c r="NF8" s="927"/>
      <c r="NG8" s="927"/>
      <c r="NH8" s="927"/>
      <c r="NI8" s="927"/>
      <c r="NJ8" s="927"/>
      <c r="NK8" s="927"/>
      <c r="NL8" s="928"/>
      <c r="NM8" s="929" t="s">
        <v>289</v>
      </c>
      <c r="NN8" s="930"/>
      <c r="NO8" s="930"/>
      <c r="NP8" s="930"/>
      <c r="NQ8" s="931"/>
      <c r="NR8" s="932" t="s">
        <v>269</v>
      </c>
      <c r="NS8" s="933"/>
      <c r="NT8" s="933"/>
      <c r="NU8" s="913"/>
      <c r="NV8" s="915" t="s">
        <v>283</v>
      </c>
      <c r="NW8" s="917" t="s">
        <v>284</v>
      </c>
      <c r="NX8" s="919" t="s">
        <v>285</v>
      </c>
      <c r="NY8" s="920"/>
      <c r="NZ8" s="919" t="s">
        <v>286</v>
      </c>
      <c r="OA8" s="920"/>
      <c r="OB8" s="923" t="s">
        <v>122</v>
      </c>
      <c r="OC8" s="924"/>
      <c r="OD8" s="924"/>
      <c r="OE8" s="924"/>
      <c r="OF8" s="924"/>
      <c r="OG8" s="924"/>
      <c r="OH8" s="924"/>
      <c r="OI8" s="924"/>
      <c r="OJ8" s="924"/>
      <c r="OK8" s="924"/>
      <c r="OL8" s="924"/>
      <c r="OM8" s="925"/>
      <c r="ON8" s="923" t="s">
        <v>287</v>
      </c>
      <c r="OO8" s="924"/>
      <c r="OP8" s="924"/>
      <c r="OQ8" s="924"/>
      <c r="OR8" s="924"/>
      <c r="OS8" s="924"/>
      <c r="OT8" s="924"/>
      <c r="OU8" s="924"/>
      <c r="OV8" s="924"/>
      <c r="OW8" s="924"/>
      <c r="OX8" s="924"/>
      <c r="OY8" s="925"/>
      <c r="OZ8" s="926" t="s">
        <v>288</v>
      </c>
      <c r="PA8" s="927"/>
      <c r="PB8" s="927"/>
      <c r="PC8" s="927"/>
      <c r="PD8" s="927"/>
      <c r="PE8" s="927"/>
      <c r="PF8" s="927"/>
      <c r="PG8" s="927"/>
      <c r="PH8" s="927"/>
      <c r="PI8" s="927"/>
      <c r="PJ8" s="927"/>
      <c r="PK8" s="927"/>
      <c r="PL8" s="927"/>
      <c r="PM8" s="927"/>
      <c r="PN8" s="927"/>
      <c r="PO8" s="928"/>
      <c r="PP8" s="929" t="s">
        <v>289</v>
      </c>
      <c r="PQ8" s="930"/>
      <c r="PR8" s="930"/>
      <c r="PS8" s="930"/>
      <c r="PT8" s="931"/>
      <c r="PU8" s="932" t="s">
        <v>269</v>
      </c>
      <c r="PV8" s="933"/>
      <c r="PW8" s="933"/>
      <c r="PX8" s="913"/>
      <c r="PY8" s="915" t="s">
        <v>283</v>
      </c>
      <c r="PZ8" s="917" t="s">
        <v>284</v>
      </c>
      <c r="QA8" s="919" t="s">
        <v>285</v>
      </c>
      <c r="QB8" s="920"/>
      <c r="QC8" s="919" t="s">
        <v>286</v>
      </c>
      <c r="QD8" s="920"/>
      <c r="QE8" s="923" t="s">
        <v>122</v>
      </c>
      <c r="QF8" s="924"/>
      <c r="QG8" s="924"/>
      <c r="QH8" s="924"/>
      <c r="QI8" s="924"/>
      <c r="QJ8" s="924"/>
      <c r="QK8" s="924"/>
      <c r="QL8" s="924"/>
      <c r="QM8" s="924"/>
      <c r="QN8" s="924"/>
      <c r="QO8" s="924"/>
      <c r="QP8" s="925"/>
      <c r="QQ8" s="923" t="s">
        <v>287</v>
      </c>
      <c r="QR8" s="924"/>
      <c r="QS8" s="924"/>
      <c r="QT8" s="924"/>
      <c r="QU8" s="924"/>
      <c r="QV8" s="924"/>
      <c r="QW8" s="924"/>
      <c r="QX8" s="924"/>
      <c r="QY8" s="924"/>
      <c r="QZ8" s="924"/>
      <c r="RA8" s="924"/>
      <c r="RB8" s="925"/>
      <c r="RC8" s="926" t="s">
        <v>288</v>
      </c>
      <c r="RD8" s="927"/>
      <c r="RE8" s="927"/>
      <c r="RF8" s="927"/>
      <c r="RG8" s="927"/>
      <c r="RH8" s="927"/>
      <c r="RI8" s="927"/>
      <c r="RJ8" s="927"/>
      <c r="RK8" s="927"/>
      <c r="RL8" s="927"/>
      <c r="RM8" s="927"/>
      <c r="RN8" s="927"/>
      <c r="RO8" s="927"/>
      <c r="RP8" s="927"/>
      <c r="RQ8" s="927"/>
      <c r="RR8" s="928"/>
      <c r="RS8" s="929" t="s">
        <v>289</v>
      </c>
      <c r="RT8" s="930"/>
      <c r="RU8" s="930"/>
      <c r="RV8" s="930"/>
      <c r="RW8" s="931"/>
      <c r="RX8" s="932" t="s">
        <v>269</v>
      </c>
      <c r="RY8" s="933"/>
      <c r="RZ8" s="933"/>
      <c r="SA8" s="913"/>
      <c r="SB8" s="915" t="s">
        <v>283</v>
      </c>
      <c r="SC8" s="917" t="s">
        <v>284</v>
      </c>
      <c r="SD8" s="919" t="s">
        <v>285</v>
      </c>
      <c r="SE8" s="920"/>
      <c r="SF8" s="919" t="s">
        <v>286</v>
      </c>
      <c r="SG8" s="920"/>
      <c r="SH8" s="923" t="s">
        <v>122</v>
      </c>
      <c r="SI8" s="924"/>
      <c r="SJ8" s="924"/>
      <c r="SK8" s="924"/>
      <c r="SL8" s="924"/>
      <c r="SM8" s="924"/>
      <c r="SN8" s="924"/>
      <c r="SO8" s="924"/>
      <c r="SP8" s="924"/>
      <c r="SQ8" s="924"/>
      <c r="SR8" s="924"/>
      <c r="SS8" s="925"/>
      <c r="ST8" s="923" t="s">
        <v>287</v>
      </c>
      <c r="SU8" s="924"/>
      <c r="SV8" s="924"/>
      <c r="SW8" s="924"/>
      <c r="SX8" s="924"/>
      <c r="SY8" s="924"/>
      <c r="SZ8" s="924"/>
      <c r="TA8" s="924"/>
      <c r="TB8" s="924"/>
      <c r="TC8" s="924"/>
      <c r="TD8" s="924"/>
      <c r="TE8" s="925"/>
      <c r="TF8" s="926" t="s">
        <v>288</v>
      </c>
      <c r="TG8" s="927"/>
      <c r="TH8" s="927"/>
      <c r="TI8" s="927"/>
      <c r="TJ8" s="927"/>
      <c r="TK8" s="927"/>
      <c r="TL8" s="927"/>
      <c r="TM8" s="927"/>
      <c r="TN8" s="927"/>
      <c r="TO8" s="927"/>
      <c r="TP8" s="927"/>
      <c r="TQ8" s="927"/>
      <c r="TR8" s="927"/>
      <c r="TS8" s="927"/>
      <c r="TT8" s="927"/>
      <c r="TU8" s="928"/>
      <c r="TV8" s="929" t="s">
        <v>289</v>
      </c>
      <c r="TW8" s="930"/>
      <c r="TX8" s="930"/>
      <c r="TY8" s="930"/>
      <c r="TZ8" s="931"/>
      <c r="UA8" s="932" t="s">
        <v>269</v>
      </c>
      <c r="UB8" s="933"/>
      <c r="UC8" s="933"/>
      <c r="UD8" s="913"/>
      <c r="UE8" s="915" t="s">
        <v>283</v>
      </c>
      <c r="UF8" s="917" t="s">
        <v>284</v>
      </c>
      <c r="UG8" s="919" t="s">
        <v>285</v>
      </c>
      <c r="UH8" s="920"/>
      <c r="UI8" s="919" t="s">
        <v>286</v>
      </c>
      <c r="UJ8" s="920"/>
      <c r="UK8" s="923" t="s">
        <v>122</v>
      </c>
      <c r="UL8" s="924"/>
      <c r="UM8" s="924"/>
      <c r="UN8" s="924"/>
      <c r="UO8" s="924"/>
      <c r="UP8" s="924"/>
      <c r="UQ8" s="924"/>
      <c r="UR8" s="924"/>
      <c r="US8" s="924"/>
      <c r="UT8" s="924"/>
      <c r="UU8" s="924"/>
      <c r="UV8" s="925"/>
      <c r="UW8" s="923" t="s">
        <v>287</v>
      </c>
      <c r="UX8" s="924"/>
      <c r="UY8" s="924"/>
      <c r="UZ8" s="924"/>
      <c r="VA8" s="924"/>
      <c r="VB8" s="924"/>
      <c r="VC8" s="924"/>
      <c r="VD8" s="924"/>
      <c r="VE8" s="924"/>
      <c r="VF8" s="924"/>
      <c r="VG8" s="924"/>
      <c r="VH8" s="925"/>
      <c r="VI8" s="926" t="s">
        <v>288</v>
      </c>
      <c r="VJ8" s="927"/>
      <c r="VK8" s="927"/>
      <c r="VL8" s="927"/>
      <c r="VM8" s="927"/>
      <c r="VN8" s="927"/>
      <c r="VO8" s="927"/>
      <c r="VP8" s="927"/>
      <c r="VQ8" s="927"/>
      <c r="VR8" s="927"/>
      <c r="VS8" s="927"/>
      <c r="VT8" s="927"/>
      <c r="VU8" s="927"/>
      <c r="VV8" s="927"/>
      <c r="VW8" s="927"/>
      <c r="VX8" s="928"/>
      <c r="VY8" s="929" t="s">
        <v>289</v>
      </c>
      <c r="VZ8" s="930"/>
      <c r="WA8" s="930"/>
      <c r="WB8" s="930"/>
      <c r="WC8" s="931"/>
      <c r="WD8" s="932" t="s">
        <v>269</v>
      </c>
      <c r="WE8" s="933"/>
      <c r="WF8" s="933"/>
      <c r="WG8" s="913"/>
      <c r="WH8" s="915" t="s">
        <v>283</v>
      </c>
      <c r="WI8" s="917" t="s">
        <v>284</v>
      </c>
      <c r="WJ8" s="919" t="s">
        <v>285</v>
      </c>
      <c r="WK8" s="920"/>
      <c r="WL8" s="919" t="s">
        <v>286</v>
      </c>
      <c r="WM8" s="920"/>
      <c r="WN8" s="923" t="s">
        <v>122</v>
      </c>
      <c r="WO8" s="924"/>
      <c r="WP8" s="924"/>
      <c r="WQ8" s="924"/>
      <c r="WR8" s="924"/>
      <c r="WS8" s="924"/>
      <c r="WT8" s="924"/>
      <c r="WU8" s="924"/>
      <c r="WV8" s="924"/>
      <c r="WW8" s="924"/>
      <c r="WX8" s="924"/>
      <c r="WY8" s="925"/>
      <c r="WZ8" s="923" t="s">
        <v>287</v>
      </c>
      <c r="XA8" s="924"/>
      <c r="XB8" s="924"/>
      <c r="XC8" s="924"/>
      <c r="XD8" s="924"/>
      <c r="XE8" s="924"/>
      <c r="XF8" s="924"/>
      <c r="XG8" s="924"/>
      <c r="XH8" s="924"/>
      <c r="XI8" s="924"/>
      <c r="XJ8" s="924"/>
      <c r="XK8" s="925"/>
      <c r="XL8" s="926" t="s">
        <v>288</v>
      </c>
      <c r="XM8" s="927"/>
      <c r="XN8" s="927"/>
      <c r="XO8" s="927"/>
      <c r="XP8" s="927"/>
      <c r="XQ8" s="927"/>
      <c r="XR8" s="927"/>
      <c r="XS8" s="927"/>
      <c r="XT8" s="927"/>
      <c r="XU8" s="927"/>
      <c r="XV8" s="927"/>
      <c r="XW8" s="927"/>
      <c r="XX8" s="927"/>
      <c r="XY8" s="927"/>
      <c r="XZ8" s="927"/>
      <c r="YA8" s="928"/>
      <c r="YB8" s="929" t="s">
        <v>289</v>
      </c>
      <c r="YC8" s="930"/>
      <c r="YD8" s="930"/>
      <c r="YE8" s="930"/>
      <c r="YF8" s="931"/>
      <c r="YG8" s="932" t="s">
        <v>269</v>
      </c>
      <c r="YH8" s="933"/>
      <c r="YI8" s="933"/>
      <c r="YJ8" s="913"/>
      <c r="YK8" s="915" t="s">
        <v>283</v>
      </c>
      <c r="YL8" s="917" t="s">
        <v>284</v>
      </c>
      <c r="YM8" s="919" t="s">
        <v>285</v>
      </c>
      <c r="YN8" s="920"/>
      <c r="YO8" s="919" t="s">
        <v>286</v>
      </c>
      <c r="YP8" s="920"/>
      <c r="YQ8" s="923" t="s">
        <v>122</v>
      </c>
      <c r="YR8" s="924"/>
      <c r="YS8" s="924"/>
      <c r="YT8" s="924"/>
      <c r="YU8" s="924"/>
      <c r="YV8" s="924"/>
      <c r="YW8" s="924"/>
      <c r="YX8" s="924"/>
      <c r="YY8" s="924"/>
      <c r="YZ8" s="924"/>
      <c r="ZA8" s="924"/>
      <c r="ZB8" s="925"/>
      <c r="ZC8" s="923" t="s">
        <v>287</v>
      </c>
      <c r="ZD8" s="924"/>
      <c r="ZE8" s="924"/>
      <c r="ZF8" s="924"/>
      <c r="ZG8" s="924"/>
      <c r="ZH8" s="924"/>
      <c r="ZI8" s="924"/>
      <c r="ZJ8" s="924"/>
      <c r="ZK8" s="924"/>
      <c r="ZL8" s="924"/>
      <c r="ZM8" s="924"/>
      <c r="ZN8" s="925"/>
      <c r="ZO8" s="926" t="s">
        <v>288</v>
      </c>
      <c r="ZP8" s="927"/>
      <c r="ZQ8" s="927"/>
      <c r="ZR8" s="927"/>
      <c r="ZS8" s="927"/>
      <c r="ZT8" s="927"/>
      <c r="ZU8" s="927"/>
      <c r="ZV8" s="927"/>
      <c r="ZW8" s="927"/>
      <c r="ZX8" s="927"/>
      <c r="ZY8" s="927"/>
      <c r="ZZ8" s="927"/>
      <c r="AAA8" s="927"/>
      <c r="AAB8" s="927"/>
      <c r="AAC8" s="927"/>
      <c r="AAD8" s="928"/>
      <c r="AAE8" s="929" t="s">
        <v>289</v>
      </c>
      <c r="AAF8" s="930"/>
      <c r="AAG8" s="930"/>
      <c r="AAH8" s="930"/>
      <c r="AAI8" s="931"/>
      <c r="AAJ8" s="932" t="s">
        <v>269</v>
      </c>
      <c r="AAK8" s="933"/>
      <c r="AAL8" s="933"/>
      <c r="AAM8" s="913"/>
      <c r="AAN8" s="915" t="s">
        <v>283</v>
      </c>
      <c r="AAO8" s="917" t="s">
        <v>284</v>
      </c>
      <c r="AAP8" s="919" t="s">
        <v>285</v>
      </c>
      <c r="AAQ8" s="920"/>
      <c r="AAR8" s="919" t="s">
        <v>286</v>
      </c>
      <c r="AAS8" s="920"/>
      <c r="AAT8" s="923" t="s">
        <v>122</v>
      </c>
      <c r="AAU8" s="924"/>
      <c r="AAV8" s="924"/>
      <c r="AAW8" s="924"/>
      <c r="AAX8" s="924"/>
      <c r="AAY8" s="924"/>
      <c r="AAZ8" s="924"/>
      <c r="ABA8" s="924"/>
      <c r="ABB8" s="924"/>
      <c r="ABC8" s="924"/>
      <c r="ABD8" s="924"/>
      <c r="ABE8" s="925"/>
      <c r="ABF8" s="923" t="s">
        <v>287</v>
      </c>
      <c r="ABG8" s="924"/>
      <c r="ABH8" s="924"/>
      <c r="ABI8" s="924"/>
      <c r="ABJ8" s="924"/>
      <c r="ABK8" s="924"/>
      <c r="ABL8" s="924"/>
      <c r="ABM8" s="924"/>
      <c r="ABN8" s="924"/>
      <c r="ABO8" s="924"/>
      <c r="ABP8" s="924"/>
      <c r="ABQ8" s="925"/>
      <c r="ABR8" s="926" t="s">
        <v>288</v>
      </c>
      <c r="ABS8" s="927"/>
      <c r="ABT8" s="927"/>
      <c r="ABU8" s="927"/>
      <c r="ABV8" s="927"/>
      <c r="ABW8" s="927"/>
      <c r="ABX8" s="927"/>
      <c r="ABY8" s="927"/>
      <c r="ABZ8" s="927"/>
      <c r="ACA8" s="927"/>
      <c r="ACB8" s="927"/>
      <c r="ACC8" s="927"/>
      <c r="ACD8" s="927"/>
      <c r="ACE8" s="927"/>
      <c r="ACF8" s="927"/>
      <c r="ACG8" s="928"/>
      <c r="ACH8" s="929" t="s">
        <v>289</v>
      </c>
      <c r="ACI8" s="930"/>
      <c r="ACJ8" s="930"/>
      <c r="ACK8" s="930"/>
      <c r="ACL8" s="931"/>
      <c r="ACM8" s="932" t="s">
        <v>269</v>
      </c>
      <c r="ACN8" s="933"/>
      <c r="ACO8" s="933"/>
      <c r="ACP8" s="913"/>
      <c r="ACQ8" s="915" t="s">
        <v>283</v>
      </c>
      <c r="ACR8" s="917" t="s">
        <v>284</v>
      </c>
      <c r="ACS8" s="919" t="s">
        <v>285</v>
      </c>
      <c r="ACT8" s="920"/>
      <c r="ACU8" s="919" t="s">
        <v>286</v>
      </c>
      <c r="ACV8" s="920"/>
      <c r="ACW8" s="923" t="s">
        <v>122</v>
      </c>
      <c r="ACX8" s="924"/>
      <c r="ACY8" s="924"/>
      <c r="ACZ8" s="924"/>
      <c r="ADA8" s="924"/>
      <c r="ADB8" s="924"/>
      <c r="ADC8" s="924"/>
      <c r="ADD8" s="924"/>
      <c r="ADE8" s="924"/>
      <c r="ADF8" s="924"/>
      <c r="ADG8" s="924"/>
      <c r="ADH8" s="925"/>
      <c r="ADI8" s="923" t="s">
        <v>287</v>
      </c>
      <c r="ADJ8" s="924"/>
      <c r="ADK8" s="924"/>
      <c r="ADL8" s="924"/>
      <c r="ADM8" s="924"/>
      <c r="ADN8" s="924"/>
      <c r="ADO8" s="924"/>
      <c r="ADP8" s="924"/>
      <c r="ADQ8" s="924"/>
      <c r="ADR8" s="924"/>
      <c r="ADS8" s="924"/>
      <c r="ADT8" s="925"/>
      <c r="ADU8" s="926" t="s">
        <v>288</v>
      </c>
      <c r="ADV8" s="927"/>
      <c r="ADW8" s="927"/>
      <c r="ADX8" s="927"/>
      <c r="ADY8" s="927"/>
      <c r="ADZ8" s="927"/>
      <c r="AEA8" s="927"/>
      <c r="AEB8" s="927"/>
      <c r="AEC8" s="927"/>
      <c r="AED8" s="927"/>
      <c r="AEE8" s="927"/>
      <c r="AEF8" s="927"/>
      <c r="AEG8" s="927"/>
      <c r="AEH8" s="927"/>
      <c r="AEI8" s="927"/>
      <c r="AEJ8" s="928"/>
      <c r="AEK8" s="929" t="s">
        <v>289</v>
      </c>
      <c r="AEL8" s="930"/>
      <c r="AEM8" s="930"/>
      <c r="AEN8" s="930"/>
      <c r="AEO8" s="931"/>
      <c r="AEP8" s="932" t="s">
        <v>269</v>
      </c>
      <c r="AEQ8" s="933"/>
      <c r="AER8" s="933"/>
      <c r="AES8" s="913"/>
      <c r="AET8" s="915" t="s">
        <v>283</v>
      </c>
      <c r="AEU8" s="917" t="s">
        <v>284</v>
      </c>
      <c r="AEV8" s="919" t="s">
        <v>285</v>
      </c>
      <c r="AEW8" s="920"/>
      <c r="AEX8" s="919" t="s">
        <v>286</v>
      </c>
      <c r="AEY8" s="920"/>
      <c r="AEZ8" s="923" t="s">
        <v>122</v>
      </c>
      <c r="AFA8" s="924"/>
      <c r="AFB8" s="924"/>
      <c r="AFC8" s="924"/>
      <c r="AFD8" s="924"/>
      <c r="AFE8" s="924"/>
      <c r="AFF8" s="924"/>
      <c r="AFG8" s="924"/>
      <c r="AFH8" s="924"/>
      <c r="AFI8" s="924"/>
      <c r="AFJ8" s="924"/>
      <c r="AFK8" s="925"/>
      <c r="AFL8" s="923" t="s">
        <v>287</v>
      </c>
      <c r="AFM8" s="924"/>
      <c r="AFN8" s="924"/>
      <c r="AFO8" s="924"/>
      <c r="AFP8" s="924"/>
      <c r="AFQ8" s="924"/>
      <c r="AFR8" s="924"/>
      <c r="AFS8" s="924"/>
      <c r="AFT8" s="924"/>
      <c r="AFU8" s="924"/>
      <c r="AFV8" s="924"/>
      <c r="AFW8" s="925"/>
      <c r="AFX8" s="926" t="s">
        <v>288</v>
      </c>
      <c r="AFY8" s="927"/>
      <c r="AFZ8" s="927"/>
      <c r="AGA8" s="927"/>
      <c r="AGB8" s="927"/>
      <c r="AGC8" s="927"/>
      <c r="AGD8" s="927"/>
      <c r="AGE8" s="927"/>
      <c r="AGF8" s="927"/>
      <c r="AGG8" s="927"/>
      <c r="AGH8" s="927"/>
      <c r="AGI8" s="927"/>
      <c r="AGJ8" s="927"/>
      <c r="AGK8" s="927"/>
      <c r="AGL8" s="927"/>
      <c r="AGM8" s="928"/>
      <c r="AGN8" s="929" t="s">
        <v>289</v>
      </c>
      <c r="AGO8" s="930"/>
      <c r="AGP8" s="930"/>
      <c r="AGQ8" s="930"/>
      <c r="AGR8" s="931"/>
      <c r="AGS8" s="932" t="s">
        <v>269</v>
      </c>
      <c r="AGT8" s="933"/>
      <c r="AGU8" s="933"/>
      <c r="AGV8" s="913"/>
      <c r="AGW8" s="915" t="s">
        <v>283</v>
      </c>
      <c r="AGX8" s="917" t="s">
        <v>284</v>
      </c>
      <c r="AGY8" s="919" t="s">
        <v>285</v>
      </c>
      <c r="AGZ8" s="920"/>
      <c r="AHA8" s="919" t="s">
        <v>286</v>
      </c>
      <c r="AHB8" s="920"/>
      <c r="AHC8" s="923" t="s">
        <v>122</v>
      </c>
      <c r="AHD8" s="924"/>
      <c r="AHE8" s="924"/>
      <c r="AHF8" s="924"/>
      <c r="AHG8" s="924"/>
      <c r="AHH8" s="924"/>
      <c r="AHI8" s="924"/>
      <c r="AHJ8" s="924"/>
      <c r="AHK8" s="924"/>
      <c r="AHL8" s="924"/>
      <c r="AHM8" s="924"/>
      <c r="AHN8" s="925"/>
      <c r="AHO8" s="923" t="s">
        <v>287</v>
      </c>
      <c r="AHP8" s="924"/>
      <c r="AHQ8" s="924"/>
      <c r="AHR8" s="924"/>
      <c r="AHS8" s="924"/>
      <c r="AHT8" s="924"/>
      <c r="AHU8" s="924"/>
      <c r="AHV8" s="924"/>
      <c r="AHW8" s="924"/>
      <c r="AHX8" s="924"/>
      <c r="AHY8" s="924"/>
      <c r="AHZ8" s="925"/>
      <c r="AIA8" s="926" t="s">
        <v>288</v>
      </c>
      <c r="AIB8" s="927"/>
      <c r="AIC8" s="927"/>
      <c r="AID8" s="927"/>
      <c r="AIE8" s="927"/>
      <c r="AIF8" s="927"/>
      <c r="AIG8" s="927"/>
      <c r="AIH8" s="927"/>
      <c r="AII8" s="927"/>
      <c r="AIJ8" s="927"/>
      <c r="AIK8" s="927"/>
      <c r="AIL8" s="927"/>
      <c r="AIM8" s="927"/>
      <c r="AIN8" s="927"/>
      <c r="AIO8" s="927"/>
      <c r="AIP8" s="928"/>
      <c r="AIQ8" s="929" t="s">
        <v>289</v>
      </c>
      <c r="AIR8" s="930"/>
      <c r="AIS8" s="930"/>
      <c r="AIT8" s="930"/>
      <c r="AIU8" s="931"/>
      <c r="AIV8" s="932" t="s">
        <v>269</v>
      </c>
      <c r="AIW8" s="933"/>
      <c r="AIX8" s="933"/>
      <c r="AIY8" s="913"/>
      <c r="AIZ8" s="915" t="s">
        <v>283</v>
      </c>
      <c r="AJA8" s="917" t="s">
        <v>284</v>
      </c>
      <c r="AJB8" s="919" t="s">
        <v>285</v>
      </c>
      <c r="AJC8" s="920"/>
      <c r="AJD8" s="919" t="s">
        <v>286</v>
      </c>
      <c r="AJE8" s="920"/>
      <c r="AJF8" s="923" t="s">
        <v>122</v>
      </c>
      <c r="AJG8" s="924"/>
      <c r="AJH8" s="924"/>
      <c r="AJI8" s="924"/>
      <c r="AJJ8" s="924"/>
      <c r="AJK8" s="924"/>
      <c r="AJL8" s="924"/>
      <c r="AJM8" s="924"/>
      <c r="AJN8" s="924"/>
      <c r="AJO8" s="924"/>
      <c r="AJP8" s="924"/>
      <c r="AJQ8" s="925"/>
      <c r="AJR8" s="923" t="s">
        <v>287</v>
      </c>
      <c r="AJS8" s="924"/>
      <c r="AJT8" s="924"/>
      <c r="AJU8" s="924"/>
      <c r="AJV8" s="924"/>
      <c r="AJW8" s="924"/>
      <c r="AJX8" s="924"/>
      <c r="AJY8" s="924"/>
      <c r="AJZ8" s="924"/>
      <c r="AKA8" s="924"/>
      <c r="AKB8" s="924"/>
      <c r="AKC8" s="925"/>
      <c r="AKD8" s="926" t="s">
        <v>288</v>
      </c>
      <c r="AKE8" s="927"/>
      <c r="AKF8" s="927"/>
      <c r="AKG8" s="927"/>
      <c r="AKH8" s="927"/>
      <c r="AKI8" s="927"/>
      <c r="AKJ8" s="927"/>
      <c r="AKK8" s="927"/>
      <c r="AKL8" s="927"/>
      <c r="AKM8" s="927"/>
      <c r="AKN8" s="927"/>
      <c r="AKO8" s="927"/>
      <c r="AKP8" s="927"/>
      <c r="AKQ8" s="927"/>
      <c r="AKR8" s="927"/>
      <c r="AKS8" s="928"/>
      <c r="AKT8" s="929" t="s">
        <v>289</v>
      </c>
      <c r="AKU8" s="930"/>
      <c r="AKV8" s="930"/>
      <c r="AKW8" s="930"/>
      <c r="AKX8" s="931"/>
      <c r="AKY8" s="932" t="s">
        <v>269</v>
      </c>
      <c r="AKZ8" s="933"/>
      <c r="ALA8" s="933"/>
      <c r="ALB8" s="913"/>
      <c r="ALC8" s="915" t="s">
        <v>283</v>
      </c>
      <c r="ALD8" s="917" t="s">
        <v>284</v>
      </c>
      <c r="ALE8" s="919" t="s">
        <v>285</v>
      </c>
      <c r="ALF8" s="920"/>
      <c r="ALG8" s="919" t="s">
        <v>286</v>
      </c>
      <c r="ALH8" s="920"/>
      <c r="ALI8" s="923" t="s">
        <v>122</v>
      </c>
      <c r="ALJ8" s="924"/>
      <c r="ALK8" s="924"/>
      <c r="ALL8" s="924"/>
      <c r="ALM8" s="924"/>
      <c r="ALN8" s="924"/>
      <c r="ALO8" s="924"/>
      <c r="ALP8" s="924"/>
      <c r="ALQ8" s="924"/>
      <c r="ALR8" s="924"/>
      <c r="ALS8" s="924"/>
      <c r="ALT8" s="925"/>
      <c r="ALU8" s="923" t="s">
        <v>287</v>
      </c>
      <c r="ALV8" s="924"/>
      <c r="ALW8" s="924"/>
      <c r="ALX8" s="924"/>
      <c r="ALY8" s="924"/>
      <c r="ALZ8" s="924"/>
      <c r="AMA8" s="924"/>
      <c r="AMB8" s="924"/>
      <c r="AMC8" s="924"/>
      <c r="AMD8" s="924"/>
      <c r="AME8" s="924"/>
      <c r="AMF8" s="925"/>
      <c r="AMG8" s="926" t="s">
        <v>288</v>
      </c>
      <c r="AMH8" s="927"/>
      <c r="AMI8" s="927"/>
      <c r="AMJ8" s="927"/>
      <c r="AMK8" s="927"/>
      <c r="AML8" s="927"/>
      <c r="AMM8" s="927"/>
      <c r="AMN8" s="927"/>
      <c r="AMO8" s="927"/>
      <c r="AMP8" s="927"/>
      <c r="AMQ8" s="927"/>
      <c r="AMR8" s="927"/>
      <c r="AMS8" s="927"/>
      <c r="AMT8" s="927"/>
      <c r="AMU8" s="927"/>
      <c r="AMV8" s="928"/>
      <c r="AMW8" s="929" t="s">
        <v>289</v>
      </c>
      <c r="AMX8" s="930"/>
      <c r="AMY8" s="930"/>
      <c r="AMZ8" s="930"/>
      <c r="ANA8" s="931"/>
      <c r="ANB8" s="932" t="s">
        <v>269</v>
      </c>
      <c r="ANC8" s="933"/>
      <c r="AND8" s="933"/>
      <c r="ANE8" s="913"/>
      <c r="ANF8" s="915" t="s">
        <v>283</v>
      </c>
      <c r="ANG8" s="917" t="s">
        <v>284</v>
      </c>
      <c r="ANH8" s="919" t="s">
        <v>285</v>
      </c>
      <c r="ANI8" s="920"/>
      <c r="ANJ8" s="919" t="s">
        <v>286</v>
      </c>
      <c r="ANK8" s="920"/>
      <c r="ANL8" s="923" t="s">
        <v>122</v>
      </c>
      <c r="ANM8" s="924"/>
      <c r="ANN8" s="924"/>
      <c r="ANO8" s="924"/>
      <c r="ANP8" s="924"/>
      <c r="ANQ8" s="924"/>
      <c r="ANR8" s="924"/>
      <c r="ANS8" s="924"/>
      <c r="ANT8" s="924"/>
      <c r="ANU8" s="924"/>
      <c r="ANV8" s="924"/>
      <c r="ANW8" s="925"/>
      <c r="ANX8" s="923" t="s">
        <v>287</v>
      </c>
      <c r="ANY8" s="924"/>
      <c r="ANZ8" s="924"/>
      <c r="AOA8" s="924"/>
      <c r="AOB8" s="924"/>
      <c r="AOC8" s="924"/>
      <c r="AOD8" s="924"/>
      <c r="AOE8" s="924"/>
      <c r="AOF8" s="924"/>
      <c r="AOG8" s="924"/>
      <c r="AOH8" s="924"/>
      <c r="AOI8" s="925"/>
      <c r="AOJ8" s="926" t="s">
        <v>288</v>
      </c>
      <c r="AOK8" s="927"/>
      <c r="AOL8" s="927"/>
      <c r="AOM8" s="927"/>
      <c r="AON8" s="927"/>
      <c r="AOO8" s="927"/>
      <c r="AOP8" s="927"/>
      <c r="AOQ8" s="927"/>
      <c r="AOR8" s="927"/>
      <c r="AOS8" s="927"/>
      <c r="AOT8" s="927"/>
      <c r="AOU8" s="927"/>
      <c r="AOV8" s="927"/>
      <c r="AOW8" s="927"/>
      <c r="AOX8" s="927"/>
      <c r="AOY8" s="928"/>
      <c r="AOZ8" s="929" t="s">
        <v>289</v>
      </c>
      <c r="APA8" s="930"/>
      <c r="APB8" s="930"/>
      <c r="APC8" s="930"/>
      <c r="APD8" s="931"/>
      <c r="APE8" s="932" t="s">
        <v>269</v>
      </c>
      <c r="APF8" s="933"/>
      <c r="APG8" s="933"/>
      <c r="APH8" s="913"/>
    </row>
    <row r="9" spans="1:1100" ht="15" customHeight="1">
      <c r="A9" s="948"/>
      <c r="B9" s="949"/>
      <c r="C9" s="950"/>
      <c r="D9" s="950"/>
      <c r="E9" s="950"/>
      <c r="F9" s="950"/>
      <c r="G9" s="923" t="s">
        <v>125</v>
      </c>
      <c r="H9" s="924"/>
      <c r="I9" s="924"/>
      <c r="J9" s="924"/>
      <c r="K9" s="924"/>
      <c r="L9" s="925"/>
      <c r="M9" s="923" t="s">
        <v>126</v>
      </c>
      <c r="N9" s="924"/>
      <c r="O9" s="924"/>
      <c r="P9" s="924"/>
      <c r="Q9" s="924"/>
      <c r="R9" s="924"/>
      <c r="S9" s="923" t="s">
        <v>125</v>
      </c>
      <c r="T9" s="924"/>
      <c r="U9" s="924"/>
      <c r="V9" s="924"/>
      <c r="W9" s="924"/>
      <c r="X9" s="924"/>
      <c r="Y9" s="923" t="s">
        <v>126</v>
      </c>
      <c r="Z9" s="924"/>
      <c r="AA9" s="924"/>
      <c r="AB9" s="924"/>
      <c r="AC9" s="924"/>
      <c r="AD9" s="924"/>
      <c r="AE9" s="942" t="s">
        <v>125</v>
      </c>
      <c r="AF9" s="942"/>
      <c r="AG9" s="942"/>
      <c r="AH9" s="942"/>
      <c r="AI9" s="942"/>
      <c r="AJ9" s="942"/>
      <c r="AK9" s="942"/>
      <c r="AL9" s="942"/>
      <c r="AM9" s="942" t="s">
        <v>126</v>
      </c>
      <c r="AN9" s="942"/>
      <c r="AO9" s="942"/>
      <c r="AP9" s="942"/>
      <c r="AQ9" s="942"/>
      <c r="AR9" s="942"/>
      <c r="AS9" s="942"/>
      <c r="AT9" s="942"/>
      <c r="AU9" s="937" t="s">
        <v>290</v>
      </c>
      <c r="AV9" s="938"/>
      <c r="AW9" s="938"/>
      <c r="AX9" s="938"/>
      <c r="AY9" s="938"/>
      <c r="AZ9" s="934"/>
      <c r="BA9" s="935"/>
      <c r="BB9" s="935"/>
      <c r="BC9" s="936"/>
      <c r="BD9" s="916"/>
      <c r="BE9" s="918"/>
      <c r="BF9" s="921"/>
      <c r="BG9" s="922"/>
      <c r="BH9" s="921"/>
      <c r="BI9" s="922"/>
      <c r="BJ9" s="923" t="s">
        <v>125</v>
      </c>
      <c r="BK9" s="924"/>
      <c r="BL9" s="924"/>
      <c r="BM9" s="924"/>
      <c r="BN9" s="924"/>
      <c r="BO9" s="925"/>
      <c r="BP9" s="923" t="s">
        <v>126</v>
      </c>
      <c r="BQ9" s="924"/>
      <c r="BR9" s="924"/>
      <c r="BS9" s="924"/>
      <c r="BT9" s="924"/>
      <c r="BU9" s="925"/>
      <c r="BV9" s="923" t="s">
        <v>125</v>
      </c>
      <c r="BW9" s="924"/>
      <c r="BX9" s="924"/>
      <c r="BY9" s="924"/>
      <c r="BZ9" s="924"/>
      <c r="CA9" s="925"/>
      <c r="CB9" s="923" t="s">
        <v>126</v>
      </c>
      <c r="CC9" s="924"/>
      <c r="CD9" s="924"/>
      <c r="CE9" s="924"/>
      <c r="CF9" s="924"/>
      <c r="CG9" s="925"/>
      <c r="CH9" s="926" t="s">
        <v>125</v>
      </c>
      <c r="CI9" s="927"/>
      <c r="CJ9" s="927"/>
      <c r="CK9" s="927"/>
      <c r="CL9" s="927"/>
      <c r="CM9" s="927"/>
      <c r="CN9" s="927"/>
      <c r="CO9" s="928"/>
      <c r="CP9" s="926" t="s">
        <v>126</v>
      </c>
      <c r="CQ9" s="927"/>
      <c r="CR9" s="927"/>
      <c r="CS9" s="927"/>
      <c r="CT9" s="927"/>
      <c r="CU9" s="927"/>
      <c r="CV9" s="927"/>
      <c r="CW9" s="928"/>
      <c r="CX9" s="937" t="s">
        <v>290</v>
      </c>
      <c r="CY9" s="938"/>
      <c r="CZ9" s="938"/>
      <c r="DA9" s="938"/>
      <c r="DB9" s="939"/>
      <c r="DC9" s="934"/>
      <c r="DD9" s="935"/>
      <c r="DE9" s="935"/>
      <c r="DF9" s="936"/>
      <c r="DG9" s="916"/>
      <c r="DH9" s="918"/>
      <c r="DI9" s="921"/>
      <c r="DJ9" s="922"/>
      <c r="DK9" s="921"/>
      <c r="DL9" s="922"/>
      <c r="DM9" s="923" t="s">
        <v>125</v>
      </c>
      <c r="DN9" s="924"/>
      <c r="DO9" s="924"/>
      <c r="DP9" s="924"/>
      <c r="DQ9" s="924"/>
      <c r="DR9" s="925"/>
      <c r="DS9" s="923" t="s">
        <v>126</v>
      </c>
      <c r="DT9" s="924"/>
      <c r="DU9" s="924"/>
      <c r="DV9" s="924"/>
      <c r="DW9" s="924"/>
      <c r="DX9" s="925"/>
      <c r="DY9" s="923" t="s">
        <v>125</v>
      </c>
      <c r="DZ9" s="924"/>
      <c r="EA9" s="924"/>
      <c r="EB9" s="924"/>
      <c r="EC9" s="924"/>
      <c r="ED9" s="925"/>
      <c r="EE9" s="923" t="s">
        <v>126</v>
      </c>
      <c r="EF9" s="924"/>
      <c r="EG9" s="924"/>
      <c r="EH9" s="924"/>
      <c r="EI9" s="924"/>
      <c r="EJ9" s="925"/>
      <c r="EK9" s="926" t="s">
        <v>125</v>
      </c>
      <c r="EL9" s="927"/>
      <c r="EM9" s="927"/>
      <c r="EN9" s="927"/>
      <c r="EO9" s="927"/>
      <c r="EP9" s="927"/>
      <c r="EQ9" s="927"/>
      <c r="ER9" s="928"/>
      <c r="ES9" s="926" t="s">
        <v>126</v>
      </c>
      <c r="ET9" s="927"/>
      <c r="EU9" s="927"/>
      <c r="EV9" s="927"/>
      <c r="EW9" s="927"/>
      <c r="EX9" s="927"/>
      <c r="EY9" s="927"/>
      <c r="EZ9" s="928"/>
      <c r="FA9" s="937" t="s">
        <v>290</v>
      </c>
      <c r="FB9" s="938"/>
      <c r="FC9" s="938"/>
      <c r="FD9" s="938"/>
      <c r="FE9" s="939"/>
      <c r="FF9" s="934"/>
      <c r="FG9" s="935"/>
      <c r="FH9" s="935"/>
      <c r="FI9" s="936"/>
      <c r="FJ9" s="916"/>
      <c r="FK9" s="918"/>
      <c r="FL9" s="921"/>
      <c r="FM9" s="922"/>
      <c r="FN9" s="921"/>
      <c r="FO9" s="922"/>
      <c r="FP9" s="923" t="s">
        <v>125</v>
      </c>
      <c r="FQ9" s="924"/>
      <c r="FR9" s="924"/>
      <c r="FS9" s="924"/>
      <c r="FT9" s="924"/>
      <c r="FU9" s="925"/>
      <c r="FV9" s="923" t="s">
        <v>126</v>
      </c>
      <c r="FW9" s="924"/>
      <c r="FX9" s="924"/>
      <c r="FY9" s="924"/>
      <c r="FZ9" s="924"/>
      <c r="GA9" s="925"/>
      <c r="GB9" s="923" t="s">
        <v>125</v>
      </c>
      <c r="GC9" s="924"/>
      <c r="GD9" s="924"/>
      <c r="GE9" s="924"/>
      <c r="GF9" s="924"/>
      <c r="GG9" s="925"/>
      <c r="GH9" s="923" t="s">
        <v>126</v>
      </c>
      <c r="GI9" s="924"/>
      <c r="GJ9" s="924"/>
      <c r="GK9" s="924"/>
      <c r="GL9" s="924"/>
      <c r="GM9" s="925"/>
      <c r="GN9" s="926" t="s">
        <v>125</v>
      </c>
      <c r="GO9" s="927"/>
      <c r="GP9" s="927"/>
      <c r="GQ9" s="927"/>
      <c r="GR9" s="927"/>
      <c r="GS9" s="927"/>
      <c r="GT9" s="927"/>
      <c r="GU9" s="928"/>
      <c r="GV9" s="926" t="s">
        <v>126</v>
      </c>
      <c r="GW9" s="927"/>
      <c r="GX9" s="927"/>
      <c r="GY9" s="927"/>
      <c r="GZ9" s="927"/>
      <c r="HA9" s="927"/>
      <c r="HB9" s="927"/>
      <c r="HC9" s="928"/>
      <c r="HD9" s="937" t="s">
        <v>290</v>
      </c>
      <c r="HE9" s="938"/>
      <c r="HF9" s="938"/>
      <c r="HG9" s="938"/>
      <c r="HH9" s="939"/>
      <c r="HI9" s="934"/>
      <c r="HJ9" s="935"/>
      <c r="HK9" s="935"/>
      <c r="HL9" s="936"/>
      <c r="HM9" s="916"/>
      <c r="HN9" s="918"/>
      <c r="HO9" s="921"/>
      <c r="HP9" s="922"/>
      <c r="HQ9" s="921"/>
      <c r="HR9" s="922"/>
      <c r="HS9" s="923" t="s">
        <v>125</v>
      </c>
      <c r="HT9" s="924"/>
      <c r="HU9" s="924"/>
      <c r="HV9" s="924"/>
      <c r="HW9" s="924"/>
      <c r="HX9" s="925"/>
      <c r="HY9" s="923" t="s">
        <v>126</v>
      </c>
      <c r="HZ9" s="924"/>
      <c r="IA9" s="924"/>
      <c r="IB9" s="924"/>
      <c r="IC9" s="924"/>
      <c r="ID9" s="925"/>
      <c r="IE9" s="923" t="s">
        <v>125</v>
      </c>
      <c r="IF9" s="924"/>
      <c r="IG9" s="924"/>
      <c r="IH9" s="924"/>
      <c r="II9" s="924"/>
      <c r="IJ9" s="925"/>
      <c r="IK9" s="923" t="s">
        <v>126</v>
      </c>
      <c r="IL9" s="924"/>
      <c r="IM9" s="924"/>
      <c r="IN9" s="924"/>
      <c r="IO9" s="924"/>
      <c r="IP9" s="925"/>
      <c r="IQ9" s="926" t="s">
        <v>125</v>
      </c>
      <c r="IR9" s="927"/>
      <c r="IS9" s="927"/>
      <c r="IT9" s="927"/>
      <c r="IU9" s="927"/>
      <c r="IV9" s="927"/>
      <c r="IW9" s="927"/>
      <c r="IX9" s="928"/>
      <c r="IY9" s="926" t="s">
        <v>126</v>
      </c>
      <c r="IZ9" s="927"/>
      <c r="JA9" s="927"/>
      <c r="JB9" s="927"/>
      <c r="JC9" s="927"/>
      <c r="JD9" s="927"/>
      <c r="JE9" s="927"/>
      <c r="JF9" s="928"/>
      <c r="JG9" s="937" t="s">
        <v>290</v>
      </c>
      <c r="JH9" s="938"/>
      <c r="JI9" s="938"/>
      <c r="JJ9" s="938"/>
      <c r="JK9" s="939"/>
      <c r="JL9" s="934"/>
      <c r="JM9" s="935"/>
      <c r="JN9" s="935"/>
      <c r="JO9" s="936"/>
      <c r="JP9" s="916"/>
      <c r="JQ9" s="918"/>
      <c r="JR9" s="921"/>
      <c r="JS9" s="922"/>
      <c r="JT9" s="921"/>
      <c r="JU9" s="922"/>
      <c r="JV9" s="923" t="s">
        <v>125</v>
      </c>
      <c r="JW9" s="924"/>
      <c r="JX9" s="924"/>
      <c r="JY9" s="924"/>
      <c r="JZ9" s="924"/>
      <c r="KA9" s="925"/>
      <c r="KB9" s="923" t="s">
        <v>126</v>
      </c>
      <c r="KC9" s="924"/>
      <c r="KD9" s="924"/>
      <c r="KE9" s="924"/>
      <c r="KF9" s="924"/>
      <c r="KG9" s="925"/>
      <c r="KH9" s="923" t="s">
        <v>125</v>
      </c>
      <c r="KI9" s="924"/>
      <c r="KJ9" s="924"/>
      <c r="KK9" s="924"/>
      <c r="KL9" s="924"/>
      <c r="KM9" s="925"/>
      <c r="KN9" s="923" t="s">
        <v>126</v>
      </c>
      <c r="KO9" s="924"/>
      <c r="KP9" s="924"/>
      <c r="KQ9" s="924"/>
      <c r="KR9" s="924"/>
      <c r="KS9" s="925"/>
      <c r="KT9" s="926" t="s">
        <v>125</v>
      </c>
      <c r="KU9" s="927"/>
      <c r="KV9" s="927"/>
      <c r="KW9" s="927"/>
      <c r="KX9" s="927"/>
      <c r="KY9" s="927"/>
      <c r="KZ9" s="927"/>
      <c r="LA9" s="928"/>
      <c r="LB9" s="926" t="s">
        <v>126</v>
      </c>
      <c r="LC9" s="927"/>
      <c r="LD9" s="927"/>
      <c r="LE9" s="927"/>
      <c r="LF9" s="927"/>
      <c r="LG9" s="927"/>
      <c r="LH9" s="927"/>
      <c r="LI9" s="928"/>
      <c r="LJ9" s="937" t="s">
        <v>290</v>
      </c>
      <c r="LK9" s="938"/>
      <c r="LL9" s="938"/>
      <c r="LM9" s="938"/>
      <c r="LN9" s="939"/>
      <c r="LO9" s="934"/>
      <c r="LP9" s="935"/>
      <c r="LQ9" s="935"/>
      <c r="LR9" s="936"/>
      <c r="LS9" s="916"/>
      <c r="LT9" s="918"/>
      <c r="LU9" s="921"/>
      <c r="LV9" s="922"/>
      <c r="LW9" s="921"/>
      <c r="LX9" s="922"/>
      <c r="LY9" s="923" t="s">
        <v>125</v>
      </c>
      <c r="LZ9" s="924"/>
      <c r="MA9" s="924"/>
      <c r="MB9" s="924"/>
      <c r="MC9" s="924"/>
      <c r="MD9" s="925"/>
      <c r="ME9" s="923" t="s">
        <v>126</v>
      </c>
      <c r="MF9" s="924"/>
      <c r="MG9" s="924"/>
      <c r="MH9" s="924"/>
      <c r="MI9" s="924"/>
      <c r="MJ9" s="925"/>
      <c r="MK9" s="923" t="s">
        <v>125</v>
      </c>
      <c r="ML9" s="924"/>
      <c r="MM9" s="924"/>
      <c r="MN9" s="924"/>
      <c r="MO9" s="924"/>
      <c r="MP9" s="925"/>
      <c r="MQ9" s="923" t="s">
        <v>126</v>
      </c>
      <c r="MR9" s="924"/>
      <c r="MS9" s="924"/>
      <c r="MT9" s="924"/>
      <c r="MU9" s="924"/>
      <c r="MV9" s="925"/>
      <c r="MW9" s="926" t="s">
        <v>125</v>
      </c>
      <c r="MX9" s="927"/>
      <c r="MY9" s="927"/>
      <c r="MZ9" s="927"/>
      <c r="NA9" s="927"/>
      <c r="NB9" s="927"/>
      <c r="NC9" s="927"/>
      <c r="ND9" s="928"/>
      <c r="NE9" s="926" t="s">
        <v>126</v>
      </c>
      <c r="NF9" s="927"/>
      <c r="NG9" s="927"/>
      <c r="NH9" s="927"/>
      <c r="NI9" s="927"/>
      <c r="NJ9" s="927"/>
      <c r="NK9" s="927"/>
      <c r="NL9" s="928"/>
      <c r="NM9" s="937" t="s">
        <v>290</v>
      </c>
      <c r="NN9" s="938"/>
      <c r="NO9" s="938"/>
      <c r="NP9" s="938"/>
      <c r="NQ9" s="939"/>
      <c r="NR9" s="934"/>
      <c r="NS9" s="935"/>
      <c r="NT9" s="935"/>
      <c r="NU9" s="936"/>
      <c r="NV9" s="916"/>
      <c r="NW9" s="918"/>
      <c r="NX9" s="921"/>
      <c r="NY9" s="922"/>
      <c r="NZ9" s="921"/>
      <c r="OA9" s="922"/>
      <c r="OB9" s="923" t="s">
        <v>125</v>
      </c>
      <c r="OC9" s="924"/>
      <c r="OD9" s="924"/>
      <c r="OE9" s="924"/>
      <c r="OF9" s="924"/>
      <c r="OG9" s="925"/>
      <c r="OH9" s="923" t="s">
        <v>126</v>
      </c>
      <c r="OI9" s="924"/>
      <c r="OJ9" s="924"/>
      <c r="OK9" s="924"/>
      <c r="OL9" s="924"/>
      <c r="OM9" s="925"/>
      <c r="ON9" s="923" t="s">
        <v>125</v>
      </c>
      <c r="OO9" s="924"/>
      <c r="OP9" s="924"/>
      <c r="OQ9" s="924"/>
      <c r="OR9" s="924"/>
      <c r="OS9" s="925"/>
      <c r="OT9" s="923" t="s">
        <v>126</v>
      </c>
      <c r="OU9" s="924"/>
      <c r="OV9" s="924"/>
      <c r="OW9" s="924"/>
      <c r="OX9" s="924"/>
      <c r="OY9" s="925"/>
      <c r="OZ9" s="926" t="s">
        <v>125</v>
      </c>
      <c r="PA9" s="927"/>
      <c r="PB9" s="927"/>
      <c r="PC9" s="927"/>
      <c r="PD9" s="927"/>
      <c r="PE9" s="927"/>
      <c r="PF9" s="927"/>
      <c r="PG9" s="928"/>
      <c r="PH9" s="926" t="s">
        <v>126</v>
      </c>
      <c r="PI9" s="927"/>
      <c r="PJ9" s="927"/>
      <c r="PK9" s="927"/>
      <c r="PL9" s="927"/>
      <c r="PM9" s="927"/>
      <c r="PN9" s="927"/>
      <c r="PO9" s="928"/>
      <c r="PP9" s="937" t="s">
        <v>290</v>
      </c>
      <c r="PQ9" s="938"/>
      <c r="PR9" s="938"/>
      <c r="PS9" s="938"/>
      <c r="PT9" s="939"/>
      <c r="PU9" s="934"/>
      <c r="PV9" s="935"/>
      <c r="PW9" s="935"/>
      <c r="PX9" s="936"/>
      <c r="PY9" s="916"/>
      <c r="PZ9" s="918"/>
      <c r="QA9" s="921"/>
      <c r="QB9" s="922"/>
      <c r="QC9" s="921"/>
      <c r="QD9" s="922"/>
      <c r="QE9" s="923" t="s">
        <v>125</v>
      </c>
      <c r="QF9" s="924"/>
      <c r="QG9" s="924"/>
      <c r="QH9" s="924"/>
      <c r="QI9" s="924"/>
      <c r="QJ9" s="925"/>
      <c r="QK9" s="923" t="s">
        <v>126</v>
      </c>
      <c r="QL9" s="924"/>
      <c r="QM9" s="924"/>
      <c r="QN9" s="924"/>
      <c r="QO9" s="924"/>
      <c r="QP9" s="925"/>
      <c r="QQ9" s="923" t="s">
        <v>125</v>
      </c>
      <c r="QR9" s="924"/>
      <c r="QS9" s="924"/>
      <c r="QT9" s="924"/>
      <c r="QU9" s="924"/>
      <c r="QV9" s="925"/>
      <c r="QW9" s="923" t="s">
        <v>126</v>
      </c>
      <c r="QX9" s="924"/>
      <c r="QY9" s="924"/>
      <c r="QZ9" s="924"/>
      <c r="RA9" s="924"/>
      <c r="RB9" s="925"/>
      <c r="RC9" s="926" t="s">
        <v>125</v>
      </c>
      <c r="RD9" s="927"/>
      <c r="RE9" s="927"/>
      <c r="RF9" s="927"/>
      <c r="RG9" s="927"/>
      <c r="RH9" s="927"/>
      <c r="RI9" s="927"/>
      <c r="RJ9" s="928"/>
      <c r="RK9" s="926" t="s">
        <v>126</v>
      </c>
      <c r="RL9" s="927"/>
      <c r="RM9" s="927"/>
      <c r="RN9" s="927"/>
      <c r="RO9" s="927"/>
      <c r="RP9" s="927"/>
      <c r="RQ9" s="927"/>
      <c r="RR9" s="928"/>
      <c r="RS9" s="937" t="s">
        <v>290</v>
      </c>
      <c r="RT9" s="938"/>
      <c r="RU9" s="938"/>
      <c r="RV9" s="938"/>
      <c r="RW9" s="939"/>
      <c r="RX9" s="934"/>
      <c r="RY9" s="935"/>
      <c r="RZ9" s="935"/>
      <c r="SA9" s="936"/>
      <c r="SB9" s="916"/>
      <c r="SC9" s="918"/>
      <c r="SD9" s="921"/>
      <c r="SE9" s="922"/>
      <c r="SF9" s="921"/>
      <c r="SG9" s="922"/>
      <c r="SH9" s="923" t="s">
        <v>125</v>
      </c>
      <c r="SI9" s="924"/>
      <c r="SJ9" s="924"/>
      <c r="SK9" s="924"/>
      <c r="SL9" s="924"/>
      <c r="SM9" s="925"/>
      <c r="SN9" s="923" t="s">
        <v>126</v>
      </c>
      <c r="SO9" s="924"/>
      <c r="SP9" s="924"/>
      <c r="SQ9" s="924"/>
      <c r="SR9" s="924"/>
      <c r="SS9" s="925"/>
      <c r="ST9" s="923" t="s">
        <v>125</v>
      </c>
      <c r="SU9" s="924"/>
      <c r="SV9" s="924"/>
      <c r="SW9" s="924"/>
      <c r="SX9" s="924"/>
      <c r="SY9" s="925"/>
      <c r="SZ9" s="923" t="s">
        <v>126</v>
      </c>
      <c r="TA9" s="924"/>
      <c r="TB9" s="924"/>
      <c r="TC9" s="924"/>
      <c r="TD9" s="924"/>
      <c r="TE9" s="925"/>
      <c r="TF9" s="926" t="s">
        <v>125</v>
      </c>
      <c r="TG9" s="927"/>
      <c r="TH9" s="927"/>
      <c r="TI9" s="927"/>
      <c r="TJ9" s="927"/>
      <c r="TK9" s="927"/>
      <c r="TL9" s="927"/>
      <c r="TM9" s="928"/>
      <c r="TN9" s="926" t="s">
        <v>126</v>
      </c>
      <c r="TO9" s="927"/>
      <c r="TP9" s="927"/>
      <c r="TQ9" s="927"/>
      <c r="TR9" s="927"/>
      <c r="TS9" s="927"/>
      <c r="TT9" s="927"/>
      <c r="TU9" s="928"/>
      <c r="TV9" s="937" t="s">
        <v>290</v>
      </c>
      <c r="TW9" s="938"/>
      <c r="TX9" s="938"/>
      <c r="TY9" s="938"/>
      <c r="TZ9" s="939"/>
      <c r="UA9" s="934"/>
      <c r="UB9" s="935"/>
      <c r="UC9" s="935"/>
      <c r="UD9" s="936"/>
      <c r="UE9" s="916"/>
      <c r="UF9" s="918"/>
      <c r="UG9" s="921"/>
      <c r="UH9" s="922"/>
      <c r="UI9" s="921"/>
      <c r="UJ9" s="922"/>
      <c r="UK9" s="923" t="s">
        <v>125</v>
      </c>
      <c r="UL9" s="924"/>
      <c r="UM9" s="924"/>
      <c r="UN9" s="924"/>
      <c r="UO9" s="924"/>
      <c r="UP9" s="925"/>
      <c r="UQ9" s="923" t="s">
        <v>126</v>
      </c>
      <c r="UR9" s="924"/>
      <c r="US9" s="924"/>
      <c r="UT9" s="924"/>
      <c r="UU9" s="924"/>
      <c r="UV9" s="925"/>
      <c r="UW9" s="923" t="s">
        <v>125</v>
      </c>
      <c r="UX9" s="924"/>
      <c r="UY9" s="924"/>
      <c r="UZ9" s="924"/>
      <c r="VA9" s="924"/>
      <c r="VB9" s="925"/>
      <c r="VC9" s="923" t="s">
        <v>126</v>
      </c>
      <c r="VD9" s="924"/>
      <c r="VE9" s="924"/>
      <c r="VF9" s="924"/>
      <c r="VG9" s="924"/>
      <c r="VH9" s="925"/>
      <c r="VI9" s="926" t="s">
        <v>125</v>
      </c>
      <c r="VJ9" s="927"/>
      <c r="VK9" s="927"/>
      <c r="VL9" s="927"/>
      <c r="VM9" s="927"/>
      <c r="VN9" s="927"/>
      <c r="VO9" s="927"/>
      <c r="VP9" s="928"/>
      <c r="VQ9" s="926" t="s">
        <v>126</v>
      </c>
      <c r="VR9" s="927"/>
      <c r="VS9" s="927"/>
      <c r="VT9" s="927"/>
      <c r="VU9" s="927"/>
      <c r="VV9" s="927"/>
      <c r="VW9" s="927"/>
      <c r="VX9" s="928"/>
      <c r="VY9" s="937" t="s">
        <v>290</v>
      </c>
      <c r="VZ9" s="938"/>
      <c r="WA9" s="938"/>
      <c r="WB9" s="938"/>
      <c r="WC9" s="939"/>
      <c r="WD9" s="934"/>
      <c r="WE9" s="935"/>
      <c r="WF9" s="935"/>
      <c r="WG9" s="936"/>
      <c r="WH9" s="916"/>
      <c r="WI9" s="918"/>
      <c r="WJ9" s="921"/>
      <c r="WK9" s="922"/>
      <c r="WL9" s="921"/>
      <c r="WM9" s="922"/>
      <c r="WN9" s="923" t="s">
        <v>125</v>
      </c>
      <c r="WO9" s="924"/>
      <c r="WP9" s="924"/>
      <c r="WQ9" s="924"/>
      <c r="WR9" s="924"/>
      <c r="WS9" s="925"/>
      <c r="WT9" s="923" t="s">
        <v>126</v>
      </c>
      <c r="WU9" s="924"/>
      <c r="WV9" s="924"/>
      <c r="WW9" s="924"/>
      <c r="WX9" s="924"/>
      <c r="WY9" s="925"/>
      <c r="WZ9" s="923" t="s">
        <v>125</v>
      </c>
      <c r="XA9" s="924"/>
      <c r="XB9" s="924"/>
      <c r="XC9" s="924"/>
      <c r="XD9" s="924"/>
      <c r="XE9" s="925"/>
      <c r="XF9" s="923" t="s">
        <v>126</v>
      </c>
      <c r="XG9" s="924"/>
      <c r="XH9" s="924"/>
      <c r="XI9" s="924"/>
      <c r="XJ9" s="924"/>
      <c r="XK9" s="925"/>
      <c r="XL9" s="926" t="s">
        <v>125</v>
      </c>
      <c r="XM9" s="927"/>
      <c r="XN9" s="927"/>
      <c r="XO9" s="927"/>
      <c r="XP9" s="927"/>
      <c r="XQ9" s="927"/>
      <c r="XR9" s="927"/>
      <c r="XS9" s="928"/>
      <c r="XT9" s="926" t="s">
        <v>126</v>
      </c>
      <c r="XU9" s="927"/>
      <c r="XV9" s="927"/>
      <c r="XW9" s="927"/>
      <c r="XX9" s="927"/>
      <c r="XY9" s="927"/>
      <c r="XZ9" s="927"/>
      <c r="YA9" s="928"/>
      <c r="YB9" s="937" t="s">
        <v>290</v>
      </c>
      <c r="YC9" s="938"/>
      <c r="YD9" s="938"/>
      <c r="YE9" s="938"/>
      <c r="YF9" s="939"/>
      <c r="YG9" s="934"/>
      <c r="YH9" s="935"/>
      <c r="YI9" s="935"/>
      <c r="YJ9" s="936"/>
      <c r="YK9" s="916"/>
      <c r="YL9" s="918"/>
      <c r="YM9" s="921"/>
      <c r="YN9" s="922"/>
      <c r="YO9" s="921"/>
      <c r="YP9" s="922"/>
      <c r="YQ9" s="923" t="s">
        <v>125</v>
      </c>
      <c r="YR9" s="924"/>
      <c r="YS9" s="924"/>
      <c r="YT9" s="924"/>
      <c r="YU9" s="924"/>
      <c r="YV9" s="925"/>
      <c r="YW9" s="923" t="s">
        <v>126</v>
      </c>
      <c r="YX9" s="924"/>
      <c r="YY9" s="924"/>
      <c r="YZ9" s="924"/>
      <c r="ZA9" s="924"/>
      <c r="ZB9" s="925"/>
      <c r="ZC9" s="923" t="s">
        <v>125</v>
      </c>
      <c r="ZD9" s="924"/>
      <c r="ZE9" s="924"/>
      <c r="ZF9" s="924"/>
      <c r="ZG9" s="924"/>
      <c r="ZH9" s="925"/>
      <c r="ZI9" s="923" t="s">
        <v>126</v>
      </c>
      <c r="ZJ9" s="924"/>
      <c r="ZK9" s="924"/>
      <c r="ZL9" s="924"/>
      <c r="ZM9" s="924"/>
      <c r="ZN9" s="925"/>
      <c r="ZO9" s="926" t="s">
        <v>125</v>
      </c>
      <c r="ZP9" s="927"/>
      <c r="ZQ9" s="927"/>
      <c r="ZR9" s="927"/>
      <c r="ZS9" s="927"/>
      <c r="ZT9" s="927"/>
      <c r="ZU9" s="927"/>
      <c r="ZV9" s="928"/>
      <c r="ZW9" s="926" t="s">
        <v>126</v>
      </c>
      <c r="ZX9" s="927"/>
      <c r="ZY9" s="927"/>
      <c r="ZZ9" s="927"/>
      <c r="AAA9" s="927"/>
      <c r="AAB9" s="927"/>
      <c r="AAC9" s="927"/>
      <c r="AAD9" s="928"/>
      <c r="AAE9" s="937" t="s">
        <v>290</v>
      </c>
      <c r="AAF9" s="938"/>
      <c r="AAG9" s="938"/>
      <c r="AAH9" s="938"/>
      <c r="AAI9" s="939"/>
      <c r="AAJ9" s="934"/>
      <c r="AAK9" s="935"/>
      <c r="AAL9" s="935"/>
      <c r="AAM9" s="936"/>
      <c r="AAN9" s="916"/>
      <c r="AAO9" s="918"/>
      <c r="AAP9" s="921"/>
      <c r="AAQ9" s="922"/>
      <c r="AAR9" s="921"/>
      <c r="AAS9" s="922"/>
      <c r="AAT9" s="923" t="s">
        <v>125</v>
      </c>
      <c r="AAU9" s="924"/>
      <c r="AAV9" s="924"/>
      <c r="AAW9" s="924"/>
      <c r="AAX9" s="924"/>
      <c r="AAY9" s="925"/>
      <c r="AAZ9" s="923" t="s">
        <v>126</v>
      </c>
      <c r="ABA9" s="924"/>
      <c r="ABB9" s="924"/>
      <c r="ABC9" s="924"/>
      <c r="ABD9" s="924"/>
      <c r="ABE9" s="925"/>
      <c r="ABF9" s="923" t="s">
        <v>125</v>
      </c>
      <c r="ABG9" s="924"/>
      <c r="ABH9" s="924"/>
      <c r="ABI9" s="924"/>
      <c r="ABJ9" s="924"/>
      <c r="ABK9" s="925"/>
      <c r="ABL9" s="923" t="s">
        <v>126</v>
      </c>
      <c r="ABM9" s="924"/>
      <c r="ABN9" s="924"/>
      <c r="ABO9" s="924"/>
      <c r="ABP9" s="924"/>
      <c r="ABQ9" s="925"/>
      <c r="ABR9" s="926" t="s">
        <v>125</v>
      </c>
      <c r="ABS9" s="927"/>
      <c r="ABT9" s="927"/>
      <c r="ABU9" s="927"/>
      <c r="ABV9" s="927"/>
      <c r="ABW9" s="927"/>
      <c r="ABX9" s="927"/>
      <c r="ABY9" s="928"/>
      <c r="ABZ9" s="926" t="s">
        <v>126</v>
      </c>
      <c r="ACA9" s="927"/>
      <c r="ACB9" s="927"/>
      <c r="ACC9" s="927"/>
      <c r="ACD9" s="927"/>
      <c r="ACE9" s="927"/>
      <c r="ACF9" s="927"/>
      <c r="ACG9" s="928"/>
      <c r="ACH9" s="937" t="s">
        <v>290</v>
      </c>
      <c r="ACI9" s="938"/>
      <c r="ACJ9" s="938"/>
      <c r="ACK9" s="938"/>
      <c r="ACL9" s="939"/>
      <c r="ACM9" s="934"/>
      <c r="ACN9" s="935"/>
      <c r="ACO9" s="935"/>
      <c r="ACP9" s="936"/>
      <c r="ACQ9" s="916"/>
      <c r="ACR9" s="918"/>
      <c r="ACS9" s="921"/>
      <c r="ACT9" s="922"/>
      <c r="ACU9" s="921"/>
      <c r="ACV9" s="922"/>
      <c r="ACW9" s="923" t="s">
        <v>125</v>
      </c>
      <c r="ACX9" s="924"/>
      <c r="ACY9" s="924"/>
      <c r="ACZ9" s="924"/>
      <c r="ADA9" s="924"/>
      <c r="ADB9" s="925"/>
      <c r="ADC9" s="923" t="s">
        <v>126</v>
      </c>
      <c r="ADD9" s="924"/>
      <c r="ADE9" s="924"/>
      <c r="ADF9" s="924"/>
      <c r="ADG9" s="924"/>
      <c r="ADH9" s="925"/>
      <c r="ADI9" s="923" t="s">
        <v>125</v>
      </c>
      <c r="ADJ9" s="924"/>
      <c r="ADK9" s="924"/>
      <c r="ADL9" s="924"/>
      <c r="ADM9" s="924"/>
      <c r="ADN9" s="925"/>
      <c r="ADO9" s="923" t="s">
        <v>126</v>
      </c>
      <c r="ADP9" s="924"/>
      <c r="ADQ9" s="924"/>
      <c r="ADR9" s="924"/>
      <c r="ADS9" s="924"/>
      <c r="ADT9" s="925"/>
      <c r="ADU9" s="926" t="s">
        <v>125</v>
      </c>
      <c r="ADV9" s="927"/>
      <c r="ADW9" s="927"/>
      <c r="ADX9" s="927"/>
      <c r="ADY9" s="927"/>
      <c r="ADZ9" s="927"/>
      <c r="AEA9" s="927"/>
      <c r="AEB9" s="928"/>
      <c r="AEC9" s="926" t="s">
        <v>126</v>
      </c>
      <c r="AED9" s="927"/>
      <c r="AEE9" s="927"/>
      <c r="AEF9" s="927"/>
      <c r="AEG9" s="927"/>
      <c r="AEH9" s="927"/>
      <c r="AEI9" s="927"/>
      <c r="AEJ9" s="928"/>
      <c r="AEK9" s="937" t="s">
        <v>290</v>
      </c>
      <c r="AEL9" s="938"/>
      <c r="AEM9" s="938"/>
      <c r="AEN9" s="938"/>
      <c r="AEO9" s="939"/>
      <c r="AEP9" s="934"/>
      <c r="AEQ9" s="935"/>
      <c r="AER9" s="935"/>
      <c r="AES9" s="936"/>
      <c r="AET9" s="916"/>
      <c r="AEU9" s="918"/>
      <c r="AEV9" s="921"/>
      <c r="AEW9" s="922"/>
      <c r="AEX9" s="921"/>
      <c r="AEY9" s="922"/>
      <c r="AEZ9" s="923" t="s">
        <v>125</v>
      </c>
      <c r="AFA9" s="924"/>
      <c r="AFB9" s="924"/>
      <c r="AFC9" s="924"/>
      <c r="AFD9" s="924"/>
      <c r="AFE9" s="925"/>
      <c r="AFF9" s="923" t="s">
        <v>126</v>
      </c>
      <c r="AFG9" s="924"/>
      <c r="AFH9" s="924"/>
      <c r="AFI9" s="924"/>
      <c r="AFJ9" s="924"/>
      <c r="AFK9" s="925"/>
      <c r="AFL9" s="923" t="s">
        <v>125</v>
      </c>
      <c r="AFM9" s="924"/>
      <c r="AFN9" s="924"/>
      <c r="AFO9" s="924"/>
      <c r="AFP9" s="924"/>
      <c r="AFQ9" s="925"/>
      <c r="AFR9" s="923" t="s">
        <v>126</v>
      </c>
      <c r="AFS9" s="924"/>
      <c r="AFT9" s="924"/>
      <c r="AFU9" s="924"/>
      <c r="AFV9" s="924"/>
      <c r="AFW9" s="925"/>
      <c r="AFX9" s="926" t="s">
        <v>125</v>
      </c>
      <c r="AFY9" s="927"/>
      <c r="AFZ9" s="927"/>
      <c r="AGA9" s="927"/>
      <c r="AGB9" s="927"/>
      <c r="AGC9" s="927"/>
      <c r="AGD9" s="927"/>
      <c r="AGE9" s="928"/>
      <c r="AGF9" s="926" t="s">
        <v>126</v>
      </c>
      <c r="AGG9" s="927"/>
      <c r="AGH9" s="927"/>
      <c r="AGI9" s="927"/>
      <c r="AGJ9" s="927"/>
      <c r="AGK9" s="927"/>
      <c r="AGL9" s="927"/>
      <c r="AGM9" s="928"/>
      <c r="AGN9" s="937" t="s">
        <v>290</v>
      </c>
      <c r="AGO9" s="938"/>
      <c r="AGP9" s="938"/>
      <c r="AGQ9" s="938"/>
      <c r="AGR9" s="939"/>
      <c r="AGS9" s="934"/>
      <c r="AGT9" s="935"/>
      <c r="AGU9" s="935"/>
      <c r="AGV9" s="936"/>
      <c r="AGW9" s="916"/>
      <c r="AGX9" s="918"/>
      <c r="AGY9" s="921"/>
      <c r="AGZ9" s="922"/>
      <c r="AHA9" s="921"/>
      <c r="AHB9" s="922"/>
      <c r="AHC9" s="923" t="s">
        <v>125</v>
      </c>
      <c r="AHD9" s="924"/>
      <c r="AHE9" s="924"/>
      <c r="AHF9" s="924"/>
      <c r="AHG9" s="924"/>
      <c r="AHH9" s="925"/>
      <c r="AHI9" s="923" t="s">
        <v>126</v>
      </c>
      <c r="AHJ9" s="924"/>
      <c r="AHK9" s="924"/>
      <c r="AHL9" s="924"/>
      <c r="AHM9" s="924"/>
      <c r="AHN9" s="925"/>
      <c r="AHO9" s="923" t="s">
        <v>125</v>
      </c>
      <c r="AHP9" s="924"/>
      <c r="AHQ9" s="924"/>
      <c r="AHR9" s="924"/>
      <c r="AHS9" s="924"/>
      <c r="AHT9" s="925"/>
      <c r="AHU9" s="923" t="s">
        <v>126</v>
      </c>
      <c r="AHV9" s="924"/>
      <c r="AHW9" s="924"/>
      <c r="AHX9" s="924"/>
      <c r="AHY9" s="924"/>
      <c r="AHZ9" s="925"/>
      <c r="AIA9" s="926" t="s">
        <v>125</v>
      </c>
      <c r="AIB9" s="927"/>
      <c r="AIC9" s="927"/>
      <c r="AID9" s="927"/>
      <c r="AIE9" s="927"/>
      <c r="AIF9" s="927"/>
      <c r="AIG9" s="927"/>
      <c r="AIH9" s="928"/>
      <c r="AII9" s="926" t="s">
        <v>126</v>
      </c>
      <c r="AIJ9" s="927"/>
      <c r="AIK9" s="927"/>
      <c r="AIL9" s="927"/>
      <c r="AIM9" s="927"/>
      <c r="AIN9" s="927"/>
      <c r="AIO9" s="927"/>
      <c r="AIP9" s="928"/>
      <c r="AIQ9" s="937" t="s">
        <v>290</v>
      </c>
      <c r="AIR9" s="938"/>
      <c r="AIS9" s="938"/>
      <c r="AIT9" s="938"/>
      <c r="AIU9" s="939"/>
      <c r="AIV9" s="934"/>
      <c r="AIW9" s="935"/>
      <c r="AIX9" s="935"/>
      <c r="AIY9" s="936"/>
      <c r="AIZ9" s="916"/>
      <c r="AJA9" s="918"/>
      <c r="AJB9" s="921"/>
      <c r="AJC9" s="922"/>
      <c r="AJD9" s="921"/>
      <c r="AJE9" s="922"/>
      <c r="AJF9" s="923" t="s">
        <v>125</v>
      </c>
      <c r="AJG9" s="924"/>
      <c r="AJH9" s="924"/>
      <c r="AJI9" s="924"/>
      <c r="AJJ9" s="924"/>
      <c r="AJK9" s="925"/>
      <c r="AJL9" s="923" t="s">
        <v>126</v>
      </c>
      <c r="AJM9" s="924"/>
      <c r="AJN9" s="924"/>
      <c r="AJO9" s="924"/>
      <c r="AJP9" s="924"/>
      <c r="AJQ9" s="925"/>
      <c r="AJR9" s="923" t="s">
        <v>125</v>
      </c>
      <c r="AJS9" s="924"/>
      <c r="AJT9" s="924"/>
      <c r="AJU9" s="924"/>
      <c r="AJV9" s="924"/>
      <c r="AJW9" s="925"/>
      <c r="AJX9" s="923" t="s">
        <v>126</v>
      </c>
      <c r="AJY9" s="924"/>
      <c r="AJZ9" s="924"/>
      <c r="AKA9" s="924"/>
      <c r="AKB9" s="924"/>
      <c r="AKC9" s="925"/>
      <c r="AKD9" s="926" t="s">
        <v>125</v>
      </c>
      <c r="AKE9" s="927"/>
      <c r="AKF9" s="927"/>
      <c r="AKG9" s="927"/>
      <c r="AKH9" s="927"/>
      <c r="AKI9" s="927"/>
      <c r="AKJ9" s="927"/>
      <c r="AKK9" s="928"/>
      <c r="AKL9" s="926" t="s">
        <v>126</v>
      </c>
      <c r="AKM9" s="927"/>
      <c r="AKN9" s="927"/>
      <c r="AKO9" s="927"/>
      <c r="AKP9" s="927"/>
      <c r="AKQ9" s="927"/>
      <c r="AKR9" s="927"/>
      <c r="AKS9" s="928"/>
      <c r="AKT9" s="937" t="s">
        <v>290</v>
      </c>
      <c r="AKU9" s="938"/>
      <c r="AKV9" s="938"/>
      <c r="AKW9" s="938"/>
      <c r="AKX9" s="939"/>
      <c r="AKY9" s="934"/>
      <c r="AKZ9" s="935"/>
      <c r="ALA9" s="935"/>
      <c r="ALB9" s="936"/>
      <c r="ALC9" s="916"/>
      <c r="ALD9" s="918"/>
      <c r="ALE9" s="921"/>
      <c r="ALF9" s="922"/>
      <c r="ALG9" s="921"/>
      <c r="ALH9" s="922"/>
      <c r="ALI9" s="923" t="s">
        <v>125</v>
      </c>
      <c r="ALJ9" s="924"/>
      <c r="ALK9" s="924"/>
      <c r="ALL9" s="924"/>
      <c r="ALM9" s="924"/>
      <c r="ALN9" s="925"/>
      <c r="ALO9" s="923" t="s">
        <v>126</v>
      </c>
      <c r="ALP9" s="924"/>
      <c r="ALQ9" s="924"/>
      <c r="ALR9" s="924"/>
      <c r="ALS9" s="924"/>
      <c r="ALT9" s="925"/>
      <c r="ALU9" s="923" t="s">
        <v>125</v>
      </c>
      <c r="ALV9" s="924"/>
      <c r="ALW9" s="924"/>
      <c r="ALX9" s="924"/>
      <c r="ALY9" s="924"/>
      <c r="ALZ9" s="925"/>
      <c r="AMA9" s="923" t="s">
        <v>126</v>
      </c>
      <c r="AMB9" s="924"/>
      <c r="AMC9" s="924"/>
      <c r="AMD9" s="924"/>
      <c r="AME9" s="924"/>
      <c r="AMF9" s="925"/>
      <c r="AMG9" s="926" t="s">
        <v>125</v>
      </c>
      <c r="AMH9" s="927"/>
      <c r="AMI9" s="927"/>
      <c r="AMJ9" s="927"/>
      <c r="AMK9" s="927"/>
      <c r="AML9" s="927"/>
      <c r="AMM9" s="927"/>
      <c r="AMN9" s="928"/>
      <c r="AMO9" s="926" t="s">
        <v>126</v>
      </c>
      <c r="AMP9" s="927"/>
      <c r="AMQ9" s="927"/>
      <c r="AMR9" s="927"/>
      <c r="AMS9" s="927"/>
      <c r="AMT9" s="927"/>
      <c r="AMU9" s="927"/>
      <c r="AMV9" s="928"/>
      <c r="AMW9" s="937" t="s">
        <v>290</v>
      </c>
      <c r="AMX9" s="938"/>
      <c r="AMY9" s="938"/>
      <c r="AMZ9" s="938"/>
      <c r="ANA9" s="939"/>
      <c r="ANB9" s="934"/>
      <c r="ANC9" s="935"/>
      <c r="AND9" s="935"/>
      <c r="ANE9" s="936"/>
      <c r="ANF9" s="916"/>
      <c r="ANG9" s="918"/>
      <c r="ANH9" s="921"/>
      <c r="ANI9" s="922"/>
      <c r="ANJ9" s="921"/>
      <c r="ANK9" s="922"/>
      <c r="ANL9" s="923" t="s">
        <v>125</v>
      </c>
      <c r="ANM9" s="924"/>
      <c r="ANN9" s="924"/>
      <c r="ANO9" s="924"/>
      <c r="ANP9" s="924"/>
      <c r="ANQ9" s="925"/>
      <c r="ANR9" s="923" t="s">
        <v>126</v>
      </c>
      <c r="ANS9" s="924"/>
      <c r="ANT9" s="924"/>
      <c r="ANU9" s="924"/>
      <c r="ANV9" s="924"/>
      <c r="ANW9" s="925"/>
      <c r="ANX9" s="923" t="s">
        <v>125</v>
      </c>
      <c r="ANY9" s="924"/>
      <c r="ANZ9" s="924"/>
      <c r="AOA9" s="924"/>
      <c r="AOB9" s="924"/>
      <c r="AOC9" s="925"/>
      <c r="AOD9" s="923" t="s">
        <v>126</v>
      </c>
      <c r="AOE9" s="924"/>
      <c r="AOF9" s="924"/>
      <c r="AOG9" s="924"/>
      <c r="AOH9" s="924"/>
      <c r="AOI9" s="925"/>
      <c r="AOJ9" s="926" t="s">
        <v>125</v>
      </c>
      <c r="AOK9" s="927"/>
      <c r="AOL9" s="927"/>
      <c r="AOM9" s="927"/>
      <c r="AON9" s="927"/>
      <c r="AOO9" s="927"/>
      <c r="AOP9" s="927"/>
      <c r="AOQ9" s="928"/>
      <c r="AOR9" s="926" t="s">
        <v>126</v>
      </c>
      <c r="AOS9" s="927"/>
      <c r="AOT9" s="927"/>
      <c r="AOU9" s="927"/>
      <c r="AOV9" s="927"/>
      <c r="AOW9" s="927"/>
      <c r="AOX9" s="927"/>
      <c r="AOY9" s="928"/>
      <c r="AOZ9" s="937" t="s">
        <v>290</v>
      </c>
      <c r="APA9" s="938"/>
      <c r="APB9" s="938"/>
      <c r="APC9" s="938"/>
      <c r="APD9" s="939"/>
      <c r="APE9" s="934"/>
      <c r="APF9" s="935"/>
      <c r="APG9" s="935"/>
      <c r="APH9" s="936"/>
    </row>
    <row r="10" spans="1:1100" ht="17.25" customHeight="1">
      <c r="A10" s="948"/>
      <c r="B10" s="949"/>
      <c r="C10" s="950"/>
      <c r="D10" s="950"/>
      <c r="E10" s="950"/>
      <c r="F10" s="950"/>
      <c r="G10" s="884" t="e">
        <f>"朝"&amp;CHAR(10)&amp;G13&amp;"～"&amp;CHAR(10)&amp;H13&amp;CHAR(10)&amp;"("&amp;I13&amp;"H)"</f>
        <v>#N/A</v>
      </c>
      <c r="H10" s="885"/>
      <c r="I10" s="885"/>
      <c r="J10" s="884" t="e">
        <f>"夕"&amp;CHAR(10)&amp;J13&amp;"～"&amp;CHAR(10)&amp;K13&amp;CHAR(10)&amp;"("&amp;L13&amp;"H)"</f>
        <v>#N/A</v>
      </c>
      <c r="K10" s="885"/>
      <c r="L10" s="885"/>
      <c r="M10" s="884" t="e">
        <f>"平日"&amp;CHAR(10)&amp;M13&amp;"～"&amp;CHAR(10)&amp;N13&amp;CHAR(10)&amp;"("&amp;O13&amp;"H)"</f>
        <v>#N/A</v>
      </c>
      <c r="N10" s="885"/>
      <c r="O10" s="885"/>
      <c r="P10" s="884" t="e">
        <f>"平日"&amp;CHAR(10)&amp;P13&amp;"～"&amp;CHAR(10)&amp;Q13&amp;CHAR(10)&amp;"("&amp;R13&amp;"H)"</f>
        <v>#N/A</v>
      </c>
      <c r="Q10" s="885"/>
      <c r="R10" s="885"/>
      <c r="S10" s="884" t="e">
        <f>"朝"&amp;CHAR(10)&amp;S13&amp;"～"&amp;CHAR(10)&amp;T13&amp;CHAR(10)&amp;"("&amp;U13&amp;"H)"</f>
        <v>#N/A</v>
      </c>
      <c r="T10" s="885"/>
      <c r="U10" s="885"/>
      <c r="V10" s="884" t="e">
        <f>"夕"&amp;CHAR(10)&amp;V13&amp;"～"&amp;CHAR(10)&amp;W13&amp;CHAR(10)&amp;"("&amp;X13&amp;"H)"</f>
        <v>#N/A</v>
      </c>
      <c r="W10" s="885"/>
      <c r="X10" s="885"/>
      <c r="Y10" s="884" t="e">
        <f>"平日"&amp;CHAR(10)&amp;Y13&amp;"～"&amp;CHAR(10)&amp;Z13&amp;CHAR(10)&amp;"("&amp;AA13&amp;"H)"</f>
        <v>#N/A</v>
      </c>
      <c r="Z10" s="885"/>
      <c r="AA10" s="885"/>
      <c r="AB10" s="884" t="e">
        <f>"平日"&amp;CHAR(10)&amp;AB13&amp;"～"&amp;CHAR(10)&amp;AC13&amp;CHAR(10)&amp;"("&amp;AD13&amp;"H)"</f>
        <v>#N/A</v>
      </c>
      <c r="AC10" s="885"/>
      <c r="AD10" s="885"/>
      <c r="AE10" s="872" t="e">
        <f>IF(AR4="常勤",S10,IF(AR4="非常勤",G10," "))</f>
        <v>#N/A</v>
      </c>
      <c r="AF10" s="873"/>
      <c r="AG10" s="874"/>
      <c r="AH10" s="881" t="s">
        <v>291</v>
      </c>
      <c r="AI10" s="884" t="e">
        <f>IF(AR4="常勤",V10,IF(AR4="非常勤",J10," "))</f>
        <v>#N/A</v>
      </c>
      <c r="AJ10" s="885"/>
      <c r="AK10" s="885"/>
      <c r="AL10" s="881" t="s">
        <v>291</v>
      </c>
      <c r="AM10" s="884" t="e">
        <f>IF(AR4="常勤",Y10,IF(AR4="非常勤",M10," "))</f>
        <v>#N/A</v>
      </c>
      <c r="AN10" s="885"/>
      <c r="AO10" s="885"/>
      <c r="AP10" s="881" t="s">
        <v>291</v>
      </c>
      <c r="AQ10" s="884" t="e">
        <f>IF(AR4="常勤",AB10,IF(AR4="非常勤",P10," "))</f>
        <v>#N/A</v>
      </c>
      <c r="AR10" s="885"/>
      <c r="AS10" s="885"/>
      <c r="AT10" s="881" t="s">
        <v>291</v>
      </c>
      <c r="AU10" s="887" t="s">
        <v>292</v>
      </c>
      <c r="AV10" s="888"/>
      <c r="AW10" s="887" t="s">
        <v>293</v>
      </c>
      <c r="AX10" s="891"/>
      <c r="AY10" s="891"/>
      <c r="AZ10" s="934"/>
      <c r="BA10" s="935"/>
      <c r="BB10" s="935"/>
      <c r="BC10" s="936"/>
      <c r="BD10" s="916"/>
      <c r="BE10" s="918"/>
      <c r="BF10" s="921"/>
      <c r="BG10" s="922"/>
      <c r="BH10" s="921"/>
      <c r="BI10" s="922"/>
      <c r="BJ10" s="872" t="e">
        <f>$G$10</f>
        <v>#N/A</v>
      </c>
      <c r="BK10" s="873"/>
      <c r="BL10" s="874"/>
      <c r="BM10" s="872" t="e">
        <f>$J$10</f>
        <v>#N/A</v>
      </c>
      <c r="BN10" s="873"/>
      <c r="BO10" s="874"/>
      <c r="BP10" s="872" t="e">
        <f>$M$10</f>
        <v>#N/A</v>
      </c>
      <c r="BQ10" s="873"/>
      <c r="BR10" s="874"/>
      <c r="BS10" s="872" t="e">
        <f>$P$10</f>
        <v>#N/A</v>
      </c>
      <c r="BT10" s="873"/>
      <c r="BU10" s="874"/>
      <c r="BV10" s="872" t="e">
        <f>$S$10</f>
        <v>#N/A</v>
      </c>
      <c r="BW10" s="873"/>
      <c r="BX10" s="874"/>
      <c r="BY10" s="872" t="e">
        <f>$V$10</f>
        <v>#N/A</v>
      </c>
      <c r="BZ10" s="873"/>
      <c r="CA10" s="874"/>
      <c r="CB10" s="872" t="e">
        <f>$Y$10</f>
        <v>#N/A</v>
      </c>
      <c r="CC10" s="873"/>
      <c r="CD10" s="874"/>
      <c r="CE10" s="872" t="e">
        <f>$AB$10</f>
        <v>#N/A</v>
      </c>
      <c r="CF10" s="873"/>
      <c r="CG10" s="874"/>
      <c r="CH10" s="872" t="e">
        <f>IF(CU4="常勤",BV10,IF(CU4="非常勤",BJ10," "))</f>
        <v>#N/A</v>
      </c>
      <c r="CI10" s="873"/>
      <c r="CJ10" s="874"/>
      <c r="CK10" s="881" t="s">
        <v>291</v>
      </c>
      <c r="CL10" s="884" t="e">
        <f>IF(CU4="常勤",BY10,IF(CU4="非常勤",BM10," "))</f>
        <v>#N/A</v>
      </c>
      <c r="CM10" s="885"/>
      <c r="CN10" s="885"/>
      <c r="CO10" s="881" t="s">
        <v>291</v>
      </c>
      <c r="CP10" s="884" t="e">
        <f>IF(CU4="常勤",CB10,IF(CU4="非常勤",BP10," "))</f>
        <v>#N/A</v>
      </c>
      <c r="CQ10" s="885"/>
      <c r="CR10" s="885"/>
      <c r="CS10" s="881" t="s">
        <v>291</v>
      </c>
      <c r="CT10" s="884" t="e">
        <f>IF(CU4="常勤",CE10,IF(CU4="非常勤",BS10," "))</f>
        <v>#N/A</v>
      </c>
      <c r="CU10" s="885"/>
      <c r="CV10" s="885"/>
      <c r="CW10" s="881" t="s">
        <v>291</v>
      </c>
      <c r="CX10" s="887" t="s">
        <v>292</v>
      </c>
      <c r="CY10" s="888"/>
      <c r="CZ10" s="887" t="s">
        <v>293</v>
      </c>
      <c r="DA10" s="891"/>
      <c r="DB10" s="888"/>
      <c r="DC10" s="934"/>
      <c r="DD10" s="935"/>
      <c r="DE10" s="935"/>
      <c r="DF10" s="936"/>
      <c r="DG10" s="916"/>
      <c r="DH10" s="918"/>
      <c r="DI10" s="921"/>
      <c r="DJ10" s="922"/>
      <c r="DK10" s="921"/>
      <c r="DL10" s="922"/>
      <c r="DM10" s="872" t="e">
        <f>$G$10</f>
        <v>#N/A</v>
      </c>
      <c r="DN10" s="873"/>
      <c r="DO10" s="874"/>
      <c r="DP10" s="872" t="e">
        <f>$J$10</f>
        <v>#N/A</v>
      </c>
      <c r="DQ10" s="873"/>
      <c r="DR10" s="874"/>
      <c r="DS10" s="872" t="e">
        <f>$M$10</f>
        <v>#N/A</v>
      </c>
      <c r="DT10" s="873"/>
      <c r="DU10" s="874"/>
      <c r="DV10" s="872" t="e">
        <f>$P$10</f>
        <v>#N/A</v>
      </c>
      <c r="DW10" s="873"/>
      <c r="DX10" s="874"/>
      <c r="DY10" s="872" t="e">
        <f>$S$10</f>
        <v>#N/A</v>
      </c>
      <c r="DZ10" s="873"/>
      <c r="EA10" s="874"/>
      <c r="EB10" s="872" t="e">
        <f>$V$10</f>
        <v>#N/A</v>
      </c>
      <c r="EC10" s="873"/>
      <c r="ED10" s="874"/>
      <c r="EE10" s="872" t="e">
        <f>$Y$10</f>
        <v>#N/A</v>
      </c>
      <c r="EF10" s="873"/>
      <c r="EG10" s="874"/>
      <c r="EH10" s="872" t="e">
        <f>$AB$10</f>
        <v>#N/A</v>
      </c>
      <c r="EI10" s="873"/>
      <c r="EJ10" s="874"/>
      <c r="EK10" s="872" t="e">
        <f>IF(EX4="常勤",DY10,IF(EX4="非常勤",DM10," "))</f>
        <v>#N/A</v>
      </c>
      <c r="EL10" s="873"/>
      <c r="EM10" s="874"/>
      <c r="EN10" s="881" t="s">
        <v>291</v>
      </c>
      <c r="EO10" s="884" t="e">
        <f>IF(EX4="常勤",EB10,IF(EX4="非常勤",DP10," "))</f>
        <v>#N/A</v>
      </c>
      <c r="EP10" s="885"/>
      <c r="EQ10" s="885"/>
      <c r="ER10" s="881" t="s">
        <v>291</v>
      </c>
      <c r="ES10" s="884" t="e">
        <f>IF(EX4="常勤",EE10,IF(EX4="非常勤",DS10," "))</f>
        <v>#N/A</v>
      </c>
      <c r="ET10" s="885"/>
      <c r="EU10" s="885"/>
      <c r="EV10" s="881" t="s">
        <v>291</v>
      </c>
      <c r="EW10" s="884" t="e">
        <f>IF(EX4="常勤",EH10,IF(EX4="非常勤",DV10," "))</f>
        <v>#N/A</v>
      </c>
      <c r="EX10" s="885"/>
      <c r="EY10" s="885"/>
      <c r="EZ10" s="881" t="s">
        <v>291</v>
      </c>
      <c r="FA10" s="887" t="s">
        <v>292</v>
      </c>
      <c r="FB10" s="888"/>
      <c r="FC10" s="887" t="s">
        <v>293</v>
      </c>
      <c r="FD10" s="891"/>
      <c r="FE10" s="888"/>
      <c r="FF10" s="934"/>
      <c r="FG10" s="935"/>
      <c r="FH10" s="935"/>
      <c r="FI10" s="936"/>
      <c r="FJ10" s="916"/>
      <c r="FK10" s="918"/>
      <c r="FL10" s="921"/>
      <c r="FM10" s="922"/>
      <c r="FN10" s="921"/>
      <c r="FO10" s="922"/>
      <c r="FP10" s="872" t="e">
        <f>$G$10</f>
        <v>#N/A</v>
      </c>
      <c r="FQ10" s="873"/>
      <c r="FR10" s="874"/>
      <c r="FS10" s="872" t="e">
        <f>$J$10</f>
        <v>#N/A</v>
      </c>
      <c r="FT10" s="873"/>
      <c r="FU10" s="874"/>
      <c r="FV10" s="872" t="e">
        <f>$M$10</f>
        <v>#N/A</v>
      </c>
      <c r="FW10" s="873"/>
      <c r="FX10" s="874"/>
      <c r="FY10" s="872" t="e">
        <f>$P$10</f>
        <v>#N/A</v>
      </c>
      <c r="FZ10" s="873"/>
      <c r="GA10" s="874"/>
      <c r="GB10" s="872" t="e">
        <f>$S$10</f>
        <v>#N/A</v>
      </c>
      <c r="GC10" s="873"/>
      <c r="GD10" s="874"/>
      <c r="GE10" s="872" t="e">
        <f>$V$10</f>
        <v>#N/A</v>
      </c>
      <c r="GF10" s="873"/>
      <c r="GG10" s="874"/>
      <c r="GH10" s="872" t="e">
        <f>$Y$10</f>
        <v>#N/A</v>
      </c>
      <c r="GI10" s="873"/>
      <c r="GJ10" s="874"/>
      <c r="GK10" s="872" t="e">
        <f>$AB$10</f>
        <v>#N/A</v>
      </c>
      <c r="GL10" s="873"/>
      <c r="GM10" s="874"/>
      <c r="GN10" s="872" t="e">
        <f>IF(HA4="常勤",GB10,IF(HA4="非常勤",FP10," "))</f>
        <v>#N/A</v>
      </c>
      <c r="GO10" s="873"/>
      <c r="GP10" s="874"/>
      <c r="GQ10" s="881" t="s">
        <v>291</v>
      </c>
      <c r="GR10" s="884" t="e">
        <f>IF(HA4="常勤",GE10,IF(HA4="非常勤",FS10," "))</f>
        <v>#N/A</v>
      </c>
      <c r="GS10" s="885"/>
      <c r="GT10" s="885"/>
      <c r="GU10" s="881" t="s">
        <v>291</v>
      </c>
      <c r="GV10" s="884" t="e">
        <f>IF(HA4="常勤",GH10,IF(HA4="非常勤",FV10," "))</f>
        <v>#N/A</v>
      </c>
      <c r="GW10" s="885"/>
      <c r="GX10" s="885"/>
      <c r="GY10" s="881" t="s">
        <v>291</v>
      </c>
      <c r="GZ10" s="884" t="e">
        <f>IF(HA4="常勤",GK10,IF(HA4="非常勤",FY10," "))</f>
        <v>#N/A</v>
      </c>
      <c r="HA10" s="885"/>
      <c r="HB10" s="885"/>
      <c r="HC10" s="881" t="s">
        <v>291</v>
      </c>
      <c r="HD10" s="887" t="s">
        <v>292</v>
      </c>
      <c r="HE10" s="888"/>
      <c r="HF10" s="887" t="s">
        <v>293</v>
      </c>
      <c r="HG10" s="891"/>
      <c r="HH10" s="888"/>
      <c r="HI10" s="934"/>
      <c r="HJ10" s="935"/>
      <c r="HK10" s="935"/>
      <c r="HL10" s="936"/>
      <c r="HM10" s="916"/>
      <c r="HN10" s="918"/>
      <c r="HO10" s="921"/>
      <c r="HP10" s="922"/>
      <c r="HQ10" s="921"/>
      <c r="HR10" s="922"/>
      <c r="HS10" s="872" t="e">
        <f>$G$10</f>
        <v>#N/A</v>
      </c>
      <c r="HT10" s="873"/>
      <c r="HU10" s="874"/>
      <c r="HV10" s="872" t="e">
        <f>$J$10</f>
        <v>#N/A</v>
      </c>
      <c r="HW10" s="873"/>
      <c r="HX10" s="874"/>
      <c r="HY10" s="872" t="e">
        <f>$M$10</f>
        <v>#N/A</v>
      </c>
      <c r="HZ10" s="873"/>
      <c r="IA10" s="874"/>
      <c r="IB10" s="872" t="e">
        <f>$P$10</f>
        <v>#N/A</v>
      </c>
      <c r="IC10" s="873"/>
      <c r="ID10" s="874"/>
      <c r="IE10" s="872" t="e">
        <f>$S$10</f>
        <v>#N/A</v>
      </c>
      <c r="IF10" s="873"/>
      <c r="IG10" s="874"/>
      <c r="IH10" s="872" t="e">
        <f>$V$10</f>
        <v>#N/A</v>
      </c>
      <c r="II10" s="873"/>
      <c r="IJ10" s="874"/>
      <c r="IK10" s="872" t="e">
        <f>$Y$10</f>
        <v>#N/A</v>
      </c>
      <c r="IL10" s="873"/>
      <c r="IM10" s="874"/>
      <c r="IN10" s="872" t="e">
        <f>$AB$10</f>
        <v>#N/A</v>
      </c>
      <c r="IO10" s="873"/>
      <c r="IP10" s="874"/>
      <c r="IQ10" s="872" t="e">
        <f>IF(JD4="常勤",IE10,IF(JD4="非常勤",HS10," "))</f>
        <v>#N/A</v>
      </c>
      <c r="IR10" s="873"/>
      <c r="IS10" s="874"/>
      <c r="IT10" s="881" t="s">
        <v>291</v>
      </c>
      <c r="IU10" s="884" t="e">
        <f>IF(JD4="常勤",IH10,IF(JD4="非常勤",HV10," "))</f>
        <v>#N/A</v>
      </c>
      <c r="IV10" s="885"/>
      <c r="IW10" s="885"/>
      <c r="IX10" s="881" t="s">
        <v>291</v>
      </c>
      <c r="IY10" s="884" t="e">
        <f>IF(JD4="常勤",IK10,IF(JD4="非常勤",HY10," "))</f>
        <v>#N/A</v>
      </c>
      <c r="IZ10" s="885"/>
      <c r="JA10" s="885"/>
      <c r="JB10" s="881" t="s">
        <v>291</v>
      </c>
      <c r="JC10" s="884" t="e">
        <f>IF(JD4="常勤",IN10,IF(JD4="非常勤",IB10," "))</f>
        <v>#N/A</v>
      </c>
      <c r="JD10" s="885"/>
      <c r="JE10" s="885"/>
      <c r="JF10" s="881" t="s">
        <v>291</v>
      </c>
      <c r="JG10" s="887" t="s">
        <v>292</v>
      </c>
      <c r="JH10" s="888"/>
      <c r="JI10" s="887" t="s">
        <v>293</v>
      </c>
      <c r="JJ10" s="891"/>
      <c r="JK10" s="888"/>
      <c r="JL10" s="934"/>
      <c r="JM10" s="935"/>
      <c r="JN10" s="935"/>
      <c r="JO10" s="936"/>
      <c r="JP10" s="916"/>
      <c r="JQ10" s="918"/>
      <c r="JR10" s="921"/>
      <c r="JS10" s="922"/>
      <c r="JT10" s="921"/>
      <c r="JU10" s="922"/>
      <c r="JV10" s="872" t="e">
        <f>$G$10</f>
        <v>#N/A</v>
      </c>
      <c r="JW10" s="873"/>
      <c r="JX10" s="874"/>
      <c r="JY10" s="872" t="e">
        <f>$J$10</f>
        <v>#N/A</v>
      </c>
      <c r="JZ10" s="873"/>
      <c r="KA10" s="874"/>
      <c r="KB10" s="872" t="e">
        <f>$M$10</f>
        <v>#N/A</v>
      </c>
      <c r="KC10" s="873"/>
      <c r="KD10" s="874"/>
      <c r="KE10" s="872" t="e">
        <f>$P$10</f>
        <v>#N/A</v>
      </c>
      <c r="KF10" s="873"/>
      <c r="KG10" s="874"/>
      <c r="KH10" s="872" t="e">
        <f>$S$10</f>
        <v>#N/A</v>
      </c>
      <c r="KI10" s="873"/>
      <c r="KJ10" s="874"/>
      <c r="KK10" s="872" t="e">
        <f>$V$10</f>
        <v>#N/A</v>
      </c>
      <c r="KL10" s="873"/>
      <c r="KM10" s="874"/>
      <c r="KN10" s="872" t="e">
        <f>$Y$10</f>
        <v>#N/A</v>
      </c>
      <c r="KO10" s="873"/>
      <c r="KP10" s="874"/>
      <c r="KQ10" s="872" t="e">
        <f>$AB$10</f>
        <v>#N/A</v>
      </c>
      <c r="KR10" s="873"/>
      <c r="KS10" s="874"/>
      <c r="KT10" s="872" t="e">
        <f>IF(LG4="常勤",KH10,IF(LG4="非常勤",JV10," "))</f>
        <v>#N/A</v>
      </c>
      <c r="KU10" s="873"/>
      <c r="KV10" s="874"/>
      <c r="KW10" s="881" t="s">
        <v>291</v>
      </c>
      <c r="KX10" s="884" t="e">
        <f>IF(LG4="常勤",KK10,IF(LG4="非常勤",JY10," "))</f>
        <v>#N/A</v>
      </c>
      <c r="KY10" s="885"/>
      <c r="KZ10" s="885"/>
      <c r="LA10" s="881" t="s">
        <v>291</v>
      </c>
      <c r="LB10" s="884" t="e">
        <f>IF(LG4="常勤",KN10,IF(LG4="非常勤",KB10," "))</f>
        <v>#N/A</v>
      </c>
      <c r="LC10" s="885"/>
      <c r="LD10" s="885"/>
      <c r="LE10" s="881" t="s">
        <v>291</v>
      </c>
      <c r="LF10" s="884" t="e">
        <f>IF(LG4="常勤",KQ10,IF(LG4="非常勤",KE10," "))</f>
        <v>#N/A</v>
      </c>
      <c r="LG10" s="885"/>
      <c r="LH10" s="885"/>
      <c r="LI10" s="881" t="s">
        <v>291</v>
      </c>
      <c r="LJ10" s="887" t="s">
        <v>292</v>
      </c>
      <c r="LK10" s="888"/>
      <c r="LL10" s="887" t="s">
        <v>293</v>
      </c>
      <c r="LM10" s="891"/>
      <c r="LN10" s="888"/>
      <c r="LO10" s="934"/>
      <c r="LP10" s="935"/>
      <c r="LQ10" s="935"/>
      <c r="LR10" s="936"/>
      <c r="LS10" s="916"/>
      <c r="LT10" s="918"/>
      <c r="LU10" s="921"/>
      <c r="LV10" s="922"/>
      <c r="LW10" s="921"/>
      <c r="LX10" s="922"/>
      <c r="LY10" s="872" t="e">
        <f>$G$10</f>
        <v>#N/A</v>
      </c>
      <c r="LZ10" s="873"/>
      <c r="MA10" s="874"/>
      <c r="MB10" s="872" t="e">
        <f>$J$10</f>
        <v>#N/A</v>
      </c>
      <c r="MC10" s="873"/>
      <c r="MD10" s="874"/>
      <c r="ME10" s="872" t="e">
        <f>$M$10</f>
        <v>#N/A</v>
      </c>
      <c r="MF10" s="873"/>
      <c r="MG10" s="874"/>
      <c r="MH10" s="872" t="e">
        <f>$P$10</f>
        <v>#N/A</v>
      </c>
      <c r="MI10" s="873"/>
      <c r="MJ10" s="874"/>
      <c r="MK10" s="872" t="e">
        <f>$S$10</f>
        <v>#N/A</v>
      </c>
      <c r="ML10" s="873"/>
      <c r="MM10" s="874"/>
      <c r="MN10" s="872" t="e">
        <f>$V$10</f>
        <v>#N/A</v>
      </c>
      <c r="MO10" s="873"/>
      <c r="MP10" s="874"/>
      <c r="MQ10" s="872" t="e">
        <f>$Y$10</f>
        <v>#N/A</v>
      </c>
      <c r="MR10" s="873"/>
      <c r="MS10" s="874"/>
      <c r="MT10" s="872" t="e">
        <f>$AB$10</f>
        <v>#N/A</v>
      </c>
      <c r="MU10" s="873"/>
      <c r="MV10" s="874"/>
      <c r="MW10" s="872" t="e">
        <f>IF(NJ4="常勤",MK10,IF(NJ4="非常勤",LY10," "))</f>
        <v>#N/A</v>
      </c>
      <c r="MX10" s="873"/>
      <c r="MY10" s="874"/>
      <c r="MZ10" s="881" t="s">
        <v>291</v>
      </c>
      <c r="NA10" s="884" t="e">
        <f>IF(NJ4="常勤",MN10,IF(NJ4="非常勤",MB10," "))</f>
        <v>#N/A</v>
      </c>
      <c r="NB10" s="885"/>
      <c r="NC10" s="885"/>
      <c r="ND10" s="881" t="s">
        <v>291</v>
      </c>
      <c r="NE10" s="884" t="e">
        <f>IF(NJ4="常勤",MQ10,IF(NJ4="非常勤",ME10," "))</f>
        <v>#N/A</v>
      </c>
      <c r="NF10" s="885"/>
      <c r="NG10" s="885"/>
      <c r="NH10" s="881" t="s">
        <v>291</v>
      </c>
      <c r="NI10" s="884" t="e">
        <f>IF(NJ4="常勤",MT10,IF(NJ4="非常勤",MH10," "))</f>
        <v>#N/A</v>
      </c>
      <c r="NJ10" s="885"/>
      <c r="NK10" s="885"/>
      <c r="NL10" s="881" t="s">
        <v>291</v>
      </c>
      <c r="NM10" s="887" t="s">
        <v>292</v>
      </c>
      <c r="NN10" s="888"/>
      <c r="NO10" s="887" t="s">
        <v>293</v>
      </c>
      <c r="NP10" s="891"/>
      <c r="NQ10" s="888"/>
      <c r="NR10" s="934"/>
      <c r="NS10" s="935"/>
      <c r="NT10" s="935"/>
      <c r="NU10" s="936"/>
      <c r="NV10" s="916"/>
      <c r="NW10" s="918"/>
      <c r="NX10" s="921"/>
      <c r="NY10" s="922"/>
      <c r="NZ10" s="921"/>
      <c r="OA10" s="922"/>
      <c r="OB10" s="872" t="e">
        <f>$G$10</f>
        <v>#N/A</v>
      </c>
      <c r="OC10" s="873"/>
      <c r="OD10" s="874"/>
      <c r="OE10" s="872" t="e">
        <f>$J$10</f>
        <v>#N/A</v>
      </c>
      <c r="OF10" s="873"/>
      <c r="OG10" s="874"/>
      <c r="OH10" s="872" t="e">
        <f>$M$10</f>
        <v>#N/A</v>
      </c>
      <c r="OI10" s="873"/>
      <c r="OJ10" s="874"/>
      <c r="OK10" s="872" t="e">
        <f>$P$10</f>
        <v>#N/A</v>
      </c>
      <c r="OL10" s="873"/>
      <c r="OM10" s="874"/>
      <c r="ON10" s="872" t="e">
        <f>$S$10</f>
        <v>#N/A</v>
      </c>
      <c r="OO10" s="873"/>
      <c r="OP10" s="874"/>
      <c r="OQ10" s="872" t="e">
        <f>$V$10</f>
        <v>#N/A</v>
      </c>
      <c r="OR10" s="873"/>
      <c r="OS10" s="874"/>
      <c r="OT10" s="872" t="e">
        <f>$Y$10</f>
        <v>#N/A</v>
      </c>
      <c r="OU10" s="873"/>
      <c r="OV10" s="874"/>
      <c r="OW10" s="872" t="e">
        <f>$AB$10</f>
        <v>#N/A</v>
      </c>
      <c r="OX10" s="873"/>
      <c r="OY10" s="874"/>
      <c r="OZ10" s="872" t="e">
        <f>IF(PM4="常勤",ON10,IF(PM4="非常勤",OB10," "))</f>
        <v>#N/A</v>
      </c>
      <c r="PA10" s="873"/>
      <c r="PB10" s="874"/>
      <c r="PC10" s="881" t="s">
        <v>291</v>
      </c>
      <c r="PD10" s="884" t="e">
        <f>IF(PM4="常勤",OQ10,IF(PM4="非常勤",OE10," "))</f>
        <v>#N/A</v>
      </c>
      <c r="PE10" s="885"/>
      <c r="PF10" s="885"/>
      <c r="PG10" s="881" t="s">
        <v>291</v>
      </c>
      <c r="PH10" s="884" t="e">
        <f>IF(PM4="常勤",OT10,IF(PM4="非常勤",OH10," "))</f>
        <v>#N/A</v>
      </c>
      <c r="PI10" s="885"/>
      <c r="PJ10" s="885"/>
      <c r="PK10" s="881" t="s">
        <v>291</v>
      </c>
      <c r="PL10" s="884" t="e">
        <f>IF(PM4="常勤",OW10,IF(PM4="非常勤",OK10," "))</f>
        <v>#N/A</v>
      </c>
      <c r="PM10" s="885"/>
      <c r="PN10" s="885"/>
      <c r="PO10" s="881" t="s">
        <v>291</v>
      </c>
      <c r="PP10" s="887" t="s">
        <v>292</v>
      </c>
      <c r="PQ10" s="888"/>
      <c r="PR10" s="887" t="s">
        <v>293</v>
      </c>
      <c r="PS10" s="891"/>
      <c r="PT10" s="888"/>
      <c r="PU10" s="934"/>
      <c r="PV10" s="935"/>
      <c r="PW10" s="935"/>
      <c r="PX10" s="936"/>
      <c r="PY10" s="916"/>
      <c r="PZ10" s="918"/>
      <c r="QA10" s="921"/>
      <c r="QB10" s="922"/>
      <c r="QC10" s="921"/>
      <c r="QD10" s="922"/>
      <c r="QE10" s="872" t="e">
        <f>$G$10</f>
        <v>#N/A</v>
      </c>
      <c r="QF10" s="873"/>
      <c r="QG10" s="874"/>
      <c r="QH10" s="872" t="e">
        <f>$J$10</f>
        <v>#N/A</v>
      </c>
      <c r="QI10" s="873"/>
      <c r="QJ10" s="874"/>
      <c r="QK10" s="872" t="e">
        <f>$M$10</f>
        <v>#N/A</v>
      </c>
      <c r="QL10" s="873"/>
      <c r="QM10" s="874"/>
      <c r="QN10" s="872" t="e">
        <f>$P$10</f>
        <v>#N/A</v>
      </c>
      <c r="QO10" s="873"/>
      <c r="QP10" s="874"/>
      <c r="QQ10" s="872" t="e">
        <f>$S$10</f>
        <v>#N/A</v>
      </c>
      <c r="QR10" s="873"/>
      <c r="QS10" s="874"/>
      <c r="QT10" s="872" t="e">
        <f>$V$10</f>
        <v>#N/A</v>
      </c>
      <c r="QU10" s="873"/>
      <c r="QV10" s="874"/>
      <c r="QW10" s="872" t="e">
        <f>$Y$10</f>
        <v>#N/A</v>
      </c>
      <c r="QX10" s="873"/>
      <c r="QY10" s="874"/>
      <c r="QZ10" s="872" t="e">
        <f>$AB$10</f>
        <v>#N/A</v>
      </c>
      <c r="RA10" s="873"/>
      <c r="RB10" s="874"/>
      <c r="RC10" s="872" t="e">
        <f>IF(RP4="常勤",QQ10,IF(RP4="非常勤",QE10," "))</f>
        <v>#N/A</v>
      </c>
      <c r="RD10" s="873"/>
      <c r="RE10" s="874"/>
      <c r="RF10" s="881" t="s">
        <v>291</v>
      </c>
      <c r="RG10" s="884" t="e">
        <f>IF(RP4="常勤",QT10,IF(RP4="非常勤",QH10," "))</f>
        <v>#N/A</v>
      </c>
      <c r="RH10" s="885"/>
      <c r="RI10" s="885"/>
      <c r="RJ10" s="881" t="s">
        <v>291</v>
      </c>
      <c r="RK10" s="884" t="e">
        <f>IF(RP4="常勤",QW10,IF(RP4="非常勤",QK10," "))</f>
        <v>#N/A</v>
      </c>
      <c r="RL10" s="885"/>
      <c r="RM10" s="885"/>
      <c r="RN10" s="881" t="s">
        <v>291</v>
      </c>
      <c r="RO10" s="884" t="e">
        <f>IF(RP4="常勤",QZ10,IF(RP4="非常勤",QN10," "))</f>
        <v>#N/A</v>
      </c>
      <c r="RP10" s="885"/>
      <c r="RQ10" s="885"/>
      <c r="RR10" s="881" t="s">
        <v>291</v>
      </c>
      <c r="RS10" s="887" t="s">
        <v>292</v>
      </c>
      <c r="RT10" s="888"/>
      <c r="RU10" s="887" t="s">
        <v>293</v>
      </c>
      <c r="RV10" s="891"/>
      <c r="RW10" s="888"/>
      <c r="RX10" s="934"/>
      <c r="RY10" s="935"/>
      <c r="RZ10" s="935"/>
      <c r="SA10" s="936"/>
      <c r="SB10" s="916"/>
      <c r="SC10" s="918"/>
      <c r="SD10" s="921"/>
      <c r="SE10" s="922"/>
      <c r="SF10" s="921"/>
      <c r="SG10" s="922"/>
      <c r="SH10" s="872" t="e">
        <f>$G$10</f>
        <v>#N/A</v>
      </c>
      <c r="SI10" s="873"/>
      <c r="SJ10" s="874"/>
      <c r="SK10" s="872" t="e">
        <f>$J$10</f>
        <v>#N/A</v>
      </c>
      <c r="SL10" s="873"/>
      <c r="SM10" s="874"/>
      <c r="SN10" s="872" t="e">
        <f>$M$10</f>
        <v>#N/A</v>
      </c>
      <c r="SO10" s="873"/>
      <c r="SP10" s="874"/>
      <c r="SQ10" s="872" t="e">
        <f>$P$10</f>
        <v>#N/A</v>
      </c>
      <c r="SR10" s="873"/>
      <c r="SS10" s="874"/>
      <c r="ST10" s="872" t="e">
        <f>$S$10</f>
        <v>#N/A</v>
      </c>
      <c r="SU10" s="873"/>
      <c r="SV10" s="874"/>
      <c r="SW10" s="872" t="e">
        <f>$V$10</f>
        <v>#N/A</v>
      </c>
      <c r="SX10" s="873"/>
      <c r="SY10" s="874"/>
      <c r="SZ10" s="872" t="e">
        <f>$Y$10</f>
        <v>#N/A</v>
      </c>
      <c r="TA10" s="873"/>
      <c r="TB10" s="874"/>
      <c r="TC10" s="872" t="e">
        <f>$AB$10</f>
        <v>#N/A</v>
      </c>
      <c r="TD10" s="873"/>
      <c r="TE10" s="874"/>
      <c r="TF10" s="872" t="e">
        <f>IF(TS4="常勤",ST10,IF(TS4="非常勤",SH10," "))</f>
        <v>#N/A</v>
      </c>
      <c r="TG10" s="873"/>
      <c r="TH10" s="874"/>
      <c r="TI10" s="881" t="s">
        <v>291</v>
      </c>
      <c r="TJ10" s="884" t="e">
        <f>IF(TS4="常勤",SW10,IF(TS4="非常勤",SK10," "))</f>
        <v>#N/A</v>
      </c>
      <c r="TK10" s="885"/>
      <c r="TL10" s="885"/>
      <c r="TM10" s="881" t="s">
        <v>291</v>
      </c>
      <c r="TN10" s="884" t="e">
        <f>IF(TS4="常勤",SZ10,IF(TS4="非常勤",SN10," "))</f>
        <v>#N/A</v>
      </c>
      <c r="TO10" s="885"/>
      <c r="TP10" s="885"/>
      <c r="TQ10" s="881" t="s">
        <v>291</v>
      </c>
      <c r="TR10" s="884" t="e">
        <f>IF(TS4="常勤",TC10,IF(TS4="非常勤",SQ10," "))</f>
        <v>#N/A</v>
      </c>
      <c r="TS10" s="885"/>
      <c r="TT10" s="885"/>
      <c r="TU10" s="881" t="s">
        <v>291</v>
      </c>
      <c r="TV10" s="887" t="s">
        <v>292</v>
      </c>
      <c r="TW10" s="888"/>
      <c r="TX10" s="887" t="s">
        <v>293</v>
      </c>
      <c r="TY10" s="891"/>
      <c r="TZ10" s="888"/>
      <c r="UA10" s="934"/>
      <c r="UB10" s="935"/>
      <c r="UC10" s="935"/>
      <c r="UD10" s="936"/>
      <c r="UE10" s="916"/>
      <c r="UF10" s="918"/>
      <c r="UG10" s="921"/>
      <c r="UH10" s="922"/>
      <c r="UI10" s="921"/>
      <c r="UJ10" s="922"/>
      <c r="UK10" s="872" t="e">
        <f>$G$10</f>
        <v>#N/A</v>
      </c>
      <c r="UL10" s="873"/>
      <c r="UM10" s="874"/>
      <c r="UN10" s="872" t="e">
        <f>$J$10</f>
        <v>#N/A</v>
      </c>
      <c r="UO10" s="873"/>
      <c r="UP10" s="874"/>
      <c r="UQ10" s="872" t="e">
        <f>$M$10</f>
        <v>#N/A</v>
      </c>
      <c r="UR10" s="873"/>
      <c r="US10" s="874"/>
      <c r="UT10" s="872" t="e">
        <f>$P$10</f>
        <v>#N/A</v>
      </c>
      <c r="UU10" s="873"/>
      <c r="UV10" s="874"/>
      <c r="UW10" s="872" t="e">
        <f>$S$10</f>
        <v>#N/A</v>
      </c>
      <c r="UX10" s="873"/>
      <c r="UY10" s="874"/>
      <c r="UZ10" s="872" t="e">
        <f>$V$10</f>
        <v>#N/A</v>
      </c>
      <c r="VA10" s="873"/>
      <c r="VB10" s="874"/>
      <c r="VC10" s="872" t="e">
        <f>$Y$10</f>
        <v>#N/A</v>
      </c>
      <c r="VD10" s="873"/>
      <c r="VE10" s="874"/>
      <c r="VF10" s="872" t="e">
        <f>$AB$10</f>
        <v>#N/A</v>
      </c>
      <c r="VG10" s="873"/>
      <c r="VH10" s="874"/>
      <c r="VI10" s="872" t="e">
        <f>IF(VV4="常勤",UW10,IF(VV4="非常勤",UK10," "))</f>
        <v>#N/A</v>
      </c>
      <c r="VJ10" s="873"/>
      <c r="VK10" s="874"/>
      <c r="VL10" s="881" t="s">
        <v>291</v>
      </c>
      <c r="VM10" s="884" t="e">
        <f>IF(VV4="常勤",UZ10,IF(VV4="非常勤",UN10," "))</f>
        <v>#N/A</v>
      </c>
      <c r="VN10" s="885"/>
      <c r="VO10" s="885"/>
      <c r="VP10" s="881" t="s">
        <v>291</v>
      </c>
      <c r="VQ10" s="884" t="e">
        <f>IF(VV4="常勤",VC10,IF(VV4="非常勤",UQ10," "))</f>
        <v>#N/A</v>
      </c>
      <c r="VR10" s="885"/>
      <c r="VS10" s="885"/>
      <c r="VT10" s="881" t="s">
        <v>291</v>
      </c>
      <c r="VU10" s="884" t="e">
        <f>IF(VV4="常勤",VF10,IF(VV4="非常勤",UT10," "))</f>
        <v>#N/A</v>
      </c>
      <c r="VV10" s="885"/>
      <c r="VW10" s="885"/>
      <c r="VX10" s="881" t="s">
        <v>291</v>
      </c>
      <c r="VY10" s="887" t="s">
        <v>292</v>
      </c>
      <c r="VZ10" s="888"/>
      <c r="WA10" s="887" t="s">
        <v>293</v>
      </c>
      <c r="WB10" s="891"/>
      <c r="WC10" s="888"/>
      <c r="WD10" s="934"/>
      <c r="WE10" s="935"/>
      <c r="WF10" s="935"/>
      <c r="WG10" s="936"/>
      <c r="WH10" s="916"/>
      <c r="WI10" s="918"/>
      <c r="WJ10" s="921"/>
      <c r="WK10" s="922"/>
      <c r="WL10" s="921"/>
      <c r="WM10" s="922"/>
      <c r="WN10" s="872" t="e">
        <f>$G$10</f>
        <v>#N/A</v>
      </c>
      <c r="WO10" s="873"/>
      <c r="WP10" s="874"/>
      <c r="WQ10" s="872" t="e">
        <f>$J$10</f>
        <v>#N/A</v>
      </c>
      <c r="WR10" s="873"/>
      <c r="WS10" s="874"/>
      <c r="WT10" s="872" t="e">
        <f>$M$10</f>
        <v>#N/A</v>
      </c>
      <c r="WU10" s="873"/>
      <c r="WV10" s="874"/>
      <c r="WW10" s="872" t="e">
        <f>$P$10</f>
        <v>#N/A</v>
      </c>
      <c r="WX10" s="873"/>
      <c r="WY10" s="874"/>
      <c r="WZ10" s="872" t="e">
        <f>$S$10</f>
        <v>#N/A</v>
      </c>
      <c r="XA10" s="873"/>
      <c r="XB10" s="874"/>
      <c r="XC10" s="872" t="e">
        <f>$V$10</f>
        <v>#N/A</v>
      </c>
      <c r="XD10" s="873"/>
      <c r="XE10" s="874"/>
      <c r="XF10" s="872" t="e">
        <f>$Y$10</f>
        <v>#N/A</v>
      </c>
      <c r="XG10" s="873"/>
      <c r="XH10" s="874"/>
      <c r="XI10" s="872" t="e">
        <f>$AB$10</f>
        <v>#N/A</v>
      </c>
      <c r="XJ10" s="873"/>
      <c r="XK10" s="874"/>
      <c r="XL10" s="872" t="e">
        <f>IF(XY4="常勤",WZ10,IF(XY4="非常勤",WN10," "))</f>
        <v>#N/A</v>
      </c>
      <c r="XM10" s="873"/>
      <c r="XN10" s="874"/>
      <c r="XO10" s="881" t="s">
        <v>291</v>
      </c>
      <c r="XP10" s="884" t="e">
        <f>IF(XY4="常勤",XC10,IF(XY4="非常勤",WQ10," "))</f>
        <v>#N/A</v>
      </c>
      <c r="XQ10" s="885"/>
      <c r="XR10" s="885"/>
      <c r="XS10" s="881" t="s">
        <v>291</v>
      </c>
      <c r="XT10" s="884" t="e">
        <f>IF(XY4="常勤",XF10,IF(XY4="非常勤",WT10," "))</f>
        <v>#N/A</v>
      </c>
      <c r="XU10" s="885"/>
      <c r="XV10" s="885"/>
      <c r="XW10" s="881" t="s">
        <v>291</v>
      </c>
      <c r="XX10" s="884" t="e">
        <f>IF(XY4="常勤",XI10,IF(XY4="非常勤",WW10," "))</f>
        <v>#N/A</v>
      </c>
      <c r="XY10" s="885"/>
      <c r="XZ10" s="885"/>
      <c r="YA10" s="881" t="s">
        <v>291</v>
      </c>
      <c r="YB10" s="887" t="s">
        <v>292</v>
      </c>
      <c r="YC10" s="888"/>
      <c r="YD10" s="887" t="s">
        <v>293</v>
      </c>
      <c r="YE10" s="891"/>
      <c r="YF10" s="888"/>
      <c r="YG10" s="934"/>
      <c r="YH10" s="935"/>
      <c r="YI10" s="935"/>
      <c r="YJ10" s="936"/>
      <c r="YK10" s="916"/>
      <c r="YL10" s="918"/>
      <c r="YM10" s="921"/>
      <c r="YN10" s="922"/>
      <c r="YO10" s="921"/>
      <c r="YP10" s="922"/>
      <c r="YQ10" s="872" t="e">
        <f>$G$10</f>
        <v>#N/A</v>
      </c>
      <c r="YR10" s="873"/>
      <c r="YS10" s="874"/>
      <c r="YT10" s="872" t="e">
        <f>$J$10</f>
        <v>#N/A</v>
      </c>
      <c r="YU10" s="873"/>
      <c r="YV10" s="874"/>
      <c r="YW10" s="872" t="e">
        <f>$M$10</f>
        <v>#N/A</v>
      </c>
      <c r="YX10" s="873"/>
      <c r="YY10" s="874"/>
      <c r="YZ10" s="872" t="e">
        <f>$P$10</f>
        <v>#N/A</v>
      </c>
      <c r="ZA10" s="873"/>
      <c r="ZB10" s="874"/>
      <c r="ZC10" s="872" t="e">
        <f>$S$10</f>
        <v>#N/A</v>
      </c>
      <c r="ZD10" s="873"/>
      <c r="ZE10" s="874"/>
      <c r="ZF10" s="872" t="e">
        <f>$V$10</f>
        <v>#N/A</v>
      </c>
      <c r="ZG10" s="873"/>
      <c r="ZH10" s="874"/>
      <c r="ZI10" s="872" t="e">
        <f>$Y$10</f>
        <v>#N/A</v>
      </c>
      <c r="ZJ10" s="873"/>
      <c r="ZK10" s="874"/>
      <c r="ZL10" s="872" t="e">
        <f>$AB$10</f>
        <v>#N/A</v>
      </c>
      <c r="ZM10" s="873"/>
      <c r="ZN10" s="874"/>
      <c r="ZO10" s="872" t="e">
        <f>IF(AAB4="常勤",ZC10,IF(AAB4="非常勤",YQ10," "))</f>
        <v>#N/A</v>
      </c>
      <c r="ZP10" s="873"/>
      <c r="ZQ10" s="874"/>
      <c r="ZR10" s="881" t="s">
        <v>291</v>
      </c>
      <c r="ZS10" s="884" t="e">
        <f>IF(AAB4="常勤",ZF10,IF(AAB4="非常勤",YT10," "))</f>
        <v>#N/A</v>
      </c>
      <c r="ZT10" s="885"/>
      <c r="ZU10" s="885"/>
      <c r="ZV10" s="881" t="s">
        <v>291</v>
      </c>
      <c r="ZW10" s="884" t="e">
        <f>IF(AAB4="常勤",ZI10,IF(AAB4="非常勤",YW10," "))</f>
        <v>#N/A</v>
      </c>
      <c r="ZX10" s="885"/>
      <c r="ZY10" s="885"/>
      <c r="ZZ10" s="881" t="s">
        <v>291</v>
      </c>
      <c r="AAA10" s="884" t="e">
        <f>IF(AAB4="常勤",ZL10,IF(AAB4="非常勤",YZ10," "))</f>
        <v>#N/A</v>
      </c>
      <c r="AAB10" s="885"/>
      <c r="AAC10" s="885"/>
      <c r="AAD10" s="881" t="s">
        <v>291</v>
      </c>
      <c r="AAE10" s="887" t="s">
        <v>292</v>
      </c>
      <c r="AAF10" s="888"/>
      <c r="AAG10" s="887" t="s">
        <v>293</v>
      </c>
      <c r="AAH10" s="891"/>
      <c r="AAI10" s="888"/>
      <c r="AAJ10" s="934"/>
      <c r="AAK10" s="935"/>
      <c r="AAL10" s="935"/>
      <c r="AAM10" s="936"/>
      <c r="AAN10" s="916"/>
      <c r="AAO10" s="918"/>
      <c r="AAP10" s="921"/>
      <c r="AAQ10" s="922"/>
      <c r="AAR10" s="921"/>
      <c r="AAS10" s="922"/>
      <c r="AAT10" s="872" t="e">
        <f>$G$10</f>
        <v>#N/A</v>
      </c>
      <c r="AAU10" s="873"/>
      <c r="AAV10" s="874"/>
      <c r="AAW10" s="872" t="e">
        <f>$J$10</f>
        <v>#N/A</v>
      </c>
      <c r="AAX10" s="873"/>
      <c r="AAY10" s="874"/>
      <c r="AAZ10" s="872" t="e">
        <f>$M$10</f>
        <v>#N/A</v>
      </c>
      <c r="ABA10" s="873"/>
      <c r="ABB10" s="874"/>
      <c r="ABC10" s="872" t="e">
        <f>$P$10</f>
        <v>#N/A</v>
      </c>
      <c r="ABD10" s="873"/>
      <c r="ABE10" s="874"/>
      <c r="ABF10" s="872" t="e">
        <f>$S$10</f>
        <v>#N/A</v>
      </c>
      <c r="ABG10" s="873"/>
      <c r="ABH10" s="874"/>
      <c r="ABI10" s="872" t="e">
        <f>$V$10</f>
        <v>#N/A</v>
      </c>
      <c r="ABJ10" s="873"/>
      <c r="ABK10" s="874"/>
      <c r="ABL10" s="872" t="e">
        <f>$Y$10</f>
        <v>#N/A</v>
      </c>
      <c r="ABM10" s="873"/>
      <c r="ABN10" s="874"/>
      <c r="ABO10" s="872" t="e">
        <f>$AB$10</f>
        <v>#N/A</v>
      </c>
      <c r="ABP10" s="873"/>
      <c r="ABQ10" s="874"/>
      <c r="ABR10" s="872" t="e">
        <f>IF(ACE4="常勤",ABF10,IF(ACE4="非常勤",AAT10," "))</f>
        <v>#N/A</v>
      </c>
      <c r="ABS10" s="873"/>
      <c r="ABT10" s="874"/>
      <c r="ABU10" s="881" t="s">
        <v>291</v>
      </c>
      <c r="ABV10" s="884" t="e">
        <f>IF(ACE4="常勤",ABI10,IF(ACE4="非常勤",AAW10," "))</f>
        <v>#N/A</v>
      </c>
      <c r="ABW10" s="885"/>
      <c r="ABX10" s="885"/>
      <c r="ABY10" s="881" t="s">
        <v>291</v>
      </c>
      <c r="ABZ10" s="884" t="e">
        <f>IF(ACE4="常勤",ABL10,IF(ACE4="非常勤",AAZ10," "))</f>
        <v>#N/A</v>
      </c>
      <c r="ACA10" s="885"/>
      <c r="ACB10" s="885"/>
      <c r="ACC10" s="881" t="s">
        <v>291</v>
      </c>
      <c r="ACD10" s="884" t="e">
        <f>IF(ACE4="常勤",ABO10,IF(ACE4="非常勤",ABC10," "))</f>
        <v>#N/A</v>
      </c>
      <c r="ACE10" s="885"/>
      <c r="ACF10" s="885"/>
      <c r="ACG10" s="881" t="s">
        <v>291</v>
      </c>
      <c r="ACH10" s="887" t="s">
        <v>292</v>
      </c>
      <c r="ACI10" s="888"/>
      <c r="ACJ10" s="887" t="s">
        <v>293</v>
      </c>
      <c r="ACK10" s="891"/>
      <c r="ACL10" s="888"/>
      <c r="ACM10" s="934"/>
      <c r="ACN10" s="935"/>
      <c r="ACO10" s="935"/>
      <c r="ACP10" s="936"/>
      <c r="ACQ10" s="916"/>
      <c r="ACR10" s="918"/>
      <c r="ACS10" s="921"/>
      <c r="ACT10" s="922"/>
      <c r="ACU10" s="921"/>
      <c r="ACV10" s="922"/>
      <c r="ACW10" s="872" t="e">
        <f>$G$10</f>
        <v>#N/A</v>
      </c>
      <c r="ACX10" s="873"/>
      <c r="ACY10" s="874"/>
      <c r="ACZ10" s="872" t="e">
        <f>$J$10</f>
        <v>#N/A</v>
      </c>
      <c r="ADA10" s="873"/>
      <c r="ADB10" s="874"/>
      <c r="ADC10" s="872" t="e">
        <f>$M$10</f>
        <v>#N/A</v>
      </c>
      <c r="ADD10" s="873"/>
      <c r="ADE10" s="874"/>
      <c r="ADF10" s="872" t="e">
        <f>$P$10</f>
        <v>#N/A</v>
      </c>
      <c r="ADG10" s="873"/>
      <c r="ADH10" s="874"/>
      <c r="ADI10" s="872" t="e">
        <f>$S$10</f>
        <v>#N/A</v>
      </c>
      <c r="ADJ10" s="873"/>
      <c r="ADK10" s="874"/>
      <c r="ADL10" s="872" t="e">
        <f>$V$10</f>
        <v>#N/A</v>
      </c>
      <c r="ADM10" s="873"/>
      <c r="ADN10" s="874"/>
      <c r="ADO10" s="872" t="e">
        <f>$Y$10</f>
        <v>#N/A</v>
      </c>
      <c r="ADP10" s="873"/>
      <c r="ADQ10" s="874"/>
      <c r="ADR10" s="872" t="e">
        <f>$AB$10</f>
        <v>#N/A</v>
      </c>
      <c r="ADS10" s="873"/>
      <c r="ADT10" s="874"/>
      <c r="ADU10" s="872" t="e">
        <f>IF(AEH4="常勤",ADI10,IF(AEH4="非常勤",ACW10," "))</f>
        <v>#N/A</v>
      </c>
      <c r="ADV10" s="873"/>
      <c r="ADW10" s="874"/>
      <c r="ADX10" s="881" t="s">
        <v>291</v>
      </c>
      <c r="ADY10" s="884" t="e">
        <f>IF(AEH4="常勤",ADL10,IF(AEH4="非常勤",ACZ10," "))</f>
        <v>#N/A</v>
      </c>
      <c r="ADZ10" s="885"/>
      <c r="AEA10" s="885"/>
      <c r="AEB10" s="881" t="s">
        <v>291</v>
      </c>
      <c r="AEC10" s="884" t="e">
        <f>IF(AEH4="常勤",ADO10,IF(AEH4="非常勤",ADC10," "))</f>
        <v>#N/A</v>
      </c>
      <c r="AED10" s="885"/>
      <c r="AEE10" s="885"/>
      <c r="AEF10" s="881" t="s">
        <v>291</v>
      </c>
      <c r="AEG10" s="884" t="e">
        <f>IF(AEH4="常勤",ADR10,IF(AEH4="非常勤",ADF10," "))</f>
        <v>#N/A</v>
      </c>
      <c r="AEH10" s="885"/>
      <c r="AEI10" s="885"/>
      <c r="AEJ10" s="881" t="s">
        <v>291</v>
      </c>
      <c r="AEK10" s="887" t="s">
        <v>292</v>
      </c>
      <c r="AEL10" s="888"/>
      <c r="AEM10" s="887" t="s">
        <v>293</v>
      </c>
      <c r="AEN10" s="891"/>
      <c r="AEO10" s="888"/>
      <c r="AEP10" s="934"/>
      <c r="AEQ10" s="935"/>
      <c r="AER10" s="935"/>
      <c r="AES10" s="936"/>
      <c r="AET10" s="916"/>
      <c r="AEU10" s="918"/>
      <c r="AEV10" s="921"/>
      <c r="AEW10" s="922"/>
      <c r="AEX10" s="921"/>
      <c r="AEY10" s="922"/>
      <c r="AEZ10" s="872" t="e">
        <f>$G$10</f>
        <v>#N/A</v>
      </c>
      <c r="AFA10" s="873"/>
      <c r="AFB10" s="874"/>
      <c r="AFC10" s="872" t="e">
        <f>$J$10</f>
        <v>#N/A</v>
      </c>
      <c r="AFD10" s="873"/>
      <c r="AFE10" s="874"/>
      <c r="AFF10" s="872" t="e">
        <f>$M$10</f>
        <v>#N/A</v>
      </c>
      <c r="AFG10" s="873"/>
      <c r="AFH10" s="874"/>
      <c r="AFI10" s="872" t="e">
        <f>$P$10</f>
        <v>#N/A</v>
      </c>
      <c r="AFJ10" s="873"/>
      <c r="AFK10" s="874"/>
      <c r="AFL10" s="872" t="e">
        <f>$S$10</f>
        <v>#N/A</v>
      </c>
      <c r="AFM10" s="873"/>
      <c r="AFN10" s="874"/>
      <c r="AFO10" s="872" t="e">
        <f>$V$10</f>
        <v>#N/A</v>
      </c>
      <c r="AFP10" s="873"/>
      <c r="AFQ10" s="874"/>
      <c r="AFR10" s="872" t="e">
        <f>$Y$10</f>
        <v>#N/A</v>
      </c>
      <c r="AFS10" s="873"/>
      <c r="AFT10" s="874"/>
      <c r="AFU10" s="872" t="e">
        <f>$AB$10</f>
        <v>#N/A</v>
      </c>
      <c r="AFV10" s="873"/>
      <c r="AFW10" s="874"/>
      <c r="AFX10" s="872" t="e">
        <f>IF(AGK4="常勤",AFL10,IF(AGK4="非常勤",AEZ10," "))</f>
        <v>#N/A</v>
      </c>
      <c r="AFY10" s="873"/>
      <c r="AFZ10" s="874"/>
      <c r="AGA10" s="881" t="s">
        <v>291</v>
      </c>
      <c r="AGB10" s="884" t="e">
        <f>IF(AGK4="常勤",AFO10,IF(AGK4="非常勤",AFC10," "))</f>
        <v>#N/A</v>
      </c>
      <c r="AGC10" s="885"/>
      <c r="AGD10" s="885"/>
      <c r="AGE10" s="881" t="s">
        <v>291</v>
      </c>
      <c r="AGF10" s="884" t="e">
        <f>IF(AGK4="常勤",AFR10,IF(AGK4="非常勤",AFF10," "))</f>
        <v>#N/A</v>
      </c>
      <c r="AGG10" s="885"/>
      <c r="AGH10" s="885"/>
      <c r="AGI10" s="881" t="s">
        <v>291</v>
      </c>
      <c r="AGJ10" s="884" t="e">
        <f>IF(AGK4="常勤",AFU10,IF(AGK4="非常勤",AFI10," "))</f>
        <v>#N/A</v>
      </c>
      <c r="AGK10" s="885"/>
      <c r="AGL10" s="885"/>
      <c r="AGM10" s="881" t="s">
        <v>291</v>
      </c>
      <c r="AGN10" s="887" t="s">
        <v>292</v>
      </c>
      <c r="AGO10" s="888"/>
      <c r="AGP10" s="887" t="s">
        <v>293</v>
      </c>
      <c r="AGQ10" s="891"/>
      <c r="AGR10" s="888"/>
      <c r="AGS10" s="934"/>
      <c r="AGT10" s="935"/>
      <c r="AGU10" s="935"/>
      <c r="AGV10" s="936"/>
      <c r="AGW10" s="916"/>
      <c r="AGX10" s="918"/>
      <c r="AGY10" s="921"/>
      <c r="AGZ10" s="922"/>
      <c r="AHA10" s="921"/>
      <c r="AHB10" s="922"/>
      <c r="AHC10" s="872" t="e">
        <f>$G$10</f>
        <v>#N/A</v>
      </c>
      <c r="AHD10" s="873"/>
      <c r="AHE10" s="874"/>
      <c r="AHF10" s="872" t="e">
        <f>$J$10</f>
        <v>#N/A</v>
      </c>
      <c r="AHG10" s="873"/>
      <c r="AHH10" s="874"/>
      <c r="AHI10" s="872" t="e">
        <f>$M$10</f>
        <v>#N/A</v>
      </c>
      <c r="AHJ10" s="873"/>
      <c r="AHK10" s="874"/>
      <c r="AHL10" s="872" t="e">
        <f>$P$10</f>
        <v>#N/A</v>
      </c>
      <c r="AHM10" s="873"/>
      <c r="AHN10" s="874"/>
      <c r="AHO10" s="872" t="e">
        <f>$S$10</f>
        <v>#N/A</v>
      </c>
      <c r="AHP10" s="873"/>
      <c r="AHQ10" s="874"/>
      <c r="AHR10" s="872" t="e">
        <f>$V$10</f>
        <v>#N/A</v>
      </c>
      <c r="AHS10" s="873"/>
      <c r="AHT10" s="874"/>
      <c r="AHU10" s="872" t="e">
        <f>$Y$10</f>
        <v>#N/A</v>
      </c>
      <c r="AHV10" s="873"/>
      <c r="AHW10" s="874"/>
      <c r="AHX10" s="872" t="e">
        <f>$AB$10</f>
        <v>#N/A</v>
      </c>
      <c r="AHY10" s="873"/>
      <c r="AHZ10" s="874"/>
      <c r="AIA10" s="872" t="e">
        <f>IF(AIN4="常勤",AHO10,IF(AIN4="非常勤",AHC10," "))</f>
        <v>#N/A</v>
      </c>
      <c r="AIB10" s="873"/>
      <c r="AIC10" s="874"/>
      <c r="AID10" s="881" t="s">
        <v>291</v>
      </c>
      <c r="AIE10" s="884" t="e">
        <f>IF(AIN4="常勤",AHR10,IF(AIN4="非常勤",AHF10," "))</f>
        <v>#N/A</v>
      </c>
      <c r="AIF10" s="885"/>
      <c r="AIG10" s="885"/>
      <c r="AIH10" s="881" t="s">
        <v>291</v>
      </c>
      <c r="AII10" s="884" t="e">
        <f>IF(AIN4="常勤",AHU10,IF(AIN4="非常勤",AHI10," "))</f>
        <v>#N/A</v>
      </c>
      <c r="AIJ10" s="885"/>
      <c r="AIK10" s="885"/>
      <c r="AIL10" s="881" t="s">
        <v>291</v>
      </c>
      <c r="AIM10" s="884" t="e">
        <f>IF(AIN4="常勤",AHX10,IF(AIN4="非常勤",AHL10," "))</f>
        <v>#N/A</v>
      </c>
      <c r="AIN10" s="885"/>
      <c r="AIO10" s="885"/>
      <c r="AIP10" s="881" t="s">
        <v>291</v>
      </c>
      <c r="AIQ10" s="887" t="s">
        <v>292</v>
      </c>
      <c r="AIR10" s="888"/>
      <c r="AIS10" s="887" t="s">
        <v>293</v>
      </c>
      <c r="AIT10" s="891"/>
      <c r="AIU10" s="888"/>
      <c r="AIV10" s="934"/>
      <c r="AIW10" s="935"/>
      <c r="AIX10" s="935"/>
      <c r="AIY10" s="936"/>
      <c r="AIZ10" s="916"/>
      <c r="AJA10" s="918"/>
      <c r="AJB10" s="921"/>
      <c r="AJC10" s="922"/>
      <c r="AJD10" s="921"/>
      <c r="AJE10" s="922"/>
      <c r="AJF10" s="872" t="e">
        <f>$G$10</f>
        <v>#N/A</v>
      </c>
      <c r="AJG10" s="873"/>
      <c r="AJH10" s="874"/>
      <c r="AJI10" s="872" t="e">
        <f>$J$10</f>
        <v>#N/A</v>
      </c>
      <c r="AJJ10" s="873"/>
      <c r="AJK10" s="874"/>
      <c r="AJL10" s="872" t="e">
        <f>$M$10</f>
        <v>#N/A</v>
      </c>
      <c r="AJM10" s="873"/>
      <c r="AJN10" s="874"/>
      <c r="AJO10" s="872" t="e">
        <f>$P$10</f>
        <v>#N/A</v>
      </c>
      <c r="AJP10" s="873"/>
      <c r="AJQ10" s="874"/>
      <c r="AJR10" s="872" t="e">
        <f>$S$10</f>
        <v>#N/A</v>
      </c>
      <c r="AJS10" s="873"/>
      <c r="AJT10" s="874"/>
      <c r="AJU10" s="872" t="e">
        <f>$V$10</f>
        <v>#N/A</v>
      </c>
      <c r="AJV10" s="873"/>
      <c r="AJW10" s="874"/>
      <c r="AJX10" s="872" t="e">
        <f>$Y$10</f>
        <v>#N/A</v>
      </c>
      <c r="AJY10" s="873"/>
      <c r="AJZ10" s="874"/>
      <c r="AKA10" s="872" t="e">
        <f>$AB$10</f>
        <v>#N/A</v>
      </c>
      <c r="AKB10" s="873"/>
      <c r="AKC10" s="874"/>
      <c r="AKD10" s="872" t="e">
        <f>IF(AKQ4="常勤",AJR10,IF(AKQ4="非常勤",AJF10," "))</f>
        <v>#N/A</v>
      </c>
      <c r="AKE10" s="873"/>
      <c r="AKF10" s="874"/>
      <c r="AKG10" s="881" t="s">
        <v>291</v>
      </c>
      <c r="AKH10" s="884" t="e">
        <f>IF(AKQ4="常勤",AJU10,IF(AKQ4="非常勤",AJI10," "))</f>
        <v>#N/A</v>
      </c>
      <c r="AKI10" s="885"/>
      <c r="AKJ10" s="885"/>
      <c r="AKK10" s="881" t="s">
        <v>291</v>
      </c>
      <c r="AKL10" s="884" t="e">
        <f>IF(AKQ4="常勤",AJX10,IF(AKQ4="非常勤",AJL10," "))</f>
        <v>#N/A</v>
      </c>
      <c r="AKM10" s="885"/>
      <c r="AKN10" s="885"/>
      <c r="AKO10" s="881" t="s">
        <v>291</v>
      </c>
      <c r="AKP10" s="884" t="e">
        <f>IF(AKQ4="常勤",AKA10,IF(AKQ4="非常勤",AJO10," "))</f>
        <v>#N/A</v>
      </c>
      <c r="AKQ10" s="885"/>
      <c r="AKR10" s="885"/>
      <c r="AKS10" s="881" t="s">
        <v>291</v>
      </c>
      <c r="AKT10" s="887" t="s">
        <v>292</v>
      </c>
      <c r="AKU10" s="888"/>
      <c r="AKV10" s="887" t="s">
        <v>293</v>
      </c>
      <c r="AKW10" s="891"/>
      <c r="AKX10" s="888"/>
      <c r="AKY10" s="934"/>
      <c r="AKZ10" s="935"/>
      <c r="ALA10" s="935"/>
      <c r="ALB10" s="936"/>
      <c r="ALC10" s="916"/>
      <c r="ALD10" s="918"/>
      <c r="ALE10" s="921"/>
      <c r="ALF10" s="922"/>
      <c r="ALG10" s="921"/>
      <c r="ALH10" s="922"/>
      <c r="ALI10" s="872" t="e">
        <f>$G$10</f>
        <v>#N/A</v>
      </c>
      <c r="ALJ10" s="873"/>
      <c r="ALK10" s="874"/>
      <c r="ALL10" s="872" t="e">
        <f>$J$10</f>
        <v>#N/A</v>
      </c>
      <c r="ALM10" s="873"/>
      <c r="ALN10" s="874"/>
      <c r="ALO10" s="872" t="e">
        <f>$M$10</f>
        <v>#N/A</v>
      </c>
      <c r="ALP10" s="873"/>
      <c r="ALQ10" s="874"/>
      <c r="ALR10" s="872" t="e">
        <f>$P$10</f>
        <v>#N/A</v>
      </c>
      <c r="ALS10" s="873"/>
      <c r="ALT10" s="874"/>
      <c r="ALU10" s="872" t="e">
        <f>$S$10</f>
        <v>#N/A</v>
      </c>
      <c r="ALV10" s="873"/>
      <c r="ALW10" s="874"/>
      <c r="ALX10" s="872" t="e">
        <f>$V$10</f>
        <v>#N/A</v>
      </c>
      <c r="ALY10" s="873"/>
      <c r="ALZ10" s="874"/>
      <c r="AMA10" s="872" t="e">
        <f>$Y$10</f>
        <v>#N/A</v>
      </c>
      <c r="AMB10" s="873"/>
      <c r="AMC10" s="874"/>
      <c r="AMD10" s="872" t="e">
        <f>$AB$10</f>
        <v>#N/A</v>
      </c>
      <c r="AME10" s="873"/>
      <c r="AMF10" s="874"/>
      <c r="AMG10" s="872" t="e">
        <f>IF(AMT4="常勤",ALU10,IF(AMT4="非常勤",ALI10," "))</f>
        <v>#N/A</v>
      </c>
      <c r="AMH10" s="873"/>
      <c r="AMI10" s="874"/>
      <c r="AMJ10" s="881" t="s">
        <v>291</v>
      </c>
      <c r="AMK10" s="884" t="e">
        <f>IF(AMT4="常勤",ALX10,IF(AMT4="非常勤",ALL10," "))</f>
        <v>#N/A</v>
      </c>
      <c r="AML10" s="885"/>
      <c r="AMM10" s="885"/>
      <c r="AMN10" s="881" t="s">
        <v>291</v>
      </c>
      <c r="AMO10" s="884" t="e">
        <f>IF(AMT4="常勤",AMA10,IF(AMT4="非常勤",ALO10," "))</f>
        <v>#N/A</v>
      </c>
      <c r="AMP10" s="885"/>
      <c r="AMQ10" s="885"/>
      <c r="AMR10" s="881" t="s">
        <v>291</v>
      </c>
      <c r="AMS10" s="884" t="e">
        <f>IF(AMT4="常勤",AMD10,IF(AMT4="非常勤",ALR10," "))</f>
        <v>#N/A</v>
      </c>
      <c r="AMT10" s="885"/>
      <c r="AMU10" s="885"/>
      <c r="AMV10" s="881" t="s">
        <v>291</v>
      </c>
      <c r="AMW10" s="887" t="s">
        <v>292</v>
      </c>
      <c r="AMX10" s="888"/>
      <c r="AMY10" s="887" t="s">
        <v>293</v>
      </c>
      <c r="AMZ10" s="891"/>
      <c r="ANA10" s="888"/>
      <c r="ANB10" s="934"/>
      <c r="ANC10" s="935"/>
      <c r="AND10" s="935"/>
      <c r="ANE10" s="936"/>
      <c r="ANF10" s="916"/>
      <c r="ANG10" s="918"/>
      <c r="ANH10" s="921"/>
      <c r="ANI10" s="922"/>
      <c r="ANJ10" s="921"/>
      <c r="ANK10" s="922"/>
      <c r="ANL10" s="872" t="e">
        <f>$G$10</f>
        <v>#N/A</v>
      </c>
      <c r="ANM10" s="873"/>
      <c r="ANN10" s="874"/>
      <c r="ANO10" s="872" t="e">
        <f>$J$10</f>
        <v>#N/A</v>
      </c>
      <c r="ANP10" s="873"/>
      <c r="ANQ10" s="874"/>
      <c r="ANR10" s="872" t="e">
        <f>$M$10</f>
        <v>#N/A</v>
      </c>
      <c r="ANS10" s="873"/>
      <c r="ANT10" s="874"/>
      <c r="ANU10" s="872" t="e">
        <f>$P$10</f>
        <v>#N/A</v>
      </c>
      <c r="ANV10" s="873"/>
      <c r="ANW10" s="874"/>
      <c r="ANX10" s="872" t="e">
        <f>$S$10</f>
        <v>#N/A</v>
      </c>
      <c r="ANY10" s="873"/>
      <c r="ANZ10" s="874"/>
      <c r="AOA10" s="872" t="e">
        <f>$V$10</f>
        <v>#N/A</v>
      </c>
      <c r="AOB10" s="873"/>
      <c r="AOC10" s="874"/>
      <c r="AOD10" s="872" t="e">
        <f>$Y$10</f>
        <v>#N/A</v>
      </c>
      <c r="AOE10" s="873"/>
      <c r="AOF10" s="874"/>
      <c r="AOG10" s="872" t="e">
        <f>$AB$10</f>
        <v>#N/A</v>
      </c>
      <c r="AOH10" s="873"/>
      <c r="AOI10" s="874"/>
      <c r="AOJ10" s="872" t="e">
        <f>IF(AOW4="常勤",ANX10,IF(AOW4="非常勤",ANL10," "))</f>
        <v>#N/A</v>
      </c>
      <c r="AOK10" s="873"/>
      <c r="AOL10" s="874"/>
      <c r="AOM10" s="881" t="s">
        <v>291</v>
      </c>
      <c r="AON10" s="884" t="e">
        <f>IF(AOW4="常勤",AOA10,IF(AOW4="非常勤",ANO10," "))</f>
        <v>#N/A</v>
      </c>
      <c r="AOO10" s="885"/>
      <c r="AOP10" s="885"/>
      <c r="AOQ10" s="881" t="s">
        <v>291</v>
      </c>
      <c r="AOR10" s="884" t="e">
        <f>IF(AOW4="常勤",AOD10,IF(AOW4="非常勤",ANR10," "))</f>
        <v>#N/A</v>
      </c>
      <c r="AOS10" s="885"/>
      <c r="AOT10" s="885"/>
      <c r="AOU10" s="881" t="s">
        <v>291</v>
      </c>
      <c r="AOV10" s="884" t="e">
        <f>IF(AOW4="常勤",AOG10,IF(AOW4="非常勤",ANU10," "))</f>
        <v>#N/A</v>
      </c>
      <c r="AOW10" s="885"/>
      <c r="AOX10" s="885"/>
      <c r="AOY10" s="881" t="s">
        <v>291</v>
      </c>
      <c r="AOZ10" s="887" t="s">
        <v>292</v>
      </c>
      <c r="APA10" s="888"/>
      <c r="APB10" s="887" t="s">
        <v>293</v>
      </c>
      <c r="APC10" s="891"/>
      <c r="APD10" s="888"/>
      <c r="APE10" s="934"/>
      <c r="APF10" s="935"/>
      <c r="APG10" s="935"/>
      <c r="APH10" s="936"/>
    </row>
    <row r="11" spans="1:1100" ht="17.25" customHeight="1">
      <c r="A11" s="948"/>
      <c r="B11" s="949"/>
      <c r="C11" s="950"/>
      <c r="D11" s="950"/>
      <c r="E11" s="950"/>
      <c r="F11" s="950"/>
      <c r="G11" s="885"/>
      <c r="H11" s="885"/>
      <c r="I11" s="885"/>
      <c r="J11" s="885"/>
      <c r="K11" s="885"/>
      <c r="L11" s="885"/>
      <c r="M11" s="885"/>
      <c r="N11" s="885"/>
      <c r="O11" s="885"/>
      <c r="P11" s="885"/>
      <c r="Q11" s="885"/>
      <c r="R11" s="885"/>
      <c r="S11" s="885"/>
      <c r="T11" s="885"/>
      <c r="U11" s="885"/>
      <c r="V11" s="885"/>
      <c r="W11" s="885"/>
      <c r="X11" s="885"/>
      <c r="Y11" s="885"/>
      <c r="Z11" s="885"/>
      <c r="AA11" s="885"/>
      <c r="AB11" s="885"/>
      <c r="AC11" s="885"/>
      <c r="AD11" s="885"/>
      <c r="AE11" s="875"/>
      <c r="AF11" s="876"/>
      <c r="AG11" s="877"/>
      <c r="AH11" s="882"/>
      <c r="AI11" s="885"/>
      <c r="AJ11" s="885"/>
      <c r="AK11" s="885"/>
      <c r="AL11" s="882"/>
      <c r="AM11" s="885"/>
      <c r="AN11" s="885"/>
      <c r="AO11" s="885"/>
      <c r="AP11" s="882"/>
      <c r="AQ11" s="885"/>
      <c r="AR11" s="885"/>
      <c r="AS11" s="885"/>
      <c r="AT11" s="882"/>
      <c r="AU11" s="889"/>
      <c r="AV11" s="890"/>
      <c r="AW11" s="889"/>
      <c r="AX11" s="892"/>
      <c r="AY11" s="892"/>
      <c r="AZ11" s="934"/>
      <c r="BA11" s="935"/>
      <c r="BB11" s="935"/>
      <c r="BC11" s="936"/>
      <c r="BD11" s="916"/>
      <c r="BE11" s="918"/>
      <c r="BF11" s="921"/>
      <c r="BG11" s="922"/>
      <c r="BH11" s="921"/>
      <c r="BI11" s="922"/>
      <c r="BJ11" s="875"/>
      <c r="BK11" s="876"/>
      <c r="BL11" s="877"/>
      <c r="BM11" s="875"/>
      <c r="BN11" s="876"/>
      <c r="BO11" s="877"/>
      <c r="BP11" s="875"/>
      <c r="BQ11" s="876"/>
      <c r="BR11" s="877"/>
      <c r="BS11" s="875"/>
      <c r="BT11" s="876"/>
      <c r="BU11" s="877"/>
      <c r="BV11" s="875"/>
      <c r="BW11" s="876"/>
      <c r="BX11" s="877"/>
      <c r="BY11" s="875"/>
      <c r="BZ11" s="876"/>
      <c r="CA11" s="877"/>
      <c r="CB11" s="875"/>
      <c r="CC11" s="876"/>
      <c r="CD11" s="877"/>
      <c r="CE11" s="875"/>
      <c r="CF11" s="876"/>
      <c r="CG11" s="877"/>
      <c r="CH11" s="875"/>
      <c r="CI11" s="876"/>
      <c r="CJ11" s="877"/>
      <c r="CK11" s="882"/>
      <c r="CL11" s="885"/>
      <c r="CM11" s="885"/>
      <c r="CN11" s="885"/>
      <c r="CO11" s="882"/>
      <c r="CP11" s="885"/>
      <c r="CQ11" s="885"/>
      <c r="CR11" s="885"/>
      <c r="CS11" s="882"/>
      <c r="CT11" s="885"/>
      <c r="CU11" s="885"/>
      <c r="CV11" s="885"/>
      <c r="CW11" s="882"/>
      <c r="CX11" s="889"/>
      <c r="CY11" s="890"/>
      <c r="CZ11" s="889"/>
      <c r="DA11" s="892"/>
      <c r="DB11" s="890"/>
      <c r="DC11" s="934"/>
      <c r="DD11" s="935"/>
      <c r="DE11" s="935"/>
      <c r="DF11" s="936"/>
      <c r="DG11" s="916"/>
      <c r="DH11" s="918"/>
      <c r="DI11" s="921"/>
      <c r="DJ11" s="922"/>
      <c r="DK11" s="921"/>
      <c r="DL11" s="922"/>
      <c r="DM11" s="875"/>
      <c r="DN11" s="876"/>
      <c r="DO11" s="877"/>
      <c r="DP11" s="875"/>
      <c r="DQ11" s="876"/>
      <c r="DR11" s="877"/>
      <c r="DS11" s="875"/>
      <c r="DT11" s="876"/>
      <c r="DU11" s="877"/>
      <c r="DV11" s="875"/>
      <c r="DW11" s="876"/>
      <c r="DX11" s="877"/>
      <c r="DY11" s="875"/>
      <c r="DZ11" s="876"/>
      <c r="EA11" s="877"/>
      <c r="EB11" s="875"/>
      <c r="EC11" s="876"/>
      <c r="ED11" s="877"/>
      <c r="EE11" s="875"/>
      <c r="EF11" s="876"/>
      <c r="EG11" s="877"/>
      <c r="EH11" s="875"/>
      <c r="EI11" s="876"/>
      <c r="EJ11" s="877"/>
      <c r="EK11" s="875"/>
      <c r="EL11" s="876"/>
      <c r="EM11" s="877"/>
      <c r="EN11" s="882"/>
      <c r="EO11" s="885"/>
      <c r="EP11" s="885"/>
      <c r="EQ11" s="885"/>
      <c r="ER11" s="882"/>
      <c r="ES11" s="885"/>
      <c r="ET11" s="885"/>
      <c r="EU11" s="885"/>
      <c r="EV11" s="882"/>
      <c r="EW11" s="885"/>
      <c r="EX11" s="885"/>
      <c r="EY11" s="885"/>
      <c r="EZ11" s="882"/>
      <c r="FA11" s="889"/>
      <c r="FB11" s="890"/>
      <c r="FC11" s="889"/>
      <c r="FD11" s="892"/>
      <c r="FE11" s="890"/>
      <c r="FF11" s="934"/>
      <c r="FG11" s="935"/>
      <c r="FH11" s="935"/>
      <c r="FI11" s="936"/>
      <c r="FJ11" s="916"/>
      <c r="FK11" s="918"/>
      <c r="FL11" s="921"/>
      <c r="FM11" s="922"/>
      <c r="FN11" s="921"/>
      <c r="FO11" s="922"/>
      <c r="FP11" s="875"/>
      <c r="FQ11" s="876"/>
      <c r="FR11" s="877"/>
      <c r="FS11" s="875"/>
      <c r="FT11" s="876"/>
      <c r="FU11" s="877"/>
      <c r="FV11" s="875"/>
      <c r="FW11" s="876"/>
      <c r="FX11" s="877"/>
      <c r="FY11" s="875"/>
      <c r="FZ11" s="876"/>
      <c r="GA11" s="877"/>
      <c r="GB11" s="875"/>
      <c r="GC11" s="876"/>
      <c r="GD11" s="877"/>
      <c r="GE11" s="875"/>
      <c r="GF11" s="876"/>
      <c r="GG11" s="877"/>
      <c r="GH11" s="875"/>
      <c r="GI11" s="876"/>
      <c r="GJ11" s="877"/>
      <c r="GK11" s="875"/>
      <c r="GL11" s="876"/>
      <c r="GM11" s="877"/>
      <c r="GN11" s="875"/>
      <c r="GO11" s="876"/>
      <c r="GP11" s="877"/>
      <c r="GQ11" s="882"/>
      <c r="GR11" s="885"/>
      <c r="GS11" s="885"/>
      <c r="GT11" s="885"/>
      <c r="GU11" s="882"/>
      <c r="GV11" s="885"/>
      <c r="GW11" s="885"/>
      <c r="GX11" s="885"/>
      <c r="GY11" s="882"/>
      <c r="GZ11" s="885"/>
      <c r="HA11" s="885"/>
      <c r="HB11" s="885"/>
      <c r="HC11" s="882"/>
      <c r="HD11" s="889"/>
      <c r="HE11" s="890"/>
      <c r="HF11" s="889"/>
      <c r="HG11" s="892"/>
      <c r="HH11" s="890"/>
      <c r="HI11" s="934"/>
      <c r="HJ11" s="935"/>
      <c r="HK11" s="935"/>
      <c r="HL11" s="936"/>
      <c r="HM11" s="916"/>
      <c r="HN11" s="918"/>
      <c r="HO11" s="921"/>
      <c r="HP11" s="922"/>
      <c r="HQ11" s="921"/>
      <c r="HR11" s="922"/>
      <c r="HS11" s="875"/>
      <c r="HT11" s="876"/>
      <c r="HU11" s="877"/>
      <c r="HV11" s="875"/>
      <c r="HW11" s="876"/>
      <c r="HX11" s="877"/>
      <c r="HY11" s="875"/>
      <c r="HZ11" s="876"/>
      <c r="IA11" s="877"/>
      <c r="IB11" s="875"/>
      <c r="IC11" s="876"/>
      <c r="ID11" s="877"/>
      <c r="IE11" s="875"/>
      <c r="IF11" s="876"/>
      <c r="IG11" s="877"/>
      <c r="IH11" s="875"/>
      <c r="II11" s="876"/>
      <c r="IJ11" s="877"/>
      <c r="IK11" s="875"/>
      <c r="IL11" s="876"/>
      <c r="IM11" s="877"/>
      <c r="IN11" s="875"/>
      <c r="IO11" s="876"/>
      <c r="IP11" s="877"/>
      <c r="IQ11" s="875"/>
      <c r="IR11" s="876"/>
      <c r="IS11" s="877"/>
      <c r="IT11" s="882"/>
      <c r="IU11" s="885"/>
      <c r="IV11" s="885"/>
      <c r="IW11" s="885"/>
      <c r="IX11" s="882"/>
      <c r="IY11" s="885"/>
      <c r="IZ11" s="885"/>
      <c r="JA11" s="885"/>
      <c r="JB11" s="882"/>
      <c r="JC11" s="885"/>
      <c r="JD11" s="885"/>
      <c r="JE11" s="885"/>
      <c r="JF11" s="882"/>
      <c r="JG11" s="889"/>
      <c r="JH11" s="890"/>
      <c r="JI11" s="889"/>
      <c r="JJ11" s="892"/>
      <c r="JK11" s="890"/>
      <c r="JL11" s="934"/>
      <c r="JM11" s="935"/>
      <c r="JN11" s="935"/>
      <c r="JO11" s="936"/>
      <c r="JP11" s="916"/>
      <c r="JQ11" s="918"/>
      <c r="JR11" s="921"/>
      <c r="JS11" s="922"/>
      <c r="JT11" s="921"/>
      <c r="JU11" s="922"/>
      <c r="JV11" s="875"/>
      <c r="JW11" s="876"/>
      <c r="JX11" s="877"/>
      <c r="JY11" s="875"/>
      <c r="JZ11" s="876"/>
      <c r="KA11" s="877"/>
      <c r="KB11" s="875"/>
      <c r="KC11" s="876"/>
      <c r="KD11" s="877"/>
      <c r="KE11" s="875"/>
      <c r="KF11" s="876"/>
      <c r="KG11" s="877"/>
      <c r="KH11" s="875"/>
      <c r="KI11" s="876"/>
      <c r="KJ11" s="877"/>
      <c r="KK11" s="875"/>
      <c r="KL11" s="876"/>
      <c r="KM11" s="877"/>
      <c r="KN11" s="875"/>
      <c r="KO11" s="876"/>
      <c r="KP11" s="877"/>
      <c r="KQ11" s="875"/>
      <c r="KR11" s="876"/>
      <c r="KS11" s="877"/>
      <c r="KT11" s="875"/>
      <c r="KU11" s="876"/>
      <c r="KV11" s="877"/>
      <c r="KW11" s="882"/>
      <c r="KX11" s="885"/>
      <c r="KY11" s="885"/>
      <c r="KZ11" s="885"/>
      <c r="LA11" s="882"/>
      <c r="LB11" s="885"/>
      <c r="LC11" s="885"/>
      <c r="LD11" s="885"/>
      <c r="LE11" s="882"/>
      <c r="LF11" s="885"/>
      <c r="LG11" s="885"/>
      <c r="LH11" s="885"/>
      <c r="LI11" s="882"/>
      <c r="LJ11" s="889"/>
      <c r="LK11" s="890"/>
      <c r="LL11" s="889"/>
      <c r="LM11" s="892"/>
      <c r="LN11" s="890"/>
      <c r="LO11" s="934"/>
      <c r="LP11" s="935"/>
      <c r="LQ11" s="935"/>
      <c r="LR11" s="936"/>
      <c r="LS11" s="916"/>
      <c r="LT11" s="918"/>
      <c r="LU11" s="921"/>
      <c r="LV11" s="922"/>
      <c r="LW11" s="921"/>
      <c r="LX11" s="922"/>
      <c r="LY11" s="875"/>
      <c r="LZ11" s="876"/>
      <c r="MA11" s="877"/>
      <c r="MB11" s="875"/>
      <c r="MC11" s="876"/>
      <c r="MD11" s="877"/>
      <c r="ME11" s="875"/>
      <c r="MF11" s="876"/>
      <c r="MG11" s="877"/>
      <c r="MH11" s="875"/>
      <c r="MI11" s="876"/>
      <c r="MJ11" s="877"/>
      <c r="MK11" s="875"/>
      <c r="ML11" s="876"/>
      <c r="MM11" s="877"/>
      <c r="MN11" s="875"/>
      <c r="MO11" s="876"/>
      <c r="MP11" s="877"/>
      <c r="MQ11" s="875"/>
      <c r="MR11" s="876"/>
      <c r="MS11" s="877"/>
      <c r="MT11" s="875"/>
      <c r="MU11" s="876"/>
      <c r="MV11" s="877"/>
      <c r="MW11" s="875"/>
      <c r="MX11" s="876"/>
      <c r="MY11" s="877"/>
      <c r="MZ11" s="882"/>
      <c r="NA11" s="885"/>
      <c r="NB11" s="885"/>
      <c r="NC11" s="885"/>
      <c r="ND11" s="882"/>
      <c r="NE11" s="885"/>
      <c r="NF11" s="885"/>
      <c r="NG11" s="885"/>
      <c r="NH11" s="882"/>
      <c r="NI11" s="885"/>
      <c r="NJ11" s="885"/>
      <c r="NK11" s="885"/>
      <c r="NL11" s="882"/>
      <c r="NM11" s="889"/>
      <c r="NN11" s="890"/>
      <c r="NO11" s="889"/>
      <c r="NP11" s="892"/>
      <c r="NQ11" s="890"/>
      <c r="NR11" s="934"/>
      <c r="NS11" s="935"/>
      <c r="NT11" s="935"/>
      <c r="NU11" s="936"/>
      <c r="NV11" s="916"/>
      <c r="NW11" s="918"/>
      <c r="NX11" s="921"/>
      <c r="NY11" s="922"/>
      <c r="NZ11" s="921"/>
      <c r="OA11" s="922"/>
      <c r="OB11" s="875"/>
      <c r="OC11" s="876"/>
      <c r="OD11" s="877"/>
      <c r="OE11" s="875"/>
      <c r="OF11" s="876"/>
      <c r="OG11" s="877"/>
      <c r="OH11" s="875"/>
      <c r="OI11" s="876"/>
      <c r="OJ11" s="877"/>
      <c r="OK11" s="875"/>
      <c r="OL11" s="876"/>
      <c r="OM11" s="877"/>
      <c r="ON11" s="875"/>
      <c r="OO11" s="876"/>
      <c r="OP11" s="877"/>
      <c r="OQ11" s="875"/>
      <c r="OR11" s="876"/>
      <c r="OS11" s="877"/>
      <c r="OT11" s="875"/>
      <c r="OU11" s="876"/>
      <c r="OV11" s="877"/>
      <c r="OW11" s="875"/>
      <c r="OX11" s="876"/>
      <c r="OY11" s="877"/>
      <c r="OZ11" s="875"/>
      <c r="PA11" s="876"/>
      <c r="PB11" s="877"/>
      <c r="PC11" s="882"/>
      <c r="PD11" s="885"/>
      <c r="PE11" s="885"/>
      <c r="PF11" s="885"/>
      <c r="PG11" s="882"/>
      <c r="PH11" s="885"/>
      <c r="PI11" s="885"/>
      <c r="PJ11" s="885"/>
      <c r="PK11" s="882"/>
      <c r="PL11" s="885"/>
      <c r="PM11" s="885"/>
      <c r="PN11" s="885"/>
      <c r="PO11" s="882"/>
      <c r="PP11" s="889"/>
      <c r="PQ11" s="890"/>
      <c r="PR11" s="889"/>
      <c r="PS11" s="892"/>
      <c r="PT11" s="890"/>
      <c r="PU11" s="934"/>
      <c r="PV11" s="935"/>
      <c r="PW11" s="935"/>
      <c r="PX11" s="936"/>
      <c r="PY11" s="916"/>
      <c r="PZ11" s="918"/>
      <c r="QA11" s="921"/>
      <c r="QB11" s="922"/>
      <c r="QC11" s="921"/>
      <c r="QD11" s="922"/>
      <c r="QE11" s="875"/>
      <c r="QF11" s="876"/>
      <c r="QG11" s="877"/>
      <c r="QH11" s="875"/>
      <c r="QI11" s="876"/>
      <c r="QJ11" s="877"/>
      <c r="QK11" s="875"/>
      <c r="QL11" s="876"/>
      <c r="QM11" s="877"/>
      <c r="QN11" s="875"/>
      <c r="QO11" s="876"/>
      <c r="QP11" s="877"/>
      <c r="QQ11" s="875"/>
      <c r="QR11" s="876"/>
      <c r="QS11" s="877"/>
      <c r="QT11" s="875"/>
      <c r="QU11" s="876"/>
      <c r="QV11" s="877"/>
      <c r="QW11" s="875"/>
      <c r="QX11" s="876"/>
      <c r="QY11" s="877"/>
      <c r="QZ11" s="875"/>
      <c r="RA11" s="876"/>
      <c r="RB11" s="877"/>
      <c r="RC11" s="875"/>
      <c r="RD11" s="876"/>
      <c r="RE11" s="877"/>
      <c r="RF11" s="882"/>
      <c r="RG11" s="885"/>
      <c r="RH11" s="885"/>
      <c r="RI11" s="885"/>
      <c r="RJ11" s="882"/>
      <c r="RK11" s="885"/>
      <c r="RL11" s="885"/>
      <c r="RM11" s="885"/>
      <c r="RN11" s="882"/>
      <c r="RO11" s="885"/>
      <c r="RP11" s="885"/>
      <c r="RQ11" s="885"/>
      <c r="RR11" s="882"/>
      <c r="RS11" s="889"/>
      <c r="RT11" s="890"/>
      <c r="RU11" s="889"/>
      <c r="RV11" s="892"/>
      <c r="RW11" s="890"/>
      <c r="RX11" s="934"/>
      <c r="RY11" s="935"/>
      <c r="RZ11" s="935"/>
      <c r="SA11" s="936"/>
      <c r="SB11" s="916"/>
      <c r="SC11" s="918"/>
      <c r="SD11" s="921"/>
      <c r="SE11" s="922"/>
      <c r="SF11" s="921"/>
      <c r="SG11" s="922"/>
      <c r="SH11" s="875"/>
      <c r="SI11" s="876"/>
      <c r="SJ11" s="877"/>
      <c r="SK11" s="875"/>
      <c r="SL11" s="876"/>
      <c r="SM11" s="877"/>
      <c r="SN11" s="875"/>
      <c r="SO11" s="876"/>
      <c r="SP11" s="877"/>
      <c r="SQ11" s="875"/>
      <c r="SR11" s="876"/>
      <c r="SS11" s="877"/>
      <c r="ST11" s="875"/>
      <c r="SU11" s="876"/>
      <c r="SV11" s="877"/>
      <c r="SW11" s="875"/>
      <c r="SX11" s="876"/>
      <c r="SY11" s="877"/>
      <c r="SZ11" s="875"/>
      <c r="TA11" s="876"/>
      <c r="TB11" s="877"/>
      <c r="TC11" s="875"/>
      <c r="TD11" s="876"/>
      <c r="TE11" s="877"/>
      <c r="TF11" s="875"/>
      <c r="TG11" s="876"/>
      <c r="TH11" s="877"/>
      <c r="TI11" s="882"/>
      <c r="TJ11" s="885"/>
      <c r="TK11" s="885"/>
      <c r="TL11" s="885"/>
      <c r="TM11" s="882"/>
      <c r="TN11" s="885"/>
      <c r="TO11" s="885"/>
      <c r="TP11" s="885"/>
      <c r="TQ11" s="882"/>
      <c r="TR11" s="885"/>
      <c r="TS11" s="885"/>
      <c r="TT11" s="885"/>
      <c r="TU11" s="882"/>
      <c r="TV11" s="889"/>
      <c r="TW11" s="890"/>
      <c r="TX11" s="889"/>
      <c r="TY11" s="892"/>
      <c r="TZ11" s="890"/>
      <c r="UA11" s="934"/>
      <c r="UB11" s="935"/>
      <c r="UC11" s="935"/>
      <c r="UD11" s="936"/>
      <c r="UE11" s="916"/>
      <c r="UF11" s="918"/>
      <c r="UG11" s="921"/>
      <c r="UH11" s="922"/>
      <c r="UI11" s="921"/>
      <c r="UJ11" s="922"/>
      <c r="UK11" s="875"/>
      <c r="UL11" s="876"/>
      <c r="UM11" s="877"/>
      <c r="UN11" s="875"/>
      <c r="UO11" s="876"/>
      <c r="UP11" s="877"/>
      <c r="UQ11" s="875"/>
      <c r="UR11" s="876"/>
      <c r="US11" s="877"/>
      <c r="UT11" s="875"/>
      <c r="UU11" s="876"/>
      <c r="UV11" s="877"/>
      <c r="UW11" s="875"/>
      <c r="UX11" s="876"/>
      <c r="UY11" s="877"/>
      <c r="UZ11" s="875"/>
      <c r="VA11" s="876"/>
      <c r="VB11" s="877"/>
      <c r="VC11" s="875"/>
      <c r="VD11" s="876"/>
      <c r="VE11" s="877"/>
      <c r="VF11" s="875"/>
      <c r="VG11" s="876"/>
      <c r="VH11" s="877"/>
      <c r="VI11" s="875"/>
      <c r="VJ11" s="876"/>
      <c r="VK11" s="877"/>
      <c r="VL11" s="882"/>
      <c r="VM11" s="885"/>
      <c r="VN11" s="885"/>
      <c r="VO11" s="885"/>
      <c r="VP11" s="882"/>
      <c r="VQ11" s="885"/>
      <c r="VR11" s="885"/>
      <c r="VS11" s="885"/>
      <c r="VT11" s="882"/>
      <c r="VU11" s="885"/>
      <c r="VV11" s="885"/>
      <c r="VW11" s="885"/>
      <c r="VX11" s="882"/>
      <c r="VY11" s="889"/>
      <c r="VZ11" s="890"/>
      <c r="WA11" s="889"/>
      <c r="WB11" s="892"/>
      <c r="WC11" s="890"/>
      <c r="WD11" s="934"/>
      <c r="WE11" s="935"/>
      <c r="WF11" s="935"/>
      <c r="WG11" s="936"/>
      <c r="WH11" s="916"/>
      <c r="WI11" s="918"/>
      <c r="WJ11" s="921"/>
      <c r="WK11" s="922"/>
      <c r="WL11" s="921"/>
      <c r="WM11" s="922"/>
      <c r="WN11" s="875"/>
      <c r="WO11" s="876"/>
      <c r="WP11" s="877"/>
      <c r="WQ11" s="875"/>
      <c r="WR11" s="876"/>
      <c r="WS11" s="877"/>
      <c r="WT11" s="875"/>
      <c r="WU11" s="876"/>
      <c r="WV11" s="877"/>
      <c r="WW11" s="875"/>
      <c r="WX11" s="876"/>
      <c r="WY11" s="877"/>
      <c r="WZ11" s="875"/>
      <c r="XA11" s="876"/>
      <c r="XB11" s="877"/>
      <c r="XC11" s="875"/>
      <c r="XD11" s="876"/>
      <c r="XE11" s="877"/>
      <c r="XF11" s="875"/>
      <c r="XG11" s="876"/>
      <c r="XH11" s="877"/>
      <c r="XI11" s="875"/>
      <c r="XJ11" s="876"/>
      <c r="XK11" s="877"/>
      <c r="XL11" s="875"/>
      <c r="XM11" s="876"/>
      <c r="XN11" s="877"/>
      <c r="XO11" s="882"/>
      <c r="XP11" s="885"/>
      <c r="XQ11" s="885"/>
      <c r="XR11" s="885"/>
      <c r="XS11" s="882"/>
      <c r="XT11" s="885"/>
      <c r="XU11" s="885"/>
      <c r="XV11" s="885"/>
      <c r="XW11" s="882"/>
      <c r="XX11" s="885"/>
      <c r="XY11" s="885"/>
      <c r="XZ11" s="885"/>
      <c r="YA11" s="882"/>
      <c r="YB11" s="889"/>
      <c r="YC11" s="890"/>
      <c r="YD11" s="889"/>
      <c r="YE11" s="892"/>
      <c r="YF11" s="890"/>
      <c r="YG11" s="934"/>
      <c r="YH11" s="935"/>
      <c r="YI11" s="935"/>
      <c r="YJ11" s="936"/>
      <c r="YK11" s="916"/>
      <c r="YL11" s="918"/>
      <c r="YM11" s="921"/>
      <c r="YN11" s="922"/>
      <c r="YO11" s="921"/>
      <c r="YP11" s="922"/>
      <c r="YQ11" s="875"/>
      <c r="YR11" s="876"/>
      <c r="YS11" s="877"/>
      <c r="YT11" s="875"/>
      <c r="YU11" s="876"/>
      <c r="YV11" s="877"/>
      <c r="YW11" s="875"/>
      <c r="YX11" s="876"/>
      <c r="YY11" s="877"/>
      <c r="YZ11" s="875"/>
      <c r="ZA11" s="876"/>
      <c r="ZB11" s="877"/>
      <c r="ZC11" s="875"/>
      <c r="ZD11" s="876"/>
      <c r="ZE11" s="877"/>
      <c r="ZF11" s="875"/>
      <c r="ZG11" s="876"/>
      <c r="ZH11" s="877"/>
      <c r="ZI11" s="875"/>
      <c r="ZJ11" s="876"/>
      <c r="ZK11" s="877"/>
      <c r="ZL11" s="875"/>
      <c r="ZM11" s="876"/>
      <c r="ZN11" s="877"/>
      <c r="ZO11" s="875"/>
      <c r="ZP11" s="876"/>
      <c r="ZQ11" s="877"/>
      <c r="ZR11" s="882"/>
      <c r="ZS11" s="885"/>
      <c r="ZT11" s="885"/>
      <c r="ZU11" s="885"/>
      <c r="ZV11" s="882"/>
      <c r="ZW11" s="885"/>
      <c r="ZX11" s="885"/>
      <c r="ZY11" s="885"/>
      <c r="ZZ11" s="882"/>
      <c r="AAA11" s="885"/>
      <c r="AAB11" s="885"/>
      <c r="AAC11" s="885"/>
      <c r="AAD11" s="882"/>
      <c r="AAE11" s="889"/>
      <c r="AAF11" s="890"/>
      <c r="AAG11" s="889"/>
      <c r="AAH11" s="892"/>
      <c r="AAI11" s="890"/>
      <c r="AAJ11" s="934"/>
      <c r="AAK11" s="935"/>
      <c r="AAL11" s="935"/>
      <c r="AAM11" s="936"/>
      <c r="AAN11" s="916"/>
      <c r="AAO11" s="918"/>
      <c r="AAP11" s="921"/>
      <c r="AAQ11" s="922"/>
      <c r="AAR11" s="921"/>
      <c r="AAS11" s="922"/>
      <c r="AAT11" s="875"/>
      <c r="AAU11" s="876"/>
      <c r="AAV11" s="877"/>
      <c r="AAW11" s="875"/>
      <c r="AAX11" s="876"/>
      <c r="AAY11" s="877"/>
      <c r="AAZ11" s="875"/>
      <c r="ABA11" s="876"/>
      <c r="ABB11" s="877"/>
      <c r="ABC11" s="875"/>
      <c r="ABD11" s="876"/>
      <c r="ABE11" s="877"/>
      <c r="ABF11" s="875"/>
      <c r="ABG11" s="876"/>
      <c r="ABH11" s="877"/>
      <c r="ABI11" s="875"/>
      <c r="ABJ11" s="876"/>
      <c r="ABK11" s="877"/>
      <c r="ABL11" s="875"/>
      <c r="ABM11" s="876"/>
      <c r="ABN11" s="877"/>
      <c r="ABO11" s="875"/>
      <c r="ABP11" s="876"/>
      <c r="ABQ11" s="877"/>
      <c r="ABR11" s="875"/>
      <c r="ABS11" s="876"/>
      <c r="ABT11" s="877"/>
      <c r="ABU11" s="882"/>
      <c r="ABV11" s="885"/>
      <c r="ABW11" s="885"/>
      <c r="ABX11" s="885"/>
      <c r="ABY11" s="882"/>
      <c r="ABZ11" s="885"/>
      <c r="ACA11" s="885"/>
      <c r="ACB11" s="885"/>
      <c r="ACC11" s="882"/>
      <c r="ACD11" s="885"/>
      <c r="ACE11" s="885"/>
      <c r="ACF11" s="885"/>
      <c r="ACG11" s="882"/>
      <c r="ACH11" s="889"/>
      <c r="ACI11" s="890"/>
      <c r="ACJ11" s="889"/>
      <c r="ACK11" s="892"/>
      <c r="ACL11" s="890"/>
      <c r="ACM11" s="934"/>
      <c r="ACN11" s="935"/>
      <c r="ACO11" s="935"/>
      <c r="ACP11" s="936"/>
      <c r="ACQ11" s="916"/>
      <c r="ACR11" s="918"/>
      <c r="ACS11" s="921"/>
      <c r="ACT11" s="922"/>
      <c r="ACU11" s="921"/>
      <c r="ACV11" s="922"/>
      <c r="ACW11" s="875"/>
      <c r="ACX11" s="876"/>
      <c r="ACY11" s="877"/>
      <c r="ACZ11" s="875"/>
      <c r="ADA11" s="876"/>
      <c r="ADB11" s="877"/>
      <c r="ADC11" s="875"/>
      <c r="ADD11" s="876"/>
      <c r="ADE11" s="877"/>
      <c r="ADF11" s="875"/>
      <c r="ADG11" s="876"/>
      <c r="ADH11" s="877"/>
      <c r="ADI11" s="875"/>
      <c r="ADJ11" s="876"/>
      <c r="ADK11" s="877"/>
      <c r="ADL11" s="875"/>
      <c r="ADM11" s="876"/>
      <c r="ADN11" s="877"/>
      <c r="ADO11" s="875"/>
      <c r="ADP11" s="876"/>
      <c r="ADQ11" s="877"/>
      <c r="ADR11" s="875"/>
      <c r="ADS11" s="876"/>
      <c r="ADT11" s="877"/>
      <c r="ADU11" s="875"/>
      <c r="ADV11" s="876"/>
      <c r="ADW11" s="877"/>
      <c r="ADX11" s="882"/>
      <c r="ADY11" s="885"/>
      <c r="ADZ11" s="885"/>
      <c r="AEA11" s="885"/>
      <c r="AEB11" s="882"/>
      <c r="AEC11" s="885"/>
      <c r="AED11" s="885"/>
      <c r="AEE11" s="885"/>
      <c r="AEF11" s="882"/>
      <c r="AEG11" s="885"/>
      <c r="AEH11" s="885"/>
      <c r="AEI11" s="885"/>
      <c r="AEJ11" s="882"/>
      <c r="AEK11" s="889"/>
      <c r="AEL11" s="890"/>
      <c r="AEM11" s="889"/>
      <c r="AEN11" s="892"/>
      <c r="AEO11" s="890"/>
      <c r="AEP11" s="934"/>
      <c r="AEQ11" s="935"/>
      <c r="AER11" s="935"/>
      <c r="AES11" s="936"/>
      <c r="AET11" s="916"/>
      <c r="AEU11" s="918"/>
      <c r="AEV11" s="921"/>
      <c r="AEW11" s="922"/>
      <c r="AEX11" s="921"/>
      <c r="AEY11" s="922"/>
      <c r="AEZ11" s="875"/>
      <c r="AFA11" s="876"/>
      <c r="AFB11" s="877"/>
      <c r="AFC11" s="875"/>
      <c r="AFD11" s="876"/>
      <c r="AFE11" s="877"/>
      <c r="AFF11" s="875"/>
      <c r="AFG11" s="876"/>
      <c r="AFH11" s="877"/>
      <c r="AFI11" s="875"/>
      <c r="AFJ11" s="876"/>
      <c r="AFK11" s="877"/>
      <c r="AFL11" s="875"/>
      <c r="AFM11" s="876"/>
      <c r="AFN11" s="877"/>
      <c r="AFO11" s="875"/>
      <c r="AFP11" s="876"/>
      <c r="AFQ11" s="877"/>
      <c r="AFR11" s="875"/>
      <c r="AFS11" s="876"/>
      <c r="AFT11" s="877"/>
      <c r="AFU11" s="875"/>
      <c r="AFV11" s="876"/>
      <c r="AFW11" s="877"/>
      <c r="AFX11" s="875"/>
      <c r="AFY11" s="876"/>
      <c r="AFZ11" s="877"/>
      <c r="AGA11" s="882"/>
      <c r="AGB11" s="885"/>
      <c r="AGC11" s="885"/>
      <c r="AGD11" s="885"/>
      <c r="AGE11" s="882"/>
      <c r="AGF11" s="885"/>
      <c r="AGG11" s="885"/>
      <c r="AGH11" s="885"/>
      <c r="AGI11" s="882"/>
      <c r="AGJ11" s="885"/>
      <c r="AGK11" s="885"/>
      <c r="AGL11" s="885"/>
      <c r="AGM11" s="882"/>
      <c r="AGN11" s="889"/>
      <c r="AGO11" s="890"/>
      <c r="AGP11" s="889"/>
      <c r="AGQ11" s="892"/>
      <c r="AGR11" s="890"/>
      <c r="AGS11" s="934"/>
      <c r="AGT11" s="935"/>
      <c r="AGU11" s="935"/>
      <c r="AGV11" s="936"/>
      <c r="AGW11" s="916"/>
      <c r="AGX11" s="918"/>
      <c r="AGY11" s="921"/>
      <c r="AGZ11" s="922"/>
      <c r="AHA11" s="921"/>
      <c r="AHB11" s="922"/>
      <c r="AHC11" s="875"/>
      <c r="AHD11" s="876"/>
      <c r="AHE11" s="877"/>
      <c r="AHF11" s="875"/>
      <c r="AHG11" s="876"/>
      <c r="AHH11" s="877"/>
      <c r="AHI11" s="875"/>
      <c r="AHJ11" s="876"/>
      <c r="AHK11" s="877"/>
      <c r="AHL11" s="875"/>
      <c r="AHM11" s="876"/>
      <c r="AHN11" s="877"/>
      <c r="AHO11" s="875"/>
      <c r="AHP11" s="876"/>
      <c r="AHQ11" s="877"/>
      <c r="AHR11" s="875"/>
      <c r="AHS11" s="876"/>
      <c r="AHT11" s="877"/>
      <c r="AHU11" s="875"/>
      <c r="AHV11" s="876"/>
      <c r="AHW11" s="877"/>
      <c r="AHX11" s="875"/>
      <c r="AHY11" s="876"/>
      <c r="AHZ11" s="877"/>
      <c r="AIA11" s="875"/>
      <c r="AIB11" s="876"/>
      <c r="AIC11" s="877"/>
      <c r="AID11" s="882"/>
      <c r="AIE11" s="885"/>
      <c r="AIF11" s="885"/>
      <c r="AIG11" s="885"/>
      <c r="AIH11" s="882"/>
      <c r="AII11" s="885"/>
      <c r="AIJ11" s="885"/>
      <c r="AIK11" s="885"/>
      <c r="AIL11" s="882"/>
      <c r="AIM11" s="885"/>
      <c r="AIN11" s="885"/>
      <c r="AIO11" s="885"/>
      <c r="AIP11" s="882"/>
      <c r="AIQ11" s="889"/>
      <c r="AIR11" s="890"/>
      <c r="AIS11" s="889"/>
      <c r="AIT11" s="892"/>
      <c r="AIU11" s="890"/>
      <c r="AIV11" s="934"/>
      <c r="AIW11" s="935"/>
      <c r="AIX11" s="935"/>
      <c r="AIY11" s="936"/>
      <c r="AIZ11" s="916"/>
      <c r="AJA11" s="918"/>
      <c r="AJB11" s="921"/>
      <c r="AJC11" s="922"/>
      <c r="AJD11" s="921"/>
      <c r="AJE11" s="922"/>
      <c r="AJF11" s="875"/>
      <c r="AJG11" s="876"/>
      <c r="AJH11" s="877"/>
      <c r="AJI11" s="875"/>
      <c r="AJJ11" s="876"/>
      <c r="AJK11" s="877"/>
      <c r="AJL11" s="875"/>
      <c r="AJM11" s="876"/>
      <c r="AJN11" s="877"/>
      <c r="AJO11" s="875"/>
      <c r="AJP11" s="876"/>
      <c r="AJQ11" s="877"/>
      <c r="AJR11" s="875"/>
      <c r="AJS11" s="876"/>
      <c r="AJT11" s="877"/>
      <c r="AJU11" s="875"/>
      <c r="AJV11" s="876"/>
      <c r="AJW11" s="877"/>
      <c r="AJX11" s="875"/>
      <c r="AJY11" s="876"/>
      <c r="AJZ11" s="877"/>
      <c r="AKA11" s="875"/>
      <c r="AKB11" s="876"/>
      <c r="AKC11" s="877"/>
      <c r="AKD11" s="875"/>
      <c r="AKE11" s="876"/>
      <c r="AKF11" s="877"/>
      <c r="AKG11" s="882"/>
      <c r="AKH11" s="885"/>
      <c r="AKI11" s="885"/>
      <c r="AKJ11" s="885"/>
      <c r="AKK11" s="882"/>
      <c r="AKL11" s="885"/>
      <c r="AKM11" s="885"/>
      <c r="AKN11" s="885"/>
      <c r="AKO11" s="882"/>
      <c r="AKP11" s="885"/>
      <c r="AKQ11" s="885"/>
      <c r="AKR11" s="885"/>
      <c r="AKS11" s="882"/>
      <c r="AKT11" s="889"/>
      <c r="AKU11" s="890"/>
      <c r="AKV11" s="889"/>
      <c r="AKW11" s="892"/>
      <c r="AKX11" s="890"/>
      <c r="AKY11" s="934"/>
      <c r="AKZ11" s="935"/>
      <c r="ALA11" s="935"/>
      <c r="ALB11" s="936"/>
      <c r="ALC11" s="916"/>
      <c r="ALD11" s="918"/>
      <c r="ALE11" s="921"/>
      <c r="ALF11" s="922"/>
      <c r="ALG11" s="921"/>
      <c r="ALH11" s="922"/>
      <c r="ALI11" s="875"/>
      <c r="ALJ11" s="876"/>
      <c r="ALK11" s="877"/>
      <c r="ALL11" s="875"/>
      <c r="ALM11" s="876"/>
      <c r="ALN11" s="877"/>
      <c r="ALO11" s="875"/>
      <c r="ALP11" s="876"/>
      <c r="ALQ11" s="877"/>
      <c r="ALR11" s="875"/>
      <c r="ALS11" s="876"/>
      <c r="ALT11" s="877"/>
      <c r="ALU11" s="875"/>
      <c r="ALV11" s="876"/>
      <c r="ALW11" s="877"/>
      <c r="ALX11" s="875"/>
      <c r="ALY11" s="876"/>
      <c r="ALZ11" s="877"/>
      <c r="AMA11" s="875"/>
      <c r="AMB11" s="876"/>
      <c r="AMC11" s="877"/>
      <c r="AMD11" s="875"/>
      <c r="AME11" s="876"/>
      <c r="AMF11" s="877"/>
      <c r="AMG11" s="875"/>
      <c r="AMH11" s="876"/>
      <c r="AMI11" s="877"/>
      <c r="AMJ11" s="882"/>
      <c r="AMK11" s="885"/>
      <c r="AML11" s="885"/>
      <c r="AMM11" s="885"/>
      <c r="AMN11" s="882"/>
      <c r="AMO11" s="885"/>
      <c r="AMP11" s="885"/>
      <c r="AMQ11" s="885"/>
      <c r="AMR11" s="882"/>
      <c r="AMS11" s="885"/>
      <c r="AMT11" s="885"/>
      <c r="AMU11" s="885"/>
      <c r="AMV11" s="882"/>
      <c r="AMW11" s="889"/>
      <c r="AMX11" s="890"/>
      <c r="AMY11" s="889"/>
      <c r="AMZ11" s="892"/>
      <c r="ANA11" s="890"/>
      <c r="ANB11" s="934"/>
      <c r="ANC11" s="935"/>
      <c r="AND11" s="935"/>
      <c r="ANE11" s="936"/>
      <c r="ANF11" s="916"/>
      <c r="ANG11" s="918"/>
      <c r="ANH11" s="921"/>
      <c r="ANI11" s="922"/>
      <c r="ANJ11" s="921"/>
      <c r="ANK11" s="922"/>
      <c r="ANL11" s="875"/>
      <c r="ANM11" s="876"/>
      <c r="ANN11" s="877"/>
      <c r="ANO11" s="875"/>
      <c r="ANP11" s="876"/>
      <c r="ANQ11" s="877"/>
      <c r="ANR11" s="875"/>
      <c r="ANS11" s="876"/>
      <c r="ANT11" s="877"/>
      <c r="ANU11" s="875"/>
      <c r="ANV11" s="876"/>
      <c r="ANW11" s="877"/>
      <c r="ANX11" s="875"/>
      <c r="ANY11" s="876"/>
      <c r="ANZ11" s="877"/>
      <c r="AOA11" s="875"/>
      <c r="AOB11" s="876"/>
      <c r="AOC11" s="877"/>
      <c r="AOD11" s="875"/>
      <c r="AOE11" s="876"/>
      <c r="AOF11" s="877"/>
      <c r="AOG11" s="875"/>
      <c r="AOH11" s="876"/>
      <c r="AOI11" s="877"/>
      <c r="AOJ11" s="875"/>
      <c r="AOK11" s="876"/>
      <c r="AOL11" s="877"/>
      <c r="AOM11" s="882"/>
      <c r="AON11" s="885"/>
      <c r="AOO11" s="885"/>
      <c r="AOP11" s="885"/>
      <c r="AOQ11" s="882"/>
      <c r="AOR11" s="885"/>
      <c r="AOS11" s="885"/>
      <c r="AOT11" s="885"/>
      <c r="AOU11" s="882"/>
      <c r="AOV11" s="885"/>
      <c r="AOW11" s="885"/>
      <c r="AOX11" s="885"/>
      <c r="AOY11" s="882"/>
      <c r="AOZ11" s="889"/>
      <c r="APA11" s="890"/>
      <c r="APB11" s="889"/>
      <c r="APC11" s="892"/>
      <c r="APD11" s="890"/>
      <c r="APE11" s="934"/>
      <c r="APF11" s="935"/>
      <c r="APG11" s="935"/>
      <c r="APH11" s="936"/>
    </row>
    <row r="12" spans="1:1100" ht="17.25" customHeight="1">
      <c r="A12" s="915"/>
      <c r="B12" s="917"/>
      <c r="C12" s="951"/>
      <c r="D12" s="951"/>
      <c r="E12" s="951"/>
      <c r="F12" s="951"/>
      <c r="G12" s="885"/>
      <c r="H12" s="885"/>
      <c r="I12" s="885"/>
      <c r="J12" s="885"/>
      <c r="K12" s="885"/>
      <c r="L12" s="885"/>
      <c r="M12" s="885"/>
      <c r="N12" s="885"/>
      <c r="O12" s="885"/>
      <c r="P12" s="885"/>
      <c r="Q12" s="885"/>
      <c r="R12" s="885"/>
      <c r="S12" s="885"/>
      <c r="T12" s="885"/>
      <c r="U12" s="885"/>
      <c r="V12" s="885"/>
      <c r="W12" s="885"/>
      <c r="X12" s="885"/>
      <c r="Y12" s="885"/>
      <c r="Z12" s="885"/>
      <c r="AA12" s="885"/>
      <c r="AB12" s="885"/>
      <c r="AC12" s="885"/>
      <c r="AD12" s="885"/>
      <c r="AE12" s="875"/>
      <c r="AF12" s="876"/>
      <c r="AG12" s="877"/>
      <c r="AH12" s="882"/>
      <c r="AI12" s="886"/>
      <c r="AJ12" s="886"/>
      <c r="AK12" s="886"/>
      <c r="AL12" s="882"/>
      <c r="AM12" s="886"/>
      <c r="AN12" s="886"/>
      <c r="AO12" s="886"/>
      <c r="AP12" s="882"/>
      <c r="AQ12" s="886"/>
      <c r="AR12" s="886"/>
      <c r="AS12" s="886"/>
      <c r="AT12" s="882"/>
      <c r="AU12" s="889"/>
      <c r="AV12" s="890"/>
      <c r="AW12" s="889"/>
      <c r="AX12" s="892"/>
      <c r="AY12" s="892"/>
      <c r="AZ12" s="934"/>
      <c r="BA12" s="935"/>
      <c r="BB12" s="935"/>
      <c r="BC12" s="936"/>
      <c r="BD12" s="916"/>
      <c r="BE12" s="918"/>
      <c r="BF12" s="921"/>
      <c r="BG12" s="922"/>
      <c r="BH12" s="921"/>
      <c r="BI12" s="922"/>
      <c r="BJ12" s="878"/>
      <c r="BK12" s="879"/>
      <c r="BL12" s="880"/>
      <c r="BM12" s="878"/>
      <c r="BN12" s="879"/>
      <c r="BO12" s="880"/>
      <c r="BP12" s="878"/>
      <c r="BQ12" s="879"/>
      <c r="BR12" s="880"/>
      <c r="BS12" s="878"/>
      <c r="BT12" s="879"/>
      <c r="BU12" s="880"/>
      <c r="BV12" s="878"/>
      <c r="BW12" s="879"/>
      <c r="BX12" s="880"/>
      <c r="BY12" s="878"/>
      <c r="BZ12" s="879"/>
      <c r="CA12" s="880"/>
      <c r="CB12" s="878"/>
      <c r="CC12" s="879"/>
      <c r="CD12" s="880"/>
      <c r="CE12" s="878"/>
      <c r="CF12" s="879"/>
      <c r="CG12" s="880"/>
      <c r="CH12" s="875"/>
      <c r="CI12" s="876"/>
      <c r="CJ12" s="877"/>
      <c r="CK12" s="882"/>
      <c r="CL12" s="886"/>
      <c r="CM12" s="886"/>
      <c r="CN12" s="886"/>
      <c r="CO12" s="882"/>
      <c r="CP12" s="886"/>
      <c r="CQ12" s="886"/>
      <c r="CR12" s="886"/>
      <c r="CS12" s="882"/>
      <c r="CT12" s="886"/>
      <c r="CU12" s="886"/>
      <c r="CV12" s="886"/>
      <c r="CW12" s="882"/>
      <c r="CX12" s="889"/>
      <c r="CY12" s="890"/>
      <c r="CZ12" s="889"/>
      <c r="DA12" s="892"/>
      <c r="DB12" s="890"/>
      <c r="DC12" s="934"/>
      <c r="DD12" s="935"/>
      <c r="DE12" s="935"/>
      <c r="DF12" s="936"/>
      <c r="DG12" s="916"/>
      <c r="DH12" s="918"/>
      <c r="DI12" s="921"/>
      <c r="DJ12" s="922"/>
      <c r="DK12" s="921"/>
      <c r="DL12" s="922"/>
      <c r="DM12" s="878"/>
      <c r="DN12" s="879"/>
      <c r="DO12" s="880"/>
      <c r="DP12" s="878"/>
      <c r="DQ12" s="879"/>
      <c r="DR12" s="880"/>
      <c r="DS12" s="878"/>
      <c r="DT12" s="879"/>
      <c r="DU12" s="880"/>
      <c r="DV12" s="878"/>
      <c r="DW12" s="879"/>
      <c r="DX12" s="880"/>
      <c r="DY12" s="878"/>
      <c r="DZ12" s="879"/>
      <c r="EA12" s="880"/>
      <c r="EB12" s="878"/>
      <c r="EC12" s="879"/>
      <c r="ED12" s="880"/>
      <c r="EE12" s="878"/>
      <c r="EF12" s="879"/>
      <c r="EG12" s="880"/>
      <c r="EH12" s="878"/>
      <c r="EI12" s="879"/>
      <c r="EJ12" s="880"/>
      <c r="EK12" s="875"/>
      <c r="EL12" s="876"/>
      <c r="EM12" s="877"/>
      <c r="EN12" s="882"/>
      <c r="EO12" s="886"/>
      <c r="EP12" s="886"/>
      <c r="EQ12" s="886"/>
      <c r="ER12" s="882"/>
      <c r="ES12" s="886"/>
      <c r="ET12" s="886"/>
      <c r="EU12" s="886"/>
      <c r="EV12" s="882"/>
      <c r="EW12" s="886"/>
      <c r="EX12" s="886"/>
      <c r="EY12" s="886"/>
      <c r="EZ12" s="882"/>
      <c r="FA12" s="889"/>
      <c r="FB12" s="890"/>
      <c r="FC12" s="889"/>
      <c r="FD12" s="892"/>
      <c r="FE12" s="890"/>
      <c r="FF12" s="934"/>
      <c r="FG12" s="935"/>
      <c r="FH12" s="935"/>
      <c r="FI12" s="936"/>
      <c r="FJ12" s="916"/>
      <c r="FK12" s="918"/>
      <c r="FL12" s="921"/>
      <c r="FM12" s="922"/>
      <c r="FN12" s="921"/>
      <c r="FO12" s="922"/>
      <c r="FP12" s="878"/>
      <c r="FQ12" s="879"/>
      <c r="FR12" s="880"/>
      <c r="FS12" s="878"/>
      <c r="FT12" s="879"/>
      <c r="FU12" s="880"/>
      <c r="FV12" s="878"/>
      <c r="FW12" s="879"/>
      <c r="FX12" s="880"/>
      <c r="FY12" s="878"/>
      <c r="FZ12" s="879"/>
      <c r="GA12" s="880"/>
      <c r="GB12" s="878"/>
      <c r="GC12" s="879"/>
      <c r="GD12" s="880"/>
      <c r="GE12" s="878"/>
      <c r="GF12" s="879"/>
      <c r="GG12" s="880"/>
      <c r="GH12" s="878"/>
      <c r="GI12" s="879"/>
      <c r="GJ12" s="880"/>
      <c r="GK12" s="878"/>
      <c r="GL12" s="879"/>
      <c r="GM12" s="880"/>
      <c r="GN12" s="875"/>
      <c r="GO12" s="876"/>
      <c r="GP12" s="877"/>
      <c r="GQ12" s="882"/>
      <c r="GR12" s="886"/>
      <c r="GS12" s="886"/>
      <c r="GT12" s="886"/>
      <c r="GU12" s="882"/>
      <c r="GV12" s="886"/>
      <c r="GW12" s="886"/>
      <c r="GX12" s="886"/>
      <c r="GY12" s="882"/>
      <c r="GZ12" s="886"/>
      <c r="HA12" s="886"/>
      <c r="HB12" s="886"/>
      <c r="HC12" s="882"/>
      <c r="HD12" s="889"/>
      <c r="HE12" s="890"/>
      <c r="HF12" s="889"/>
      <c r="HG12" s="892"/>
      <c r="HH12" s="890"/>
      <c r="HI12" s="934"/>
      <c r="HJ12" s="935"/>
      <c r="HK12" s="935"/>
      <c r="HL12" s="936"/>
      <c r="HM12" s="916"/>
      <c r="HN12" s="918"/>
      <c r="HO12" s="921"/>
      <c r="HP12" s="922"/>
      <c r="HQ12" s="921"/>
      <c r="HR12" s="922"/>
      <c r="HS12" s="878"/>
      <c r="HT12" s="879"/>
      <c r="HU12" s="880"/>
      <c r="HV12" s="878"/>
      <c r="HW12" s="879"/>
      <c r="HX12" s="880"/>
      <c r="HY12" s="878"/>
      <c r="HZ12" s="879"/>
      <c r="IA12" s="880"/>
      <c r="IB12" s="878"/>
      <c r="IC12" s="879"/>
      <c r="ID12" s="880"/>
      <c r="IE12" s="878"/>
      <c r="IF12" s="879"/>
      <c r="IG12" s="880"/>
      <c r="IH12" s="878"/>
      <c r="II12" s="879"/>
      <c r="IJ12" s="880"/>
      <c r="IK12" s="878"/>
      <c r="IL12" s="879"/>
      <c r="IM12" s="880"/>
      <c r="IN12" s="878"/>
      <c r="IO12" s="879"/>
      <c r="IP12" s="880"/>
      <c r="IQ12" s="875"/>
      <c r="IR12" s="876"/>
      <c r="IS12" s="877"/>
      <c r="IT12" s="882"/>
      <c r="IU12" s="886"/>
      <c r="IV12" s="886"/>
      <c r="IW12" s="886"/>
      <c r="IX12" s="882"/>
      <c r="IY12" s="886"/>
      <c r="IZ12" s="886"/>
      <c r="JA12" s="886"/>
      <c r="JB12" s="882"/>
      <c r="JC12" s="886"/>
      <c r="JD12" s="886"/>
      <c r="JE12" s="886"/>
      <c r="JF12" s="882"/>
      <c r="JG12" s="889"/>
      <c r="JH12" s="890"/>
      <c r="JI12" s="889"/>
      <c r="JJ12" s="892"/>
      <c r="JK12" s="890"/>
      <c r="JL12" s="934"/>
      <c r="JM12" s="935"/>
      <c r="JN12" s="935"/>
      <c r="JO12" s="936"/>
      <c r="JP12" s="916"/>
      <c r="JQ12" s="918"/>
      <c r="JR12" s="921"/>
      <c r="JS12" s="922"/>
      <c r="JT12" s="921"/>
      <c r="JU12" s="922"/>
      <c r="JV12" s="878"/>
      <c r="JW12" s="879"/>
      <c r="JX12" s="880"/>
      <c r="JY12" s="878"/>
      <c r="JZ12" s="879"/>
      <c r="KA12" s="880"/>
      <c r="KB12" s="878"/>
      <c r="KC12" s="879"/>
      <c r="KD12" s="880"/>
      <c r="KE12" s="878"/>
      <c r="KF12" s="879"/>
      <c r="KG12" s="880"/>
      <c r="KH12" s="878"/>
      <c r="KI12" s="879"/>
      <c r="KJ12" s="880"/>
      <c r="KK12" s="878"/>
      <c r="KL12" s="879"/>
      <c r="KM12" s="880"/>
      <c r="KN12" s="878"/>
      <c r="KO12" s="879"/>
      <c r="KP12" s="880"/>
      <c r="KQ12" s="878"/>
      <c r="KR12" s="879"/>
      <c r="KS12" s="880"/>
      <c r="KT12" s="875"/>
      <c r="KU12" s="876"/>
      <c r="KV12" s="877"/>
      <c r="KW12" s="882"/>
      <c r="KX12" s="886"/>
      <c r="KY12" s="886"/>
      <c r="KZ12" s="886"/>
      <c r="LA12" s="882"/>
      <c r="LB12" s="886"/>
      <c r="LC12" s="886"/>
      <c r="LD12" s="886"/>
      <c r="LE12" s="882"/>
      <c r="LF12" s="886"/>
      <c r="LG12" s="886"/>
      <c r="LH12" s="886"/>
      <c r="LI12" s="882"/>
      <c r="LJ12" s="889"/>
      <c r="LK12" s="890"/>
      <c r="LL12" s="889"/>
      <c r="LM12" s="892"/>
      <c r="LN12" s="890"/>
      <c r="LO12" s="934"/>
      <c r="LP12" s="935"/>
      <c r="LQ12" s="935"/>
      <c r="LR12" s="936"/>
      <c r="LS12" s="916"/>
      <c r="LT12" s="918"/>
      <c r="LU12" s="921"/>
      <c r="LV12" s="922"/>
      <c r="LW12" s="921"/>
      <c r="LX12" s="922"/>
      <c r="LY12" s="878"/>
      <c r="LZ12" s="879"/>
      <c r="MA12" s="880"/>
      <c r="MB12" s="878"/>
      <c r="MC12" s="879"/>
      <c r="MD12" s="880"/>
      <c r="ME12" s="878"/>
      <c r="MF12" s="879"/>
      <c r="MG12" s="880"/>
      <c r="MH12" s="878"/>
      <c r="MI12" s="879"/>
      <c r="MJ12" s="880"/>
      <c r="MK12" s="878"/>
      <c r="ML12" s="879"/>
      <c r="MM12" s="880"/>
      <c r="MN12" s="878"/>
      <c r="MO12" s="879"/>
      <c r="MP12" s="880"/>
      <c r="MQ12" s="878"/>
      <c r="MR12" s="879"/>
      <c r="MS12" s="880"/>
      <c r="MT12" s="878"/>
      <c r="MU12" s="879"/>
      <c r="MV12" s="880"/>
      <c r="MW12" s="875"/>
      <c r="MX12" s="876"/>
      <c r="MY12" s="877"/>
      <c r="MZ12" s="882"/>
      <c r="NA12" s="886"/>
      <c r="NB12" s="886"/>
      <c r="NC12" s="886"/>
      <c r="ND12" s="882"/>
      <c r="NE12" s="886"/>
      <c r="NF12" s="886"/>
      <c r="NG12" s="886"/>
      <c r="NH12" s="882"/>
      <c r="NI12" s="886"/>
      <c r="NJ12" s="886"/>
      <c r="NK12" s="886"/>
      <c r="NL12" s="882"/>
      <c r="NM12" s="889"/>
      <c r="NN12" s="890"/>
      <c r="NO12" s="889"/>
      <c r="NP12" s="892"/>
      <c r="NQ12" s="890"/>
      <c r="NR12" s="934"/>
      <c r="NS12" s="935"/>
      <c r="NT12" s="935"/>
      <c r="NU12" s="936"/>
      <c r="NV12" s="916"/>
      <c r="NW12" s="918"/>
      <c r="NX12" s="921"/>
      <c r="NY12" s="922"/>
      <c r="NZ12" s="921"/>
      <c r="OA12" s="922"/>
      <c r="OB12" s="878"/>
      <c r="OC12" s="879"/>
      <c r="OD12" s="880"/>
      <c r="OE12" s="878"/>
      <c r="OF12" s="879"/>
      <c r="OG12" s="880"/>
      <c r="OH12" s="878"/>
      <c r="OI12" s="879"/>
      <c r="OJ12" s="880"/>
      <c r="OK12" s="878"/>
      <c r="OL12" s="879"/>
      <c r="OM12" s="880"/>
      <c r="ON12" s="878"/>
      <c r="OO12" s="879"/>
      <c r="OP12" s="880"/>
      <c r="OQ12" s="878"/>
      <c r="OR12" s="879"/>
      <c r="OS12" s="880"/>
      <c r="OT12" s="878"/>
      <c r="OU12" s="879"/>
      <c r="OV12" s="880"/>
      <c r="OW12" s="878"/>
      <c r="OX12" s="879"/>
      <c r="OY12" s="880"/>
      <c r="OZ12" s="875"/>
      <c r="PA12" s="876"/>
      <c r="PB12" s="877"/>
      <c r="PC12" s="882"/>
      <c r="PD12" s="886"/>
      <c r="PE12" s="886"/>
      <c r="PF12" s="886"/>
      <c r="PG12" s="882"/>
      <c r="PH12" s="886"/>
      <c r="PI12" s="886"/>
      <c r="PJ12" s="886"/>
      <c r="PK12" s="882"/>
      <c r="PL12" s="886"/>
      <c r="PM12" s="886"/>
      <c r="PN12" s="886"/>
      <c r="PO12" s="882"/>
      <c r="PP12" s="889"/>
      <c r="PQ12" s="890"/>
      <c r="PR12" s="889"/>
      <c r="PS12" s="892"/>
      <c r="PT12" s="890"/>
      <c r="PU12" s="934"/>
      <c r="PV12" s="935"/>
      <c r="PW12" s="935"/>
      <c r="PX12" s="936"/>
      <c r="PY12" s="916"/>
      <c r="PZ12" s="918"/>
      <c r="QA12" s="921"/>
      <c r="QB12" s="922"/>
      <c r="QC12" s="921"/>
      <c r="QD12" s="922"/>
      <c r="QE12" s="878"/>
      <c r="QF12" s="879"/>
      <c r="QG12" s="880"/>
      <c r="QH12" s="878"/>
      <c r="QI12" s="879"/>
      <c r="QJ12" s="880"/>
      <c r="QK12" s="878"/>
      <c r="QL12" s="879"/>
      <c r="QM12" s="880"/>
      <c r="QN12" s="878"/>
      <c r="QO12" s="879"/>
      <c r="QP12" s="880"/>
      <c r="QQ12" s="878"/>
      <c r="QR12" s="879"/>
      <c r="QS12" s="880"/>
      <c r="QT12" s="878"/>
      <c r="QU12" s="879"/>
      <c r="QV12" s="880"/>
      <c r="QW12" s="878"/>
      <c r="QX12" s="879"/>
      <c r="QY12" s="880"/>
      <c r="QZ12" s="878"/>
      <c r="RA12" s="879"/>
      <c r="RB12" s="880"/>
      <c r="RC12" s="875"/>
      <c r="RD12" s="876"/>
      <c r="RE12" s="877"/>
      <c r="RF12" s="882"/>
      <c r="RG12" s="886"/>
      <c r="RH12" s="886"/>
      <c r="RI12" s="886"/>
      <c r="RJ12" s="882"/>
      <c r="RK12" s="886"/>
      <c r="RL12" s="886"/>
      <c r="RM12" s="886"/>
      <c r="RN12" s="882"/>
      <c r="RO12" s="886"/>
      <c r="RP12" s="886"/>
      <c r="RQ12" s="886"/>
      <c r="RR12" s="882"/>
      <c r="RS12" s="889"/>
      <c r="RT12" s="890"/>
      <c r="RU12" s="889"/>
      <c r="RV12" s="892"/>
      <c r="RW12" s="890"/>
      <c r="RX12" s="934"/>
      <c r="RY12" s="935"/>
      <c r="RZ12" s="935"/>
      <c r="SA12" s="936"/>
      <c r="SB12" s="916"/>
      <c r="SC12" s="918"/>
      <c r="SD12" s="921"/>
      <c r="SE12" s="922"/>
      <c r="SF12" s="921"/>
      <c r="SG12" s="922"/>
      <c r="SH12" s="878"/>
      <c r="SI12" s="879"/>
      <c r="SJ12" s="880"/>
      <c r="SK12" s="878"/>
      <c r="SL12" s="879"/>
      <c r="SM12" s="880"/>
      <c r="SN12" s="878"/>
      <c r="SO12" s="879"/>
      <c r="SP12" s="880"/>
      <c r="SQ12" s="878"/>
      <c r="SR12" s="879"/>
      <c r="SS12" s="880"/>
      <c r="ST12" s="878"/>
      <c r="SU12" s="879"/>
      <c r="SV12" s="880"/>
      <c r="SW12" s="878"/>
      <c r="SX12" s="879"/>
      <c r="SY12" s="880"/>
      <c r="SZ12" s="878"/>
      <c r="TA12" s="879"/>
      <c r="TB12" s="880"/>
      <c r="TC12" s="878"/>
      <c r="TD12" s="879"/>
      <c r="TE12" s="880"/>
      <c r="TF12" s="875"/>
      <c r="TG12" s="876"/>
      <c r="TH12" s="877"/>
      <c r="TI12" s="882"/>
      <c r="TJ12" s="886"/>
      <c r="TK12" s="886"/>
      <c r="TL12" s="886"/>
      <c r="TM12" s="882"/>
      <c r="TN12" s="886"/>
      <c r="TO12" s="886"/>
      <c r="TP12" s="886"/>
      <c r="TQ12" s="882"/>
      <c r="TR12" s="886"/>
      <c r="TS12" s="886"/>
      <c r="TT12" s="886"/>
      <c r="TU12" s="882"/>
      <c r="TV12" s="889"/>
      <c r="TW12" s="890"/>
      <c r="TX12" s="889"/>
      <c r="TY12" s="892"/>
      <c r="TZ12" s="890"/>
      <c r="UA12" s="934"/>
      <c r="UB12" s="935"/>
      <c r="UC12" s="935"/>
      <c r="UD12" s="936"/>
      <c r="UE12" s="916"/>
      <c r="UF12" s="918"/>
      <c r="UG12" s="921"/>
      <c r="UH12" s="922"/>
      <c r="UI12" s="921"/>
      <c r="UJ12" s="922"/>
      <c r="UK12" s="878"/>
      <c r="UL12" s="879"/>
      <c r="UM12" s="880"/>
      <c r="UN12" s="878"/>
      <c r="UO12" s="879"/>
      <c r="UP12" s="880"/>
      <c r="UQ12" s="878"/>
      <c r="UR12" s="879"/>
      <c r="US12" s="880"/>
      <c r="UT12" s="878"/>
      <c r="UU12" s="879"/>
      <c r="UV12" s="880"/>
      <c r="UW12" s="878"/>
      <c r="UX12" s="879"/>
      <c r="UY12" s="880"/>
      <c r="UZ12" s="878"/>
      <c r="VA12" s="879"/>
      <c r="VB12" s="880"/>
      <c r="VC12" s="878"/>
      <c r="VD12" s="879"/>
      <c r="VE12" s="880"/>
      <c r="VF12" s="878"/>
      <c r="VG12" s="879"/>
      <c r="VH12" s="880"/>
      <c r="VI12" s="875"/>
      <c r="VJ12" s="876"/>
      <c r="VK12" s="877"/>
      <c r="VL12" s="882"/>
      <c r="VM12" s="886"/>
      <c r="VN12" s="886"/>
      <c r="VO12" s="886"/>
      <c r="VP12" s="882"/>
      <c r="VQ12" s="886"/>
      <c r="VR12" s="886"/>
      <c r="VS12" s="886"/>
      <c r="VT12" s="882"/>
      <c r="VU12" s="886"/>
      <c r="VV12" s="886"/>
      <c r="VW12" s="886"/>
      <c r="VX12" s="882"/>
      <c r="VY12" s="889"/>
      <c r="VZ12" s="890"/>
      <c r="WA12" s="889"/>
      <c r="WB12" s="892"/>
      <c r="WC12" s="890"/>
      <c r="WD12" s="934"/>
      <c r="WE12" s="935"/>
      <c r="WF12" s="935"/>
      <c r="WG12" s="936"/>
      <c r="WH12" s="916"/>
      <c r="WI12" s="918"/>
      <c r="WJ12" s="921"/>
      <c r="WK12" s="922"/>
      <c r="WL12" s="921"/>
      <c r="WM12" s="922"/>
      <c r="WN12" s="878"/>
      <c r="WO12" s="879"/>
      <c r="WP12" s="880"/>
      <c r="WQ12" s="878"/>
      <c r="WR12" s="879"/>
      <c r="WS12" s="880"/>
      <c r="WT12" s="878"/>
      <c r="WU12" s="879"/>
      <c r="WV12" s="880"/>
      <c r="WW12" s="878"/>
      <c r="WX12" s="879"/>
      <c r="WY12" s="880"/>
      <c r="WZ12" s="878"/>
      <c r="XA12" s="879"/>
      <c r="XB12" s="880"/>
      <c r="XC12" s="878"/>
      <c r="XD12" s="879"/>
      <c r="XE12" s="880"/>
      <c r="XF12" s="878"/>
      <c r="XG12" s="879"/>
      <c r="XH12" s="880"/>
      <c r="XI12" s="878"/>
      <c r="XJ12" s="879"/>
      <c r="XK12" s="880"/>
      <c r="XL12" s="875"/>
      <c r="XM12" s="876"/>
      <c r="XN12" s="877"/>
      <c r="XO12" s="882"/>
      <c r="XP12" s="886"/>
      <c r="XQ12" s="886"/>
      <c r="XR12" s="886"/>
      <c r="XS12" s="882"/>
      <c r="XT12" s="886"/>
      <c r="XU12" s="886"/>
      <c r="XV12" s="886"/>
      <c r="XW12" s="882"/>
      <c r="XX12" s="886"/>
      <c r="XY12" s="886"/>
      <c r="XZ12" s="886"/>
      <c r="YA12" s="882"/>
      <c r="YB12" s="889"/>
      <c r="YC12" s="890"/>
      <c r="YD12" s="889"/>
      <c r="YE12" s="892"/>
      <c r="YF12" s="890"/>
      <c r="YG12" s="934"/>
      <c r="YH12" s="935"/>
      <c r="YI12" s="935"/>
      <c r="YJ12" s="936"/>
      <c r="YK12" s="916"/>
      <c r="YL12" s="918"/>
      <c r="YM12" s="921"/>
      <c r="YN12" s="922"/>
      <c r="YO12" s="921"/>
      <c r="YP12" s="922"/>
      <c r="YQ12" s="878"/>
      <c r="YR12" s="879"/>
      <c r="YS12" s="880"/>
      <c r="YT12" s="878"/>
      <c r="YU12" s="879"/>
      <c r="YV12" s="880"/>
      <c r="YW12" s="878"/>
      <c r="YX12" s="879"/>
      <c r="YY12" s="880"/>
      <c r="YZ12" s="878"/>
      <c r="ZA12" s="879"/>
      <c r="ZB12" s="880"/>
      <c r="ZC12" s="878"/>
      <c r="ZD12" s="879"/>
      <c r="ZE12" s="880"/>
      <c r="ZF12" s="878"/>
      <c r="ZG12" s="879"/>
      <c r="ZH12" s="880"/>
      <c r="ZI12" s="878"/>
      <c r="ZJ12" s="879"/>
      <c r="ZK12" s="880"/>
      <c r="ZL12" s="878"/>
      <c r="ZM12" s="879"/>
      <c r="ZN12" s="880"/>
      <c r="ZO12" s="875"/>
      <c r="ZP12" s="876"/>
      <c r="ZQ12" s="877"/>
      <c r="ZR12" s="882"/>
      <c r="ZS12" s="886"/>
      <c r="ZT12" s="886"/>
      <c r="ZU12" s="886"/>
      <c r="ZV12" s="882"/>
      <c r="ZW12" s="886"/>
      <c r="ZX12" s="886"/>
      <c r="ZY12" s="886"/>
      <c r="ZZ12" s="882"/>
      <c r="AAA12" s="886"/>
      <c r="AAB12" s="886"/>
      <c r="AAC12" s="886"/>
      <c r="AAD12" s="882"/>
      <c r="AAE12" s="889"/>
      <c r="AAF12" s="890"/>
      <c r="AAG12" s="889"/>
      <c r="AAH12" s="892"/>
      <c r="AAI12" s="890"/>
      <c r="AAJ12" s="934"/>
      <c r="AAK12" s="935"/>
      <c r="AAL12" s="935"/>
      <c r="AAM12" s="936"/>
      <c r="AAN12" s="916"/>
      <c r="AAO12" s="918"/>
      <c r="AAP12" s="921"/>
      <c r="AAQ12" s="922"/>
      <c r="AAR12" s="921"/>
      <c r="AAS12" s="922"/>
      <c r="AAT12" s="878"/>
      <c r="AAU12" s="879"/>
      <c r="AAV12" s="880"/>
      <c r="AAW12" s="878"/>
      <c r="AAX12" s="879"/>
      <c r="AAY12" s="880"/>
      <c r="AAZ12" s="878"/>
      <c r="ABA12" s="879"/>
      <c r="ABB12" s="880"/>
      <c r="ABC12" s="878"/>
      <c r="ABD12" s="879"/>
      <c r="ABE12" s="880"/>
      <c r="ABF12" s="878"/>
      <c r="ABG12" s="879"/>
      <c r="ABH12" s="880"/>
      <c r="ABI12" s="878"/>
      <c r="ABJ12" s="879"/>
      <c r="ABK12" s="880"/>
      <c r="ABL12" s="878"/>
      <c r="ABM12" s="879"/>
      <c r="ABN12" s="880"/>
      <c r="ABO12" s="878"/>
      <c r="ABP12" s="879"/>
      <c r="ABQ12" s="880"/>
      <c r="ABR12" s="875"/>
      <c r="ABS12" s="876"/>
      <c r="ABT12" s="877"/>
      <c r="ABU12" s="882"/>
      <c r="ABV12" s="886"/>
      <c r="ABW12" s="886"/>
      <c r="ABX12" s="886"/>
      <c r="ABY12" s="882"/>
      <c r="ABZ12" s="886"/>
      <c r="ACA12" s="886"/>
      <c r="ACB12" s="886"/>
      <c r="ACC12" s="882"/>
      <c r="ACD12" s="886"/>
      <c r="ACE12" s="886"/>
      <c r="ACF12" s="886"/>
      <c r="ACG12" s="882"/>
      <c r="ACH12" s="889"/>
      <c r="ACI12" s="890"/>
      <c r="ACJ12" s="889"/>
      <c r="ACK12" s="892"/>
      <c r="ACL12" s="890"/>
      <c r="ACM12" s="934"/>
      <c r="ACN12" s="935"/>
      <c r="ACO12" s="935"/>
      <c r="ACP12" s="936"/>
      <c r="ACQ12" s="916"/>
      <c r="ACR12" s="918"/>
      <c r="ACS12" s="921"/>
      <c r="ACT12" s="922"/>
      <c r="ACU12" s="921"/>
      <c r="ACV12" s="922"/>
      <c r="ACW12" s="878"/>
      <c r="ACX12" s="879"/>
      <c r="ACY12" s="880"/>
      <c r="ACZ12" s="878"/>
      <c r="ADA12" s="879"/>
      <c r="ADB12" s="880"/>
      <c r="ADC12" s="878"/>
      <c r="ADD12" s="879"/>
      <c r="ADE12" s="880"/>
      <c r="ADF12" s="878"/>
      <c r="ADG12" s="879"/>
      <c r="ADH12" s="880"/>
      <c r="ADI12" s="878"/>
      <c r="ADJ12" s="879"/>
      <c r="ADK12" s="880"/>
      <c r="ADL12" s="878"/>
      <c r="ADM12" s="879"/>
      <c r="ADN12" s="880"/>
      <c r="ADO12" s="878"/>
      <c r="ADP12" s="879"/>
      <c r="ADQ12" s="880"/>
      <c r="ADR12" s="878"/>
      <c r="ADS12" s="879"/>
      <c r="ADT12" s="880"/>
      <c r="ADU12" s="875"/>
      <c r="ADV12" s="876"/>
      <c r="ADW12" s="877"/>
      <c r="ADX12" s="882"/>
      <c r="ADY12" s="886"/>
      <c r="ADZ12" s="886"/>
      <c r="AEA12" s="886"/>
      <c r="AEB12" s="882"/>
      <c r="AEC12" s="886"/>
      <c r="AED12" s="886"/>
      <c r="AEE12" s="886"/>
      <c r="AEF12" s="882"/>
      <c r="AEG12" s="886"/>
      <c r="AEH12" s="886"/>
      <c r="AEI12" s="886"/>
      <c r="AEJ12" s="882"/>
      <c r="AEK12" s="889"/>
      <c r="AEL12" s="890"/>
      <c r="AEM12" s="889"/>
      <c r="AEN12" s="892"/>
      <c r="AEO12" s="890"/>
      <c r="AEP12" s="934"/>
      <c r="AEQ12" s="935"/>
      <c r="AER12" s="935"/>
      <c r="AES12" s="936"/>
      <c r="AET12" s="916"/>
      <c r="AEU12" s="918"/>
      <c r="AEV12" s="921"/>
      <c r="AEW12" s="922"/>
      <c r="AEX12" s="921"/>
      <c r="AEY12" s="922"/>
      <c r="AEZ12" s="878"/>
      <c r="AFA12" s="879"/>
      <c r="AFB12" s="880"/>
      <c r="AFC12" s="878"/>
      <c r="AFD12" s="879"/>
      <c r="AFE12" s="880"/>
      <c r="AFF12" s="878"/>
      <c r="AFG12" s="879"/>
      <c r="AFH12" s="880"/>
      <c r="AFI12" s="878"/>
      <c r="AFJ12" s="879"/>
      <c r="AFK12" s="880"/>
      <c r="AFL12" s="878"/>
      <c r="AFM12" s="879"/>
      <c r="AFN12" s="880"/>
      <c r="AFO12" s="878"/>
      <c r="AFP12" s="879"/>
      <c r="AFQ12" s="880"/>
      <c r="AFR12" s="878"/>
      <c r="AFS12" s="879"/>
      <c r="AFT12" s="880"/>
      <c r="AFU12" s="878"/>
      <c r="AFV12" s="879"/>
      <c r="AFW12" s="880"/>
      <c r="AFX12" s="875"/>
      <c r="AFY12" s="876"/>
      <c r="AFZ12" s="877"/>
      <c r="AGA12" s="882"/>
      <c r="AGB12" s="886"/>
      <c r="AGC12" s="886"/>
      <c r="AGD12" s="886"/>
      <c r="AGE12" s="882"/>
      <c r="AGF12" s="886"/>
      <c r="AGG12" s="886"/>
      <c r="AGH12" s="886"/>
      <c r="AGI12" s="882"/>
      <c r="AGJ12" s="886"/>
      <c r="AGK12" s="886"/>
      <c r="AGL12" s="886"/>
      <c r="AGM12" s="882"/>
      <c r="AGN12" s="889"/>
      <c r="AGO12" s="890"/>
      <c r="AGP12" s="889"/>
      <c r="AGQ12" s="892"/>
      <c r="AGR12" s="890"/>
      <c r="AGS12" s="934"/>
      <c r="AGT12" s="935"/>
      <c r="AGU12" s="935"/>
      <c r="AGV12" s="936"/>
      <c r="AGW12" s="916"/>
      <c r="AGX12" s="918"/>
      <c r="AGY12" s="921"/>
      <c r="AGZ12" s="922"/>
      <c r="AHA12" s="921"/>
      <c r="AHB12" s="922"/>
      <c r="AHC12" s="878"/>
      <c r="AHD12" s="879"/>
      <c r="AHE12" s="880"/>
      <c r="AHF12" s="878"/>
      <c r="AHG12" s="879"/>
      <c r="AHH12" s="880"/>
      <c r="AHI12" s="878"/>
      <c r="AHJ12" s="879"/>
      <c r="AHK12" s="880"/>
      <c r="AHL12" s="878"/>
      <c r="AHM12" s="879"/>
      <c r="AHN12" s="880"/>
      <c r="AHO12" s="878"/>
      <c r="AHP12" s="879"/>
      <c r="AHQ12" s="880"/>
      <c r="AHR12" s="878"/>
      <c r="AHS12" s="879"/>
      <c r="AHT12" s="880"/>
      <c r="AHU12" s="878"/>
      <c r="AHV12" s="879"/>
      <c r="AHW12" s="880"/>
      <c r="AHX12" s="878"/>
      <c r="AHY12" s="879"/>
      <c r="AHZ12" s="880"/>
      <c r="AIA12" s="875"/>
      <c r="AIB12" s="876"/>
      <c r="AIC12" s="877"/>
      <c r="AID12" s="882"/>
      <c r="AIE12" s="886"/>
      <c r="AIF12" s="886"/>
      <c r="AIG12" s="886"/>
      <c r="AIH12" s="882"/>
      <c r="AII12" s="886"/>
      <c r="AIJ12" s="886"/>
      <c r="AIK12" s="886"/>
      <c r="AIL12" s="882"/>
      <c r="AIM12" s="886"/>
      <c r="AIN12" s="886"/>
      <c r="AIO12" s="886"/>
      <c r="AIP12" s="882"/>
      <c r="AIQ12" s="889"/>
      <c r="AIR12" s="890"/>
      <c r="AIS12" s="889"/>
      <c r="AIT12" s="892"/>
      <c r="AIU12" s="890"/>
      <c r="AIV12" s="934"/>
      <c r="AIW12" s="935"/>
      <c r="AIX12" s="935"/>
      <c r="AIY12" s="936"/>
      <c r="AIZ12" s="916"/>
      <c r="AJA12" s="918"/>
      <c r="AJB12" s="921"/>
      <c r="AJC12" s="922"/>
      <c r="AJD12" s="921"/>
      <c r="AJE12" s="922"/>
      <c r="AJF12" s="878"/>
      <c r="AJG12" s="879"/>
      <c r="AJH12" s="880"/>
      <c r="AJI12" s="878"/>
      <c r="AJJ12" s="879"/>
      <c r="AJK12" s="880"/>
      <c r="AJL12" s="878"/>
      <c r="AJM12" s="879"/>
      <c r="AJN12" s="880"/>
      <c r="AJO12" s="878"/>
      <c r="AJP12" s="879"/>
      <c r="AJQ12" s="880"/>
      <c r="AJR12" s="878"/>
      <c r="AJS12" s="879"/>
      <c r="AJT12" s="880"/>
      <c r="AJU12" s="878"/>
      <c r="AJV12" s="879"/>
      <c r="AJW12" s="880"/>
      <c r="AJX12" s="878"/>
      <c r="AJY12" s="879"/>
      <c r="AJZ12" s="880"/>
      <c r="AKA12" s="878"/>
      <c r="AKB12" s="879"/>
      <c r="AKC12" s="880"/>
      <c r="AKD12" s="875"/>
      <c r="AKE12" s="876"/>
      <c r="AKF12" s="877"/>
      <c r="AKG12" s="882"/>
      <c r="AKH12" s="886"/>
      <c r="AKI12" s="886"/>
      <c r="AKJ12" s="886"/>
      <c r="AKK12" s="882"/>
      <c r="AKL12" s="886"/>
      <c r="AKM12" s="886"/>
      <c r="AKN12" s="886"/>
      <c r="AKO12" s="882"/>
      <c r="AKP12" s="886"/>
      <c r="AKQ12" s="886"/>
      <c r="AKR12" s="886"/>
      <c r="AKS12" s="882"/>
      <c r="AKT12" s="889"/>
      <c r="AKU12" s="890"/>
      <c r="AKV12" s="889"/>
      <c r="AKW12" s="892"/>
      <c r="AKX12" s="890"/>
      <c r="AKY12" s="934"/>
      <c r="AKZ12" s="935"/>
      <c r="ALA12" s="935"/>
      <c r="ALB12" s="936"/>
      <c r="ALC12" s="916"/>
      <c r="ALD12" s="918"/>
      <c r="ALE12" s="921"/>
      <c r="ALF12" s="922"/>
      <c r="ALG12" s="921"/>
      <c r="ALH12" s="922"/>
      <c r="ALI12" s="878"/>
      <c r="ALJ12" s="879"/>
      <c r="ALK12" s="880"/>
      <c r="ALL12" s="878"/>
      <c r="ALM12" s="879"/>
      <c r="ALN12" s="880"/>
      <c r="ALO12" s="878"/>
      <c r="ALP12" s="879"/>
      <c r="ALQ12" s="880"/>
      <c r="ALR12" s="878"/>
      <c r="ALS12" s="879"/>
      <c r="ALT12" s="880"/>
      <c r="ALU12" s="878"/>
      <c r="ALV12" s="879"/>
      <c r="ALW12" s="880"/>
      <c r="ALX12" s="878"/>
      <c r="ALY12" s="879"/>
      <c r="ALZ12" s="880"/>
      <c r="AMA12" s="878"/>
      <c r="AMB12" s="879"/>
      <c r="AMC12" s="880"/>
      <c r="AMD12" s="878"/>
      <c r="AME12" s="879"/>
      <c r="AMF12" s="880"/>
      <c r="AMG12" s="875"/>
      <c r="AMH12" s="876"/>
      <c r="AMI12" s="877"/>
      <c r="AMJ12" s="882"/>
      <c r="AMK12" s="886"/>
      <c r="AML12" s="886"/>
      <c r="AMM12" s="886"/>
      <c r="AMN12" s="882"/>
      <c r="AMO12" s="886"/>
      <c r="AMP12" s="886"/>
      <c r="AMQ12" s="886"/>
      <c r="AMR12" s="882"/>
      <c r="AMS12" s="886"/>
      <c r="AMT12" s="886"/>
      <c r="AMU12" s="886"/>
      <c r="AMV12" s="882"/>
      <c r="AMW12" s="889"/>
      <c r="AMX12" s="890"/>
      <c r="AMY12" s="889"/>
      <c r="AMZ12" s="892"/>
      <c r="ANA12" s="890"/>
      <c r="ANB12" s="934"/>
      <c r="ANC12" s="935"/>
      <c r="AND12" s="935"/>
      <c r="ANE12" s="936"/>
      <c r="ANF12" s="916"/>
      <c r="ANG12" s="918"/>
      <c r="ANH12" s="921"/>
      <c r="ANI12" s="922"/>
      <c r="ANJ12" s="921"/>
      <c r="ANK12" s="922"/>
      <c r="ANL12" s="878"/>
      <c r="ANM12" s="879"/>
      <c r="ANN12" s="880"/>
      <c r="ANO12" s="878"/>
      <c r="ANP12" s="879"/>
      <c r="ANQ12" s="880"/>
      <c r="ANR12" s="878"/>
      <c r="ANS12" s="879"/>
      <c r="ANT12" s="880"/>
      <c r="ANU12" s="878"/>
      <c r="ANV12" s="879"/>
      <c r="ANW12" s="880"/>
      <c r="ANX12" s="878"/>
      <c r="ANY12" s="879"/>
      <c r="ANZ12" s="880"/>
      <c r="AOA12" s="878"/>
      <c r="AOB12" s="879"/>
      <c r="AOC12" s="880"/>
      <c r="AOD12" s="878"/>
      <c r="AOE12" s="879"/>
      <c r="AOF12" s="880"/>
      <c r="AOG12" s="878"/>
      <c r="AOH12" s="879"/>
      <c r="AOI12" s="880"/>
      <c r="AOJ12" s="875"/>
      <c r="AOK12" s="876"/>
      <c r="AOL12" s="877"/>
      <c r="AOM12" s="882"/>
      <c r="AON12" s="886"/>
      <c r="AOO12" s="886"/>
      <c r="AOP12" s="886"/>
      <c r="AOQ12" s="882"/>
      <c r="AOR12" s="886"/>
      <c r="AOS12" s="886"/>
      <c r="AOT12" s="886"/>
      <c r="AOU12" s="882"/>
      <c r="AOV12" s="886"/>
      <c r="AOW12" s="886"/>
      <c r="AOX12" s="886"/>
      <c r="AOY12" s="882"/>
      <c r="AOZ12" s="889"/>
      <c r="APA12" s="890"/>
      <c r="APB12" s="889"/>
      <c r="APC12" s="892"/>
      <c r="APD12" s="890"/>
      <c r="APE12" s="934"/>
      <c r="APF12" s="935"/>
      <c r="APG12" s="935"/>
      <c r="APH12" s="936"/>
    </row>
    <row r="13" spans="1:1100" ht="15" customHeight="1">
      <c r="A13" s="369"/>
      <c r="B13" s="370" t="s">
        <v>294</v>
      </c>
      <c r="C13" s="957" t="s">
        <v>295</v>
      </c>
      <c r="D13" s="957"/>
      <c r="E13" s="957" t="s">
        <v>296</v>
      </c>
      <c r="F13" s="957"/>
      <c r="G13" s="400" t="e">
        <f>'別紙1-1【要入力】 '!$S$18</f>
        <v>#N/A</v>
      </c>
      <c r="H13" s="401" t="e">
        <f>'別紙1-1【要入力】 '!$U$18</f>
        <v>#N/A</v>
      </c>
      <c r="I13" s="402" t="e">
        <f>ROUND(24*(TIMEVALUE(H13)-TIMEVALUE(G13)),1)</f>
        <v>#N/A</v>
      </c>
      <c r="J13" s="400" t="e">
        <f>'別紙1-1【要入力】 '!$W$18</f>
        <v>#N/A</v>
      </c>
      <c r="K13" s="403" t="e">
        <f>'別紙1-1【要入力】 '!$X$18</f>
        <v>#N/A</v>
      </c>
      <c r="L13" s="402" t="e">
        <f>ROUND(24*(TIMEVALUE(K13)-TIMEVALUE(J13)),1)</f>
        <v>#N/A</v>
      </c>
      <c r="M13" s="400" t="e">
        <f>'別紙1-1【要入力】 '!$Z$18</f>
        <v>#N/A</v>
      </c>
      <c r="N13" s="401" t="e">
        <f>'別紙1-1【要入力】 '!$X$18</f>
        <v>#N/A</v>
      </c>
      <c r="O13" s="402" t="e">
        <f>ROUND(24*(TIMEVALUE(N13)-TIMEVALUE(M13)),1)</f>
        <v>#N/A</v>
      </c>
      <c r="P13" s="400" t="e">
        <f>N13</f>
        <v>#N/A</v>
      </c>
      <c r="Q13" s="401" t="str">
        <f>'別紙1-1【要入力】 '!$AA$18</f>
        <v/>
      </c>
      <c r="R13" s="402" t="e">
        <f>ROUND(24*(TIMEVALUE(Q13)-TIMEVALUE(P13)),1)</f>
        <v>#VALUE!</v>
      </c>
      <c r="S13" s="400" t="e">
        <f>G13</f>
        <v>#N/A</v>
      </c>
      <c r="T13" s="401" t="e">
        <f>'別紙1-1【要入力】 '!$T$18</f>
        <v>#N/A</v>
      </c>
      <c r="U13" s="402" t="e">
        <f>ROUND(24*(TIMEVALUE(T13)-TIMEVALUE(S13)),1)</f>
        <v>#N/A</v>
      </c>
      <c r="V13" s="400" t="e">
        <f>'別紙1-1【要入力】 '!$V$18</f>
        <v>#N/A</v>
      </c>
      <c r="W13" s="401" t="e">
        <f>K13</f>
        <v>#N/A</v>
      </c>
      <c r="X13" s="402" t="e">
        <f>ROUND(24*(TIMEVALUE(W13)-TIMEVALUE(V13)),1)</f>
        <v>#N/A</v>
      </c>
      <c r="Y13" s="405" t="e">
        <f>'別紙1-1【要入力】 '!$Y$18</f>
        <v>#N/A</v>
      </c>
      <c r="Z13" s="401" t="e">
        <f>N13</f>
        <v>#N/A</v>
      </c>
      <c r="AA13" s="402" t="e">
        <f>ROUND(24*(TIMEVALUE(Z13)-TIMEVALUE(Y13)),1)</f>
        <v>#N/A</v>
      </c>
      <c r="AB13" s="400" t="e">
        <f>Z13</f>
        <v>#N/A</v>
      </c>
      <c r="AC13" s="401" t="str">
        <f>Q13</f>
        <v/>
      </c>
      <c r="AD13" s="402" t="e">
        <f>ROUND(24*(TIMEVALUE(AC13)-TIMEVALUE(AB13)),1)</f>
        <v>#VALUE!</v>
      </c>
      <c r="AE13" s="869" t="s">
        <v>297</v>
      </c>
      <c r="AF13" s="870"/>
      <c r="AG13" s="871"/>
      <c r="AH13" s="883"/>
      <c r="AI13" s="869" t="s">
        <v>298</v>
      </c>
      <c r="AJ13" s="870"/>
      <c r="AK13" s="871"/>
      <c r="AL13" s="883"/>
      <c r="AM13" s="869" t="s">
        <v>299</v>
      </c>
      <c r="AN13" s="870"/>
      <c r="AO13" s="871"/>
      <c r="AP13" s="883"/>
      <c r="AQ13" s="869" t="s">
        <v>300</v>
      </c>
      <c r="AR13" s="870"/>
      <c r="AS13" s="871"/>
      <c r="AT13" s="883"/>
      <c r="AU13" s="952" t="s">
        <v>301</v>
      </c>
      <c r="AV13" s="952"/>
      <c r="AW13" s="953" t="s">
        <v>302</v>
      </c>
      <c r="AX13" s="953"/>
      <c r="AY13" s="895"/>
      <c r="AZ13" s="869" t="s">
        <v>303</v>
      </c>
      <c r="BA13" s="870"/>
      <c r="BB13" s="870"/>
      <c r="BC13" s="871"/>
      <c r="BD13" s="369"/>
      <c r="BE13" s="370" t="s">
        <v>294</v>
      </c>
      <c r="BF13" s="893" t="s">
        <v>295</v>
      </c>
      <c r="BG13" s="894"/>
      <c r="BH13" s="893" t="s">
        <v>296</v>
      </c>
      <c r="BI13" s="894"/>
      <c r="BJ13" s="400" t="e">
        <f>$G$13</f>
        <v>#N/A</v>
      </c>
      <c r="BK13" s="401" t="e">
        <f>$H$13</f>
        <v>#N/A</v>
      </c>
      <c r="BL13" s="402" t="e">
        <f>$I$13</f>
        <v>#N/A</v>
      </c>
      <c r="BM13" s="400" t="e">
        <f>$J$13</f>
        <v>#N/A</v>
      </c>
      <c r="BN13" s="403" t="e">
        <f>$K$13</f>
        <v>#N/A</v>
      </c>
      <c r="BO13" s="402" t="e">
        <f>$L$13</f>
        <v>#N/A</v>
      </c>
      <c r="BP13" s="400" t="e">
        <f>$M$13</f>
        <v>#N/A</v>
      </c>
      <c r="BQ13" s="401" t="e">
        <f>$N$13</f>
        <v>#N/A</v>
      </c>
      <c r="BR13" s="402" t="e">
        <f>$O$13</f>
        <v>#N/A</v>
      </c>
      <c r="BS13" s="400" t="e">
        <f>$P$13</f>
        <v>#N/A</v>
      </c>
      <c r="BT13" s="401" t="str">
        <f>$Q$13</f>
        <v/>
      </c>
      <c r="BU13" s="402" t="e">
        <f>$R$13</f>
        <v>#VALUE!</v>
      </c>
      <c r="BV13" s="400" t="e">
        <f>$S$13</f>
        <v>#N/A</v>
      </c>
      <c r="BW13" s="401" t="e">
        <f>$T$13</f>
        <v>#N/A</v>
      </c>
      <c r="BX13" s="402" t="e">
        <f>$U$13</f>
        <v>#N/A</v>
      </c>
      <c r="BY13" s="400" t="e">
        <f>$V$13</f>
        <v>#N/A</v>
      </c>
      <c r="BZ13" s="401" t="e">
        <f>$W$13</f>
        <v>#N/A</v>
      </c>
      <c r="CA13" s="402" t="e">
        <f>$X$13</f>
        <v>#N/A</v>
      </c>
      <c r="CB13" s="405" t="e">
        <f>$Y$13</f>
        <v>#N/A</v>
      </c>
      <c r="CC13" s="401" t="e">
        <f>$Z$13</f>
        <v>#N/A</v>
      </c>
      <c r="CD13" s="402" t="e">
        <f>$AA$13</f>
        <v>#N/A</v>
      </c>
      <c r="CE13" s="400" t="e">
        <f>$AB$13</f>
        <v>#N/A</v>
      </c>
      <c r="CF13" s="401" t="str">
        <f>$AC$13</f>
        <v/>
      </c>
      <c r="CG13" s="402" t="e">
        <f>$AD$13</f>
        <v>#VALUE!</v>
      </c>
      <c r="CH13" s="869" t="s">
        <v>297</v>
      </c>
      <c r="CI13" s="870"/>
      <c r="CJ13" s="871"/>
      <c r="CK13" s="883"/>
      <c r="CL13" s="869" t="s">
        <v>298</v>
      </c>
      <c r="CM13" s="870"/>
      <c r="CN13" s="871"/>
      <c r="CO13" s="883"/>
      <c r="CP13" s="869" t="s">
        <v>299</v>
      </c>
      <c r="CQ13" s="870"/>
      <c r="CR13" s="871"/>
      <c r="CS13" s="883"/>
      <c r="CT13" s="869" t="s">
        <v>300</v>
      </c>
      <c r="CU13" s="870"/>
      <c r="CV13" s="871"/>
      <c r="CW13" s="883"/>
      <c r="CX13" s="869" t="s">
        <v>301</v>
      </c>
      <c r="CY13" s="871"/>
      <c r="CZ13" s="895" t="s">
        <v>302</v>
      </c>
      <c r="DA13" s="896"/>
      <c r="DB13" s="897"/>
      <c r="DC13" s="869" t="s">
        <v>303</v>
      </c>
      <c r="DD13" s="870"/>
      <c r="DE13" s="870"/>
      <c r="DF13" s="871"/>
      <c r="DG13" s="369"/>
      <c r="DH13" s="445" t="s">
        <v>294</v>
      </c>
      <c r="DI13" s="893" t="s">
        <v>295</v>
      </c>
      <c r="DJ13" s="894"/>
      <c r="DK13" s="893" t="s">
        <v>296</v>
      </c>
      <c r="DL13" s="894"/>
      <c r="DM13" s="400" t="e">
        <f>$G$13</f>
        <v>#N/A</v>
      </c>
      <c r="DN13" s="401" t="e">
        <f>$H$13</f>
        <v>#N/A</v>
      </c>
      <c r="DO13" s="402" t="e">
        <f>$I$13</f>
        <v>#N/A</v>
      </c>
      <c r="DP13" s="400" t="e">
        <f>$J$13</f>
        <v>#N/A</v>
      </c>
      <c r="DQ13" s="403" t="e">
        <f>$K$13</f>
        <v>#N/A</v>
      </c>
      <c r="DR13" s="402" t="e">
        <f>$L$13</f>
        <v>#N/A</v>
      </c>
      <c r="DS13" s="400" t="e">
        <f>$M$13</f>
        <v>#N/A</v>
      </c>
      <c r="DT13" s="401" t="e">
        <f>$N$13</f>
        <v>#N/A</v>
      </c>
      <c r="DU13" s="402" t="e">
        <f>$O$13</f>
        <v>#N/A</v>
      </c>
      <c r="DV13" s="400" t="e">
        <f>$P$13</f>
        <v>#N/A</v>
      </c>
      <c r="DW13" s="401" t="str">
        <f>$Q$13</f>
        <v/>
      </c>
      <c r="DX13" s="402" t="e">
        <f>$R$13</f>
        <v>#VALUE!</v>
      </c>
      <c r="DY13" s="400" t="e">
        <f>$S$13</f>
        <v>#N/A</v>
      </c>
      <c r="DZ13" s="401" t="e">
        <f>$T$13</f>
        <v>#N/A</v>
      </c>
      <c r="EA13" s="402" t="e">
        <f>$U$13</f>
        <v>#N/A</v>
      </c>
      <c r="EB13" s="400" t="e">
        <f>$V$13</f>
        <v>#N/A</v>
      </c>
      <c r="EC13" s="401" t="e">
        <f>$W$13</f>
        <v>#N/A</v>
      </c>
      <c r="ED13" s="402" t="e">
        <f>$X$13</f>
        <v>#N/A</v>
      </c>
      <c r="EE13" s="405" t="e">
        <f>$Y$13</f>
        <v>#N/A</v>
      </c>
      <c r="EF13" s="401" t="e">
        <f>$Z$13</f>
        <v>#N/A</v>
      </c>
      <c r="EG13" s="402" t="e">
        <f>$AA$13</f>
        <v>#N/A</v>
      </c>
      <c r="EH13" s="400" t="e">
        <f>$AB$13</f>
        <v>#N/A</v>
      </c>
      <c r="EI13" s="401" t="str">
        <f>$AC$13</f>
        <v/>
      </c>
      <c r="EJ13" s="402" t="e">
        <f>$AD$13</f>
        <v>#VALUE!</v>
      </c>
      <c r="EK13" s="869" t="s">
        <v>297</v>
      </c>
      <c r="EL13" s="870"/>
      <c r="EM13" s="871"/>
      <c r="EN13" s="883"/>
      <c r="EO13" s="869" t="s">
        <v>298</v>
      </c>
      <c r="EP13" s="870"/>
      <c r="EQ13" s="871"/>
      <c r="ER13" s="883"/>
      <c r="ES13" s="869" t="s">
        <v>299</v>
      </c>
      <c r="ET13" s="870"/>
      <c r="EU13" s="871"/>
      <c r="EV13" s="883"/>
      <c r="EW13" s="869" t="s">
        <v>300</v>
      </c>
      <c r="EX13" s="870"/>
      <c r="EY13" s="871"/>
      <c r="EZ13" s="883"/>
      <c r="FA13" s="869" t="s">
        <v>301</v>
      </c>
      <c r="FB13" s="871"/>
      <c r="FC13" s="895" t="s">
        <v>302</v>
      </c>
      <c r="FD13" s="896"/>
      <c r="FE13" s="897"/>
      <c r="FF13" s="869" t="s">
        <v>303</v>
      </c>
      <c r="FG13" s="870"/>
      <c r="FH13" s="870"/>
      <c r="FI13" s="871"/>
      <c r="FJ13" s="369"/>
      <c r="FK13" s="445" t="s">
        <v>294</v>
      </c>
      <c r="FL13" s="893" t="s">
        <v>295</v>
      </c>
      <c r="FM13" s="894"/>
      <c r="FN13" s="893" t="s">
        <v>296</v>
      </c>
      <c r="FO13" s="894"/>
      <c r="FP13" s="400" t="e">
        <f>$G$13</f>
        <v>#N/A</v>
      </c>
      <c r="FQ13" s="401" t="e">
        <f>$H$13</f>
        <v>#N/A</v>
      </c>
      <c r="FR13" s="402" t="e">
        <f>$I$13</f>
        <v>#N/A</v>
      </c>
      <c r="FS13" s="400" t="e">
        <f>$J$13</f>
        <v>#N/A</v>
      </c>
      <c r="FT13" s="403" t="e">
        <f>$K$13</f>
        <v>#N/A</v>
      </c>
      <c r="FU13" s="402" t="e">
        <f>$L$13</f>
        <v>#N/A</v>
      </c>
      <c r="FV13" s="400" t="e">
        <f>$M$13</f>
        <v>#N/A</v>
      </c>
      <c r="FW13" s="401" t="e">
        <f>$N$13</f>
        <v>#N/A</v>
      </c>
      <c r="FX13" s="402" t="e">
        <f>$O$13</f>
        <v>#N/A</v>
      </c>
      <c r="FY13" s="400" t="e">
        <f>$P$13</f>
        <v>#N/A</v>
      </c>
      <c r="FZ13" s="401" t="str">
        <f>$Q$13</f>
        <v/>
      </c>
      <c r="GA13" s="402" t="e">
        <f>$R$13</f>
        <v>#VALUE!</v>
      </c>
      <c r="GB13" s="400" t="e">
        <f>$S$13</f>
        <v>#N/A</v>
      </c>
      <c r="GC13" s="401" t="e">
        <f>$T$13</f>
        <v>#N/A</v>
      </c>
      <c r="GD13" s="402" t="e">
        <f>$U$13</f>
        <v>#N/A</v>
      </c>
      <c r="GE13" s="400" t="e">
        <f>$V$13</f>
        <v>#N/A</v>
      </c>
      <c r="GF13" s="401" t="e">
        <f>$W$13</f>
        <v>#N/A</v>
      </c>
      <c r="GG13" s="402" t="e">
        <f>$X$13</f>
        <v>#N/A</v>
      </c>
      <c r="GH13" s="405" t="e">
        <f>$Y$13</f>
        <v>#N/A</v>
      </c>
      <c r="GI13" s="401" t="e">
        <f>$Z$13</f>
        <v>#N/A</v>
      </c>
      <c r="GJ13" s="402" t="e">
        <f>$AA$13</f>
        <v>#N/A</v>
      </c>
      <c r="GK13" s="400" t="e">
        <f>$AB$13</f>
        <v>#N/A</v>
      </c>
      <c r="GL13" s="401" t="str">
        <f>$AC$13</f>
        <v/>
      </c>
      <c r="GM13" s="402" t="e">
        <f>$AD$13</f>
        <v>#VALUE!</v>
      </c>
      <c r="GN13" s="869" t="s">
        <v>297</v>
      </c>
      <c r="GO13" s="870"/>
      <c r="GP13" s="871"/>
      <c r="GQ13" s="883"/>
      <c r="GR13" s="869" t="s">
        <v>298</v>
      </c>
      <c r="GS13" s="870"/>
      <c r="GT13" s="871"/>
      <c r="GU13" s="883"/>
      <c r="GV13" s="869" t="s">
        <v>299</v>
      </c>
      <c r="GW13" s="870"/>
      <c r="GX13" s="871"/>
      <c r="GY13" s="883"/>
      <c r="GZ13" s="869" t="s">
        <v>300</v>
      </c>
      <c r="HA13" s="870"/>
      <c r="HB13" s="871"/>
      <c r="HC13" s="883"/>
      <c r="HD13" s="869" t="s">
        <v>301</v>
      </c>
      <c r="HE13" s="871"/>
      <c r="HF13" s="895" t="s">
        <v>302</v>
      </c>
      <c r="HG13" s="896"/>
      <c r="HH13" s="897"/>
      <c r="HI13" s="869" t="s">
        <v>303</v>
      </c>
      <c r="HJ13" s="870"/>
      <c r="HK13" s="870"/>
      <c r="HL13" s="871"/>
      <c r="HM13" s="369"/>
      <c r="HN13" s="445" t="s">
        <v>294</v>
      </c>
      <c r="HO13" s="893" t="s">
        <v>295</v>
      </c>
      <c r="HP13" s="894"/>
      <c r="HQ13" s="893" t="s">
        <v>296</v>
      </c>
      <c r="HR13" s="894"/>
      <c r="HS13" s="400" t="e">
        <f>$G$13</f>
        <v>#N/A</v>
      </c>
      <c r="HT13" s="401" t="e">
        <f>$H$13</f>
        <v>#N/A</v>
      </c>
      <c r="HU13" s="402" t="e">
        <f>$I$13</f>
        <v>#N/A</v>
      </c>
      <c r="HV13" s="400" t="e">
        <f>$J$13</f>
        <v>#N/A</v>
      </c>
      <c r="HW13" s="403" t="e">
        <f>$K$13</f>
        <v>#N/A</v>
      </c>
      <c r="HX13" s="402" t="e">
        <f>$L$13</f>
        <v>#N/A</v>
      </c>
      <c r="HY13" s="400" t="e">
        <f>$M$13</f>
        <v>#N/A</v>
      </c>
      <c r="HZ13" s="401" t="e">
        <f>$N$13</f>
        <v>#N/A</v>
      </c>
      <c r="IA13" s="402" t="e">
        <f>$O$13</f>
        <v>#N/A</v>
      </c>
      <c r="IB13" s="400" t="e">
        <f>$P$13</f>
        <v>#N/A</v>
      </c>
      <c r="IC13" s="401" t="str">
        <f>$Q$13</f>
        <v/>
      </c>
      <c r="ID13" s="402" t="e">
        <f>$R$13</f>
        <v>#VALUE!</v>
      </c>
      <c r="IE13" s="400" t="e">
        <f>$S$13</f>
        <v>#N/A</v>
      </c>
      <c r="IF13" s="401" t="e">
        <f>$T$13</f>
        <v>#N/A</v>
      </c>
      <c r="IG13" s="402" t="e">
        <f>$U$13</f>
        <v>#N/A</v>
      </c>
      <c r="IH13" s="400" t="e">
        <f>$V$13</f>
        <v>#N/A</v>
      </c>
      <c r="II13" s="401" t="e">
        <f>$W$13</f>
        <v>#N/A</v>
      </c>
      <c r="IJ13" s="402" t="e">
        <f>$X$13</f>
        <v>#N/A</v>
      </c>
      <c r="IK13" s="405" t="e">
        <f>$Y$13</f>
        <v>#N/A</v>
      </c>
      <c r="IL13" s="401" t="e">
        <f>$Z$13</f>
        <v>#N/A</v>
      </c>
      <c r="IM13" s="402" t="e">
        <f>$AA$13</f>
        <v>#N/A</v>
      </c>
      <c r="IN13" s="400" t="e">
        <f>$AB$13</f>
        <v>#N/A</v>
      </c>
      <c r="IO13" s="401" t="str">
        <f>$AC$13</f>
        <v/>
      </c>
      <c r="IP13" s="402" t="e">
        <f>$AD$13</f>
        <v>#VALUE!</v>
      </c>
      <c r="IQ13" s="869" t="s">
        <v>297</v>
      </c>
      <c r="IR13" s="870"/>
      <c r="IS13" s="871"/>
      <c r="IT13" s="883"/>
      <c r="IU13" s="869" t="s">
        <v>298</v>
      </c>
      <c r="IV13" s="870"/>
      <c r="IW13" s="871"/>
      <c r="IX13" s="883"/>
      <c r="IY13" s="869" t="s">
        <v>299</v>
      </c>
      <c r="IZ13" s="870"/>
      <c r="JA13" s="871"/>
      <c r="JB13" s="883"/>
      <c r="JC13" s="869" t="s">
        <v>300</v>
      </c>
      <c r="JD13" s="870"/>
      <c r="JE13" s="871"/>
      <c r="JF13" s="883"/>
      <c r="JG13" s="869" t="s">
        <v>301</v>
      </c>
      <c r="JH13" s="871"/>
      <c r="JI13" s="895" t="s">
        <v>302</v>
      </c>
      <c r="JJ13" s="896"/>
      <c r="JK13" s="897"/>
      <c r="JL13" s="869" t="s">
        <v>303</v>
      </c>
      <c r="JM13" s="870"/>
      <c r="JN13" s="870"/>
      <c r="JO13" s="871"/>
      <c r="JP13" s="369"/>
      <c r="JQ13" s="445" t="s">
        <v>294</v>
      </c>
      <c r="JR13" s="893" t="s">
        <v>295</v>
      </c>
      <c r="JS13" s="894"/>
      <c r="JT13" s="893" t="s">
        <v>296</v>
      </c>
      <c r="JU13" s="894"/>
      <c r="JV13" s="400" t="e">
        <f>$G$13</f>
        <v>#N/A</v>
      </c>
      <c r="JW13" s="401" t="e">
        <f>$H$13</f>
        <v>#N/A</v>
      </c>
      <c r="JX13" s="402" t="e">
        <f>$I$13</f>
        <v>#N/A</v>
      </c>
      <c r="JY13" s="400" t="e">
        <f>$J$13</f>
        <v>#N/A</v>
      </c>
      <c r="JZ13" s="403" t="e">
        <f>$K$13</f>
        <v>#N/A</v>
      </c>
      <c r="KA13" s="402" t="e">
        <f>$L$13</f>
        <v>#N/A</v>
      </c>
      <c r="KB13" s="400" t="e">
        <f>$M$13</f>
        <v>#N/A</v>
      </c>
      <c r="KC13" s="401" t="e">
        <f>$N$13</f>
        <v>#N/A</v>
      </c>
      <c r="KD13" s="402" t="e">
        <f>$O$13</f>
        <v>#N/A</v>
      </c>
      <c r="KE13" s="400" t="e">
        <f>$P$13</f>
        <v>#N/A</v>
      </c>
      <c r="KF13" s="401" t="str">
        <f>$Q$13</f>
        <v/>
      </c>
      <c r="KG13" s="402" t="e">
        <f>$R$13</f>
        <v>#VALUE!</v>
      </c>
      <c r="KH13" s="400" t="e">
        <f>$S$13</f>
        <v>#N/A</v>
      </c>
      <c r="KI13" s="401" t="e">
        <f>$T$13</f>
        <v>#N/A</v>
      </c>
      <c r="KJ13" s="402" t="e">
        <f>$U$13</f>
        <v>#N/A</v>
      </c>
      <c r="KK13" s="400" t="e">
        <f>$V$13</f>
        <v>#N/A</v>
      </c>
      <c r="KL13" s="401" t="e">
        <f>$W$13</f>
        <v>#N/A</v>
      </c>
      <c r="KM13" s="402" t="e">
        <f>$X$13</f>
        <v>#N/A</v>
      </c>
      <c r="KN13" s="405" t="e">
        <f>$Y$13</f>
        <v>#N/A</v>
      </c>
      <c r="KO13" s="401" t="e">
        <f>$Z$13</f>
        <v>#N/A</v>
      </c>
      <c r="KP13" s="402" t="e">
        <f>$AA$13</f>
        <v>#N/A</v>
      </c>
      <c r="KQ13" s="400" t="e">
        <f>$AB$13</f>
        <v>#N/A</v>
      </c>
      <c r="KR13" s="401" t="str">
        <f>$AC$13</f>
        <v/>
      </c>
      <c r="KS13" s="402" t="e">
        <f>$AD$13</f>
        <v>#VALUE!</v>
      </c>
      <c r="KT13" s="869" t="s">
        <v>297</v>
      </c>
      <c r="KU13" s="870"/>
      <c r="KV13" s="871"/>
      <c r="KW13" s="883"/>
      <c r="KX13" s="869" t="s">
        <v>298</v>
      </c>
      <c r="KY13" s="870"/>
      <c r="KZ13" s="871"/>
      <c r="LA13" s="883"/>
      <c r="LB13" s="869" t="s">
        <v>299</v>
      </c>
      <c r="LC13" s="870"/>
      <c r="LD13" s="871"/>
      <c r="LE13" s="883"/>
      <c r="LF13" s="869" t="s">
        <v>300</v>
      </c>
      <c r="LG13" s="870"/>
      <c r="LH13" s="871"/>
      <c r="LI13" s="883"/>
      <c r="LJ13" s="869" t="s">
        <v>301</v>
      </c>
      <c r="LK13" s="871"/>
      <c r="LL13" s="895" t="s">
        <v>302</v>
      </c>
      <c r="LM13" s="896"/>
      <c r="LN13" s="897"/>
      <c r="LO13" s="869" t="s">
        <v>303</v>
      </c>
      <c r="LP13" s="870"/>
      <c r="LQ13" s="870"/>
      <c r="LR13" s="871"/>
      <c r="LS13" s="369"/>
      <c r="LT13" s="445" t="s">
        <v>294</v>
      </c>
      <c r="LU13" s="893" t="s">
        <v>295</v>
      </c>
      <c r="LV13" s="894"/>
      <c r="LW13" s="893" t="s">
        <v>296</v>
      </c>
      <c r="LX13" s="894"/>
      <c r="LY13" s="400" t="e">
        <f>$G$13</f>
        <v>#N/A</v>
      </c>
      <c r="LZ13" s="401" t="e">
        <f>$H$13</f>
        <v>#N/A</v>
      </c>
      <c r="MA13" s="402" t="e">
        <f>$I$13</f>
        <v>#N/A</v>
      </c>
      <c r="MB13" s="400" t="e">
        <f>$J$13</f>
        <v>#N/A</v>
      </c>
      <c r="MC13" s="403" t="e">
        <f>$K$13</f>
        <v>#N/A</v>
      </c>
      <c r="MD13" s="402" t="e">
        <f>$L$13</f>
        <v>#N/A</v>
      </c>
      <c r="ME13" s="400" t="e">
        <f>$M$13</f>
        <v>#N/A</v>
      </c>
      <c r="MF13" s="401" t="e">
        <f>$N$13</f>
        <v>#N/A</v>
      </c>
      <c r="MG13" s="402" t="e">
        <f>$O$13</f>
        <v>#N/A</v>
      </c>
      <c r="MH13" s="400" t="e">
        <f>$P$13</f>
        <v>#N/A</v>
      </c>
      <c r="MI13" s="401" t="str">
        <f>$Q$13</f>
        <v/>
      </c>
      <c r="MJ13" s="402" t="e">
        <f>$R$13</f>
        <v>#VALUE!</v>
      </c>
      <c r="MK13" s="400" t="e">
        <f>$S$13</f>
        <v>#N/A</v>
      </c>
      <c r="ML13" s="401" t="e">
        <f>$T$13</f>
        <v>#N/A</v>
      </c>
      <c r="MM13" s="402" t="e">
        <f>$U$13</f>
        <v>#N/A</v>
      </c>
      <c r="MN13" s="400" t="e">
        <f>$V$13</f>
        <v>#N/A</v>
      </c>
      <c r="MO13" s="401" t="e">
        <f>$W$13</f>
        <v>#N/A</v>
      </c>
      <c r="MP13" s="402" t="e">
        <f>$X$13</f>
        <v>#N/A</v>
      </c>
      <c r="MQ13" s="405" t="e">
        <f>$Y$13</f>
        <v>#N/A</v>
      </c>
      <c r="MR13" s="401" t="e">
        <f>$Z$13</f>
        <v>#N/A</v>
      </c>
      <c r="MS13" s="402" t="e">
        <f>$AA$13</f>
        <v>#N/A</v>
      </c>
      <c r="MT13" s="400" t="e">
        <f>$AB$13</f>
        <v>#N/A</v>
      </c>
      <c r="MU13" s="401" t="str">
        <f>$AC$13</f>
        <v/>
      </c>
      <c r="MV13" s="402" t="e">
        <f>$AD$13</f>
        <v>#VALUE!</v>
      </c>
      <c r="MW13" s="869" t="s">
        <v>297</v>
      </c>
      <c r="MX13" s="870"/>
      <c r="MY13" s="871"/>
      <c r="MZ13" s="883"/>
      <c r="NA13" s="869" t="s">
        <v>298</v>
      </c>
      <c r="NB13" s="870"/>
      <c r="NC13" s="871"/>
      <c r="ND13" s="883"/>
      <c r="NE13" s="869" t="s">
        <v>299</v>
      </c>
      <c r="NF13" s="870"/>
      <c r="NG13" s="871"/>
      <c r="NH13" s="883"/>
      <c r="NI13" s="869" t="s">
        <v>300</v>
      </c>
      <c r="NJ13" s="870"/>
      <c r="NK13" s="871"/>
      <c r="NL13" s="883"/>
      <c r="NM13" s="869" t="s">
        <v>301</v>
      </c>
      <c r="NN13" s="871"/>
      <c r="NO13" s="895" t="s">
        <v>302</v>
      </c>
      <c r="NP13" s="896"/>
      <c r="NQ13" s="897"/>
      <c r="NR13" s="869" t="s">
        <v>303</v>
      </c>
      <c r="NS13" s="870"/>
      <c r="NT13" s="870"/>
      <c r="NU13" s="871"/>
      <c r="NV13" s="369"/>
      <c r="NW13" s="445" t="s">
        <v>294</v>
      </c>
      <c r="NX13" s="893" t="s">
        <v>295</v>
      </c>
      <c r="NY13" s="894"/>
      <c r="NZ13" s="893" t="s">
        <v>296</v>
      </c>
      <c r="OA13" s="894"/>
      <c r="OB13" s="400" t="e">
        <f>$G$13</f>
        <v>#N/A</v>
      </c>
      <c r="OC13" s="401" t="e">
        <f>$H$13</f>
        <v>#N/A</v>
      </c>
      <c r="OD13" s="402" t="e">
        <f>$I$13</f>
        <v>#N/A</v>
      </c>
      <c r="OE13" s="400" t="e">
        <f>$J$13</f>
        <v>#N/A</v>
      </c>
      <c r="OF13" s="403" t="e">
        <f>$K$13</f>
        <v>#N/A</v>
      </c>
      <c r="OG13" s="402" t="e">
        <f>$L$13</f>
        <v>#N/A</v>
      </c>
      <c r="OH13" s="400" t="e">
        <f>$M$13</f>
        <v>#N/A</v>
      </c>
      <c r="OI13" s="401" t="e">
        <f>$N$13</f>
        <v>#N/A</v>
      </c>
      <c r="OJ13" s="402" t="e">
        <f>$O$13</f>
        <v>#N/A</v>
      </c>
      <c r="OK13" s="400" t="e">
        <f>$P$13</f>
        <v>#N/A</v>
      </c>
      <c r="OL13" s="401" t="str">
        <f>$Q$13</f>
        <v/>
      </c>
      <c r="OM13" s="402" t="e">
        <f>$R$13</f>
        <v>#VALUE!</v>
      </c>
      <c r="ON13" s="400" t="e">
        <f>$S$13</f>
        <v>#N/A</v>
      </c>
      <c r="OO13" s="401" t="e">
        <f>$T$13</f>
        <v>#N/A</v>
      </c>
      <c r="OP13" s="402" t="e">
        <f>$U$13</f>
        <v>#N/A</v>
      </c>
      <c r="OQ13" s="400" t="e">
        <f>$V$13</f>
        <v>#N/A</v>
      </c>
      <c r="OR13" s="401" t="e">
        <f>$W$13</f>
        <v>#N/A</v>
      </c>
      <c r="OS13" s="402" t="e">
        <f>$X$13</f>
        <v>#N/A</v>
      </c>
      <c r="OT13" s="405" t="e">
        <f>$Y$13</f>
        <v>#N/A</v>
      </c>
      <c r="OU13" s="401" t="e">
        <f>$Z$13</f>
        <v>#N/A</v>
      </c>
      <c r="OV13" s="402" t="e">
        <f>$AA$13</f>
        <v>#N/A</v>
      </c>
      <c r="OW13" s="400" t="e">
        <f>$AB$13</f>
        <v>#N/A</v>
      </c>
      <c r="OX13" s="401" t="str">
        <f>$AC$13</f>
        <v/>
      </c>
      <c r="OY13" s="402" t="e">
        <f>$AD$13</f>
        <v>#VALUE!</v>
      </c>
      <c r="OZ13" s="869" t="s">
        <v>297</v>
      </c>
      <c r="PA13" s="870"/>
      <c r="PB13" s="871"/>
      <c r="PC13" s="883"/>
      <c r="PD13" s="869" t="s">
        <v>298</v>
      </c>
      <c r="PE13" s="870"/>
      <c r="PF13" s="871"/>
      <c r="PG13" s="883"/>
      <c r="PH13" s="869" t="s">
        <v>299</v>
      </c>
      <c r="PI13" s="870"/>
      <c r="PJ13" s="871"/>
      <c r="PK13" s="883"/>
      <c r="PL13" s="869" t="s">
        <v>300</v>
      </c>
      <c r="PM13" s="870"/>
      <c r="PN13" s="871"/>
      <c r="PO13" s="883"/>
      <c r="PP13" s="869" t="s">
        <v>301</v>
      </c>
      <c r="PQ13" s="871"/>
      <c r="PR13" s="895" t="s">
        <v>302</v>
      </c>
      <c r="PS13" s="896"/>
      <c r="PT13" s="897"/>
      <c r="PU13" s="869" t="s">
        <v>303</v>
      </c>
      <c r="PV13" s="870"/>
      <c r="PW13" s="870"/>
      <c r="PX13" s="871"/>
      <c r="PY13" s="369"/>
      <c r="PZ13" s="445" t="s">
        <v>294</v>
      </c>
      <c r="QA13" s="893" t="s">
        <v>295</v>
      </c>
      <c r="QB13" s="894"/>
      <c r="QC13" s="893" t="s">
        <v>296</v>
      </c>
      <c r="QD13" s="894"/>
      <c r="QE13" s="400" t="e">
        <f>$G$13</f>
        <v>#N/A</v>
      </c>
      <c r="QF13" s="401" t="e">
        <f>$H$13</f>
        <v>#N/A</v>
      </c>
      <c r="QG13" s="402" t="e">
        <f>$I$13</f>
        <v>#N/A</v>
      </c>
      <c r="QH13" s="400" t="e">
        <f>$J$13</f>
        <v>#N/A</v>
      </c>
      <c r="QI13" s="403" t="e">
        <f>$K$13</f>
        <v>#N/A</v>
      </c>
      <c r="QJ13" s="402" t="e">
        <f>$L$13</f>
        <v>#N/A</v>
      </c>
      <c r="QK13" s="400" t="e">
        <f>$M$13</f>
        <v>#N/A</v>
      </c>
      <c r="QL13" s="401" t="e">
        <f>$N$13</f>
        <v>#N/A</v>
      </c>
      <c r="QM13" s="402" t="e">
        <f>$O$13</f>
        <v>#N/A</v>
      </c>
      <c r="QN13" s="400" t="e">
        <f>$P$13</f>
        <v>#N/A</v>
      </c>
      <c r="QO13" s="401" t="str">
        <f>$Q$13</f>
        <v/>
      </c>
      <c r="QP13" s="402" t="e">
        <f>$R$13</f>
        <v>#VALUE!</v>
      </c>
      <c r="QQ13" s="400" t="e">
        <f>$S$13</f>
        <v>#N/A</v>
      </c>
      <c r="QR13" s="401" t="e">
        <f>$T$13</f>
        <v>#N/A</v>
      </c>
      <c r="QS13" s="402" t="e">
        <f>$U$13</f>
        <v>#N/A</v>
      </c>
      <c r="QT13" s="400" t="e">
        <f>$V$13</f>
        <v>#N/A</v>
      </c>
      <c r="QU13" s="401" t="e">
        <f>$W$13</f>
        <v>#N/A</v>
      </c>
      <c r="QV13" s="402" t="e">
        <f>$X$13</f>
        <v>#N/A</v>
      </c>
      <c r="QW13" s="405" t="e">
        <f>$Y$13</f>
        <v>#N/A</v>
      </c>
      <c r="QX13" s="401" t="e">
        <f>$Z$13</f>
        <v>#N/A</v>
      </c>
      <c r="QY13" s="402" t="e">
        <f>$AA$13</f>
        <v>#N/A</v>
      </c>
      <c r="QZ13" s="400" t="e">
        <f>$AB$13</f>
        <v>#N/A</v>
      </c>
      <c r="RA13" s="401" t="str">
        <f>$AC$13</f>
        <v/>
      </c>
      <c r="RB13" s="402" t="e">
        <f>$AD$13</f>
        <v>#VALUE!</v>
      </c>
      <c r="RC13" s="869" t="s">
        <v>297</v>
      </c>
      <c r="RD13" s="870"/>
      <c r="RE13" s="871"/>
      <c r="RF13" s="883"/>
      <c r="RG13" s="869" t="s">
        <v>298</v>
      </c>
      <c r="RH13" s="870"/>
      <c r="RI13" s="871"/>
      <c r="RJ13" s="883"/>
      <c r="RK13" s="869" t="s">
        <v>299</v>
      </c>
      <c r="RL13" s="870"/>
      <c r="RM13" s="871"/>
      <c r="RN13" s="883"/>
      <c r="RO13" s="869" t="s">
        <v>300</v>
      </c>
      <c r="RP13" s="870"/>
      <c r="RQ13" s="871"/>
      <c r="RR13" s="883"/>
      <c r="RS13" s="869" t="s">
        <v>301</v>
      </c>
      <c r="RT13" s="871"/>
      <c r="RU13" s="895" t="s">
        <v>302</v>
      </c>
      <c r="RV13" s="896"/>
      <c r="RW13" s="897"/>
      <c r="RX13" s="869" t="s">
        <v>303</v>
      </c>
      <c r="RY13" s="870"/>
      <c r="RZ13" s="870"/>
      <c r="SA13" s="871"/>
      <c r="SB13" s="369"/>
      <c r="SC13" s="445" t="s">
        <v>294</v>
      </c>
      <c r="SD13" s="893" t="s">
        <v>295</v>
      </c>
      <c r="SE13" s="894"/>
      <c r="SF13" s="893" t="s">
        <v>296</v>
      </c>
      <c r="SG13" s="894"/>
      <c r="SH13" s="400" t="e">
        <f>$G$13</f>
        <v>#N/A</v>
      </c>
      <c r="SI13" s="401" t="e">
        <f>$H$13</f>
        <v>#N/A</v>
      </c>
      <c r="SJ13" s="402" t="e">
        <f>$I$13</f>
        <v>#N/A</v>
      </c>
      <c r="SK13" s="400" t="e">
        <f>$J$13</f>
        <v>#N/A</v>
      </c>
      <c r="SL13" s="403" t="e">
        <f>$K$13</f>
        <v>#N/A</v>
      </c>
      <c r="SM13" s="402" t="e">
        <f>$L$13</f>
        <v>#N/A</v>
      </c>
      <c r="SN13" s="400" t="e">
        <f>$M$13</f>
        <v>#N/A</v>
      </c>
      <c r="SO13" s="401" t="e">
        <f>$N$13</f>
        <v>#N/A</v>
      </c>
      <c r="SP13" s="402" t="e">
        <f>$O$13</f>
        <v>#N/A</v>
      </c>
      <c r="SQ13" s="400" t="e">
        <f>$P$13</f>
        <v>#N/A</v>
      </c>
      <c r="SR13" s="401" t="str">
        <f>$Q$13</f>
        <v/>
      </c>
      <c r="SS13" s="402" t="e">
        <f>$R$13</f>
        <v>#VALUE!</v>
      </c>
      <c r="ST13" s="400" t="e">
        <f>$S$13</f>
        <v>#N/A</v>
      </c>
      <c r="SU13" s="401" t="e">
        <f>$T$13</f>
        <v>#N/A</v>
      </c>
      <c r="SV13" s="402" t="e">
        <f>$U$13</f>
        <v>#N/A</v>
      </c>
      <c r="SW13" s="400" t="e">
        <f>$V$13</f>
        <v>#N/A</v>
      </c>
      <c r="SX13" s="401" t="e">
        <f>$W$13</f>
        <v>#N/A</v>
      </c>
      <c r="SY13" s="402" t="e">
        <f>$X$13</f>
        <v>#N/A</v>
      </c>
      <c r="SZ13" s="405" t="e">
        <f>$Y$13</f>
        <v>#N/A</v>
      </c>
      <c r="TA13" s="401" t="e">
        <f>$Z$13</f>
        <v>#N/A</v>
      </c>
      <c r="TB13" s="402" t="e">
        <f>$AA$13</f>
        <v>#N/A</v>
      </c>
      <c r="TC13" s="400" t="e">
        <f>$AB$13</f>
        <v>#N/A</v>
      </c>
      <c r="TD13" s="401" t="str">
        <f>$AC$13</f>
        <v/>
      </c>
      <c r="TE13" s="402" t="e">
        <f>$AD$13</f>
        <v>#VALUE!</v>
      </c>
      <c r="TF13" s="869" t="s">
        <v>297</v>
      </c>
      <c r="TG13" s="870"/>
      <c r="TH13" s="871"/>
      <c r="TI13" s="883"/>
      <c r="TJ13" s="869" t="s">
        <v>298</v>
      </c>
      <c r="TK13" s="870"/>
      <c r="TL13" s="871"/>
      <c r="TM13" s="883"/>
      <c r="TN13" s="869" t="s">
        <v>299</v>
      </c>
      <c r="TO13" s="870"/>
      <c r="TP13" s="871"/>
      <c r="TQ13" s="883"/>
      <c r="TR13" s="869" t="s">
        <v>300</v>
      </c>
      <c r="TS13" s="870"/>
      <c r="TT13" s="871"/>
      <c r="TU13" s="883"/>
      <c r="TV13" s="869" t="s">
        <v>301</v>
      </c>
      <c r="TW13" s="871"/>
      <c r="TX13" s="895" t="s">
        <v>302</v>
      </c>
      <c r="TY13" s="896"/>
      <c r="TZ13" s="897"/>
      <c r="UA13" s="869" t="s">
        <v>303</v>
      </c>
      <c r="UB13" s="870"/>
      <c r="UC13" s="870"/>
      <c r="UD13" s="871"/>
      <c r="UE13" s="369"/>
      <c r="UF13" s="445" t="s">
        <v>294</v>
      </c>
      <c r="UG13" s="893" t="s">
        <v>295</v>
      </c>
      <c r="UH13" s="894"/>
      <c r="UI13" s="893" t="s">
        <v>296</v>
      </c>
      <c r="UJ13" s="894"/>
      <c r="UK13" s="400" t="e">
        <f>$G$13</f>
        <v>#N/A</v>
      </c>
      <c r="UL13" s="401" t="e">
        <f>$H$13</f>
        <v>#N/A</v>
      </c>
      <c r="UM13" s="402" t="e">
        <f>$I$13</f>
        <v>#N/A</v>
      </c>
      <c r="UN13" s="400" t="e">
        <f>$J$13</f>
        <v>#N/A</v>
      </c>
      <c r="UO13" s="403" t="e">
        <f>$K$13</f>
        <v>#N/A</v>
      </c>
      <c r="UP13" s="402" t="e">
        <f>$L$13</f>
        <v>#N/A</v>
      </c>
      <c r="UQ13" s="400" t="e">
        <f>$M$13</f>
        <v>#N/A</v>
      </c>
      <c r="UR13" s="401" t="e">
        <f>$N$13</f>
        <v>#N/A</v>
      </c>
      <c r="US13" s="402" t="e">
        <f>$O$13</f>
        <v>#N/A</v>
      </c>
      <c r="UT13" s="400" t="e">
        <f>$P$13</f>
        <v>#N/A</v>
      </c>
      <c r="UU13" s="401" t="str">
        <f>$Q$13</f>
        <v/>
      </c>
      <c r="UV13" s="402" t="e">
        <f>$R$13</f>
        <v>#VALUE!</v>
      </c>
      <c r="UW13" s="400" t="e">
        <f>$S$13</f>
        <v>#N/A</v>
      </c>
      <c r="UX13" s="401" t="e">
        <f>$T$13</f>
        <v>#N/A</v>
      </c>
      <c r="UY13" s="402" t="e">
        <f>$U$13</f>
        <v>#N/A</v>
      </c>
      <c r="UZ13" s="400" t="e">
        <f>$V$13</f>
        <v>#N/A</v>
      </c>
      <c r="VA13" s="401" t="e">
        <f>$W$13</f>
        <v>#N/A</v>
      </c>
      <c r="VB13" s="402" t="e">
        <f>$X$13</f>
        <v>#N/A</v>
      </c>
      <c r="VC13" s="405" t="e">
        <f>$Y$13</f>
        <v>#N/A</v>
      </c>
      <c r="VD13" s="401" t="e">
        <f>$Z$13</f>
        <v>#N/A</v>
      </c>
      <c r="VE13" s="402" t="e">
        <f>$AA$13</f>
        <v>#N/A</v>
      </c>
      <c r="VF13" s="400" t="e">
        <f>$AB$13</f>
        <v>#N/A</v>
      </c>
      <c r="VG13" s="401" t="str">
        <f>$AC$13</f>
        <v/>
      </c>
      <c r="VH13" s="402" t="e">
        <f>$AD$13</f>
        <v>#VALUE!</v>
      </c>
      <c r="VI13" s="869" t="s">
        <v>297</v>
      </c>
      <c r="VJ13" s="870"/>
      <c r="VK13" s="871"/>
      <c r="VL13" s="883"/>
      <c r="VM13" s="869" t="s">
        <v>298</v>
      </c>
      <c r="VN13" s="870"/>
      <c r="VO13" s="871"/>
      <c r="VP13" s="883"/>
      <c r="VQ13" s="869" t="s">
        <v>299</v>
      </c>
      <c r="VR13" s="870"/>
      <c r="VS13" s="871"/>
      <c r="VT13" s="883"/>
      <c r="VU13" s="869" t="s">
        <v>300</v>
      </c>
      <c r="VV13" s="870"/>
      <c r="VW13" s="871"/>
      <c r="VX13" s="883"/>
      <c r="VY13" s="869" t="s">
        <v>301</v>
      </c>
      <c r="VZ13" s="871"/>
      <c r="WA13" s="895" t="s">
        <v>302</v>
      </c>
      <c r="WB13" s="896"/>
      <c r="WC13" s="897"/>
      <c r="WD13" s="869" t="s">
        <v>303</v>
      </c>
      <c r="WE13" s="870"/>
      <c r="WF13" s="870"/>
      <c r="WG13" s="871"/>
      <c r="WH13" s="369"/>
      <c r="WI13" s="445" t="s">
        <v>294</v>
      </c>
      <c r="WJ13" s="893" t="s">
        <v>295</v>
      </c>
      <c r="WK13" s="894"/>
      <c r="WL13" s="893" t="s">
        <v>296</v>
      </c>
      <c r="WM13" s="894"/>
      <c r="WN13" s="400" t="e">
        <f>$G$13</f>
        <v>#N/A</v>
      </c>
      <c r="WO13" s="401" t="e">
        <f>$H$13</f>
        <v>#N/A</v>
      </c>
      <c r="WP13" s="402" t="e">
        <f>$I$13</f>
        <v>#N/A</v>
      </c>
      <c r="WQ13" s="400" t="e">
        <f>$J$13</f>
        <v>#N/A</v>
      </c>
      <c r="WR13" s="403" t="e">
        <f>$K$13</f>
        <v>#N/A</v>
      </c>
      <c r="WS13" s="402" t="e">
        <f>$L$13</f>
        <v>#N/A</v>
      </c>
      <c r="WT13" s="400" t="e">
        <f>$M$13</f>
        <v>#N/A</v>
      </c>
      <c r="WU13" s="401" t="e">
        <f>$N$13</f>
        <v>#N/A</v>
      </c>
      <c r="WV13" s="402" t="e">
        <f>$O$13</f>
        <v>#N/A</v>
      </c>
      <c r="WW13" s="400" t="e">
        <f>$P$13</f>
        <v>#N/A</v>
      </c>
      <c r="WX13" s="401" t="str">
        <f>$Q$13</f>
        <v/>
      </c>
      <c r="WY13" s="402" t="e">
        <f>$R$13</f>
        <v>#VALUE!</v>
      </c>
      <c r="WZ13" s="400" t="e">
        <f>$S$13</f>
        <v>#N/A</v>
      </c>
      <c r="XA13" s="401" t="e">
        <f>$T$13</f>
        <v>#N/A</v>
      </c>
      <c r="XB13" s="402" t="e">
        <f>$U$13</f>
        <v>#N/A</v>
      </c>
      <c r="XC13" s="400" t="e">
        <f>$V$13</f>
        <v>#N/A</v>
      </c>
      <c r="XD13" s="401" t="e">
        <f>$W$13</f>
        <v>#N/A</v>
      </c>
      <c r="XE13" s="402" t="e">
        <f>$X$13</f>
        <v>#N/A</v>
      </c>
      <c r="XF13" s="405" t="e">
        <f>$Y$13</f>
        <v>#N/A</v>
      </c>
      <c r="XG13" s="401" t="e">
        <f>$Z$13</f>
        <v>#N/A</v>
      </c>
      <c r="XH13" s="402" t="e">
        <f>$AA$13</f>
        <v>#N/A</v>
      </c>
      <c r="XI13" s="400" t="e">
        <f>$AB$13</f>
        <v>#N/A</v>
      </c>
      <c r="XJ13" s="401" t="str">
        <f>$AC$13</f>
        <v/>
      </c>
      <c r="XK13" s="402" t="e">
        <f>$AD$13</f>
        <v>#VALUE!</v>
      </c>
      <c r="XL13" s="869" t="s">
        <v>297</v>
      </c>
      <c r="XM13" s="870"/>
      <c r="XN13" s="871"/>
      <c r="XO13" s="883"/>
      <c r="XP13" s="869" t="s">
        <v>298</v>
      </c>
      <c r="XQ13" s="870"/>
      <c r="XR13" s="871"/>
      <c r="XS13" s="883"/>
      <c r="XT13" s="869" t="s">
        <v>299</v>
      </c>
      <c r="XU13" s="870"/>
      <c r="XV13" s="871"/>
      <c r="XW13" s="883"/>
      <c r="XX13" s="869" t="s">
        <v>300</v>
      </c>
      <c r="XY13" s="870"/>
      <c r="XZ13" s="871"/>
      <c r="YA13" s="883"/>
      <c r="YB13" s="869" t="s">
        <v>301</v>
      </c>
      <c r="YC13" s="871"/>
      <c r="YD13" s="895" t="s">
        <v>302</v>
      </c>
      <c r="YE13" s="896"/>
      <c r="YF13" s="897"/>
      <c r="YG13" s="869" t="s">
        <v>303</v>
      </c>
      <c r="YH13" s="870"/>
      <c r="YI13" s="870"/>
      <c r="YJ13" s="871"/>
      <c r="YK13" s="369"/>
      <c r="YL13" s="445" t="s">
        <v>294</v>
      </c>
      <c r="YM13" s="893" t="s">
        <v>295</v>
      </c>
      <c r="YN13" s="894"/>
      <c r="YO13" s="893" t="s">
        <v>296</v>
      </c>
      <c r="YP13" s="894"/>
      <c r="YQ13" s="400" t="e">
        <f>$G$13</f>
        <v>#N/A</v>
      </c>
      <c r="YR13" s="401" t="e">
        <f>$H$13</f>
        <v>#N/A</v>
      </c>
      <c r="YS13" s="402" t="e">
        <f>$I$13</f>
        <v>#N/A</v>
      </c>
      <c r="YT13" s="400" t="e">
        <f>$J$13</f>
        <v>#N/A</v>
      </c>
      <c r="YU13" s="403" t="e">
        <f>$K$13</f>
        <v>#N/A</v>
      </c>
      <c r="YV13" s="402" t="e">
        <f>$L$13</f>
        <v>#N/A</v>
      </c>
      <c r="YW13" s="400" t="e">
        <f>$M$13</f>
        <v>#N/A</v>
      </c>
      <c r="YX13" s="401" t="e">
        <f>$N$13</f>
        <v>#N/A</v>
      </c>
      <c r="YY13" s="402" t="e">
        <f>$O$13</f>
        <v>#N/A</v>
      </c>
      <c r="YZ13" s="400" t="e">
        <f>$P$13</f>
        <v>#N/A</v>
      </c>
      <c r="ZA13" s="401" t="str">
        <f>$Q$13</f>
        <v/>
      </c>
      <c r="ZB13" s="402" t="e">
        <f>$R$13</f>
        <v>#VALUE!</v>
      </c>
      <c r="ZC13" s="400" t="e">
        <f>$S$13</f>
        <v>#N/A</v>
      </c>
      <c r="ZD13" s="401" t="e">
        <f>$T$13</f>
        <v>#N/A</v>
      </c>
      <c r="ZE13" s="402" t="e">
        <f>$U$13</f>
        <v>#N/A</v>
      </c>
      <c r="ZF13" s="400" t="e">
        <f>$V$13</f>
        <v>#N/A</v>
      </c>
      <c r="ZG13" s="401" t="e">
        <f>$W$13</f>
        <v>#N/A</v>
      </c>
      <c r="ZH13" s="402" t="e">
        <f>$X$13</f>
        <v>#N/A</v>
      </c>
      <c r="ZI13" s="405" t="e">
        <f>$Y$13</f>
        <v>#N/A</v>
      </c>
      <c r="ZJ13" s="401" t="e">
        <f>$Z$13</f>
        <v>#N/A</v>
      </c>
      <c r="ZK13" s="402" t="e">
        <f>$AA$13</f>
        <v>#N/A</v>
      </c>
      <c r="ZL13" s="400" t="e">
        <f>$AB$13</f>
        <v>#N/A</v>
      </c>
      <c r="ZM13" s="401" t="str">
        <f>$AC$13</f>
        <v/>
      </c>
      <c r="ZN13" s="402" t="e">
        <f>$AD$13</f>
        <v>#VALUE!</v>
      </c>
      <c r="ZO13" s="869" t="s">
        <v>297</v>
      </c>
      <c r="ZP13" s="870"/>
      <c r="ZQ13" s="871"/>
      <c r="ZR13" s="883"/>
      <c r="ZS13" s="869" t="s">
        <v>298</v>
      </c>
      <c r="ZT13" s="870"/>
      <c r="ZU13" s="871"/>
      <c r="ZV13" s="883"/>
      <c r="ZW13" s="869" t="s">
        <v>299</v>
      </c>
      <c r="ZX13" s="870"/>
      <c r="ZY13" s="871"/>
      <c r="ZZ13" s="883"/>
      <c r="AAA13" s="869" t="s">
        <v>300</v>
      </c>
      <c r="AAB13" s="870"/>
      <c r="AAC13" s="871"/>
      <c r="AAD13" s="883"/>
      <c r="AAE13" s="869" t="s">
        <v>301</v>
      </c>
      <c r="AAF13" s="871"/>
      <c r="AAG13" s="895" t="s">
        <v>302</v>
      </c>
      <c r="AAH13" s="896"/>
      <c r="AAI13" s="897"/>
      <c r="AAJ13" s="869" t="s">
        <v>303</v>
      </c>
      <c r="AAK13" s="870"/>
      <c r="AAL13" s="870"/>
      <c r="AAM13" s="871"/>
      <c r="AAN13" s="369"/>
      <c r="AAO13" s="445" t="s">
        <v>294</v>
      </c>
      <c r="AAP13" s="893" t="s">
        <v>295</v>
      </c>
      <c r="AAQ13" s="894"/>
      <c r="AAR13" s="893" t="s">
        <v>296</v>
      </c>
      <c r="AAS13" s="894"/>
      <c r="AAT13" s="400" t="e">
        <f>$G$13</f>
        <v>#N/A</v>
      </c>
      <c r="AAU13" s="401" t="e">
        <f>$H$13</f>
        <v>#N/A</v>
      </c>
      <c r="AAV13" s="402" t="e">
        <f>$I$13</f>
        <v>#N/A</v>
      </c>
      <c r="AAW13" s="400" t="e">
        <f>$J$13</f>
        <v>#N/A</v>
      </c>
      <c r="AAX13" s="403" t="e">
        <f>$K$13</f>
        <v>#N/A</v>
      </c>
      <c r="AAY13" s="402" t="e">
        <f>$L$13</f>
        <v>#N/A</v>
      </c>
      <c r="AAZ13" s="400" t="e">
        <f>$M$13</f>
        <v>#N/A</v>
      </c>
      <c r="ABA13" s="401" t="e">
        <f>$N$13</f>
        <v>#N/A</v>
      </c>
      <c r="ABB13" s="402" t="e">
        <f>$O$13</f>
        <v>#N/A</v>
      </c>
      <c r="ABC13" s="400" t="e">
        <f>$P$13</f>
        <v>#N/A</v>
      </c>
      <c r="ABD13" s="401" t="str">
        <f>$Q$13</f>
        <v/>
      </c>
      <c r="ABE13" s="402" t="e">
        <f>$R$13</f>
        <v>#VALUE!</v>
      </c>
      <c r="ABF13" s="400" t="e">
        <f>$S$13</f>
        <v>#N/A</v>
      </c>
      <c r="ABG13" s="401" t="e">
        <f>$T$13</f>
        <v>#N/A</v>
      </c>
      <c r="ABH13" s="402" t="e">
        <f>$U$13</f>
        <v>#N/A</v>
      </c>
      <c r="ABI13" s="400" t="e">
        <f>$V$13</f>
        <v>#N/A</v>
      </c>
      <c r="ABJ13" s="401" t="e">
        <f>$W$13</f>
        <v>#N/A</v>
      </c>
      <c r="ABK13" s="402" t="e">
        <f>$X$13</f>
        <v>#N/A</v>
      </c>
      <c r="ABL13" s="405" t="e">
        <f>$Y$13</f>
        <v>#N/A</v>
      </c>
      <c r="ABM13" s="401" t="e">
        <f>$Z$13</f>
        <v>#N/A</v>
      </c>
      <c r="ABN13" s="402" t="e">
        <f>$AA$13</f>
        <v>#N/A</v>
      </c>
      <c r="ABO13" s="400" t="e">
        <f>$AB$13</f>
        <v>#N/A</v>
      </c>
      <c r="ABP13" s="401" t="str">
        <f>$AC$13</f>
        <v/>
      </c>
      <c r="ABQ13" s="402" t="e">
        <f>$AD$13</f>
        <v>#VALUE!</v>
      </c>
      <c r="ABR13" s="869" t="s">
        <v>297</v>
      </c>
      <c r="ABS13" s="870"/>
      <c r="ABT13" s="871"/>
      <c r="ABU13" s="883"/>
      <c r="ABV13" s="869" t="s">
        <v>298</v>
      </c>
      <c r="ABW13" s="870"/>
      <c r="ABX13" s="871"/>
      <c r="ABY13" s="883"/>
      <c r="ABZ13" s="869" t="s">
        <v>299</v>
      </c>
      <c r="ACA13" s="870"/>
      <c r="ACB13" s="871"/>
      <c r="ACC13" s="883"/>
      <c r="ACD13" s="869" t="s">
        <v>300</v>
      </c>
      <c r="ACE13" s="870"/>
      <c r="ACF13" s="871"/>
      <c r="ACG13" s="883"/>
      <c r="ACH13" s="869" t="s">
        <v>301</v>
      </c>
      <c r="ACI13" s="871"/>
      <c r="ACJ13" s="895" t="s">
        <v>302</v>
      </c>
      <c r="ACK13" s="896"/>
      <c r="ACL13" s="897"/>
      <c r="ACM13" s="869" t="s">
        <v>303</v>
      </c>
      <c r="ACN13" s="870"/>
      <c r="ACO13" s="870"/>
      <c r="ACP13" s="871"/>
      <c r="ACQ13" s="369"/>
      <c r="ACR13" s="445" t="s">
        <v>294</v>
      </c>
      <c r="ACS13" s="893" t="s">
        <v>295</v>
      </c>
      <c r="ACT13" s="894"/>
      <c r="ACU13" s="893" t="s">
        <v>296</v>
      </c>
      <c r="ACV13" s="894"/>
      <c r="ACW13" s="400" t="e">
        <f>$G$13</f>
        <v>#N/A</v>
      </c>
      <c r="ACX13" s="401" t="e">
        <f>$H$13</f>
        <v>#N/A</v>
      </c>
      <c r="ACY13" s="402" t="e">
        <f>$I$13</f>
        <v>#N/A</v>
      </c>
      <c r="ACZ13" s="400" t="e">
        <f>$J$13</f>
        <v>#N/A</v>
      </c>
      <c r="ADA13" s="403" t="e">
        <f>$K$13</f>
        <v>#N/A</v>
      </c>
      <c r="ADB13" s="402" t="e">
        <f>$L$13</f>
        <v>#N/A</v>
      </c>
      <c r="ADC13" s="400" t="e">
        <f>$M$13</f>
        <v>#N/A</v>
      </c>
      <c r="ADD13" s="401" t="e">
        <f>$N$13</f>
        <v>#N/A</v>
      </c>
      <c r="ADE13" s="402" t="e">
        <f>$O$13</f>
        <v>#N/A</v>
      </c>
      <c r="ADF13" s="400" t="e">
        <f>$P$13</f>
        <v>#N/A</v>
      </c>
      <c r="ADG13" s="401" t="str">
        <f>$Q$13</f>
        <v/>
      </c>
      <c r="ADH13" s="402" t="e">
        <f>$R$13</f>
        <v>#VALUE!</v>
      </c>
      <c r="ADI13" s="400" t="e">
        <f>$S$13</f>
        <v>#N/A</v>
      </c>
      <c r="ADJ13" s="401" t="e">
        <f>$T$13</f>
        <v>#N/A</v>
      </c>
      <c r="ADK13" s="402" t="e">
        <f>$U$13</f>
        <v>#N/A</v>
      </c>
      <c r="ADL13" s="400" t="e">
        <f>$V$13</f>
        <v>#N/A</v>
      </c>
      <c r="ADM13" s="401" t="e">
        <f>$W$13</f>
        <v>#N/A</v>
      </c>
      <c r="ADN13" s="402" t="e">
        <f>$X$13</f>
        <v>#N/A</v>
      </c>
      <c r="ADO13" s="405" t="e">
        <f>$Y$13</f>
        <v>#N/A</v>
      </c>
      <c r="ADP13" s="401" t="e">
        <f>$Z$13</f>
        <v>#N/A</v>
      </c>
      <c r="ADQ13" s="402" t="e">
        <f>$AA$13</f>
        <v>#N/A</v>
      </c>
      <c r="ADR13" s="400" t="e">
        <f>$AB$13</f>
        <v>#N/A</v>
      </c>
      <c r="ADS13" s="401" t="str">
        <f>$AC$13</f>
        <v/>
      </c>
      <c r="ADT13" s="402" t="e">
        <f>$AD$13</f>
        <v>#VALUE!</v>
      </c>
      <c r="ADU13" s="869" t="s">
        <v>297</v>
      </c>
      <c r="ADV13" s="870"/>
      <c r="ADW13" s="871"/>
      <c r="ADX13" s="883"/>
      <c r="ADY13" s="869" t="s">
        <v>298</v>
      </c>
      <c r="ADZ13" s="870"/>
      <c r="AEA13" s="871"/>
      <c r="AEB13" s="883"/>
      <c r="AEC13" s="869" t="s">
        <v>299</v>
      </c>
      <c r="AED13" s="870"/>
      <c r="AEE13" s="871"/>
      <c r="AEF13" s="883"/>
      <c r="AEG13" s="869" t="s">
        <v>300</v>
      </c>
      <c r="AEH13" s="870"/>
      <c r="AEI13" s="871"/>
      <c r="AEJ13" s="883"/>
      <c r="AEK13" s="869" t="s">
        <v>301</v>
      </c>
      <c r="AEL13" s="871"/>
      <c r="AEM13" s="895" t="s">
        <v>302</v>
      </c>
      <c r="AEN13" s="896"/>
      <c r="AEO13" s="897"/>
      <c r="AEP13" s="869" t="s">
        <v>303</v>
      </c>
      <c r="AEQ13" s="870"/>
      <c r="AER13" s="870"/>
      <c r="AES13" s="871"/>
      <c r="AET13" s="369"/>
      <c r="AEU13" s="445" t="s">
        <v>294</v>
      </c>
      <c r="AEV13" s="893" t="s">
        <v>295</v>
      </c>
      <c r="AEW13" s="894"/>
      <c r="AEX13" s="893" t="s">
        <v>296</v>
      </c>
      <c r="AEY13" s="894"/>
      <c r="AEZ13" s="400" t="e">
        <f>$G$13</f>
        <v>#N/A</v>
      </c>
      <c r="AFA13" s="401" t="e">
        <f>$H$13</f>
        <v>#N/A</v>
      </c>
      <c r="AFB13" s="402" t="e">
        <f>$I$13</f>
        <v>#N/A</v>
      </c>
      <c r="AFC13" s="400" t="e">
        <f>$J$13</f>
        <v>#N/A</v>
      </c>
      <c r="AFD13" s="403" t="e">
        <f>$K$13</f>
        <v>#N/A</v>
      </c>
      <c r="AFE13" s="402" t="e">
        <f>$L$13</f>
        <v>#N/A</v>
      </c>
      <c r="AFF13" s="400" t="e">
        <f>$M$13</f>
        <v>#N/A</v>
      </c>
      <c r="AFG13" s="401" t="e">
        <f>$N$13</f>
        <v>#N/A</v>
      </c>
      <c r="AFH13" s="402" t="e">
        <f>$O$13</f>
        <v>#N/A</v>
      </c>
      <c r="AFI13" s="400" t="e">
        <f>$P$13</f>
        <v>#N/A</v>
      </c>
      <c r="AFJ13" s="401" t="str">
        <f>$Q$13</f>
        <v/>
      </c>
      <c r="AFK13" s="402" t="e">
        <f>$R$13</f>
        <v>#VALUE!</v>
      </c>
      <c r="AFL13" s="400" t="e">
        <f>$S$13</f>
        <v>#N/A</v>
      </c>
      <c r="AFM13" s="401" t="e">
        <f>$T$13</f>
        <v>#N/A</v>
      </c>
      <c r="AFN13" s="402" t="e">
        <f>$U$13</f>
        <v>#N/A</v>
      </c>
      <c r="AFO13" s="400" t="e">
        <f>$V$13</f>
        <v>#N/A</v>
      </c>
      <c r="AFP13" s="401" t="e">
        <f>$W$13</f>
        <v>#N/A</v>
      </c>
      <c r="AFQ13" s="402" t="e">
        <f>$X$13</f>
        <v>#N/A</v>
      </c>
      <c r="AFR13" s="405" t="e">
        <f>$Y$13</f>
        <v>#N/A</v>
      </c>
      <c r="AFS13" s="401" t="e">
        <f>$Z$13</f>
        <v>#N/A</v>
      </c>
      <c r="AFT13" s="402" t="e">
        <f>$AA$13</f>
        <v>#N/A</v>
      </c>
      <c r="AFU13" s="400" t="e">
        <f>$AB$13</f>
        <v>#N/A</v>
      </c>
      <c r="AFV13" s="401" t="str">
        <f>$AC$13</f>
        <v/>
      </c>
      <c r="AFW13" s="402" t="e">
        <f>$AD$13</f>
        <v>#VALUE!</v>
      </c>
      <c r="AFX13" s="869" t="s">
        <v>297</v>
      </c>
      <c r="AFY13" s="870"/>
      <c r="AFZ13" s="871"/>
      <c r="AGA13" s="883"/>
      <c r="AGB13" s="869" t="s">
        <v>298</v>
      </c>
      <c r="AGC13" s="870"/>
      <c r="AGD13" s="871"/>
      <c r="AGE13" s="883"/>
      <c r="AGF13" s="869" t="s">
        <v>299</v>
      </c>
      <c r="AGG13" s="870"/>
      <c r="AGH13" s="871"/>
      <c r="AGI13" s="883"/>
      <c r="AGJ13" s="869" t="s">
        <v>300</v>
      </c>
      <c r="AGK13" s="870"/>
      <c r="AGL13" s="871"/>
      <c r="AGM13" s="883"/>
      <c r="AGN13" s="869" t="s">
        <v>301</v>
      </c>
      <c r="AGO13" s="871"/>
      <c r="AGP13" s="895" t="s">
        <v>302</v>
      </c>
      <c r="AGQ13" s="896"/>
      <c r="AGR13" s="897"/>
      <c r="AGS13" s="869" t="s">
        <v>303</v>
      </c>
      <c r="AGT13" s="870"/>
      <c r="AGU13" s="870"/>
      <c r="AGV13" s="871"/>
      <c r="AGW13" s="369"/>
      <c r="AGX13" s="445" t="s">
        <v>294</v>
      </c>
      <c r="AGY13" s="893" t="s">
        <v>295</v>
      </c>
      <c r="AGZ13" s="894"/>
      <c r="AHA13" s="893" t="s">
        <v>296</v>
      </c>
      <c r="AHB13" s="894"/>
      <c r="AHC13" s="400" t="e">
        <f>$G$13</f>
        <v>#N/A</v>
      </c>
      <c r="AHD13" s="401" t="e">
        <f>$H$13</f>
        <v>#N/A</v>
      </c>
      <c r="AHE13" s="402" t="e">
        <f>$I$13</f>
        <v>#N/A</v>
      </c>
      <c r="AHF13" s="400" t="e">
        <f>$J$13</f>
        <v>#N/A</v>
      </c>
      <c r="AHG13" s="403" t="e">
        <f>$K$13</f>
        <v>#N/A</v>
      </c>
      <c r="AHH13" s="402" t="e">
        <f>$L$13</f>
        <v>#N/A</v>
      </c>
      <c r="AHI13" s="400" t="e">
        <f>$M$13</f>
        <v>#N/A</v>
      </c>
      <c r="AHJ13" s="401" t="e">
        <f>$N$13</f>
        <v>#N/A</v>
      </c>
      <c r="AHK13" s="402" t="e">
        <f>$O$13</f>
        <v>#N/A</v>
      </c>
      <c r="AHL13" s="400" t="e">
        <f>$P$13</f>
        <v>#N/A</v>
      </c>
      <c r="AHM13" s="401" t="str">
        <f>$Q$13</f>
        <v/>
      </c>
      <c r="AHN13" s="402" t="e">
        <f>$R$13</f>
        <v>#VALUE!</v>
      </c>
      <c r="AHO13" s="400" t="e">
        <f>$S$13</f>
        <v>#N/A</v>
      </c>
      <c r="AHP13" s="401" t="e">
        <f>$T$13</f>
        <v>#N/A</v>
      </c>
      <c r="AHQ13" s="402" t="e">
        <f>$U$13</f>
        <v>#N/A</v>
      </c>
      <c r="AHR13" s="400" t="e">
        <f>$V$13</f>
        <v>#N/A</v>
      </c>
      <c r="AHS13" s="401" t="e">
        <f>$W$13</f>
        <v>#N/A</v>
      </c>
      <c r="AHT13" s="402" t="e">
        <f>$X$13</f>
        <v>#N/A</v>
      </c>
      <c r="AHU13" s="405" t="e">
        <f>$Y$13</f>
        <v>#N/A</v>
      </c>
      <c r="AHV13" s="401" t="e">
        <f>$Z$13</f>
        <v>#N/A</v>
      </c>
      <c r="AHW13" s="402" t="e">
        <f>$AA$13</f>
        <v>#N/A</v>
      </c>
      <c r="AHX13" s="400" t="e">
        <f>$AB$13</f>
        <v>#N/A</v>
      </c>
      <c r="AHY13" s="401" t="str">
        <f>$AC$13</f>
        <v/>
      </c>
      <c r="AHZ13" s="402" t="e">
        <f>$AD$13</f>
        <v>#VALUE!</v>
      </c>
      <c r="AIA13" s="869" t="s">
        <v>297</v>
      </c>
      <c r="AIB13" s="870"/>
      <c r="AIC13" s="871"/>
      <c r="AID13" s="883"/>
      <c r="AIE13" s="869" t="s">
        <v>298</v>
      </c>
      <c r="AIF13" s="870"/>
      <c r="AIG13" s="871"/>
      <c r="AIH13" s="883"/>
      <c r="AII13" s="869" t="s">
        <v>299</v>
      </c>
      <c r="AIJ13" s="870"/>
      <c r="AIK13" s="871"/>
      <c r="AIL13" s="883"/>
      <c r="AIM13" s="869" t="s">
        <v>300</v>
      </c>
      <c r="AIN13" s="870"/>
      <c r="AIO13" s="871"/>
      <c r="AIP13" s="883"/>
      <c r="AIQ13" s="869" t="s">
        <v>301</v>
      </c>
      <c r="AIR13" s="871"/>
      <c r="AIS13" s="895" t="s">
        <v>302</v>
      </c>
      <c r="AIT13" s="896"/>
      <c r="AIU13" s="897"/>
      <c r="AIV13" s="869" t="s">
        <v>303</v>
      </c>
      <c r="AIW13" s="870"/>
      <c r="AIX13" s="870"/>
      <c r="AIY13" s="871"/>
      <c r="AIZ13" s="369"/>
      <c r="AJA13" s="445" t="s">
        <v>294</v>
      </c>
      <c r="AJB13" s="893" t="s">
        <v>295</v>
      </c>
      <c r="AJC13" s="894"/>
      <c r="AJD13" s="893" t="s">
        <v>296</v>
      </c>
      <c r="AJE13" s="894"/>
      <c r="AJF13" s="400" t="e">
        <f>$G$13</f>
        <v>#N/A</v>
      </c>
      <c r="AJG13" s="401" t="e">
        <f>$H$13</f>
        <v>#N/A</v>
      </c>
      <c r="AJH13" s="402" t="e">
        <f>$I$13</f>
        <v>#N/A</v>
      </c>
      <c r="AJI13" s="400" t="e">
        <f>$J$13</f>
        <v>#N/A</v>
      </c>
      <c r="AJJ13" s="403" t="e">
        <f>$K$13</f>
        <v>#N/A</v>
      </c>
      <c r="AJK13" s="402" t="e">
        <f>$L$13</f>
        <v>#N/A</v>
      </c>
      <c r="AJL13" s="400" t="e">
        <f>$M$13</f>
        <v>#N/A</v>
      </c>
      <c r="AJM13" s="401" t="e">
        <f>$N$13</f>
        <v>#N/A</v>
      </c>
      <c r="AJN13" s="402" t="e">
        <f>$O$13</f>
        <v>#N/A</v>
      </c>
      <c r="AJO13" s="400" t="e">
        <f>$P$13</f>
        <v>#N/A</v>
      </c>
      <c r="AJP13" s="401" t="str">
        <f>$Q$13</f>
        <v/>
      </c>
      <c r="AJQ13" s="402" t="e">
        <f>$R$13</f>
        <v>#VALUE!</v>
      </c>
      <c r="AJR13" s="400" t="e">
        <f>$S$13</f>
        <v>#N/A</v>
      </c>
      <c r="AJS13" s="401" t="e">
        <f>$T$13</f>
        <v>#N/A</v>
      </c>
      <c r="AJT13" s="402" t="e">
        <f>$U$13</f>
        <v>#N/A</v>
      </c>
      <c r="AJU13" s="400" t="e">
        <f>$V$13</f>
        <v>#N/A</v>
      </c>
      <c r="AJV13" s="401" t="e">
        <f>$W$13</f>
        <v>#N/A</v>
      </c>
      <c r="AJW13" s="402" t="e">
        <f>$X$13</f>
        <v>#N/A</v>
      </c>
      <c r="AJX13" s="405" t="e">
        <f>$Y$13</f>
        <v>#N/A</v>
      </c>
      <c r="AJY13" s="401" t="e">
        <f>$Z$13</f>
        <v>#N/A</v>
      </c>
      <c r="AJZ13" s="402" t="e">
        <f>$AA$13</f>
        <v>#N/A</v>
      </c>
      <c r="AKA13" s="400" t="e">
        <f>$AB$13</f>
        <v>#N/A</v>
      </c>
      <c r="AKB13" s="401" t="str">
        <f>$AC$13</f>
        <v/>
      </c>
      <c r="AKC13" s="402" t="e">
        <f>$AD$13</f>
        <v>#VALUE!</v>
      </c>
      <c r="AKD13" s="869" t="s">
        <v>297</v>
      </c>
      <c r="AKE13" s="870"/>
      <c r="AKF13" s="871"/>
      <c r="AKG13" s="883"/>
      <c r="AKH13" s="869" t="s">
        <v>298</v>
      </c>
      <c r="AKI13" s="870"/>
      <c r="AKJ13" s="871"/>
      <c r="AKK13" s="883"/>
      <c r="AKL13" s="869" t="s">
        <v>299</v>
      </c>
      <c r="AKM13" s="870"/>
      <c r="AKN13" s="871"/>
      <c r="AKO13" s="883"/>
      <c r="AKP13" s="869" t="s">
        <v>300</v>
      </c>
      <c r="AKQ13" s="870"/>
      <c r="AKR13" s="871"/>
      <c r="AKS13" s="883"/>
      <c r="AKT13" s="869" t="s">
        <v>301</v>
      </c>
      <c r="AKU13" s="871"/>
      <c r="AKV13" s="895" t="s">
        <v>302</v>
      </c>
      <c r="AKW13" s="896"/>
      <c r="AKX13" s="897"/>
      <c r="AKY13" s="869" t="s">
        <v>303</v>
      </c>
      <c r="AKZ13" s="870"/>
      <c r="ALA13" s="870"/>
      <c r="ALB13" s="871"/>
      <c r="ALC13" s="369"/>
      <c r="ALD13" s="445" t="s">
        <v>294</v>
      </c>
      <c r="ALE13" s="893" t="s">
        <v>295</v>
      </c>
      <c r="ALF13" s="894"/>
      <c r="ALG13" s="893" t="s">
        <v>296</v>
      </c>
      <c r="ALH13" s="894"/>
      <c r="ALI13" s="400" t="e">
        <f>$G$13</f>
        <v>#N/A</v>
      </c>
      <c r="ALJ13" s="401" t="e">
        <f>$H$13</f>
        <v>#N/A</v>
      </c>
      <c r="ALK13" s="402" t="e">
        <f>$I$13</f>
        <v>#N/A</v>
      </c>
      <c r="ALL13" s="400" t="e">
        <f>$J$13</f>
        <v>#N/A</v>
      </c>
      <c r="ALM13" s="403" t="e">
        <f>$K$13</f>
        <v>#N/A</v>
      </c>
      <c r="ALN13" s="402" t="e">
        <f>$L$13</f>
        <v>#N/A</v>
      </c>
      <c r="ALO13" s="400" t="e">
        <f>$M$13</f>
        <v>#N/A</v>
      </c>
      <c r="ALP13" s="401" t="e">
        <f>$N$13</f>
        <v>#N/A</v>
      </c>
      <c r="ALQ13" s="402" t="e">
        <f>$O$13</f>
        <v>#N/A</v>
      </c>
      <c r="ALR13" s="400" t="e">
        <f>$P$13</f>
        <v>#N/A</v>
      </c>
      <c r="ALS13" s="401" t="str">
        <f>$Q$13</f>
        <v/>
      </c>
      <c r="ALT13" s="402" t="e">
        <f>$R$13</f>
        <v>#VALUE!</v>
      </c>
      <c r="ALU13" s="400" t="e">
        <f>$S$13</f>
        <v>#N/A</v>
      </c>
      <c r="ALV13" s="401" t="e">
        <f>$T$13</f>
        <v>#N/A</v>
      </c>
      <c r="ALW13" s="402" t="e">
        <f>$U$13</f>
        <v>#N/A</v>
      </c>
      <c r="ALX13" s="400" t="e">
        <f>$V$13</f>
        <v>#N/A</v>
      </c>
      <c r="ALY13" s="401" t="e">
        <f>$W$13</f>
        <v>#N/A</v>
      </c>
      <c r="ALZ13" s="402" t="e">
        <f>$X$13</f>
        <v>#N/A</v>
      </c>
      <c r="AMA13" s="405" t="e">
        <f>$Y$13</f>
        <v>#N/A</v>
      </c>
      <c r="AMB13" s="401" t="e">
        <f>$Z$13</f>
        <v>#N/A</v>
      </c>
      <c r="AMC13" s="402" t="e">
        <f>$AA$13</f>
        <v>#N/A</v>
      </c>
      <c r="AMD13" s="400" t="e">
        <f>$AB$13</f>
        <v>#N/A</v>
      </c>
      <c r="AME13" s="401" t="str">
        <f>$AC$13</f>
        <v/>
      </c>
      <c r="AMF13" s="402" t="e">
        <f>$AD$13</f>
        <v>#VALUE!</v>
      </c>
      <c r="AMG13" s="869" t="s">
        <v>297</v>
      </c>
      <c r="AMH13" s="870"/>
      <c r="AMI13" s="871"/>
      <c r="AMJ13" s="883"/>
      <c r="AMK13" s="869" t="s">
        <v>298</v>
      </c>
      <c r="AML13" s="870"/>
      <c r="AMM13" s="871"/>
      <c r="AMN13" s="883"/>
      <c r="AMO13" s="869" t="s">
        <v>299</v>
      </c>
      <c r="AMP13" s="870"/>
      <c r="AMQ13" s="871"/>
      <c r="AMR13" s="883"/>
      <c r="AMS13" s="869" t="s">
        <v>300</v>
      </c>
      <c r="AMT13" s="870"/>
      <c r="AMU13" s="871"/>
      <c r="AMV13" s="883"/>
      <c r="AMW13" s="869" t="s">
        <v>301</v>
      </c>
      <c r="AMX13" s="871"/>
      <c r="AMY13" s="895" t="s">
        <v>302</v>
      </c>
      <c r="AMZ13" s="896"/>
      <c r="ANA13" s="897"/>
      <c r="ANB13" s="869" t="s">
        <v>303</v>
      </c>
      <c r="ANC13" s="870"/>
      <c r="AND13" s="870"/>
      <c r="ANE13" s="871"/>
      <c r="ANF13" s="369"/>
      <c r="ANG13" s="445" t="s">
        <v>294</v>
      </c>
      <c r="ANH13" s="893" t="s">
        <v>295</v>
      </c>
      <c r="ANI13" s="894"/>
      <c r="ANJ13" s="893" t="s">
        <v>296</v>
      </c>
      <c r="ANK13" s="894"/>
      <c r="ANL13" s="400" t="e">
        <f>$G$13</f>
        <v>#N/A</v>
      </c>
      <c r="ANM13" s="401" t="e">
        <f>$H$13</f>
        <v>#N/A</v>
      </c>
      <c r="ANN13" s="402" t="e">
        <f>$I$13</f>
        <v>#N/A</v>
      </c>
      <c r="ANO13" s="400" t="e">
        <f>$J$13</f>
        <v>#N/A</v>
      </c>
      <c r="ANP13" s="403" t="e">
        <f>$K$13</f>
        <v>#N/A</v>
      </c>
      <c r="ANQ13" s="402" t="e">
        <f>$L$13</f>
        <v>#N/A</v>
      </c>
      <c r="ANR13" s="400" t="e">
        <f>$M$13</f>
        <v>#N/A</v>
      </c>
      <c r="ANS13" s="401" t="e">
        <f>$N$13</f>
        <v>#N/A</v>
      </c>
      <c r="ANT13" s="402" t="e">
        <f>$O$13</f>
        <v>#N/A</v>
      </c>
      <c r="ANU13" s="400" t="e">
        <f>$P$13</f>
        <v>#N/A</v>
      </c>
      <c r="ANV13" s="401" t="str">
        <f>$Q$13</f>
        <v/>
      </c>
      <c r="ANW13" s="402" t="e">
        <f>$R$13</f>
        <v>#VALUE!</v>
      </c>
      <c r="ANX13" s="400" t="e">
        <f>$S$13</f>
        <v>#N/A</v>
      </c>
      <c r="ANY13" s="401" t="e">
        <f>$T$13</f>
        <v>#N/A</v>
      </c>
      <c r="ANZ13" s="402" t="e">
        <f>$U$13</f>
        <v>#N/A</v>
      </c>
      <c r="AOA13" s="400" t="e">
        <f>$V$13</f>
        <v>#N/A</v>
      </c>
      <c r="AOB13" s="401" t="e">
        <f>$W$13</f>
        <v>#N/A</v>
      </c>
      <c r="AOC13" s="402" t="e">
        <f>$X$13</f>
        <v>#N/A</v>
      </c>
      <c r="AOD13" s="405" t="e">
        <f>$Y$13</f>
        <v>#N/A</v>
      </c>
      <c r="AOE13" s="401" t="e">
        <f>$Z$13</f>
        <v>#N/A</v>
      </c>
      <c r="AOF13" s="402" t="e">
        <f>$AA$13</f>
        <v>#N/A</v>
      </c>
      <c r="AOG13" s="400" t="e">
        <f>$AB$13</f>
        <v>#N/A</v>
      </c>
      <c r="AOH13" s="401" t="str">
        <f>$AC$13</f>
        <v/>
      </c>
      <c r="AOI13" s="402" t="e">
        <f>$AD$13</f>
        <v>#VALUE!</v>
      </c>
      <c r="AOJ13" s="869" t="s">
        <v>297</v>
      </c>
      <c r="AOK13" s="870"/>
      <c r="AOL13" s="871"/>
      <c r="AOM13" s="883"/>
      <c r="AON13" s="869" t="s">
        <v>298</v>
      </c>
      <c r="AOO13" s="870"/>
      <c r="AOP13" s="871"/>
      <c r="AOQ13" s="883"/>
      <c r="AOR13" s="869" t="s">
        <v>299</v>
      </c>
      <c r="AOS13" s="870"/>
      <c r="AOT13" s="871"/>
      <c r="AOU13" s="883"/>
      <c r="AOV13" s="869" t="s">
        <v>300</v>
      </c>
      <c r="AOW13" s="870"/>
      <c r="AOX13" s="871"/>
      <c r="AOY13" s="883"/>
      <c r="AOZ13" s="869" t="s">
        <v>301</v>
      </c>
      <c r="APA13" s="871"/>
      <c r="APB13" s="895" t="s">
        <v>302</v>
      </c>
      <c r="APC13" s="896"/>
      <c r="APD13" s="897"/>
      <c r="APE13" s="869" t="s">
        <v>303</v>
      </c>
      <c r="APF13" s="870"/>
      <c r="APG13" s="870"/>
      <c r="APH13" s="871"/>
    </row>
    <row r="14" spans="1:1100" ht="15" hidden="1" customHeight="1">
      <c r="A14" s="369"/>
      <c r="B14" s="370"/>
      <c r="C14" s="371"/>
      <c r="D14" s="371"/>
      <c r="E14" s="371"/>
      <c r="F14" s="371"/>
      <c r="G14" s="408" t="e">
        <f>TIMEVALUE(G13)</f>
        <v>#N/A</v>
      </c>
      <c r="H14" s="408" t="e">
        <f>TIMEVALUE(H13)</f>
        <v>#N/A</v>
      </c>
      <c r="I14" s="402"/>
      <c r="J14" s="408" t="e">
        <f>TIMEVALUE(J13)</f>
        <v>#N/A</v>
      </c>
      <c r="K14" s="424" t="e">
        <f>TIMEVALUE(K13)</f>
        <v>#N/A</v>
      </c>
      <c r="L14" s="408"/>
      <c r="M14" s="408" t="e">
        <f>TIMEVALUE(M13)</f>
        <v>#N/A</v>
      </c>
      <c r="N14" s="408" t="e">
        <f>TIMEVALUE(N13)</f>
        <v>#N/A</v>
      </c>
      <c r="O14" s="402"/>
      <c r="P14" s="408" t="e">
        <f>TIMEVALUE(P13)</f>
        <v>#N/A</v>
      </c>
      <c r="Q14" s="408" t="e">
        <f>TIMEVALUE(Q13)</f>
        <v>#VALUE!</v>
      </c>
      <c r="R14" s="402"/>
      <c r="S14" s="408" t="e">
        <f>TIMEVALUE(S13)</f>
        <v>#N/A</v>
      </c>
      <c r="T14" s="408" t="e">
        <f>TIMEVALUE(T13)</f>
        <v>#N/A</v>
      </c>
      <c r="U14" s="402"/>
      <c r="V14" s="408" t="e">
        <f>TIMEVALUE(V13)</f>
        <v>#N/A</v>
      </c>
      <c r="W14" s="408" t="e">
        <f>TIMEVALUE(W13)</f>
        <v>#N/A</v>
      </c>
      <c r="X14" s="402"/>
      <c r="Y14" s="408" t="e">
        <f>TIMEVALUE(Y13)</f>
        <v>#N/A</v>
      </c>
      <c r="Z14" s="408" t="e">
        <f>TIMEVALUE(Z13)</f>
        <v>#N/A</v>
      </c>
      <c r="AA14" s="402"/>
      <c r="AB14" s="408" t="e">
        <f>TIMEVALUE(AB13)</f>
        <v>#N/A</v>
      </c>
      <c r="AC14" s="408" t="e">
        <f>TIMEVALUE(AC13)</f>
        <v>#VALUE!</v>
      </c>
      <c r="AD14" s="402"/>
      <c r="AE14" s="372"/>
      <c r="AF14" s="367"/>
      <c r="AG14" s="373"/>
      <c r="AH14" s="374"/>
      <c r="AI14" s="372"/>
      <c r="AJ14" s="367"/>
      <c r="AK14" s="373"/>
      <c r="AL14" s="374"/>
      <c r="AM14" s="372"/>
      <c r="AN14" s="367"/>
      <c r="AO14" s="373"/>
      <c r="AP14" s="374"/>
      <c r="AQ14" s="372"/>
      <c r="AR14" s="367"/>
      <c r="AS14" s="367"/>
      <c r="AT14" s="374"/>
      <c r="AU14" s="375"/>
      <c r="AV14" s="375"/>
      <c r="AW14" s="376"/>
      <c r="AX14" s="407"/>
      <c r="AY14" s="407"/>
      <c r="AZ14" s="372"/>
      <c r="BA14" s="367"/>
      <c r="BB14" s="367"/>
      <c r="BC14" s="373"/>
      <c r="BD14" s="369"/>
      <c r="BE14" s="370"/>
      <c r="BF14" s="411"/>
      <c r="BG14" s="411"/>
      <c r="BH14" s="411"/>
      <c r="BI14" s="411"/>
      <c r="BJ14" s="408" t="e">
        <f>$G$14</f>
        <v>#N/A</v>
      </c>
      <c r="BK14" s="408" t="e">
        <f>$H$14</f>
        <v>#N/A</v>
      </c>
      <c r="BL14" s="402"/>
      <c r="BM14" s="408" t="e">
        <f>$J$14</f>
        <v>#N/A</v>
      </c>
      <c r="BN14" s="408" t="e">
        <f>$K$14</f>
        <v>#N/A</v>
      </c>
      <c r="BO14" s="402"/>
      <c r="BP14" s="408" t="e">
        <f>$M$14</f>
        <v>#N/A</v>
      </c>
      <c r="BQ14" s="408" t="e">
        <f>$N$14</f>
        <v>#N/A</v>
      </c>
      <c r="BR14" s="402"/>
      <c r="BS14" s="408" t="e">
        <f>$P$14</f>
        <v>#N/A</v>
      </c>
      <c r="BT14" s="408" t="e">
        <f>$Q$14</f>
        <v>#VALUE!</v>
      </c>
      <c r="BU14" s="402"/>
      <c r="BV14" s="408" t="e">
        <f>$S$14</f>
        <v>#N/A</v>
      </c>
      <c r="BW14" s="408" t="e">
        <f>$T$14</f>
        <v>#N/A</v>
      </c>
      <c r="BX14" s="402"/>
      <c r="BY14" s="408" t="e">
        <f>$V$14</f>
        <v>#N/A</v>
      </c>
      <c r="BZ14" s="408" t="e">
        <f>$W$14</f>
        <v>#N/A</v>
      </c>
      <c r="CA14" s="402"/>
      <c r="CB14" s="408" t="e">
        <f>$Y$14</f>
        <v>#N/A</v>
      </c>
      <c r="CC14" s="408" t="e">
        <f>$Z$14</f>
        <v>#N/A</v>
      </c>
      <c r="CD14" s="402"/>
      <c r="CE14" s="408" t="e">
        <f>$AB$14</f>
        <v>#N/A</v>
      </c>
      <c r="CF14" s="408" t="e">
        <f>$AC$14</f>
        <v>#VALUE!</v>
      </c>
      <c r="CG14" s="402"/>
      <c r="CH14" s="412"/>
      <c r="CI14" s="413"/>
      <c r="CJ14" s="409"/>
      <c r="CK14" s="410"/>
      <c r="CL14" s="412"/>
      <c r="CM14" s="413"/>
      <c r="CN14" s="409"/>
      <c r="CO14" s="410"/>
      <c r="CP14" s="412"/>
      <c r="CQ14" s="413"/>
      <c r="CR14" s="409"/>
      <c r="CS14" s="410"/>
      <c r="CT14" s="412"/>
      <c r="CU14" s="413"/>
      <c r="CV14" s="413"/>
      <c r="CW14" s="410"/>
      <c r="CX14" s="414"/>
      <c r="CY14" s="414"/>
      <c r="CZ14" s="415"/>
      <c r="DA14" s="407"/>
      <c r="DB14" s="407"/>
      <c r="DC14" s="412"/>
      <c r="DD14" s="413"/>
      <c r="DE14" s="413"/>
      <c r="DF14" s="409"/>
      <c r="DG14" s="369"/>
      <c r="DH14" s="445"/>
      <c r="DI14" s="452"/>
      <c r="DJ14" s="452"/>
      <c r="DK14" s="452"/>
      <c r="DL14" s="452"/>
      <c r="DM14" s="408" t="e">
        <f>$G$14</f>
        <v>#N/A</v>
      </c>
      <c r="DN14" s="408" t="e">
        <f>$H$14</f>
        <v>#N/A</v>
      </c>
      <c r="DO14" s="402"/>
      <c r="DP14" s="408" t="e">
        <f>$J$14</f>
        <v>#N/A</v>
      </c>
      <c r="DQ14" s="408" t="e">
        <f>$K$14</f>
        <v>#N/A</v>
      </c>
      <c r="DR14" s="402"/>
      <c r="DS14" s="408" t="e">
        <f>$M$14</f>
        <v>#N/A</v>
      </c>
      <c r="DT14" s="408" t="e">
        <f>$N$14</f>
        <v>#N/A</v>
      </c>
      <c r="DU14" s="402"/>
      <c r="DV14" s="408" t="e">
        <f>$P$14</f>
        <v>#N/A</v>
      </c>
      <c r="DW14" s="408" t="e">
        <f>$Q$14</f>
        <v>#VALUE!</v>
      </c>
      <c r="DX14" s="402"/>
      <c r="DY14" s="408" t="e">
        <f>$S$14</f>
        <v>#N/A</v>
      </c>
      <c r="DZ14" s="408" t="e">
        <f>$T$14</f>
        <v>#N/A</v>
      </c>
      <c r="EA14" s="402"/>
      <c r="EB14" s="408" t="e">
        <f>$V$14</f>
        <v>#N/A</v>
      </c>
      <c r="EC14" s="408" t="e">
        <f>$W$14</f>
        <v>#N/A</v>
      </c>
      <c r="ED14" s="402"/>
      <c r="EE14" s="408" t="e">
        <f>$Y$14</f>
        <v>#N/A</v>
      </c>
      <c r="EF14" s="408" t="e">
        <f>$Z$14</f>
        <v>#N/A</v>
      </c>
      <c r="EG14" s="402"/>
      <c r="EH14" s="408" t="e">
        <f>$AB$14</f>
        <v>#N/A</v>
      </c>
      <c r="EI14" s="408" t="e">
        <f>$AC$14</f>
        <v>#VALUE!</v>
      </c>
      <c r="EJ14" s="402"/>
      <c r="EK14" s="446"/>
      <c r="EL14" s="447"/>
      <c r="EM14" s="448"/>
      <c r="EN14" s="444"/>
      <c r="EO14" s="446"/>
      <c r="EP14" s="447"/>
      <c r="EQ14" s="448"/>
      <c r="ER14" s="444"/>
      <c r="ES14" s="446"/>
      <c r="ET14" s="447"/>
      <c r="EU14" s="448"/>
      <c r="EV14" s="444"/>
      <c r="EW14" s="446"/>
      <c r="EX14" s="447"/>
      <c r="EY14" s="447"/>
      <c r="EZ14" s="444"/>
      <c r="FA14" s="451"/>
      <c r="FB14" s="451"/>
      <c r="FC14" s="449"/>
      <c r="FD14" s="450"/>
      <c r="FE14" s="450"/>
      <c r="FF14" s="446"/>
      <c r="FG14" s="447"/>
      <c r="FH14" s="447"/>
      <c r="FI14" s="448"/>
      <c r="FJ14" s="369"/>
      <c r="FK14" s="445"/>
      <c r="FL14" s="452"/>
      <c r="FM14" s="452"/>
      <c r="FN14" s="452"/>
      <c r="FO14" s="452"/>
      <c r="FP14" s="408" t="e">
        <f>$G$14</f>
        <v>#N/A</v>
      </c>
      <c r="FQ14" s="408" t="e">
        <f>$H$14</f>
        <v>#N/A</v>
      </c>
      <c r="FR14" s="402"/>
      <c r="FS14" s="408" t="e">
        <f>$J$14</f>
        <v>#N/A</v>
      </c>
      <c r="FT14" s="408" t="e">
        <f>$K$14</f>
        <v>#N/A</v>
      </c>
      <c r="FU14" s="402"/>
      <c r="FV14" s="408" t="e">
        <f>$M$14</f>
        <v>#N/A</v>
      </c>
      <c r="FW14" s="408" t="e">
        <f>$N$14</f>
        <v>#N/A</v>
      </c>
      <c r="FX14" s="402"/>
      <c r="FY14" s="408" t="e">
        <f>$P$14</f>
        <v>#N/A</v>
      </c>
      <c r="FZ14" s="408" t="e">
        <f>$Q$14</f>
        <v>#VALUE!</v>
      </c>
      <c r="GA14" s="402"/>
      <c r="GB14" s="408" t="e">
        <f>$S$14</f>
        <v>#N/A</v>
      </c>
      <c r="GC14" s="408" t="e">
        <f>$T$14</f>
        <v>#N/A</v>
      </c>
      <c r="GD14" s="402"/>
      <c r="GE14" s="408" t="e">
        <f>$V$14</f>
        <v>#N/A</v>
      </c>
      <c r="GF14" s="408" t="e">
        <f>$W$14</f>
        <v>#N/A</v>
      </c>
      <c r="GG14" s="402"/>
      <c r="GH14" s="408" t="e">
        <f>$Y$14</f>
        <v>#N/A</v>
      </c>
      <c r="GI14" s="408" t="e">
        <f>$Z$14</f>
        <v>#N/A</v>
      </c>
      <c r="GJ14" s="402"/>
      <c r="GK14" s="408" t="e">
        <f>$AB$14</f>
        <v>#N/A</v>
      </c>
      <c r="GL14" s="408" t="e">
        <f>$AC$14</f>
        <v>#VALUE!</v>
      </c>
      <c r="GM14" s="402"/>
      <c r="GN14" s="446"/>
      <c r="GO14" s="447"/>
      <c r="GP14" s="448"/>
      <c r="GQ14" s="444"/>
      <c r="GR14" s="446"/>
      <c r="GS14" s="447"/>
      <c r="GT14" s="448"/>
      <c r="GU14" s="444"/>
      <c r="GV14" s="446"/>
      <c r="GW14" s="447"/>
      <c r="GX14" s="448"/>
      <c r="GY14" s="444"/>
      <c r="GZ14" s="446"/>
      <c r="HA14" s="447"/>
      <c r="HB14" s="447"/>
      <c r="HC14" s="444"/>
      <c r="HD14" s="451"/>
      <c r="HE14" s="451"/>
      <c r="HF14" s="449"/>
      <c r="HG14" s="450"/>
      <c r="HH14" s="450"/>
      <c r="HI14" s="446"/>
      <c r="HJ14" s="447"/>
      <c r="HK14" s="447"/>
      <c r="HL14" s="448"/>
      <c r="HM14" s="369"/>
      <c r="HN14" s="445"/>
      <c r="HO14" s="452"/>
      <c r="HP14" s="452"/>
      <c r="HQ14" s="452"/>
      <c r="HR14" s="452"/>
      <c r="HS14" s="408" t="e">
        <f>$G$14</f>
        <v>#N/A</v>
      </c>
      <c r="HT14" s="408" t="e">
        <f>$H$14</f>
        <v>#N/A</v>
      </c>
      <c r="HU14" s="402"/>
      <c r="HV14" s="408" t="e">
        <f>$J$14</f>
        <v>#N/A</v>
      </c>
      <c r="HW14" s="408" t="e">
        <f>$K$14</f>
        <v>#N/A</v>
      </c>
      <c r="HX14" s="402"/>
      <c r="HY14" s="408" t="e">
        <f>$M$14</f>
        <v>#N/A</v>
      </c>
      <c r="HZ14" s="408" t="e">
        <f>$N$14</f>
        <v>#N/A</v>
      </c>
      <c r="IA14" s="402"/>
      <c r="IB14" s="408" t="e">
        <f>$P$14</f>
        <v>#N/A</v>
      </c>
      <c r="IC14" s="408" t="e">
        <f>$Q$14</f>
        <v>#VALUE!</v>
      </c>
      <c r="ID14" s="402"/>
      <c r="IE14" s="408" t="e">
        <f>$S$14</f>
        <v>#N/A</v>
      </c>
      <c r="IF14" s="408" t="e">
        <f>$T$14</f>
        <v>#N/A</v>
      </c>
      <c r="IG14" s="402"/>
      <c r="IH14" s="408" t="e">
        <f>$V$14</f>
        <v>#N/A</v>
      </c>
      <c r="II14" s="408" t="e">
        <f>$W$14</f>
        <v>#N/A</v>
      </c>
      <c r="IJ14" s="402"/>
      <c r="IK14" s="408" t="e">
        <f>$Y$14</f>
        <v>#N/A</v>
      </c>
      <c r="IL14" s="408" t="e">
        <f>$Z$14</f>
        <v>#N/A</v>
      </c>
      <c r="IM14" s="402"/>
      <c r="IN14" s="408" t="e">
        <f>$AB$14</f>
        <v>#N/A</v>
      </c>
      <c r="IO14" s="408" t="e">
        <f>$AC$14</f>
        <v>#VALUE!</v>
      </c>
      <c r="IP14" s="402"/>
      <c r="IQ14" s="446"/>
      <c r="IR14" s="447"/>
      <c r="IS14" s="448"/>
      <c r="IT14" s="444"/>
      <c r="IU14" s="446"/>
      <c r="IV14" s="447"/>
      <c r="IW14" s="448"/>
      <c r="IX14" s="444"/>
      <c r="IY14" s="446"/>
      <c r="IZ14" s="447"/>
      <c r="JA14" s="448"/>
      <c r="JB14" s="444"/>
      <c r="JC14" s="446"/>
      <c r="JD14" s="447"/>
      <c r="JE14" s="447"/>
      <c r="JF14" s="444"/>
      <c r="JG14" s="451"/>
      <c r="JH14" s="451"/>
      <c r="JI14" s="449"/>
      <c r="JJ14" s="450"/>
      <c r="JK14" s="450"/>
      <c r="JL14" s="446"/>
      <c r="JM14" s="447"/>
      <c r="JN14" s="447"/>
      <c r="JO14" s="448"/>
      <c r="JP14" s="369"/>
      <c r="JQ14" s="445"/>
      <c r="JR14" s="452"/>
      <c r="JS14" s="452"/>
      <c r="JT14" s="452"/>
      <c r="JU14" s="452"/>
      <c r="JV14" s="408" t="e">
        <f>$G$14</f>
        <v>#N/A</v>
      </c>
      <c r="JW14" s="408" t="e">
        <f>$H$14</f>
        <v>#N/A</v>
      </c>
      <c r="JX14" s="402"/>
      <c r="JY14" s="408" t="e">
        <f>$J$14</f>
        <v>#N/A</v>
      </c>
      <c r="JZ14" s="408" t="e">
        <f>$K$14</f>
        <v>#N/A</v>
      </c>
      <c r="KA14" s="402"/>
      <c r="KB14" s="408" t="e">
        <f>$M$14</f>
        <v>#N/A</v>
      </c>
      <c r="KC14" s="408" t="e">
        <f>$N$14</f>
        <v>#N/A</v>
      </c>
      <c r="KD14" s="402"/>
      <c r="KE14" s="408" t="e">
        <f>$P$14</f>
        <v>#N/A</v>
      </c>
      <c r="KF14" s="408" t="e">
        <f>$Q$14</f>
        <v>#VALUE!</v>
      </c>
      <c r="KG14" s="402"/>
      <c r="KH14" s="408" t="e">
        <f>$S$14</f>
        <v>#N/A</v>
      </c>
      <c r="KI14" s="408" t="e">
        <f>$T$14</f>
        <v>#N/A</v>
      </c>
      <c r="KJ14" s="402"/>
      <c r="KK14" s="408" t="e">
        <f>$V$14</f>
        <v>#N/A</v>
      </c>
      <c r="KL14" s="408" t="e">
        <f>$W$14</f>
        <v>#N/A</v>
      </c>
      <c r="KM14" s="402"/>
      <c r="KN14" s="408" t="e">
        <f>$Y$14</f>
        <v>#N/A</v>
      </c>
      <c r="KO14" s="408" t="e">
        <f>$Z$14</f>
        <v>#N/A</v>
      </c>
      <c r="KP14" s="402"/>
      <c r="KQ14" s="408" t="e">
        <f>$AB$14</f>
        <v>#N/A</v>
      </c>
      <c r="KR14" s="408" t="e">
        <f>$AC$14</f>
        <v>#VALUE!</v>
      </c>
      <c r="KS14" s="402"/>
      <c r="KT14" s="446"/>
      <c r="KU14" s="447"/>
      <c r="KV14" s="448"/>
      <c r="KW14" s="444"/>
      <c r="KX14" s="446"/>
      <c r="KY14" s="447"/>
      <c r="KZ14" s="448"/>
      <c r="LA14" s="444"/>
      <c r="LB14" s="446"/>
      <c r="LC14" s="447"/>
      <c r="LD14" s="448"/>
      <c r="LE14" s="444"/>
      <c r="LF14" s="446"/>
      <c r="LG14" s="447"/>
      <c r="LH14" s="447"/>
      <c r="LI14" s="444"/>
      <c r="LJ14" s="451"/>
      <c r="LK14" s="451"/>
      <c r="LL14" s="449"/>
      <c r="LM14" s="450"/>
      <c r="LN14" s="450"/>
      <c r="LO14" s="446"/>
      <c r="LP14" s="447"/>
      <c r="LQ14" s="447"/>
      <c r="LR14" s="448"/>
      <c r="LS14" s="369"/>
      <c r="LT14" s="445"/>
      <c r="LU14" s="452"/>
      <c r="LV14" s="452"/>
      <c r="LW14" s="452"/>
      <c r="LX14" s="452"/>
      <c r="LY14" s="408" t="e">
        <f>$G$14</f>
        <v>#N/A</v>
      </c>
      <c r="LZ14" s="408" t="e">
        <f>$H$14</f>
        <v>#N/A</v>
      </c>
      <c r="MA14" s="402"/>
      <c r="MB14" s="408" t="e">
        <f>$J$14</f>
        <v>#N/A</v>
      </c>
      <c r="MC14" s="408" t="e">
        <f>$K$14</f>
        <v>#N/A</v>
      </c>
      <c r="MD14" s="402"/>
      <c r="ME14" s="408" t="e">
        <f>$M$14</f>
        <v>#N/A</v>
      </c>
      <c r="MF14" s="408" t="e">
        <f>$N$14</f>
        <v>#N/A</v>
      </c>
      <c r="MG14" s="402"/>
      <c r="MH14" s="408" t="e">
        <f>$P$14</f>
        <v>#N/A</v>
      </c>
      <c r="MI14" s="408" t="e">
        <f>$Q$14</f>
        <v>#VALUE!</v>
      </c>
      <c r="MJ14" s="402"/>
      <c r="MK14" s="408" t="e">
        <f>$S$14</f>
        <v>#N/A</v>
      </c>
      <c r="ML14" s="408" t="e">
        <f>$T$14</f>
        <v>#N/A</v>
      </c>
      <c r="MM14" s="402"/>
      <c r="MN14" s="408" t="e">
        <f>$V$14</f>
        <v>#N/A</v>
      </c>
      <c r="MO14" s="408" t="e">
        <f>$W$14</f>
        <v>#N/A</v>
      </c>
      <c r="MP14" s="402"/>
      <c r="MQ14" s="408" t="e">
        <f>$Y$14</f>
        <v>#N/A</v>
      </c>
      <c r="MR14" s="408" t="e">
        <f>$Z$14</f>
        <v>#N/A</v>
      </c>
      <c r="MS14" s="402"/>
      <c r="MT14" s="408" t="e">
        <f>$AB$14</f>
        <v>#N/A</v>
      </c>
      <c r="MU14" s="408" t="e">
        <f>$AC$14</f>
        <v>#VALUE!</v>
      </c>
      <c r="MV14" s="402"/>
      <c r="MW14" s="446"/>
      <c r="MX14" s="447"/>
      <c r="MY14" s="448"/>
      <c r="MZ14" s="444"/>
      <c r="NA14" s="446"/>
      <c r="NB14" s="447"/>
      <c r="NC14" s="448"/>
      <c r="ND14" s="444"/>
      <c r="NE14" s="446"/>
      <c r="NF14" s="447"/>
      <c r="NG14" s="448"/>
      <c r="NH14" s="444"/>
      <c r="NI14" s="446"/>
      <c r="NJ14" s="447"/>
      <c r="NK14" s="447"/>
      <c r="NL14" s="444"/>
      <c r="NM14" s="451"/>
      <c r="NN14" s="451"/>
      <c r="NO14" s="449"/>
      <c r="NP14" s="450"/>
      <c r="NQ14" s="450"/>
      <c r="NR14" s="446"/>
      <c r="NS14" s="447"/>
      <c r="NT14" s="447"/>
      <c r="NU14" s="448"/>
      <c r="NV14" s="369"/>
      <c r="NW14" s="445"/>
      <c r="NX14" s="452"/>
      <c r="NY14" s="452"/>
      <c r="NZ14" s="452"/>
      <c r="OA14" s="452"/>
      <c r="OB14" s="408" t="e">
        <f>$G$14</f>
        <v>#N/A</v>
      </c>
      <c r="OC14" s="408" t="e">
        <f>$H$14</f>
        <v>#N/A</v>
      </c>
      <c r="OD14" s="402"/>
      <c r="OE14" s="408" t="e">
        <f>$J$14</f>
        <v>#N/A</v>
      </c>
      <c r="OF14" s="408" t="e">
        <f>$K$14</f>
        <v>#N/A</v>
      </c>
      <c r="OG14" s="402"/>
      <c r="OH14" s="408" t="e">
        <f>$M$14</f>
        <v>#N/A</v>
      </c>
      <c r="OI14" s="408" t="e">
        <f>$N$14</f>
        <v>#N/A</v>
      </c>
      <c r="OJ14" s="402"/>
      <c r="OK14" s="408" t="e">
        <f>$P$14</f>
        <v>#N/A</v>
      </c>
      <c r="OL14" s="408" t="e">
        <f>$Q$14</f>
        <v>#VALUE!</v>
      </c>
      <c r="OM14" s="402"/>
      <c r="ON14" s="408" t="e">
        <f>$S$14</f>
        <v>#N/A</v>
      </c>
      <c r="OO14" s="408" t="e">
        <f>$T$14</f>
        <v>#N/A</v>
      </c>
      <c r="OP14" s="402"/>
      <c r="OQ14" s="408" t="e">
        <f>$V$14</f>
        <v>#N/A</v>
      </c>
      <c r="OR14" s="408" t="e">
        <f>$W$14</f>
        <v>#N/A</v>
      </c>
      <c r="OS14" s="402"/>
      <c r="OT14" s="408" t="e">
        <f>$Y$14</f>
        <v>#N/A</v>
      </c>
      <c r="OU14" s="408" t="e">
        <f>$Z$14</f>
        <v>#N/A</v>
      </c>
      <c r="OV14" s="402"/>
      <c r="OW14" s="408" t="e">
        <f>$AB$14</f>
        <v>#N/A</v>
      </c>
      <c r="OX14" s="408" t="e">
        <f>$AC$14</f>
        <v>#VALUE!</v>
      </c>
      <c r="OY14" s="402"/>
      <c r="OZ14" s="446"/>
      <c r="PA14" s="447"/>
      <c r="PB14" s="448"/>
      <c r="PC14" s="444"/>
      <c r="PD14" s="446"/>
      <c r="PE14" s="447"/>
      <c r="PF14" s="448"/>
      <c r="PG14" s="444"/>
      <c r="PH14" s="446"/>
      <c r="PI14" s="447"/>
      <c r="PJ14" s="448"/>
      <c r="PK14" s="444"/>
      <c r="PL14" s="446"/>
      <c r="PM14" s="447"/>
      <c r="PN14" s="447"/>
      <c r="PO14" s="444"/>
      <c r="PP14" s="451"/>
      <c r="PQ14" s="451"/>
      <c r="PR14" s="449"/>
      <c r="PS14" s="450"/>
      <c r="PT14" s="450"/>
      <c r="PU14" s="446"/>
      <c r="PV14" s="447"/>
      <c r="PW14" s="447"/>
      <c r="PX14" s="448"/>
      <c r="PY14" s="369"/>
      <c r="PZ14" s="445"/>
      <c r="QA14" s="452"/>
      <c r="QB14" s="452"/>
      <c r="QC14" s="452"/>
      <c r="QD14" s="452"/>
      <c r="QE14" s="408" t="e">
        <f>$G$14</f>
        <v>#N/A</v>
      </c>
      <c r="QF14" s="408" t="e">
        <f>$H$14</f>
        <v>#N/A</v>
      </c>
      <c r="QG14" s="402"/>
      <c r="QH14" s="408" t="e">
        <f>$J$14</f>
        <v>#N/A</v>
      </c>
      <c r="QI14" s="408" t="e">
        <f>$K$14</f>
        <v>#N/A</v>
      </c>
      <c r="QJ14" s="402"/>
      <c r="QK14" s="408" t="e">
        <f>$M$14</f>
        <v>#N/A</v>
      </c>
      <c r="QL14" s="408" t="e">
        <f>$N$14</f>
        <v>#N/A</v>
      </c>
      <c r="QM14" s="402"/>
      <c r="QN14" s="408" t="e">
        <f>$P$14</f>
        <v>#N/A</v>
      </c>
      <c r="QO14" s="408" t="e">
        <f>$Q$14</f>
        <v>#VALUE!</v>
      </c>
      <c r="QP14" s="402"/>
      <c r="QQ14" s="408" t="e">
        <f>$S$14</f>
        <v>#N/A</v>
      </c>
      <c r="QR14" s="408" t="e">
        <f>$T$14</f>
        <v>#N/A</v>
      </c>
      <c r="QS14" s="402"/>
      <c r="QT14" s="408" t="e">
        <f>$V$14</f>
        <v>#N/A</v>
      </c>
      <c r="QU14" s="408" t="e">
        <f>$W$14</f>
        <v>#N/A</v>
      </c>
      <c r="QV14" s="402"/>
      <c r="QW14" s="408" t="e">
        <f>$Y$14</f>
        <v>#N/A</v>
      </c>
      <c r="QX14" s="408" t="e">
        <f>$Z$14</f>
        <v>#N/A</v>
      </c>
      <c r="QY14" s="402"/>
      <c r="QZ14" s="408" t="e">
        <f>$AB$14</f>
        <v>#N/A</v>
      </c>
      <c r="RA14" s="408" t="e">
        <f>$AC$14</f>
        <v>#VALUE!</v>
      </c>
      <c r="RB14" s="402"/>
      <c r="RC14" s="446"/>
      <c r="RD14" s="447"/>
      <c r="RE14" s="448"/>
      <c r="RF14" s="444"/>
      <c r="RG14" s="446"/>
      <c r="RH14" s="447"/>
      <c r="RI14" s="448"/>
      <c r="RJ14" s="444"/>
      <c r="RK14" s="446"/>
      <c r="RL14" s="447"/>
      <c r="RM14" s="448"/>
      <c r="RN14" s="444"/>
      <c r="RO14" s="446"/>
      <c r="RP14" s="447"/>
      <c r="RQ14" s="447"/>
      <c r="RR14" s="444"/>
      <c r="RS14" s="451"/>
      <c r="RT14" s="451"/>
      <c r="RU14" s="449"/>
      <c r="RV14" s="450"/>
      <c r="RW14" s="450"/>
      <c r="RX14" s="446"/>
      <c r="RY14" s="447"/>
      <c r="RZ14" s="447"/>
      <c r="SA14" s="448"/>
      <c r="SB14" s="369"/>
      <c r="SC14" s="445"/>
      <c r="SD14" s="452"/>
      <c r="SE14" s="452"/>
      <c r="SF14" s="452"/>
      <c r="SG14" s="452"/>
      <c r="SH14" s="408" t="e">
        <f>$G$14</f>
        <v>#N/A</v>
      </c>
      <c r="SI14" s="408" t="e">
        <f>$H$14</f>
        <v>#N/A</v>
      </c>
      <c r="SJ14" s="402"/>
      <c r="SK14" s="408" t="e">
        <f>$J$14</f>
        <v>#N/A</v>
      </c>
      <c r="SL14" s="408" t="e">
        <f>$K$14</f>
        <v>#N/A</v>
      </c>
      <c r="SM14" s="402"/>
      <c r="SN14" s="408" t="e">
        <f>$M$14</f>
        <v>#N/A</v>
      </c>
      <c r="SO14" s="408" t="e">
        <f>$N$14</f>
        <v>#N/A</v>
      </c>
      <c r="SP14" s="402"/>
      <c r="SQ14" s="408" t="e">
        <f>$P$14</f>
        <v>#N/A</v>
      </c>
      <c r="SR14" s="408" t="e">
        <f>$Q$14</f>
        <v>#VALUE!</v>
      </c>
      <c r="SS14" s="402"/>
      <c r="ST14" s="408" t="e">
        <f>$S$14</f>
        <v>#N/A</v>
      </c>
      <c r="SU14" s="408" t="e">
        <f>$T$14</f>
        <v>#N/A</v>
      </c>
      <c r="SV14" s="402"/>
      <c r="SW14" s="408" t="e">
        <f>$V$14</f>
        <v>#N/A</v>
      </c>
      <c r="SX14" s="408" t="e">
        <f>$W$14</f>
        <v>#N/A</v>
      </c>
      <c r="SY14" s="402"/>
      <c r="SZ14" s="408" t="e">
        <f>$Y$14</f>
        <v>#N/A</v>
      </c>
      <c r="TA14" s="408" t="e">
        <f>$Z$14</f>
        <v>#N/A</v>
      </c>
      <c r="TB14" s="402"/>
      <c r="TC14" s="408" t="e">
        <f>$AB$14</f>
        <v>#N/A</v>
      </c>
      <c r="TD14" s="408" t="e">
        <f>$AC$14</f>
        <v>#VALUE!</v>
      </c>
      <c r="TE14" s="402"/>
      <c r="TF14" s="446"/>
      <c r="TG14" s="447"/>
      <c r="TH14" s="448"/>
      <c r="TI14" s="444"/>
      <c r="TJ14" s="446"/>
      <c r="TK14" s="447"/>
      <c r="TL14" s="448"/>
      <c r="TM14" s="444"/>
      <c r="TN14" s="446"/>
      <c r="TO14" s="447"/>
      <c r="TP14" s="448"/>
      <c r="TQ14" s="444"/>
      <c r="TR14" s="446"/>
      <c r="TS14" s="447"/>
      <c r="TT14" s="447"/>
      <c r="TU14" s="444"/>
      <c r="TV14" s="451"/>
      <c r="TW14" s="451"/>
      <c r="TX14" s="449"/>
      <c r="TY14" s="450"/>
      <c r="TZ14" s="450"/>
      <c r="UA14" s="446"/>
      <c r="UB14" s="447"/>
      <c r="UC14" s="447"/>
      <c r="UD14" s="448"/>
      <c r="UE14" s="369"/>
      <c r="UF14" s="445"/>
      <c r="UG14" s="452"/>
      <c r="UH14" s="452"/>
      <c r="UI14" s="452"/>
      <c r="UJ14" s="452"/>
      <c r="UK14" s="408" t="e">
        <f>$G$14</f>
        <v>#N/A</v>
      </c>
      <c r="UL14" s="408" t="e">
        <f>$H$14</f>
        <v>#N/A</v>
      </c>
      <c r="UM14" s="402"/>
      <c r="UN14" s="408" t="e">
        <f>$J$14</f>
        <v>#N/A</v>
      </c>
      <c r="UO14" s="408" t="e">
        <f>$K$14</f>
        <v>#N/A</v>
      </c>
      <c r="UP14" s="402"/>
      <c r="UQ14" s="408" t="e">
        <f>$M$14</f>
        <v>#N/A</v>
      </c>
      <c r="UR14" s="408" t="e">
        <f>$N$14</f>
        <v>#N/A</v>
      </c>
      <c r="US14" s="402"/>
      <c r="UT14" s="408" t="e">
        <f>$P$14</f>
        <v>#N/A</v>
      </c>
      <c r="UU14" s="408" t="e">
        <f>$Q$14</f>
        <v>#VALUE!</v>
      </c>
      <c r="UV14" s="402"/>
      <c r="UW14" s="408" t="e">
        <f>$S$14</f>
        <v>#N/A</v>
      </c>
      <c r="UX14" s="408" t="e">
        <f>$T$14</f>
        <v>#N/A</v>
      </c>
      <c r="UY14" s="402"/>
      <c r="UZ14" s="408" t="e">
        <f>$V$14</f>
        <v>#N/A</v>
      </c>
      <c r="VA14" s="408" t="e">
        <f>$W$14</f>
        <v>#N/A</v>
      </c>
      <c r="VB14" s="402"/>
      <c r="VC14" s="408" t="e">
        <f>$Y$14</f>
        <v>#N/A</v>
      </c>
      <c r="VD14" s="408" t="e">
        <f>$Z$14</f>
        <v>#N/A</v>
      </c>
      <c r="VE14" s="402"/>
      <c r="VF14" s="408" t="e">
        <f>$AB$14</f>
        <v>#N/A</v>
      </c>
      <c r="VG14" s="408" t="e">
        <f>$AC$14</f>
        <v>#VALUE!</v>
      </c>
      <c r="VH14" s="402"/>
      <c r="VI14" s="446"/>
      <c r="VJ14" s="447"/>
      <c r="VK14" s="448"/>
      <c r="VL14" s="444"/>
      <c r="VM14" s="446"/>
      <c r="VN14" s="447"/>
      <c r="VO14" s="448"/>
      <c r="VP14" s="444"/>
      <c r="VQ14" s="446"/>
      <c r="VR14" s="447"/>
      <c r="VS14" s="448"/>
      <c r="VT14" s="444"/>
      <c r="VU14" s="446"/>
      <c r="VV14" s="447"/>
      <c r="VW14" s="447"/>
      <c r="VX14" s="444"/>
      <c r="VY14" s="451"/>
      <c r="VZ14" s="451"/>
      <c r="WA14" s="449"/>
      <c r="WB14" s="450"/>
      <c r="WC14" s="450"/>
      <c r="WD14" s="446"/>
      <c r="WE14" s="447"/>
      <c r="WF14" s="447"/>
      <c r="WG14" s="448"/>
      <c r="WH14" s="369"/>
      <c r="WI14" s="445"/>
      <c r="WJ14" s="452"/>
      <c r="WK14" s="452"/>
      <c r="WL14" s="452"/>
      <c r="WM14" s="452"/>
      <c r="WN14" s="408" t="e">
        <f>$G$14</f>
        <v>#N/A</v>
      </c>
      <c r="WO14" s="408" t="e">
        <f>$H$14</f>
        <v>#N/A</v>
      </c>
      <c r="WP14" s="402"/>
      <c r="WQ14" s="408" t="e">
        <f>$J$14</f>
        <v>#N/A</v>
      </c>
      <c r="WR14" s="408" t="e">
        <f>$K$14</f>
        <v>#N/A</v>
      </c>
      <c r="WS14" s="402"/>
      <c r="WT14" s="408" t="e">
        <f>$M$14</f>
        <v>#N/A</v>
      </c>
      <c r="WU14" s="408" t="e">
        <f>$N$14</f>
        <v>#N/A</v>
      </c>
      <c r="WV14" s="402"/>
      <c r="WW14" s="408" t="e">
        <f>$P$14</f>
        <v>#N/A</v>
      </c>
      <c r="WX14" s="408" t="e">
        <f>$Q$14</f>
        <v>#VALUE!</v>
      </c>
      <c r="WY14" s="402"/>
      <c r="WZ14" s="408" t="e">
        <f>$S$14</f>
        <v>#N/A</v>
      </c>
      <c r="XA14" s="408" t="e">
        <f>$T$14</f>
        <v>#N/A</v>
      </c>
      <c r="XB14" s="402"/>
      <c r="XC14" s="408" t="e">
        <f>$V$14</f>
        <v>#N/A</v>
      </c>
      <c r="XD14" s="408" t="e">
        <f>$W$14</f>
        <v>#N/A</v>
      </c>
      <c r="XE14" s="402"/>
      <c r="XF14" s="408" t="e">
        <f>$Y$14</f>
        <v>#N/A</v>
      </c>
      <c r="XG14" s="408" t="e">
        <f>$Z$14</f>
        <v>#N/A</v>
      </c>
      <c r="XH14" s="402"/>
      <c r="XI14" s="408" t="e">
        <f>$AB$14</f>
        <v>#N/A</v>
      </c>
      <c r="XJ14" s="408" t="e">
        <f>$AC$14</f>
        <v>#VALUE!</v>
      </c>
      <c r="XK14" s="402"/>
      <c r="XL14" s="446"/>
      <c r="XM14" s="447"/>
      <c r="XN14" s="448"/>
      <c r="XO14" s="444"/>
      <c r="XP14" s="446"/>
      <c r="XQ14" s="447"/>
      <c r="XR14" s="448"/>
      <c r="XS14" s="444"/>
      <c r="XT14" s="446"/>
      <c r="XU14" s="447"/>
      <c r="XV14" s="448"/>
      <c r="XW14" s="444"/>
      <c r="XX14" s="446"/>
      <c r="XY14" s="447"/>
      <c r="XZ14" s="447"/>
      <c r="YA14" s="444"/>
      <c r="YB14" s="451"/>
      <c r="YC14" s="451"/>
      <c r="YD14" s="449"/>
      <c r="YE14" s="450"/>
      <c r="YF14" s="450"/>
      <c r="YG14" s="446"/>
      <c r="YH14" s="447"/>
      <c r="YI14" s="447"/>
      <c r="YJ14" s="448"/>
      <c r="YK14" s="369"/>
      <c r="YL14" s="445"/>
      <c r="YM14" s="452"/>
      <c r="YN14" s="452"/>
      <c r="YO14" s="452"/>
      <c r="YP14" s="452"/>
      <c r="YQ14" s="408" t="e">
        <f>$G$14</f>
        <v>#N/A</v>
      </c>
      <c r="YR14" s="408" t="e">
        <f>$H$14</f>
        <v>#N/A</v>
      </c>
      <c r="YS14" s="402"/>
      <c r="YT14" s="408" t="e">
        <f>$J$14</f>
        <v>#N/A</v>
      </c>
      <c r="YU14" s="408" t="e">
        <f>$K$14</f>
        <v>#N/A</v>
      </c>
      <c r="YV14" s="402"/>
      <c r="YW14" s="408" t="e">
        <f>$M$14</f>
        <v>#N/A</v>
      </c>
      <c r="YX14" s="408" t="e">
        <f>$N$14</f>
        <v>#N/A</v>
      </c>
      <c r="YY14" s="402"/>
      <c r="YZ14" s="408" t="e">
        <f>$P$14</f>
        <v>#N/A</v>
      </c>
      <c r="ZA14" s="408" t="e">
        <f>$Q$14</f>
        <v>#VALUE!</v>
      </c>
      <c r="ZB14" s="402"/>
      <c r="ZC14" s="408" t="e">
        <f>$S$14</f>
        <v>#N/A</v>
      </c>
      <c r="ZD14" s="408" t="e">
        <f>$T$14</f>
        <v>#N/A</v>
      </c>
      <c r="ZE14" s="402"/>
      <c r="ZF14" s="408" t="e">
        <f>$V$14</f>
        <v>#N/A</v>
      </c>
      <c r="ZG14" s="408" t="e">
        <f>$W$14</f>
        <v>#N/A</v>
      </c>
      <c r="ZH14" s="402"/>
      <c r="ZI14" s="408" t="e">
        <f>$Y$14</f>
        <v>#N/A</v>
      </c>
      <c r="ZJ14" s="408" t="e">
        <f>$Z$14</f>
        <v>#N/A</v>
      </c>
      <c r="ZK14" s="402"/>
      <c r="ZL14" s="408" t="e">
        <f>$AB$14</f>
        <v>#N/A</v>
      </c>
      <c r="ZM14" s="408" t="e">
        <f>$AC$14</f>
        <v>#VALUE!</v>
      </c>
      <c r="ZN14" s="402"/>
      <c r="ZO14" s="446"/>
      <c r="ZP14" s="447"/>
      <c r="ZQ14" s="448"/>
      <c r="ZR14" s="444"/>
      <c r="ZS14" s="446"/>
      <c r="ZT14" s="447"/>
      <c r="ZU14" s="448"/>
      <c r="ZV14" s="444"/>
      <c r="ZW14" s="446"/>
      <c r="ZX14" s="447"/>
      <c r="ZY14" s="448"/>
      <c r="ZZ14" s="444"/>
      <c r="AAA14" s="446"/>
      <c r="AAB14" s="447"/>
      <c r="AAC14" s="447"/>
      <c r="AAD14" s="444"/>
      <c r="AAE14" s="451"/>
      <c r="AAF14" s="451"/>
      <c r="AAG14" s="449"/>
      <c r="AAH14" s="450"/>
      <c r="AAI14" s="450"/>
      <c r="AAJ14" s="446"/>
      <c r="AAK14" s="447"/>
      <c r="AAL14" s="447"/>
      <c r="AAM14" s="448"/>
      <c r="AAN14" s="369"/>
      <c r="AAO14" s="445"/>
      <c r="AAP14" s="452"/>
      <c r="AAQ14" s="452"/>
      <c r="AAR14" s="452"/>
      <c r="AAS14" s="452"/>
      <c r="AAT14" s="408" t="e">
        <f>$G$14</f>
        <v>#N/A</v>
      </c>
      <c r="AAU14" s="408" t="e">
        <f>$H$14</f>
        <v>#N/A</v>
      </c>
      <c r="AAV14" s="402"/>
      <c r="AAW14" s="408" t="e">
        <f>$J$14</f>
        <v>#N/A</v>
      </c>
      <c r="AAX14" s="408" t="e">
        <f>$K$14</f>
        <v>#N/A</v>
      </c>
      <c r="AAY14" s="402"/>
      <c r="AAZ14" s="408" t="e">
        <f>$M$14</f>
        <v>#N/A</v>
      </c>
      <c r="ABA14" s="408" t="e">
        <f>$N$14</f>
        <v>#N/A</v>
      </c>
      <c r="ABB14" s="402"/>
      <c r="ABC14" s="408" t="e">
        <f>$P$14</f>
        <v>#N/A</v>
      </c>
      <c r="ABD14" s="408" t="e">
        <f>$Q$14</f>
        <v>#VALUE!</v>
      </c>
      <c r="ABE14" s="402"/>
      <c r="ABF14" s="408" t="e">
        <f>$S$14</f>
        <v>#N/A</v>
      </c>
      <c r="ABG14" s="408" t="e">
        <f>$T$14</f>
        <v>#N/A</v>
      </c>
      <c r="ABH14" s="402"/>
      <c r="ABI14" s="408" t="e">
        <f>$V$14</f>
        <v>#N/A</v>
      </c>
      <c r="ABJ14" s="408" t="e">
        <f>$W$14</f>
        <v>#N/A</v>
      </c>
      <c r="ABK14" s="402"/>
      <c r="ABL14" s="408" t="e">
        <f>$Y$14</f>
        <v>#N/A</v>
      </c>
      <c r="ABM14" s="408" t="e">
        <f>$Z$14</f>
        <v>#N/A</v>
      </c>
      <c r="ABN14" s="402"/>
      <c r="ABO14" s="408" t="e">
        <f>$AB$14</f>
        <v>#N/A</v>
      </c>
      <c r="ABP14" s="408" t="e">
        <f>$AC$14</f>
        <v>#VALUE!</v>
      </c>
      <c r="ABQ14" s="402"/>
      <c r="ABR14" s="446"/>
      <c r="ABS14" s="447"/>
      <c r="ABT14" s="448"/>
      <c r="ABU14" s="444"/>
      <c r="ABV14" s="446"/>
      <c r="ABW14" s="447"/>
      <c r="ABX14" s="448"/>
      <c r="ABY14" s="444"/>
      <c r="ABZ14" s="446"/>
      <c r="ACA14" s="447"/>
      <c r="ACB14" s="448"/>
      <c r="ACC14" s="444"/>
      <c r="ACD14" s="446"/>
      <c r="ACE14" s="447"/>
      <c r="ACF14" s="447"/>
      <c r="ACG14" s="444"/>
      <c r="ACH14" s="451"/>
      <c r="ACI14" s="451"/>
      <c r="ACJ14" s="449"/>
      <c r="ACK14" s="450"/>
      <c r="ACL14" s="450"/>
      <c r="ACM14" s="446"/>
      <c r="ACN14" s="447"/>
      <c r="ACO14" s="447"/>
      <c r="ACP14" s="448"/>
      <c r="ACQ14" s="369"/>
      <c r="ACR14" s="445"/>
      <c r="ACS14" s="452"/>
      <c r="ACT14" s="452"/>
      <c r="ACU14" s="452"/>
      <c r="ACV14" s="452"/>
      <c r="ACW14" s="408" t="e">
        <f>$G$14</f>
        <v>#N/A</v>
      </c>
      <c r="ACX14" s="408" t="e">
        <f>$H$14</f>
        <v>#N/A</v>
      </c>
      <c r="ACY14" s="402"/>
      <c r="ACZ14" s="408" t="e">
        <f>$J$14</f>
        <v>#N/A</v>
      </c>
      <c r="ADA14" s="408" t="e">
        <f>$K$14</f>
        <v>#N/A</v>
      </c>
      <c r="ADB14" s="402"/>
      <c r="ADC14" s="408" t="e">
        <f>$M$14</f>
        <v>#N/A</v>
      </c>
      <c r="ADD14" s="408" t="e">
        <f>$N$14</f>
        <v>#N/A</v>
      </c>
      <c r="ADE14" s="402"/>
      <c r="ADF14" s="408" t="e">
        <f>$P$14</f>
        <v>#N/A</v>
      </c>
      <c r="ADG14" s="408" t="e">
        <f>$Q$14</f>
        <v>#VALUE!</v>
      </c>
      <c r="ADH14" s="402"/>
      <c r="ADI14" s="408" t="e">
        <f>$S$14</f>
        <v>#N/A</v>
      </c>
      <c r="ADJ14" s="408" t="e">
        <f>$T$14</f>
        <v>#N/A</v>
      </c>
      <c r="ADK14" s="402"/>
      <c r="ADL14" s="408" t="e">
        <f>$V$14</f>
        <v>#N/A</v>
      </c>
      <c r="ADM14" s="408" t="e">
        <f>$W$14</f>
        <v>#N/A</v>
      </c>
      <c r="ADN14" s="402"/>
      <c r="ADO14" s="408" t="e">
        <f>$Y$14</f>
        <v>#N/A</v>
      </c>
      <c r="ADP14" s="408" t="e">
        <f>$Z$14</f>
        <v>#N/A</v>
      </c>
      <c r="ADQ14" s="402"/>
      <c r="ADR14" s="408" t="e">
        <f>$AB$14</f>
        <v>#N/A</v>
      </c>
      <c r="ADS14" s="408" t="e">
        <f>$AC$14</f>
        <v>#VALUE!</v>
      </c>
      <c r="ADT14" s="402"/>
      <c r="ADU14" s="446"/>
      <c r="ADV14" s="447"/>
      <c r="ADW14" s="448"/>
      <c r="ADX14" s="444"/>
      <c r="ADY14" s="446"/>
      <c r="ADZ14" s="447"/>
      <c r="AEA14" s="448"/>
      <c r="AEB14" s="444"/>
      <c r="AEC14" s="446"/>
      <c r="AED14" s="447"/>
      <c r="AEE14" s="448"/>
      <c r="AEF14" s="444"/>
      <c r="AEG14" s="446"/>
      <c r="AEH14" s="447"/>
      <c r="AEI14" s="447"/>
      <c r="AEJ14" s="444"/>
      <c r="AEK14" s="451"/>
      <c r="AEL14" s="451"/>
      <c r="AEM14" s="449"/>
      <c r="AEN14" s="450"/>
      <c r="AEO14" s="450"/>
      <c r="AEP14" s="446"/>
      <c r="AEQ14" s="447"/>
      <c r="AER14" s="447"/>
      <c r="AES14" s="448"/>
      <c r="AET14" s="369"/>
      <c r="AEU14" s="445"/>
      <c r="AEV14" s="452"/>
      <c r="AEW14" s="452"/>
      <c r="AEX14" s="452"/>
      <c r="AEY14" s="452"/>
      <c r="AEZ14" s="408" t="e">
        <f>$G$14</f>
        <v>#N/A</v>
      </c>
      <c r="AFA14" s="408" t="e">
        <f>$H$14</f>
        <v>#N/A</v>
      </c>
      <c r="AFB14" s="402"/>
      <c r="AFC14" s="408" t="e">
        <f>$J$14</f>
        <v>#N/A</v>
      </c>
      <c r="AFD14" s="408" t="e">
        <f>$K$14</f>
        <v>#N/A</v>
      </c>
      <c r="AFE14" s="402"/>
      <c r="AFF14" s="408" t="e">
        <f>$M$14</f>
        <v>#N/A</v>
      </c>
      <c r="AFG14" s="408" t="e">
        <f>$N$14</f>
        <v>#N/A</v>
      </c>
      <c r="AFH14" s="402"/>
      <c r="AFI14" s="408" t="e">
        <f>$P$14</f>
        <v>#N/A</v>
      </c>
      <c r="AFJ14" s="408" t="e">
        <f>$Q$14</f>
        <v>#VALUE!</v>
      </c>
      <c r="AFK14" s="402"/>
      <c r="AFL14" s="408" t="e">
        <f>$S$14</f>
        <v>#N/A</v>
      </c>
      <c r="AFM14" s="408" t="e">
        <f>$T$14</f>
        <v>#N/A</v>
      </c>
      <c r="AFN14" s="402"/>
      <c r="AFO14" s="408" t="e">
        <f>$V$14</f>
        <v>#N/A</v>
      </c>
      <c r="AFP14" s="408" t="e">
        <f>$W$14</f>
        <v>#N/A</v>
      </c>
      <c r="AFQ14" s="402"/>
      <c r="AFR14" s="408" t="e">
        <f>$Y$14</f>
        <v>#N/A</v>
      </c>
      <c r="AFS14" s="408" t="e">
        <f>$Z$14</f>
        <v>#N/A</v>
      </c>
      <c r="AFT14" s="402"/>
      <c r="AFU14" s="408" t="e">
        <f>$AB$14</f>
        <v>#N/A</v>
      </c>
      <c r="AFV14" s="408" t="e">
        <f>$AC$14</f>
        <v>#VALUE!</v>
      </c>
      <c r="AFW14" s="402"/>
      <c r="AFX14" s="446"/>
      <c r="AFY14" s="447"/>
      <c r="AFZ14" s="448"/>
      <c r="AGA14" s="444"/>
      <c r="AGB14" s="446"/>
      <c r="AGC14" s="447"/>
      <c r="AGD14" s="448"/>
      <c r="AGE14" s="444"/>
      <c r="AGF14" s="446"/>
      <c r="AGG14" s="447"/>
      <c r="AGH14" s="448"/>
      <c r="AGI14" s="444"/>
      <c r="AGJ14" s="446"/>
      <c r="AGK14" s="447"/>
      <c r="AGL14" s="447"/>
      <c r="AGM14" s="444"/>
      <c r="AGN14" s="451"/>
      <c r="AGO14" s="451"/>
      <c r="AGP14" s="449"/>
      <c r="AGQ14" s="450"/>
      <c r="AGR14" s="450"/>
      <c r="AGS14" s="446"/>
      <c r="AGT14" s="447"/>
      <c r="AGU14" s="447"/>
      <c r="AGV14" s="448"/>
      <c r="AGW14" s="369"/>
      <c r="AGX14" s="445"/>
      <c r="AGY14" s="452"/>
      <c r="AGZ14" s="452"/>
      <c r="AHA14" s="452"/>
      <c r="AHB14" s="452"/>
      <c r="AHC14" s="408" t="e">
        <f>$G$14</f>
        <v>#N/A</v>
      </c>
      <c r="AHD14" s="408" t="e">
        <f>$H$14</f>
        <v>#N/A</v>
      </c>
      <c r="AHE14" s="402"/>
      <c r="AHF14" s="408" t="e">
        <f>$J$14</f>
        <v>#N/A</v>
      </c>
      <c r="AHG14" s="408" t="e">
        <f>$K$14</f>
        <v>#N/A</v>
      </c>
      <c r="AHH14" s="402"/>
      <c r="AHI14" s="408" t="e">
        <f>$M$14</f>
        <v>#N/A</v>
      </c>
      <c r="AHJ14" s="408" t="e">
        <f>$N$14</f>
        <v>#N/A</v>
      </c>
      <c r="AHK14" s="402"/>
      <c r="AHL14" s="408" t="e">
        <f>$P$14</f>
        <v>#N/A</v>
      </c>
      <c r="AHM14" s="408" t="e">
        <f>$Q$14</f>
        <v>#VALUE!</v>
      </c>
      <c r="AHN14" s="402"/>
      <c r="AHO14" s="408" t="e">
        <f>$S$14</f>
        <v>#N/A</v>
      </c>
      <c r="AHP14" s="408" t="e">
        <f>$T$14</f>
        <v>#N/A</v>
      </c>
      <c r="AHQ14" s="402"/>
      <c r="AHR14" s="408" t="e">
        <f>$V$14</f>
        <v>#N/A</v>
      </c>
      <c r="AHS14" s="408" t="e">
        <f>$W$14</f>
        <v>#N/A</v>
      </c>
      <c r="AHT14" s="402"/>
      <c r="AHU14" s="408" t="e">
        <f>$Y$14</f>
        <v>#N/A</v>
      </c>
      <c r="AHV14" s="408" t="e">
        <f>$Z$14</f>
        <v>#N/A</v>
      </c>
      <c r="AHW14" s="402"/>
      <c r="AHX14" s="408" t="e">
        <f>$AB$14</f>
        <v>#N/A</v>
      </c>
      <c r="AHY14" s="408" t="e">
        <f>$AC$14</f>
        <v>#VALUE!</v>
      </c>
      <c r="AHZ14" s="402"/>
      <c r="AIA14" s="446"/>
      <c r="AIB14" s="447"/>
      <c r="AIC14" s="448"/>
      <c r="AID14" s="444"/>
      <c r="AIE14" s="446"/>
      <c r="AIF14" s="447"/>
      <c r="AIG14" s="448"/>
      <c r="AIH14" s="444"/>
      <c r="AII14" s="446"/>
      <c r="AIJ14" s="447"/>
      <c r="AIK14" s="448"/>
      <c r="AIL14" s="444"/>
      <c r="AIM14" s="446"/>
      <c r="AIN14" s="447"/>
      <c r="AIO14" s="447"/>
      <c r="AIP14" s="444"/>
      <c r="AIQ14" s="451"/>
      <c r="AIR14" s="451"/>
      <c r="AIS14" s="449"/>
      <c r="AIT14" s="450"/>
      <c r="AIU14" s="450"/>
      <c r="AIV14" s="446"/>
      <c r="AIW14" s="447"/>
      <c r="AIX14" s="447"/>
      <c r="AIY14" s="448"/>
      <c r="AIZ14" s="369"/>
      <c r="AJA14" s="445"/>
      <c r="AJB14" s="452"/>
      <c r="AJC14" s="452"/>
      <c r="AJD14" s="452"/>
      <c r="AJE14" s="452"/>
      <c r="AJF14" s="408" t="e">
        <f>$G$14</f>
        <v>#N/A</v>
      </c>
      <c r="AJG14" s="408" t="e">
        <f>$H$14</f>
        <v>#N/A</v>
      </c>
      <c r="AJH14" s="402"/>
      <c r="AJI14" s="408" t="e">
        <f>$J$14</f>
        <v>#N/A</v>
      </c>
      <c r="AJJ14" s="408" t="e">
        <f>$K$14</f>
        <v>#N/A</v>
      </c>
      <c r="AJK14" s="402"/>
      <c r="AJL14" s="408" t="e">
        <f>$M$14</f>
        <v>#N/A</v>
      </c>
      <c r="AJM14" s="408" t="e">
        <f>$N$14</f>
        <v>#N/A</v>
      </c>
      <c r="AJN14" s="402"/>
      <c r="AJO14" s="408" t="e">
        <f>$P$14</f>
        <v>#N/A</v>
      </c>
      <c r="AJP14" s="408" t="e">
        <f>$Q$14</f>
        <v>#VALUE!</v>
      </c>
      <c r="AJQ14" s="402"/>
      <c r="AJR14" s="408" t="e">
        <f>$S$14</f>
        <v>#N/A</v>
      </c>
      <c r="AJS14" s="408" t="e">
        <f>$T$14</f>
        <v>#N/A</v>
      </c>
      <c r="AJT14" s="402"/>
      <c r="AJU14" s="408" t="e">
        <f>$V$14</f>
        <v>#N/A</v>
      </c>
      <c r="AJV14" s="408" t="e">
        <f>$W$14</f>
        <v>#N/A</v>
      </c>
      <c r="AJW14" s="402"/>
      <c r="AJX14" s="408" t="e">
        <f>$Y$14</f>
        <v>#N/A</v>
      </c>
      <c r="AJY14" s="408" t="e">
        <f>$Z$14</f>
        <v>#N/A</v>
      </c>
      <c r="AJZ14" s="402"/>
      <c r="AKA14" s="408" t="e">
        <f>$AB$14</f>
        <v>#N/A</v>
      </c>
      <c r="AKB14" s="408" t="e">
        <f>$AC$14</f>
        <v>#VALUE!</v>
      </c>
      <c r="AKC14" s="402"/>
      <c r="AKD14" s="446"/>
      <c r="AKE14" s="447"/>
      <c r="AKF14" s="448"/>
      <c r="AKG14" s="444"/>
      <c r="AKH14" s="446"/>
      <c r="AKI14" s="447"/>
      <c r="AKJ14" s="448"/>
      <c r="AKK14" s="444"/>
      <c r="AKL14" s="446"/>
      <c r="AKM14" s="447"/>
      <c r="AKN14" s="448"/>
      <c r="AKO14" s="444"/>
      <c r="AKP14" s="446"/>
      <c r="AKQ14" s="447"/>
      <c r="AKR14" s="447"/>
      <c r="AKS14" s="444"/>
      <c r="AKT14" s="451"/>
      <c r="AKU14" s="451"/>
      <c r="AKV14" s="449"/>
      <c r="AKW14" s="450"/>
      <c r="AKX14" s="450"/>
      <c r="AKY14" s="446"/>
      <c r="AKZ14" s="447"/>
      <c r="ALA14" s="447"/>
      <c r="ALB14" s="448"/>
      <c r="ALC14" s="369"/>
      <c r="ALD14" s="445"/>
      <c r="ALE14" s="452"/>
      <c r="ALF14" s="452"/>
      <c r="ALG14" s="452"/>
      <c r="ALH14" s="452"/>
      <c r="ALI14" s="408" t="e">
        <f>$G$14</f>
        <v>#N/A</v>
      </c>
      <c r="ALJ14" s="408" t="e">
        <f>$H$14</f>
        <v>#N/A</v>
      </c>
      <c r="ALK14" s="402"/>
      <c r="ALL14" s="408" t="e">
        <f>$J$14</f>
        <v>#N/A</v>
      </c>
      <c r="ALM14" s="408" t="e">
        <f>$K$14</f>
        <v>#N/A</v>
      </c>
      <c r="ALN14" s="402"/>
      <c r="ALO14" s="408" t="e">
        <f>$M$14</f>
        <v>#N/A</v>
      </c>
      <c r="ALP14" s="408" t="e">
        <f>$N$14</f>
        <v>#N/A</v>
      </c>
      <c r="ALQ14" s="402"/>
      <c r="ALR14" s="408" t="e">
        <f>$P$14</f>
        <v>#N/A</v>
      </c>
      <c r="ALS14" s="408" t="e">
        <f>$Q$14</f>
        <v>#VALUE!</v>
      </c>
      <c r="ALT14" s="402"/>
      <c r="ALU14" s="408" t="e">
        <f>$S$14</f>
        <v>#N/A</v>
      </c>
      <c r="ALV14" s="408" t="e">
        <f>$T$14</f>
        <v>#N/A</v>
      </c>
      <c r="ALW14" s="402"/>
      <c r="ALX14" s="408" t="e">
        <f>$V$14</f>
        <v>#N/A</v>
      </c>
      <c r="ALY14" s="408" t="e">
        <f>$W$14</f>
        <v>#N/A</v>
      </c>
      <c r="ALZ14" s="402"/>
      <c r="AMA14" s="408" t="e">
        <f>$Y$14</f>
        <v>#N/A</v>
      </c>
      <c r="AMB14" s="408" t="e">
        <f>$Z$14</f>
        <v>#N/A</v>
      </c>
      <c r="AMC14" s="402"/>
      <c r="AMD14" s="408" t="e">
        <f>$AB$14</f>
        <v>#N/A</v>
      </c>
      <c r="AME14" s="408" t="e">
        <f>$AC$14</f>
        <v>#VALUE!</v>
      </c>
      <c r="AMF14" s="402"/>
      <c r="AMG14" s="446"/>
      <c r="AMH14" s="447"/>
      <c r="AMI14" s="448"/>
      <c r="AMJ14" s="444"/>
      <c r="AMK14" s="446"/>
      <c r="AML14" s="447"/>
      <c r="AMM14" s="448"/>
      <c r="AMN14" s="444"/>
      <c r="AMO14" s="446"/>
      <c r="AMP14" s="447"/>
      <c r="AMQ14" s="448"/>
      <c r="AMR14" s="444"/>
      <c r="AMS14" s="446"/>
      <c r="AMT14" s="447"/>
      <c r="AMU14" s="447"/>
      <c r="AMV14" s="444"/>
      <c r="AMW14" s="451"/>
      <c r="AMX14" s="451"/>
      <c r="AMY14" s="449"/>
      <c r="AMZ14" s="450"/>
      <c r="ANA14" s="450"/>
      <c r="ANB14" s="446"/>
      <c r="ANC14" s="447"/>
      <c r="AND14" s="447"/>
      <c r="ANE14" s="448"/>
      <c r="ANF14" s="369"/>
      <c r="ANG14" s="445"/>
      <c r="ANH14" s="452"/>
      <c r="ANI14" s="452"/>
      <c r="ANJ14" s="452"/>
      <c r="ANK14" s="452"/>
      <c r="ANL14" s="408" t="e">
        <f>$G$14</f>
        <v>#N/A</v>
      </c>
      <c r="ANM14" s="408" t="e">
        <f>$H$14</f>
        <v>#N/A</v>
      </c>
      <c r="ANN14" s="402"/>
      <c r="ANO14" s="408" t="e">
        <f>$J$14</f>
        <v>#N/A</v>
      </c>
      <c r="ANP14" s="408" t="e">
        <f>$K$14</f>
        <v>#N/A</v>
      </c>
      <c r="ANQ14" s="402"/>
      <c r="ANR14" s="408" t="e">
        <f>$M$14</f>
        <v>#N/A</v>
      </c>
      <c r="ANS14" s="408" t="e">
        <f>$N$14</f>
        <v>#N/A</v>
      </c>
      <c r="ANT14" s="402"/>
      <c r="ANU14" s="408" t="e">
        <f>$P$14</f>
        <v>#N/A</v>
      </c>
      <c r="ANV14" s="408" t="e">
        <f>$Q$14</f>
        <v>#VALUE!</v>
      </c>
      <c r="ANW14" s="402"/>
      <c r="ANX14" s="408" t="e">
        <f>$S$14</f>
        <v>#N/A</v>
      </c>
      <c r="ANY14" s="408" t="e">
        <f>$T$14</f>
        <v>#N/A</v>
      </c>
      <c r="ANZ14" s="402"/>
      <c r="AOA14" s="408" t="e">
        <f>$V$14</f>
        <v>#N/A</v>
      </c>
      <c r="AOB14" s="408" t="e">
        <f>$W$14</f>
        <v>#N/A</v>
      </c>
      <c r="AOC14" s="402"/>
      <c r="AOD14" s="408" t="e">
        <f>$Y$14</f>
        <v>#N/A</v>
      </c>
      <c r="AOE14" s="408" t="e">
        <f>$Z$14</f>
        <v>#N/A</v>
      </c>
      <c r="AOF14" s="402"/>
      <c r="AOG14" s="408" t="e">
        <f>$AB$14</f>
        <v>#N/A</v>
      </c>
      <c r="AOH14" s="408" t="e">
        <f>$AC$14</f>
        <v>#VALUE!</v>
      </c>
      <c r="AOI14" s="402"/>
      <c r="AOJ14" s="446"/>
      <c r="AOK14" s="447"/>
      <c r="AOL14" s="448"/>
      <c r="AOM14" s="444"/>
      <c r="AON14" s="446"/>
      <c r="AOO14" s="447"/>
      <c r="AOP14" s="448"/>
      <c r="AOQ14" s="444"/>
      <c r="AOR14" s="446"/>
      <c r="AOS14" s="447"/>
      <c r="AOT14" s="448"/>
      <c r="AOU14" s="444"/>
      <c r="AOV14" s="446"/>
      <c r="AOW14" s="447"/>
      <c r="AOX14" s="447"/>
      <c r="AOY14" s="444"/>
      <c r="AOZ14" s="451"/>
      <c r="APA14" s="451"/>
      <c r="APB14" s="449"/>
      <c r="APC14" s="450"/>
      <c r="APD14" s="450"/>
      <c r="APE14" s="446"/>
      <c r="APF14" s="447"/>
      <c r="APG14" s="447"/>
      <c r="APH14" s="448"/>
    </row>
    <row r="15" spans="1:1100" ht="15" customHeight="1">
      <c r="A15" s="406">
        <f>DAY(DATE('別紙2-1【初めに入力】'!$W$2,'別紙2-1【初めに入力】'!$Q$2,1))</f>
        <v>1</v>
      </c>
      <c r="B15" s="378" t="str">
        <f>IF(IFERROR(MATCH(DATE('別紙2-1【初めに入力】'!$W$2,'別紙2-1【初めに入力】'!$Q$2,$A15),万年カレンダー・祝日!$K$2:$K$27,0),0)&gt;=1,"祝",TEXT(WEEKDAY(DATE('別紙2-1【初めに入力】'!$W$2,'別紙2-1【初めに入力】'!$Q$2,'別表_個別勤務状況（1～20）'!A15)),"aaa"))</f>
        <v>水</v>
      </c>
      <c r="C15" s="797"/>
      <c r="D15" s="797"/>
      <c r="E15" s="797"/>
      <c r="F15" s="797"/>
      <c r="G15" s="856" t="str">
        <f>IFERROR(IF(OR(B15="日",B15="祝",B15=0,C15=""),"　",MAX(IF(AND(C15&lt;=G14,E15&gt;H14),H14-G14,IF(AND(C15&gt;G14,E15&lt;=H14),E15-C15,IF(AND(C15&lt;=G14,E15&lt;=H14),E15-G14,IF(AND(C15&gt;G14,E15&gt;H14),H14-C15,0)))),0)),0)</f>
        <v>　</v>
      </c>
      <c r="H15" s="857"/>
      <c r="I15" s="858"/>
      <c r="J15" s="856" t="str">
        <f>IFERROR(IF(OR(B15="日",B15="祝",B15=0,C15=""),"　",MAX(IF(AND(C15&gt;M14,E15&gt;K14),0,IF(AND(C15&lt;=M14,C15&gt;J14,E15&gt;K14),M14-C15,IF(AND(C15&lt;=M14,C15&lt;=J14,E15&gt;K14),M14-J14,IF(AND(C15&gt;J14,E15&lt;=K14),E15-C15,IF(AND(C15&lt;=J14,E15&lt;=K14),E15-J14,0))))),0)),0)</f>
        <v>　</v>
      </c>
      <c r="K15" s="857"/>
      <c r="L15" s="858"/>
      <c r="M15" s="856" t="str">
        <f>IFERROR(IF(OR(B15="日",B15="祝",B15=0,C15=""),"　",MAX(IF(AND(C15&lt;=M14,E15&gt;N14),N14-M14,IF(E15&lt;=N14,0,IF(AND(C15&gt;M14,E15&gt;N14),N14-C15,0))),0)),0)</f>
        <v>　</v>
      </c>
      <c r="N15" s="857"/>
      <c r="O15" s="858"/>
      <c r="P15" s="856" t="str">
        <f>IFERROR(IF(OR(B15="日",B15="祝",B15=0,C15=""),"　",MAX(IF(C15&gt;P14,E15-C15,IF(C15&lt;=P14,E15-P14,0)),0)),0)</f>
        <v>　</v>
      </c>
      <c r="Q15" s="857"/>
      <c r="R15" s="858"/>
      <c r="S15" s="856" t="str">
        <f>IFERROR(IF(OR(B15="日",B15="祝",B15=0,C15=""),"　",MAX(IF(AND(C15&lt;=S14,E15&gt;T14),T14-S14,IF(AND(C15&gt;S14,E15&lt;=T14),E15-C15,IF(AND(C15&lt;=S14,E15&lt;=T14),E15-S14,IF(AND(C15&gt;S14,E15&gt;T14),T14-C15,0)))),0)),0)</f>
        <v>　</v>
      </c>
      <c r="T15" s="857"/>
      <c r="U15" s="858"/>
      <c r="V15" s="856" t="str">
        <f>IFERROR(IF(OR(B15="日",B15="祝",B15=0,C15=""),"　",MAX(IF(AND(C15&gt;Y14,E15&gt;W14),0,IF(AND(C15&lt;=Y14,C15&gt;V14,E15&gt;W14),Y14-C15,IF(AND(C15&lt;=Y14,C15&lt;=V14,E15&gt;W14),Y14-V14,IF(AND(C15&gt;V14,E15&lt;=W14),E15-C15,IF(AND(C15&lt;=V14,E15&lt;=W14),E15-V14,0))))),0)),0)</f>
        <v>　</v>
      </c>
      <c r="W15" s="857"/>
      <c r="X15" s="858"/>
      <c r="Y15" s="856" t="str">
        <f>IFERROR(IF(OR(B15="日",B15="祝",B15=0,C15=""),"　",MAX(IF(AND(C15&lt;=Y14,E15&gt;Z14),Z14-Y14,IF(E15&lt;=Z14,0,IF(AND(C15&gt;Y14,E15&gt;Z14),Z14-C15,0))),0)),0)</f>
        <v>　</v>
      </c>
      <c r="Z15" s="857"/>
      <c r="AA15" s="858"/>
      <c r="AB15" s="856" t="str">
        <f>P15</f>
        <v>　</v>
      </c>
      <c r="AC15" s="857"/>
      <c r="AD15" s="858"/>
      <c r="AE15" s="954" t="str">
        <f>IF(AH15="×",TIME(0,0,0),IF(AR4="非常勤",G15,S15))</f>
        <v>　</v>
      </c>
      <c r="AF15" s="885"/>
      <c r="AG15" s="885"/>
      <c r="AH15" s="352"/>
      <c r="AI15" s="954" t="str">
        <f>IF(AL15="×",TIME(0,0,0),IF(AR4="非常勤",J15,V15))</f>
        <v>　</v>
      </c>
      <c r="AJ15" s="885"/>
      <c r="AK15" s="885"/>
      <c r="AL15" s="352"/>
      <c r="AM15" s="954" t="str">
        <f>IF(AP15="×",TIME(0,0,0),IF(AR4="非常勤",M15,Y15))</f>
        <v>　</v>
      </c>
      <c r="AN15" s="885"/>
      <c r="AO15" s="885"/>
      <c r="AP15" s="352"/>
      <c r="AQ15" s="954" t="str">
        <f>IF(AT15="×",TIME(0,0,0),IF(AR4="非常勤",P15,AB15))</f>
        <v>　</v>
      </c>
      <c r="AR15" s="885"/>
      <c r="AS15" s="955"/>
      <c r="AT15" s="352"/>
      <c r="AU15" s="956"/>
      <c r="AV15" s="956"/>
      <c r="AW15" s="862"/>
      <c r="AX15" s="864"/>
      <c r="AY15" s="863"/>
      <c r="AZ15" s="865"/>
      <c r="BA15" s="866"/>
      <c r="BB15" s="866"/>
      <c r="BC15" s="867"/>
      <c r="BD15" s="406">
        <f>$A$15</f>
        <v>1</v>
      </c>
      <c r="BE15" s="378" t="str">
        <f>$B$15</f>
        <v>水</v>
      </c>
      <c r="BF15" s="854"/>
      <c r="BG15" s="855"/>
      <c r="BH15" s="854"/>
      <c r="BI15" s="855"/>
      <c r="BJ15" s="856" t="str">
        <f>IFERROR(IF(OR(BE15="日",BE15="祝",BE15=0,BF15=""),"　",MAX(IF(AND(BF15&lt;=BJ14,BH15&gt;BK14),BK14-BJ14,IF(AND(BF15&gt;BJ14,BH15&lt;=BK14),BH15-BF15,IF(AND(BF15&lt;=BJ14,BH15&lt;=BK14),BH15-BJ14,IF(AND(BF15&gt;BJ14,BH15&gt;BK14),BK14-BF15,0)))),0)),0)</f>
        <v>　</v>
      </c>
      <c r="BK15" s="857"/>
      <c r="BL15" s="858"/>
      <c r="BM15" s="856" t="str">
        <f>IFERROR(IF(OR(BE15="日",BE15="祝",BE15=0,BF15=""),"　",MAX(IF(AND(BF15&gt;BP14,BH15&gt;BN14),0,IF(AND(BF15&lt;=BP14,BF15&gt;BM14,BH15&gt;BN14),BP14-BF15,IF(AND(BF15&lt;=BP14,BF15&lt;=BM14,BH15&gt;BN14),BP14-BM14,IF(AND(BF15&gt;BM14,BH15&lt;=BN14),BH15-BF15,IF(AND(BF15&lt;=BM14,BH15&lt;=BN14),BH15-BM14,0))))),0)),0)</f>
        <v>　</v>
      </c>
      <c r="BN15" s="857"/>
      <c r="BO15" s="858"/>
      <c r="BP15" s="856" t="str">
        <f>IFERROR(IF(OR(BE15="日",BE15="祝",BE15=0,BF15=""),"　",MAX(IF(AND(BF15&lt;=BP14,BH15&gt;BQ14),BQ14-BP14,IF(BH15&lt;=BQ14,0,IF(AND(BF15&gt;BP14,BH15&gt;BQ14),BQ14-BF15,0))),0)),0)</f>
        <v>　</v>
      </c>
      <c r="BQ15" s="857"/>
      <c r="BR15" s="858"/>
      <c r="BS15" s="856" t="str">
        <f>IFERROR(IF(OR(BE15="日",BE15="祝",BE15=0,BF15=""),"　",MAX(IF(BF15&gt;BS14,BH15-BF15,IF(BF15&lt;=BS14,BH15-BS14,0)),0)),0)</f>
        <v>　</v>
      </c>
      <c r="BT15" s="857"/>
      <c r="BU15" s="858"/>
      <c r="BV15" s="856" t="str">
        <f>IFERROR(IF(OR(BE15="日",BE15="祝",BE15=0,BF15=""),"　",MAX(IF(AND(BF15&lt;=BV14,BH15&gt;BW14),BW14-BV14,IF(AND(BF15&gt;BV14,BH15&lt;=BW14),BH15-BF15,IF(AND(BF15&lt;=BV14,BH15&lt;=BW14),BH15-BV14,IF(AND(BF15&gt;BV14,BH15&gt;BW14),BW14-BF15,0)))),0)),0)</f>
        <v>　</v>
      </c>
      <c r="BW15" s="857"/>
      <c r="BX15" s="858"/>
      <c r="BY15" s="856" t="str">
        <f>IFERROR(IF(OR(BE15="日",BE15="祝",BE15=0,BF15=""),"　",MAX(IF(AND(BF15&gt;CB14,BH15&gt;BZ14),0,IF(AND(BF15&lt;=CB14,BF15&gt;BY14,BH15&gt;BZ14),CB14-BF15,IF(AND(BF15&lt;=CB14,BF15&lt;=BY14,BH15&gt;BZ14),CB14-BY14,IF(AND(BF15&gt;BY14,BH15&lt;=BZ14),BH15-BF15,IF(AND(BF15&lt;=BY14,BH15&lt;=BZ14),BH15-BY14,0))))),0)),0)</f>
        <v>　</v>
      </c>
      <c r="BZ15" s="857"/>
      <c r="CA15" s="858"/>
      <c r="CB15" s="856" t="str">
        <f>IFERROR(IF(OR(BE15="日",BE15="祝",BE15=0,BF15=""),"　",MAX(IF(AND(BF15&lt;=CB14,BH15&gt;CC14),CC14-CB14,IF(BH15&lt;=CC14,0,IF(AND(BF15&gt;CB14,BH15&gt;CC14),CC14-BF15,0))),0)),0)</f>
        <v>　</v>
      </c>
      <c r="CC15" s="857"/>
      <c r="CD15" s="858"/>
      <c r="CE15" s="856" t="str">
        <f>BS15</f>
        <v>　</v>
      </c>
      <c r="CF15" s="857"/>
      <c r="CG15" s="858"/>
      <c r="CH15" s="859" t="str">
        <f>IF(CK15="×",TIME(0,0,0),IF(CU4="非常勤",BJ15,BV15))</f>
        <v>　</v>
      </c>
      <c r="CI15" s="860"/>
      <c r="CJ15" s="861"/>
      <c r="CK15" s="352"/>
      <c r="CL15" s="859" t="str">
        <f>IF(CO15="×",TIME(0,0,0),IF(CU4="非常勤",BM15,BY15))</f>
        <v>　</v>
      </c>
      <c r="CM15" s="860"/>
      <c r="CN15" s="861"/>
      <c r="CO15" s="352"/>
      <c r="CP15" s="859" t="str">
        <f>IF(CS15="×",TIME(0,0,0),IF(CU4="非常勤",BP15,CB15))</f>
        <v>　</v>
      </c>
      <c r="CQ15" s="860"/>
      <c r="CR15" s="861"/>
      <c r="CS15" s="352"/>
      <c r="CT15" s="859" t="str">
        <f>IF(CW15="×",TIME(0,0,0),IF(CU4="非常勤",BS15,CE15))</f>
        <v>　</v>
      </c>
      <c r="CU15" s="860"/>
      <c r="CV15" s="861"/>
      <c r="CW15" s="352"/>
      <c r="CX15" s="862"/>
      <c r="CY15" s="863"/>
      <c r="CZ15" s="862"/>
      <c r="DA15" s="864"/>
      <c r="DB15" s="863"/>
      <c r="DC15" s="865"/>
      <c r="DD15" s="866"/>
      <c r="DE15" s="866"/>
      <c r="DF15" s="867"/>
      <c r="DG15" s="406">
        <f>$A$15</f>
        <v>1</v>
      </c>
      <c r="DH15" s="378" t="str">
        <f>$B$15</f>
        <v>水</v>
      </c>
      <c r="DI15" s="854"/>
      <c r="DJ15" s="855"/>
      <c r="DK15" s="854"/>
      <c r="DL15" s="855"/>
      <c r="DM15" s="856" t="str">
        <f>IFERROR(IF(OR(DH15="日",DH15="祝",DH15=0,DI15=""),"　",MAX(IF(AND(DI15&lt;=DM14,DK15&gt;DN14),DN14-DM14,IF(AND(DI15&gt;DM14,DK15&lt;=DN14),DK15-DI15,IF(AND(DI15&lt;=DM14,DK15&lt;=DN14),DK15-DM14,IF(AND(DI15&gt;DM14,DK15&gt;DN14),DN14-DI15,0)))),0)),0)</f>
        <v>　</v>
      </c>
      <c r="DN15" s="857"/>
      <c r="DO15" s="858"/>
      <c r="DP15" s="856" t="str">
        <f>IFERROR(IF(OR(DH15="日",DH15="祝",DH15=0,DI15=""),"　",MAX(IF(AND(DI15&gt;DS14,DK15&gt;DQ14),0,IF(AND(DI15&lt;=DS14,DI15&gt;DP14,DK15&gt;DQ14),DS14-DI15,IF(AND(DI15&lt;=DS14,DI15&lt;=DP14,DK15&gt;DQ14),DS14-DP14,IF(AND(DI15&gt;DP14,DK15&lt;=DQ14),DK15-DI15,IF(AND(DI15&lt;=DP14,DK15&lt;=DQ14),DK15-DP14,0))))),0)),0)</f>
        <v>　</v>
      </c>
      <c r="DQ15" s="857"/>
      <c r="DR15" s="858"/>
      <c r="DS15" s="856" t="str">
        <f>IFERROR(IF(OR(DH15="日",DH15="祝",DH15=0,DI15=""),"　",MAX(IF(AND(DI15&lt;=DS14,DK15&gt;DT14),DT14-DS14,IF(DK15&lt;=DT14,0,IF(AND(DI15&gt;DS14,DK15&gt;DT14),DT14-DI15,0))),0)),0)</f>
        <v>　</v>
      </c>
      <c r="DT15" s="857"/>
      <c r="DU15" s="858"/>
      <c r="DV15" s="856" t="str">
        <f>IFERROR(IF(OR(DH15="日",DH15="祝",DH15=0,DI15=""),"　",MAX(IF(DI15&gt;DV14,DK15-DI15,IF(DI15&lt;=DV14,DK15-DV14,0)),0)),0)</f>
        <v>　</v>
      </c>
      <c r="DW15" s="857"/>
      <c r="DX15" s="858"/>
      <c r="DY15" s="856" t="str">
        <f>IFERROR(IF(OR(DH15="日",DH15="祝",DH15=0,DI15=""),"　",MAX(IF(AND(DI15&lt;=DY14,DK15&gt;DZ14),DZ14-DY14,IF(AND(DI15&gt;DY14,DK15&lt;=DZ14),DK15-DI15,IF(AND(DI15&lt;=DY14,DK15&lt;=DZ14),DK15-DY14,IF(AND(DI15&gt;DY14,DK15&gt;DZ14),DZ14-DI15,0)))),0)),0)</f>
        <v>　</v>
      </c>
      <c r="DZ15" s="857"/>
      <c r="EA15" s="858"/>
      <c r="EB15" s="856" t="str">
        <f>IFERROR(IF(OR(DH15="日",DH15="祝",DH15=0,DI15=""),"　",MAX(IF(AND(DI15&gt;EE14,DK15&gt;EC14),0,IF(AND(DI15&lt;=EE14,DI15&gt;EB14,DK15&gt;EC14),EE14-DI15,IF(AND(DI15&lt;=EE14,DI15&lt;=EB14,DK15&gt;EC14),EE14-EB14,IF(AND(DI15&gt;EB14,DK15&lt;=EC14),DK15-DI15,IF(AND(DI15&lt;=EB14,DK15&lt;=EC14),DK15-EB14,0))))),0)),0)</f>
        <v>　</v>
      </c>
      <c r="EC15" s="857"/>
      <c r="ED15" s="858"/>
      <c r="EE15" s="856" t="str">
        <f>IFERROR(IF(OR(DH15="日",DH15="祝",DH15=0,DI15=""),"　",MAX(IF(AND(DI15&lt;=EE14,DK15&gt;EF14),EF14-EE14,IF(DK15&lt;=EF14,0,IF(AND(DI15&gt;EE14,DK15&gt;EF14),EF14-DI15,0))),0)),0)</f>
        <v>　</v>
      </c>
      <c r="EF15" s="857"/>
      <c r="EG15" s="858"/>
      <c r="EH15" s="856" t="str">
        <f>DV15</f>
        <v>　</v>
      </c>
      <c r="EI15" s="857"/>
      <c r="EJ15" s="858"/>
      <c r="EK15" s="859" t="str">
        <f>IF(EN15="×",TIME(0,0,0),IF(EX4="非常勤",DM15,DY15))</f>
        <v>　</v>
      </c>
      <c r="EL15" s="860"/>
      <c r="EM15" s="861"/>
      <c r="EN15" s="352"/>
      <c r="EO15" s="859" t="str">
        <f>IF(ER15="×",TIME(0,0,0),IF(EX4="非常勤",DP15,EB15))</f>
        <v>　</v>
      </c>
      <c r="EP15" s="860"/>
      <c r="EQ15" s="861"/>
      <c r="ER15" s="352"/>
      <c r="ES15" s="859" t="str">
        <f>IF(EV15="×",TIME(0,0,0),IF(EX4="非常勤",DS15,EE15))</f>
        <v>　</v>
      </c>
      <c r="ET15" s="860"/>
      <c r="EU15" s="861"/>
      <c r="EV15" s="352"/>
      <c r="EW15" s="859" t="str">
        <f>IF(EZ15="×",TIME(0,0,0),IF(EX4="非常勤",DV15,EH15))</f>
        <v>　</v>
      </c>
      <c r="EX15" s="860"/>
      <c r="EY15" s="861"/>
      <c r="EZ15" s="352"/>
      <c r="FA15" s="862"/>
      <c r="FB15" s="863"/>
      <c r="FC15" s="862"/>
      <c r="FD15" s="864"/>
      <c r="FE15" s="863"/>
      <c r="FF15" s="865"/>
      <c r="FG15" s="866"/>
      <c r="FH15" s="866"/>
      <c r="FI15" s="867"/>
      <c r="FJ15" s="406">
        <f>$A$15</f>
        <v>1</v>
      </c>
      <c r="FK15" s="378" t="str">
        <f>$B$15</f>
        <v>水</v>
      </c>
      <c r="FL15" s="854"/>
      <c r="FM15" s="855"/>
      <c r="FN15" s="854"/>
      <c r="FO15" s="855"/>
      <c r="FP15" s="856" t="str">
        <f>IFERROR(IF(OR(FK15="日",FK15="祝",FK15=0,FL15=""),"　",MAX(IF(AND(FL15&lt;=FP14,FN15&gt;FQ14),FQ14-FP14,IF(AND(FL15&gt;FP14,FN15&lt;=FQ14),FN15-FL15,IF(AND(FL15&lt;=FP14,FN15&lt;=FQ14),FN15-FP14,IF(AND(FL15&gt;FP14,FN15&gt;FQ14),FQ14-FL15,0)))),0)),0)</f>
        <v>　</v>
      </c>
      <c r="FQ15" s="857"/>
      <c r="FR15" s="858"/>
      <c r="FS15" s="856" t="str">
        <f>IFERROR(IF(OR(FK15="日",FK15="祝",FK15=0,FL15=""),"　",MAX(IF(AND(FL15&gt;FV14,FN15&gt;FT14),0,IF(AND(FL15&lt;=FV14,FL15&gt;FS14,FN15&gt;FT14),FV14-FL15,IF(AND(FL15&lt;=FV14,FL15&lt;=FS14,FN15&gt;FT14),FV14-FS14,IF(AND(FL15&gt;FS14,FN15&lt;=FT14),FN15-FL15,IF(AND(FL15&lt;=FS14,FN15&lt;=FT14),FN15-FS14,0))))),0)),0)</f>
        <v>　</v>
      </c>
      <c r="FT15" s="857"/>
      <c r="FU15" s="858"/>
      <c r="FV15" s="856" t="str">
        <f>IFERROR(IF(OR(FK15="日",FK15="祝",FK15=0,FL15=""),"　",MAX(IF(AND(FL15&lt;=FV14,FN15&gt;FW14),FW14-FV14,IF(FN15&lt;=FW14,0,IF(AND(FL15&gt;FV14,FN15&gt;FW14),FW14-FL15,0))),0)),0)</f>
        <v>　</v>
      </c>
      <c r="FW15" s="857"/>
      <c r="FX15" s="858"/>
      <c r="FY15" s="856" t="str">
        <f>IFERROR(IF(OR(FK15="日",FK15="祝",FK15=0,FL15=""),"　",MAX(IF(FL15&gt;FY14,FN15-FL15,IF(FL15&lt;=FY14,FN15-FY14,0)),0)),0)</f>
        <v>　</v>
      </c>
      <c r="FZ15" s="857"/>
      <c r="GA15" s="858"/>
      <c r="GB15" s="856" t="str">
        <f>IFERROR(IF(OR(FK15="日",FK15="祝",FK15=0,FL15=""),"　",MAX(IF(AND(FL15&lt;=GB14,FN15&gt;GC14),GC14-GB14,IF(AND(FL15&gt;GB14,FN15&lt;=GC14),FN15-FL15,IF(AND(FL15&lt;=GB14,FN15&lt;=GC14),FN15-GB14,IF(AND(FL15&gt;GB14,FN15&gt;GC14),GC14-FL15,0)))),0)),0)</f>
        <v>　</v>
      </c>
      <c r="GC15" s="857"/>
      <c r="GD15" s="858"/>
      <c r="GE15" s="856" t="str">
        <f>IFERROR(IF(OR(FK15="日",FK15="祝",FK15=0,FL15=""),"　",MAX(IF(AND(FL15&gt;GH14,FN15&gt;GF14),0,IF(AND(FL15&lt;=GH14,FL15&gt;GE14,FN15&gt;GF14),GH14-FL15,IF(AND(FL15&lt;=GH14,FL15&lt;=GE14,FN15&gt;GF14),GH14-GE14,IF(AND(FL15&gt;GE14,FN15&lt;=GF14),FN15-FL15,IF(AND(FL15&lt;=GE14,FN15&lt;=GF14),FN15-GE14,0))))),0)),0)</f>
        <v>　</v>
      </c>
      <c r="GF15" s="857"/>
      <c r="GG15" s="858"/>
      <c r="GH15" s="856" t="str">
        <f>IFERROR(IF(OR(FK15="日",FK15="祝",FK15=0,FL15=""),"　",MAX(IF(AND(FL15&lt;=GH14,FN15&gt;GI14),GI14-GH14,IF(FN15&lt;=GI14,0,IF(AND(FL15&gt;GH14,FN15&gt;GI14),GI14-FL15,0))),0)),0)</f>
        <v>　</v>
      </c>
      <c r="GI15" s="857"/>
      <c r="GJ15" s="858"/>
      <c r="GK15" s="856" t="str">
        <f>FY15</f>
        <v>　</v>
      </c>
      <c r="GL15" s="857"/>
      <c r="GM15" s="858"/>
      <c r="GN15" s="859" t="str">
        <f>IF(GQ15="×",TIME(0,0,0),IF(HA4="非常勤",FP15,GB15))</f>
        <v>　</v>
      </c>
      <c r="GO15" s="860"/>
      <c r="GP15" s="861"/>
      <c r="GQ15" s="352"/>
      <c r="GR15" s="859" t="str">
        <f>IF(GU15="×",TIME(0,0,0),IF(HA4="非常勤",FS15,GE15))</f>
        <v>　</v>
      </c>
      <c r="GS15" s="860"/>
      <c r="GT15" s="861"/>
      <c r="GU15" s="352"/>
      <c r="GV15" s="859" t="str">
        <f>IF(GY15="×",TIME(0,0,0),IF(HA4="非常勤",FV15,GH15))</f>
        <v>　</v>
      </c>
      <c r="GW15" s="860"/>
      <c r="GX15" s="861"/>
      <c r="GY15" s="352"/>
      <c r="GZ15" s="859" t="str">
        <f>IF(HC15="×",TIME(0,0,0),IF(HA4="非常勤",FY15,GK15))</f>
        <v>　</v>
      </c>
      <c r="HA15" s="860"/>
      <c r="HB15" s="861"/>
      <c r="HC15" s="352"/>
      <c r="HD15" s="862"/>
      <c r="HE15" s="863"/>
      <c r="HF15" s="862"/>
      <c r="HG15" s="864"/>
      <c r="HH15" s="863"/>
      <c r="HI15" s="865"/>
      <c r="HJ15" s="866"/>
      <c r="HK15" s="866"/>
      <c r="HL15" s="867"/>
      <c r="HM15" s="406">
        <f>$A$15</f>
        <v>1</v>
      </c>
      <c r="HN15" s="378" t="str">
        <f>$B$15</f>
        <v>水</v>
      </c>
      <c r="HO15" s="854"/>
      <c r="HP15" s="855"/>
      <c r="HQ15" s="854"/>
      <c r="HR15" s="855"/>
      <c r="HS15" s="856" t="str">
        <f>IFERROR(IF(OR(HN15="日",HN15="祝",HN15=0,HO15=""),"　",MAX(IF(AND(HO15&lt;=HS14,HQ15&gt;HT14),HT14-HS14,IF(AND(HO15&gt;HS14,HQ15&lt;=HT14),HQ15-HO15,IF(AND(HO15&lt;=HS14,HQ15&lt;=HT14),HQ15-HS14,IF(AND(HO15&gt;HS14,HQ15&gt;HT14),HT14-HO15,0)))),0)),0)</f>
        <v>　</v>
      </c>
      <c r="HT15" s="857"/>
      <c r="HU15" s="858"/>
      <c r="HV15" s="856" t="str">
        <f>IFERROR(IF(OR(HN15="日",HN15="祝",HN15=0,HO15=""),"　",MAX(IF(AND(HO15&gt;HY14,HQ15&gt;HW14),0,IF(AND(HO15&lt;=HY14,HO15&gt;HV14,HQ15&gt;HW14),HY14-HO15,IF(AND(HO15&lt;=HY14,HO15&lt;=HV14,HQ15&gt;HW14),HY14-HV14,IF(AND(HO15&gt;HV14,HQ15&lt;=HW14),HQ15-HO15,IF(AND(HO15&lt;=HV14,HQ15&lt;=HW14),HQ15-HV14,0))))),0)),0)</f>
        <v>　</v>
      </c>
      <c r="HW15" s="857"/>
      <c r="HX15" s="858"/>
      <c r="HY15" s="856" t="str">
        <f>IFERROR(IF(OR(HN15="日",HN15="祝",HN15=0,HO15=""),"　",MAX(IF(AND(HO15&lt;=HY14,HQ15&gt;HZ14),HZ14-HY14,IF(HQ15&lt;=HZ14,0,IF(AND(HO15&gt;HY14,HQ15&gt;HZ14),HZ14-HO15,0))),0)),0)</f>
        <v>　</v>
      </c>
      <c r="HZ15" s="857"/>
      <c r="IA15" s="858"/>
      <c r="IB15" s="856" t="str">
        <f>IFERROR(IF(OR(HN15="日",HN15="祝",HN15=0,HO15=""),"　",MAX(IF(HO15&gt;IB14,HQ15-HO15,IF(HO15&lt;=IB14,HQ15-IB14,0)),0)),0)</f>
        <v>　</v>
      </c>
      <c r="IC15" s="857"/>
      <c r="ID15" s="858"/>
      <c r="IE15" s="856" t="str">
        <f>IFERROR(IF(OR(HN15="日",HN15="祝",HN15=0,HO15=""),"　",MAX(IF(AND(HO15&lt;=IE14,HQ15&gt;IF14),IF14-IE14,IF(AND(HO15&gt;IE14,HQ15&lt;=IF14),HQ15-HO15,IF(AND(HO15&lt;=IE14,HQ15&lt;=IF14),HQ15-IE14,IF(AND(HO15&gt;IE14,HQ15&gt;IF14),IF14-HO15,0)))),0)),0)</f>
        <v>　</v>
      </c>
      <c r="IF15" s="857"/>
      <c r="IG15" s="858"/>
      <c r="IH15" s="856" t="str">
        <f>IFERROR(IF(OR(HN15="日",HN15="祝",HN15=0,HO15=""),"　",MAX(IF(AND(HO15&gt;IK14,HQ15&gt;II14),0,IF(AND(HO15&lt;=IK14,HO15&gt;IH14,HQ15&gt;II14),IK14-HO15,IF(AND(HO15&lt;=IK14,HO15&lt;=IH14,HQ15&gt;II14),IK14-IH14,IF(AND(HO15&gt;IH14,HQ15&lt;=II14),HQ15-HO15,IF(AND(HO15&lt;=IH14,HQ15&lt;=II14),HQ15-IH14,0))))),0)),0)</f>
        <v>　</v>
      </c>
      <c r="II15" s="857"/>
      <c r="IJ15" s="858"/>
      <c r="IK15" s="856" t="str">
        <f>IFERROR(IF(OR(HN15="日",HN15="祝",HN15=0,HO15=""),"　",MAX(IF(AND(HO15&lt;=IK14,HQ15&gt;IL14),IL14-IK14,IF(HQ15&lt;=IL14,0,IF(AND(HO15&gt;IK14,HQ15&gt;IL14),IL14-HO15,0))),0)),0)</f>
        <v>　</v>
      </c>
      <c r="IL15" s="857"/>
      <c r="IM15" s="858"/>
      <c r="IN15" s="856" t="str">
        <f>IB15</f>
        <v>　</v>
      </c>
      <c r="IO15" s="857"/>
      <c r="IP15" s="858"/>
      <c r="IQ15" s="859" t="str">
        <f>IF(IT15="×",TIME(0,0,0),IF(JD4="非常勤",HS15,IE15))</f>
        <v>　</v>
      </c>
      <c r="IR15" s="860"/>
      <c r="IS15" s="861"/>
      <c r="IT15" s="352"/>
      <c r="IU15" s="859" t="str">
        <f>IF(IX15="×",TIME(0,0,0),IF(JD4="非常勤",HV15,IH15))</f>
        <v>　</v>
      </c>
      <c r="IV15" s="860"/>
      <c r="IW15" s="861"/>
      <c r="IX15" s="352"/>
      <c r="IY15" s="859" t="str">
        <f>IF(JB15="×",TIME(0,0,0),IF(JD4="非常勤",HY15,IK15))</f>
        <v>　</v>
      </c>
      <c r="IZ15" s="860"/>
      <c r="JA15" s="861"/>
      <c r="JB15" s="352"/>
      <c r="JC15" s="859" t="str">
        <f>IF(JF15="×",TIME(0,0,0),IF(JD4="非常勤",IB15,IN15))</f>
        <v>　</v>
      </c>
      <c r="JD15" s="860"/>
      <c r="JE15" s="861"/>
      <c r="JF15" s="352"/>
      <c r="JG15" s="862"/>
      <c r="JH15" s="863"/>
      <c r="JI15" s="862"/>
      <c r="JJ15" s="864"/>
      <c r="JK15" s="863"/>
      <c r="JL15" s="865"/>
      <c r="JM15" s="866"/>
      <c r="JN15" s="866"/>
      <c r="JO15" s="867"/>
      <c r="JP15" s="406">
        <f>$A$15</f>
        <v>1</v>
      </c>
      <c r="JQ15" s="378" t="str">
        <f>$B$15</f>
        <v>水</v>
      </c>
      <c r="JR15" s="854"/>
      <c r="JS15" s="855"/>
      <c r="JT15" s="854"/>
      <c r="JU15" s="855"/>
      <c r="JV15" s="856" t="str">
        <f>IFERROR(IF(OR(JQ15="日",JQ15="祝",JQ15=0,JR15=""),"　",MAX(IF(AND(JR15&lt;=JV14,JT15&gt;JW14),JW14-JV14,IF(AND(JR15&gt;JV14,JT15&lt;=JW14),JT15-JR15,IF(AND(JR15&lt;=JV14,JT15&lt;=JW14),JT15-JV14,IF(AND(JR15&gt;JV14,JT15&gt;JW14),JW14-JR15,0)))),0)),0)</f>
        <v>　</v>
      </c>
      <c r="JW15" s="857"/>
      <c r="JX15" s="858"/>
      <c r="JY15" s="856" t="str">
        <f>IFERROR(IF(OR(JQ15="日",JQ15="祝",JQ15=0,JR15=""),"　",MAX(IF(AND(JR15&gt;KB14,JT15&gt;JZ14),0,IF(AND(JR15&lt;=KB14,JR15&gt;JY14,JT15&gt;JZ14),KB14-JR15,IF(AND(JR15&lt;=KB14,JR15&lt;=JY14,JT15&gt;JZ14),KB14-JY14,IF(AND(JR15&gt;JY14,JT15&lt;=JZ14),JT15-JR15,IF(AND(JR15&lt;=JY14,JT15&lt;=JZ14),JT15-JY14,0))))),0)),0)</f>
        <v>　</v>
      </c>
      <c r="JZ15" s="857"/>
      <c r="KA15" s="858"/>
      <c r="KB15" s="856" t="str">
        <f>IFERROR(IF(OR(JQ15="日",JQ15="祝",JQ15=0,JR15=""),"　",MAX(IF(AND(JR15&lt;=KB14,JT15&gt;KC14),KC14-KB14,IF(JT15&lt;=KC14,0,IF(AND(JR15&gt;KB14,JT15&gt;KC14),KC14-JR15,0))),0)),0)</f>
        <v>　</v>
      </c>
      <c r="KC15" s="857"/>
      <c r="KD15" s="858"/>
      <c r="KE15" s="856" t="str">
        <f>IFERROR(IF(OR(JQ15="日",JQ15="祝",JQ15=0,JR15=""),"　",MAX(IF(JR15&gt;KE14,JT15-JR15,IF(JR15&lt;=KE14,JT15-KE14,0)),0)),0)</f>
        <v>　</v>
      </c>
      <c r="KF15" s="857"/>
      <c r="KG15" s="858"/>
      <c r="KH15" s="856" t="str">
        <f>IFERROR(IF(OR(JQ15="日",JQ15="祝",JQ15=0,JR15=""),"　",MAX(IF(AND(JR15&lt;=KH14,JT15&gt;KI14),KI14-KH14,IF(AND(JR15&gt;KH14,JT15&lt;=KI14),JT15-JR15,IF(AND(JR15&lt;=KH14,JT15&lt;=KI14),JT15-KH14,IF(AND(JR15&gt;KH14,JT15&gt;KI14),KI14-JR15,0)))),0)),0)</f>
        <v>　</v>
      </c>
      <c r="KI15" s="857"/>
      <c r="KJ15" s="858"/>
      <c r="KK15" s="856" t="str">
        <f>IFERROR(IF(OR(JQ15="日",JQ15="祝",JQ15=0,JR15=""),"　",MAX(IF(AND(JR15&gt;KN14,JT15&gt;KL14),0,IF(AND(JR15&lt;=KN14,JR15&gt;KK14,JT15&gt;KL14),KN14-JR15,IF(AND(JR15&lt;=KN14,JR15&lt;=KK14,JT15&gt;KL14),KN14-KK14,IF(AND(JR15&gt;KK14,JT15&lt;=KL14),JT15-JR15,IF(AND(JR15&lt;=KK14,JT15&lt;=KL14),JT15-KK14,0))))),0)),0)</f>
        <v>　</v>
      </c>
      <c r="KL15" s="857"/>
      <c r="KM15" s="858"/>
      <c r="KN15" s="856" t="str">
        <f>IFERROR(IF(OR(JQ15="日",JQ15="祝",JQ15=0,JR15=""),"　",MAX(IF(AND(JR15&lt;=KN14,JT15&gt;KO14),KO14-KN14,IF(JT15&lt;=KO14,0,IF(AND(JR15&gt;KN14,JT15&gt;KO14),KO14-JR15,0))),0)),0)</f>
        <v>　</v>
      </c>
      <c r="KO15" s="857"/>
      <c r="KP15" s="858"/>
      <c r="KQ15" s="856" t="str">
        <f>KE15</f>
        <v>　</v>
      </c>
      <c r="KR15" s="857"/>
      <c r="KS15" s="858"/>
      <c r="KT15" s="859" t="str">
        <f>IF(KW15="×",TIME(0,0,0),IF(LG4="非常勤",JV15,KH15))</f>
        <v>　</v>
      </c>
      <c r="KU15" s="860"/>
      <c r="KV15" s="861"/>
      <c r="KW15" s="352"/>
      <c r="KX15" s="859" t="str">
        <f>IF(LA15="×",TIME(0,0,0),IF(LG4="非常勤",JY15,KK15))</f>
        <v>　</v>
      </c>
      <c r="KY15" s="860"/>
      <c r="KZ15" s="861"/>
      <c r="LA15" s="352"/>
      <c r="LB15" s="859" t="str">
        <f>IF(LE15="×",TIME(0,0,0),IF(LG4="非常勤",KB15,KN15))</f>
        <v>　</v>
      </c>
      <c r="LC15" s="860"/>
      <c r="LD15" s="861"/>
      <c r="LE15" s="352"/>
      <c r="LF15" s="859" t="str">
        <f>IF(LI15="×",TIME(0,0,0),IF(LG4="非常勤",KE15,KQ15))</f>
        <v>　</v>
      </c>
      <c r="LG15" s="860"/>
      <c r="LH15" s="861"/>
      <c r="LI15" s="352"/>
      <c r="LJ15" s="862"/>
      <c r="LK15" s="863"/>
      <c r="LL15" s="862"/>
      <c r="LM15" s="864"/>
      <c r="LN15" s="863"/>
      <c r="LO15" s="865"/>
      <c r="LP15" s="866"/>
      <c r="LQ15" s="866"/>
      <c r="LR15" s="867"/>
      <c r="LS15" s="406">
        <f>$A$15</f>
        <v>1</v>
      </c>
      <c r="LT15" s="378" t="str">
        <f>$B$15</f>
        <v>水</v>
      </c>
      <c r="LU15" s="854"/>
      <c r="LV15" s="855"/>
      <c r="LW15" s="854"/>
      <c r="LX15" s="855"/>
      <c r="LY15" s="856" t="str">
        <f>IFERROR(IF(OR(LT15="日",LT15="祝",LT15=0,LU15=""),"　",MAX(IF(AND(LU15&lt;=LY14,LW15&gt;LZ14),LZ14-LY14,IF(AND(LU15&gt;LY14,LW15&lt;=LZ14),LW15-LU15,IF(AND(LU15&lt;=LY14,LW15&lt;=LZ14),LW15-LY14,IF(AND(LU15&gt;LY14,LW15&gt;LZ14),LZ14-LU15,0)))),0)),0)</f>
        <v>　</v>
      </c>
      <c r="LZ15" s="857"/>
      <c r="MA15" s="858"/>
      <c r="MB15" s="856" t="str">
        <f>IFERROR(IF(OR(LT15="日",LT15="祝",LT15=0,LU15=""),"　",MAX(IF(AND(LU15&gt;ME14,LW15&gt;MC14),0,IF(AND(LU15&lt;=ME14,LU15&gt;MB14,LW15&gt;MC14),ME14-LU15,IF(AND(LU15&lt;=ME14,LU15&lt;=MB14,LW15&gt;MC14),ME14-MB14,IF(AND(LU15&gt;MB14,LW15&lt;=MC14),LW15-LU15,IF(AND(LU15&lt;=MB14,LW15&lt;=MC14),LW15-MB14,0))))),0)),0)</f>
        <v>　</v>
      </c>
      <c r="MC15" s="857"/>
      <c r="MD15" s="858"/>
      <c r="ME15" s="856" t="str">
        <f>IFERROR(IF(OR(LT15="日",LT15="祝",LT15=0,LU15=""),"　",MAX(IF(AND(LU15&lt;=ME14,LW15&gt;MF14),MF14-ME14,IF(LW15&lt;=MF14,0,IF(AND(LU15&gt;ME14,LW15&gt;MF14),MF14-LU15,0))),0)),0)</f>
        <v>　</v>
      </c>
      <c r="MF15" s="857"/>
      <c r="MG15" s="858"/>
      <c r="MH15" s="856" t="str">
        <f>IFERROR(IF(OR(LT15="日",LT15="祝",LT15=0,LU15=""),"　",MAX(IF(LU15&gt;MH14,LW15-LU15,IF(LU15&lt;=MH14,LW15-MH14,0)),0)),0)</f>
        <v>　</v>
      </c>
      <c r="MI15" s="857"/>
      <c r="MJ15" s="858"/>
      <c r="MK15" s="856" t="str">
        <f>IFERROR(IF(OR(LT15="日",LT15="祝",LT15=0,LU15=""),"　",MAX(IF(AND(LU15&lt;=MK14,LW15&gt;ML14),ML14-MK14,IF(AND(LU15&gt;MK14,LW15&lt;=ML14),LW15-LU15,IF(AND(LU15&lt;=MK14,LW15&lt;=ML14),LW15-MK14,IF(AND(LU15&gt;MK14,LW15&gt;ML14),ML14-LU15,0)))),0)),0)</f>
        <v>　</v>
      </c>
      <c r="ML15" s="857"/>
      <c r="MM15" s="858"/>
      <c r="MN15" s="856" t="str">
        <f>IFERROR(IF(OR(LT15="日",LT15="祝",LT15=0,LU15=""),"　",MAX(IF(AND(LU15&gt;MQ14,LW15&gt;MO14),0,IF(AND(LU15&lt;=MQ14,LU15&gt;MN14,LW15&gt;MO14),MQ14-LU15,IF(AND(LU15&lt;=MQ14,LU15&lt;=MN14,LW15&gt;MO14),MQ14-MN14,IF(AND(LU15&gt;MN14,LW15&lt;=MO14),LW15-LU15,IF(AND(LU15&lt;=MN14,LW15&lt;=MO14),LW15-MN14,0))))),0)),0)</f>
        <v>　</v>
      </c>
      <c r="MO15" s="857"/>
      <c r="MP15" s="858"/>
      <c r="MQ15" s="856" t="str">
        <f>IFERROR(IF(OR(LT15="日",LT15="祝",LT15=0,LU15=""),"　",MAX(IF(AND(LU15&lt;=MQ14,LW15&gt;MR14),MR14-MQ14,IF(LW15&lt;=MR14,0,IF(AND(LU15&gt;MQ14,LW15&gt;MR14),MR14-LU15,0))),0)),0)</f>
        <v>　</v>
      </c>
      <c r="MR15" s="857"/>
      <c r="MS15" s="858"/>
      <c r="MT15" s="856" t="str">
        <f>MH15</f>
        <v>　</v>
      </c>
      <c r="MU15" s="857"/>
      <c r="MV15" s="858"/>
      <c r="MW15" s="859" t="str">
        <f>IF(MZ15="×",TIME(0,0,0),IF(NJ4="非常勤",LY15,MK15))</f>
        <v>　</v>
      </c>
      <c r="MX15" s="860"/>
      <c r="MY15" s="861"/>
      <c r="MZ15" s="352"/>
      <c r="NA15" s="859" t="str">
        <f>IF(ND15="×",TIME(0,0,0),IF(NJ4="非常勤",MB15,MN15))</f>
        <v>　</v>
      </c>
      <c r="NB15" s="860"/>
      <c r="NC15" s="861"/>
      <c r="ND15" s="352"/>
      <c r="NE15" s="859" t="str">
        <f>IF(NH15="×",TIME(0,0,0),IF(NJ4="非常勤",ME15,MQ15))</f>
        <v>　</v>
      </c>
      <c r="NF15" s="860"/>
      <c r="NG15" s="861"/>
      <c r="NH15" s="352"/>
      <c r="NI15" s="859" t="str">
        <f>IF(NL15="×",TIME(0,0,0),IF(NJ4="非常勤",MH15,MT15))</f>
        <v>　</v>
      </c>
      <c r="NJ15" s="860"/>
      <c r="NK15" s="861"/>
      <c r="NL15" s="352"/>
      <c r="NM15" s="862"/>
      <c r="NN15" s="863"/>
      <c r="NO15" s="862"/>
      <c r="NP15" s="864"/>
      <c r="NQ15" s="863"/>
      <c r="NR15" s="865"/>
      <c r="NS15" s="866"/>
      <c r="NT15" s="866"/>
      <c r="NU15" s="867"/>
      <c r="NV15" s="406">
        <f>$A$15</f>
        <v>1</v>
      </c>
      <c r="NW15" s="378" t="str">
        <f>$B$15</f>
        <v>水</v>
      </c>
      <c r="NX15" s="854"/>
      <c r="NY15" s="855"/>
      <c r="NZ15" s="854"/>
      <c r="OA15" s="855"/>
      <c r="OB15" s="856" t="str">
        <f>IFERROR(IF(OR(NW15="日",NW15="祝",NW15=0,NX15=""),"　",MAX(IF(AND(NX15&lt;=OB14,NZ15&gt;OC14),OC14-OB14,IF(AND(NX15&gt;OB14,NZ15&lt;=OC14),NZ15-NX15,IF(AND(NX15&lt;=OB14,NZ15&lt;=OC14),NZ15-OB14,IF(AND(NX15&gt;OB14,NZ15&gt;OC14),OC14-NX15,0)))),0)),0)</f>
        <v>　</v>
      </c>
      <c r="OC15" s="857"/>
      <c r="OD15" s="858"/>
      <c r="OE15" s="856" t="str">
        <f>IFERROR(IF(OR(NW15="日",NW15="祝",NW15=0,NX15=""),"　",MAX(IF(AND(NX15&gt;OH14,NZ15&gt;OF14),0,IF(AND(NX15&lt;=OH14,NX15&gt;OE14,NZ15&gt;OF14),OH14-NX15,IF(AND(NX15&lt;=OH14,NX15&lt;=OE14,NZ15&gt;OF14),OH14-OE14,IF(AND(NX15&gt;OE14,NZ15&lt;=OF14),NZ15-NX15,IF(AND(NX15&lt;=OE14,NZ15&lt;=OF14),NZ15-OE14,0))))),0)),0)</f>
        <v>　</v>
      </c>
      <c r="OF15" s="857"/>
      <c r="OG15" s="858"/>
      <c r="OH15" s="856" t="str">
        <f>IFERROR(IF(OR(NW15="日",NW15="祝",NW15=0,NX15=""),"　",MAX(IF(AND(NX15&lt;=OH14,NZ15&gt;OI14),OI14-OH14,IF(NZ15&lt;=OI14,0,IF(AND(NX15&gt;OH14,NZ15&gt;OI14),OI14-NX15,0))),0)),0)</f>
        <v>　</v>
      </c>
      <c r="OI15" s="857"/>
      <c r="OJ15" s="858"/>
      <c r="OK15" s="856" t="str">
        <f>IFERROR(IF(OR(NW15="日",NW15="祝",NW15=0,NX15=""),"　",MAX(IF(NX15&gt;OK14,NZ15-NX15,IF(NX15&lt;=OK14,NZ15-OK14,0)),0)),0)</f>
        <v>　</v>
      </c>
      <c r="OL15" s="857"/>
      <c r="OM15" s="858"/>
      <c r="ON15" s="856" t="str">
        <f>IFERROR(IF(OR(NW15="日",NW15="祝",NW15=0,NX15=""),"　",MAX(IF(AND(NX15&lt;=ON14,NZ15&gt;OO14),OO14-ON14,IF(AND(NX15&gt;ON14,NZ15&lt;=OO14),NZ15-NX15,IF(AND(NX15&lt;=ON14,NZ15&lt;=OO14),NZ15-ON14,IF(AND(NX15&gt;ON14,NZ15&gt;OO14),OO14-NX15,0)))),0)),0)</f>
        <v>　</v>
      </c>
      <c r="OO15" s="857"/>
      <c r="OP15" s="858"/>
      <c r="OQ15" s="856" t="str">
        <f>IFERROR(IF(OR(NW15="日",NW15="祝",NW15=0,NX15=""),"　",MAX(IF(AND(NX15&gt;OT14,NZ15&gt;OR14),0,IF(AND(NX15&lt;=OT14,NX15&gt;OQ14,NZ15&gt;OR14),OT14-NX15,IF(AND(NX15&lt;=OT14,NX15&lt;=OQ14,NZ15&gt;OR14),OT14-OQ14,IF(AND(NX15&gt;OQ14,NZ15&lt;=OR14),NZ15-NX15,IF(AND(NX15&lt;=OQ14,NZ15&lt;=OR14),NZ15-OQ14,0))))),0)),0)</f>
        <v>　</v>
      </c>
      <c r="OR15" s="857"/>
      <c r="OS15" s="858"/>
      <c r="OT15" s="856" t="str">
        <f>IFERROR(IF(OR(NW15="日",NW15="祝",NW15=0,NX15=""),"　",MAX(IF(AND(NX15&lt;=OT14,NZ15&gt;OU14),OU14-OT14,IF(NZ15&lt;=OU14,0,IF(AND(NX15&gt;OT14,NZ15&gt;OU14),OU14-NX15,0))),0)),0)</f>
        <v>　</v>
      </c>
      <c r="OU15" s="857"/>
      <c r="OV15" s="858"/>
      <c r="OW15" s="856" t="str">
        <f>OK15</f>
        <v>　</v>
      </c>
      <c r="OX15" s="857"/>
      <c r="OY15" s="858"/>
      <c r="OZ15" s="859" t="str">
        <f>IF(PC15="×",TIME(0,0,0),IF(PM4="非常勤",OB15,ON15))</f>
        <v>　</v>
      </c>
      <c r="PA15" s="860"/>
      <c r="PB15" s="861"/>
      <c r="PC15" s="352"/>
      <c r="PD15" s="859" t="str">
        <f>IF(PG15="×",TIME(0,0,0),IF(PM4="非常勤",OE15,OQ15))</f>
        <v>　</v>
      </c>
      <c r="PE15" s="860"/>
      <c r="PF15" s="861"/>
      <c r="PG15" s="352"/>
      <c r="PH15" s="859" t="str">
        <f>IF(PK15="×",TIME(0,0,0),IF(PM4="非常勤",OH15,OT15))</f>
        <v>　</v>
      </c>
      <c r="PI15" s="860"/>
      <c r="PJ15" s="861"/>
      <c r="PK15" s="352"/>
      <c r="PL15" s="859" t="str">
        <f>IF(PO15="×",TIME(0,0,0),IF(PM4="非常勤",OK15,OW15))</f>
        <v>　</v>
      </c>
      <c r="PM15" s="860"/>
      <c r="PN15" s="861"/>
      <c r="PO15" s="352"/>
      <c r="PP15" s="862"/>
      <c r="PQ15" s="863"/>
      <c r="PR15" s="862"/>
      <c r="PS15" s="864"/>
      <c r="PT15" s="863"/>
      <c r="PU15" s="865"/>
      <c r="PV15" s="866"/>
      <c r="PW15" s="866"/>
      <c r="PX15" s="867"/>
      <c r="PY15" s="406">
        <f>$A$15</f>
        <v>1</v>
      </c>
      <c r="PZ15" s="378" t="str">
        <f>$B$15</f>
        <v>水</v>
      </c>
      <c r="QA15" s="854"/>
      <c r="QB15" s="855"/>
      <c r="QC15" s="854"/>
      <c r="QD15" s="855"/>
      <c r="QE15" s="856" t="str">
        <f>IFERROR(IF(OR(PZ15="日",PZ15="祝",PZ15=0,QA15=""),"　",MAX(IF(AND(QA15&lt;=QE14,QC15&gt;QF14),QF14-QE14,IF(AND(QA15&gt;QE14,QC15&lt;=QF14),QC15-QA15,IF(AND(QA15&lt;=QE14,QC15&lt;=QF14),QC15-QE14,IF(AND(QA15&gt;QE14,QC15&gt;QF14),QF14-QA15,0)))),0)),0)</f>
        <v>　</v>
      </c>
      <c r="QF15" s="857"/>
      <c r="QG15" s="858"/>
      <c r="QH15" s="856" t="str">
        <f>IFERROR(IF(OR(PZ15="日",PZ15="祝",PZ15=0,QA15=""),"　",MAX(IF(AND(QA15&gt;QK14,QC15&gt;QI14),0,IF(AND(QA15&lt;=QK14,QA15&gt;QH14,QC15&gt;QI14),QK14-QA15,IF(AND(QA15&lt;=QK14,QA15&lt;=QH14,QC15&gt;QI14),QK14-QH14,IF(AND(QA15&gt;QH14,QC15&lt;=QI14),QC15-QA15,IF(AND(QA15&lt;=QH14,QC15&lt;=QI14),QC15-QH14,0))))),0)),0)</f>
        <v>　</v>
      </c>
      <c r="QI15" s="857"/>
      <c r="QJ15" s="858"/>
      <c r="QK15" s="856" t="str">
        <f>IFERROR(IF(OR(PZ15="日",PZ15="祝",PZ15=0,QA15=""),"　",MAX(IF(AND(QA15&lt;=QK14,QC15&gt;QL14),QL14-QK14,IF(QC15&lt;=QL14,0,IF(AND(QA15&gt;QK14,QC15&gt;QL14),QL14-QA15,0))),0)),0)</f>
        <v>　</v>
      </c>
      <c r="QL15" s="857"/>
      <c r="QM15" s="858"/>
      <c r="QN15" s="856" t="str">
        <f>IFERROR(IF(OR(PZ15="日",PZ15="祝",PZ15=0,QA15=""),"　",MAX(IF(QA15&gt;QN14,QC15-QA15,IF(QA15&lt;=QN14,QC15-QN14,0)),0)),0)</f>
        <v>　</v>
      </c>
      <c r="QO15" s="857"/>
      <c r="QP15" s="858"/>
      <c r="QQ15" s="856" t="str">
        <f>IFERROR(IF(OR(PZ15="日",PZ15="祝",PZ15=0,QA15=""),"　",MAX(IF(AND(QA15&lt;=QQ14,QC15&gt;QR14),QR14-QQ14,IF(AND(QA15&gt;QQ14,QC15&lt;=QR14),QC15-QA15,IF(AND(QA15&lt;=QQ14,QC15&lt;=QR14),QC15-QQ14,IF(AND(QA15&gt;QQ14,QC15&gt;QR14),QR14-QA15,0)))),0)),0)</f>
        <v>　</v>
      </c>
      <c r="QR15" s="857"/>
      <c r="QS15" s="858"/>
      <c r="QT15" s="856" t="str">
        <f>IFERROR(IF(OR(PZ15="日",PZ15="祝",PZ15=0,QA15=""),"　",MAX(IF(AND(QA15&gt;QW14,QC15&gt;QU14),0,IF(AND(QA15&lt;=QW14,QA15&gt;QT14,QC15&gt;QU14),QW14-QA15,IF(AND(QA15&lt;=QW14,QA15&lt;=QT14,QC15&gt;QU14),QW14-QT14,IF(AND(QA15&gt;QT14,QC15&lt;=QU14),QC15-QA15,IF(AND(QA15&lt;=QT14,QC15&lt;=QU14),QC15-QT14,0))))),0)),0)</f>
        <v>　</v>
      </c>
      <c r="QU15" s="857"/>
      <c r="QV15" s="858"/>
      <c r="QW15" s="856" t="str">
        <f>IFERROR(IF(OR(PZ15="日",PZ15="祝",PZ15=0,QA15=""),"　",MAX(IF(AND(QA15&lt;=QW14,QC15&gt;QX14),QX14-QW14,IF(QC15&lt;=QX14,0,IF(AND(QA15&gt;QW14,QC15&gt;QX14),QX14-QA15,0))),0)),0)</f>
        <v>　</v>
      </c>
      <c r="QX15" s="857"/>
      <c r="QY15" s="858"/>
      <c r="QZ15" s="856" t="str">
        <f>QN15</f>
        <v>　</v>
      </c>
      <c r="RA15" s="857"/>
      <c r="RB15" s="858"/>
      <c r="RC15" s="859" t="str">
        <f>IF(RF15="×",TIME(0,0,0),IF(RP4="非常勤",QE15,QQ15))</f>
        <v>　</v>
      </c>
      <c r="RD15" s="860"/>
      <c r="RE15" s="861"/>
      <c r="RF15" s="352"/>
      <c r="RG15" s="859" t="str">
        <f>IF(RJ15="×",TIME(0,0,0),IF(RP4="非常勤",QH15,QT15))</f>
        <v>　</v>
      </c>
      <c r="RH15" s="860"/>
      <c r="RI15" s="861"/>
      <c r="RJ15" s="352"/>
      <c r="RK15" s="859" t="str">
        <f>IF(RN15="×",TIME(0,0,0),IF(RP4="非常勤",QK15,QW15))</f>
        <v>　</v>
      </c>
      <c r="RL15" s="860"/>
      <c r="RM15" s="861"/>
      <c r="RN15" s="352"/>
      <c r="RO15" s="859" t="str">
        <f>IF(RR15="×",TIME(0,0,0),IF(RP4="非常勤",QN15,QZ15))</f>
        <v>　</v>
      </c>
      <c r="RP15" s="860"/>
      <c r="RQ15" s="861"/>
      <c r="RR15" s="352"/>
      <c r="RS15" s="862"/>
      <c r="RT15" s="863"/>
      <c r="RU15" s="862"/>
      <c r="RV15" s="864"/>
      <c r="RW15" s="863"/>
      <c r="RX15" s="865"/>
      <c r="RY15" s="866"/>
      <c r="RZ15" s="866"/>
      <c r="SA15" s="867"/>
      <c r="SB15" s="406">
        <f>$A$15</f>
        <v>1</v>
      </c>
      <c r="SC15" s="378" t="str">
        <f>$B$15</f>
        <v>水</v>
      </c>
      <c r="SD15" s="854"/>
      <c r="SE15" s="855"/>
      <c r="SF15" s="854"/>
      <c r="SG15" s="855"/>
      <c r="SH15" s="856" t="str">
        <f>IFERROR(IF(OR(SC15="日",SC15="祝",SC15=0,SD15=""),"　",MAX(IF(AND(SD15&lt;=SH14,SF15&gt;SI14),SI14-SH14,IF(AND(SD15&gt;SH14,SF15&lt;=SI14),SF15-SD15,IF(AND(SD15&lt;=SH14,SF15&lt;=SI14),SF15-SH14,IF(AND(SD15&gt;SH14,SF15&gt;SI14),SI14-SD15,0)))),0)),0)</f>
        <v>　</v>
      </c>
      <c r="SI15" s="857"/>
      <c r="SJ15" s="858"/>
      <c r="SK15" s="856" t="str">
        <f>IFERROR(IF(OR(SC15="日",SC15="祝",SC15=0,SD15=""),"　",MAX(IF(AND(SD15&gt;SN14,SF15&gt;SL14),0,IF(AND(SD15&lt;=SN14,SD15&gt;SK14,SF15&gt;SL14),SN14-SD15,IF(AND(SD15&lt;=SN14,SD15&lt;=SK14,SF15&gt;SL14),SN14-SK14,IF(AND(SD15&gt;SK14,SF15&lt;=SL14),SF15-SD15,IF(AND(SD15&lt;=SK14,SF15&lt;=SL14),SF15-SK14,0))))),0)),0)</f>
        <v>　</v>
      </c>
      <c r="SL15" s="857"/>
      <c r="SM15" s="858"/>
      <c r="SN15" s="856" t="str">
        <f>IFERROR(IF(OR(SC15="日",SC15="祝",SC15=0,SD15=""),"　",MAX(IF(AND(SD15&lt;=SN14,SF15&gt;SO14),SO14-SN14,IF(SF15&lt;=SO14,0,IF(AND(SD15&gt;SN14,SF15&gt;SO14),SO14-SD15,0))),0)),0)</f>
        <v>　</v>
      </c>
      <c r="SO15" s="857"/>
      <c r="SP15" s="858"/>
      <c r="SQ15" s="856" t="str">
        <f>IFERROR(IF(OR(SC15="日",SC15="祝",SC15=0,SD15=""),"　",MAX(IF(SD15&gt;SQ14,SF15-SD15,IF(SD15&lt;=SQ14,SF15-SQ14,0)),0)),0)</f>
        <v>　</v>
      </c>
      <c r="SR15" s="857"/>
      <c r="SS15" s="858"/>
      <c r="ST15" s="856" t="str">
        <f>IFERROR(IF(OR(SC15="日",SC15="祝",SC15=0,SD15=""),"　",MAX(IF(AND(SD15&lt;=ST14,SF15&gt;SU14),SU14-ST14,IF(AND(SD15&gt;ST14,SF15&lt;=SU14),SF15-SD15,IF(AND(SD15&lt;=ST14,SF15&lt;=SU14),SF15-ST14,IF(AND(SD15&gt;ST14,SF15&gt;SU14),SU14-SD15,0)))),0)),0)</f>
        <v>　</v>
      </c>
      <c r="SU15" s="857"/>
      <c r="SV15" s="858"/>
      <c r="SW15" s="856" t="str">
        <f>IFERROR(IF(OR(SC15="日",SC15="祝",SC15=0,SD15=""),"　",MAX(IF(AND(SD15&gt;SZ14,SF15&gt;SX14),0,IF(AND(SD15&lt;=SZ14,SD15&gt;SW14,SF15&gt;SX14),SZ14-SD15,IF(AND(SD15&lt;=SZ14,SD15&lt;=SW14,SF15&gt;SX14),SZ14-SW14,IF(AND(SD15&gt;SW14,SF15&lt;=SX14),SF15-SD15,IF(AND(SD15&lt;=SW14,SF15&lt;=SX14),SF15-SW14,0))))),0)),0)</f>
        <v>　</v>
      </c>
      <c r="SX15" s="857"/>
      <c r="SY15" s="858"/>
      <c r="SZ15" s="856" t="str">
        <f>IFERROR(IF(OR(SC15="日",SC15="祝",SC15=0,SD15=""),"　",MAX(IF(AND(SD15&lt;=SZ14,SF15&gt;TA14),TA14-SZ14,IF(SF15&lt;=TA14,0,IF(AND(SD15&gt;SZ14,SF15&gt;TA14),TA14-SD15,0))),0)),0)</f>
        <v>　</v>
      </c>
      <c r="TA15" s="857"/>
      <c r="TB15" s="858"/>
      <c r="TC15" s="856" t="str">
        <f>SQ15</f>
        <v>　</v>
      </c>
      <c r="TD15" s="857"/>
      <c r="TE15" s="858"/>
      <c r="TF15" s="859" t="str">
        <f>IF(TI15="×",TIME(0,0,0),IF(TS4="非常勤",SH15,ST15))</f>
        <v>　</v>
      </c>
      <c r="TG15" s="860"/>
      <c r="TH15" s="861"/>
      <c r="TI15" s="352"/>
      <c r="TJ15" s="859" t="str">
        <f>IF(TM15="×",TIME(0,0,0),IF(TS4="非常勤",SK15,SW15))</f>
        <v>　</v>
      </c>
      <c r="TK15" s="860"/>
      <c r="TL15" s="861"/>
      <c r="TM15" s="352"/>
      <c r="TN15" s="859" t="str">
        <f>IF(TQ15="×",TIME(0,0,0),IF(TS4="非常勤",SN15,SZ15))</f>
        <v>　</v>
      </c>
      <c r="TO15" s="860"/>
      <c r="TP15" s="861"/>
      <c r="TQ15" s="352"/>
      <c r="TR15" s="859" t="str">
        <f>IF(TU15="×",TIME(0,0,0),IF(TS4="非常勤",SQ15,TC15))</f>
        <v>　</v>
      </c>
      <c r="TS15" s="860"/>
      <c r="TT15" s="861"/>
      <c r="TU15" s="352"/>
      <c r="TV15" s="862"/>
      <c r="TW15" s="863"/>
      <c r="TX15" s="862"/>
      <c r="TY15" s="864"/>
      <c r="TZ15" s="863"/>
      <c r="UA15" s="865"/>
      <c r="UB15" s="866"/>
      <c r="UC15" s="866"/>
      <c r="UD15" s="867"/>
      <c r="UE15" s="406">
        <f>$A$15</f>
        <v>1</v>
      </c>
      <c r="UF15" s="378" t="str">
        <f>$B$15</f>
        <v>水</v>
      </c>
      <c r="UG15" s="854"/>
      <c r="UH15" s="855"/>
      <c r="UI15" s="854"/>
      <c r="UJ15" s="855"/>
      <c r="UK15" s="856" t="str">
        <f>IFERROR(IF(OR(UF15="日",UF15="祝",UF15=0,UG15=""),"　",MAX(IF(AND(UG15&lt;=UK14,UI15&gt;UL14),UL14-UK14,IF(AND(UG15&gt;UK14,UI15&lt;=UL14),UI15-UG15,IF(AND(UG15&lt;=UK14,UI15&lt;=UL14),UI15-UK14,IF(AND(UG15&gt;UK14,UI15&gt;UL14),UL14-UG15,0)))),0)),0)</f>
        <v>　</v>
      </c>
      <c r="UL15" s="857"/>
      <c r="UM15" s="858"/>
      <c r="UN15" s="856" t="str">
        <f>IFERROR(IF(OR(UF15="日",UF15="祝",UF15=0,UG15=""),"　",MAX(IF(AND(UG15&gt;UQ14,UI15&gt;UO14),0,IF(AND(UG15&lt;=UQ14,UG15&gt;UN14,UI15&gt;UO14),UQ14-UG15,IF(AND(UG15&lt;=UQ14,UG15&lt;=UN14,UI15&gt;UO14),UQ14-UN14,IF(AND(UG15&gt;UN14,UI15&lt;=UO14),UI15-UG15,IF(AND(UG15&lt;=UN14,UI15&lt;=UO14),UI15-UN14,0))))),0)),0)</f>
        <v>　</v>
      </c>
      <c r="UO15" s="857"/>
      <c r="UP15" s="858"/>
      <c r="UQ15" s="856" t="str">
        <f>IFERROR(IF(OR(UF15="日",UF15="祝",UF15=0,UG15=""),"　",MAX(IF(AND(UG15&lt;=UQ14,UI15&gt;UR14),UR14-UQ14,IF(UI15&lt;=UR14,0,IF(AND(UG15&gt;UQ14,UI15&gt;UR14),UR14-UG15,0))),0)),0)</f>
        <v>　</v>
      </c>
      <c r="UR15" s="857"/>
      <c r="US15" s="858"/>
      <c r="UT15" s="856" t="str">
        <f>IFERROR(IF(OR(UF15="日",UF15="祝",UF15=0,UG15=""),"　",MAX(IF(UG15&gt;UT14,UI15-UG15,IF(UG15&lt;=UT14,UI15-UT14,0)),0)),0)</f>
        <v>　</v>
      </c>
      <c r="UU15" s="857"/>
      <c r="UV15" s="858"/>
      <c r="UW15" s="856" t="str">
        <f>IFERROR(IF(OR(UF15="日",UF15="祝",UF15=0,UG15=""),"　",MAX(IF(AND(UG15&lt;=UW14,UI15&gt;UX14),UX14-UW14,IF(AND(UG15&gt;UW14,UI15&lt;=UX14),UI15-UG15,IF(AND(UG15&lt;=UW14,UI15&lt;=UX14),UI15-UW14,IF(AND(UG15&gt;UW14,UI15&gt;UX14),UX14-UG15,0)))),0)),0)</f>
        <v>　</v>
      </c>
      <c r="UX15" s="857"/>
      <c r="UY15" s="858"/>
      <c r="UZ15" s="856" t="str">
        <f>IFERROR(IF(OR(UF15="日",UF15="祝",UF15=0,UG15=""),"　",MAX(IF(AND(UG15&gt;VC14,UI15&gt;VA14),0,IF(AND(UG15&lt;=VC14,UG15&gt;UZ14,UI15&gt;VA14),VC14-UG15,IF(AND(UG15&lt;=VC14,UG15&lt;=UZ14,UI15&gt;VA14),VC14-UZ14,IF(AND(UG15&gt;UZ14,UI15&lt;=VA14),UI15-UG15,IF(AND(UG15&lt;=UZ14,UI15&lt;=VA14),UI15-UZ14,0))))),0)),0)</f>
        <v>　</v>
      </c>
      <c r="VA15" s="857"/>
      <c r="VB15" s="858"/>
      <c r="VC15" s="856" t="str">
        <f>IFERROR(IF(OR(UF15="日",UF15="祝",UF15=0,UG15=""),"　",MAX(IF(AND(UG15&lt;=VC14,UI15&gt;VD14),VD14-VC14,IF(UI15&lt;=VD14,0,IF(AND(UG15&gt;VC14,UI15&gt;VD14),VD14-UG15,0))),0)),0)</f>
        <v>　</v>
      </c>
      <c r="VD15" s="857"/>
      <c r="VE15" s="858"/>
      <c r="VF15" s="856" t="str">
        <f>UT15</f>
        <v>　</v>
      </c>
      <c r="VG15" s="857"/>
      <c r="VH15" s="858"/>
      <c r="VI15" s="859" t="str">
        <f>IF(VL15="×",TIME(0,0,0),IF(VV4="非常勤",UK15,UW15))</f>
        <v>　</v>
      </c>
      <c r="VJ15" s="860"/>
      <c r="VK15" s="861"/>
      <c r="VL15" s="352"/>
      <c r="VM15" s="859" t="str">
        <f>IF(VP15="×",TIME(0,0,0),IF(VV4="非常勤",UN15,UZ15))</f>
        <v>　</v>
      </c>
      <c r="VN15" s="860"/>
      <c r="VO15" s="861"/>
      <c r="VP15" s="352"/>
      <c r="VQ15" s="859" t="str">
        <f>IF(VT15="×",TIME(0,0,0),IF(VV4="非常勤",UQ15,VC15))</f>
        <v>　</v>
      </c>
      <c r="VR15" s="860"/>
      <c r="VS15" s="861"/>
      <c r="VT15" s="352"/>
      <c r="VU15" s="859" t="str">
        <f>IF(VX15="×",TIME(0,0,0),IF(VV4="非常勤",UT15,VF15))</f>
        <v>　</v>
      </c>
      <c r="VV15" s="860"/>
      <c r="VW15" s="861"/>
      <c r="VX15" s="352"/>
      <c r="VY15" s="862"/>
      <c r="VZ15" s="863"/>
      <c r="WA15" s="862"/>
      <c r="WB15" s="864"/>
      <c r="WC15" s="863"/>
      <c r="WD15" s="865"/>
      <c r="WE15" s="866"/>
      <c r="WF15" s="866"/>
      <c r="WG15" s="867"/>
      <c r="WH15" s="406">
        <f>$A$15</f>
        <v>1</v>
      </c>
      <c r="WI15" s="378" t="str">
        <f>$B$15</f>
        <v>水</v>
      </c>
      <c r="WJ15" s="854"/>
      <c r="WK15" s="855"/>
      <c r="WL15" s="854"/>
      <c r="WM15" s="855"/>
      <c r="WN15" s="856" t="str">
        <f>IFERROR(IF(OR(WI15="日",WI15="祝",WI15=0,WJ15=""),"　",MAX(IF(AND(WJ15&lt;=WN14,WL15&gt;WO14),WO14-WN14,IF(AND(WJ15&gt;WN14,WL15&lt;=WO14),WL15-WJ15,IF(AND(WJ15&lt;=WN14,WL15&lt;=WO14),WL15-WN14,IF(AND(WJ15&gt;WN14,WL15&gt;WO14),WO14-WJ15,0)))),0)),0)</f>
        <v>　</v>
      </c>
      <c r="WO15" s="857"/>
      <c r="WP15" s="858"/>
      <c r="WQ15" s="856" t="str">
        <f>IFERROR(IF(OR(WI15="日",WI15="祝",WI15=0,WJ15=""),"　",MAX(IF(AND(WJ15&gt;WT14,WL15&gt;WR14),0,IF(AND(WJ15&lt;=WT14,WJ15&gt;WQ14,WL15&gt;WR14),WT14-WJ15,IF(AND(WJ15&lt;=WT14,WJ15&lt;=WQ14,WL15&gt;WR14),WT14-WQ14,IF(AND(WJ15&gt;WQ14,WL15&lt;=WR14),WL15-WJ15,IF(AND(WJ15&lt;=WQ14,WL15&lt;=WR14),WL15-WQ14,0))))),0)),0)</f>
        <v>　</v>
      </c>
      <c r="WR15" s="857"/>
      <c r="WS15" s="858"/>
      <c r="WT15" s="856" t="str">
        <f>IFERROR(IF(OR(WI15="日",WI15="祝",WI15=0,WJ15=""),"　",MAX(IF(AND(WJ15&lt;=WT14,WL15&gt;WU14),WU14-WT14,IF(WL15&lt;=WU14,0,IF(AND(WJ15&gt;WT14,WL15&gt;WU14),WU14-WJ15,0))),0)),0)</f>
        <v>　</v>
      </c>
      <c r="WU15" s="857"/>
      <c r="WV15" s="858"/>
      <c r="WW15" s="856" t="str">
        <f>IFERROR(IF(OR(WI15="日",WI15="祝",WI15=0,WJ15=""),"　",MAX(IF(WJ15&gt;WW14,WL15-WJ15,IF(WJ15&lt;=WW14,WL15-WW14,0)),0)),0)</f>
        <v>　</v>
      </c>
      <c r="WX15" s="857"/>
      <c r="WY15" s="858"/>
      <c r="WZ15" s="856" t="str">
        <f>IFERROR(IF(OR(WI15="日",WI15="祝",WI15=0,WJ15=""),"　",MAX(IF(AND(WJ15&lt;=WZ14,WL15&gt;XA14),XA14-WZ14,IF(AND(WJ15&gt;WZ14,WL15&lt;=XA14),WL15-WJ15,IF(AND(WJ15&lt;=WZ14,WL15&lt;=XA14),WL15-WZ14,IF(AND(WJ15&gt;WZ14,WL15&gt;XA14),XA14-WJ15,0)))),0)),0)</f>
        <v>　</v>
      </c>
      <c r="XA15" s="857"/>
      <c r="XB15" s="858"/>
      <c r="XC15" s="856" t="str">
        <f>IFERROR(IF(OR(WI15="日",WI15="祝",WI15=0,WJ15=""),"　",MAX(IF(AND(WJ15&gt;XF14,WL15&gt;XD14),0,IF(AND(WJ15&lt;=XF14,WJ15&gt;XC14,WL15&gt;XD14),XF14-WJ15,IF(AND(WJ15&lt;=XF14,WJ15&lt;=XC14,WL15&gt;XD14),XF14-XC14,IF(AND(WJ15&gt;XC14,WL15&lt;=XD14),WL15-WJ15,IF(AND(WJ15&lt;=XC14,WL15&lt;=XD14),WL15-XC14,0))))),0)),0)</f>
        <v>　</v>
      </c>
      <c r="XD15" s="857"/>
      <c r="XE15" s="858"/>
      <c r="XF15" s="856" t="str">
        <f>IFERROR(IF(OR(WI15="日",WI15="祝",WI15=0,WJ15=""),"　",MAX(IF(AND(WJ15&lt;=XF14,WL15&gt;XG14),XG14-XF14,IF(WL15&lt;=XG14,0,IF(AND(WJ15&gt;XF14,WL15&gt;XG14),XG14-WJ15,0))),0)),0)</f>
        <v>　</v>
      </c>
      <c r="XG15" s="857"/>
      <c r="XH15" s="858"/>
      <c r="XI15" s="856" t="str">
        <f>WW15</f>
        <v>　</v>
      </c>
      <c r="XJ15" s="857"/>
      <c r="XK15" s="858"/>
      <c r="XL15" s="859" t="str">
        <f>IF(XO15="×",TIME(0,0,0),IF(XY4="非常勤",WN15,WZ15))</f>
        <v>　</v>
      </c>
      <c r="XM15" s="860"/>
      <c r="XN15" s="861"/>
      <c r="XO15" s="352"/>
      <c r="XP15" s="859" t="str">
        <f>IF(XS15="×",TIME(0,0,0),IF(XY4="非常勤",WQ15,XC15))</f>
        <v>　</v>
      </c>
      <c r="XQ15" s="860"/>
      <c r="XR15" s="861"/>
      <c r="XS15" s="352"/>
      <c r="XT15" s="859" t="str">
        <f>IF(XW15="×",TIME(0,0,0),IF(XY4="非常勤",WT15,XF15))</f>
        <v>　</v>
      </c>
      <c r="XU15" s="860"/>
      <c r="XV15" s="861"/>
      <c r="XW15" s="352"/>
      <c r="XX15" s="859" t="str">
        <f>IF(YA15="×",TIME(0,0,0),IF(XY4="非常勤",WW15,XI15))</f>
        <v>　</v>
      </c>
      <c r="XY15" s="860"/>
      <c r="XZ15" s="861"/>
      <c r="YA15" s="352"/>
      <c r="YB15" s="862"/>
      <c r="YC15" s="863"/>
      <c r="YD15" s="862"/>
      <c r="YE15" s="864"/>
      <c r="YF15" s="863"/>
      <c r="YG15" s="865"/>
      <c r="YH15" s="866"/>
      <c r="YI15" s="866"/>
      <c r="YJ15" s="867"/>
      <c r="YK15" s="406">
        <f>$A$15</f>
        <v>1</v>
      </c>
      <c r="YL15" s="378" t="str">
        <f>$B$15</f>
        <v>水</v>
      </c>
      <c r="YM15" s="854"/>
      <c r="YN15" s="855"/>
      <c r="YO15" s="854"/>
      <c r="YP15" s="855"/>
      <c r="YQ15" s="856" t="str">
        <f>IFERROR(IF(OR(YL15="日",YL15="祝",YL15=0,YM15=""),"　",MAX(IF(AND(YM15&lt;=YQ14,YO15&gt;YR14),YR14-YQ14,IF(AND(YM15&gt;YQ14,YO15&lt;=YR14),YO15-YM15,IF(AND(YM15&lt;=YQ14,YO15&lt;=YR14),YO15-YQ14,IF(AND(YM15&gt;YQ14,YO15&gt;YR14),YR14-YM15,0)))),0)),0)</f>
        <v>　</v>
      </c>
      <c r="YR15" s="857"/>
      <c r="YS15" s="858"/>
      <c r="YT15" s="856" t="str">
        <f>IFERROR(IF(OR(YL15="日",YL15="祝",YL15=0,YM15=""),"　",MAX(IF(AND(YM15&gt;YW14,YO15&gt;YU14),0,IF(AND(YM15&lt;=YW14,YM15&gt;YT14,YO15&gt;YU14),YW14-YM15,IF(AND(YM15&lt;=YW14,YM15&lt;=YT14,YO15&gt;YU14),YW14-YT14,IF(AND(YM15&gt;YT14,YO15&lt;=YU14),YO15-YM15,IF(AND(YM15&lt;=YT14,YO15&lt;=YU14),YO15-YT14,0))))),0)),0)</f>
        <v>　</v>
      </c>
      <c r="YU15" s="857"/>
      <c r="YV15" s="858"/>
      <c r="YW15" s="856" t="str">
        <f>IFERROR(IF(OR(YL15="日",YL15="祝",YL15=0,YM15=""),"　",MAX(IF(AND(YM15&lt;=YW14,YO15&gt;YX14),YX14-YW14,IF(YO15&lt;=YX14,0,IF(AND(YM15&gt;YW14,YO15&gt;YX14),YX14-YM15,0))),0)),0)</f>
        <v>　</v>
      </c>
      <c r="YX15" s="857"/>
      <c r="YY15" s="858"/>
      <c r="YZ15" s="856" t="str">
        <f>IFERROR(IF(OR(YL15="日",YL15="祝",YL15=0,YM15=""),"　",MAX(IF(YM15&gt;YZ14,YO15-YM15,IF(YM15&lt;=YZ14,YO15-YZ14,0)),0)),0)</f>
        <v>　</v>
      </c>
      <c r="ZA15" s="857"/>
      <c r="ZB15" s="858"/>
      <c r="ZC15" s="856" t="str">
        <f>IFERROR(IF(OR(YL15="日",YL15="祝",YL15=0,YM15=""),"　",MAX(IF(AND(YM15&lt;=ZC14,YO15&gt;ZD14),ZD14-ZC14,IF(AND(YM15&gt;ZC14,YO15&lt;=ZD14),YO15-YM15,IF(AND(YM15&lt;=ZC14,YO15&lt;=ZD14),YO15-ZC14,IF(AND(YM15&gt;ZC14,YO15&gt;ZD14),ZD14-YM15,0)))),0)),0)</f>
        <v>　</v>
      </c>
      <c r="ZD15" s="857"/>
      <c r="ZE15" s="858"/>
      <c r="ZF15" s="856" t="str">
        <f>IFERROR(IF(OR(YL15="日",YL15="祝",YL15=0,YM15=""),"　",MAX(IF(AND(YM15&gt;ZI14,YO15&gt;ZG14),0,IF(AND(YM15&lt;=ZI14,YM15&gt;ZF14,YO15&gt;ZG14),ZI14-YM15,IF(AND(YM15&lt;=ZI14,YM15&lt;=ZF14,YO15&gt;ZG14),ZI14-ZF14,IF(AND(YM15&gt;ZF14,YO15&lt;=ZG14),YO15-YM15,IF(AND(YM15&lt;=ZF14,YO15&lt;=ZG14),YO15-ZF14,0))))),0)),0)</f>
        <v>　</v>
      </c>
      <c r="ZG15" s="857"/>
      <c r="ZH15" s="858"/>
      <c r="ZI15" s="856" t="str">
        <f>IFERROR(IF(OR(YL15="日",YL15="祝",YL15=0,YM15=""),"　",MAX(IF(AND(YM15&lt;=ZI14,YO15&gt;ZJ14),ZJ14-ZI14,IF(YO15&lt;=ZJ14,0,IF(AND(YM15&gt;ZI14,YO15&gt;ZJ14),ZJ14-YM15,0))),0)),0)</f>
        <v>　</v>
      </c>
      <c r="ZJ15" s="857"/>
      <c r="ZK15" s="858"/>
      <c r="ZL15" s="856" t="str">
        <f>YZ15</f>
        <v>　</v>
      </c>
      <c r="ZM15" s="857"/>
      <c r="ZN15" s="858"/>
      <c r="ZO15" s="859" t="str">
        <f>IF(ZR15="×",TIME(0,0,0),IF(AAB4="非常勤",YQ15,ZC15))</f>
        <v>　</v>
      </c>
      <c r="ZP15" s="860"/>
      <c r="ZQ15" s="861"/>
      <c r="ZR15" s="352"/>
      <c r="ZS15" s="859" t="str">
        <f>IF(ZV15="×",TIME(0,0,0),IF(AAB4="非常勤",YT15,ZF15))</f>
        <v>　</v>
      </c>
      <c r="ZT15" s="860"/>
      <c r="ZU15" s="861"/>
      <c r="ZV15" s="352"/>
      <c r="ZW15" s="859" t="str">
        <f>IF(ZZ15="×",TIME(0,0,0),IF(AAB4="非常勤",YW15,ZI15))</f>
        <v>　</v>
      </c>
      <c r="ZX15" s="860"/>
      <c r="ZY15" s="861"/>
      <c r="ZZ15" s="352"/>
      <c r="AAA15" s="859" t="str">
        <f>IF(AAD15="×",TIME(0,0,0),IF(AAB4="非常勤",YZ15,ZL15))</f>
        <v>　</v>
      </c>
      <c r="AAB15" s="860"/>
      <c r="AAC15" s="861"/>
      <c r="AAD15" s="352"/>
      <c r="AAE15" s="862"/>
      <c r="AAF15" s="863"/>
      <c r="AAG15" s="862"/>
      <c r="AAH15" s="864"/>
      <c r="AAI15" s="863"/>
      <c r="AAJ15" s="865"/>
      <c r="AAK15" s="866"/>
      <c r="AAL15" s="866"/>
      <c r="AAM15" s="867"/>
      <c r="AAN15" s="406">
        <f>$A$15</f>
        <v>1</v>
      </c>
      <c r="AAO15" s="378" t="str">
        <f>$B$15</f>
        <v>水</v>
      </c>
      <c r="AAP15" s="854"/>
      <c r="AAQ15" s="855"/>
      <c r="AAR15" s="854"/>
      <c r="AAS15" s="855"/>
      <c r="AAT15" s="856" t="str">
        <f>IFERROR(IF(OR(AAO15="日",AAO15="祝",AAO15=0,AAP15=""),"　",MAX(IF(AND(AAP15&lt;=AAT14,AAR15&gt;AAU14),AAU14-AAT14,IF(AND(AAP15&gt;AAT14,AAR15&lt;=AAU14),AAR15-AAP15,IF(AND(AAP15&lt;=AAT14,AAR15&lt;=AAU14),AAR15-AAT14,IF(AND(AAP15&gt;AAT14,AAR15&gt;AAU14),AAU14-AAP15,0)))),0)),0)</f>
        <v>　</v>
      </c>
      <c r="AAU15" s="857"/>
      <c r="AAV15" s="858"/>
      <c r="AAW15" s="856" t="str">
        <f>IFERROR(IF(OR(AAO15="日",AAO15="祝",AAO15=0,AAP15=""),"　",MAX(IF(AND(AAP15&gt;AAZ14,AAR15&gt;AAX14),0,IF(AND(AAP15&lt;=AAZ14,AAP15&gt;AAW14,AAR15&gt;AAX14),AAZ14-AAP15,IF(AND(AAP15&lt;=AAZ14,AAP15&lt;=AAW14,AAR15&gt;AAX14),AAZ14-AAW14,IF(AND(AAP15&gt;AAW14,AAR15&lt;=AAX14),AAR15-AAP15,IF(AND(AAP15&lt;=AAW14,AAR15&lt;=AAX14),AAR15-AAW14,0))))),0)),0)</f>
        <v>　</v>
      </c>
      <c r="AAX15" s="857"/>
      <c r="AAY15" s="858"/>
      <c r="AAZ15" s="856" t="str">
        <f>IFERROR(IF(OR(AAO15="日",AAO15="祝",AAO15=0,AAP15=""),"　",MAX(IF(AND(AAP15&lt;=AAZ14,AAR15&gt;ABA14),ABA14-AAZ14,IF(AAR15&lt;=ABA14,0,IF(AND(AAP15&gt;AAZ14,AAR15&gt;ABA14),ABA14-AAP15,0))),0)),0)</f>
        <v>　</v>
      </c>
      <c r="ABA15" s="857"/>
      <c r="ABB15" s="858"/>
      <c r="ABC15" s="856" t="str">
        <f>IFERROR(IF(OR(AAO15="日",AAO15="祝",AAO15=0,AAP15=""),"　",MAX(IF(AAP15&gt;ABC14,AAR15-AAP15,IF(AAP15&lt;=ABC14,AAR15-ABC14,0)),0)),0)</f>
        <v>　</v>
      </c>
      <c r="ABD15" s="857"/>
      <c r="ABE15" s="858"/>
      <c r="ABF15" s="856" t="str">
        <f>IFERROR(IF(OR(AAO15="日",AAO15="祝",AAO15=0,AAP15=""),"　",MAX(IF(AND(AAP15&lt;=ABF14,AAR15&gt;ABG14),ABG14-ABF14,IF(AND(AAP15&gt;ABF14,AAR15&lt;=ABG14),AAR15-AAP15,IF(AND(AAP15&lt;=ABF14,AAR15&lt;=ABG14),AAR15-ABF14,IF(AND(AAP15&gt;ABF14,AAR15&gt;ABG14),ABG14-AAP15,0)))),0)),0)</f>
        <v>　</v>
      </c>
      <c r="ABG15" s="857"/>
      <c r="ABH15" s="858"/>
      <c r="ABI15" s="856" t="str">
        <f>IFERROR(IF(OR(AAO15="日",AAO15="祝",AAO15=0,AAP15=""),"　",MAX(IF(AND(AAP15&gt;ABL14,AAR15&gt;ABJ14),0,IF(AND(AAP15&lt;=ABL14,AAP15&gt;ABI14,AAR15&gt;ABJ14),ABL14-AAP15,IF(AND(AAP15&lt;=ABL14,AAP15&lt;=ABI14,AAR15&gt;ABJ14),ABL14-ABI14,IF(AND(AAP15&gt;ABI14,AAR15&lt;=ABJ14),AAR15-AAP15,IF(AND(AAP15&lt;=ABI14,AAR15&lt;=ABJ14),AAR15-ABI14,0))))),0)),0)</f>
        <v>　</v>
      </c>
      <c r="ABJ15" s="857"/>
      <c r="ABK15" s="858"/>
      <c r="ABL15" s="856" t="str">
        <f>IFERROR(IF(OR(AAO15="日",AAO15="祝",AAO15=0,AAP15=""),"　",MAX(IF(AND(AAP15&lt;=ABL14,AAR15&gt;ABM14),ABM14-ABL14,IF(AAR15&lt;=ABM14,0,IF(AND(AAP15&gt;ABL14,AAR15&gt;ABM14),ABM14-AAP15,0))),0)),0)</f>
        <v>　</v>
      </c>
      <c r="ABM15" s="857"/>
      <c r="ABN15" s="858"/>
      <c r="ABO15" s="856" t="str">
        <f>ABC15</f>
        <v>　</v>
      </c>
      <c r="ABP15" s="857"/>
      <c r="ABQ15" s="858"/>
      <c r="ABR15" s="859" t="str">
        <f>IF(ABU15="×",TIME(0,0,0),IF(ACE4="非常勤",AAT15,ABF15))</f>
        <v>　</v>
      </c>
      <c r="ABS15" s="860"/>
      <c r="ABT15" s="861"/>
      <c r="ABU15" s="352"/>
      <c r="ABV15" s="859" t="str">
        <f>IF(ABY15="×",TIME(0,0,0),IF(ACE4="非常勤",AAW15,ABI15))</f>
        <v>　</v>
      </c>
      <c r="ABW15" s="860"/>
      <c r="ABX15" s="861"/>
      <c r="ABY15" s="352"/>
      <c r="ABZ15" s="859" t="str">
        <f>IF(ACC15="×",TIME(0,0,0),IF(ACE4="非常勤",AAZ15,ABL15))</f>
        <v>　</v>
      </c>
      <c r="ACA15" s="860"/>
      <c r="ACB15" s="861"/>
      <c r="ACC15" s="352"/>
      <c r="ACD15" s="859" t="str">
        <f>IF(ACG15="×",TIME(0,0,0),IF(ACE4="非常勤",ABC15,ABO15))</f>
        <v>　</v>
      </c>
      <c r="ACE15" s="860"/>
      <c r="ACF15" s="861"/>
      <c r="ACG15" s="352"/>
      <c r="ACH15" s="862"/>
      <c r="ACI15" s="863"/>
      <c r="ACJ15" s="862"/>
      <c r="ACK15" s="864"/>
      <c r="ACL15" s="863"/>
      <c r="ACM15" s="865"/>
      <c r="ACN15" s="866"/>
      <c r="ACO15" s="866"/>
      <c r="ACP15" s="867"/>
      <c r="ACQ15" s="406">
        <f>$A$15</f>
        <v>1</v>
      </c>
      <c r="ACR15" s="378" t="str">
        <f>$B$15</f>
        <v>水</v>
      </c>
      <c r="ACS15" s="854"/>
      <c r="ACT15" s="855"/>
      <c r="ACU15" s="854"/>
      <c r="ACV15" s="855"/>
      <c r="ACW15" s="856" t="str">
        <f>IFERROR(IF(OR(ACR15="日",ACR15="祝",ACR15=0,ACS15=""),"　",MAX(IF(AND(ACS15&lt;=ACW14,ACU15&gt;ACX14),ACX14-ACW14,IF(AND(ACS15&gt;ACW14,ACU15&lt;=ACX14),ACU15-ACS15,IF(AND(ACS15&lt;=ACW14,ACU15&lt;=ACX14),ACU15-ACW14,IF(AND(ACS15&gt;ACW14,ACU15&gt;ACX14),ACX14-ACS15,0)))),0)),0)</f>
        <v>　</v>
      </c>
      <c r="ACX15" s="857"/>
      <c r="ACY15" s="858"/>
      <c r="ACZ15" s="856" t="str">
        <f>IFERROR(IF(OR(ACR15="日",ACR15="祝",ACR15=0,ACS15=""),"　",MAX(IF(AND(ACS15&gt;ADC14,ACU15&gt;ADA14),0,IF(AND(ACS15&lt;=ADC14,ACS15&gt;ACZ14,ACU15&gt;ADA14),ADC14-ACS15,IF(AND(ACS15&lt;=ADC14,ACS15&lt;=ACZ14,ACU15&gt;ADA14),ADC14-ACZ14,IF(AND(ACS15&gt;ACZ14,ACU15&lt;=ADA14),ACU15-ACS15,IF(AND(ACS15&lt;=ACZ14,ACU15&lt;=ADA14),ACU15-ACZ14,0))))),0)),0)</f>
        <v>　</v>
      </c>
      <c r="ADA15" s="857"/>
      <c r="ADB15" s="858"/>
      <c r="ADC15" s="856" t="str">
        <f>IFERROR(IF(OR(ACR15="日",ACR15="祝",ACR15=0,ACS15=""),"　",MAX(IF(AND(ACS15&lt;=ADC14,ACU15&gt;ADD14),ADD14-ADC14,IF(ACU15&lt;=ADD14,0,IF(AND(ACS15&gt;ADC14,ACU15&gt;ADD14),ADD14-ACS15,0))),0)),0)</f>
        <v>　</v>
      </c>
      <c r="ADD15" s="857"/>
      <c r="ADE15" s="858"/>
      <c r="ADF15" s="856" t="str">
        <f>IFERROR(IF(OR(ACR15="日",ACR15="祝",ACR15=0,ACS15=""),"　",MAX(IF(ACS15&gt;ADF14,ACU15-ACS15,IF(ACS15&lt;=ADF14,ACU15-ADF14,0)),0)),0)</f>
        <v>　</v>
      </c>
      <c r="ADG15" s="857"/>
      <c r="ADH15" s="858"/>
      <c r="ADI15" s="856" t="str">
        <f>IFERROR(IF(OR(ACR15="日",ACR15="祝",ACR15=0,ACS15=""),"　",MAX(IF(AND(ACS15&lt;=ADI14,ACU15&gt;ADJ14),ADJ14-ADI14,IF(AND(ACS15&gt;ADI14,ACU15&lt;=ADJ14),ACU15-ACS15,IF(AND(ACS15&lt;=ADI14,ACU15&lt;=ADJ14),ACU15-ADI14,IF(AND(ACS15&gt;ADI14,ACU15&gt;ADJ14),ADJ14-ACS15,0)))),0)),0)</f>
        <v>　</v>
      </c>
      <c r="ADJ15" s="857"/>
      <c r="ADK15" s="858"/>
      <c r="ADL15" s="856" t="str">
        <f>IFERROR(IF(OR(ACR15="日",ACR15="祝",ACR15=0,ACS15=""),"　",MAX(IF(AND(ACS15&gt;ADO14,ACU15&gt;ADM14),0,IF(AND(ACS15&lt;=ADO14,ACS15&gt;ADL14,ACU15&gt;ADM14),ADO14-ACS15,IF(AND(ACS15&lt;=ADO14,ACS15&lt;=ADL14,ACU15&gt;ADM14),ADO14-ADL14,IF(AND(ACS15&gt;ADL14,ACU15&lt;=ADM14),ACU15-ACS15,IF(AND(ACS15&lt;=ADL14,ACU15&lt;=ADM14),ACU15-ADL14,0))))),0)),0)</f>
        <v>　</v>
      </c>
      <c r="ADM15" s="857"/>
      <c r="ADN15" s="858"/>
      <c r="ADO15" s="856" t="str">
        <f>IFERROR(IF(OR(ACR15="日",ACR15="祝",ACR15=0,ACS15=""),"　",MAX(IF(AND(ACS15&lt;=ADO14,ACU15&gt;ADP14),ADP14-ADO14,IF(ACU15&lt;=ADP14,0,IF(AND(ACS15&gt;ADO14,ACU15&gt;ADP14),ADP14-ACS15,0))),0)),0)</f>
        <v>　</v>
      </c>
      <c r="ADP15" s="857"/>
      <c r="ADQ15" s="858"/>
      <c r="ADR15" s="856" t="str">
        <f>ADF15</f>
        <v>　</v>
      </c>
      <c r="ADS15" s="857"/>
      <c r="ADT15" s="858"/>
      <c r="ADU15" s="859" t="str">
        <f>IF(ADX15="×",TIME(0,0,0),IF(AEH4="非常勤",ACW15,ADI15))</f>
        <v>　</v>
      </c>
      <c r="ADV15" s="860"/>
      <c r="ADW15" s="861"/>
      <c r="ADX15" s="352"/>
      <c r="ADY15" s="859" t="str">
        <f>IF(AEB15="×",TIME(0,0,0),IF(AEH4="非常勤",ACZ15,ADL15))</f>
        <v>　</v>
      </c>
      <c r="ADZ15" s="860"/>
      <c r="AEA15" s="861"/>
      <c r="AEB15" s="352"/>
      <c r="AEC15" s="859" t="str">
        <f>IF(AEF15="×",TIME(0,0,0),IF(AEH4="非常勤",ADC15,ADO15))</f>
        <v>　</v>
      </c>
      <c r="AED15" s="860"/>
      <c r="AEE15" s="861"/>
      <c r="AEF15" s="352"/>
      <c r="AEG15" s="859" t="str">
        <f>IF(AEJ15="×",TIME(0,0,0),IF(AEH4="非常勤",ADF15,ADR15))</f>
        <v>　</v>
      </c>
      <c r="AEH15" s="860"/>
      <c r="AEI15" s="861"/>
      <c r="AEJ15" s="352"/>
      <c r="AEK15" s="862"/>
      <c r="AEL15" s="863"/>
      <c r="AEM15" s="862"/>
      <c r="AEN15" s="864"/>
      <c r="AEO15" s="863"/>
      <c r="AEP15" s="865"/>
      <c r="AEQ15" s="866"/>
      <c r="AER15" s="866"/>
      <c r="AES15" s="867"/>
      <c r="AET15" s="406">
        <f>$A$15</f>
        <v>1</v>
      </c>
      <c r="AEU15" s="378" t="str">
        <f>$B$15</f>
        <v>水</v>
      </c>
      <c r="AEV15" s="854"/>
      <c r="AEW15" s="855"/>
      <c r="AEX15" s="854"/>
      <c r="AEY15" s="855"/>
      <c r="AEZ15" s="856" t="str">
        <f>IFERROR(IF(OR(AEU15="日",AEU15="祝",AEU15=0,AEV15=""),"　",MAX(IF(AND(AEV15&lt;=AEZ14,AEX15&gt;AFA14),AFA14-AEZ14,IF(AND(AEV15&gt;AEZ14,AEX15&lt;=AFA14),AEX15-AEV15,IF(AND(AEV15&lt;=AEZ14,AEX15&lt;=AFA14),AEX15-AEZ14,IF(AND(AEV15&gt;AEZ14,AEX15&gt;AFA14),AFA14-AEV15,0)))),0)),0)</f>
        <v>　</v>
      </c>
      <c r="AFA15" s="857"/>
      <c r="AFB15" s="858"/>
      <c r="AFC15" s="856" t="str">
        <f>IFERROR(IF(OR(AEU15="日",AEU15="祝",AEU15=0,AEV15=""),"　",MAX(IF(AND(AEV15&gt;AFF14,AEX15&gt;AFD14),0,IF(AND(AEV15&lt;=AFF14,AEV15&gt;AFC14,AEX15&gt;AFD14),AFF14-AEV15,IF(AND(AEV15&lt;=AFF14,AEV15&lt;=AFC14,AEX15&gt;AFD14),AFF14-AFC14,IF(AND(AEV15&gt;AFC14,AEX15&lt;=AFD14),AEX15-AEV15,IF(AND(AEV15&lt;=AFC14,AEX15&lt;=AFD14),AEX15-AFC14,0))))),0)),0)</f>
        <v>　</v>
      </c>
      <c r="AFD15" s="857"/>
      <c r="AFE15" s="858"/>
      <c r="AFF15" s="856" t="str">
        <f>IFERROR(IF(OR(AEU15="日",AEU15="祝",AEU15=0,AEV15=""),"　",MAX(IF(AND(AEV15&lt;=AFF14,AEX15&gt;AFG14),AFG14-AFF14,IF(AEX15&lt;=AFG14,0,IF(AND(AEV15&gt;AFF14,AEX15&gt;AFG14),AFG14-AEV15,0))),0)),0)</f>
        <v>　</v>
      </c>
      <c r="AFG15" s="857"/>
      <c r="AFH15" s="858"/>
      <c r="AFI15" s="856" t="str">
        <f>IFERROR(IF(OR(AEU15="日",AEU15="祝",AEU15=0,AEV15=""),"　",MAX(IF(AEV15&gt;AFI14,AEX15-AEV15,IF(AEV15&lt;=AFI14,AEX15-AFI14,0)),0)),0)</f>
        <v>　</v>
      </c>
      <c r="AFJ15" s="857"/>
      <c r="AFK15" s="858"/>
      <c r="AFL15" s="856" t="str">
        <f>IFERROR(IF(OR(AEU15="日",AEU15="祝",AEU15=0,AEV15=""),"　",MAX(IF(AND(AEV15&lt;=AFL14,AEX15&gt;AFM14),AFM14-AFL14,IF(AND(AEV15&gt;AFL14,AEX15&lt;=AFM14),AEX15-AEV15,IF(AND(AEV15&lt;=AFL14,AEX15&lt;=AFM14),AEX15-AFL14,IF(AND(AEV15&gt;AFL14,AEX15&gt;AFM14),AFM14-AEV15,0)))),0)),0)</f>
        <v>　</v>
      </c>
      <c r="AFM15" s="857"/>
      <c r="AFN15" s="858"/>
      <c r="AFO15" s="856" t="str">
        <f>IFERROR(IF(OR(AEU15="日",AEU15="祝",AEU15=0,AEV15=""),"　",MAX(IF(AND(AEV15&gt;AFR14,AEX15&gt;AFP14),0,IF(AND(AEV15&lt;=AFR14,AEV15&gt;AFO14,AEX15&gt;AFP14),AFR14-AEV15,IF(AND(AEV15&lt;=AFR14,AEV15&lt;=AFO14,AEX15&gt;AFP14),AFR14-AFO14,IF(AND(AEV15&gt;AFO14,AEX15&lt;=AFP14),AEX15-AEV15,IF(AND(AEV15&lt;=AFO14,AEX15&lt;=AFP14),AEX15-AFO14,0))))),0)),0)</f>
        <v>　</v>
      </c>
      <c r="AFP15" s="857"/>
      <c r="AFQ15" s="858"/>
      <c r="AFR15" s="856" t="str">
        <f>IFERROR(IF(OR(AEU15="日",AEU15="祝",AEU15=0,AEV15=""),"　",MAX(IF(AND(AEV15&lt;=AFR14,AEX15&gt;AFS14),AFS14-AFR14,IF(AEX15&lt;=AFS14,0,IF(AND(AEV15&gt;AFR14,AEX15&gt;AFS14),AFS14-AEV15,0))),0)),0)</f>
        <v>　</v>
      </c>
      <c r="AFS15" s="857"/>
      <c r="AFT15" s="858"/>
      <c r="AFU15" s="856" t="str">
        <f>AFI15</f>
        <v>　</v>
      </c>
      <c r="AFV15" s="857"/>
      <c r="AFW15" s="858"/>
      <c r="AFX15" s="859" t="str">
        <f>IF(AGA15="×",TIME(0,0,0),IF(AGK4="非常勤",AEZ15,AFL15))</f>
        <v>　</v>
      </c>
      <c r="AFY15" s="860"/>
      <c r="AFZ15" s="861"/>
      <c r="AGA15" s="352"/>
      <c r="AGB15" s="859" t="str">
        <f>IF(AGE15="×",TIME(0,0,0),IF(AGK4="非常勤",AFC15,AFO15))</f>
        <v>　</v>
      </c>
      <c r="AGC15" s="860"/>
      <c r="AGD15" s="861"/>
      <c r="AGE15" s="352"/>
      <c r="AGF15" s="859" t="str">
        <f>IF(AGI15="×",TIME(0,0,0),IF(AGK4="非常勤",AFF15,AFR15))</f>
        <v>　</v>
      </c>
      <c r="AGG15" s="860"/>
      <c r="AGH15" s="861"/>
      <c r="AGI15" s="352"/>
      <c r="AGJ15" s="859" t="str">
        <f>IF(AGM15="×",TIME(0,0,0),IF(AGK4="非常勤",AFI15,AFU15))</f>
        <v>　</v>
      </c>
      <c r="AGK15" s="860"/>
      <c r="AGL15" s="861"/>
      <c r="AGM15" s="352"/>
      <c r="AGN15" s="862"/>
      <c r="AGO15" s="863"/>
      <c r="AGP15" s="862"/>
      <c r="AGQ15" s="864"/>
      <c r="AGR15" s="863"/>
      <c r="AGS15" s="865"/>
      <c r="AGT15" s="866"/>
      <c r="AGU15" s="866"/>
      <c r="AGV15" s="867"/>
      <c r="AGW15" s="406">
        <f>$A$15</f>
        <v>1</v>
      </c>
      <c r="AGX15" s="378" t="str">
        <f>$B$15</f>
        <v>水</v>
      </c>
      <c r="AGY15" s="854"/>
      <c r="AGZ15" s="855"/>
      <c r="AHA15" s="854"/>
      <c r="AHB15" s="855"/>
      <c r="AHC15" s="856" t="str">
        <f>IFERROR(IF(OR(AGX15="日",AGX15="祝",AGX15=0,AGY15=""),"　",MAX(IF(AND(AGY15&lt;=AHC14,AHA15&gt;AHD14),AHD14-AHC14,IF(AND(AGY15&gt;AHC14,AHA15&lt;=AHD14),AHA15-AGY15,IF(AND(AGY15&lt;=AHC14,AHA15&lt;=AHD14),AHA15-AHC14,IF(AND(AGY15&gt;AHC14,AHA15&gt;AHD14),AHD14-AGY15,0)))),0)),0)</f>
        <v>　</v>
      </c>
      <c r="AHD15" s="857"/>
      <c r="AHE15" s="858"/>
      <c r="AHF15" s="856" t="str">
        <f>IFERROR(IF(OR(AGX15="日",AGX15="祝",AGX15=0,AGY15=""),"　",MAX(IF(AND(AGY15&gt;AHI14,AHA15&gt;AHG14),0,IF(AND(AGY15&lt;=AHI14,AGY15&gt;AHF14,AHA15&gt;AHG14),AHI14-AGY15,IF(AND(AGY15&lt;=AHI14,AGY15&lt;=AHF14,AHA15&gt;AHG14),AHI14-AHF14,IF(AND(AGY15&gt;AHF14,AHA15&lt;=AHG14),AHA15-AGY15,IF(AND(AGY15&lt;=AHF14,AHA15&lt;=AHG14),AHA15-AHF14,0))))),0)),0)</f>
        <v>　</v>
      </c>
      <c r="AHG15" s="857"/>
      <c r="AHH15" s="858"/>
      <c r="AHI15" s="856" t="str">
        <f>IFERROR(IF(OR(AGX15="日",AGX15="祝",AGX15=0,AGY15=""),"　",MAX(IF(AND(AGY15&lt;=AHI14,AHA15&gt;AHJ14),AHJ14-AHI14,IF(AHA15&lt;=AHJ14,0,IF(AND(AGY15&gt;AHI14,AHA15&gt;AHJ14),AHJ14-AGY15,0))),0)),0)</f>
        <v>　</v>
      </c>
      <c r="AHJ15" s="857"/>
      <c r="AHK15" s="858"/>
      <c r="AHL15" s="856" t="str">
        <f>IFERROR(IF(OR(AGX15="日",AGX15="祝",AGX15=0,AGY15=""),"　",MAX(IF(AGY15&gt;AHL14,AHA15-AGY15,IF(AGY15&lt;=AHL14,AHA15-AHL14,0)),0)),0)</f>
        <v>　</v>
      </c>
      <c r="AHM15" s="857"/>
      <c r="AHN15" s="858"/>
      <c r="AHO15" s="856" t="str">
        <f>IFERROR(IF(OR(AGX15="日",AGX15="祝",AGX15=0,AGY15=""),"　",MAX(IF(AND(AGY15&lt;=AHO14,AHA15&gt;AHP14),AHP14-AHO14,IF(AND(AGY15&gt;AHO14,AHA15&lt;=AHP14),AHA15-AGY15,IF(AND(AGY15&lt;=AHO14,AHA15&lt;=AHP14),AHA15-AHO14,IF(AND(AGY15&gt;AHO14,AHA15&gt;AHP14),AHP14-AGY15,0)))),0)),0)</f>
        <v>　</v>
      </c>
      <c r="AHP15" s="857"/>
      <c r="AHQ15" s="858"/>
      <c r="AHR15" s="856" t="str">
        <f>IFERROR(IF(OR(AGX15="日",AGX15="祝",AGX15=0,AGY15=""),"　",MAX(IF(AND(AGY15&gt;AHU14,AHA15&gt;AHS14),0,IF(AND(AGY15&lt;=AHU14,AGY15&gt;AHR14,AHA15&gt;AHS14),AHU14-AGY15,IF(AND(AGY15&lt;=AHU14,AGY15&lt;=AHR14,AHA15&gt;AHS14),AHU14-AHR14,IF(AND(AGY15&gt;AHR14,AHA15&lt;=AHS14),AHA15-AGY15,IF(AND(AGY15&lt;=AHR14,AHA15&lt;=AHS14),AHA15-AHR14,0))))),0)),0)</f>
        <v>　</v>
      </c>
      <c r="AHS15" s="857"/>
      <c r="AHT15" s="858"/>
      <c r="AHU15" s="856" t="str">
        <f>IFERROR(IF(OR(AGX15="日",AGX15="祝",AGX15=0,AGY15=""),"　",MAX(IF(AND(AGY15&lt;=AHU14,AHA15&gt;AHV14),AHV14-AHU14,IF(AHA15&lt;=AHV14,0,IF(AND(AGY15&gt;AHU14,AHA15&gt;AHV14),AHV14-AGY15,0))),0)),0)</f>
        <v>　</v>
      </c>
      <c r="AHV15" s="857"/>
      <c r="AHW15" s="858"/>
      <c r="AHX15" s="856" t="str">
        <f>AHL15</f>
        <v>　</v>
      </c>
      <c r="AHY15" s="857"/>
      <c r="AHZ15" s="858"/>
      <c r="AIA15" s="859" t="str">
        <f>IF(AID15="×",TIME(0,0,0),IF(AIN4="非常勤",AHC15,AHO15))</f>
        <v>　</v>
      </c>
      <c r="AIB15" s="860"/>
      <c r="AIC15" s="861"/>
      <c r="AID15" s="352"/>
      <c r="AIE15" s="859" t="str">
        <f>IF(AIH15="×",TIME(0,0,0),IF(AIN4="非常勤",AHF15,AHR15))</f>
        <v>　</v>
      </c>
      <c r="AIF15" s="860"/>
      <c r="AIG15" s="861"/>
      <c r="AIH15" s="352"/>
      <c r="AII15" s="859" t="str">
        <f>IF(AIL15="×",TIME(0,0,0),IF(AIN4="非常勤",AHI15,AHU15))</f>
        <v>　</v>
      </c>
      <c r="AIJ15" s="860"/>
      <c r="AIK15" s="861"/>
      <c r="AIL15" s="352"/>
      <c r="AIM15" s="859" t="str">
        <f>IF(AIP15="×",TIME(0,0,0),IF(AIN4="非常勤",AHL15,AHX15))</f>
        <v>　</v>
      </c>
      <c r="AIN15" s="860"/>
      <c r="AIO15" s="861"/>
      <c r="AIP15" s="352"/>
      <c r="AIQ15" s="862"/>
      <c r="AIR15" s="863"/>
      <c r="AIS15" s="862"/>
      <c r="AIT15" s="864"/>
      <c r="AIU15" s="863"/>
      <c r="AIV15" s="865"/>
      <c r="AIW15" s="866"/>
      <c r="AIX15" s="866"/>
      <c r="AIY15" s="867"/>
      <c r="AIZ15" s="406">
        <f>$A$15</f>
        <v>1</v>
      </c>
      <c r="AJA15" s="378" t="str">
        <f>$B$15</f>
        <v>水</v>
      </c>
      <c r="AJB15" s="854"/>
      <c r="AJC15" s="855"/>
      <c r="AJD15" s="854"/>
      <c r="AJE15" s="855"/>
      <c r="AJF15" s="856" t="str">
        <f>IFERROR(IF(OR(AJA15="日",AJA15="祝",AJA15=0,AJB15=""),"　",MAX(IF(AND(AJB15&lt;=AJF14,AJD15&gt;AJG14),AJG14-AJF14,IF(AND(AJB15&gt;AJF14,AJD15&lt;=AJG14),AJD15-AJB15,IF(AND(AJB15&lt;=AJF14,AJD15&lt;=AJG14),AJD15-AJF14,IF(AND(AJB15&gt;AJF14,AJD15&gt;AJG14),AJG14-AJB15,0)))),0)),0)</f>
        <v>　</v>
      </c>
      <c r="AJG15" s="857"/>
      <c r="AJH15" s="858"/>
      <c r="AJI15" s="856" t="str">
        <f>IFERROR(IF(OR(AJA15="日",AJA15="祝",AJA15=0,AJB15=""),"　",MAX(IF(AND(AJB15&gt;AJL14,AJD15&gt;AJJ14),0,IF(AND(AJB15&lt;=AJL14,AJB15&gt;AJI14,AJD15&gt;AJJ14),AJL14-AJB15,IF(AND(AJB15&lt;=AJL14,AJB15&lt;=AJI14,AJD15&gt;AJJ14),AJL14-AJI14,IF(AND(AJB15&gt;AJI14,AJD15&lt;=AJJ14),AJD15-AJB15,IF(AND(AJB15&lt;=AJI14,AJD15&lt;=AJJ14),AJD15-AJI14,0))))),0)),0)</f>
        <v>　</v>
      </c>
      <c r="AJJ15" s="857"/>
      <c r="AJK15" s="858"/>
      <c r="AJL15" s="856" t="str">
        <f>IFERROR(IF(OR(AJA15="日",AJA15="祝",AJA15=0,AJB15=""),"　",MAX(IF(AND(AJB15&lt;=AJL14,AJD15&gt;AJM14),AJM14-AJL14,IF(AJD15&lt;=AJM14,0,IF(AND(AJB15&gt;AJL14,AJD15&gt;AJM14),AJM14-AJB15,0))),0)),0)</f>
        <v>　</v>
      </c>
      <c r="AJM15" s="857"/>
      <c r="AJN15" s="858"/>
      <c r="AJO15" s="856" t="str">
        <f>IFERROR(IF(OR(AJA15="日",AJA15="祝",AJA15=0,AJB15=""),"　",MAX(IF(AJB15&gt;AJO14,AJD15-AJB15,IF(AJB15&lt;=AJO14,AJD15-AJO14,0)),0)),0)</f>
        <v>　</v>
      </c>
      <c r="AJP15" s="857"/>
      <c r="AJQ15" s="858"/>
      <c r="AJR15" s="856" t="str">
        <f>IFERROR(IF(OR(AJA15="日",AJA15="祝",AJA15=0,AJB15=""),"　",MAX(IF(AND(AJB15&lt;=AJR14,AJD15&gt;AJS14),AJS14-AJR14,IF(AND(AJB15&gt;AJR14,AJD15&lt;=AJS14),AJD15-AJB15,IF(AND(AJB15&lt;=AJR14,AJD15&lt;=AJS14),AJD15-AJR14,IF(AND(AJB15&gt;AJR14,AJD15&gt;AJS14),AJS14-AJB15,0)))),0)),0)</f>
        <v>　</v>
      </c>
      <c r="AJS15" s="857"/>
      <c r="AJT15" s="858"/>
      <c r="AJU15" s="856" t="str">
        <f>IFERROR(IF(OR(AJA15="日",AJA15="祝",AJA15=0,AJB15=""),"　",MAX(IF(AND(AJB15&gt;AJX14,AJD15&gt;AJV14),0,IF(AND(AJB15&lt;=AJX14,AJB15&gt;AJU14,AJD15&gt;AJV14),AJX14-AJB15,IF(AND(AJB15&lt;=AJX14,AJB15&lt;=AJU14,AJD15&gt;AJV14),AJX14-AJU14,IF(AND(AJB15&gt;AJU14,AJD15&lt;=AJV14),AJD15-AJB15,IF(AND(AJB15&lt;=AJU14,AJD15&lt;=AJV14),AJD15-AJU14,0))))),0)),0)</f>
        <v>　</v>
      </c>
      <c r="AJV15" s="857"/>
      <c r="AJW15" s="858"/>
      <c r="AJX15" s="856" t="str">
        <f>IFERROR(IF(OR(AJA15="日",AJA15="祝",AJA15=0,AJB15=""),"　",MAX(IF(AND(AJB15&lt;=AJX14,AJD15&gt;AJY14),AJY14-AJX14,IF(AJD15&lt;=AJY14,0,IF(AND(AJB15&gt;AJX14,AJD15&gt;AJY14),AJY14-AJB15,0))),0)),0)</f>
        <v>　</v>
      </c>
      <c r="AJY15" s="857"/>
      <c r="AJZ15" s="858"/>
      <c r="AKA15" s="856" t="str">
        <f>AJO15</f>
        <v>　</v>
      </c>
      <c r="AKB15" s="857"/>
      <c r="AKC15" s="858"/>
      <c r="AKD15" s="859" t="str">
        <f>IF(AKG15="×",TIME(0,0,0),IF(AKQ4="非常勤",AJF15,AJR15))</f>
        <v>　</v>
      </c>
      <c r="AKE15" s="860"/>
      <c r="AKF15" s="861"/>
      <c r="AKG15" s="352"/>
      <c r="AKH15" s="859" t="str">
        <f>IF(AKK15="×",TIME(0,0,0),IF(AKQ4="非常勤",AJI15,AJU15))</f>
        <v>　</v>
      </c>
      <c r="AKI15" s="860"/>
      <c r="AKJ15" s="861"/>
      <c r="AKK15" s="352"/>
      <c r="AKL15" s="859" t="str">
        <f>IF(AKO15="×",TIME(0,0,0),IF(AKQ4="非常勤",AJL15,AJX15))</f>
        <v>　</v>
      </c>
      <c r="AKM15" s="860"/>
      <c r="AKN15" s="861"/>
      <c r="AKO15" s="352"/>
      <c r="AKP15" s="859" t="str">
        <f>IF(AKS15="×",TIME(0,0,0),IF(AKQ4="非常勤",AJO15,AKA15))</f>
        <v>　</v>
      </c>
      <c r="AKQ15" s="860"/>
      <c r="AKR15" s="861"/>
      <c r="AKS15" s="352"/>
      <c r="AKT15" s="862"/>
      <c r="AKU15" s="863"/>
      <c r="AKV15" s="862"/>
      <c r="AKW15" s="864"/>
      <c r="AKX15" s="863"/>
      <c r="AKY15" s="865"/>
      <c r="AKZ15" s="866"/>
      <c r="ALA15" s="866"/>
      <c r="ALB15" s="867"/>
      <c r="ALC15" s="406">
        <f>$A$15</f>
        <v>1</v>
      </c>
      <c r="ALD15" s="378" t="str">
        <f>$B$15</f>
        <v>水</v>
      </c>
      <c r="ALE15" s="854"/>
      <c r="ALF15" s="855"/>
      <c r="ALG15" s="854"/>
      <c r="ALH15" s="855"/>
      <c r="ALI15" s="856" t="str">
        <f>IFERROR(IF(OR(ALD15="日",ALD15="祝",ALD15=0,ALE15=""),"　",MAX(IF(AND(ALE15&lt;=ALI14,ALG15&gt;ALJ14),ALJ14-ALI14,IF(AND(ALE15&gt;ALI14,ALG15&lt;=ALJ14),ALG15-ALE15,IF(AND(ALE15&lt;=ALI14,ALG15&lt;=ALJ14),ALG15-ALI14,IF(AND(ALE15&gt;ALI14,ALG15&gt;ALJ14),ALJ14-ALE15,0)))),0)),0)</f>
        <v>　</v>
      </c>
      <c r="ALJ15" s="857"/>
      <c r="ALK15" s="858"/>
      <c r="ALL15" s="856" t="str">
        <f>IFERROR(IF(OR(ALD15="日",ALD15="祝",ALD15=0,ALE15=""),"　",MAX(IF(AND(ALE15&gt;ALO14,ALG15&gt;ALM14),0,IF(AND(ALE15&lt;=ALO14,ALE15&gt;ALL14,ALG15&gt;ALM14),ALO14-ALE15,IF(AND(ALE15&lt;=ALO14,ALE15&lt;=ALL14,ALG15&gt;ALM14),ALO14-ALL14,IF(AND(ALE15&gt;ALL14,ALG15&lt;=ALM14),ALG15-ALE15,IF(AND(ALE15&lt;=ALL14,ALG15&lt;=ALM14),ALG15-ALL14,0))))),0)),0)</f>
        <v>　</v>
      </c>
      <c r="ALM15" s="857"/>
      <c r="ALN15" s="858"/>
      <c r="ALO15" s="856" t="str">
        <f>IFERROR(IF(OR(ALD15="日",ALD15="祝",ALD15=0,ALE15=""),"　",MAX(IF(AND(ALE15&lt;=ALO14,ALG15&gt;ALP14),ALP14-ALO14,IF(ALG15&lt;=ALP14,0,IF(AND(ALE15&gt;ALO14,ALG15&gt;ALP14),ALP14-ALE15,0))),0)),0)</f>
        <v>　</v>
      </c>
      <c r="ALP15" s="857"/>
      <c r="ALQ15" s="858"/>
      <c r="ALR15" s="856" t="str">
        <f>IFERROR(IF(OR(ALD15="日",ALD15="祝",ALD15=0,ALE15=""),"　",MAX(IF(ALE15&gt;ALR14,ALG15-ALE15,IF(ALE15&lt;=ALR14,ALG15-ALR14,0)),0)),0)</f>
        <v>　</v>
      </c>
      <c r="ALS15" s="857"/>
      <c r="ALT15" s="858"/>
      <c r="ALU15" s="856" t="str">
        <f>IFERROR(IF(OR(ALD15="日",ALD15="祝",ALD15=0,ALE15=""),"　",MAX(IF(AND(ALE15&lt;=ALU14,ALG15&gt;ALV14),ALV14-ALU14,IF(AND(ALE15&gt;ALU14,ALG15&lt;=ALV14),ALG15-ALE15,IF(AND(ALE15&lt;=ALU14,ALG15&lt;=ALV14),ALG15-ALU14,IF(AND(ALE15&gt;ALU14,ALG15&gt;ALV14),ALV14-ALE15,0)))),0)),0)</f>
        <v>　</v>
      </c>
      <c r="ALV15" s="857"/>
      <c r="ALW15" s="858"/>
      <c r="ALX15" s="856" t="str">
        <f>IFERROR(IF(OR(ALD15="日",ALD15="祝",ALD15=0,ALE15=""),"　",MAX(IF(AND(ALE15&gt;AMA14,ALG15&gt;ALY14),0,IF(AND(ALE15&lt;=AMA14,ALE15&gt;ALX14,ALG15&gt;ALY14),AMA14-ALE15,IF(AND(ALE15&lt;=AMA14,ALE15&lt;=ALX14,ALG15&gt;ALY14),AMA14-ALX14,IF(AND(ALE15&gt;ALX14,ALG15&lt;=ALY14),ALG15-ALE15,IF(AND(ALE15&lt;=ALX14,ALG15&lt;=ALY14),ALG15-ALX14,0))))),0)),0)</f>
        <v>　</v>
      </c>
      <c r="ALY15" s="857"/>
      <c r="ALZ15" s="858"/>
      <c r="AMA15" s="856" t="str">
        <f>IFERROR(IF(OR(ALD15="日",ALD15="祝",ALD15=0,ALE15=""),"　",MAX(IF(AND(ALE15&lt;=AMA14,ALG15&gt;AMB14),AMB14-AMA14,IF(ALG15&lt;=AMB14,0,IF(AND(ALE15&gt;AMA14,ALG15&gt;AMB14),AMB14-ALE15,0))),0)),0)</f>
        <v>　</v>
      </c>
      <c r="AMB15" s="857"/>
      <c r="AMC15" s="858"/>
      <c r="AMD15" s="856" t="str">
        <f>ALR15</f>
        <v>　</v>
      </c>
      <c r="AME15" s="857"/>
      <c r="AMF15" s="858"/>
      <c r="AMG15" s="859" t="str">
        <f>IF(AMJ15="×",TIME(0,0,0),IF(AMT4="非常勤",ALI15,ALU15))</f>
        <v>　</v>
      </c>
      <c r="AMH15" s="860"/>
      <c r="AMI15" s="861"/>
      <c r="AMJ15" s="352"/>
      <c r="AMK15" s="859" t="str">
        <f>IF(AMN15="×",TIME(0,0,0),IF(AMT4="非常勤",ALL15,ALX15))</f>
        <v>　</v>
      </c>
      <c r="AML15" s="860"/>
      <c r="AMM15" s="861"/>
      <c r="AMN15" s="352"/>
      <c r="AMO15" s="859" t="str">
        <f>IF(AMR15="×",TIME(0,0,0),IF(AMT4="非常勤",ALO15,AMA15))</f>
        <v>　</v>
      </c>
      <c r="AMP15" s="860"/>
      <c r="AMQ15" s="861"/>
      <c r="AMR15" s="352"/>
      <c r="AMS15" s="859" t="str">
        <f>IF(AMV15="×",TIME(0,0,0),IF(AMT4="非常勤",ALR15,AMD15))</f>
        <v>　</v>
      </c>
      <c r="AMT15" s="860"/>
      <c r="AMU15" s="861"/>
      <c r="AMV15" s="352"/>
      <c r="AMW15" s="862"/>
      <c r="AMX15" s="863"/>
      <c r="AMY15" s="862"/>
      <c r="AMZ15" s="864"/>
      <c r="ANA15" s="863"/>
      <c r="ANB15" s="865"/>
      <c r="ANC15" s="866"/>
      <c r="AND15" s="866"/>
      <c r="ANE15" s="867"/>
      <c r="ANF15" s="406">
        <f>$A$15</f>
        <v>1</v>
      </c>
      <c r="ANG15" s="378" t="str">
        <f>$B$15</f>
        <v>水</v>
      </c>
      <c r="ANH15" s="854"/>
      <c r="ANI15" s="855"/>
      <c r="ANJ15" s="854"/>
      <c r="ANK15" s="855"/>
      <c r="ANL15" s="856" t="str">
        <f>IFERROR(IF(OR(ANG15="日",ANG15="祝",ANG15=0,ANH15=""),"　",MAX(IF(AND(ANH15&lt;=ANL14,ANJ15&gt;ANM14),ANM14-ANL14,IF(AND(ANH15&gt;ANL14,ANJ15&lt;=ANM14),ANJ15-ANH15,IF(AND(ANH15&lt;=ANL14,ANJ15&lt;=ANM14),ANJ15-ANL14,IF(AND(ANH15&gt;ANL14,ANJ15&gt;ANM14),ANM14-ANH15,0)))),0)),0)</f>
        <v>　</v>
      </c>
      <c r="ANM15" s="857"/>
      <c r="ANN15" s="858"/>
      <c r="ANO15" s="856" t="str">
        <f>IFERROR(IF(OR(ANG15="日",ANG15="祝",ANG15=0,ANH15=""),"　",MAX(IF(AND(ANH15&gt;ANR14,ANJ15&gt;ANP14),0,IF(AND(ANH15&lt;=ANR14,ANH15&gt;ANO14,ANJ15&gt;ANP14),ANR14-ANH15,IF(AND(ANH15&lt;=ANR14,ANH15&lt;=ANO14,ANJ15&gt;ANP14),ANR14-ANO14,IF(AND(ANH15&gt;ANO14,ANJ15&lt;=ANP14),ANJ15-ANH15,IF(AND(ANH15&lt;=ANO14,ANJ15&lt;=ANP14),ANJ15-ANO14,0))))),0)),0)</f>
        <v>　</v>
      </c>
      <c r="ANP15" s="857"/>
      <c r="ANQ15" s="858"/>
      <c r="ANR15" s="856" t="str">
        <f>IFERROR(IF(OR(ANG15="日",ANG15="祝",ANG15=0,ANH15=""),"　",MAX(IF(AND(ANH15&lt;=ANR14,ANJ15&gt;ANS14),ANS14-ANR14,IF(ANJ15&lt;=ANS14,0,IF(AND(ANH15&gt;ANR14,ANJ15&gt;ANS14),ANS14-ANH15,0))),0)),0)</f>
        <v>　</v>
      </c>
      <c r="ANS15" s="857"/>
      <c r="ANT15" s="858"/>
      <c r="ANU15" s="856" t="str">
        <f>IFERROR(IF(OR(ANG15="日",ANG15="祝",ANG15=0,ANH15=""),"　",MAX(IF(ANH15&gt;ANU14,ANJ15-ANH15,IF(ANH15&lt;=ANU14,ANJ15-ANU14,0)),0)),0)</f>
        <v>　</v>
      </c>
      <c r="ANV15" s="857"/>
      <c r="ANW15" s="858"/>
      <c r="ANX15" s="856" t="str">
        <f>IFERROR(IF(OR(ANG15="日",ANG15="祝",ANG15=0,ANH15=""),"　",MAX(IF(AND(ANH15&lt;=ANX14,ANJ15&gt;ANY14),ANY14-ANX14,IF(AND(ANH15&gt;ANX14,ANJ15&lt;=ANY14),ANJ15-ANH15,IF(AND(ANH15&lt;=ANX14,ANJ15&lt;=ANY14),ANJ15-ANX14,IF(AND(ANH15&gt;ANX14,ANJ15&gt;ANY14),ANY14-ANH15,0)))),0)),0)</f>
        <v>　</v>
      </c>
      <c r="ANY15" s="857"/>
      <c r="ANZ15" s="858"/>
      <c r="AOA15" s="856" t="str">
        <f>IFERROR(IF(OR(ANG15="日",ANG15="祝",ANG15=0,ANH15=""),"　",MAX(IF(AND(ANH15&gt;AOD14,ANJ15&gt;AOB14),0,IF(AND(ANH15&lt;=AOD14,ANH15&gt;AOA14,ANJ15&gt;AOB14),AOD14-ANH15,IF(AND(ANH15&lt;=AOD14,ANH15&lt;=AOA14,ANJ15&gt;AOB14),AOD14-AOA14,IF(AND(ANH15&gt;AOA14,ANJ15&lt;=AOB14),ANJ15-ANH15,IF(AND(ANH15&lt;=AOA14,ANJ15&lt;=AOB14),ANJ15-AOA14,0))))),0)),0)</f>
        <v>　</v>
      </c>
      <c r="AOB15" s="857"/>
      <c r="AOC15" s="858"/>
      <c r="AOD15" s="856" t="str">
        <f>IFERROR(IF(OR(ANG15="日",ANG15="祝",ANG15=0,ANH15=""),"　",MAX(IF(AND(ANH15&lt;=AOD14,ANJ15&gt;AOE14),AOE14-AOD14,IF(ANJ15&lt;=AOE14,0,IF(AND(ANH15&gt;AOD14,ANJ15&gt;AOE14),AOE14-ANH15,0))),0)),0)</f>
        <v>　</v>
      </c>
      <c r="AOE15" s="857"/>
      <c r="AOF15" s="858"/>
      <c r="AOG15" s="856" t="str">
        <f>ANU15</f>
        <v>　</v>
      </c>
      <c r="AOH15" s="857"/>
      <c r="AOI15" s="858"/>
      <c r="AOJ15" s="859" t="str">
        <f>IF(AOM15="×",TIME(0,0,0),IF(AOW4="非常勤",ANL15,ANX15))</f>
        <v>　</v>
      </c>
      <c r="AOK15" s="860"/>
      <c r="AOL15" s="861"/>
      <c r="AOM15" s="352"/>
      <c r="AON15" s="859" t="str">
        <f>IF(AOQ15="×",TIME(0,0,0),IF(AOW4="非常勤",ANO15,AOA15))</f>
        <v>　</v>
      </c>
      <c r="AOO15" s="860"/>
      <c r="AOP15" s="861"/>
      <c r="AOQ15" s="352"/>
      <c r="AOR15" s="859" t="str">
        <f>IF(AOU15="×",TIME(0,0,0),IF(AOW4="非常勤",ANR15,AOD15))</f>
        <v>　</v>
      </c>
      <c r="AOS15" s="860"/>
      <c r="AOT15" s="861"/>
      <c r="AOU15" s="352"/>
      <c r="AOV15" s="859" t="str">
        <f>IF(AOY15="×",TIME(0,0,0),IF(AOW4="非常勤",ANU15,AOG15))</f>
        <v>　</v>
      </c>
      <c r="AOW15" s="860"/>
      <c r="AOX15" s="861"/>
      <c r="AOY15" s="352"/>
      <c r="AOZ15" s="862"/>
      <c r="APA15" s="863"/>
      <c r="APB15" s="862"/>
      <c r="APC15" s="864"/>
      <c r="APD15" s="863"/>
      <c r="APE15" s="865"/>
      <c r="APF15" s="866"/>
      <c r="APG15" s="866"/>
      <c r="APH15" s="867"/>
    </row>
    <row r="16" spans="1:1100" ht="15" customHeight="1">
      <c r="A16" s="377">
        <f>DAY(DATE('別紙2-1【初めに入力】'!$W$2,'別紙2-1【初めに入力】'!$Q$2,A15+1))</f>
        <v>2</v>
      </c>
      <c r="B16" s="378" t="str">
        <f>IF(IFERROR(MATCH(DATE('別紙2-1【初めに入力】'!$W$2,'別紙2-1【初めに入力】'!$Q$2,$A16),万年カレンダー・祝日!$K$2:$K$27,0),0)&gt;=1,"祝",TEXT(WEEKDAY(DATE('別紙2-1【初めに入力】'!$W$2,'別紙2-1【初めに入力】'!$Q$2,'別表_個別勤務状況（1～20）'!A16)),"aaa"))</f>
        <v>木</v>
      </c>
      <c r="C16" s="797"/>
      <c r="D16" s="797"/>
      <c r="E16" s="797"/>
      <c r="F16" s="797"/>
      <c r="G16" s="856" t="str">
        <f>IFERROR(IF(OR(B16="日",B16="祝",B16=0,C16=""),"　",MAX(IF(AND(C16&lt;=G14,E16&gt;H14),H14-G14,IF(AND(C16&gt;G14,E16&lt;=H14),E16-C16,IF(AND(C16&lt;=G14,E16&lt;=H14),E16-G14,IF(AND(C16&gt;G14,E16&gt;H14),H14-C16,0)))),0)),0)</f>
        <v>　</v>
      </c>
      <c r="H16" s="857"/>
      <c r="I16" s="858"/>
      <c r="J16" s="856" t="str">
        <f>IFERROR(IF(OR(B16="日",B16="祝",B16=0,C16=""),"　",MAX(IF(AND(C16&gt;M14,E16&gt;K14),0,IF(AND(C16&lt;=M14,C16&gt;J14,E16&gt;K14),M14-C16,IF(AND(C16&lt;=M14,C16&lt;=J14,E16&gt;K14),M14-J14,IF(AND(C16&gt;J14,E16&lt;=K14),E16-C16,IF(AND(C16&lt;=J14,E16&lt;=K14),E16-J14,0))))),0)),0)</f>
        <v>　</v>
      </c>
      <c r="K16" s="857"/>
      <c r="L16" s="858"/>
      <c r="M16" s="856" t="str">
        <f>IFERROR(IF(OR(B16="日",B16="祝",B16=0,C16=""),"　",MAX(IF(AND(C16&lt;=M14,E16&gt;N14),N14-M14,IF(E16&lt;=N14,0,IF(AND(C16&gt;M14,E16&gt;N14),N14-C16,0))),0)),0)</f>
        <v>　</v>
      </c>
      <c r="N16" s="857"/>
      <c r="O16" s="858"/>
      <c r="P16" s="856" t="str">
        <f>IFERROR(IF(OR(B16="日",B16="祝",B16=0,C16=""),"　",MAX(IF(C16&gt;P14,E16-C16,IF(C16&lt;=P14,E16-P14,0)),0)),0)</f>
        <v>　</v>
      </c>
      <c r="Q16" s="857"/>
      <c r="R16" s="858"/>
      <c r="S16" s="856" t="str">
        <f>IFERROR(IF(OR(B16="日",B16="祝",B16=0,C16=""),"　",MAX(IF(AND(C16&lt;=S14,E16&gt;T14),T14-S14,IF(AND(C16&gt;S14,E16&lt;=T14),E16-C16,IF(AND(C16&lt;=S14,E16&lt;=T14),E16-S14,IF(AND(C16&gt;S14,E16&gt;T14),T14-C16,0)))),0)),0)</f>
        <v>　</v>
      </c>
      <c r="T16" s="857"/>
      <c r="U16" s="858"/>
      <c r="V16" s="856" t="str">
        <f>IFERROR(IF(OR(B16="日",B16="祝",B16=0,C16=""),"　",MAX(IF(AND(C16&gt;Y14,E16&gt;W14),0,IF(AND(C16&lt;=Y14,C16&gt;V14,E16&gt;W14),Y14-C16,IF(AND(C16&lt;=Y14,C16&lt;=V14,E16&gt;W14),Y14-V14,IF(AND(C16&gt;V14,E16&lt;=W14),E16-C16,IF(AND(C16&lt;=V14,E16&lt;=W14),E16-V14,0))))),0)),0)</f>
        <v>　</v>
      </c>
      <c r="W16" s="857"/>
      <c r="X16" s="858"/>
      <c r="Y16" s="856" t="str">
        <f>IFERROR(IF(OR(B16="日",B16="祝",B16=0,C16=""),"　",MAX(IF(AND(C16&lt;=Y14,E16&gt;Z14),Z14-Y14,IF(E16&lt;=Z14,0,IF(AND(C16&gt;Y14,E16&gt;Z14),Z14-C16,0))),0)),0)</f>
        <v>　</v>
      </c>
      <c r="Z16" s="857"/>
      <c r="AA16" s="858"/>
      <c r="AB16" s="856" t="str">
        <f t="shared" ref="AB16:AB45" si="0">P16</f>
        <v>　</v>
      </c>
      <c r="AC16" s="857"/>
      <c r="AD16" s="858"/>
      <c r="AE16" s="954" t="str">
        <f>IF(AH16="×",TIME(0,0,0),IF(AR4="非常勤",G16,S16))</f>
        <v>　</v>
      </c>
      <c r="AF16" s="885"/>
      <c r="AG16" s="885"/>
      <c r="AH16" s="352"/>
      <c r="AI16" s="954" t="str">
        <f>IF(AL16="×",TIME(0,0,0),IF(AR4="非常勤",J16,V16))</f>
        <v>　</v>
      </c>
      <c r="AJ16" s="885"/>
      <c r="AK16" s="885"/>
      <c r="AL16" s="352"/>
      <c r="AM16" s="954" t="str">
        <f>IF(AP16="×",TIME(0,0,0),IF(AR4="非常勤",M16,Y16))</f>
        <v>　</v>
      </c>
      <c r="AN16" s="885"/>
      <c r="AO16" s="885"/>
      <c r="AP16" s="352"/>
      <c r="AQ16" s="954" t="str">
        <f>IF(AT16="×",TIME(0,0,0),IF(AR4="非常勤",P16,AB16))</f>
        <v>　</v>
      </c>
      <c r="AR16" s="885"/>
      <c r="AS16" s="955"/>
      <c r="AT16" s="352"/>
      <c r="AU16" s="956"/>
      <c r="AV16" s="956"/>
      <c r="AW16" s="862"/>
      <c r="AX16" s="864"/>
      <c r="AY16" s="863"/>
      <c r="AZ16" s="865"/>
      <c r="BA16" s="866"/>
      <c r="BB16" s="866"/>
      <c r="BC16" s="867"/>
      <c r="BD16" s="377">
        <f>$A$16</f>
        <v>2</v>
      </c>
      <c r="BE16" s="378" t="str">
        <f>$B$16</f>
        <v>木</v>
      </c>
      <c r="BF16" s="854"/>
      <c r="BG16" s="855"/>
      <c r="BH16" s="854"/>
      <c r="BI16" s="855"/>
      <c r="BJ16" s="856" t="str">
        <f>IFERROR(IF(OR(BE16="日",BE16="祝",BE16=0,BF16=""),"　",MAX(IF(AND(BF16&lt;=BJ14,BH16&gt;BK14),BK14-BJ14,IF(AND(BF16&gt;BJ14,BH16&lt;=BK14),BH16-BF16,IF(AND(BF16&lt;=BJ14,BH16&lt;=BK14),BH16-BJ14,IF(AND(BF16&gt;BJ14,BH16&gt;BK14),BK14-BF16,0)))),0)),0)</f>
        <v>　</v>
      </c>
      <c r="BK16" s="857"/>
      <c r="BL16" s="858"/>
      <c r="BM16" s="856" t="str">
        <f>IFERROR(IF(OR(BE16="日",BE16="祝",BE16=0,BF16=""),"　",MAX(IF(AND(BF16&gt;BP14,BH16&gt;BN14),0,IF(AND(BF16&lt;=BP14,BF16&gt;BM14,BH16&gt;BN14),BP14-BF16,IF(AND(BF16&lt;=BP14,BF16&lt;=BM14,BH16&gt;BN14),BP14-BM14,IF(AND(BF16&gt;BM14,BH16&lt;=BN14),BH16-BF16,IF(AND(BF16&lt;=BM14,BH16&lt;=BN14),BH16-BM14,0))))),0)),0)</f>
        <v>　</v>
      </c>
      <c r="BN16" s="857"/>
      <c r="BO16" s="858"/>
      <c r="BP16" s="856" t="str">
        <f>IFERROR(IF(OR(BE16="日",BE16="祝",BE16=0,BF16=""),"　",MAX(IF(AND(BF16&lt;=BP14,BH16&gt;BQ14),BQ14-BP14,IF(BH16&lt;=BQ14,0,IF(AND(BF16&gt;BP14,BH16&gt;BQ14),BQ14-BF16,0))),0)),0)</f>
        <v>　</v>
      </c>
      <c r="BQ16" s="857"/>
      <c r="BR16" s="858"/>
      <c r="BS16" s="856" t="str">
        <f>IFERROR(IF(OR(BE16="日",BE16="祝",BE16=0,BF16=""),"　",MAX(IF(BF16&gt;BS14,BH16-BF16,IF(BF16&lt;=BS14,BH16-BS14,0)),0)),0)</f>
        <v>　</v>
      </c>
      <c r="BT16" s="857"/>
      <c r="BU16" s="858"/>
      <c r="BV16" s="856" t="str">
        <f>IFERROR(IF(OR(BE16="日",BE16="祝",BE16=0,BF16=""),"　",MAX(IF(AND(BF16&lt;=BV14,BH16&gt;BW14),BW14-BV14,IF(AND(BF16&gt;BV14,BH16&lt;=BW14),BH16-BF16,IF(AND(BF16&lt;=BV14,BH16&lt;=BW14),BH16-BV14,IF(AND(BF16&gt;BV14,BH16&gt;BW14),BW14-BF16,0)))),0)),0)</f>
        <v>　</v>
      </c>
      <c r="BW16" s="857"/>
      <c r="BX16" s="858"/>
      <c r="BY16" s="856" t="str">
        <f>IFERROR(IF(OR(BE16="日",BE16="祝",BE16=0,BF16=""),"　",MAX(IF(AND(BF16&gt;CB14,BH16&gt;BZ14),0,IF(AND(BF16&lt;=CB14,BF16&gt;BY14,BH16&gt;BZ14),CB14-BF16,IF(AND(BF16&lt;=CB14,BF16&lt;=BY14,BH16&gt;BZ14),CB14-BY14,IF(AND(BF16&gt;BY14,BH16&lt;=BZ14),BH16-BF16,IF(AND(BF16&lt;=BY14,BH16&lt;=BZ14),BH16-BY14,0))))),0)),0)</f>
        <v>　</v>
      </c>
      <c r="BZ16" s="857"/>
      <c r="CA16" s="858"/>
      <c r="CB16" s="856" t="str">
        <f>IFERROR(IF(OR(BE16="日",BE16="祝",BE16=0,BF16=""),"　",MAX(IF(AND(BF16&lt;=CB14,BH16&gt;CC14),CC14-CB14,IF(BH16&lt;=CC14,0,IF(AND(BF16&gt;CB14,BH16&gt;CC14),CC14-BF16,0))),0)),0)</f>
        <v>　</v>
      </c>
      <c r="CC16" s="857"/>
      <c r="CD16" s="858"/>
      <c r="CE16" s="856" t="str">
        <f t="shared" ref="CE16:CE45" si="1">BS16</f>
        <v>　</v>
      </c>
      <c r="CF16" s="857"/>
      <c r="CG16" s="858"/>
      <c r="CH16" s="859" t="str">
        <f>IF(CK16="×",TIME(0,0,0),IF(CU4="非常勤",BJ16,BV16))</f>
        <v>　</v>
      </c>
      <c r="CI16" s="860"/>
      <c r="CJ16" s="861"/>
      <c r="CK16" s="352"/>
      <c r="CL16" s="859" t="str">
        <f>IF(CO16="×",TIME(0,0,0),IF(CU4="非常勤",BM16,BY16))</f>
        <v>　</v>
      </c>
      <c r="CM16" s="860"/>
      <c r="CN16" s="861"/>
      <c r="CO16" s="352"/>
      <c r="CP16" s="859" t="str">
        <f>IF(CS16="×",TIME(0,0,0),IF(CU4="非常勤",BP16,CB16))</f>
        <v>　</v>
      </c>
      <c r="CQ16" s="860"/>
      <c r="CR16" s="861"/>
      <c r="CS16" s="352"/>
      <c r="CT16" s="859" t="str">
        <f>IF(CW16="×",TIME(0,0,0),IF(CU4="非常勤",BS16,CE16))</f>
        <v>　</v>
      </c>
      <c r="CU16" s="860"/>
      <c r="CV16" s="861"/>
      <c r="CW16" s="352"/>
      <c r="CX16" s="862"/>
      <c r="CY16" s="863"/>
      <c r="CZ16" s="862"/>
      <c r="DA16" s="864"/>
      <c r="DB16" s="863"/>
      <c r="DC16" s="865"/>
      <c r="DD16" s="866"/>
      <c r="DE16" s="866"/>
      <c r="DF16" s="867"/>
      <c r="DG16" s="377">
        <f>$A$16</f>
        <v>2</v>
      </c>
      <c r="DH16" s="378" t="str">
        <f>$B$16</f>
        <v>木</v>
      </c>
      <c r="DI16" s="854"/>
      <c r="DJ16" s="855"/>
      <c r="DK16" s="854"/>
      <c r="DL16" s="855"/>
      <c r="DM16" s="856" t="str">
        <f>IFERROR(IF(OR(DH16="日",DH16="祝",DH16=0,DI16=""),"　",MAX(IF(AND(DI16&lt;=DM14,DK16&gt;DN14),DN14-DM14,IF(AND(DI16&gt;DM14,DK16&lt;=DN14),DK16-DI16,IF(AND(DI16&lt;=DM14,DK16&lt;=DN14),DK16-DM14,IF(AND(DI16&gt;DM14,DK16&gt;DN14),DN14-DI16,0)))),0)),0)</f>
        <v>　</v>
      </c>
      <c r="DN16" s="857"/>
      <c r="DO16" s="858"/>
      <c r="DP16" s="856" t="str">
        <f>IFERROR(IF(OR(DH16="日",DH16="祝",DH16=0,DI16=""),"　",MAX(IF(AND(DI16&gt;DS14,DK16&gt;DQ14),0,IF(AND(DI16&lt;=DS14,DI16&gt;DP14,DK16&gt;DQ14),DS14-DI16,IF(AND(DI16&lt;=DS14,DI16&lt;=DP14,DK16&gt;DQ14),DS14-DP14,IF(AND(DI16&gt;DP14,DK16&lt;=DQ14),DK16-DI16,IF(AND(DI16&lt;=DP14,DK16&lt;=DQ14),DK16-DP14,0))))),0)),0)</f>
        <v>　</v>
      </c>
      <c r="DQ16" s="857"/>
      <c r="DR16" s="858"/>
      <c r="DS16" s="856" t="str">
        <f>IFERROR(IF(OR(DH16="日",DH16="祝",DH16=0,DI16=""),"　",MAX(IF(AND(DI16&lt;=DS14,DK16&gt;DT14),DT14-DS14,IF(DK16&lt;=DT14,0,IF(AND(DI16&gt;DS14,DK16&gt;DT14),DT14-DI16,0))),0)),0)</f>
        <v>　</v>
      </c>
      <c r="DT16" s="857"/>
      <c r="DU16" s="858"/>
      <c r="DV16" s="856" t="str">
        <f>IFERROR(IF(OR(DH16="日",DH16="祝",DH16=0,DI16=""),"　",MAX(IF(DI16&gt;DV14,DK16-DI16,IF(DI16&lt;=DV14,DK16-DV14,0)),0)),0)</f>
        <v>　</v>
      </c>
      <c r="DW16" s="857"/>
      <c r="DX16" s="858"/>
      <c r="DY16" s="856" t="str">
        <f>IFERROR(IF(OR(DH16="日",DH16="祝",DH16=0,DI16=""),"　",MAX(IF(AND(DI16&lt;=DY14,DK16&gt;DZ14),DZ14-DY14,IF(AND(DI16&gt;DY14,DK16&lt;=DZ14),DK16-DI16,IF(AND(DI16&lt;=DY14,DK16&lt;=DZ14),DK16-DY14,IF(AND(DI16&gt;DY14,DK16&gt;DZ14),DZ14-DI16,0)))),0)),0)</f>
        <v>　</v>
      </c>
      <c r="DZ16" s="857"/>
      <c r="EA16" s="858"/>
      <c r="EB16" s="856" t="str">
        <f>IFERROR(IF(OR(DH16="日",DH16="祝",DH16=0,DI16=""),"　",MAX(IF(AND(DI16&gt;EE14,DK16&gt;EC14),0,IF(AND(DI16&lt;=EE14,DI16&gt;EB14,DK16&gt;EC14),EE14-DI16,IF(AND(DI16&lt;=EE14,DI16&lt;=EB14,DK16&gt;EC14),EE14-EB14,IF(AND(DI16&gt;EB14,DK16&lt;=EC14),DK16-DI16,IF(AND(DI16&lt;=EB14,DK16&lt;=EC14),DK16-EB14,0))))),0)),0)</f>
        <v>　</v>
      </c>
      <c r="EC16" s="857"/>
      <c r="ED16" s="858"/>
      <c r="EE16" s="856" t="str">
        <f>IFERROR(IF(OR(DH16="日",DH16="祝",DH16=0,DI16=""),"　",MAX(IF(AND(DI16&lt;=EE14,DK16&gt;EF14),EF14-EE14,IF(DK16&lt;=EF14,0,IF(AND(DI16&gt;EE14,DK16&gt;EF14),EF14-DI16,0))),0)),0)</f>
        <v>　</v>
      </c>
      <c r="EF16" s="857"/>
      <c r="EG16" s="858"/>
      <c r="EH16" s="856" t="str">
        <f t="shared" ref="EH16:EH45" si="2">DV16</f>
        <v>　</v>
      </c>
      <c r="EI16" s="857"/>
      <c r="EJ16" s="858"/>
      <c r="EK16" s="859" t="str">
        <f>IF(EN16="×",TIME(0,0,0),IF(EX4="非常勤",DM16,DY16))</f>
        <v>　</v>
      </c>
      <c r="EL16" s="860"/>
      <c r="EM16" s="861"/>
      <c r="EN16" s="352"/>
      <c r="EO16" s="859" t="str">
        <f>IF(ER16="×",TIME(0,0,0),IF(EX4="非常勤",DP16,EB16))</f>
        <v>　</v>
      </c>
      <c r="EP16" s="860"/>
      <c r="EQ16" s="861"/>
      <c r="ER16" s="352"/>
      <c r="ES16" s="859" t="str">
        <f>IF(EV16="×",TIME(0,0,0),IF(EX4="非常勤",DS16,EE16))</f>
        <v>　</v>
      </c>
      <c r="ET16" s="860"/>
      <c r="EU16" s="861"/>
      <c r="EV16" s="352"/>
      <c r="EW16" s="859" t="str">
        <f>IF(EZ16="×",TIME(0,0,0),IF(EX4="非常勤",DV16,EH16))</f>
        <v>　</v>
      </c>
      <c r="EX16" s="860"/>
      <c r="EY16" s="861"/>
      <c r="EZ16" s="352"/>
      <c r="FA16" s="862"/>
      <c r="FB16" s="863"/>
      <c r="FC16" s="862"/>
      <c r="FD16" s="864"/>
      <c r="FE16" s="863"/>
      <c r="FF16" s="865"/>
      <c r="FG16" s="866"/>
      <c r="FH16" s="866"/>
      <c r="FI16" s="867"/>
      <c r="FJ16" s="377">
        <f>$A$16</f>
        <v>2</v>
      </c>
      <c r="FK16" s="378" t="str">
        <f>$B$16</f>
        <v>木</v>
      </c>
      <c r="FL16" s="854"/>
      <c r="FM16" s="855"/>
      <c r="FN16" s="854"/>
      <c r="FO16" s="855"/>
      <c r="FP16" s="856" t="str">
        <f>IFERROR(IF(OR(FK16="日",FK16="祝",FK16=0,FL16=""),"　",MAX(IF(AND(FL16&lt;=FP14,FN16&gt;FQ14),FQ14-FP14,IF(AND(FL16&gt;FP14,FN16&lt;=FQ14),FN16-FL16,IF(AND(FL16&lt;=FP14,FN16&lt;=FQ14),FN16-FP14,IF(AND(FL16&gt;FP14,FN16&gt;FQ14),FQ14-FL16,0)))),0)),0)</f>
        <v>　</v>
      </c>
      <c r="FQ16" s="857"/>
      <c r="FR16" s="858"/>
      <c r="FS16" s="856" t="str">
        <f>IFERROR(IF(OR(FK16="日",FK16="祝",FK16=0,FL16=""),"　",MAX(IF(AND(FL16&gt;FV14,FN16&gt;FT14),0,IF(AND(FL16&lt;=FV14,FL16&gt;FS14,FN16&gt;FT14),FV14-FL16,IF(AND(FL16&lt;=FV14,FL16&lt;=FS14,FN16&gt;FT14),FV14-FS14,IF(AND(FL16&gt;FS14,FN16&lt;=FT14),FN16-FL16,IF(AND(FL16&lt;=FS14,FN16&lt;=FT14),FN16-FS14,0))))),0)),0)</f>
        <v>　</v>
      </c>
      <c r="FT16" s="857"/>
      <c r="FU16" s="858"/>
      <c r="FV16" s="856" t="str">
        <f>IFERROR(IF(OR(FK16="日",FK16="祝",FK16=0,FL16=""),"　",MAX(IF(AND(FL16&lt;=FV14,FN16&gt;FW14),FW14-FV14,IF(FN16&lt;=FW14,0,IF(AND(FL16&gt;FV14,FN16&gt;FW14),FW14-FL16,0))),0)),0)</f>
        <v>　</v>
      </c>
      <c r="FW16" s="857"/>
      <c r="FX16" s="858"/>
      <c r="FY16" s="856" t="str">
        <f>IFERROR(IF(OR(FK16="日",FK16="祝",FK16=0,FL16=""),"　",MAX(IF(FL16&gt;FY14,FN16-FL16,IF(FL16&lt;=FY14,FN16-FY14,0)),0)),0)</f>
        <v>　</v>
      </c>
      <c r="FZ16" s="857"/>
      <c r="GA16" s="858"/>
      <c r="GB16" s="856" t="str">
        <f>IFERROR(IF(OR(FK16="日",FK16="祝",FK16=0,FL16=""),"　",MAX(IF(AND(FL16&lt;=GB14,FN16&gt;GC14),GC14-GB14,IF(AND(FL16&gt;GB14,FN16&lt;=GC14),FN16-FL16,IF(AND(FL16&lt;=GB14,FN16&lt;=GC14),FN16-GB14,IF(AND(FL16&gt;GB14,FN16&gt;GC14),GC14-FL16,0)))),0)),0)</f>
        <v>　</v>
      </c>
      <c r="GC16" s="857"/>
      <c r="GD16" s="858"/>
      <c r="GE16" s="856" t="str">
        <f>IFERROR(IF(OR(FK16="日",FK16="祝",FK16=0,FL16=""),"　",MAX(IF(AND(FL16&gt;GH14,FN16&gt;GF14),0,IF(AND(FL16&lt;=GH14,FL16&gt;GE14,FN16&gt;GF14),GH14-FL16,IF(AND(FL16&lt;=GH14,FL16&lt;=GE14,FN16&gt;GF14),GH14-GE14,IF(AND(FL16&gt;GE14,FN16&lt;=GF14),FN16-FL16,IF(AND(FL16&lt;=GE14,FN16&lt;=GF14),FN16-GE14,0))))),0)),0)</f>
        <v>　</v>
      </c>
      <c r="GF16" s="857"/>
      <c r="GG16" s="858"/>
      <c r="GH16" s="856" t="str">
        <f>IFERROR(IF(OR(FK16="日",FK16="祝",FK16=0,FL16=""),"　",MAX(IF(AND(FL16&lt;=GH14,FN16&gt;GI14),GI14-GH14,IF(FN16&lt;=GI14,0,IF(AND(FL16&gt;GH14,FN16&gt;GI14),GI14-FL16,0))),0)),0)</f>
        <v>　</v>
      </c>
      <c r="GI16" s="857"/>
      <c r="GJ16" s="858"/>
      <c r="GK16" s="856" t="str">
        <f t="shared" ref="GK16:GK45" si="3">FY16</f>
        <v>　</v>
      </c>
      <c r="GL16" s="857"/>
      <c r="GM16" s="858"/>
      <c r="GN16" s="859" t="str">
        <f>IF(GQ16="×",TIME(0,0,0),IF(HA4="非常勤",FP16,GB16))</f>
        <v>　</v>
      </c>
      <c r="GO16" s="860"/>
      <c r="GP16" s="861"/>
      <c r="GQ16" s="352"/>
      <c r="GR16" s="859" t="str">
        <f>IF(GU16="×",TIME(0,0,0),IF(HA4="非常勤",FS16,GE16))</f>
        <v>　</v>
      </c>
      <c r="GS16" s="860"/>
      <c r="GT16" s="861"/>
      <c r="GU16" s="352"/>
      <c r="GV16" s="859" t="str">
        <f>IF(GY16="×",TIME(0,0,0),IF(HA4="非常勤",FV16,GH16))</f>
        <v>　</v>
      </c>
      <c r="GW16" s="860"/>
      <c r="GX16" s="861"/>
      <c r="GY16" s="352"/>
      <c r="GZ16" s="859" t="str">
        <f>IF(HC16="×",TIME(0,0,0),IF(HA4="非常勤",FY16,GK16))</f>
        <v>　</v>
      </c>
      <c r="HA16" s="860"/>
      <c r="HB16" s="861"/>
      <c r="HC16" s="352"/>
      <c r="HD16" s="862"/>
      <c r="HE16" s="863"/>
      <c r="HF16" s="862"/>
      <c r="HG16" s="864"/>
      <c r="HH16" s="863"/>
      <c r="HI16" s="865"/>
      <c r="HJ16" s="866"/>
      <c r="HK16" s="866"/>
      <c r="HL16" s="867"/>
      <c r="HM16" s="377">
        <f>$A$16</f>
        <v>2</v>
      </c>
      <c r="HN16" s="378" t="str">
        <f>$B$16</f>
        <v>木</v>
      </c>
      <c r="HO16" s="854"/>
      <c r="HP16" s="855"/>
      <c r="HQ16" s="854"/>
      <c r="HR16" s="855"/>
      <c r="HS16" s="856" t="str">
        <f>IFERROR(IF(OR(HN16="日",HN16="祝",HN16=0,HO16=""),"　",MAX(IF(AND(HO16&lt;=HS14,HQ16&gt;HT14),HT14-HS14,IF(AND(HO16&gt;HS14,HQ16&lt;=HT14),HQ16-HO16,IF(AND(HO16&lt;=HS14,HQ16&lt;=HT14),HQ16-HS14,IF(AND(HO16&gt;HS14,HQ16&gt;HT14),HT14-HO16,0)))),0)),0)</f>
        <v>　</v>
      </c>
      <c r="HT16" s="857"/>
      <c r="HU16" s="858"/>
      <c r="HV16" s="856" t="str">
        <f>IFERROR(IF(OR(HN16="日",HN16="祝",HN16=0,HO16=""),"　",MAX(IF(AND(HO16&gt;HY14,HQ16&gt;HW14),0,IF(AND(HO16&lt;=HY14,HO16&gt;HV14,HQ16&gt;HW14),HY14-HO16,IF(AND(HO16&lt;=HY14,HO16&lt;=HV14,HQ16&gt;HW14),HY14-HV14,IF(AND(HO16&gt;HV14,HQ16&lt;=HW14),HQ16-HO16,IF(AND(HO16&lt;=HV14,HQ16&lt;=HW14),HQ16-HV14,0))))),0)),0)</f>
        <v>　</v>
      </c>
      <c r="HW16" s="857"/>
      <c r="HX16" s="858"/>
      <c r="HY16" s="856" t="str">
        <f>IFERROR(IF(OR(HN16="日",HN16="祝",HN16=0,HO16=""),"　",MAX(IF(AND(HO16&lt;=HY14,HQ16&gt;HZ14),HZ14-HY14,IF(HQ16&lt;=HZ14,0,IF(AND(HO16&gt;HY14,HQ16&gt;HZ14),HZ14-HO16,0))),0)),0)</f>
        <v>　</v>
      </c>
      <c r="HZ16" s="857"/>
      <c r="IA16" s="858"/>
      <c r="IB16" s="856" t="str">
        <f>IFERROR(IF(OR(HN16="日",HN16="祝",HN16=0,HO16=""),"　",MAX(IF(HO16&gt;IB14,HQ16-HO16,IF(HO16&lt;=IB14,HQ16-IB14,0)),0)),0)</f>
        <v>　</v>
      </c>
      <c r="IC16" s="857"/>
      <c r="ID16" s="858"/>
      <c r="IE16" s="856" t="str">
        <f>IFERROR(IF(OR(HN16="日",HN16="祝",HN16=0,HO16=""),"　",MAX(IF(AND(HO16&lt;=IE14,HQ16&gt;IF14),IF14-IE14,IF(AND(HO16&gt;IE14,HQ16&lt;=IF14),HQ16-HO16,IF(AND(HO16&lt;=IE14,HQ16&lt;=IF14),HQ16-IE14,IF(AND(HO16&gt;IE14,HQ16&gt;IF14),IF14-HO16,0)))),0)),0)</f>
        <v>　</v>
      </c>
      <c r="IF16" s="857"/>
      <c r="IG16" s="858"/>
      <c r="IH16" s="856" t="str">
        <f>IFERROR(IF(OR(HN16="日",HN16="祝",HN16=0,HO16=""),"　",MAX(IF(AND(HO16&gt;IK14,HQ16&gt;II14),0,IF(AND(HO16&lt;=IK14,HO16&gt;IH14,HQ16&gt;II14),IK14-HO16,IF(AND(HO16&lt;=IK14,HO16&lt;=IH14,HQ16&gt;II14),IK14-IH14,IF(AND(HO16&gt;IH14,HQ16&lt;=II14),HQ16-HO16,IF(AND(HO16&lt;=IH14,HQ16&lt;=II14),HQ16-IH14,0))))),0)),0)</f>
        <v>　</v>
      </c>
      <c r="II16" s="857"/>
      <c r="IJ16" s="858"/>
      <c r="IK16" s="856" t="str">
        <f>IFERROR(IF(OR(HN16="日",HN16="祝",HN16=0,HO16=""),"　",MAX(IF(AND(HO16&lt;=IK14,HQ16&gt;IL14),IL14-IK14,IF(HQ16&lt;=IL14,0,IF(AND(HO16&gt;IK14,HQ16&gt;IL14),IL14-HO16,0))),0)),0)</f>
        <v>　</v>
      </c>
      <c r="IL16" s="857"/>
      <c r="IM16" s="858"/>
      <c r="IN16" s="856" t="str">
        <f t="shared" ref="IN16:IN45" si="4">IB16</f>
        <v>　</v>
      </c>
      <c r="IO16" s="857"/>
      <c r="IP16" s="858"/>
      <c r="IQ16" s="859" t="str">
        <f>IF(IT16="×",TIME(0,0,0),IF(JD4="非常勤",HS16,IE16))</f>
        <v>　</v>
      </c>
      <c r="IR16" s="860"/>
      <c r="IS16" s="861"/>
      <c r="IT16" s="352"/>
      <c r="IU16" s="859" t="str">
        <f>IF(IX16="×",TIME(0,0,0),IF(JD4="非常勤",HV16,IH16))</f>
        <v>　</v>
      </c>
      <c r="IV16" s="860"/>
      <c r="IW16" s="861"/>
      <c r="IX16" s="352"/>
      <c r="IY16" s="859" t="str">
        <f>IF(JB16="×",TIME(0,0,0),IF(JD4="非常勤",HY16,IK16))</f>
        <v>　</v>
      </c>
      <c r="IZ16" s="860"/>
      <c r="JA16" s="861"/>
      <c r="JB16" s="352"/>
      <c r="JC16" s="859" t="str">
        <f>IF(JF16="×",TIME(0,0,0),IF(JD4="非常勤",IB16,IN16))</f>
        <v>　</v>
      </c>
      <c r="JD16" s="860"/>
      <c r="JE16" s="861"/>
      <c r="JF16" s="352"/>
      <c r="JG16" s="862"/>
      <c r="JH16" s="863"/>
      <c r="JI16" s="862"/>
      <c r="JJ16" s="864"/>
      <c r="JK16" s="863"/>
      <c r="JL16" s="865"/>
      <c r="JM16" s="866"/>
      <c r="JN16" s="866"/>
      <c r="JO16" s="867"/>
      <c r="JP16" s="377">
        <f>$A$16</f>
        <v>2</v>
      </c>
      <c r="JQ16" s="378" t="str">
        <f>$B$16</f>
        <v>木</v>
      </c>
      <c r="JR16" s="854"/>
      <c r="JS16" s="855"/>
      <c r="JT16" s="854"/>
      <c r="JU16" s="855"/>
      <c r="JV16" s="856" t="str">
        <f>IFERROR(IF(OR(JQ16="日",JQ16="祝",JQ16=0,JR16=""),"　",MAX(IF(AND(JR16&lt;=JV14,JT16&gt;JW14),JW14-JV14,IF(AND(JR16&gt;JV14,JT16&lt;=JW14),JT16-JR16,IF(AND(JR16&lt;=JV14,JT16&lt;=JW14),JT16-JV14,IF(AND(JR16&gt;JV14,JT16&gt;JW14),JW14-JR16,0)))),0)),0)</f>
        <v>　</v>
      </c>
      <c r="JW16" s="857"/>
      <c r="JX16" s="858"/>
      <c r="JY16" s="856" t="str">
        <f>IFERROR(IF(OR(JQ16="日",JQ16="祝",JQ16=0,JR16=""),"　",MAX(IF(AND(JR16&gt;KB14,JT16&gt;JZ14),0,IF(AND(JR16&lt;=KB14,JR16&gt;JY14,JT16&gt;JZ14),KB14-JR16,IF(AND(JR16&lt;=KB14,JR16&lt;=JY14,JT16&gt;JZ14),KB14-JY14,IF(AND(JR16&gt;JY14,JT16&lt;=JZ14),JT16-JR16,IF(AND(JR16&lt;=JY14,JT16&lt;=JZ14),JT16-JY14,0))))),0)),0)</f>
        <v>　</v>
      </c>
      <c r="JZ16" s="857"/>
      <c r="KA16" s="858"/>
      <c r="KB16" s="856" t="str">
        <f>IFERROR(IF(OR(JQ16="日",JQ16="祝",JQ16=0,JR16=""),"　",MAX(IF(AND(JR16&lt;=KB14,JT16&gt;KC14),KC14-KB14,IF(JT16&lt;=KC14,0,IF(AND(JR16&gt;KB14,JT16&gt;KC14),KC14-JR16,0))),0)),0)</f>
        <v>　</v>
      </c>
      <c r="KC16" s="857"/>
      <c r="KD16" s="858"/>
      <c r="KE16" s="856" t="str">
        <f>IFERROR(IF(OR(JQ16="日",JQ16="祝",JQ16=0,JR16=""),"　",MAX(IF(JR16&gt;KE14,JT16-JR16,IF(JR16&lt;=KE14,JT16-KE14,0)),0)),0)</f>
        <v>　</v>
      </c>
      <c r="KF16" s="857"/>
      <c r="KG16" s="858"/>
      <c r="KH16" s="856" t="str">
        <f>IFERROR(IF(OR(JQ16="日",JQ16="祝",JQ16=0,JR16=""),"　",MAX(IF(AND(JR16&lt;=KH14,JT16&gt;KI14),KI14-KH14,IF(AND(JR16&gt;KH14,JT16&lt;=KI14),JT16-JR16,IF(AND(JR16&lt;=KH14,JT16&lt;=KI14),JT16-KH14,IF(AND(JR16&gt;KH14,JT16&gt;KI14),KI14-JR16,0)))),0)),0)</f>
        <v>　</v>
      </c>
      <c r="KI16" s="857"/>
      <c r="KJ16" s="858"/>
      <c r="KK16" s="856" t="str">
        <f>IFERROR(IF(OR(JQ16="日",JQ16="祝",JQ16=0,JR16=""),"　",MAX(IF(AND(JR16&gt;KN14,JT16&gt;KL14),0,IF(AND(JR16&lt;=KN14,JR16&gt;KK14,JT16&gt;KL14),KN14-JR16,IF(AND(JR16&lt;=KN14,JR16&lt;=KK14,JT16&gt;KL14),KN14-KK14,IF(AND(JR16&gt;KK14,JT16&lt;=KL14),JT16-JR16,IF(AND(JR16&lt;=KK14,JT16&lt;=KL14),JT16-KK14,0))))),0)),0)</f>
        <v>　</v>
      </c>
      <c r="KL16" s="857"/>
      <c r="KM16" s="858"/>
      <c r="KN16" s="856" t="str">
        <f>IFERROR(IF(OR(JQ16="日",JQ16="祝",JQ16=0,JR16=""),"　",MAX(IF(AND(JR16&lt;=KN14,JT16&gt;KO14),KO14-KN14,IF(JT16&lt;=KO14,0,IF(AND(JR16&gt;KN14,JT16&gt;KO14),KO14-JR16,0))),0)),0)</f>
        <v>　</v>
      </c>
      <c r="KO16" s="857"/>
      <c r="KP16" s="858"/>
      <c r="KQ16" s="856" t="str">
        <f t="shared" ref="KQ16:KQ45" si="5">KE16</f>
        <v>　</v>
      </c>
      <c r="KR16" s="857"/>
      <c r="KS16" s="858"/>
      <c r="KT16" s="859" t="str">
        <f>IF(KW16="×",TIME(0,0,0),IF(LG4="非常勤",JV16,KH16))</f>
        <v>　</v>
      </c>
      <c r="KU16" s="860"/>
      <c r="KV16" s="861"/>
      <c r="KW16" s="352"/>
      <c r="KX16" s="859" t="str">
        <f>IF(LA16="×",TIME(0,0,0),IF(LG4="非常勤",JY16,KK16))</f>
        <v>　</v>
      </c>
      <c r="KY16" s="860"/>
      <c r="KZ16" s="861"/>
      <c r="LA16" s="352"/>
      <c r="LB16" s="859" t="str">
        <f>IF(LE16="×",TIME(0,0,0),IF(LG4="非常勤",KB16,KN16))</f>
        <v>　</v>
      </c>
      <c r="LC16" s="860"/>
      <c r="LD16" s="861"/>
      <c r="LE16" s="352"/>
      <c r="LF16" s="859" t="str">
        <f>IF(LI16="×",TIME(0,0,0),IF(LG4="非常勤",KE16,KQ16))</f>
        <v>　</v>
      </c>
      <c r="LG16" s="860"/>
      <c r="LH16" s="861"/>
      <c r="LI16" s="352"/>
      <c r="LJ16" s="862"/>
      <c r="LK16" s="863"/>
      <c r="LL16" s="862"/>
      <c r="LM16" s="864"/>
      <c r="LN16" s="863"/>
      <c r="LO16" s="865"/>
      <c r="LP16" s="866"/>
      <c r="LQ16" s="866"/>
      <c r="LR16" s="867"/>
      <c r="LS16" s="377">
        <f>$A$16</f>
        <v>2</v>
      </c>
      <c r="LT16" s="378" t="str">
        <f>$B$16</f>
        <v>木</v>
      </c>
      <c r="LU16" s="854"/>
      <c r="LV16" s="855"/>
      <c r="LW16" s="854"/>
      <c r="LX16" s="855"/>
      <c r="LY16" s="856" t="str">
        <f>IFERROR(IF(OR(LT16="日",LT16="祝",LT16=0,LU16=""),"　",MAX(IF(AND(LU16&lt;=LY14,LW16&gt;LZ14),LZ14-LY14,IF(AND(LU16&gt;LY14,LW16&lt;=LZ14),LW16-LU16,IF(AND(LU16&lt;=LY14,LW16&lt;=LZ14),LW16-LY14,IF(AND(LU16&gt;LY14,LW16&gt;LZ14),LZ14-LU16,0)))),0)),0)</f>
        <v>　</v>
      </c>
      <c r="LZ16" s="857"/>
      <c r="MA16" s="858"/>
      <c r="MB16" s="856" t="str">
        <f>IFERROR(IF(OR(LT16="日",LT16="祝",LT16=0,LU16=""),"　",MAX(IF(AND(LU16&gt;ME14,LW16&gt;MC14),0,IF(AND(LU16&lt;=ME14,LU16&gt;MB14,LW16&gt;MC14),ME14-LU16,IF(AND(LU16&lt;=ME14,LU16&lt;=MB14,LW16&gt;MC14),ME14-MB14,IF(AND(LU16&gt;MB14,LW16&lt;=MC14),LW16-LU16,IF(AND(LU16&lt;=MB14,LW16&lt;=MC14),LW16-MB14,0))))),0)),0)</f>
        <v>　</v>
      </c>
      <c r="MC16" s="857"/>
      <c r="MD16" s="858"/>
      <c r="ME16" s="856" t="str">
        <f>IFERROR(IF(OR(LT16="日",LT16="祝",LT16=0,LU16=""),"　",MAX(IF(AND(LU16&lt;=ME14,LW16&gt;MF14),MF14-ME14,IF(LW16&lt;=MF14,0,IF(AND(LU16&gt;ME14,LW16&gt;MF14),MF14-LU16,0))),0)),0)</f>
        <v>　</v>
      </c>
      <c r="MF16" s="857"/>
      <c r="MG16" s="858"/>
      <c r="MH16" s="856" t="str">
        <f>IFERROR(IF(OR(LT16="日",LT16="祝",LT16=0,LU16=""),"　",MAX(IF(LU16&gt;MH14,LW16-LU16,IF(LU16&lt;=MH14,LW16-MH14,0)),0)),0)</f>
        <v>　</v>
      </c>
      <c r="MI16" s="857"/>
      <c r="MJ16" s="858"/>
      <c r="MK16" s="856" t="str">
        <f>IFERROR(IF(OR(LT16="日",LT16="祝",LT16=0,LU16=""),"　",MAX(IF(AND(LU16&lt;=MK14,LW16&gt;ML14),ML14-MK14,IF(AND(LU16&gt;MK14,LW16&lt;=ML14),LW16-LU16,IF(AND(LU16&lt;=MK14,LW16&lt;=ML14),LW16-MK14,IF(AND(LU16&gt;MK14,LW16&gt;ML14),ML14-LU16,0)))),0)),0)</f>
        <v>　</v>
      </c>
      <c r="ML16" s="857"/>
      <c r="MM16" s="858"/>
      <c r="MN16" s="856" t="str">
        <f>IFERROR(IF(OR(LT16="日",LT16="祝",LT16=0,LU16=""),"　",MAX(IF(AND(LU16&gt;MQ14,LW16&gt;MO14),0,IF(AND(LU16&lt;=MQ14,LU16&gt;MN14,LW16&gt;MO14),MQ14-LU16,IF(AND(LU16&lt;=MQ14,LU16&lt;=MN14,LW16&gt;MO14),MQ14-MN14,IF(AND(LU16&gt;MN14,LW16&lt;=MO14),LW16-LU16,IF(AND(LU16&lt;=MN14,LW16&lt;=MO14),LW16-MN14,0))))),0)),0)</f>
        <v>　</v>
      </c>
      <c r="MO16" s="857"/>
      <c r="MP16" s="858"/>
      <c r="MQ16" s="856" t="str">
        <f>IFERROR(IF(OR(LT16="日",LT16="祝",LT16=0,LU16=""),"　",MAX(IF(AND(LU16&lt;=MQ14,LW16&gt;MR14),MR14-MQ14,IF(LW16&lt;=MR14,0,IF(AND(LU16&gt;MQ14,LW16&gt;MR14),MR14-LU16,0))),0)),0)</f>
        <v>　</v>
      </c>
      <c r="MR16" s="857"/>
      <c r="MS16" s="858"/>
      <c r="MT16" s="856" t="str">
        <f t="shared" ref="MT16:MT45" si="6">MH16</f>
        <v>　</v>
      </c>
      <c r="MU16" s="857"/>
      <c r="MV16" s="858"/>
      <c r="MW16" s="859" t="str">
        <f>IF(MZ16="×",TIME(0,0,0),IF(NJ4="非常勤",LY16,MK16))</f>
        <v>　</v>
      </c>
      <c r="MX16" s="860"/>
      <c r="MY16" s="861"/>
      <c r="MZ16" s="352"/>
      <c r="NA16" s="859" t="str">
        <f>IF(ND16="×",TIME(0,0,0),IF(NJ4="非常勤",MB16,MN16))</f>
        <v>　</v>
      </c>
      <c r="NB16" s="860"/>
      <c r="NC16" s="861"/>
      <c r="ND16" s="352"/>
      <c r="NE16" s="859" t="str">
        <f>IF(NH16="×",TIME(0,0,0),IF(NJ4="非常勤",ME16,MQ16))</f>
        <v>　</v>
      </c>
      <c r="NF16" s="860"/>
      <c r="NG16" s="861"/>
      <c r="NH16" s="352"/>
      <c r="NI16" s="859" t="str">
        <f>IF(NL16="×",TIME(0,0,0),IF(NJ4="非常勤",MH16,MT16))</f>
        <v>　</v>
      </c>
      <c r="NJ16" s="860"/>
      <c r="NK16" s="861"/>
      <c r="NL16" s="352"/>
      <c r="NM16" s="862"/>
      <c r="NN16" s="863"/>
      <c r="NO16" s="862"/>
      <c r="NP16" s="864"/>
      <c r="NQ16" s="863"/>
      <c r="NR16" s="865"/>
      <c r="NS16" s="866"/>
      <c r="NT16" s="866"/>
      <c r="NU16" s="867"/>
      <c r="NV16" s="377">
        <f>$A$16</f>
        <v>2</v>
      </c>
      <c r="NW16" s="378" t="str">
        <f>$B$16</f>
        <v>木</v>
      </c>
      <c r="NX16" s="854"/>
      <c r="NY16" s="855"/>
      <c r="NZ16" s="854"/>
      <c r="OA16" s="855"/>
      <c r="OB16" s="856" t="str">
        <f>IFERROR(IF(OR(NW16="日",NW16="祝",NW16=0,NX16=""),"　",MAX(IF(AND(NX16&lt;=OB14,NZ16&gt;OC14),OC14-OB14,IF(AND(NX16&gt;OB14,NZ16&lt;=OC14),NZ16-NX16,IF(AND(NX16&lt;=OB14,NZ16&lt;=OC14),NZ16-OB14,IF(AND(NX16&gt;OB14,NZ16&gt;OC14),OC14-NX16,0)))),0)),0)</f>
        <v>　</v>
      </c>
      <c r="OC16" s="857"/>
      <c r="OD16" s="858"/>
      <c r="OE16" s="856" t="str">
        <f>IFERROR(IF(OR(NW16="日",NW16="祝",NW16=0,NX16=""),"　",MAX(IF(AND(NX16&gt;OH14,NZ16&gt;OF14),0,IF(AND(NX16&lt;=OH14,NX16&gt;OE14,NZ16&gt;OF14),OH14-NX16,IF(AND(NX16&lt;=OH14,NX16&lt;=OE14,NZ16&gt;OF14),OH14-OE14,IF(AND(NX16&gt;OE14,NZ16&lt;=OF14),NZ16-NX16,IF(AND(NX16&lt;=OE14,NZ16&lt;=OF14),NZ16-OE14,0))))),0)),0)</f>
        <v>　</v>
      </c>
      <c r="OF16" s="857"/>
      <c r="OG16" s="858"/>
      <c r="OH16" s="856" t="str">
        <f>IFERROR(IF(OR(NW16="日",NW16="祝",NW16=0,NX16=""),"　",MAX(IF(AND(NX16&lt;=OH14,NZ16&gt;OI14),OI14-OH14,IF(NZ16&lt;=OI14,0,IF(AND(NX16&gt;OH14,NZ16&gt;OI14),OI14-NX16,0))),0)),0)</f>
        <v>　</v>
      </c>
      <c r="OI16" s="857"/>
      <c r="OJ16" s="858"/>
      <c r="OK16" s="856" t="str">
        <f>IFERROR(IF(OR(NW16="日",NW16="祝",NW16=0,NX16=""),"　",MAX(IF(NX16&gt;OK14,NZ16-NX16,IF(NX16&lt;=OK14,NZ16-OK14,0)),0)),0)</f>
        <v>　</v>
      </c>
      <c r="OL16" s="857"/>
      <c r="OM16" s="858"/>
      <c r="ON16" s="856" t="str">
        <f>IFERROR(IF(OR(NW16="日",NW16="祝",NW16=0,NX16=""),"　",MAX(IF(AND(NX16&lt;=ON14,NZ16&gt;OO14),OO14-ON14,IF(AND(NX16&gt;ON14,NZ16&lt;=OO14),NZ16-NX16,IF(AND(NX16&lt;=ON14,NZ16&lt;=OO14),NZ16-ON14,IF(AND(NX16&gt;ON14,NZ16&gt;OO14),OO14-NX16,0)))),0)),0)</f>
        <v>　</v>
      </c>
      <c r="OO16" s="857"/>
      <c r="OP16" s="858"/>
      <c r="OQ16" s="856" t="str">
        <f>IFERROR(IF(OR(NW16="日",NW16="祝",NW16=0,NX16=""),"　",MAX(IF(AND(NX16&gt;OT14,NZ16&gt;OR14),0,IF(AND(NX16&lt;=OT14,NX16&gt;OQ14,NZ16&gt;OR14),OT14-NX16,IF(AND(NX16&lt;=OT14,NX16&lt;=OQ14,NZ16&gt;OR14),OT14-OQ14,IF(AND(NX16&gt;OQ14,NZ16&lt;=OR14),NZ16-NX16,IF(AND(NX16&lt;=OQ14,NZ16&lt;=OR14),NZ16-OQ14,0))))),0)),0)</f>
        <v>　</v>
      </c>
      <c r="OR16" s="857"/>
      <c r="OS16" s="858"/>
      <c r="OT16" s="856" t="str">
        <f>IFERROR(IF(OR(NW16="日",NW16="祝",NW16=0,NX16=""),"　",MAX(IF(AND(NX16&lt;=OT14,NZ16&gt;OU14),OU14-OT14,IF(NZ16&lt;=OU14,0,IF(AND(NX16&gt;OT14,NZ16&gt;OU14),OU14-NX16,0))),0)),0)</f>
        <v>　</v>
      </c>
      <c r="OU16" s="857"/>
      <c r="OV16" s="858"/>
      <c r="OW16" s="856" t="str">
        <f t="shared" ref="OW16:OW45" si="7">OK16</f>
        <v>　</v>
      </c>
      <c r="OX16" s="857"/>
      <c r="OY16" s="858"/>
      <c r="OZ16" s="859" t="str">
        <f>IF(PC16="×",TIME(0,0,0),IF(PM4="非常勤",OB16,ON16))</f>
        <v>　</v>
      </c>
      <c r="PA16" s="860"/>
      <c r="PB16" s="861"/>
      <c r="PC16" s="352"/>
      <c r="PD16" s="859" t="str">
        <f>IF(PG16="×",TIME(0,0,0),IF(PM4="非常勤",OE16,OQ16))</f>
        <v>　</v>
      </c>
      <c r="PE16" s="860"/>
      <c r="PF16" s="861"/>
      <c r="PG16" s="352"/>
      <c r="PH16" s="859" t="str">
        <f>IF(PK16="×",TIME(0,0,0),IF(PM4="非常勤",OH16,OT16))</f>
        <v>　</v>
      </c>
      <c r="PI16" s="860"/>
      <c r="PJ16" s="861"/>
      <c r="PK16" s="352"/>
      <c r="PL16" s="859" t="str">
        <f>IF(PO16="×",TIME(0,0,0),IF(PM4="非常勤",OK16,OW16))</f>
        <v>　</v>
      </c>
      <c r="PM16" s="860"/>
      <c r="PN16" s="861"/>
      <c r="PO16" s="352"/>
      <c r="PP16" s="862"/>
      <c r="PQ16" s="863"/>
      <c r="PR16" s="862"/>
      <c r="PS16" s="864"/>
      <c r="PT16" s="863"/>
      <c r="PU16" s="865"/>
      <c r="PV16" s="866"/>
      <c r="PW16" s="866"/>
      <c r="PX16" s="867"/>
      <c r="PY16" s="377">
        <f>$A$16</f>
        <v>2</v>
      </c>
      <c r="PZ16" s="378" t="str">
        <f>$B$16</f>
        <v>木</v>
      </c>
      <c r="QA16" s="854"/>
      <c r="QB16" s="855"/>
      <c r="QC16" s="854"/>
      <c r="QD16" s="855"/>
      <c r="QE16" s="856" t="str">
        <f>IFERROR(IF(OR(PZ16="日",PZ16="祝",PZ16=0,QA16=""),"　",MAX(IF(AND(QA16&lt;=QE14,QC16&gt;QF14),QF14-QE14,IF(AND(QA16&gt;QE14,QC16&lt;=QF14),QC16-QA16,IF(AND(QA16&lt;=QE14,QC16&lt;=QF14),QC16-QE14,IF(AND(QA16&gt;QE14,QC16&gt;QF14),QF14-QA16,0)))),0)),0)</f>
        <v>　</v>
      </c>
      <c r="QF16" s="857"/>
      <c r="QG16" s="858"/>
      <c r="QH16" s="856" t="str">
        <f>IFERROR(IF(OR(PZ16="日",PZ16="祝",PZ16=0,QA16=""),"　",MAX(IF(AND(QA16&gt;QK14,QC16&gt;QI14),0,IF(AND(QA16&lt;=QK14,QA16&gt;QH14,QC16&gt;QI14),QK14-QA16,IF(AND(QA16&lt;=QK14,QA16&lt;=QH14,QC16&gt;QI14),QK14-QH14,IF(AND(QA16&gt;QH14,QC16&lt;=QI14),QC16-QA16,IF(AND(QA16&lt;=QH14,QC16&lt;=QI14),QC16-QH14,0))))),0)),0)</f>
        <v>　</v>
      </c>
      <c r="QI16" s="857"/>
      <c r="QJ16" s="858"/>
      <c r="QK16" s="856" t="str">
        <f>IFERROR(IF(OR(PZ16="日",PZ16="祝",PZ16=0,QA16=""),"　",MAX(IF(AND(QA16&lt;=QK14,QC16&gt;QL14),QL14-QK14,IF(QC16&lt;=QL14,0,IF(AND(QA16&gt;QK14,QC16&gt;QL14),QL14-QA16,0))),0)),0)</f>
        <v>　</v>
      </c>
      <c r="QL16" s="857"/>
      <c r="QM16" s="858"/>
      <c r="QN16" s="856" t="str">
        <f>IFERROR(IF(OR(PZ16="日",PZ16="祝",PZ16=0,QA16=""),"　",MAX(IF(QA16&gt;QN14,QC16-QA16,IF(QA16&lt;=QN14,QC16-QN14,0)),0)),0)</f>
        <v>　</v>
      </c>
      <c r="QO16" s="857"/>
      <c r="QP16" s="858"/>
      <c r="QQ16" s="856" t="str">
        <f>IFERROR(IF(OR(PZ16="日",PZ16="祝",PZ16=0,QA16=""),"　",MAX(IF(AND(QA16&lt;=QQ14,QC16&gt;QR14),QR14-QQ14,IF(AND(QA16&gt;QQ14,QC16&lt;=QR14),QC16-QA16,IF(AND(QA16&lt;=QQ14,QC16&lt;=QR14),QC16-QQ14,IF(AND(QA16&gt;QQ14,QC16&gt;QR14),QR14-QA16,0)))),0)),0)</f>
        <v>　</v>
      </c>
      <c r="QR16" s="857"/>
      <c r="QS16" s="858"/>
      <c r="QT16" s="856" t="str">
        <f>IFERROR(IF(OR(PZ16="日",PZ16="祝",PZ16=0,QA16=""),"　",MAX(IF(AND(QA16&gt;QW14,QC16&gt;QU14),0,IF(AND(QA16&lt;=QW14,QA16&gt;QT14,QC16&gt;QU14),QW14-QA16,IF(AND(QA16&lt;=QW14,QA16&lt;=QT14,QC16&gt;QU14),QW14-QT14,IF(AND(QA16&gt;QT14,QC16&lt;=QU14),QC16-QA16,IF(AND(QA16&lt;=QT14,QC16&lt;=QU14),QC16-QT14,0))))),0)),0)</f>
        <v>　</v>
      </c>
      <c r="QU16" s="857"/>
      <c r="QV16" s="858"/>
      <c r="QW16" s="856" t="str">
        <f>IFERROR(IF(OR(PZ16="日",PZ16="祝",PZ16=0,QA16=""),"　",MAX(IF(AND(QA16&lt;=QW14,QC16&gt;QX14),QX14-QW14,IF(QC16&lt;=QX14,0,IF(AND(QA16&gt;QW14,QC16&gt;QX14),QX14-QA16,0))),0)),0)</f>
        <v>　</v>
      </c>
      <c r="QX16" s="857"/>
      <c r="QY16" s="858"/>
      <c r="QZ16" s="856" t="str">
        <f t="shared" ref="QZ16:QZ45" si="8">QN16</f>
        <v>　</v>
      </c>
      <c r="RA16" s="857"/>
      <c r="RB16" s="858"/>
      <c r="RC16" s="859" t="str">
        <f>IF(RF16="×",TIME(0,0,0),IF(RP4="非常勤",QE16,QQ16))</f>
        <v>　</v>
      </c>
      <c r="RD16" s="860"/>
      <c r="RE16" s="861"/>
      <c r="RF16" s="352"/>
      <c r="RG16" s="859" t="str">
        <f>IF(RJ16="×",TIME(0,0,0),IF(RP4="非常勤",QH16,QT16))</f>
        <v>　</v>
      </c>
      <c r="RH16" s="860"/>
      <c r="RI16" s="861"/>
      <c r="RJ16" s="352"/>
      <c r="RK16" s="859" t="str">
        <f>IF(RN16="×",TIME(0,0,0),IF(RP4="非常勤",QK16,QW16))</f>
        <v>　</v>
      </c>
      <c r="RL16" s="860"/>
      <c r="RM16" s="861"/>
      <c r="RN16" s="352"/>
      <c r="RO16" s="859" t="str">
        <f>IF(RR16="×",TIME(0,0,0),IF(RP4="非常勤",QN16,QZ16))</f>
        <v>　</v>
      </c>
      <c r="RP16" s="860"/>
      <c r="RQ16" s="861"/>
      <c r="RR16" s="352"/>
      <c r="RS16" s="862"/>
      <c r="RT16" s="863"/>
      <c r="RU16" s="862"/>
      <c r="RV16" s="864"/>
      <c r="RW16" s="863"/>
      <c r="RX16" s="865"/>
      <c r="RY16" s="866"/>
      <c r="RZ16" s="866"/>
      <c r="SA16" s="867"/>
      <c r="SB16" s="377">
        <f>$A$16</f>
        <v>2</v>
      </c>
      <c r="SC16" s="378" t="str">
        <f>$B$16</f>
        <v>木</v>
      </c>
      <c r="SD16" s="854"/>
      <c r="SE16" s="855"/>
      <c r="SF16" s="854"/>
      <c r="SG16" s="855"/>
      <c r="SH16" s="856" t="str">
        <f>IFERROR(IF(OR(SC16="日",SC16="祝",SC16=0,SD16=""),"　",MAX(IF(AND(SD16&lt;=SH14,SF16&gt;SI14),SI14-SH14,IF(AND(SD16&gt;SH14,SF16&lt;=SI14),SF16-SD16,IF(AND(SD16&lt;=SH14,SF16&lt;=SI14),SF16-SH14,IF(AND(SD16&gt;SH14,SF16&gt;SI14),SI14-SD16,0)))),0)),0)</f>
        <v>　</v>
      </c>
      <c r="SI16" s="857"/>
      <c r="SJ16" s="858"/>
      <c r="SK16" s="856" t="str">
        <f>IFERROR(IF(OR(SC16="日",SC16="祝",SC16=0,SD16=""),"　",MAX(IF(AND(SD16&gt;SN14,SF16&gt;SL14),0,IF(AND(SD16&lt;=SN14,SD16&gt;SK14,SF16&gt;SL14),SN14-SD16,IF(AND(SD16&lt;=SN14,SD16&lt;=SK14,SF16&gt;SL14),SN14-SK14,IF(AND(SD16&gt;SK14,SF16&lt;=SL14),SF16-SD16,IF(AND(SD16&lt;=SK14,SF16&lt;=SL14),SF16-SK14,0))))),0)),0)</f>
        <v>　</v>
      </c>
      <c r="SL16" s="857"/>
      <c r="SM16" s="858"/>
      <c r="SN16" s="856" t="str">
        <f>IFERROR(IF(OR(SC16="日",SC16="祝",SC16=0,SD16=""),"　",MAX(IF(AND(SD16&lt;=SN14,SF16&gt;SO14),SO14-SN14,IF(SF16&lt;=SO14,0,IF(AND(SD16&gt;SN14,SF16&gt;SO14),SO14-SD16,0))),0)),0)</f>
        <v>　</v>
      </c>
      <c r="SO16" s="857"/>
      <c r="SP16" s="858"/>
      <c r="SQ16" s="856" t="str">
        <f>IFERROR(IF(OR(SC16="日",SC16="祝",SC16=0,SD16=""),"　",MAX(IF(SD16&gt;SQ14,SF16-SD16,IF(SD16&lt;=SQ14,SF16-SQ14,0)),0)),0)</f>
        <v>　</v>
      </c>
      <c r="SR16" s="857"/>
      <c r="SS16" s="858"/>
      <c r="ST16" s="856" t="str">
        <f>IFERROR(IF(OR(SC16="日",SC16="祝",SC16=0,SD16=""),"　",MAX(IF(AND(SD16&lt;=ST14,SF16&gt;SU14),SU14-ST14,IF(AND(SD16&gt;ST14,SF16&lt;=SU14),SF16-SD16,IF(AND(SD16&lt;=ST14,SF16&lt;=SU14),SF16-ST14,IF(AND(SD16&gt;ST14,SF16&gt;SU14),SU14-SD16,0)))),0)),0)</f>
        <v>　</v>
      </c>
      <c r="SU16" s="857"/>
      <c r="SV16" s="858"/>
      <c r="SW16" s="856" t="str">
        <f>IFERROR(IF(OR(SC16="日",SC16="祝",SC16=0,SD16=""),"　",MAX(IF(AND(SD16&gt;SZ14,SF16&gt;SX14),0,IF(AND(SD16&lt;=SZ14,SD16&gt;SW14,SF16&gt;SX14),SZ14-SD16,IF(AND(SD16&lt;=SZ14,SD16&lt;=SW14,SF16&gt;SX14),SZ14-SW14,IF(AND(SD16&gt;SW14,SF16&lt;=SX14),SF16-SD16,IF(AND(SD16&lt;=SW14,SF16&lt;=SX14),SF16-SW14,0))))),0)),0)</f>
        <v>　</v>
      </c>
      <c r="SX16" s="857"/>
      <c r="SY16" s="858"/>
      <c r="SZ16" s="856" t="str">
        <f>IFERROR(IF(OR(SC16="日",SC16="祝",SC16=0,SD16=""),"　",MAX(IF(AND(SD16&lt;=SZ14,SF16&gt;TA14),TA14-SZ14,IF(SF16&lt;=TA14,0,IF(AND(SD16&gt;SZ14,SF16&gt;TA14),TA14-SD16,0))),0)),0)</f>
        <v>　</v>
      </c>
      <c r="TA16" s="857"/>
      <c r="TB16" s="858"/>
      <c r="TC16" s="856" t="str">
        <f t="shared" ref="TC16:TC45" si="9">SQ16</f>
        <v>　</v>
      </c>
      <c r="TD16" s="857"/>
      <c r="TE16" s="858"/>
      <c r="TF16" s="859" t="str">
        <f>IF(TI16="×",TIME(0,0,0),IF(TS4="非常勤",SH16,ST16))</f>
        <v>　</v>
      </c>
      <c r="TG16" s="860"/>
      <c r="TH16" s="861"/>
      <c r="TI16" s="352"/>
      <c r="TJ16" s="859" t="str">
        <f>IF(TM16="×",TIME(0,0,0),IF(TS4="非常勤",SK16,SW16))</f>
        <v>　</v>
      </c>
      <c r="TK16" s="860"/>
      <c r="TL16" s="861"/>
      <c r="TM16" s="352"/>
      <c r="TN16" s="859" t="str">
        <f>IF(TQ16="×",TIME(0,0,0),IF(TS4="非常勤",SN16,SZ16))</f>
        <v>　</v>
      </c>
      <c r="TO16" s="860"/>
      <c r="TP16" s="861"/>
      <c r="TQ16" s="352"/>
      <c r="TR16" s="859" t="str">
        <f>IF(TU16="×",TIME(0,0,0),IF(TS4="非常勤",SQ16,TC16))</f>
        <v>　</v>
      </c>
      <c r="TS16" s="860"/>
      <c r="TT16" s="861"/>
      <c r="TU16" s="352"/>
      <c r="TV16" s="862"/>
      <c r="TW16" s="863"/>
      <c r="TX16" s="862"/>
      <c r="TY16" s="864"/>
      <c r="TZ16" s="863"/>
      <c r="UA16" s="865"/>
      <c r="UB16" s="866"/>
      <c r="UC16" s="866"/>
      <c r="UD16" s="867"/>
      <c r="UE16" s="377">
        <f>$A$16</f>
        <v>2</v>
      </c>
      <c r="UF16" s="378" t="str">
        <f>$B$16</f>
        <v>木</v>
      </c>
      <c r="UG16" s="854"/>
      <c r="UH16" s="855"/>
      <c r="UI16" s="854"/>
      <c r="UJ16" s="855"/>
      <c r="UK16" s="856" t="str">
        <f>IFERROR(IF(OR(UF16="日",UF16="祝",UF16=0,UG16=""),"　",MAX(IF(AND(UG16&lt;=UK14,UI16&gt;UL14),UL14-UK14,IF(AND(UG16&gt;UK14,UI16&lt;=UL14),UI16-UG16,IF(AND(UG16&lt;=UK14,UI16&lt;=UL14),UI16-UK14,IF(AND(UG16&gt;UK14,UI16&gt;UL14),UL14-UG16,0)))),0)),0)</f>
        <v>　</v>
      </c>
      <c r="UL16" s="857"/>
      <c r="UM16" s="858"/>
      <c r="UN16" s="856" t="str">
        <f>IFERROR(IF(OR(UF16="日",UF16="祝",UF16=0,UG16=""),"　",MAX(IF(AND(UG16&gt;UQ14,UI16&gt;UO14),0,IF(AND(UG16&lt;=UQ14,UG16&gt;UN14,UI16&gt;UO14),UQ14-UG16,IF(AND(UG16&lt;=UQ14,UG16&lt;=UN14,UI16&gt;UO14),UQ14-UN14,IF(AND(UG16&gt;UN14,UI16&lt;=UO14),UI16-UG16,IF(AND(UG16&lt;=UN14,UI16&lt;=UO14),UI16-UN14,0))))),0)),0)</f>
        <v>　</v>
      </c>
      <c r="UO16" s="857"/>
      <c r="UP16" s="858"/>
      <c r="UQ16" s="856" t="str">
        <f>IFERROR(IF(OR(UF16="日",UF16="祝",UF16=0,UG16=""),"　",MAX(IF(AND(UG16&lt;=UQ14,UI16&gt;UR14),UR14-UQ14,IF(UI16&lt;=UR14,0,IF(AND(UG16&gt;UQ14,UI16&gt;UR14),UR14-UG16,0))),0)),0)</f>
        <v>　</v>
      </c>
      <c r="UR16" s="857"/>
      <c r="US16" s="858"/>
      <c r="UT16" s="856" t="str">
        <f>IFERROR(IF(OR(UF16="日",UF16="祝",UF16=0,UG16=""),"　",MAX(IF(UG16&gt;UT14,UI16-UG16,IF(UG16&lt;=UT14,UI16-UT14,0)),0)),0)</f>
        <v>　</v>
      </c>
      <c r="UU16" s="857"/>
      <c r="UV16" s="858"/>
      <c r="UW16" s="856" t="str">
        <f>IFERROR(IF(OR(UF16="日",UF16="祝",UF16=0,UG16=""),"　",MAX(IF(AND(UG16&lt;=UW14,UI16&gt;UX14),UX14-UW14,IF(AND(UG16&gt;UW14,UI16&lt;=UX14),UI16-UG16,IF(AND(UG16&lt;=UW14,UI16&lt;=UX14),UI16-UW14,IF(AND(UG16&gt;UW14,UI16&gt;UX14),UX14-UG16,0)))),0)),0)</f>
        <v>　</v>
      </c>
      <c r="UX16" s="857"/>
      <c r="UY16" s="858"/>
      <c r="UZ16" s="856" t="str">
        <f>IFERROR(IF(OR(UF16="日",UF16="祝",UF16=0,UG16=""),"　",MAX(IF(AND(UG16&gt;VC14,UI16&gt;VA14),0,IF(AND(UG16&lt;=VC14,UG16&gt;UZ14,UI16&gt;VA14),VC14-UG16,IF(AND(UG16&lt;=VC14,UG16&lt;=UZ14,UI16&gt;VA14),VC14-UZ14,IF(AND(UG16&gt;UZ14,UI16&lt;=VA14),UI16-UG16,IF(AND(UG16&lt;=UZ14,UI16&lt;=VA14),UI16-UZ14,0))))),0)),0)</f>
        <v>　</v>
      </c>
      <c r="VA16" s="857"/>
      <c r="VB16" s="858"/>
      <c r="VC16" s="856" t="str">
        <f>IFERROR(IF(OR(UF16="日",UF16="祝",UF16=0,UG16=""),"　",MAX(IF(AND(UG16&lt;=VC14,UI16&gt;VD14),VD14-VC14,IF(UI16&lt;=VD14,0,IF(AND(UG16&gt;VC14,UI16&gt;VD14),VD14-UG16,0))),0)),0)</f>
        <v>　</v>
      </c>
      <c r="VD16" s="857"/>
      <c r="VE16" s="858"/>
      <c r="VF16" s="856" t="str">
        <f t="shared" ref="VF16:VF45" si="10">UT16</f>
        <v>　</v>
      </c>
      <c r="VG16" s="857"/>
      <c r="VH16" s="858"/>
      <c r="VI16" s="859" t="str">
        <f>IF(VL16="×",TIME(0,0,0),IF(VV4="非常勤",UK16,UW16))</f>
        <v>　</v>
      </c>
      <c r="VJ16" s="860"/>
      <c r="VK16" s="861"/>
      <c r="VL16" s="352"/>
      <c r="VM16" s="859" t="str">
        <f>IF(VP16="×",TIME(0,0,0),IF(VV4="非常勤",UN16,UZ16))</f>
        <v>　</v>
      </c>
      <c r="VN16" s="860"/>
      <c r="VO16" s="861"/>
      <c r="VP16" s="352"/>
      <c r="VQ16" s="859" t="str">
        <f>IF(VT16="×",TIME(0,0,0),IF(VV4="非常勤",UQ16,VC16))</f>
        <v>　</v>
      </c>
      <c r="VR16" s="860"/>
      <c r="VS16" s="861"/>
      <c r="VT16" s="352"/>
      <c r="VU16" s="859" t="str">
        <f>IF(VX16="×",TIME(0,0,0),IF(VV4="非常勤",UT16,VF16))</f>
        <v>　</v>
      </c>
      <c r="VV16" s="860"/>
      <c r="VW16" s="861"/>
      <c r="VX16" s="352"/>
      <c r="VY16" s="862"/>
      <c r="VZ16" s="863"/>
      <c r="WA16" s="862"/>
      <c r="WB16" s="864"/>
      <c r="WC16" s="863"/>
      <c r="WD16" s="865"/>
      <c r="WE16" s="866"/>
      <c r="WF16" s="866"/>
      <c r="WG16" s="867"/>
      <c r="WH16" s="377">
        <f>$A$16</f>
        <v>2</v>
      </c>
      <c r="WI16" s="378" t="str">
        <f>$B$16</f>
        <v>木</v>
      </c>
      <c r="WJ16" s="854"/>
      <c r="WK16" s="855"/>
      <c r="WL16" s="854"/>
      <c r="WM16" s="855"/>
      <c r="WN16" s="856" t="str">
        <f>IFERROR(IF(OR(WI16="日",WI16="祝",WI16=0,WJ16=""),"　",MAX(IF(AND(WJ16&lt;=WN14,WL16&gt;WO14),WO14-WN14,IF(AND(WJ16&gt;WN14,WL16&lt;=WO14),WL16-WJ16,IF(AND(WJ16&lt;=WN14,WL16&lt;=WO14),WL16-WN14,IF(AND(WJ16&gt;WN14,WL16&gt;WO14),WO14-WJ16,0)))),0)),0)</f>
        <v>　</v>
      </c>
      <c r="WO16" s="857"/>
      <c r="WP16" s="858"/>
      <c r="WQ16" s="856" t="str">
        <f>IFERROR(IF(OR(WI16="日",WI16="祝",WI16=0,WJ16=""),"　",MAX(IF(AND(WJ16&gt;WT14,WL16&gt;WR14),0,IF(AND(WJ16&lt;=WT14,WJ16&gt;WQ14,WL16&gt;WR14),WT14-WJ16,IF(AND(WJ16&lt;=WT14,WJ16&lt;=WQ14,WL16&gt;WR14),WT14-WQ14,IF(AND(WJ16&gt;WQ14,WL16&lt;=WR14),WL16-WJ16,IF(AND(WJ16&lt;=WQ14,WL16&lt;=WR14),WL16-WQ14,0))))),0)),0)</f>
        <v>　</v>
      </c>
      <c r="WR16" s="857"/>
      <c r="WS16" s="858"/>
      <c r="WT16" s="856" t="str">
        <f>IFERROR(IF(OR(WI16="日",WI16="祝",WI16=0,WJ16=""),"　",MAX(IF(AND(WJ16&lt;=WT14,WL16&gt;WU14),WU14-WT14,IF(WL16&lt;=WU14,0,IF(AND(WJ16&gt;WT14,WL16&gt;WU14),WU14-WJ16,0))),0)),0)</f>
        <v>　</v>
      </c>
      <c r="WU16" s="857"/>
      <c r="WV16" s="858"/>
      <c r="WW16" s="856" t="str">
        <f>IFERROR(IF(OR(WI16="日",WI16="祝",WI16=0,WJ16=""),"　",MAX(IF(WJ16&gt;WW14,WL16-WJ16,IF(WJ16&lt;=WW14,WL16-WW14,0)),0)),0)</f>
        <v>　</v>
      </c>
      <c r="WX16" s="857"/>
      <c r="WY16" s="858"/>
      <c r="WZ16" s="856" t="str">
        <f>IFERROR(IF(OR(WI16="日",WI16="祝",WI16=0,WJ16=""),"　",MAX(IF(AND(WJ16&lt;=WZ14,WL16&gt;XA14),XA14-WZ14,IF(AND(WJ16&gt;WZ14,WL16&lt;=XA14),WL16-WJ16,IF(AND(WJ16&lt;=WZ14,WL16&lt;=XA14),WL16-WZ14,IF(AND(WJ16&gt;WZ14,WL16&gt;XA14),XA14-WJ16,0)))),0)),0)</f>
        <v>　</v>
      </c>
      <c r="XA16" s="857"/>
      <c r="XB16" s="858"/>
      <c r="XC16" s="856" t="str">
        <f>IFERROR(IF(OR(WI16="日",WI16="祝",WI16=0,WJ16=""),"　",MAX(IF(AND(WJ16&gt;XF14,WL16&gt;XD14),0,IF(AND(WJ16&lt;=XF14,WJ16&gt;XC14,WL16&gt;XD14),XF14-WJ16,IF(AND(WJ16&lt;=XF14,WJ16&lt;=XC14,WL16&gt;XD14),XF14-XC14,IF(AND(WJ16&gt;XC14,WL16&lt;=XD14),WL16-WJ16,IF(AND(WJ16&lt;=XC14,WL16&lt;=XD14),WL16-XC14,0))))),0)),0)</f>
        <v>　</v>
      </c>
      <c r="XD16" s="857"/>
      <c r="XE16" s="858"/>
      <c r="XF16" s="856" t="str">
        <f>IFERROR(IF(OR(WI16="日",WI16="祝",WI16=0,WJ16=""),"　",MAX(IF(AND(WJ16&lt;=XF14,WL16&gt;XG14),XG14-XF14,IF(WL16&lt;=XG14,0,IF(AND(WJ16&gt;XF14,WL16&gt;XG14),XG14-WJ16,0))),0)),0)</f>
        <v>　</v>
      </c>
      <c r="XG16" s="857"/>
      <c r="XH16" s="858"/>
      <c r="XI16" s="856" t="str">
        <f t="shared" ref="XI16:XI45" si="11">WW16</f>
        <v>　</v>
      </c>
      <c r="XJ16" s="857"/>
      <c r="XK16" s="858"/>
      <c r="XL16" s="859" t="str">
        <f>IF(XO16="×",TIME(0,0,0),IF(XY4="非常勤",WN16,WZ16))</f>
        <v>　</v>
      </c>
      <c r="XM16" s="860"/>
      <c r="XN16" s="861"/>
      <c r="XO16" s="352"/>
      <c r="XP16" s="859" t="str">
        <f>IF(XS16="×",TIME(0,0,0),IF(XY4="非常勤",WQ16,XC16))</f>
        <v>　</v>
      </c>
      <c r="XQ16" s="860"/>
      <c r="XR16" s="861"/>
      <c r="XS16" s="352"/>
      <c r="XT16" s="859" t="str">
        <f>IF(XW16="×",TIME(0,0,0),IF(XY4="非常勤",WT16,XF16))</f>
        <v>　</v>
      </c>
      <c r="XU16" s="860"/>
      <c r="XV16" s="861"/>
      <c r="XW16" s="352"/>
      <c r="XX16" s="859" t="str">
        <f>IF(YA16="×",TIME(0,0,0),IF(XY4="非常勤",WW16,XI16))</f>
        <v>　</v>
      </c>
      <c r="XY16" s="860"/>
      <c r="XZ16" s="861"/>
      <c r="YA16" s="352"/>
      <c r="YB16" s="862"/>
      <c r="YC16" s="863"/>
      <c r="YD16" s="862"/>
      <c r="YE16" s="864"/>
      <c r="YF16" s="863"/>
      <c r="YG16" s="865"/>
      <c r="YH16" s="866"/>
      <c r="YI16" s="866"/>
      <c r="YJ16" s="867"/>
      <c r="YK16" s="377">
        <f>$A$16</f>
        <v>2</v>
      </c>
      <c r="YL16" s="378" t="str">
        <f>$B$16</f>
        <v>木</v>
      </c>
      <c r="YM16" s="854"/>
      <c r="YN16" s="855"/>
      <c r="YO16" s="854"/>
      <c r="YP16" s="855"/>
      <c r="YQ16" s="856" t="str">
        <f>IFERROR(IF(OR(YL16="日",YL16="祝",YL16=0,YM16=""),"　",MAX(IF(AND(YM16&lt;=YQ14,YO16&gt;YR14),YR14-YQ14,IF(AND(YM16&gt;YQ14,YO16&lt;=YR14),YO16-YM16,IF(AND(YM16&lt;=YQ14,YO16&lt;=YR14),YO16-YQ14,IF(AND(YM16&gt;YQ14,YO16&gt;YR14),YR14-YM16,0)))),0)),0)</f>
        <v>　</v>
      </c>
      <c r="YR16" s="857"/>
      <c r="YS16" s="858"/>
      <c r="YT16" s="856" t="str">
        <f>IFERROR(IF(OR(YL16="日",YL16="祝",YL16=0,YM16=""),"　",MAX(IF(AND(YM16&gt;YW14,YO16&gt;YU14),0,IF(AND(YM16&lt;=YW14,YM16&gt;YT14,YO16&gt;YU14),YW14-YM16,IF(AND(YM16&lt;=YW14,YM16&lt;=YT14,YO16&gt;YU14),YW14-YT14,IF(AND(YM16&gt;YT14,YO16&lt;=YU14),YO16-YM16,IF(AND(YM16&lt;=YT14,YO16&lt;=YU14),YO16-YT14,0))))),0)),0)</f>
        <v>　</v>
      </c>
      <c r="YU16" s="857"/>
      <c r="YV16" s="858"/>
      <c r="YW16" s="856" t="str">
        <f>IFERROR(IF(OR(YL16="日",YL16="祝",YL16=0,YM16=""),"　",MAX(IF(AND(YM16&lt;=YW14,YO16&gt;YX14),YX14-YW14,IF(YO16&lt;=YX14,0,IF(AND(YM16&gt;YW14,YO16&gt;YX14),YX14-YM16,0))),0)),0)</f>
        <v>　</v>
      </c>
      <c r="YX16" s="857"/>
      <c r="YY16" s="858"/>
      <c r="YZ16" s="856" t="str">
        <f>IFERROR(IF(OR(YL16="日",YL16="祝",YL16=0,YM16=""),"　",MAX(IF(YM16&gt;YZ14,YO16-YM16,IF(YM16&lt;=YZ14,YO16-YZ14,0)),0)),0)</f>
        <v>　</v>
      </c>
      <c r="ZA16" s="857"/>
      <c r="ZB16" s="858"/>
      <c r="ZC16" s="856" t="str">
        <f>IFERROR(IF(OR(YL16="日",YL16="祝",YL16=0,YM16=""),"　",MAX(IF(AND(YM16&lt;=ZC14,YO16&gt;ZD14),ZD14-ZC14,IF(AND(YM16&gt;ZC14,YO16&lt;=ZD14),YO16-YM16,IF(AND(YM16&lt;=ZC14,YO16&lt;=ZD14),YO16-ZC14,IF(AND(YM16&gt;ZC14,YO16&gt;ZD14),ZD14-YM16,0)))),0)),0)</f>
        <v>　</v>
      </c>
      <c r="ZD16" s="857"/>
      <c r="ZE16" s="858"/>
      <c r="ZF16" s="856" t="str">
        <f>IFERROR(IF(OR(YL16="日",YL16="祝",YL16=0,YM16=""),"　",MAX(IF(AND(YM16&gt;ZI14,YO16&gt;ZG14),0,IF(AND(YM16&lt;=ZI14,YM16&gt;ZF14,YO16&gt;ZG14),ZI14-YM16,IF(AND(YM16&lt;=ZI14,YM16&lt;=ZF14,YO16&gt;ZG14),ZI14-ZF14,IF(AND(YM16&gt;ZF14,YO16&lt;=ZG14),YO16-YM16,IF(AND(YM16&lt;=ZF14,YO16&lt;=ZG14),YO16-ZF14,0))))),0)),0)</f>
        <v>　</v>
      </c>
      <c r="ZG16" s="857"/>
      <c r="ZH16" s="858"/>
      <c r="ZI16" s="856" t="str">
        <f>IFERROR(IF(OR(YL16="日",YL16="祝",YL16=0,YM16=""),"　",MAX(IF(AND(YM16&lt;=ZI14,YO16&gt;ZJ14),ZJ14-ZI14,IF(YO16&lt;=ZJ14,0,IF(AND(YM16&gt;ZI14,YO16&gt;ZJ14),ZJ14-YM16,0))),0)),0)</f>
        <v>　</v>
      </c>
      <c r="ZJ16" s="857"/>
      <c r="ZK16" s="858"/>
      <c r="ZL16" s="856" t="str">
        <f t="shared" ref="ZL16:ZL45" si="12">YZ16</f>
        <v>　</v>
      </c>
      <c r="ZM16" s="857"/>
      <c r="ZN16" s="858"/>
      <c r="ZO16" s="859" t="str">
        <f>IF(ZR16="×",TIME(0,0,0),IF(AAB4="非常勤",YQ16,ZC16))</f>
        <v>　</v>
      </c>
      <c r="ZP16" s="860"/>
      <c r="ZQ16" s="861"/>
      <c r="ZR16" s="352"/>
      <c r="ZS16" s="859" t="str">
        <f>IF(ZV16="×",TIME(0,0,0),IF(AAB4="非常勤",YT16,ZF16))</f>
        <v>　</v>
      </c>
      <c r="ZT16" s="860"/>
      <c r="ZU16" s="861"/>
      <c r="ZV16" s="352"/>
      <c r="ZW16" s="859" t="str">
        <f>IF(ZZ16="×",TIME(0,0,0),IF(AAB4="非常勤",YW16,ZI16))</f>
        <v>　</v>
      </c>
      <c r="ZX16" s="860"/>
      <c r="ZY16" s="861"/>
      <c r="ZZ16" s="352"/>
      <c r="AAA16" s="859" t="str">
        <f>IF(AAD16="×",TIME(0,0,0),IF(AAB4="非常勤",YZ16,ZL16))</f>
        <v>　</v>
      </c>
      <c r="AAB16" s="860"/>
      <c r="AAC16" s="861"/>
      <c r="AAD16" s="352"/>
      <c r="AAE16" s="862"/>
      <c r="AAF16" s="863"/>
      <c r="AAG16" s="862"/>
      <c r="AAH16" s="864"/>
      <c r="AAI16" s="863"/>
      <c r="AAJ16" s="865"/>
      <c r="AAK16" s="866"/>
      <c r="AAL16" s="866"/>
      <c r="AAM16" s="867"/>
      <c r="AAN16" s="377">
        <f>$A$16</f>
        <v>2</v>
      </c>
      <c r="AAO16" s="378" t="str">
        <f>$B$16</f>
        <v>木</v>
      </c>
      <c r="AAP16" s="854"/>
      <c r="AAQ16" s="855"/>
      <c r="AAR16" s="854"/>
      <c r="AAS16" s="855"/>
      <c r="AAT16" s="856" t="str">
        <f>IFERROR(IF(OR(AAO16="日",AAO16="祝",AAO16=0,AAP16=""),"　",MAX(IF(AND(AAP16&lt;=AAT14,AAR16&gt;AAU14),AAU14-AAT14,IF(AND(AAP16&gt;AAT14,AAR16&lt;=AAU14),AAR16-AAP16,IF(AND(AAP16&lt;=AAT14,AAR16&lt;=AAU14),AAR16-AAT14,IF(AND(AAP16&gt;AAT14,AAR16&gt;AAU14),AAU14-AAP16,0)))),0)),0)</f>
        <v>　</v>
      </c>
      <c r="AAU16" s="857"/>
      <c r="AAV16" s="858"/>
      <c r="AAW16" s="856" t="str">
        <f>IFERROR(IF(OR(AAO16="日",AAO16="祝",AAO16=0,AAP16=""),"　",MAX(IF(AND(AAP16&gt;AAZ14,AAR16&gt;AAX14),0,IF(AND(AAP16&lt;=AAZ14,AAP16&gt;AAW14,AAR16&gt;AAX14),AAZ14-AAP16,IF(AND(AAP16&lt;=AAZ14,AAP16&lt;=AAW14,AAR16&gt;AAX14),AAZ14-AAW14,IF(AND(AAP16&gt;AAW14,AAR16&lt;=AAX14),AAR16-AAP16,IF(AND(AAP16&lt;=AAW14,AAR16&lt;=AAX14),AAR16-AAW14,0))))),0)),0)</f>
        <v>　</v>
      </c>
      <c r="AAX16" s="857"/>
      <c r="AAY16" s="858"/>
      <c r="AAZ16" s="856" t="str">
        <f>IFERROR(IF(OR(AAO16="日",AAO16="祝",AAO16=0,AAP16=""),"　",MAX(IF(AND(AAP16&lt;=AAZ14,AAR16&gt;ABA14),ABA14-AAZ14,IF(AAR16&lt;=ABA14,0,IF(AND(AAP16&gt;AAZ14,AAR16&gt;ABA14),ABA14-AAP16,0))),0)),0)</f>
        <v>　</v>
      </c>
      <c r="ABA16" s="857"/>
      <c r="ABB16" s="858"/>
      <c r="ABC16" s="856" t="str">
        <f>IFERROR(IF(OR(AAO16="日",AAO16="祝",AAO16=0,AAP16=""),"　",MAX(IF(AAP16&gt;ABC14,AAR16-AAP16,IF(AAP16&lt;=ABC14,AAR16-ABC14,0)),0)),0)</f>
        <v>　</v>
      </c>
      <c r="ABD16" s="857"/>
      <c r="ABE16" s="858"/>
      <c r="ABF16" s="856" t="str">
        <f>IFERROR(IF(OR(AAO16="日",AAO16="祝",AAO16=0,AAP16=""),"　",MAX(IF(AND(AAP16&lt;=ABF14,AAR16&gt;ABG14),ABG14-ABF14,IF(AND(AAP16&gt;ABF14,AAR16&lt;=ABG14),AAR16-AAP16,IF(AND(AAP16&lt;=ABF14,AAR16&lt;=ABG14),AAR16-ABF14,IF(AND(AAP16&gt;ABF14,AAR16&gt;ABG14),ABG14-AAP16,0)))),0)),0)</f>
        <v>　</v>
      </c>
      <c r="ABG16" s="857"/>
      <c r="ABH16" s="858"/>
      <c r="ABI16" s="856" t="str">
        <f>IFERROR(IF(OR(AAO16="日",AAO16="祝",AAO16=0,AAP16=""),"　",MAX(IF(AND(AAP16&gt;ABL14,AAR16&gt;ABJ14),0,IF(AND(AAP16&lt;=ABL14,AAP16&gt;ABI14,AAR16&gt;ABJ14),ABL14-AAP16,IF(AND(AAP16&lt;=ABL14,AAP16&lt;=ABI14,AAR16&gt;ABJ14),ABL14-ABI14,IF(AND(AAP16&gt;ABI14,AAR16&lt;=ABJ14),AAR16-AAP16,IF(AND(AAP16&lt;=ABI14,AAR16&lt;=ABJ14),AAR16-ABI14,0))))),0)),0)</f>
        <v>　</v>
      </c>
      <c r="ABJ16" s="857"/>
      <c r="ABK16" s="858"/>
      <c r="ABL16" s="856" t="str">
        <f>IFERROR(IF(OR(AAO16="日",AAO16="祝",AAO16=0,AAP16=""),"　",MAX(IF(AND(AAP16&lt;=ABL14,AAR16&gt;ABM14),ABM14-ABL14,IF(AAR16&lt;=ABM14,0,IF(AND(AAP16&gt;ABL14,AAR16&gt;ABM14),ABM14-AAP16,0))),0)),0)</f>
        <v>　</v>
      </c>
      <c r="ABM16" s="857"/>
      <c r="ABN16" s="858"/>
      <c r="ABO16" s="856" t="str">
        <f t="shared" ref="ABO16:ABO45" si="13">ABC16</f>
        <v>　</v>
      </c>
      <c r="ABP16" s="857"/>
      <c r="ABQ16" s="858"/>
      <c r="ABR16" s="859" t="str">
        <f>IF(ABU16="×",TIME(0,0,0),IF(ACE4="非常勤",AAT16,ABF16))</f>
        <v>　</v>
      </c>
      <c r="ABS16" s="860"/>
      <c r="ABT16" s="861"/>
      <c r="ABU16" s="352"/>
      <c r="ABV16" s="859" t="str">
        <f>IF(ABY16="×",TIME(0,0,0),IF(ACE4="非常勤",AAW16,ABI16))</f>
        <v>　</v>
      </c>
      <c r="ABW16" s="860"/>
      <c r="ABX16" s="861"/>
      <c r="ABY16" s="352"/>
      <c r="ABZ16" s="859" t="str">
        <f>IF(ACC16="×",TIME(0,0,0),IF(ACE4="非常勤",AAZ16,ABL16))</f>
        <v>　</v>
      </c>
      <c r="ACA16" s="860"/>
      <c r="ACB16" s="861"/>
      <c r="ACC16" s="352"/>
      <c r="ACD16" s="859" t="str">
        <f>IF(ACG16="×",TIME(0,0,0),IF(ACE4="非常勤",ABC16,ABO16))</f>
        <v>　</v>
      </c>
      <c r="ACE16" s="860"/>
      <c r="ACF16" s="861"/>
      <c r="ACG16" s="352"/>
      <c r="ACH16" s="862"/>
      <c r="ACI16" s="863"/>
      <c r="ACJ16" s="862"/>
      <c r="ACK16" s="864"/>
      <c r="ACL16" s="863"/>
      <c r="ACM16" s="865"/>
      <c r="ACN16" s="866"/>
      <c r="ACO16" s="866"/>
      <c r="ACP16" s="867"/>
      <c r="ACQ16" s="377">
        <f>$A$16</f>
        <v>2</v>
      </c>
      <c r="ACR16" s="378" t="str">
        <f>$B$16</f>
        <v>木</v>
      </c>
      <c r="ACS16" s="854"/>
      <c r="ACT16" s="855"/>
      <c r="ACU16" s="854"/>
      <c r="ACV16" s="855"/>
      <c r="ACW16" s="856" t="str">
        <f>IFERROR(IF(OR(ACR16="日",ACR16="祝",ACR16=0,ACS16=""),"　",MAX(IF(AND(ACS16&lt;=ACW14,ACU16&gt;ACX14),ACX14-ACW14,IF(AND(ACS16&gt;ACW14,ACU16&lt;=ACX14),ACU16-ACS16,IF(AND(ACS16&lt;=ACW14,ACU16&lt;=ACX14),ACU16-ACW14,IF(AND(ACS16&gt;ACW14,ACU16&gt;ACX14),ACX14-ACS16,0)))),0)),0)</f>
        <v>　</v>
      </c>
      <c r="ACX16" s="857"/>
      <c r="ACY16" s="858"/>
      <c r="ACZ16" s="856" t="str">
        <f>IFERROR(IF(OR(ACR16="日",ACR16="祝",ACR16=0,ACS16=""),"　",MAX(IF(AND(ACS16&gt;ADC14,ACU16&gt;ADA14),0,IF(AND(ACS16&lt;=ADC14,ACS16&gt;ACZ14,ACU16&gt;ADA14),ADC14-ACS16,IF(AND(ACS16&lt;=ADC14,ACS16&lt;=ACZ14,ACU16&gt;ADA14),ADC14-ACZ14,IF(AND(ACS16&gt;ACZ14,ACU16&lt;=ADA14),ACU16-ACS16,IF(AND(ACS16&lt;=ACZ14,ACU16&lt;=ADA14),ACU16-ACZ14,0))))),0)),0)</f>
        <v>　</v>
      </c>
      <c r="ADA16" s="857"/>
      <c r="ADB16" s="858"/>
      <c r="ADC16" s="856" t="str">
        <f>IFERROR(IF(OR(ACR16="日",ACR16="祝",ACR16=0,ACS16=""),"　",MAX(IF(AND(ACS16&lt;=ADC14,ACU16&gt;ADD14),ADD14-ADC14,IF(ACU16&lt;=ADD14,0,IF(AND(ACS16&gt;ADC14,ACU16&gt;ADD14),ADD14-ACS16,0))),0)),0)</f>
        <v>　</v>
      </c>
      <c r="ADD16" s="857"/>
      <c r="ADE16" s="858"/>
      <c r="ADF16" s="856" t="str">
        <f>IFERROR(IF(OR(ACR16="日",ACR16="祝",ACR16=0,ACS16=""),"　",MAX(IF(ACS16&gt;ADF14,ACU16-ACS16,IF(ACS16&lt;=ADF14,ACU16-ADF14,0)),0)),0)</f>
        <v>　</v>
      </c>
      <c r="ADG16" s="857"/>
      <c r="ADH16" s="858"/>
      <c r="ADI16" s="856" t="str">
        <f>IFERROR(IF(OR(ACR16="日",ACR16="祝",ACR16=0,ACS16=""),"　",MAX(IF(AND(ACS16&lt;=ADI14,ACU16&gt;ADJ14),ADJ14-ADI14,IF(AND(ACS16&gt;ADI14,ACU16&lt;=ADJ14),ACU16-ACS16,IF(AND(ACS16&lt;=ADI14,ACU16&lt;=ADJ14),ACU16-ADI14,IF(AND(ACS16&gt;ADI14,ACU16&gt;ADJ14),ADJ14-ACS16,0)))),0)),0)</f>
        <v>　</v>
      </c>
      <c r="ADJ16" s="857"/>
      <c r="ADK16" s="858"/>
      <c r="ADL16" s="856" t="str">
        <f>IFERROR(IF(OR(ACR16="日",ACR16="祝",ACR16=0,ACS16=""),"　",MAX(IF(AND(ACS16&gt;ADO14,ACU16&gt;ADM14),0,IF(AND(ACS16&lt;=ADO14,ACS16&gt;ADL14,ACU16&gt;ADM14),ADO14-ACS16,IF(AND(ACS16&lt;=ADO14,ACS16&lt;=ADL14,ACU16&gt;ADM14),ADO14-ADL14,IF(AND(ACS16&gt;ADL14,ACU16&lt;=ADM14),ACU16-ACS16,IF(AND(ACS16&lt;=ADL14,ACU16&lt;=ADM14),ACU16-ADL14,0))))),0)),0)</f>
        <v>　</v>
      </c>
      <c r="ADM16" s="857"/>
      <c r="ADN16" s="858"/>
      <c r="ADO16" s="856" t="str">
        <f>IFERROR(IF(OR(ACR16="日",ACR16="祝",ACR16=0,ACS16=""),"　",MAX(IF(AND(ACS16&lt;=ADO14,ACU16&gt;ADP14),ADP14-ADO14,IF(ACU16&lt;=ADP14,0,IF(AND(ACS16&gt;ADO14,ACU16&gt;ADP14),ADP14-ACS16,0))),0)),0)</f>
        <v>　</v>
      </c>
      <c r="ADP16" s="857"/>
      <c r="ADQ16" s="858"/>
      <c r="ADR16" s="856" t="str">
        <f t="shared" ref="ADR16:ADR45" si="14">ADF16</f>
        <v>　</v>
      </c>
      <c r="ADS16" s="857"/>
      <c r="ADT16" s="858"/>
      <c r="ADU16" s="859" t="str">
        <f>IF(ADX16="×",TIME(0,0,0),IF(AEH4="非常勤",ACW16,ADI16))</f>
        <v>　</v>
      </c>
      <c r="ADV16" s="860"/>
      <c r="ADW16" s="861"/>
      <c r="ADX16" s="352"/>
      <c r="ADY16" s="859" t="str">
        <f>IF(AEB16="×",TIME(0,0,0),IF(AEH4="非常勤",ACZ16,ADL16))</f>
        <v>　</v>
      </c>
      <c r="ADZ16" s="860"/>
      <c r="AEA16" s="861"/>
      <c r="AEB16" s="352"/>
      <c r="AEC16" s="859" t="str">
        <f>IF(AEF16="×",TIME(0,0,0),IF(AEH4="非常勤",ADC16,ADO16))</f>
        <v>　</v>
      </c>
      <c r="AED16" s="860"/>
      <c r="AEE16" s="861"/>
      <c r="AEF16" s="352"/>
      <c r="AEG16" s="859" t="str">
        <f>IF(AEJ16="×",TIME(0,0,0),IF(AEH4="非常勤",ADF16,ADR16))</f>
        <v>　</v>
      </c>
      <c r="AEH16" s="860"/>
      <c r="AEI16" s="861"/>
      <c r="AEJ16" s="352"/>
      <c r="AEK16" s="862"/>
      <c r="AEL16" s="863"/>
      <c r="AEM16" s="862"/>
      <c r="AEN16" s="864"/>
      <c r="AEO16" s="863"/>
      <c r="AEP16" s="865"/>
      <c r="AEQ16" s="866"/>
      <c r="AER16" s="866"/>
      <c r="AES16" s="867"/>
      <c r="AET16" s="377">
        <f>$A$16</f>
        <v>2</v>
      </c>
      <c r="AEU16" s="378" t="str">
        <f>$B$16</f>
        <v>木</v>
      </c>
      <c r="AEV16" s="854"/>
      <c r="AEW16" s="855"/>
      <c r="AEX16" s="854"/>
      <c r="AEY16" s="855"/>
      <c r="AEZ16" s="856" t="str">
        <f>IFERROR(IF(OR(AEU16="日",AEU16="祝",AEU16=0,AEV16=""),"　",MAX(IF(AND(AEV16&lt;=AEZ14,AEX16&gt;AFA14),AFA14-AEZ14,IF(AND(AEV16&gt;AEZ14,AEX16&lt;=AFA14),AEX16-AEV16,IF(AND(AEV16&lt;=AEZ14,AEX16&lt;=AFA14),AEX16-AEZ14,IF(AND(AEV16&gt;AEZ14,AEX16&gt;AFA14),AFA14-AEV16,0)))),0)),0)</f>
        <v>　</v>
      </c>
      <c r="AFA16" s="857"/>
      <c r="AFB16" s="858"/>
      <c r="AFC16" s="856" t="str">
        <f>IFERROR(IF(OR(AEU16="日",AEU16="祝",AEU16=0,AEV16=""),"　",MAX(IF(AND(AEV16&gt;AFF14,AEX16&gt;AFD14),0,IF(AND(AEV16&lt;=AFF14,AEV16&gt;AFC14,AEX16&gt;AFD14),AFF14-AEV16,IF(AND(AEV16&lt;=AFF14,AEV16&lt;=AFC14,AEX16&gt;AFD14),AFF14-AFC14,IF(AND(AEV16&gt;AFC14,AEX16&lt;=AFD14),AEX16-AEV16,IF(AND(AEV16&lt;=AFC14,AEX16&lt;=AFD14),AEX16-AFC14,0))))),0)),0)</f>
        <v>　</v>
      </c>
      <c r="AFD16" s="857"/>
      <c r="AFE16" s="858"/>
      <c r="AFF16" s="856" t="str">
        <f>IFERROR(IF(OR(AEU16="日",AEU16="祝",AEU16=0,AEV16=""),"　",MAX(IF(AND(AEV16&lt;=AFF14,AEX16&gt;AFG14),AFG14-AFF14,IF(AEX16&lt;=AFG14,0,IF(AND(AEV16&gt;AFF14,AEX16&gt;AFG14),AFG14-AEV16,0))),0)),0)</f>
        <v>　</v>
      </c>
      <c r="AFG16" s="857"/>
      <c r="AFH16" s="858"/>
      <c r="AFI16" s="856" t="str">
        <f>IFERROR(IF(OR(AEU16="日",AEU16="祝",AEU16=0,AEV16=""),"　",MAX(IF(AEV16&gt;AFI14,AEX16-AEV16,IF(AEV16&lt;=AFI14,AEX16-AFI14,0)),0)),0)</f>
        <v>　</v>
      </c>
      <c r="AFJ16" s="857"/>
      <c r="AFK16" s="858"/>
      <c r="AFL16" s="856" t="str">
        <f>IFERROR(IF(OR(AEU16="日",AEU16="祝",AEU16=0,AEV16=""),"　",MAX(IF(AND(AEV16&lt;=AFL14,AEX16&gt;AFM14),AFM14-AFL14,IF(AND(AEV16&gt;AFL14,AEX16&lt;=AFM14),AEX16-AEV16,IF(AND(AEV16&lt;=AFL14,AEX16&lt;=AFM14),AEX16-AFL14,IF(AND(AEV16&gt;AFL14,AEX16&gt;AFM14),AFM14-AEV16,0)))),0)),0)</f>
        <v>　</v>
      </c>
      <c r="AFM16" s="857"/>
      <c r="AFN16" s="858"/>
      <c r="AFO16" s="856" t="str">
        <f>IFERROR(IF(OR(AEU16="日",AEU16="祝",AEU16=0,AEV16=""),"　",MAX(IF(AND(AEV16&gt;AFR14,AEX16&gt;AFP14),0,IF(AND(AEV16&lt;=AFR14,AEV16&gt;AFO14,AEX16&gt;AFP14),AFR14-AEV16,IF(AND(AEV16&lt;=AFR14,AEV16&lt;=AFO14,AEX16&gt;AFP14),AFR14-AFO14,IF(AND(AEV16&gt;AFO14,AEX16&lt;=AFP14),AEX16-AEV16,IF(AND(AEV16&lt;=AFO14,AEX16&lt;=AFP14),AEX16-AFO14,0))))),0)),0)</f>
        <v>　</v>
      </c>
      <c r="AFP16" s="857"/>
      <c r="AFQ16" s="858"/>
      <c r="AFR16" s="856" t="str">
        <f>IFERROR(IF(OR(AEU16="日",AEU16="祝",AEU16=0,AEV16=""),"　",MAX(IF(AND(AEV16&lt;=AFR14,AEX16&gt;AFS14),AFS14-AFR14,IF(AEX16&lt;=AFS14,0,IF(AND(AEV16&gt;AFR14,AEX16&gt;AFS14),AFS14-AEV16,0))),0)),0)</f>
        <v>　</v>
      </c>
      <c r="AFS16" s="857"/>
      <c r="AFT16" s="858"/>
      <c r="AFU16" s="856" t="str">
        <f t="shared" ref="AFU16:AFU45" si="15">AFI16</f>
        <v>　</v>
      </c>
      <c r="AFV16" s="857"/>
      <c r="AFW16" s="858"/>
      <c r="AFX16" s="859" t="str">
        <f>IF(AGA16="×",TIME(0,0,0),IF(AGK4="非常勤",AEZ16,AFL16))</f>
        <v>　</v>
      </c>
      <c r="AFY16" s="860"/>
      <c r="AFZ16" s="861"/>
      <c r="AGA16" s="352"/>
      <c r="AGB16" s="859" t="str">
        <f>IF(AGE16="×",TIME(0,0,0),IF(AGK4="非常勤",AFC16,AFO16))</f>
        <v>　</v>
      </c>
      <c r="AGC16" s="860"/>
      <c r="AGD16" s="861"/>
      <c r="AGE16" s="352"/>
      <c r="AGF16" s="859" t="str">
        <f>IF(AGI16="×",TIME(0,0,0),IF(AGK4="非常勤",AFF16,AFR16))</f>
        <v>　</v>
      </c>
      <c r="AGG16" s="860"/>
      <c r="AGH16" s="861"/>
      <c r="AGI16" s="352"/>
      <c r="AGJ16" s="859" t="str">
        <f>IF(AGM16="×",TIME(0,0,0),IF(AGK4="非常勤",AFI16,AFU16))</f>
        <v>　</v>
      </c>
      <c r="AGK16" s="860"/>
      <c r="AGL16" s="861"/>
      <c r="AGM16" s="352"/>
      <c r="AGN16" s="862"/>
      <c r="AGO16" s="863"/>
      <c r="AGP16" s="862"/>
      <c r="AGQ16" s="864"/>
      <c r="AGR16" s="863"/>
      <c r="AGS16" s="865"/>
      <c r="AGT16" s="866"/>
      <c r="AGU16" s="866"/>
      <c r="AGV16" s="867"/>
      <c r="AGW16" s="377">
        <f>$A$16</f>
        <v>2</v>
      </c>
      <c r="AGX16" s="378" t="str">
        <f>$B$16</f>
        <v>木</v>
      </c>
      <c r="AGY16" s="854"/>
      <c r="AGZ16" s="855"/>
      <c r="AHA16" s="854"/>
      <c r="AHB16" s="855"/>
      <c r="AHC16" s="856" t="str">
        <f>IFERROR(IF(OR(AGX16="日",AGX16="祝",AGX16=0,AGY16=""),"　",MAX(IF(AND(AGY16&lt;=AHC14,AHA16&gt;AHD14),AHD14-AHC14,IF(AND(AGY16&gt;AHC14,AHA16&lt;=AHD14),AHA16-AGY16,IF(AND(AGY16&lt;=AHC14,AHA16&lt;=AHD14),AHA16-AHC14,IF(AND(AGY16&gt;AHC14,AHA16&gt;AHD14),AHD14-AGY16,0)))),0)),0)</f>
        <v>　</v>
      </c>
      <c r="AHD16" s="857"/>
      <c r="AHE16" s="858"/>
      <c r="AHF16" s="856" t="str">
        <f>IFERROR(IF(OR(AGX16="日",AGX16="祝",AGX16=0,AGY16=""),"　",MAX(IF(AND(AGY16&gt;AHI14,AHA16&gt;AHG14),0,IF(AND(AGY16&lt;=AHI14,AGY16&gt;AHF14,AHA16&gt;AHG14),AHI14-AGY16,IF(AND(AGY16&lt;=AHI14,AGY16&lt;=AHF14,AHA16&gt;AHG14),AHI14-AHF14,IF(AND(AGY16&gt;AHF14,AHA16&lt;=AHG14),AHA16-AGY16,IF(AND(AGY16&lt;=AHF14,AHA16&lt;=AHG14),AHA16-AHF14,0))))),0)),0)</f>
        <v>　</v>
      </c>
      <c r="AHG16" s="857"/>
      <c r="AHH16" s="858"/>
      <c r="AHI16" s="856" t="str">
        <f>IFERROR(IF(OR(AGX16="日",AGX16="祝",AGX16=0,AGY16=""),"　",MAX(IF(AND(AGY16&lt;=AHI14,AHA16&gt;AHJ14),AHJ14-AHI14,IF(AHA16&lt;=AHJ14,0,IF(AND(AGY16&gt;AHI14,AHA16&gt;AHJ14),AHJ14-AGY16,0))),0)),0)</f>
        <v>　</v>
      </c>
      <c r="AHJ16" s="857"/>
      <c r="AHK16" s="858"/>
      <c r="AHL16" s="856" t="str">
        <f>IFERROR(IF(OR(AGX16="日",AGX16="祝",AGX16=0,AGY16=""),"　",MAX(IF(AGY16&gt;AHL14,AHA16-AGY16,IF(AGY16&lt;=AHL14,AHA16-AHL14,0)),0)),0)</f>
        <v>　</v>
      </c>
      <c r="AHM16" s="857"/>
      <c r="AHN16" s="858"/>
      <c r="AHO16" s="856" t="str">
        <f>IFERROR(IF(OR(AGX16="日",AGX16="祝",AGX16=0,AGY16=""),"　",MAX(IF(AND(AGY16&lt;=AHO14,AHA16&gt;AHP14),AHP14-AHO14,IF(AND(AGY16&gt;AHO14,AHA16&lt;=AHP14),AHA16-AGY16,IF(AND(AGY16&lt;=AHO14,AHA16&lt;=AHP14),AHA16-AHO14,IF(AND(AGY16&gt;AHO14,AHA16&gt;AHP14),AHP14-AGY16,0)))),0)),0)</f>
        <v>　</v>
      </c>
      <c r="AHP16" s="857"/>
      <c r="AHQ16" s="858"/>
      <c r="AHR16" s="856" t="str">
        <f>IFERROR(IF(OR(AGX16="日",AGX16="祝",AGX16=0,AGY16=""),"　",MAX(IF(AND(AGY16&gt;AHU14,AHA16&gt;AHS14),0,IF(AND(AGY16&lt;=AHU14,AGY16&gt;AHR14,AHA16&gt;AHS14),AHU14-AGY16,IF(AND(AGY16&lt;=AHU14,AGY16&lt;=AHR14,AHA16&gt;AHS14),AHU14-AHR14,IF(AND(AGY16&gt;AHR14,AHA16&lt;=AHS14),AHA16-AGY16,IF(AND(AGY16&lt;=AHR14,AHA16&lt;=AHS14),AHA16-AHR14,0))))),0)),0)</f>
        <v>　</v>
      </c>
      <c r="AHS16" s="857"/>
      <c r="AHT16" s="858"/>
      <c r="AHU16" s="856" t="str">
        <f>IFERROR(IF(OR(AGX16="日",AGX16="祝",AGX16=0,AGY16=""),"　",MAX(IF(AND(AGY16&lt;=AHU14,AHA16&gt;AHV14),AHV14-AHU14,IF(AHA16&lt;=AHV14,0,IF(AND(AGY16&gt;AHU14,AHA16&gt;AHV14),AHV14-AGY16,0))),0)),0)</f>
        <v>　</v>
      </c>
      <c r="AHV16" s="857"/>
      <c r="AHW16" s="858"/>
      <c r="AHX16" s="856" t="str">
        <f t="shared" ref="AHX16:AHX45" si="16">AHL16</f>
        <v>　</v>
      </c>
      <c r="AHY16" s="857"/>
      <c r="AHZ16" s="858"/>
      <c r="AIA16" s="859" t="str">
        <f>IF(AID16="×",TIME(0,0,0),IF(AIN4="非常勤",AHC16,AHO16))</f>
        <v>　</v>
      </c>
      <c r="AIB16" s="860"/>
      <c r="AIC16" s="861"/>
      <c r="AID16" s="352"/>
      <c r="AIE16" s="859" t="str">
        <f>IF(AIH16="×",TIME(0,0,0),IF(AIN4="非常勤",AHF16,AHR16))</f>
        <v>　</v>
      </c>
      <c r="AIF16" s="860"/>
      <c r="AIG16" s="861"/>
      <c r="AIH16" s="352"/>
      <c r="AII16" s="859" t="str">
        <f>IF(AIL16="×",TIME(0,0,0),IF(AIN4="非常勤",AHI16,AHU16))</f>
        <v>　</v>
      </c>
      <c r="AIJ16" s="860"/>
      <c r="AIK16" s="861"/>
      <c r="AIL16" s="352"/>
      <c r="AIM16" s="859" t="str">
        <f>IF(AIP16="×",TIME(0,0,0),IF(AIN4="非常勤",AHL16,AHX16))</f>
        <v>　</v>
      </c>
      <c r="AIN16" s="860"/>
      <c r="AIO16" s="861"/>
      <c r="AIP16" s="352"/>
      <c r="AIQ16" s="862"/>
      <c r="AIR16" s="863"/>
      <c r="AIS16" s="862"/>
      <c r="AIT16" s="864"/>
      <c r="AIU16" s="863"/>
      <c r="AIV16" s="865"/>
      <c r="AIW16" s="866"/>
      <c r="AIX16" s="866"/>
      <c r="AIY16" s="867"/>
      <c r="AIZ16" s="377">
        <f>$A$16</f>
        <v>2</v>
      </c>
      <c r="AJA16" s="378" t="str">
        <f>$B$16</f>
        <v>木</v>
      </c>
      <c r="AJB16" s="854"/>
      <c r="AJC16" s="855"/>
      <c r="AJD16" s="854"/>
      <c r="AJE16" s="855"/>
      <c r="AJF16" s="856" t="str">
        <f>IFERROR(IF(OR(AJA16="日",AJA16="祝",AJA16=0,AJB16=""),"　",MAX(IF(AND(AJB16&lt;=AJF14,AJD16&gt;AJG14),AJG14-AJF14,IF(AND(AJB16&gt;AJF14,AJD16&lt;=AJG14),AJD16-AJB16,IF(AND(AJB16&lt;=AJF14,AJD16&lt;=AJG14),AJD16-AJF14,IF(AND(AJB16&gt;AJF14,AJD16&gt;AJG14),AJG14-AJB16,0)))),0)),0)</f>
        <v>　</v>
      </c>
      <c r="AJG16" s="857"/>
      <c r="AJH16" s="858"/>
      <c r="AJI16" s="856" t="str">
        <f>IFERROR(IF(OR(AJA16="日",AJA16="祝",AJA16=0,AJB16=""),"　",MAX(IF(AND(AJB16&gt;AJL14,AJD16&gt;AJJ14),0,IF(AND(AJB16&lt;=AJL14,AJB16&gt;AJI14,AJD16&gt;AJJ14),AJL14-AJB16,IF(AND(AJB16&lt;=AJL14,AJB16&lt;=AJI14,AJD16&gt;AJJ14),AJL14-AJI14,IF(AND(AJB16&gt;AJI14,AJD16&lt;=AJJ14),AJD16-AJB16,IF(AND(AJB16&lt;=AJI14,AJD16&lt;=AJJ14),AJD16-AJI14,0))))),0)),0)</f>
        <v>　</v>
      </c>
      <c r="AJJ16" s="857"/>
      <c r="AJK16" s="858"/>
      <c r="AJL16" s="856" t="str">
        <f>IFERROR(IF(OR(AJA16="日",AJA16="祝",AJA16=0,AJB16=""),"　",MAX(IF(AND(AJB16&lt;=AJL14,AJD16&gt;AJM14),AJM14-AJL14,IF(AJD16&lt;=AJM14,0,IF(AND(AJB16&gt;AJL14,AJD16&gt;AJM14),AJM14-AJB16,0))),0)),0)</f>
        <v>　</v>
      </c>
      <c r="AJM16" s="857"/>
      <c r="AJN16" s="858"/>
      <c r="AJO16" s="856" t="str">
        <f>IFERROR(IF(OR(AJA16="日",AJA16="祝",AJA16=0,AJB16=""),"　",MAX(IF(AJB16&gt;AJO14,AJD16-AJB16,IF(AJB16&lt;=AJO14,AJD16-AJO14,0)),0)),0)</f>
        <v>　</v>
      </c>
      <c r="AJP16" s="857"/>
      <c r="AJQ16" s="858"/>
      <c r="AJR16" s="856" t="str">
        <f>IFERROR(IF(OR(AJA16="日",AJA16="祝",AJA16=0,AJB16=""),"　",MAX(IF(AND(AJB16&lt;=AJR14,AJD16&gt;AJS14),AJS14-AJR14,IF(AND(AJB16&gt;AJR14,AJD16&lt;=AJS14),AJD16-AJB16,IF(AND(AJB16&lt;=AJR14,AJD16&lt;=AJS14),AJD16-AJR14,IF(AND(AJB16&gt;AJR14,AJD16&gt;AJS14),AJS14-AJB16,0)))),0)),0)</f>
        <v>　</v>
      </c>
      <c r="AJS16" s="857"/>
      <c r="AJT16" s="858"/>
      <c r="AJU16" s="856" t="str">
        <f>IFERROR(IF(OR(AJA16="日",AJA16="祝",AJA16=0,AJB16=""),"　",MAX(IF(AND(AJB16&gt;AJX14,AJD16&gt;AJV14),0,IF(AND(AJB16&lt;=AJX14,AJB16&gt;AJU14,AJD16&gt;AJV14),AJX14-AJB16,IF(AND(AJB16&lt;=AJX14,AJB16&lt;=AJU14,AJD16&gt;AJV14),AJX14-AJU14,IF(AND(AJB16&gt;AJU14,AJD16&lt;=AJV14),AJD16-AJB16,IF(AND(AJB16&lt;=AJU14,AJD16&lt;=AJV14),AJD16-AJU14,0))))),0)),0)</f>
        <v>　</v>
      </c>
      <c r="AJV16" s="857"/>
      <c r="AJW16" s="858"/>
      <c r="AJX16" s="856" t="str">
        <f>IFERROR(IF(OR(AJA16="日",AJA16="祝",AJA16=0,AJB16=""),"　",MAX(IF(AND(AJB16&lt;=AJX14,AJD16&gt;AJY14),AJY14-AJX14,IF(AJD16&lt;=AJY14,0,IF(AND(AJB16&gt;AJX14,AJD16&gt;AJY14),AJY14-AJB16,0))),0)),0)</f>
        <v>　</v>
      </c>
      <c r="AJY16" s="857"/>
      <c r="AJZ16" s="858"/>
      <c r="AKA16" s="856" t="str">
        <f t="shared" ref="AKA16:AKA45" si="17">AJO16</f>
        <v>　</v>
      </c>
      <c r="AKB16" s="857"/>
      <c r="AKC16" s="858"/>
      <c r="AKD16" s="859" t="str">
        <f>IF(AKG16="×",TIME(0,0,0),IF(AKQ4="非常勤",AJF16,AJR16))</f>
        <v>　</v>
      </c>
      <c r="AKE16" s="860"/>
      <c r="AKF16" s="861"/>
      <c r="AKG16" s="352"/>
      <c r="AKH16" s="859" t="str">
        <f>IF(AKK16="×",TIME(0,0,0),IF(AKQ4="非常勤",AJI16,AJU16))</f>
        <v>　</v>
      </c>
      <c r="AKI16" s="860"/>
      <c r="AKJ16" s="861"/>
      <c r="AKK16" s="352"/>
      <c r="AKL16" s="859" t="str">
        <f>IF(AKO16="×",TIME(0,0,0),IF(AKQ4="非常勤",AJL16,AJX16))</f>
        <v>　</v>
      </c>
      <c r="AKM16" s="860"/>
      <c r="AKN16" s="861"/>
      <c r="AKO16" s="352"/>
      <c r="AKP16" s="859" t="str">
        <f>IF(AKS16="×",TIME(0,0,0),IF(AKQ4="非常勤",AJO16,AKA16))</f>
        <v>　</v>
      </c>
      <c r="AKQ16" s="860"/>
      <c r="AKR16" s="861"/>
      <c r="AKS16" s="352"/>
      <c r="AKT16" s="862"/>
      <c r="AKU16" s="863"/>
      <c r="AKV16" s="862"/>
      <c r="AKW16" s="864"/>
      <c r="AKX16" s="863"/>
      <c r="AKY16" s="865"/>
      <c r="AKZ16" s="866"/>
      <c r="ALA16" s="866"/>
      <c r="ALB16" s="867"/>
      <c r="ALC16" s="377">
        <f>$A$16</f>
        <v>2</v>
      </c>
      <c r="ALD16" s="378" t="str">
        <f>$B$16</f>
        <v>木</v>
      </c>
      <c r="ALE16" s="854"/>
      <c r="ALF16" s="855"/>
      <c r="ALG16" s="854"/>
      <c r="ALH16" s="855"/>
      <c r="ALI16" s="856" t="str">
        <f>IFERROR(IF(OR(ALD16="日",ALD16="祝",ALD16=0,ALE16=""),"　",MAX(IF(AND(ALE16&lt;=ALI14,ALG16&gt;ALJ14),ALJ14-ALI14,IF(AND(ALE16&gt;ALI14,ALG16&lt;=ALJ14),ALG16-ALE16,IF(AND(ALE16&lt;=ALI14,ALG16&lt;=ALJ14),ALG16-ALI14,IF(AND(ALE16&gt;ALI14,ALG16&gt;ALJ14),ALJ14-ALE16,0)))),0)),0)</f>
        <v>　</v>
      </c>
      <c r="ALJ16" s="857"/>
      <c r="ALK16" s="858"/>
      <c r="ALL16" s="856" t="str">
        <f>IFERROR(IF(OR(ALD16="日",ALD16="祝",ALD16=0,ALE16=""),"　",MAX(IF(AND(ALE16&gt;ALO14,ALG16&gt;ALM14),0,IF(AND(ALE16&lt;=ALO14,ALE16&gt;ALL14,ALG16&gt;ALM14),ALO14-ALE16,IF(AND(ALE16&lt;=ALO14,ALE16&lt;=ALL14,ALG16&gt;ALM14),ALO14-ALL14,IF(AND(ALE16&gt;ALL14,ALG16&lt;=ALM14),ALG16-ALE16,IF(AND(ALE16&lt;=ALL14,ALG16&lt;=ALM14),ALG16-ALL14,0))))),0)),0)</f>
        <v>　</v>
      </c>
      <c r="ALM16" s="857"/>
      <c r="ALN16" s="858"/>
      <c r="ALO16" s="856" t="str">
        <f>IFERROR(IF(OR(ALD16="日",ALD16="祝",ALD16=0,ALE16=""),"　",MAX(IF(AND(ALE16&lt;=ALO14,ALG16&gt;ALP14),ALP14-ALO14,IF(ALG16&lt;=ALP14,0,IF(AND(ALE16&gt;ALO14,ALG16&gt;ALP14),ALP14-ALE16,0))),0)),0)</f>
        <v>　</v>
      </c>
      <c r="ALP16" s="857"/>
      <c r="ALQ16" s="858"/>
      <c r="ALR16" s="856" t="str">
        <f>IFERROR(IF(OR(ALD16="日",ALD16="祝",ALD16=0,ALE16=""),"　",MAX(IF(ALE16&gt;ALR14,ALG16-ALE16,IF(ALE16&lt;=ALR14,ALG16-ALR14,0)),0)),0)</f>
        <v>　</v>
      </c>
      <c r="ALS16" s="857"/>
      <c r="ALT16" s="858"/>
      <c r="ALU16" s="856" t="str">
        <f>IFERROR(IF(OR(ALD16="日",ALD16="祝",ALD16=0,ALE16=""),"　",MAX(IF(AND(ALE16&lt;=ALU14,ALG16&gt;ALV14),ALV14-ALU14,IF(AND(ALE16&gt;ALU14,ALG16&lt;=ALV14),ALG16-ALE16,IF(AND(ALE16&lt;=ALU14,ALG16&lt;=ALV14),ALG16-ALU14,IF(AND(ALE16&gt;ALU14,ALG16&gt;ALV14),ALV14-ALE16,0)))),0)),0)</f>
        <v>　</v>
      </c>
      <c r="ALV16" s="857"/>
      <c r="ALW16" s="858"/>
      <c r="ALX16" s="856" t="str">
        <f>IFERROR(IF(OR(ALD16="日",ALD16="祝",ALD16=0,ALE16=""),"　",MAX(IF(AND(ALE16&gt;AMA14,ALG16&gt;ALY14),0,IF(AND(ALE16&lt;=AMA14,ALE16&gt;ALX14,ALG16&gt;ALY14),AMA14-ALE16,IF(AND(ALE16&lt;=AMA14,ALE16&lt;=ALX14,ALG16&gt;ALY14),AMA14-ALX14,IF(AND(ALE16&gt;ALX14,ALG16&lt;=ALY14),ALG16-ALE16,IF(AND(ALE16&lt;=ALX14,ALG16&lt;=ALY14),ALG16-ALX14,0))))),0)),0)</f>
        <v>　</v>
      </c>
      <c r="ALY16" s="857"/>
      <c r="ALZ16" s="858"/>
      <c r="AMA16" s="856" t="str">
        <f>IFERROR(IF(OR(ALD16="日",ALD16="祝",ALD16=0,ALE16=""),"　",MAX(IF(AND(ALE16&lt;=AMA14,ALG16&gt;AMB14),AMB14-AMA14,IF(ALG16&lt;=AMB14,0,IF(AND(ALE16&gt;AMA14,ALG16&gt;AMB14),AMB14-ALE16,0))),0)),0)</f>
        <v>　</v>
      </c>
      <c r="AMB16" s="857"/>
      <c r="AMC16" s="858"/>
      <c r="AMD16" s="856" t="str">
        <f t="shared" ref="AMD16:AMD45" si="18">ALR16</f>
        <v>　</v>
      </c>
      <c r="AME16" s="857"/>
      <c r="AMF16" s="858"/>
      <c r="AMG16" s="859" t="str">
        <f>IF(AMJ16="×",TIME(0,0,0),IF(AMT4="非常勤",ALI16,ALU16))</f>
        <v>　</v>
      </c>
      <c r="AMH16" s="860"/>
      <c r="AMI16" s="861"/>
      <c r="AMJ16" s="352"/>
      <c r="AMK16" s="859" t="str">
        <f>IF(AMN16="×",TIME(0,0,0),IF(AMT4="非常勤",ALL16,ALX16))</f>
        <v>　</v>
      </c>
      <c r="AML16" s="860"/>
      <c r="AMM16" s="861"/>
      <c r="AMN16" s="352"/>
      <c r="AMO16" s="859" t="str">
        <f>IF(AMR16="×",TIME(0,0,0),IF(AMT4="非常勤",ALO16,AMA16))</f>
        <v>　</v>
      </c>
      <c r="AMP16" s="860"/>
      <c r="AMQ16" s="861"/>
      <c r="AMR16" s="352"/>
      <c r="AMS16" s="859" t="str">
        <f>IF(AMV16="×",TIME(0,0,0),IF(AMT4="非常勤",ALR16,AMD16))</f>
        <v>　</v>
      </c>
      <c r="AMT16" s="860"/>
      <c r="AMU16" s="861"/>
      <c r="AMV16" s="352"/>
      <c r="AMW16" s="862"/>
      <c r="AMX16" s="863"/>
      <c r="AMY16" s="862"/>
      <c r="AMZ16" s="864"/>
      <c r="ANA16" s="863"/>
      <c r="ANB16" s="865"/>
      <c r="ANC16" s="866"/>
      <c r="AND16" s="866"/>
      <c r="ANE16" s="867"/>
      <c r="ANF16" s="377">
        <f>$A$16</f>
        <v>2</v>
      </c>
      <c r="ANG16" s="378" t="str">
        <f>$B$16</f>
        <v>木</v>
      </c>
      <c r="ANH16" s="854"/>
      <c r="ANI16" s="855"/>
      <c r="ANJ16" s="854"/>
      <c r="ANK16" s="855"/>
      <c r="ANL16" s="856" t="str">
        <f>IFERROR(IF(OR(ANG16="日",ANG16="祝",ANG16=0,ANH16=""),"　",MAX(IF(AND(ANH16&lt;=ANL14,ANJ16&gt;ANM14),ANM14-ANL14,IF(AND(ANH16&gt;ANL14,ANJ16&lt;=ANM14),ANJ16-ANH16,IF(AND(ANH16&lt;=ANL14,ANJ16&lt;=ANM14),ANJ16-ANL14,IF(AND(ANH16&gt;ANL14,ANJ16&gt;ANM14),ANM14-ANH16,0)))),0)),0)</f>
        <v>　</v>
      </c>
      <c r="ANM16" s="857"/>
      <c r="ANN16" s="858"/>
      <c r="ANO16" s="856" t="str">
        <f>IFERROR(IF(OR(ANG16="日",ANG16="祝",ANG16=0,ANH16=""),"　",MAX(IF(AND(ANH16&gt;ANR14,ANJ16&gt;ANP14),0,IF(AND(ANH16&lt;=ANR14,ANH16&gt;ANO14,ANJ16&gt;ANP14),ANR14-ANH16,IF(AND(ANH16&lt;=ANR14,ANH16&lt;=ANO14,ANJ16&gt;ANP14),ANR14-ANO14,IF(AND(ANH16&gt;ANO14,ANJ16&lt;=ANP14),ANJ16-ANH16,IF(AND(ANH16&lt;=ANO14,ANJ16&lt;=ANP14),ANJ16-ANO14,0))))),0)),0)</f>
        <v>　</v>
      </c>
      <c r="ANP16" s="857"/>
      <c r="ANQ16" s="858"/>
      <c r="ANR16" s="856" t="str">
        <f>IFERROR(IF(OR(ANG16="日",ANG16="祝",ANG16=0,ANH16=""),"　",MAX(IF(AND(ANH16&lt;=ANR14,ANJ16&gt;ANS14),ANS14-ANR14,IF(ANJ16&lt;=ANS14,0,IF(AND(ANH16&gt;ANR14,ANJ16&gt;ANS14),ANS14-ANH16,0))),0)),0)</f>
        <v>　</v>
      </c>
      <c r="ANS16" s="857"/>
      <c r="ANT16" s="858"/>
      <c r="ANU16" s="856" t="str">
        <f>IFERROR(IF(OR(ANG16="日",ANG16="祝",ANG16=0,ANH16=""),"　",MAX(IF(ANH16&gt;ANU14,ANJ16-ANH16,IF(ANH16&lt;=ANU14,ANJ16-ANU14,0)),0)),0)</f>
        <v>　</v>
      </c>
      <c r="ANV16" s="857"/>
      <c r="ANW16" s="858"/>
      <c r="ANX16" s="856" t="str">
        <f>IFERROR(IF(OR(ANG16="日",ANG16="祝",ANG16=0,ANH16=""),"　",MAX(IF(AND(ANH16&lt;=ANX14,ANJ16&gt;ANY14),ANY14-ANX14,IF(AND(ANH16&gt;ANX14,ANJ16&lt;=ANY14),ANJ16-ANH16,IF(AND(ANH16&lt;=ANX14,ANJ16&lt;=ANY14),ANJ16-ANX14,IF(AND(ANH16&gt;ANX14,ANJ16&gt;ANY14),ANY14-ANH16,0)))),0)),0)</f>
        <v>　</v>
      </c>
      <c r="ANY16" s="857"/>
      <c r="ANZ16" s="858"/>
      <c r="AOA16" s="856" t="str">
        <f>IFERROR(IF(OR(ANG16="日",ANG16="祝",ANG16=0,ANH16=""),"　",MAX(IF(AND(ANH16&gt;AOD14,ANJ16&gt;AOB14),0,IF(AND(ANH16&lt;=AOD14,ANH16&gt;AOA14,ANJ16&gt;AOB14),AOD14-ANH16,IF(AND(ANH16&lt;=AOD14,ANH16&lt;=AOA14,ANJ16&gt;AOB14),AOD14-AOA14,IF(AND(ANH16&gt;AOA14,ANJ16&lt;=AOB14),ANJ16-ANH16,IF(AND(ANH16&lt;=AOA14,ANJ16&lt;=AOB14),ANJ16-AOA14,0))))),0)),0)</f>
        <v>　</v>
      </c>
      <c r="AOB16" s="857"/>
      <c r="AOC16" s="858"/>
      <c r="AOD16" s="856" t="str">
        <f>IFERROR(IF(OR(ANG16="日",ANG16="祝",ANG16=0,ANH16=""),"　",MAX(IF(AND(ANH16&lt;=AOD14,ANJ16&gt;AOE14),AOE14-AOD14,IF(ANJ16&lt;=AOE14,0,IF(AND(ANH16&gt;AOD14,ANJ16&gt;AOE14),AOE14-ANH16,0))),0)),0)</f>
        <v>　</v>
      </c>
      <c r="AOE16" s="857"/>
      <c r="AOF16" s="858"/>
      <c r="AOG16" s="856" t="str">
        <f t="shared" ref="AOG16:AOG45" si="19">ANU16</f>
        <v>　</v>
      </c>
      <c r="AOH16" s="857"/>
      <c r="AOI16" s="858"/>
      <c r="AOJ16" s="859" t="str">
        <f>IF(AOM16="×",TIME(0,0,0),IF(AOW4="非常勤",ANL16,ANX16))</f>
        <v>　</v>
      </c>
      <c r="AOK16" s="860"/>
      <c r="AOL16" s="861"/>
      <c r="AOM16" s="352"/>
      <c r="AON16" s="859" t="str">
        <f>IF(AOQ16="×",TIME(0,0,0),IF(AOW4="非常勤",ANO16,AOA16))</f>
        <v>　</v>
      </c>
      <c r="AOO16" s="860"/>
      <c r="AOP16" s="861"/>
      <c r="AOQ16" s="352"/>
      <c r="AOR16" s="859" t="str">
        <f>IF(AOU16="×",TIME(0,0,0),IF(AOW4="非常勤",ANR16,AOD16))</f>
        <v>　</v>
      </c>
      <c r="AOS16" s="860"/>
      <c r="AOT16" s="861"/>
      <c r="AOU16" s="352"/>
      <c r="AOV16" s="859" t="str">
        <f>IF(AOY16="×",TIME(0,0,0),IF(AOW4="非常勤",ANU16,AOG16))</f>
        <v>　</v>
      </c>
      <c r="AOW16" s="860"/>
      <c r="AOX16" s="861"/>
      <c r="AOY16" s="352"/>
      <c r="AOZ16" s="862"/>
      <c r="APA16" s="863"/>
      <c r="APB16" s="862"/>
      <c r="APC16" s="864"/>
      <c r="APD16" s="863"/>
      <c r="APE16" s="865"/>
      <c r="APF16" s="866"/>
      <c r="APG16" s="866"/>
      <c r="APH16" s="867"/>
    </row>
    <row r="17" spans="1:1100" ht="15" customHeight="1">
      <c r="A17" s="377">
        <f>DAY(DATE('別紙2-1【初めに入力】'!$W$2,'別紙2-1【初めに入力】'!$Q$2,A16+1))</f>
        <v>3</v>
      </c>
      <c r="B17" s="378" t="str">
        <f>IF(IFERROR(MATCH(DATE('別紙2-1【初めに入力】'!$W$2,'別紙2-1【初めに入力】'!$Q$2,$A17),万年カレンダー・祝日!$K$2:$K$27,0),0)&gt;=1,"祝",TEXT(WEEKDAY(DATE('別紙2-1【初めに入力】'!$W$2,'別紙2-1【初めに入力】'!$Q$2,'別表_個別勤務状況（1～20）'!A17)),"aaa"))</f>
        <v>祝</v>
      </c>
      <c r="C17" s="797"/>
      <c r="D17" s="797"/>
      <c r="E17" s="797"/>
      <c r="F17" s="797"/>
      <c r="G17" s="856" t="str">
        <f>IFERROR(IF(OR(B17="日",B17="祝",B17=0,C17=""),"　",MAX(IF(AND(C17&lt;=G14,E17&gt;H14),H14-G14,IF(AND(C17&gt;G14,E17&lt;=H14),E17-C17,IF(AND(C17&lt;=G14,E17&lt;=H14),E17-G14,IF(AND(C17&gt;G14,E17&gt;H14),H14-C17,0)))),0)),0)</f>
        <v>　</v>
      </c>
      <c r="H17" s="857"/>
      <c r="I17" s="858"/>
      <c r="J17" s="856" t="str">
        <f>IFERROR(IF(OR(B17="日",B17="祝",B17=0,C17=""),"　",MAX(IF(AND(C17&gt;M14,E17&gt;K14),0,IF(AND(C17&lt;=M14,C17&gt;J14,E17&gt;K14),M14-C17,IF(AND(C17&lt;=M14,C17&lt;=J14,E17&gt;K14),M14-J14,IF(AND(C17&gt;J14,E17&lt;=K14),E17-C17,IF(AND(C17&lt;=J14,E17&lt;=K14),E17-J14,0))))),0)),0)</f>
        <v>　</v>
      </c>
      <c r="K17" s="857"/>
      <c r="L17" s="858"/>
      <c r="M17" s="856" t="str">
        <f>IFERROR(IF(OR(B17="日",B17="祝",B17=0,C17=""),"　",MAX(IF(AND(C17&lt;=M14,E17&gt;N14),N14-M14,IF(E17&lt;=N14,0,IF(AND(C17&gt;M14,E17&gt;N14),N14-C17,0))),0)),0)</f>
        <v>　</v>
      </c>
      <c r="N17" s="857"/>
      <c r="O17" s="858"/>
      <c r="P17" s="856" t="str">
        <f>IFERROR(IF(OR(B17="日",B17="祝",B17=0,C17=""),"　",MAX(IF(C17&gt;P14,E17-C17,IF(C17&lt;=P14,E17-P14,0)),0)),0)</f>
        <v>　</v>
      </c>
      <c r="Q17" s="857"/>
      <c r="R17" s="858"/>
      <c r="S17" s="856" t="str">
        <f>IFERROR(IF(OR(B17="日",B17="祝",B17=0,C17=""),"　",MAX(IF(AND(C17&lt;=S14,E17&gt;T14),T14-S14,IF(AND(C17&gt;S14,E17&lt;=T14),E17-C17,IF(AND(C17&lt;=S14,E17&lt;=T14),E17-S14,IF(AND(C17&gt;S14,E17&gt;T14),T14-C17,0)))),0)),0)</f>
        <v>　</v>
      </c>
      <c r="T17" s="857"/>
      <c r="U17" s="858"/>
      <c r="V17" s="856" t="str">
        <f>IFERROR(IF(OR(B17="日",B17="祝",B17=0,C17=""),"　",MAX(IF(AND(C17&gt;Y14,E17&gt;W14),0,IF(AND(C17&lt;=Y14,C17&gt;V14,E17&gt;W14),Y14-C17,IF(AND(C17&lt;=Y14,C17&lt;=V14,E17&gt;W14),Y14-V14,IF(AND(C17&gt;V14,E17&lt;=W14),E17-C17,IF(AND(C17&lt;=V14,E17&lt;=W14),E17-V14,0))))),0)),0)</f>
        <v>　</v>
      </c>
      <c r="W17" s="857"/>
      <c r="X17" s="858"/>
      <c r="Y17" s="856" t="str">
        <f>IFERROR(IF(OR(B17="日",B17="祝",B17=0,C17=""),"　",MAX(IF(AND(C17&lt;=Y14,E17&gt;Z14),Z14-Y14,IF(E17&lt;=Z14,0,IF(AND(C17&gt;Y14,E17&gt;Z14),Z14-C17,0))),0)),0)</f>
        <v>　</v>
      </c>
      <c r="Z17" s="857"/>
      <c r="AA17" s="858"/>
      <c r="AB17" s="856" t="str">
        <f t="shared" si="0"/>
        <v>　</v>
      </c>
      <c r="AC17" s="857"/>
      <c r="AD17" s="858"/>
      <c r="AE17" s="954" t="str">
        <f>IF(AH17="×",TIME(0,0,0),IF(AR4="非常勤",G17,S17))</f>
        <v>　</v>
      </c>
      <c r="AF17" s="885"/>
      <c r="AG17" s="885"/>
      <c r="AH17" s="352"/>
      <c r="AI17" s="954" t="str">
        <f>IF(AL17="×",TIME(0,0,0),IF(AR4="非常勤",J17,V17))</f>
        <v>　</v>
      </c>
      <c r="AJ17" s="885"/>
      <c r="AK17" s="885"/>
      <c r="AL17" s="352"/>
      <c r="AM17" s="954" t="str">
        <f>IF(AP17="×",TIME(0,0,0),IF(AR4="非常勤",M17,Y17))</f>
        <v>　</v>
      </c>
      <c r="AN17" s="885"/>
      <c r="AO17" s="885"/>
      <c r="AP17" s="352"/>
      <c r="AQ17" s="954" t="str">
        <f>IF(AT17="×",TIME(0,0,0),IF(AR4="非常勤",P17,AB17))</f>
        <v>　</v>
      </c>
      <c r="AR17" s="885"/>
      <c r="AS17" s="955"/>
      <c r="AT17" s="352"/>
      <c r="AU17" s="956"/>
      <c r="AV17" s="956"/>
      <c r="AW17" s="862"/>
      <c r="AX17" s="864"/>
      <c r="AY17" s="863"/>
      <c r="AZ17" s="865"/>
      <c r="BA17" s="866"/>
      <c r="BB17" s="866"/>
      <c r="BC17" s="867"/>
      <c r="BD17" s="377">
        <f>$A$17</f>
        <v>3</v>
      </c>
      <c r="BE17" s="378" t="str">
        <f>$B$17</f>
        <v>祝</v>
      </c>
      <c r="BF17" s="854"/>
      <c r="BG17" s="855"/>
      <c r="BH17" s="854"/>
      <c r="BI17" s="855"/>
      <c r="BJ17" s="856" t="str">
        <f>IFERROR(IF(OR(BE17="日",BE17="祝",BE17=0,BF17=""),"　",MAX(IF(AND(BF17&lt;=BJ14,BH17&gt;BK14),BK14-BJ14,IF(AND(BF17&gt;BJ14,BH17&lt;=BK14),BH17-BF17,IF(AND(BF17&lt;=BJ14,BH17&lt;=BK14),BH17-BJ14,IF(AND(BF17&gt;BJ14,BH17&gt;BK14),BK14-BF17,0)))),0)),0)</f>
        <v>　</v>
      </c>
      <c r="BK17" s="857"/>
      <c r="BL17" s="858"/>
      <c r="BM17" s="856" t="str">
        <f>IFERROR(IF(OR(BE17="日",BE17="祝",BE17=0,BF17=""),"　",MAX(IF(AND(BF17&gt;BP14,BH17&gt;BN14),0,IF(AND(BF17&lt;=BP14,BF17&gt;BM14,BH17&gt;BN14),BP14-BF17,IF(AND(BF17&lt;=BP14,BF17&lt;=BM14,BH17&gt;BN14),BP14-BM14,IF(AND(BF17&gt;BM14,BH17&lt;=BN14),BH17-BF17,IF(AND(BF17&lt;=BM14,BH17&lt;=BN14),BH17-BM14,0))))),0)),0)</f>
        <v>　</v>
      </c>
      <c r="BN17" s="857"/>
      <c r="BO17" s="858"/>
      <c r="BP17" s="856" t="str">
        <f>IFERROR(IF(OR(BE17="日",BE17="祝",BE17=0,BF17=""),"　",MAX(IF(AND(BF17&lt;=BP14,BH17&gt;BQ14),BQ14-BP14,IF(BH17&lt;=BQ14,0,IF(AND(BF17&gt;BP14,BH17&gt;BQ14),BQ14-BF17,0))),0)),0)</f>
        <v>　</v>
      </c>
      <c r="BQ17" s="857"/>
      <c r="BR17" s="858"/>
      <c r="BS17" s="856" t="str">
        <f>IFERROR(IF(OR(BE17="日",BE17="祝",BE17=0,BF17=""),"　",MAX(IF(BF17&gt;BS14,BH17-BF17,IF(BF17&lt;=BS14,BH17-BS14,0)),0)),0)</f>
        <v>　</v>
      </c>
      <c r="BT17" s="857"/>
      <c r="BU17" s="858"/>
      <c r="BV17" s="856" t="str">
        <f>IFERROR(IF(OR(BE17="日",BE17="祝",BE17=0,BF17=""),"　",MAX(IF(AND(BF17&lt;=BV14,BH17&gt;BW14),BW14-BV14,IF(AND(BF17&gt;BV14,BH17&lt;=BW14),BH17-BF17,IF(AND(BF17&lt;=BV14,BH17&lt;=BW14),BH17-BV14,IF(AND(BF17&gt;BV14,BH17&gt;BW14),BW14-BF17,0)))),0)),0)</f>
        <v>　</v>
      </c>
      <c r="BW17" s="857"/>
      <c r="BX17" s="858"/>
      <c r="BY17" s="856" t="str">
        <f>IFERROR(IF(OR(BE17="日",BE17="祝",BE17=0,BF17=""),"　",MAX(IF(AND(BF17&gt;CB14,BH17&gt;BZ14),0,IF(AND(BF17&lt;=CB14,BF17&gt;BY14,BH17&gt;BZ14),CB14-BF17,IF(AND(BF17&lt;=CB14,BF17&lt;=BY14,BH17&gt;BZ14),CB14-BY14,IF(AND(BF17&gt;BY14,BH17&lt;=BZ14),BH17-BF17,IF(AND(BF17&lt;=BY14,BH17&lt;=BZ14),BH17-BY14,0))))),0)),0)</f>
        <v>　</v>
      </c>
      <c r="BZ17" s="857"/>
      <c r="CA17" s="858"/>
      <c r="CB17" s="856" t="str">
        <f>IFERROR(IF(OR(BE17="日",BE17="祝",BE17=0,BF17=""),"　",MAX(IF(AND(BF17&lt;=CB14,BH17&gt;CC14),CC14-CB14,IF(BH17&lt;=CC14,0,IF(AND(BF17&gt;CB14,BH17&gt;CC14),CC14-BF17,0))),0)),0)</f>
        <v>　</v>
      </c>
      <c r="CC17" s="857"/>
      <c r="CD17" s="858"/>
      <c r="CE17" s="856" t="str">
        <f t="shared" si="1"/>
        <v>　</v>
      </c>
      <c r="CF17" s="857"/>
      <c r="CG17" s="858"/>
      <c r="CH17" s="859" t="str">
        <f>IF(CK17="×",TIME(0,0,0),IF(CU4="非常勤",BJ17,BV17))</f>
        <v>　</v>
      </c>
      <c r="CI17" s="860"/>
      <c r="CJ17" s="861"/>
      <c r="CK17" s="352"/>
      <c r="CL17" s="859" t="str">
        <f>IF(CO17="×",TIME(0,0,0),IF(CU4="非常勤",BM17,BY17))</f>
        <v>　</v>
      </c>
      <c r="CM17" s="860"/>
      <c r="CN17" s="861"/>
      <c r="CO17" s="352"/>
      <c r="CP17" s="859" t="str">
        <f>IF(CS17="×",TIME(0,0,0),IF(CU4="非常勤",BP17,CB17))</f>
        <v>　</v>
      </c>
      <c r="CQ17" s="860"/>
      <c r="CR17" s="861"/>
      <c r="CS17" s="352"/>
      <c r="CT17" s="859" t="str">
        <f>IF(CW17="×",TIME(0,0,0),IF(CU4="非常勤",BS17,CE17))</f>
        <v>　</v>
      </c>
      <c r="CU17" s="860"/>
      <c r="CV17" s="861"/>
      <c r="CW17" s="352"/>
      <c r="CX17" s="862"/>
      <c r="CY17" s="863"/>
      <c r="CZ17" s="862"/>
      <c r="DA17" s="864"/>
      <c r="DB17" s="863"/>
      <c r="DC17" s="865"/>
      <c r="DD17" s="866"/>
      <c r="DE17" s="866"/>
      <c r="DF17" s="867"/>
      <c r="DG17" s="377">
        <f>$A$17</f>
        <v>3</v>
      </c>
      <c r="DH17" s="378" t="str">
        <f>$B$17</f>
        <v>祝</v>
      </c>
      <c r="DI17" s="854"/>
      <c r="DJ17" s="855"/>
      <c r="DK17" s="854"/>
      <c r="DL17" s="855"/>
      <c r="DM17" s="856" t="str">
        <f>IFERROR(IF(OR(DH17="日",DH17="祝",DH17=0,DI17=""),"　",MAX(IF(AND(DI17&lt;=DM14,DK17&gt;DN14),DN14-DM14,IF(AND(DI17&gt;DM14,DK17&lt;=DN14),DK17-DI17,IF(AND(DI17&lt;=DM14,DK17&lt;=DN14),DK17-DM14,IF(AND(DI17&gt;DM14,DK17&gt;DN14),DN14-DI17,0)))),0)),0)</f>
        <v>　</v>
      </c>
      <c r="DN17" s="857"/>
      <c r="DO17" s="858"/>
      <c r="DP17" s="856" t="str">
        <f>IFERROR(IF(OR(DH17="日",DH17="祝",DH17=0,DI17=""),"　",MAX(IF(AND(DI17&gt;DS14,DK17&gt;DQ14),0,IF(AND(DI17&lt;=DS14,DI17&gt;DP14,DK17&gt;DQ14),DS14-DI17,IF(AND(DI17&lt;=DS14,DI17&lt;=DP14,DK17&gt;DQ14),DS14-DP14,IF(AND(DI17&gt;DP14,DK17&lt;=DQ14),DK17-DI17,IF(AND(DI17&lt;=DP14,DK17&lt;=DQ14),DK17-DP14,0))))),0)),0)</f>
        <v>　</v>
      </c>
      <c r="DQ17" s="857"/>
      <c r="DR17" s="858"/>
      <c r="DS17" s="856" t="str">
        <f>IFERROR(IF(OR(DH17="日",DH17="祝",DH17=0,DI17=""),"　",MAX(IF(AND(DI17&lt;=DS14,DK17&gt;DT14),DT14-DS14,IF(DK17&lt;=DT14,0,IF(AND(DI17&gt;DS14,DK17&gt;DT14),DT14-DI17,0))),0)),0)</f>
        <v>　</v>
      </c>
      <c r="DT17" s="857"/>
      <c r="DU17" s="858"/>
      <c r="DV17" s="856" t="str">
        <f>IFERROR(IF(OR(DH17="日",DH17="祝",DH17=0,DI17=""),"　",MAX(IF(DI17&gt;DV14,DK17-DI17,IF(DI17&lt;=DV14,DK17-DV14,0)),0)),0)</f>
        <v>　</v>
      </c>
      <c r="DW17" s="857"/>
      <c r="DX17" s="858"/>
      <c r="DY17" s="856" t="str">
        <f>IFERROR(IF(OR(DH17="日",DH17="祝",DH17=0,DI17=""),"　",MAX(IF(AND(DI17&lt;=DY14,DK17&gt;DZ14),DZ14-DY14,IF(AND(DI17&gt;DY14,DK17&lt;=DZ14),DK17-DI17,IF(AND(DI17&lt;=DY14,DK17&lt;=DZ14),DK17-DY14,IF(AND(DI17&gt;DY14,DK17&gt;DZ14),DZ14-DI17,0)))),0)),0)</f>
        <v>　</v>
      </c>
      <c r="DZ17" s="857"/>
      <c r="EA17" s="858"/>
      <c r="EB17" s="856" t="str">
        <f>IFERROR(IF(OR(DH17="日",DH17="祝",DH17=0,DI17=""),"　",MAX(IF(AND(DI17&gt;EE14,DK17&gt;EC14),0,IF(AND(DI17&lt;=EE14,DI17&gt;EB14,DK17&gt;EC14),EE14-DI17,IF(AND(DI17&lt;=EE14,DI17&lt;=EB14,DK17&gt;EC14),EE14-EB14,IF(AND(DI17&gt;EB14,DK17&lt;=EC14),DK17-DI17,IF(AND(DI17&lt;=EB14,DK17&lt;=EC14),DK17-EB14,0))))),0)),0)</f>
        <v>　</v>
      </c>
      <c r="EC17" s="857"/>
      <c r="ED17" s="858"/>
      <c r="EE17" s="856" t="str">
        <f>IFERROR(IF(OR(DH17="日",DH17="祝",DH17=0,DI17=""),"　",MAX(IF(AND(DI17&lt;=EE14,DK17&gt;EF14),EF14-EE14,IF(DK17&lt;=EF14,0,IF(AND(DI17&gt;EE14,DK17&gt;EF14),EF14-DI17,0))),0)),0)</f>
        <v>　</v>
      </c>
      <c r="EF17" s="857"/>
      <c r="EG17" s="858"/>
      <c r="EH17" s="856" t="str">
        <f t="shared" si="2"/>
        <v>　</v>
      </c>
      <c r="EI17" s="857"/>
      <c r="EJ17" s="858"/>
      <c r="EK17" s="859" t="str">
        <f>IF(EN17="×",TIME(0,0,0),IF(EX4="非常勤",DM17,DY17))</f>
        <v>　</v>
      </c>
      <c r="EL17" s="860"/>
      <c r="EM17" s="861"/>
      <c r="EN17" s="352"/>
      <c r="EO17" s="859" t="str">
        <f>IF(ER17="×",TIME(0,0,0),IF(EX4="非常勤",DP17,EB17))</f>
        <v>　</v>
      </c>
      <c r="EP17" s="860"/>
      <c r="EQ17" s="861"/>
      <c r="ER17" s="352"/>
      <c r="ES17" s="859" t="str">
        <f>IF(EV17="×",TIME(0,0,0),IF(EX4="非常勤",DS17,EE17))</f>
        <v>　</v>
      </c>
      <c r="ET17" s="860"/>
      <c r="EU17" s="861"/>
      <c r="EV17" s="352"/>
      <c r="EW17" s="859" t="str">
        <f>IF(EZ17="×",TIME(0,0,0),IF(EX4="非常勤",DV17,EH17))</f>
        <v>　</v>
      </c>
      <c r="EX17" s="860"/>
      <c r="EY17" s="861"/>
      <c r="EZ17" s="352"/>
      <c r="FA17" s="862"/>
      <c r="FB17" s="863"/>
      <c r="FC17" s="862"/>
      <c r="FD17" s="864"/>
      <c r="FE17" s="863"/>
      <c r="FF17" s="865"/>
      <c r="FG17" s="866"/>
      <c r="FH17" s="866"/>
      <c r="FI17" s="867"/>
      <c r="FJ17" s="377">
        <f>$A$17</f>
        <v>3</v>
      </c>
      <c r="FK17" s="378" t="str">
        <f>$B$17</f>
        <v>祝</v>
      </c>
      <c r="FL17" s="854"/>
      <c r="FM17" s="855"/>
      <c r="FN17" s="854"/>
      <c r="FO17" s="855"/>
      <c r="FP17" s="856" t="str">
        <f>IFERROR(IF(OR(FK17="日",FK17="祝",FK17=0,FL17=""),"　",MAX(IF(AND(FL17&lt;=FP14,FN17&gt;FQ14),FQ14-FP14,IF(AND(FL17&gt;FP14,FN17&lt;=FQ14),FN17-FL17,IF(AND(FL17&lt;=FP14,FN17&lt;=FQ14),FN17-FP14,IF(AND(FL17&gt;FP14,FN17&gt;FQ14),FQ14-FL17,0)))),0)),0)</f>
        <v>　</v>
      </c>
      <c r="FQ17" s="857"/>
      <c r="FR17" s="858"/>
      <c r="FS17" s="856" t="str">
        <f>IFERROR(IF(OR(FK17="日",FK17="祝",FK17=0,FL17=""),"　",MAX(IF(AND(FL17&gt;FV14,FN17&gt;FT14),0,IF(AND(FL17&lt;=FV14,FL17&gt;FS14,FN17&gt;FT14),FV14-FL17,IF(AND(FL17&lt;=FV14,FL17&lt;=FS14,FN17&gt;FT14),FV14-FS14,IF(AND(FL17&gt;FS14,FN17&lt;=FT14),FN17-FL17,IF(AND(FL17&lt;=FS14,FN17&lt;=FT14),FN17-FS14,0))))),0)),0)</f>
        <v>　</v>
      </c>
      <c r="FT17" s="857"/>
      <c r="FU17" s="858"/>
      <c r="FV17" s="856" t="str">
        <f>IFERROR(IF(OR(FK17="日",FK17="祝",FK17=0,FL17=""),"　",MAX(IF(AND(FL17&lt;=FV14,FN17&gt;FW14),FW14-FV14,IF(FN17&lt;=FW14,0,IF(AND(FL17&gt;FV14,FN17&gt;FW14),FW14-FL17,0))),0)),0)</f>
        <v>　</v>
      </c>
      <c r="FW17" s="857"/>
      <c r="FX17" s="858"/>
      <c r="FY17" s="856" t="str">
        <f>IFERROR(IF(OR(FK17="日",FK17="祝",FK17=0,FL17=""),"　",MAX(IF(FL17&gt;FY14,FN17-FL17,IF(FL17&lt;=FY14,FN17-FY14,0)),0)),0)</f>
        <v>　</v>
      </c>
      <c r="FZ17" s="857"/>
      <c r="GA17" s="858"/>
      <c r="GB17" s="856" t="str">
        <f>IFERROR(IF(OR(FK17="日",FK17="祝",FK17=0,FL17=""),"　",MAX(IF(AND(FL17&lt;=GB14,FN17&gt;GC14),GC14-GB14,IF(AND(FL17&gt;GB14,FN17&lt;=GC14),FN17-FL17,IF(AND(FL17&lt;=GB14,FN17&lt;=GC14),FN17-GB14,IF(AND(FL17&gt;GB14,FN17&gt;GC14),GC14-FL17,0)))),0)),0)</f>
        <v>　</v>
      </c>
      <c r="GC17" s="857"/>
      <c r="GD17" s="858"/>
      <c r="GE17" s="856" t="str">
        <f>IFERROR(IF(OR(FK17="日",FK17="祝",FK17=0,FL17=""),"　",MAX(IF(AND(FL17&gt;GH14,FN17&gt;GF14),0,IF(AND(FL17&lt;=GH14,FL17&gt;GE14,FN17&gt;GF14),GH14-FL17,IF(AND(FL17&lt;=GH14,FL17&lt;=GE14,FN17&gt;GF14),GH14-GE14,IF(AND(FL17&gt;GE14,FN17&lt;=GF14),FN17-FL17,IF(AND(FL17&lt;=GE14,FN17&lt;=GF14),FN17-GE14,0))))),0)),0)</f>
        <v>　</v>
      </c>
      <c r="GF17" s="857"/>
      <c r="GG17" s="858"/>
      <c r="GH17" s="856" t="str">
        <f>IFERROR(IF(OR(FK17="日",FK17="祝",FK17=0,FL17=""),"　",MAX(IF(AND(FL17&lt;=GH14,FN17&gt;GI14),GI14-GH14,IF(FN17&lt;=GI14,0,IF(AND(FL17&gt;GH14,FN17&gt;GI14),GI14-FL17,0))),0)),0)</f>
        <v>　</v>
      </c>
      <c r="GI17" s="857"/>
      <c r="GJ17" s="858"/>
      <c r="GK17" s="856" t="str">
        <f t="shared" si="3"/>
        <v>　</v>
      </c>
      <c r="GL17" s="857"/>
      <c r="GM17" s="858"/>
      <c r="GN17" s="859" t="str">
        <f>IF(GQ17="×",TIME(0,0,0),IF(HA4="非常勤",FP17,GB17))</f>
        <v>　</v>
      </c>
      <c r="GO17" s="860"/>
      <c r="GP17" s="861"/>
      <c r="GQ17" s="352"/>
      <c r="GR17" s="859" t="str">
        <f>IF(GU17="×",TIME(0,0,0),IF(HA4="非常勤",FS17,GE17))</f>
        <v>　</v>
      </c>
      <c r="GS17" s="860"/>
      <c r="GT17" s="861"/>
      <c r="GU17" s="352"/>
      <c r="GV17" s="859" t="str">
        <f>IF(GY17="×",TIME(0,0,0),IF(HA4="非常勤",FV17,GH17))</f>
        <v>　</v>
      </c>
      <c r="GW17" s="860"/>
      <c r="GX17" s="861"/>
      <c r="GY17" s="352"/>
      <c r="GZ17" s="859" t="str">
        <f>IF(HC17="×",TIME(0,0,0),IF(HA4="非常勤",FY17,GK17))</f>
        <v>　</v>
      </c>
      <c r="HA17" s="860"/>
      <c r="HB17" s="861"/>
      <c r="HC17" s="352"/>
      <c r="HD17" s="862"/>
      <c r="HE17" s="863"/>
      <c r="HF17" s="862"/>
      <c r="HG17" s="864"/>
      <c r="HH17" s="863"/>
      <c r="HI17" s="865"/>
      <c r="HJ17" s="866"/>
      <c r="HK17" s="866"/>
      <c r="HL17" s="867"/>
      <c r="HM17" s="377">
        <f>$A$17</f>
        <v>3</v>
      </c>
      <c r="HN17" s="378" t="str">
        <f>$B$17</f>
        <v>祝</v>
      </c>
      <c r="HO17" s="854"/>
      <c r="HP17" s="855"/>
      <c r="HQ17" s="854"/>
      <c r="HR17" s="855"/>
      <c r="HS17" s="856" t="str">
        <f>IFERROR(IF(OR(HN17="日",HN17="祝",HN17=0,HO17=""),"　",MAX(IF(AND(HO17&lt;=HS14,HQ17&gt;HT14),HT14-HS14,IF(AND(HO17&gt;HS14,HQ17&lt;=HT14),HQ17-HO17,IF(AND(HO17&lt;=HS14,HQ17&lt;=HT14),HQ17-HS14,IF(AND(HO17&gt;HS14,HQ17&gt;HT14),HT14-HO17,0)))),0)),0)</f>
        <v>　</v>
      </c>
      <c r="HT17" s="857"/>
      <c r="HU17" s="858"/>
      <c r="HV17" s="856" t="str">
        <f>IFERROR(IF(OR(HN17="日",HN17="祝",HN17=0,HO17=""),"　",MAX(IF(AND(HO17&gt;HY14,HQ17&gt;HW14),0,IF(AND(HO17&lt;=HY14,HO17&gt;HV14,HQ17&gt;HW14),HY14-HO17,IF(AND(HO17&lt;=HY14,HO17&lt;=HV14,HQ17&gt;HW14),HY14-HV14,IF(AND(HO17&gt;HV14,HQ17&lt;=HW14),HQ17-HO17,IF(AND(HO17&lt;=HV14,HQ17&lt;=HW14),HQ17-HV14,0))))),0)),0)</f>
        <v>　</v>
      </c>
      <c r="HW17" s="857"/>
      <c r="HX17" s="858"/>
      <c r="HY17" s="856" t="str">
        <f>IFERROR(IF(OR(HN17="日",HN17="祝",HN17=0,HO17=""),"　",MAX(IF(AND(HO17&lt;=HY14,HQ17&gt;HZ14),HZ14-HY14,IF(HQ17&lt;=HZ14,0,IF(AND(HO17&gt;HY14,HQ17&gt;HZ14),HZ14-HO17,0))),0)),0)</f>
        <v>　</v>
      </c>
      <c r="HZ17" s="857"/>
      <c r="IA17" s="858"/>
      <c r="IB17" s="856" t="str">
        <f>IFERROR(IF(OR(HN17="日",HN17="祝",HN17=0,HO17=""),"　",MAX(IF(HO17&gt;IB14,HQ17-HO17,IF(HO17&lt;=IB14,HQ17-IB14,0)),0)),0)</f>
        <v>　</v>
      </c>
      <c r="IC17" s="857"/>
      <c r="ID17" s="858"/>
      <c r="IE17" s="856" t="str">
        <f>IFERROR(IF(OR(HN17="日",HN17="祝",HN17=0,HO17=""),"　",MAX(IF(AND(HO17&lt;=IE14,HQ17&gt;IF14),IF14-IE14,IF(AND(HO17&gt;IE14,HQ17&lt;=IF14),HQ17-HO17,IF(AND(HO17&lt;=IE14,HQ17&lt;=IF14),HQ17-IE14,IF(AND(HO17&gt;IE14,HQ17&gt;IF14),IF14-HO17,0)))),0)),0)</f>
        <v>　</v>
      </c>
      <c r="IF17" s="857"/>
      <c r="IG17" s="858"/>
      <c r="IH17" s="856" t="str">
        <f>IFERROR(IF(OR(HN17="日",HN17="祝",HN17=0,HO17=""),"　",MAX(IF(AND(HO17&gt;IK14,HQ17&gt;II14),0,IF(AND(HO17&lt;=IK14,HO17&gt;IH14,HQ17&gt;II14),IK14-HO17,IF(AND(HO17&lt;=IK14,HO17&lt;=IH14,HQ17&gt;II14),IK14-IH14,IF(AND(HO17&gt;IH14,HQ17&lt;=II14),HQ17-HO17,IF(AND(HO17&lt;=IH14,HQ17&lt;=II14),HQ17-IH14,0))))),0)),0)</f>
        <v>　</v>
      </c>
      <c r="II17" s="857"/>
      <c r="IJ17" s="858"/>
      <c r="IK17" s="856" t="str">
        <f>IFERROR(IF(OR(HN17="日",HN17="祝",HN17=0,HO17=""),"　",MAX(IF(AND(HO17&lt;=IK14,HQ17&gt;IL14),IL14-IK14,IF(HQ17&lt;=IL14,0,IF(AND(HO17&gt;IK14,HQ17&gt;IL14),IL14-HO17,0))),0)),0)</f>
        <v>　</v>
      </c>
      <c r="IL17" s="857"/>
      <c r="IM17" s="858"/>
      <c r="IN17" s="856" t="str">
        <f t="shared" si="4"/>
        <v>　</v>
      </c>
      <c r="IO17" s="857"/>
      <c r="IP17" s="858"/>
      <c r="IQ17" s="859" t="str">
        <f>IF(IT17="×",TIME(0,0,0),IF(JD4="非常勤",HS17,IE17))</f>
        <v>　</v>
      </c>
      <c r="IR17" s="860"/>
      <c r="IS17" s="861"/>
      <c r="IT17" s="352"/>
      <c r="IU17" s="859" t="str">
        <f>IF(IX17="×",TIME(0,0,0),IF(JD4="非常勤",HV17,IH17))</f>
        <v>　</v>
      </c>
      <c r="IV17" s="860"/>
      <c r="IW17" s="861"/>
      <c r="IX17" s="352"/>
      <c r="IY17" s="859" t="str">
        <f>IF(JB17="×",TIME(0,0,0),IF(JD4="非常勤",HY17,IK17))</f>
        <v>　</v>
      </c>
      <c r="IZ17" s="860"/>
      <c r="JA17" s="861"/>
      <c r="JB17" s="352"/>
      <c r="JC17" s="859" t="str">
        <f>IF(JF17="×",TIME(0,0,0),IF(JD4="非常勤",IB17,IN17))</f>
        <v>　</v>
      </c>
      <c r="JD17" s="860"/>
      <c r="JE17" s="861"/>
      <c r="JF17" s="352"/>
      <c r="JG17" s="862"/>
      <c r="JH17" s="863"/>
      <c r="JI17" s="862"/>
      <c r="JJ17" s="864"/>
      <c r="JK17" s="863"/>
      <c r="JL17" s="865"/>
      <c r="JM17" s="866"/>
      <c r="JN17" s="866"/>
      <c r="JO17" s="867"/>
      <c r="JP17" s="377">
        <f>$A$17</f>
        <v>3</v>
      </c>
      <c r="JQ17" s="378" t="str">
        <f>$B$17</f>
        <v>祝</v>
      </c>
      <c r="JR17" s="854"/>
      <c r="JS17" s="855"/>
      <c r="JT17" s="854"/>
      <c r="JU17" s="855"/>
      <c r="JV17" s="856" t="str">
        <f>IFERROR(IF(OR(JQ17="日",JQ17="祝",JQ17=0,JR17=""),"　",MAX(IF(AND(JR17&lt;=JV14,JT17&gt;JW14),JW14-JV14,IF(AND(JR17&gt;JV14,JT17&lt;=JW14),JT17-JR17,IF(AND(JR17&lt;=JV14,JT17&lt;=JW14),JT17-JV14,IF(AND(JR17&gt;JV14,JT17&gt;JW14),JW14-JR17,0)))),0)),0)</f>
        <v>　</v>
      </c>
      <c r="JW17" s="857"/>
      <c r="JX17" s="858"/>
      <c r="JY17" s="856" t="str">
        <f>IFERROR(IF(OR(JQ17="日",JQ17="祝",JQ17=0,JR17=""),"　",MAX(IF(AND(JR17&gt;KB14,JT17&gt;JZ14),0,IF(AND(JR17&lt;=KB14,JR17&gt;JY14,JT17&gt;JZ14),KB14-JR17,IF(AND(JR17&lt;=KB14,JR17&lt;=JY14,JT17&gt;JZ14),KB14-JY14,IF(AND(JR17&gt;JY14,JT17&lt;=JZ14),JT17-JR17,IF(AND(JR17&lt;=JY14,JT17&lt;=JZ14),JT17-JY14,0))))),0)),0)</f>
        <v>　</v>
      </c>
      <c r="JZ17" s="857"/>
      <c r="KA17" s="858"/>
      <c r="KB17" s="856" t="str">
        <f>IFERROR(IF(OR(JQ17="日",JQ17="祝",JQ17=0,JR17=""),"　",MAX(IF(AND(JR17&lt;=KB14,JT17&gt;KC14),KC14-KB14,IF(JT17&lt;=KC14,0,IF(AND(JR17&gt;KB14,JT17&gt;KC14),KC14-JR17,0))),0)),0)</f>
        <v>　</v>
      </c>
      <c r="KC17" s="857"/>
      <c r="KD17" s="858"/>
      <c r="KE17" s="856" t="str">
        <f>IFERROR(IF(OR(JQ17="日",JQ17="祝",JQ17=0,JR17=""),"　",MAX(IF(JR17&gt;KE14,JT17-JR17,IF(JR17&lt;=KE14,JT17-KE14,0)),0)),0)</f>
        <v>　</v>
      </c>
      <c r="KF17" s="857"/>
      <c r="KG17" s="858"/>
      <c r="KH17" s="856" t="str">
        <f>IFERROR(IF(OR(JQ17="日",JQ17="祝",JQ17=0,JR17=""),"　",MAX(IF(AND(JR17&lt;=KH14,JT17&gt;KI14),KI14-KH14,IF(AND(JR17&gt;KH14,JT17&lt;=KI14),JT17-JR17,IF(AND(JR17&lt;=KH14,JT17&lt;=KI14),JT17-KH14,IF(AND(JR17&gt;KH14,JT17&gt;KI14),KI14-JR17,0)))),0)),0)</f>
        <v>　</v>
      </c>
      <c r="KI17" s="857"/>
      <c r="KJ17" s="858"/>
      <c r="KK17" s="856" t="str">
        <f>IFERROR(IF(OR(JQ17="日",JQ17="祝",JQ17=0,JR17=""),"　",MAX(IF(AND(JR17&gt;KN14,JT17&gt;KL14),0,IF(AND(JR17&lt;=KN14,JR17&gt;KK14,JT17&gt;KL14),KN14-JR17,IF(AND(JR17&lt;=KN14,JR17&lt;=KK14,JT17&gt;KL14),KN14-KK14,IF(AND(JR17&gt;KK14,JT17&lt;=KL14),JT17-JR17,IF(AND(JR17&lt;=KK14,JT17&lt;=KL14),JT17-KK14,0))))),0)),0)</f>
        <v>　</v>
      </c>
      <c r="KL17" s="857"/>
      <c r="KM17" s="858"/>
      <c r="KN17" s="856" t="str">
        <f>IFERROR(IF(OR(JQ17="日",JQ17="祝",JQ17=0,JR17=""),"　",MAX(IF(AND(JR17&lt;=KN14,JT17&gt;KO14),KO14-KN14,IF(JT17&lt;=KO14,0,IF(AND(JR17&gt;KN14,JT17&gt;KO14),KO14-JR17,0))),0)),0)</f>
        <v>　</v>
      </c>
      <c r="KO17" s="857"/>
      <c r="KP17" s="858"/>
      <c r="KQ17" s="856" t="str">
        <f t="shared" si="5"/>
        <v>　</v>
      </c>
      <c r="KR17" s="857"/>
      <c r="KS17" s="858"/>
      <c r="KT17" s="859" t="str">
        <f>IF(KW17="×",TIME(0,0,0),IF(LG4="非常勤",JV17,KH17))</f>
        <v>　</v>
      </c>
      <c r="KU17" s="860"/>
      <c r="KV17" s="861"/>
      <c r="KW17" s="352"/>
      <c r="KX17" s="859" t="str">
        <f>IF(LA17="×",TIME(0,0,0),IF(LG4="非常勤",JY17,KK17))</f>
        <v>　</v>
      </c>
      <c r="KY17" s="860"/>
      <c r="KZ17" s="861"/>
      <c r="LA17" s="352"/>
      <c r="LB17" s="859" t="str">
        <f>IF(LE17="×",TIME(0,0,0),IF(LG4="非常勤",KB17,KN17))</f>
        <v>　</v>
      </c>
      <c r="LC17" s="860"/>
      <c r="LD17" s="861"/>
      <c r="LE17" s="352"/>
      <c r="LF17" s="859" t="str">
        <f>IF(LI17="×",TIME(0,0,0),IF(LG4="非常勤",KE17,KQ17))</f>
        <v>　</v>
      </c>
      <c r="LG17" s="860"/>
      <c r="LH17" s="861"/>
      <c r="LI17" s="352"/>
      <c r="LJ17" s="862"/>
      <c r="LK17" s="863"/>
      <c r="LL17" s="862"/>
      <c r="LM17" s="864"/>
      <c r="LN17" s="863"/>
      <c r="LO17" s="865"/>
      <c r="LP17" s="866"/>
      <c r="LQ17" s="866"/>
      <c r="LR17" s="867"/>
      <c r="LS17" s="377">
        <f>$A$17</f>
        <v>3</v>
      </c>
      <c r="LT17" s="378" t="str">
        <f>$B$17</f>
        <v>祝</v>
      </c>
      <c r="LU17" s="854"/>
      <c r="LV17" s="855"/>
      <c r="LW17" s="854"/>
      <c r="LX17" s="855"/>
      <c r="LY17" s="856" t="str">
        <f>IFERROR(IF(OR(LT17="日",LT17="祝",LT17=0,LU17=""),"　",MAX(IF(AND(LU17&lt;=LY14,LW17&gt;LZ14),LZ14-LY14,IF(AND(LU17&gt;LY14,LW17&lt;=LZ14),LW17-LU17,IF(AND(LU17&lt;=LY14,LW17&lt;=LZ14),LW17-LY14,IF(AND(LU17&gt;LY14,LW17&gt;LZ14),LZ14-LU17,0)))),0)),0)</f>
        <v>　</v>
      </c>
      <c r="LZ17" s="857"/>
      <c r="MA17" s="858"/>
      <c r="MB17" s="856" t="str">
        <f>IFERROR(IF(OR(LT17="日",LT17="祝",LT17=0,LU17=""),"　",MAX(IF(AND(LU17&gt;ME14,LW17&gt;MC14),0,IF(AND(LU17&lt;=ME14,LU17&gt;MB14,LW17&gt;MC14),ME14-LU17,IF(AND(LU17&lt;=ME14,LU17&lt;=MB14,LW17&gt;MC14),ME14-MB14,IF(AND(LU17&gt;MB14,LW17&lt;=MC14),LW17-LU17,IF(AND(LU17&lt;=MB14,LW17&lt;=MC14),LW17-MB14,0))))),0)),0)</f>
        <v>　</v>
      </c>
      <c r="MC17" s="857"/>
      <c r="MD17" s="858"/>
      <c r="ME17" s="856" t="str">
        <f>IFERROR(IF(OR(LT17="日",LT17="祝",LT17=0,LU17=""),"　",MAX(IF(AND(LU17&lt;=ME14,LW17&gt;MF14),MF14-ME14,IF(LW17&lt;=MF14,0,IF(AND(LU17&gt;ME14,LW17&gt;MF14),MF14-LU17,0))),0)),0)</f>
        <v>　</v>
      </c>
      <c r="MF17" s="857"/>
      <c r="MG17" s="858"/>
      <c r="MH17" s="856" t="str">
        <f>IFERROR(IF(OR(LT17="日",LT17="祝",LT17=0,LU17=""),"　",MAX(IF(LU17&gt;MH14,LW17-LU17,IF(LU17&lt;=MH14,LW17-MH14,0)),0)),0)</f>
        <v>　</v>
      </c>
      <c r="MI17" s="857"/>
      <c r="MJ17" s="858"/>
      <c r="MK17" s="856" t="str">
        <f>IFERROR(IF(OR(LT17="日",LT17="祝",LT17=0,LU17=""),"　",MAX(IF(AND(LU17&lt;=MK14,LW17&gt;ML14),ML14-MK14,IF(AND(LU17&gt;MK14,LW17&lt;=ML14),LW17-LU17,IF(AND(LU17&lt;=MK14,LW17&lt;=ML14),LW17-MK14,IF(AND(LU17&gt;MK14,LW17&gt;ML14),ML14-LU17,0)))),0)),0)</f>
        <v>　</v>
      </c>
      <c r="ML17" s="857"/>
      <c r="MM17" s="858"/>
      <c r="MN17" s="856" t="str">
        <f>IFERROR(IF(OR(LT17="日",LT17="祝",LT17=0,LU17=""),"　",MAX(IF(AND(LU17&gt;MQ14,LW17&gt;MO14),0,IF(AND(LU17&lt;=MQ14,LU17&gt;MN14,LW17&gt;MO14),MQ14-LU17,IF(AND(LU17&lt;=MQ14,LU17&lt;=MN14,LW17&gt;MO14),MQ14-MN14,IF(AND(LU17&gt;MN14,LW17&lt;=MO14),LW17-LU17,IF(AND(LU17&lt;=MN14,LW17&lt;=MO14),LW17-MN14,0))))),0)),0)</f>
        <v>　</v>
      </c>
      <c r="MO17" s="857"/>
      <c r="MP17" s="858"/>
      <c r="MQ17" s="856" t="str">
        <f>IFERROR(IF(OR(LT17="日",LT17="祝",LT17=0,LU17=""),"　",MAX(IF(AND(LU17&lt;=MQ14,LW17&gt;MR14),MR14-MQ14,IF(LW17&lt;=MR14,0,IF(AND(LU17&gt;MQ14,LW17&gt;MR14),MR14-LU17,0))),0)),0)</f>
        <v>　</v>
      </c>
      <c r="MR17" s="857"/>
      <c r="MS17" s="858"/>
      <c r="MT17" s="856" t="str">
        <f t="shared" si="6"/>
        <v>　</v>
      </c>
      <c r="MU17" s="857"/>
      <c r="MV17" s="858"/>
      <c r="MW17" s="859" t="str">
        <f>IF(MZ17="×",TIME(0,0,0),IF(NJ4="非常勤",LY17,MK17))</f>
        <v>　</v>
      </c>
      <c r="MX17" s="860"/>
      <c r="MY17" s="861"/>
      <c r="MZ17" s="352"/>
      <c r="NA17" s="859" t="str">
        <f>IF(ND17="×",TIME(0,0,0),IF(NJ4="非常勤",MB17,MN17))</f>
        <v>　</v>
      </c>
      <c r="NB17" s="860"/>
      <c r="NC17" s="861"/>
      <c r="ND17" s="352"/>
      <c r="NE17" s="859" t="str">
        <f>IF(NH17="×",TIME(0,0,0),IF(NJ4="非常勤",ME17,MQ17))</f>
        <v>　</v>
      </c>
      <c r="NF17" s="860"/>
      <c r="NG17" s="861"/>
      <c r="NH17" s="352"/>
      <c r="NI17" s="859" t="str">
        <f>IF(NL17="×",TIME(0,0,0),IF(NJ4="非常勤",MH17,MT17))</f>
        <v>　</v>
      </c>
      <c r="NJ17" s="860"/>
      <c r="NK17" s="861"/>
      <c r="NL17" s="352"/>
      <c r="NM17" s="862"/>
      <c r="NN17" s="863"/>
      <c r="NO17" s="862"/>
      <c r="NP17" s="864"/>
      <c r="NQ17" s="863"/>
      <c r="NR17" s="865"/>
      <c r="NS17" s="866"/>
      <c r="NT17" s="866"/>
      <c r="NU17" s="867"/>
      <c r="NV17" s="377">
        <f>$A$17</f>
        <v>3</v>
      </c>
      <c r="NW17" s="378" t="str">
        <f>$B$17</f>
        <v>祝</v>
      </c>
      <c r="NX17" s="854"/>
      <c r="NY17" s="855"/>
      <c r="NZ17" s="854"/>
      <c r="OA17" s="855"/>
      <c r="OB17" s="856" t="str">
        <f>IFERROR(IF(OR(NW17="日",NW17="祝",NW17=0,NX17=""),"　",MAX(IF(AND(NX17&lt;=OB14,NZ17&gt;OC14),OC14-OB14,IF(AND(NX17&gt;OB14,NZ17&lt;=OC14),NZ17-NX17,IF(AND(NX17&lt;=OB14,NZ17&lt;=OC14),NZ17-OB14,IF(AND(NX17&gt;OB14,NZ17&gt;OC14),OC14-NX17,0)))),0)),0)</f>
        <v>　</v>
      </c>
      <c r="OC17" s="857"/>
      <c r="OD17" s="858"/>
      <c r="OE17" s="856" t="str">
        <f>IFERROR(IF(OR(NW17="日",NW17="祝",NW17=0,NX17=""),"　",MAX(IF(AND(NX17&gt;OH14,NZ17&gt;OF14),0,IF(AND(NX17&lt;=OH14,NX17&gt;OE14,NZ17&gt;OF14),OH14-NX17,IF(AND(NX17&lt;=OH14,NX17&lt;=OE14,NZ17&gt;OF14),OH14-OE14,IF(AND(NX17&gt;OE14,NZ17&lt;=OF14),NZ17-NX17,IF(AND(NX17&lt;=OE14,NZ17&lt;=OF14),NZ17-OE14,0))))),0)),0)</f>
        <v>　</v>
      </c>
      <c r="OF17" s="857"/>
      <c r="OG17" s="858"/>
      <c r="OH17" s="856" t="str">
        <f>IFERROR(IF(OR(NW17="日",NW17="祝",NW17=0,NX17=""),"　",MAX(IF(AND(NX17&lt;=OH14,NZ17&gt;OI14),OI14-OH14,IF(NZ17&lt;=OI14,0,IF(AND(NX17&gt;OH14,NZ17&gt;OI14),OI14-NX17,0))),0)),0)</f>
        <v>　</v>
      </c>
      <c r="OI17" s="857"/>
      <c r="OJ17" s="858"/>
      <c r="OK17" s="856" t="str">
        <f>IFERROR(IF(OR(NW17="日",NW17="祝",NW17=0,NX17=""),"　",MAX(IF(NX17&gt;OK14,NZ17-NX17,IF(NX17&lt;=OK14,NZ17-OK14,0)),0)),0)</f>
        <v>　</v>
      </c>
      <c r="OL17" s="857"/>
      <c r="OM17" s="858"/>
      <c r="ON17" s="856" t="str">
        <f>IFERROR(IF(OR(NW17="日",NW17="祝",NW17=0,NX17=""),"　",MAX(IF(AND(NX17&lt;=ON14,NZ17&gt;OO14),OO14-ON14,IF(AND(NX17&gt;ON14,NZ17&lt;=OO14),NZ17-NX17,IF(AND(NX17&lt;=ON14,NZ17&lt;=OO14),NZ17-ON14,IF(AND(NX17&gt;ON14,NZ17&gt;OO14),OO14-NX17,0)))),0)),0)</f>
        <v>　</v>
      </c>
      <c r="OO17" s="857"/>
      <c r="OP17" s="858"/>
      <c r="OQ17" s="856" t="str">
        <f>IFERROR(IF(OR(NW17="日",NW17="祝",NW17=0,NX17=""),"　",MAX(IF(AND(NX17&gt;OT14,NZ17&gt;OR14),0,IF(AND(NX17&lt;=OT14,NX17&gt;OQ14,NZ17&gt;OR14),OT14-NX17,IF(AND(NX17&lt;=OT14,NX17&lt;=OQ14,NZ17&gt;OR14),OT14-OQ14,IF(AND(NX17&gt;OQ14,NZ17&lt;=OR14),NZ17-NX17,IF(AND(NX17&lt;=OQ14,NZ17&lt;=OR14),NZ17-OQ14,0))))),0)),0)</f>
        <v>　</v>
      </c>
      <c r="OR17" s="857"/>
      <c r="OS17" s="858"/>
      <c r="OT17" s="856" t="str">
        <f>IFERROR(IF(OR(NW17="日",NW17="祝",NW17=0,NX17=""),"　",MAX(IF(AND(NX17&lt;=OT14,NZ17&gt;OU14),OU14-OT14,IF(NZ17&lt;=OU14,0,IF(AND(NX17&gt;OT14,NZ17&gt;OU14),OU14-NX17,0))),0)),0)</f>
        <v>　</v>
      </c>
      <c r="OU17" s="857"/>
      <c r="OV17" s="858"/>
      <c r="OW17" s="856" t="str">
        <f t="shared" si="7"/>
        <v>　</v>
      </c>
      <c r="OX17" s="857"/>
      <c r="OY17" s="858"/>
      <c r="OZ17" s="859" t="str">
        <f>IF(PC17="×",TIME(0,0,0),IF(PM4="非常勤",OB17,ON17))</f>
        <v>　</v>
      </c>
      <c r="PA17" s="860"/>
      <c r="PB17" s="861"/>
      <c r="PC17" s="352"/>
      <c r="PD17" s="859" t="str">
        <f>IF(PG17="×",TIME(0,0,0),IF(PM4="非常勤",OE17,OQ17))</f>
        <v>　</v>
      </c>
      <c r="PE17" s="860"/>
      <c r="PF17" s="861"/>
      <c r="PG17" s="352"/>
      <c r="PH17" s="859" t="str">
        <f>IF(PK17="×",TIME(0,0,0),IF(PM4="非常勤",OH17,OT17))</f>
        <v>　</v>
      </c>
      <c r="PI17" s="860"/>
      <c r="PJ17" s="861"/>
      <c r="PK17" s="352"/>
      <c r="PL17" s="859" t="str">
        <f>IF(PO17="×",TIME(0,0,0),IF(PM4="非常勤",OK17,OW17))</f>
        <v>　</v>
      </c>
      <c r="PM17" s="860"/>
      <c r="PN17" s="861"/>
      <c r="PO17" s="352"/>
      <c r="PP17" s="862"/>
      <c r="PQ17" s="863"/>
      <c r="PR17" s="862"/>
      <c r="PS17" s="864"/>
      <c r="PT17" s="863"/>
      <c r="PU17" s="865"/>
      <c r="PV17" s="866"/>
      <c r="PW17" s="866"/>
      <c r="PX17" s="867"/>
      <c r="PY17" s="377">
        <f>$A$17</f>
        <v>3</v>
      </c>
      <c r="PZ17" s="378" t="str">
        <f>$B$17</f>
        <v>祝</v>
      </c>
      <c r="QA17" s="854"/>
      <c r="QB17" s="855"/>
      <c r="QC17" s="854"/>
      <c r="QD17" s="855"/>
      <c r="QE17" s="856" t="str">
        <f>IFERROR(IF(OR(PZ17="日",PZ17="祝",PZ17=0,QA17=""),"　",MAX(IF(AND(QA17&lt;=QE14,QC17&gt;QF14),QF14-QE14,IF(AND(QA17&gt;QE14,QC17&lt;=QF14),QC17-QA17,IF(AND(QA17&lt;=QE14,QC17&lt;=QF14),QC17-QE14,IF(AND(QA17&gt;QE14,QC17&gt;QF14),QF14-QA17,0)))),0)),0)</f>
        <v>　</v>
      </c>
      <c r="QF17" s="857"/>
      <c r="QG17" s="858"/>
      <c r="QH17" s="856" t="str">
        <f>IFERROR(IF(OR(PZ17="日",PZ17="祝",PZ17=0,QA17=""),"　",MAX(IF(AND(QA17&gt;QK14,QC17&gt;QI14),0,IF(AND(QA17&lt;=QK14,QA17&gt;QH14,QC17&gt;QI14),QK14-QA17,IF(AND(QA17&lt;=QK14,QA17&lt;=QH14,QC17&gt;QI14),QK14-QH14,IF(AND(QA17&gt;QH14,QC17&lt;=QI14),QC17-QA17,IF(AND(QA17&lt;=QH14,QC17&lt;=QI14),QC17-QH14,0))))),0)),0)</f>
        <v>　</v>
      </c>
      <c r="QI17" s="857"/>
      <c r="QJ17" s="858"/>
      <c r="QK17" s="856" t="str">
        <f>IFERROR(IF(OR(PZ17="日",PZ17="祝",PZ17=0,QA17=""),"　",MAX(IF(AND(QA17&lt;=QK14,QC17&gt;QL14),QL14-QK14,IF(QC17&lt;=QL14,0,IF(AND(QA17&gt;QK14,QC17&gt;QL14),QL14-QA17,0))),0)),0)</f>
        <v>　</v>
      </c>
      <c r="QL17" s="857"/>
      <c r="QM17" s="858"/>
      <c r="QN17" s="856" t="str">
        <f>IFERROR(IF(OR(PZ17="日",PZ17="祝",PZ17=0,QA17=""),"　",MAX(IF(QA17&gt;QN14,QC17-QA17,IF(QA17&lt;=QN14,QC17-QN14,0)),0)),0)</f>
        <v>　</v>
      </c>
      <c r="QO17" s="857"/>
      <c r="QP17" s="858"/>
      <c r="QQ17" s="856" t="str">
        <f>IFERROR(IF(OR(PZ17="日",PZ17="祝",PZ17=0,QA17=""),"　",MAX(IF(AND(QA17&lt;=QQ14,QC17&gt;QR14),QR14-QQ14,IF(AND(QA17&gt;QQ14,QC17&lt;=QR14),QC17-QA17,IF(AND(QA17&lt;=QQ14,QC17&lt;=QR14),QC17-QQ14,IF(AND(QA17&gt;QQ14,QC17&gt;QR14),QR14-QA17,0)))),0)),0)</f>
        <v>　</v>
      </c>
      <c r="QR17" s="857"/>
      <c r="QS17" s="858"/>
      <c r="QT17" s="856" t="str">
        <f>IFERROR(IF(OR(PZ17="日",PZ17="祝",PZ17=0,QA17=""),"　",MAX(IF(AND(QA17&gt;QW14,QC17&gt;QU14),0,IF(AND(QA17&lt;=QW14,QA17&gt;QT14,QC17&gt;QU14),QW14-QA17,IF(AND(QA17&lt;=QW14,QA17&lt;=QT14,QC17&gt;QU14),QW14-QT14,IF(AND(QA17&gt;QT14,QC17&lt;=QU14),QC17-QA17,IF(AND(QA17&lt;=QT14,QC17&lt;=QU14),QC17-QT14,0))))),0)),0)</f>
        <v>　</v>
      </c>
      <c r="QU17" s="857"/>
      <c r="QV17" s="858"/>
      <c r="QW17" s="856" t="str">
        <f>IFERROR(IF(OR(PZ17="日",PZ17="祝",PZ17=0,QA17=""),"　",MAX(IF(AND(QA17&lt;=QW14,QC17&gt;QX14),QX14-QW14,IF(QC17&lt;=QX14,0,IF(AND(QA17&gt;QW14,QC17&gt;QX14),QX14-QA17,0))),0)),0)</f>
        <v>　</v>
      </c>
      <c r="QX17" s="857"/>
      <c r="QY17" s="858"/>
      <c r="QZ17" s="856" t="str">
        <f t="shared" si="8"/>
        <v>　</v>
      </c>
      <c r="RA17" s="857"/>
      <c r="RB17" s="858"/>
      <c r="RC17" s="859" t="str">
        <f>IF(RF17="×",TIME(0,0,0),IF(RP4="非常勤",QE17,QQ17))</f>
        <v>　</v>
      </c>
      <c r="RD17" s="860"/>
      <c r="RE17" s="861"/>
      <c r="RF17" s="352"/>
      <c r="RG17" s="859" t="str">
        <f>IF(RJ17="×",TIME(0,0,0),IF(RP4="非常勤",QH17,QT17))</f>
        <v>　</v>
      </c>
      <c r="RH17" s="860"/>
      <c r="RI17" s="861"/>
      <c r="RJ17" s="352"/>
      <c r="RK17" s="859" t="str">
        <f>IF(RN17="×",TIME(0,0,0),IF(RP4="非常勤",QK17,QW17))</f>
        <v>　</v>
      </c>
      <c r="RL17" s="860"/>
      <c r="RM17" s="861"/>
      <c r="RN17" s="352"/>
      <c r="RO17" s="859" t="str">
        <f>IF(RR17="×",TIME(0,0,0),IF(RP4="非常勤",QN17,QZ17))</f>
        <v>　</v>
      </c>
      <c r="RP17" s="860"/>
      <c r="RQ17" s="861"/>
      <c r="RR17" s="352"/>
      <c r="RS17" s="862"/>
      <c r="RT17" s="863"/>
      <c r="RU17" s="862"/>
      <c r="RV17" s="864"/>
      <c r="RW17" s="863"/>
      <c r="RX17" s="865"/>
      <c r="RY17" s="866"/>
      <c r="RZ17" s="866"/>
      <c r="SA17" s="867"/>
      <c r="SB17" s="377">
        <f>$A$17</f>
        <v>3</v>
      </c>
      <c r="SC17" s="378" t="str">
        <f>$B$17</f>
        <v>祝</v>
      </c>
      <c r="SD17" s="854"/>
      <c r="SE17" s="855"/>
      <c r="SF17" s="854"/>
      <c r="SG17" s="855"/>
      <c r="SH17" s="856" t="str">
        <f>IFERROR(IF(OR(SC17="日",SC17="祝",SC17=0,SD17=""),"　",MAX(IF(AND(SD17&lt;=SH14,SF17&gt;SI14),SI14-SH14,IF(AND(SD17&gt;SH14,SF17&lt;=SI14),SF17-SD17,IF(AND(SD17&lt;=SH14,SF17&lt;=SI14),SF17-SH14,IF(AND(SD17&gt;SH14,SF17&gt;SI14),SI14-SD17,0)))),0)),0)</f>
        <v>　</v>
      </c>
      <c r="SI17" s="857"/>
      <c r="SJ17" s="858"/>
      <c r="SK17" s="856" t="str">
        <f>IFERROR(IF(OR(SC17="日",SC17="祝",SC17=0,SD17=""),"　",MAX(IF(AND(SD17&gt;SN14,SF17&gt;SL14),0,IF(AND(SD17&lt;=SN14,SD17&gt;SK14,SF17&gt;SL14),SN14-SD17,IF(AND(SD17&lt;=SN14,SD17&lt;=SK14,SF17&gt;SL14),SN14-SK14,IF(AND(SD17&gt;SK14,SF17&lt;=SL14),SF17-SD17,IF(AND(SD17&lt;=SK14,SF17&lt;=SL14),SF17-SK14,0))))),0)),0)</f>
        <v>　</v>
      </c>
      <c r="SL17" s="857"/>
      <c r="SM17" s="858"/>
      <c r="SN17" s="856" t="str">
        <f>IFERROR(IF(OR(SC17="日",SC17="祝",SC17=0,SD17=""),"　",MAX(IF(AND(SD17&lt;=SN14,SF17&gt;SO14),SO14-SN14,IF(SF17&lt;=SO14,0,IF(AND(SD17&gt;SN14,SF17&gt;SO14),SO14-SD17,0))),0)),0)</f>
        <v>　</v>
      </c>
      <c r="SO17" s="857"/>
      <c r="SP17" s="858"/>
      <c r="SQ17" s="856" t="str">
        <f>IFERROR(IF(OR(SC17="日",SC17="祝",SC17=0,SD17=""),"　",MAX(IF(SD17&gt;SQ14,SF17-SD17,IF(SD17&lt;=SQ14,SF17-SQ14,0)),0)),0)</f>
        <v>　</v>
      </c>
      <c r="SR17" s="857"/>
      <c r="SS17" s="858"/>
      <c r="ST17" s="856" t="str">
        <f>IFERROR(IF(OR(SC17="日",SC17="祝",SC17=0,SD17=""),"　",MAX(IF(AND(SD17&lt;=ST14,SF17&gt;SU14),SU14-ST14,IF(AND(SD17&gt;ST14,SF17&lt;=SU14),SF17-SD17,IF(AND(SD17&lt;=ST14,SF17&lt;=SU14),SF17-ST14,IF(AND(SD17&gt;ST14,SF17&gt;SU14),SU14-SD17,0)))),0)),0)</f>
        <v>　</v>
      </c>
      <c r="SU17" s="857"/>
      <c r="SV17" s="858"/>
      <c r="SW17" s="856" t="str">
        <f>IFERROR(IF(OR(SC17="日",SC17="祝",SC17=0,SD17=""),"　",MAX(IF(AND(SD17&gt;SZ14,SF17&gt;SX14),0,IF(AND(SD17&lt;=SZ14,SD17&gt;SW14,SF17&gt;SX14),SZ14-SD17,IF(AND(SD17&lt;=SZ14,SD17&lt;=SW14,SF17&gt;SX14),SZ14-SW14,IF(AND(SD17&gt;SW14,SF17&lt;=SX14),SF17-SD17,IF(AND(SD17&lt;=SW14,SF17&lt;=SX14),SF17-SW14,0))))),0)),0)</f>
        <v>　</v>
      </c>
      <c r="SX17" s="857"/>
      <c r="SY17" s="858"/>
      <c r="SZ17" s="856" t="str">
        <f>IFERROR(IF(OR(SC17="日",SC17="祝",SC17=0,SD17=""),"　",MAX(IF(AND(SD17&lt;=SZ14,SF17&gt;TA14),TA14-SZ14,IF(SF17&lt;=TA14,0,IF(AND(SD17&gt;SZ14,SF17&gt;TA14),TA14-SD17,0))),0)),0)</f>
        <v>　</v>
      </c>
      <c r="TA17" s="857"/>
      <c r="TB17" s="858"/>
      <c r="TC17" s="856" t="str">
        <f t="shared" si="9"/>
        <v>　</v>
      </c>
      <c r="TD17" s="857"/>
      <c r="TE17" s="858"/>
      <c r="TF17" s="859" t="str">
        <f>IF(TI17="×",TIME(0,0,0),IF(TS4="非常勤",SH17,ST17))</f>
        <v>　</v>
      </c>
      <c r="TG17" s="860"/>
      <c r="TH17" s="861"/>
      <c r="TI17" s="352"/>
      <c r="TJ17" s="859" t="str">
        <f>IF(TM17="×",TIME(0,0,0),IF(TS4="非常勤",SK17,SW17))</f>
        <v>　</v>
      </c>
      <c r="TK17" s="860"/>
      <c r="TL17" s="861"/>
      <c r="TM17" s="352"/>
      <c r="TN17" s="859" t="str">
        <f>IF(TQ17="×",TIME(0,0,0),IF(TS4="非常勤",SN17,SZ17))</f>
        <v>　</v>
      </c>
      <c r="TO17" s="860"/>
      <c r="TP17" s="861"/>
      <c r="TQ17" s="352"/>
      <c r="TR17" s="859" t="str">
        <f>IF(TU17="×",TIME(0,0,0),IF(TS4="非常勤",SQ17,TC17))</f>
        <v>　</v>
      </c>
      <c r="TS17" s="860"/>
      <c r="TT17" s="861"/>
      <c r="TU17" s="352"/>
      <c r="TV17" s="862"/>
      <c r="TW17" s="863"/>
      <c r="TX17" s="862"/>
      <c r="TY17" s="864"/>
      <c r="TZ17" s="863"/>
      <c r="UA17" s="865"/>
      <c r="UB17" s="866"/>
      <c r="UC17" s="866"/>
      <c r="UD17" s="867"/>
      <c r="UE17" s="377">
        <f>$A$17</f>
        <v>3</v>
      </c>
      <c r="UF17" s="378" t="str">
        <f>$B$17</f>
        <v>祝</v>
      </c>
      <c r="UG17" s="854"/>
      <c r="UH17" s="855"/>
      <c r="UI17" s="854"/>
      <c r="UJ17" s="855"/>
      <c r="UK17" s="856" t="str">
        <f>IFERROR(IF(OR(UF17="日",UF17="祝",UF17=0,UG17=""),"　",MAX(IF(AND(UG17&lt;=UK14,UI17&gt;UL14),UL14-UK14,IF(AND(UG17&gt;UK14,UI17&lt;=UL14),UI17-UG17,IF(AND(UG17&lt;=UK14,UI17&lt;=UL14),UI17-UK14,IF(AND(UG17&gt;UK14,UI17&gt;UL14),UL14-UG17,0)))),0)),0)</f>
        <v>　</v>
      </c>
      <c r="UL17" s="857"/>
      <c r="UM17" s="858"/>
      <c r="UN17" s="856" t="str">
        <f>IFERROR(IF(OR(UF17="日",UF17="祝",UF17=0,UG17=""),"　",MAX(IF(AND(UG17&gt;UQ14,UI17&gt;UO14),0,IF(AND(UG17&lt;=UQ14,UG17&gt;UN14,UI17&gt;UO14),UQ14-UG17,IF(AND(UG17&lt;=UQ14,UG17&lt;=UN14,UI17&gt;UO14),UQ14-UN14,IF(AND(UG17&gt;UN14,UI17&lt;=UO14),UI17-UG17,IF(AND(UG17&lt;=UN14,UI17&lt;=UO14),UI17-UN14,0))))),0)),0)</f>
        <v>　</v>
      </c>
      <c r="UO17" s="857"/>
      <c r="UP17" s="858"/>
      <c r="UQ17" s="856" t="str">
        <f>IFERROR(IF(OR(UF17="日",UF17="祝",UF17=0,UG17=""),"　",MAX(IF(AND(UG17&lt;=UQ14,UI17&gt;UR14),UR14-UQ14,IF(UI17&lt;=UR14,0,IF(AND(UG17&gt;UQ14,UI17&gt;UR14),UR14-UG17,0))),0)),0)</f>
        <v>　</v>
      </c>
      <c r="UR17" s="857"/>
      <c r="US17" s="858"/>
      <c r="UT17" s="856" t="str">
        <f>IFERROR(IF(OR(UF17="日",UF17="祝",UF17=0,UG17=""),"　",MAX(IF(UG17&gt;UT14,UI17-UG17,IF(UG17&lt;=UT14,UI17-UT14,0)),0)),0)</f>
        <v>　</v>
      </c>
      <c r="UU17" s="857"/>
      <c r="UV17" s="858"/>
      <c r="UW17" s="856" t="str">
        <f>IFERROR(IF(OR(UF17="日",UF17="祝",UF17=0,UG17=""),"　",MAX(IF(AND(UG17&lt;=UW14,UI17&gt;UX14),UX14-UW14,IF(AND(UG17&gt;UW14,UI17&lt;=UX14),UI17-UG17,IF(AND(UG17&lt;=UW14,UI17&lt;=UX14),UI17-UW14,IF(AND(UG17&gt;UW14,UI17&gt;UX14),UX14-UG17,0)))),0)),0)</f>
        <v>　</v>
      </c>
      <c r="UX17" s="857"/>
      <c r="UY17" s="858"/>
      <c r="UZ17" s="856" t="str">
        <f>IFERROR(IF(OR(UF17="日",UF17="祝",UF17=0,UG17=""),"　",MAX(IF(AND(UG17&gt;VC14,UI17&gt;VA14),0,IF(AND(UG17&lt;=VC14,UG17&gt;UZ14,UI17&gt;VA14),VC14-UG17,IF(AND(UG17&lt;=VC14,UG17&lt;=UZ14,UI17&gt;VA14),VC14-UZ14,IF(AND(UG17&gt;UZ14,UI17&lt;=VA14),UI17-UG17,IF(AND(UG17&lt;=UZ14,UI17&lt;=VA14),UI17-UZ14,0))))),0)),0)</f>
        <v>　</v>
      </c>
      <c r="VA17" s="857"/>
      <c r="VB17" s="858"/>
      <c r="VC17" s="856" t="str">
        <f>IFERROR(IF(OR(UF17="日",UF17="祝",UF17=0,UG17=""),"　",MAX(IF(AND(UG17&lt;=VC14,UI17&gt;VD14),VD14-VC14,IF(UI17&lt;=VD14,0,IF(AND(UG17&gt;VC14,UI17&gt;VD14),VD14-UG17,0))),0)),0)</f>
        <v>　</v>
      </c>
      <c r="VD17" s="857"/>
      <c r="VE17" s="858"/>
      <c r="VF17" s="856" t="str">
        <f t="shared" si="10"/>
        <v>　</v>
      </c>
      <c r="VG17" s="857"/>
      <c r="VH17" s="858"/>
      <c r="VI17" s="859" t="str">
        <f>IF(VL17="×",TIME(0,0,0),IF(VV4="非常勤",UK17,UW17))</f>
        <v>　</v>
      </c>
      <c r="VJ17" s="860"/>
      <c r="VK17" s="861"/>
      <c r="VL17" s="352"/>
      <c r="VM17" s="859" t="str">
        <f>IF(VP17="×",TIME(0,0,0),IF(VV4="非常勤",UN17,UZ17))</f>
        <v>　</v>
      </c>
      <c r="VN17" s="860"/>
      <c r="VO17" s="861"/>
      <c r="VP17" s="352"/>
      <c r="VQ17" s="859" t="str">
        <f>IF(VT17="×",TIME(0,0,0),IF(VV4="非常勤",UQ17,VC17))</f>
        <v>　</v>
      </c>
      <c r="VR17" s="860"/>
      <c r="VS17" s="861"/>
      <c r="VT17" s="352"/>
      <c r="VU17" s="859" t="str">
        <f>IF(VX17="×",TIME(0,0,0),IF(VV4="非常勤",UT17,VF17))</f>
        <v>　</v>
      </c>
      <c r="VV17" s="860"/>
      <c r="VW17" s="861"/>
      <c r="VX17" s="352"/>
      <c r="VY17" s="862"/>
      <c r="VZ17" s="863"/>
      <c r="WA17" s="862"/>
      <c r="WB17" s="864"/>
      <c r="WC17" s="863"/>
      <c r="WD17" s="865"/>
      <c r="WE17" s="866"/>
      <c r="WF17" s="866"/>
      <c r="WG17" s="867"/>
      <c r="WH17" s="377">
        <f>$A$17</f>
        <v>3</v>
      </c>
      <c r="WI17" s="378" t="str">
        <f>$B$17</f>
        <v>祝</v>
      </c>
      <c r="WJ17" s="854"/>
      <c r="WK17" s="855"/>
      <c r="WL17" s="854"/>
      <c r="WM17" s="855"/>
      <c r="WN17" s="856" t="str">
        <f>IFERROR(IF(OR(WI17="日",WI17="祝",WI17=0,WJ17=""),"　",MAX(IF(AND(WJ17&lt;=WN14,WL17&gt;WO14),WO14-WN14,IF(AND(WJ17&gt;WN14,WL17&lt;=WO14),WL17-WJ17,IF(AND(WJ17&lt;=WN14,WL17&lt;=WO14),WL17-WN14,IF(AND(WJ17&gt;WN14,WL17&gt;WO14),WO14-WJ17,0)))),0)),0)</f>
        <v>　</v>
      </c>
      <c r="WO17" s="857"/>
      <c r="WP17" s="858"/>
      <c r="WQ17" s="856" t="str">
        <f>IFERROR(IF(OR(WI17="日",WI17="祝",WI17=0,WJ17=""),"　",MAX(IF(AND(WJ17&gt;WT14,WL17&gt;WR14),0,IF(AND(WJ17&lt;=WT14,WJ17&gt;WQ14,WL17&gt;WR14),WT14-WJ17,IF(AND(WJ17&lt;=WT14,WJ17&lt;=WQ14,WL17&gt;WR14),WT14-WQ14,IF(AND(WJ17&gt;WQ14,WL17&lt;=WR14),WL17-WJ17,IF(AND(WJ17&lt;=WQ14,WL17&lt;=WR14),WL17-WQ14,0))))),0)),0)</f>
        <v>　</v>
      </c>
      <c r="WR17" s="857"/>
      <c r="WS17" s="858"/>
      <c r="WT17" s="856" t="str">
        <f>IFERROR(IF(OR(WI17="日",WI17="祝",WI17=0,WJ17=""),"　",MAX(IF(AND(WJ17&lt;=WT14,WL17&gt;WU14),WU14-WT14,IF(WL17&lt;=WU14,0,IF(AND(WJ17&gt;WT14,WL17&gt;WU14),WU14-WJ17,0))),0)),0)</f>
        <v>　</v>
      </c>
      <c r="WU17" s="857"/>
      <c r="WV17" s="858"/>
      <c r="WW17" s="856" t="str">
        <f>IFERROR(IF(OR(WI17="日",WI17="祝",WI17=0,WJ17=""),"　",MAX(IF(WJ17&gt;WW14,WL17-WJ17,IF(WJ17&lt;=WW14,WL17-WW14,0)),0)),0)</f>
        <v>　</v>
      </c>
      <c r="WX17" s="857"/>
      <c r="WY17" s="858"/>
      <c r="WZ17" s="856" t="str">
        <f>IFERROR(IF(OR(WI17="日",WI17="祝",WI17=0,WJ17=""),"　",MAX(IF(AND(WJ17&lt;=WZ14,WL17&gt;XA14),XA14-WZ14,IF(AND(WJ17&gt;WZ14,WL17&lt;=XA14),WL17-WJ17,IF(AND(WJ17&lt;=WZ14,WL17&lt;=XA14),WL17-WZ14,IF(AND(WJ17&gt;WZ14,WL17&gt;XA14),XA14-WJ17,0)))),0)),0)</f>
        <v>　</v>
      </c>
      <c r="XA17" s="857"/>
      <c r="XB17" s="858"/>
      <c r="XC17" s="856" t="str">
        <f>IFERROR(IF(OR(WI17="日",WI17="祝",WI17=0,WJ17=""),"　",MAX(IF(AND(WJ17&gt;XF14,WL17&gt;XD14),0,IF(AND(WJ17&lt;=XF14,WJ17&gt;XC14,WL17&gt;XD14),XF14-WJ17,IF(AND(WJ17&lt;=XF14,WJ17&lt;=XC14,WL17&gt;XD14),XF14-XC14,IF(AND(WJ17&gt;XC14,WL17&lt;=XD14),WL17-WJ17,IF(AND(WJ17&lt;=XC14,WL17&lt;=XD14),WL17-XC14,0))))),0)),0)</f>
        <v>　</v>
      </c>
      <c r="XD17" s="857"/>
      <c r="XE17" s="858"/>
      <c r="XF17" s="856" t="str">
        <f>IFERROR(IF(OR(WI17="日",WI17="祝",WI17=0,WJ17=""),"　",MAX(IF(AND(WJ17&lt;=XF14,WL17&gt;XG14),XG14-XF14,IF(WL17&lt;=XG14,0,IF(AND(WJ17&gt;XF14,WL17&gt;XG14),XG14-WJ17,0))),0)),0)</f>
        <v>　</v>
      </c>
      <c r="XG17" s="857"/>
      <c r="XH17" s="858"/>
      <c r="XI17" s="856" t="str">
        <f t="shared" si="11"/>
        <v>　</v>
      </c>
      <c r="XJ17" s="857"/>
      <c r="XK17" s="858"/>
      <c r="XL17" s="859" t="str">
        <f>IF(XO17="×",TIME(0,0,0),IF(XY4="非常勤",WN17,WZ17))</f>
        <v>　</v>
      </c>
      <c r="XM17" s="860"/>
      <c r="XN17" s="861"/>
      <c r="XO17" s="352"/>
      <c r="XP17" s="859" t="str">
        <f>IF(XS17="×",TIME(0,0,0),IF(XY4="非常勤",WQ17,XC17))</f>
        <v>　</v>
      </c>
      <c r="XQ17" s="860"/>
      <c r="XR17" s="861"/>
      <c r="XS17" s="352"/>
      <c r="XT17" s="859" t="str">
        <f>IF(XW17="×",TIME(0,0,0),IF(XY4="非常勤",WT17,XF17))</f>
        <v>　</v>
      </c>
      <c r="XU17" s="860"/>
      <c r="XV17" s="861"/>
      <c r="XW17" s="352"/>
      <c r="XX17" s="859" t="str">
        <f>IF(YA17="×",TIME(0,0,0),IF(XY4="非常勤",WW17,XI17))</f>
        <v>　</v>
      </c>
      <c r="XY17" s="860"/>
      <c r="XZ17" s="861"/>
      <c r="YA17" s="352"/>
      <c r="YB17" s="862"/>
      <c r="YC17" s="863"/>
      <c r="YD17" s="862"/>
      <c r="YE17" s="864"/>
      <c r="YF17" s="863"/>
      <c r="YG17" s="865"/>
      <c r="YH17" s="866"/>
      <c r="YI17" s="866"/>
      <c r="YJ17" s="867"/>
      <c r="YK17" s="377">
        <f>$A$17</f>
        <v>3</v>
      </c>
      <c r="YL17" s="378" t="str">
        <f>$B$17</f>
        <v>祝</v>
      </c>
      <c r="YM17" s="854"/>
      <c r="YN17" s="855"/>
      <c r="YO17" s="854"/>
      <c r="YP17" s="855"/>
      <c r="YQ17" s="856" t="str">
        <f>IFERROR(IF(OR(YL17="日",YL17="祝",YL17=0,YM17=""),"　",MAX(IF(AND(YM17&lt;=YQ14,YO17&gt;YR14),YR14-YQ14,IF(AND(YM17&gt;YQ14,YO17&lt;=YR14),YO17-YM17,IF(AND(YM17&lt;=YQ14,YO17&lt;=YR14),YO17-YQ14,IF(AND(YM17&gt;YQ14,YO17&gt;YR14),YR14-YM17,0)))),0)),0)</f>
        <v>　</v>
      </c>
      <c r="YR17" s="857"/>
      <c r="YS17" s="858"/>
      <c r="YT17" s="856" t="str">
        <f>IFERROR(IF(OR(YL17="日",YL17="祝",YL17=0,YM17=""),"　",MAX(IF(AND(YM17&gt;YW14,YO17&gt;YU14),0,IF(AND(YM17&lt;=YW14,YM17&gt;YT14,YO17&gt;YU14),YW14-YM17,IF(AND(YM17&lt;=YW14,YM17&lt;=YT14,YO17&gt;YU14),YW14-YT14,IF(AND(YM17&gt;YT14,YO17&lt;=YU14),YO17-YM17,IF(AND(YM17&lt;=YT14,YO17&lt;=YU14),YO17-YT14,0))))),0)),0)</f>
        <v>　</v>
      </c>
      <c r="YU17" s="857"/>
      <c r="YV17" s="858"/>
      <c r="YW17" s="856" t="str">
        <f>IFERROR(IF(OR(YL17="日",YL17="祝",YL17=0,YM17=""),"　",MAX(IF(AND(YM17&lt;=YW14,YO17&gt;YX14),YX14-YW14,IF(YO17&lt;=YX14,0,IF(AND(YM17&gt;YW14,YO17&gt;YX14),YX14-YM17,0))),0)),0)</f>
        <v>　</v>
      </c>
      <c r="YX17" s="857"/>
      <c r="YY17" s="858"/>
      <c r="YZ17" s="856" t="str">
        <f>IFERROR(IF(OR(YL17="日",YL17="祝",YL17=0,YM17=""),"　",MAX(IF(YM17&gt;YZ14,YO17-YM17,IF(YM17&lt;=YZ14,YO17-YZ14,0)),0)),0)</f>
        <v>　</v>
      </c>
      <c r="ZA17" s="857"/>
      <c r="ZB17" s="858"/>
      <c r="ZC17" s="856" t="str">
        <f>IFERROR(IF(OR(YL17="日",YL17="祝",YL17=0,YM17=""),"　",MAX(IF(AND(YM17&lt;=ZC14,YO17&gt;ZD14),ZD14-ZC14,IF(AND(YM17&gt;ZC14,YO17&lt;=ZD14),YO17-YM17,IF(AND(YM17&lt;=ZC14,YO17&lt;=ZD14),YO17-ZC14,IF(AND(YM17&gt;ZC14,YO17&gt;ZD14),ZD14-YM17,0)))),0)),0)</f>
        <v>　</v>
      </c>
      <c r="ZD17" s="857"/>
      <c r="ZE17" s="858"/>
      <c r="ZF17" s="856" t="str">
        <f>IFERROR(IF(OR(YL17="日",YL17="祝",YL17=0,YM17=""),"　",MAX(IF(AND(YM17&gt;ZI14,YO17&gt;ZG14),0,IF(AND(YM17&lt;=ZI14,YM17&gt;ZF14,YO17&gt;ZG14),ZI14-YM17,IF(AND(YM17&lt;=ZI14,YM17&lt;=ZF14,YO17&gt;ZG14),ZI14-ZF14,IF(AND(YM17&gt;ZF14,YO17&lt;=ZG14),YO17-YM17,IF(AND(YM17&lt;=ZF14,YO17&lt;=ZG14),YO17-ZF14,0))))),0)),0)</f>
        <v>　</v>
      </c>
      <c r="ZG17" s="857"/>
      <c r="ZH17" s="858"/>
      <c r="ZI17" s="856" t="str">
        <f>IFERROR(IF(OR(YL17="日",YL17="祝",YL17=0,YM17=""),"　",MAX(IF(AND(YM17&lt;=ZI14,YO17&gt;ZJ14),ZJ14-ZI14,IF(YO17&lt;=ZJ14,0,IF(AND(YM17&gt;ZI14,YO17&gt;ZJ14),ZJ14-YM17,0))),0)),0)</f>
        <v>　</v>
      </c>
      <c r="ZJ17" s="857"/>
      <c r="ZK17" s="858"/>
      <c r="ZL17" s="856" t="str">
        <f t="shared" si="12"/>
        <v>　</v>
      </c>
      <c r="ZM17" s="857"/>
      <c r="ZN17" s="858"/>
      <c r="ZO17" s="859" t="str">
        <f>IF(ZR17="×",TIME(0,0,0),IF(AAB4="非常勤",YQ17,ZC17))</f>
        <v>　</v>
      </c>
      <c r="ZP17" s="860"/>
      <c r="ZQ17" s="861"/>
      <c r="ZR17" s="352"/>
      <c r="ZS17" s="859" t="str">
        <f>IF(ZV17="×",TIME(0,0,0),IF(AAB4="非常勤",YT17,ZF17))</f>
        <v>　</v>
      </c>
      <c r="ZT17" s="860"/>
      <c r="ZU17" s="861"/>
      <c r="ZV17" s="352"/>
      <c r="ZW17" s="859" t="str">
        <f>IF(ZZ17="×",TIME(0,0,0),IF(AAB4="非常勤",YW17,ZI17))</f>
        <v>　</v>
      </c>
      <c r="ZX17" s="860"/>
      <c r="ZY17" s="861"/>
      <c r="ZZ17" s="352"/>
      <c r="AAA17" s="859" t="str">
        <f>IF(AAD17="×",TIME(0,0,0),IF(AAB4="非常勤",YZ17,ZL17))</f>
        <v>　</v>
      </c>
      <c r="AAB17" s="860"/>
      <c r="AAC17" s="861"/>
      <c r="AAD17" s="352"/>
      <c r="AAE17" s="862"/>
      <c r="AAF17" s="863"/>
      <c r="AAG17" s="862"/>
      <c r="AAH17" s="864"/>
      <c r="AAI17" s="863"/>
      <c r="AAJ17" s="865"/>
      <c r="AAK17" s="866"/>
      <c r="AAL17" s="866"/>
      <c r="AAM17" s="867"/>
      <c r="AAN17" s="377">
        <f>$A$17</f>
        <v>3</v>
      </c>
      <c r="AAO17" s="378" t="str">
        <f>$B$17</f>
        <v>祝</v>
      </c>
      <c r="AAP17" s="854"/>
      <c r="AAQ17" s="855"/>
      <c r="AAR17" s="854"/>
      <c r="AAS17" s="855"/>
      <c r="AAT17" s="856" t="str">
        <f>IFERROR(IF(OR(AAO17="日",AAO17="祝",AAO17=0,AAP17=""),"　",MAX(IF(AND(AAP17&lt;=AAT14,AAR17&gt;AAU14),AAU14-AAT14,IF(AND(AAP17&gt;AAT14,AAR17&lt;=AAU14),AAR17-AAP17,IF(AND(AAP17&lt;=AAT14,AAR17&lt;=AAU14),AAR17-AAT14,IF(AND(AAP17&gt;AAT14,AAR17&gt;AAU14),AAU14-AAP17,0)))),0)),0)</f>
        <v>　</v>
      </c>
      <c r="AAU17" s="857"/>
      <c r="AAV17" s="858"/>
      <c r="AAW17" s="856" t="str">
        <f>IFERROR(IF(OR(AAO17="日",AAO17="祝",AAO17=0,AAP17=""),"　",MAX(IF(AND(AAP17&gt;AAZ14,AAR17&gt;AAX14),0,IF(AND(AAP17&lt;=AAZ14,AAP17&gt;AAW14,AAR17&gt;AAX14),AAZ14-AAP17,IF(AND(AAP17&lt;=AAZ14,AAP17&lt;=AAW14,AAR17&gt;AAX14),AAZ14-AAW14,IF(AND(AAP17&gt;AAW14,AAR17&lt;=AAX14),AAR17-AAP17,IF(AND(AAP17&lt;=AAW14,AAR17&lt;=AAX14),AAR17-AAW14,0))))),0)),0)</f>
        <v>　</v>
      </c>
      <c r="AAX17" s="857"/>
      <c r="AAY17" s="858"/>
      <c r="AAZ17" s="856" t="str">
        <f>IFERROR(IF(OR(AAO17="日",AAO17="祝",AAO17=0,AAP17=""),"　",MAX(IF(AND(AAP17&lt;=AAZ14,AAR17&gt;ABA14),ABA14-AAZ14,IF(AAR17&lt;=ABA14,0,IF(AND(AAP17&gt;AAZ14,AAR17&gt;ABA14),ABA14-AAP17,0))),0)),0)</f>
        <v>　</v>
      </c>
      <c r="ABA17" s="857"/>
      <c r="ABB17" s="858"/>
      <c r="ABC17" s="856" t="str">
        <f>IFERROR(IF(OR(AAO17="日",AAO17="祝",AAO17=0,AAP17=""),"　",MAX(IF(AAP17&gt;ABC14,AAR17-AAP17,IF(AAP17&lt;=ABC14,AAR17-ABC14,0)),0)),0)</f>
        <v>　</v>
      </c>
      <c r="ABD17" s="857"/>
      <c r="ABE17" s="858"/>
      <c r="ABF17" s="856" t="str">
        <f>IFERROR(IF(OR(AAO17="日",AAO17="祝",AAO17=0,AAP17=""),"　",MAX(IF(AND(AAP17&lt;=ABF14,AAR17&gt;ABG14),ABG14-ABF14,IF(AND(AAP17&gt;ABF14,AAR17&lt;=ABG14),AAR17-AAP17,IF(AND(AAP17&lt;=ABF14,AAR17&lt;=ABG14),AAR17-ABF14,IF(AND(AAP17&gt;ABF14,AAR17&gt;ABG14),ABG14-AAP17,0)))),0)),0)</f>
        <v>　</v>
      </c>
      <c r="ABG17" s="857"/>
      <c r="ABH17" s="858"/>
      <c r="ABI17" s="856" t="str">
        <f>IFERROR(IF(OR(AAO17="日",AAO17="祝",AAO17=0,AAP17=""),"　",MAX(IF(AND(AAP17&gt;ABL14,AAR17&gt;ABJ14),0,IF(AND(AAP17&lt;=ABL14,AAP17&gt;ABI14,AAR17&gt;ABJ14),ABL14-AAP17,IF(AND(AAP17&lt;=ABL14,AAP17&lt;=ABI14,AAR17&gt;ABJ14),ABL14-ABI14,IF(AND(AAP17&gt;ABI14,AAR17&lt;=ABJ14),AAR17-AAP17,IF(AND(AAP17&lt;=ABI14,AAR17&lt;=ABJ14),AAR17-ABI14,0))))),0)),0)</f>
        <v>　</v>
      </c>
      <c r="ABJ17" s="857"/>
      <c r="ABK17" s="858"/>
      <c r="ABL17" s="856" t="str">
        <f>IFERROR(IF(OR(AAO17="日",AAO17="祝",AAO17=0,AAP17=""),"　",MAX(IF(AND(AAP17&lt;=ABL14,AAR17&gt;ABM14),ABM14-ABL14,IF(AAR17&lt;=ABM14,0,IF(AND(AAP17&gt;ABL14,AAR17&gt;ABM14),ABM14-AAP17,0))),0)),0)</f>
        <v>　</v>
      </c>
      <c r="ABM17" s="857"/>
      <c r="ABN17" s="858"/>
      <c r="ABO17" s="856" t="str">
        <f t="shared" si="13"/>
        <v>　</v>
      </c>
      <c r="ABP17" s="857"/>
      <c r="ABQ17" s="858"/>
      <c r="ABR17" s="859" t="str">
        <f>IF(ABU17="×",TIME(0,0,0),IF(ACE4="非常勤",AAT17,ABF17))</f>
        <v>　</v>
      </c>
      <c r="ABS17" s="860"/>
      <c r="ABT17" s="861"/>
      <c r="ABU17" s="352"/>
      <c r="ABV17" s="859" t="str">
        <f>IF(ABY17="×",TIME(0,0,0),IF(ACE4="非常勤",AAW17,ABI17))</f>
        <v>　</v>
      </c>
      <c r="ABW17" s="860"/>
      <c r="ABX17" s="861"/>
      <c r="ABY17" s="352"/>
      <c r="ABZ17" s="859" t="str">
        <f>IF(ACC17="×",TIME(0,0,0),IF(ACE4="非常勤",AAZ17,ABL17))</f>
        <v>　</v>
      </c>
      <c r="ACA17" s="860"/>
      <c r="ACB17" s="861"/>
      <c r="ACC17" s="352"/>
      <c r="ACD17" s="859" t="str">
        <f>IF(ACG17="×",TIME(0,0,0),IF(ACE4="非常勤",ABC17,ABO17))</f>
        <v>　</v>
      </c>
      <c r="ACE17" s="860"/>
      <c r="ACF17" s="861"/>
      <c r="ACG17" s="352"/>
      <c r="ACH17" s="862"/>
      <c r="ACI17" s="863"/>
      <c r="ACJ17" s="862"/>
      <c r="ACK17" s="864"/>
      <c r="ACL17" s="863"/>
      <c r="ACM17" s="865"/>
      <c r="ACN17" s="866"/>
      <c r="ACO17" s="866"/>
      <c r="ACP17" s="867"/>
      <c r="ACQ17" s="377">
        <f>$A$17</f>
        <v>3</v>
      </c>
      <c r="ACR17" s="378" t="str">
        <f>$B$17</f>
        <v>祝</v>
      </c>
      <c r="ACS17" s="854"/>
      <c r="ACT17" s="855"/>
      <c r="ACU17" s="854"/>
      <c r="ACV17" s="855"/>
      <c r="ACW17" s="856" t="str">
        <f>IFERROR(IF(OR(ACR17="日",ACR17="祝",ACR17=0,ACS17=""),"　",MAX(IF(AND(ACS17&lt;=ACW14,ACU17&gt;ACX14),ACX14-ACW14,IF(AND(ACS17&gt;ACW14,ACU17&lt;=ACX14),ACU17-ACS17,IF(AND(ACS17&lt;=ACW14,ACU17&lt;=ACX14),ACU17-ACW14,IF(AND(ACS17&gt;ACW14,ACU17&gt;ACX14),ACX14-ACS17,0)))),0)),0)</f>
        <v>　</v>
      </c>
      <c r="ACX17" s="857"/>
      <c r="ACY17" s="858"/>
      <c r="ACZ17" s="856" t="str">
        <f>IFERROR(IF(OR(ACR17="日",ACR17="祝",ACR17=0,ACS17=""),"　",MAX(IF(AND(ACS17&gt;ADC14,ACU17&gt;ADA14),0,IF(AND(ACS17&lt;=ADC14,ACS17&gt;ACZ14,ACU17&gt;ADA14),ADC14-ACS17,IF(AND(ACS17&lt;=ADC14,ACS17&lt;=ACZ14,ACU17&gt;ADA14),ADC14-ACZ14,IF(AND(ACS17&gt;ACZ14,ACU17&lt;=ADA14),ACU17-ACS17,IF(AND(ACS17&lt;=ACZ14,ACU17&lt;=ADA14),ACU17-ACZ14,0))))),0)),0)</f>
        <v>　</v>
      </c>
      <c r="ADA17" s="857"/>
      <c r="ADB17" s="858"/>
      <c r="ADC17" s="856" t="str">
        <f>IFERROR(IF(OR(ACR17="日",ACR17="祝",ACR17=0,ACS17=""),"　",MAX(IF(AND(ACS17&lt;=ADC14,ACU17&gt;ADD14),ADD14-ADC14,IF(ACU17&lt;=ADD14,0,IF(AND(ACS17&gt;ADC14,ACU17&gt;ADD14),ADD14-ACS17,0))),0)),0)</f>
        <v>　</v>
      </c>
      <c r="ADD17" s="857"/>
      <c r="ADE17" s="858"/>
      <c r="ADF17" s="856" t="str">
        <f>IFERROR(IF(OR(ACR17="日",ACR17="祝",ACR17=0,ACS17=""),"　",MAX(IF(ACS17&gt;ADF14,ACU17-ACS17,IF(ACS17&lt;=ADF14,ACU17-ADF14,0)),0)),0)</f>
        <v>　</v>
      </c>
      <c r="ADG17" s="857"/>
      <c r="ADH17" s="858"/>
      <c r="ADI17" s="856" t="str">
        <f>IFERROR(IF(OR(ACR17="日",ACR17="祝",ACR17=0,ACS17=""),"　",MAX(IF(AND(ACS17&lt;=ADI14,ACU17&gt;ADJ14),ADJ14-ADI14,IF(AND(ACS17&gt;ADI14,ACU17&lt;=ADJ14),ACU17-ACS17,IF(AND(ACS17&lt;=ADI14,ACU17&lt;=ADJ14),ACU17-ADI14,IF(AND(ACS17&gt;ADI14,ACU17&gt;ADJ14),ADJ14-ACS17,0)))),0)),0)</f>
        <v>　</v>
      </c>
      <c r="ADJ17" s="857"/>
      <c r="ADK17" s="858"/>
      <c r="ADL17" s="856" t="str">
        <f>IFERROR(IF(OR(ACR17="日",ACR17="祝",ACR17=0,ACS17=""),"　",MAX(IF(AND(ACS17&gt;ADO14,ACU17&gt;ADM14),0,IF(AND(ACS17&lt;=ADO14,ACS17&gt;ADL14,ACU17&gt;ADM14),ADO14-ACS17,IF(AND(ACS17&lt;=ADO14,ACS17&lt;=ADL14,ACU17&gt;ADM14),ADO14-ADL14,IF(AND(ACS17&gt;ADL14,ACU17&lt;=ADM14),ACU17-ACS17,IF(AND(ACS17&lt;=ADL14,ACU17&lt;=ADM14),ACU17-ADL14,0))))),0)),0)</f>
        <v>　</v>
      </c>
      <c r="ADM17" s="857"/>
      <c r="ADN17" s="858"/>
      <c r="ADO17" s="856" t="str">
        <f>IFERROR(IF(OR(ACR17="日",ACR17="祝",ACR17=0,ACS17=""),"　",MAX(IF(AND(ACS17&lt;=ADO14,ACU17&gt;ADP14),ADP14-ADO14,IF(ACU17&lt;=ADP14,0,IF(AND(ACS17&gt;ADO14,ACU17&gt;ADP14),ADP14-ACS17,0))),0)),0)</f>
        <v>　</v>
      </c>
      <c r="ADP17" s="857"/>
      <c r="ADQ17" s="858"/>
      <c r="ADR17" s="856" t="str">
        <f t="shared" si="14"/>
        <v>　</v>
      </c>
      <c r="ADS17" s="857"/>
      <c r="ADT17" s="858"/>
      <c r="ADU17" s="859" t="str">
        <f>IF(ADX17="×",TIME(0,0,0),IF(AEH4="非常勤",ACW17,ADI17))</f>
        <v>　</v>
      </c>
      <c r="ADV17" s="860"/>
      <c r="ADW17" s="861"/>
      <c r="ADX17" s="352"/>
      <c r="ADY17" s="859" t="str">
        <f>IF(AEB17="×",TIME(0,0,0),IF(AEH4="非常勤",ACZ17,ADL17))</f>
        <v>　</v>
      </c>
      <c r="ADZ17" s="860"/>
      <c r="AEA17" s="861"/>
      <c r="AEB17" s="352"/>
      <c r="AEC17" s="859" t="str">
        <f>IF(AEF17="×",TIME(0,0,0),IF(AEH4="非常勤",ADC17,ADO17))</f>
        <v>　</v>
      </c>
      <c r="AED17" s="860"/>
      <c r="AEE17" s="861"/>
      <c r="AEF17" s="352"/>
      <c r="AEG17" s="859" t="str">
        <f>IF(AEJ17="×",TIME(0,0,0),IF(AEH4="非常勤",ADF17,ADR17))</f>
        <v>　</v>
      </c>
      <c r="AEH17" s="860"/>
      <c r="AEI17" s="861"/>
      <c r="AEJ17" s="352"/>
      <c r="AEK17" s="862"/>
      <c r="AEL17" s="863"/>
      <c r="AEM17" s="862"/>
      <c r="AEN17" s="864"/>
      <c r="AEO17" s="863"/>
      <c r="AEP17" s="865"/>
      <c r="AEQ17" s="866"/>
      <c r="AER17" s="866"/>
      <c r="AES17" s="867"/>
      <c r="AET17" s="377">
        <f>$A$17</f>
        <v>3</v>
      </c>
      <c r="AEU17" s="378" t="str">
        <f>$B$17</f>
        <v>祝</v>
      </c>
      <c r="AEV17" s="854"/>
      <c r="AEW17" s="855"/>
      <c r="AEX17" s="854"/>
      <c r="AEY17" s="855"/>
      <c r="AEZ17" s="856" t="str">
        <f>IFERROR(IF(OR(AEU17="日",AEU17="祝",AEU17=0,AEV17=""),"　",MAX(IF(AND(AEV17&lt;=AEZ14,AEX17&gt;AFA14),AFA14-AEZ14,IF(AND(AEV17&gt;AEZ14,AEX17&lt;=AFA14),AEX17-AEV17,IF(AND(AEV17&lt;=AEZ14,AEX17&lt;=AFA14),AEX17-AEZ14,IF(AND(AEV17&gt;AEZ14,AEX17&gt;AFA14),AFA14-AEV17,0)))),0)),0)</f>
        <v>　</v>
      </c>
      <c r="AFA17" s="857"/>
      <c r="AFB17" s="858"/>
      <c r="AFC17" s="856" t="str">
        <f>IFERROR(IF(OR(AEU17="日",AEU17="祝",AEU17=0,AEV17=""),"　",MAX(IF(AND(AEV17&gt;AFF14,AEX17&gt;AFD14),0,IF(AND(AEV17&lt;=AFF14,AEV17&gt;AFC14,AEX17&gt;AFD14),AFF14-AEV17,IF(AND(AEV17&lt;=AFF14,AEV17&lt;=AFC14,AEX17&gt;AFD14),AFF14-AFC14,IF(AND(AEV17&gt;AFC14,AEX17&lt;=AFD14),AEX17-AEV17,IF(AND(AEV17&lt;=AFC14,AEX17&lt;=AFD14),AEX17-AFC14,0))))),0)),0)</f>
        <v>　</v>
      </c>
      <c r="AFD17" s="857"/>
      <c r="AFE17" s="858"/>
      <c r="AFF17" s="856" t="str">
        <f>IFERROR(IF(OR(AEU17="日",AEU17="祝",AEU17=0,AEV17=""),"　",MAX(IF(AND(AEV17&lt;=AFF14,AEX17&gt;AFG14),AFG14-AFF14,IF(AEX17&lt;=AFG14,0,IF(AND(AEV17&gt;AFF14,AEX17&gt;AFG14),AFG14-AEV17,0))),0)),0)</f>
        <v>　</v>
      </c>
      <c r="AFG17" s="857"/>
      <c r="AFH17" s="858"/>
      <c r="AFI17" s="856" t="str">
        <f>IFERROR(IF(OR(AEU17="日",AEU17="祝",AEU17=0,AEV17=""),"　",MAX(IF(AEV17&gt;AFI14,AEX17-AEV17,IF(AEV17&lt;=AFI14,AEX17-AFI14,0)),0)),0)</f>
        <v>　</v>
      </c>
      <c r="AFJ17" s="857"/>
      <c r="AFK17" s="858"/>
      <c r="AFL17" s="856" t="str">
        <f>IFERROR(IF(OR(AEU17="日",AEU17="祝",AEU17=0,AEV17=""),"　",MAX(IF(AND(AEV17&lt;=AFL14,AEX17&gt;AFM14),AFM14-AFL14,IF(AND(AEV17&gt;AFL14,AEX17&lt;=AFM14),AEX17-AEV17,IF(AND(AEV17&lt;=AFL14,AEX17&lt;=AFM14),AEX17-AFL14,IF(AND(AEV17&gt;AFL14,AEX17&gt;AFM14),AFM14-AEV17,0)))),0)),0)</f>
        <v>　</v>
      </c>
      <c r="AFM17" s="857"/>
      <c r="AFN17" s="858"/>
      <c r="AFO17" s="856" t="str">
        <f>IFERROR(IF(OR(AEU17="日",AEU17="祝",AEU17=0,AEV17=""),"　",MAX(IF(AND(AEV17&gt;AFR14,AEX17&gt;AFP14),0,IF(AND(AEV17&lt;=AFR14,AEV17&gt;AFO14,AEX17&gt;AFP14),AFR14-AEV17,IF(AND(AEV17&lt;=AFR14,AEV17&lt;=AFO14,AEX17&gt;AFP14),AFR14-AFO14,IF(AND(AEV17&gt;AFO14,AEX17&lt;=AFP14),AEX17-AEV17,IF(AND(AEV17&lt;=AFO14,AEX17&lt;=AFP14),AEX17-AFO14,0))))),0)),0)</f>
        <v>　</v>
      </c>
      <c r="AFP17" s="857"/>
      <c r="AFQ17" s="858"/>
      <c r="AFR17" s="856" t="str">
        <f>IFERROR(IF(OR(AEU17="日",AEU17="祝",AEU17=0,AEV17=""),"　",MAX(IF(AND(AEV17&lt;=AFR14,AEX17&gt;AFS14),AFS14-AFR14,IF(AEX17&lt;=AFS14,0,IF(AND(AEV17&gt;AFR14,AEX17&gt;AFS14),AFS14-AEV17,0))),0)),0)</f>
        <v>　</v>
      </c>
      <c r="AFS17" s="857"/>
      <c r="AFT17" s="858"/>
      <c r="AFU17" s="856" t="str">
        <f t="shared" si="15"/>
        <v>　</v>
      </c>
      <c r="AFV17" s="857"/>
      <c r="AFW17" s="858"/>
      <c r="AFX17" s="859" t="str">
        <f>IF(AGA17="×",TIME(0,0,0),IF(AGK4="非常勤",AEZ17,AFL17))</f>
        <v>　</v>
      </c>
      <c r="AFY17" s="860"/>
      <c r="AFZ17" s="861"/>
      <c r="AGA17" s="352"/>
      <c r="AGB17" s="859" t="str">
        <f>IF(AGE17="×",TIME(0,0,0),IF(AGK4="非常勤",AFC17,AFO17))</f>
        <v>　</v>
      </c>
      <c r="AGC17" s="860"/>
      <c r="AGD17" s="861"/>
      <c r="AGE17" s="352"/>
      <c r="AGF17" s="859" t="str">
        <f>IF(AGI17="×",TIME(0,0,0),IF(AGK4="非常勤",AFF17,AFR17))</f>
        <v>　</v>
      </c>
      <c r="AGG17" s="860"/>
      <c r="AGH17" s="861"/>
      <c r="AGI17" s="352"/>
      <c r="AGJ17" s="859" t="str">
        <f>IF(AGM17="×",TIME(0,0,0),IF(AGK4="非常勤",AFI17,AFU17))</f>
        <v>　</v>
      </c>
      <c r="AGK17" s="860"/>
      <c r="AGL17" s="861"/>
      <c r="AGM17" s="352"/>
      <c r="AGN17" s="862"/>
      <c r="AGO17" s="863"/>
      <c r="AGP17" s="862"/>
      <c r="AGQ17" s="864"/>
      <c r="AGR17" s="863"/>
      <c r="AGS17" s="865"/>
      <c r="AGT17" s="866"/>
      <c r="AGU17" s="866"/>
      <c r="AGV17" s="867"/>
      <c r="AGW17" s="377">
        <f>$A$17</f>
        <v>3</v>
      </c>
      <c r="AGX17" s="378" t="str">
        <f>$B$17</f>
        <v>祝</v>
      </c>
      <c r="AGY17" s="854"/>
      <c r="AGZ17" s="855"/>
      <c r="AHA17" s="854"/>
      <c r="AHB17" s="855"/>
      <c r="AHC17" s="856" t="str">
        <f>IFERROR(IF(OR(AGX17="日",AGX17="祝",AGX17=0,AGY17=""),"　",MAX(IF(AND(AGY17&lt;=AHC14,AHA17&gt;AHD14),AHD14-AHC14,IF(AND(AGY17&gt;AHC14,AHA17&lt;=AHD14),AHA17-AGY17,IF(AND(AGY17&lt;=AHC14,AHA17&lt;=AHD14),AHA17-AHC14,IF(AND(AGY17&gt;AHC14,AHA17&gt;AHD14),AHD14-AGY17,0)))),0)),0)</f>
        <v>　</v>
      </c>
      <c r="AHD17" s="857"/>
      <c r="AHE17" s="858"/>
      <c r="AHF17" s="856" t="str">
        <f>IFERROR(IF(OR(AGX17="日",AGX17="祝",AGX17=0,AGY17=""),"　",MAX(IF(AND(AGY17&gt;AHI14,AHA17&gt;AHG14),0,IF(AND(AGY17&lt;=AHI14,AGY17&gt;AHF14,AHA17&gt;AHG14),AHI14-AGY17,IF(AND(AGY17&lt;=AHI14,AGY17&lt;=AHF14,AHA17&gt;AHG14),AHI14-AHF14,IF(AND(AGY17&gt;AHF14,AHA17&lt;=AHG14),AHA17-AGY17,IF(AND(AGY17&lt;=AHF14,AHA17&lt;=AHG14),AHA17-AHF14,0))))),0)),0)</f>
        <v>　</v>
      </c>
      <c r="AHG17" s="857"/>
      <c r="AHH17" s="858"/>
      <c r="AHI17" s="856" t="str">
        <f>IFERROR(IF(OR(AGX17="日",AGX17="祝",AGX17=0,AGY17=""),"　",MAX(IF(AND(AGY17&lt;=AHI14,AHA17&gt;AHJ14),AHJ14-AHI14,IF(AHA17&lt;=AHJ14,0,IF(AND(AGY17&gt;AHI14,AHA17&gt;AHJ14),AHJ14-AGY17,0))),0)),0)</f>
        <v>　</v>
      </c>
      <c r="AHJ17" s="857"/>
      <c r="AHK17" s="858"/>
      <c r="AHL17" s="856" t="str">
        <f>IFERROR(IF(OR(AGX17="日",AGX17="祝",AGX17=0,AGY17=""),"　",MAX(IF(AGY17&gt;AHL14,AHA17-AGY17,IF(AGY17&lt;=AHL14,AHA17-AHL14,0)),0)),0)</f>
        <v>　</v>
      </c>
      <c r="AHM17" s="857"/>
      <c r="AHN17" s="858"/>
      <c r="AHO17" s="856" t="str">
        <f>IFERROR(IF(OR(AGX17="日",AGX17="祝",AGX17=0,AGY17=""),"　",MAX(IF(AND(AGY17&lt;=AHO14,AHA17&gt;AHP14),AHP14-AHO14,IF(AND(AGY17&gt;AHO14,AHA17&lt;=AHP14),AHA17-AGY17,IF(AND(AGY17&lt;=AHO14,AHA17&lt;=AHP14),AHA17-AHO14,IF(AND(AGY17&gt;AHO14,AHA17&gt;AHP14),AHP14-AGY17,0)))),0)),0)</f>
        <v>　</v>
      </c>
      <c r="AHP17" s="857"/>
      <c r="AHQ17" s="858"/>
      <c r="AHR17" s="856" t="str">
        <f>IFERROR(IF(OR(AGX17="日",AGX17="祝",AGX17=0,AGY17=""),"　",MAX(IF(AND(AGY17&gt;AHU14,AHA17&gt;AHS14),0,IF(AND(AGY17&lt;=AHU14,AGY17&gt;AHR14,AHA17&gt;AHS14),AHU14-AGY17,IF(AND(AGY17&lt;=AHU14,AGY17&lt;=AHR14,AHA17&gt;AHS14),AHU14-AHR14,IF(AND(AGY17&gt;AHR14,AHA17&lt;=AHS14),AHA17-AGY17,IF(AND(AGY17&lt;=AHR14,AHA17&lt;=AHS14),AHA17-AHR14,0))))),0)),0)</f>
        <v>　</v>
      </c>
      <c r="AHS17" s="857"/>
      <c r="AHT17" s="858"/>
      <c r="AHU17" s="856" t="str">
        <f>IFERROR(IF(OR(AGX17="日",AGX17="祝",AGX17=0,AGY17=""),"　",MAX(IF(AND(AGY17&lt;=AHU14,AHA17&gt;AHV14),AHV14-AHU14,IF(AHA17&lt;=AHV14,0,IF(AND(AGY17&gt;AHU14,AHA17&gt;AHV14),AHV14-AGY17,0))),0)),0)</f>
        <v>　</v>
      </c>
      <c r="AHV17" s="857"/>
      <c r="AHW17" s="858"/>
      <c r="AHX17" s="856" t="str">
        <f t="shared" si="16"/>
        <v>　</v>
      </c>
      <c r="AHY17" s="857"/>
      <c r="AHZ17" s="858"/>
      <c r="AIA17" s="859" t="str">
        <f>IF(AID17="×",TIME(0,0,0),IF(AIN4="非常勤",AHC17,AHO17))</f>
        <v>　</v>
      </c>
      <c r="AIB17" s="860"/>
      <c r="AIC17" s="861"/>
      <c r="AID17" s="352"/>
      <c r="AIE17" s="859" t="str">
        <f>IF(AIH17="×",TIME(0,0,0),IF(AIN4="非常勤",AHF17,AHR17))</f>
        <v>　</v>
      </c>
      <c r="AIF17" s="860"/>
      <c r="AIG17" s="861"/>
      <c r="AIH17" s="352"/>
      <c r="AII17" s="859" t="str">
        <f>IF(AIL17="×",TIME(0,0,0),IF(AIN4="非常勤",AHI17,AHU17))</f>
        <v>　</v>
      </c>
      <c r="AIJ17" s="860"/>
      <c r="AIK17" s="861"/>
      <c r="AIL17" s="352"/>
      <c r="AIM17" s="859" t="str">
        <f>IF(AIP17="×",TIME(0,0,0),IF(AIN4="非常勤",AHL17,AHX17))</f>
        <v>　</v>
      </c>
      <c r="AIN17" s="860"/>
      <c r="AIO17" s="861"/>
      <c r="AIP17" s="352"/>
      <c r="AIQ17" s="862"/>
      <c r="AIR17" s="863"/>
      <c r="AIS17" s="862"/>
      <c r="AIT17" s="864"/>
      <c r="AIU17" s="863"/>
      <c r="AIV17" s="865"/>
      <c r="AIW17" s="866"/>
      <c r="AIX17" s="866"/>
      <c r="AIY17" s="867"/>
      <c r="AIZ17" s="377">
        <f>$A$17</f>
        <v>3</v>
      </c>
      <c r="AJA17" s="378" t="str">
        <f>$B$17</f>
        <v>祝</v>
      </c>
      <c r="AJB17" s="854"/>
      <c r="AJC17" s="855"/>
      <c r="AJD17" s="854"/>
      <c r="AJE17" s="855"/>
      <c r="AJF17" s="856" t="str">
        <f>IFERROR(IF(OR(AJA17="日",AJA17="祝",AJA17=0,AJB17=""),"　",MAX(IF(AND(AJB17&lt;=AJF14,AJD17&gt;AJG14),AJG14-AJF14,IF(AND(AJB17&gt;AJF14,AJD17&lt;=AJG14),AJD17-AJB17,IF(AND(AJB17&lt;=AJF14,AJD17&lt;=AJG14),AJD17-AJF14,IF(AND(AJB17&gt;AJF14,AJD17&gt;AJG14),AJG14-AJB17,0)))),0)),0)</f>
        <v>　</v>
      </c>
      <c r="AJG17" s="857"/>
      <c r="AJH17" s="858"/>
      <c r="AJI17" s="856" t="str">
        <f>IFERROR(IF(OR(AJA17="日",AJA17="祝",AJA17=0,AJB17=""),"　",MAX(IF(AND(AJB17&gt;AJL14,AJD17&gt;AJJ14),0,IF(AND(AJB17&lt;=AJL14,AJB17&gt;AJI14,AJD17&gt;AJJ14),AJL14-AJB17,IF(AND(AJB17&lt;=AJL14,AJB17&lt;=AJI14,AJD17&gt;AJJ14),AJL14-AJI14,IF(AND(AJB17&gt;AJI14,AJD17&lt;=AJJ14),AJD17-AJB17,IF(AND(AJB17&lt;=AJI14,AJD17&lt;=AJJ14),AJD17-AJI14,0))))),0)),0)</f>
        <v>　</v>
      </c>
      <c r="AJJ17" s="857"/>
      <c r="AJK17" s="858"/>
      <c r="AJL17" s="856" t="str">
        <f>IFERROR(IF(OR(AJA17="日",AJA17="祝",AJA17=0,AJB17=""),"　",MAX(IF(AND(AJB17&lt;=AJL14,AJD17&gt;AJM14),AJM14-AJL14,IF(AJD17&lt;=AJM14,0,IF(AND(AJB17&gt;AJL14,AJD17&gt;AJM14),AJM14-AJB17,0))),0)),0)</f>
        <v>　</v>
      </c>
      <c r="AJM17" s="857"/>
      <c r="AJN17" s="858"/>
      <c r="AJO17" s="856" t="str">
        <f>IFERROR(IF(OR(AJA17="日",AJA17="祝",AJA17=0,AJB17=""),"　",MAX(IF(AJB17&gt;AJO14,AJD17-AJB17,IF(AJB17&lt;=AJO14,AJD17-AJO14,0)),0)),0)</f>
        <v>　</v>
      </c>
      <c r="AJP17" s="857"/>
      <c r="AJQ17" s="858"/>
      <c r="AJR17" s="856" t="str">
        <f>IFERROR(IF(OR(AJA17="日",AJA17="祝",AJA17=0,AJB17=""),"　",MAX(IF(AND(AJB17&lt;=AJR14,AJD17&gt;AJS14),AJS14-AJR14,IF(AND(AJB17&gt;AJR14,AJD17&lt;=AJS14),AJD17-AJB17,IF(AND(AJB17&lt;=AJR14,AJD17&lt;=AJS14),AJD17-AJR14,IF(AND(AJB17&gt;AJR14,AJD17&gt;AJS14),AJS14-AJB17,0)))),0)),0)</f>
        <v>　</v>
      </c>
      <c r="AJS17" s="857"/>
      <c r="AJT17" s="858"/>
      <c r="AJU17" s="856" t="str">
        <f>IFERROR(IF(OR(AJA17="日",AJA17="祝",AJA17=0,AJB17=""),"　",MAX(IF(AND(AJB17&gt;AJX14,AJD17&gt;AJV14),0,IF(AND(AJB17&lt;=AJX14,AJB17&gt;AJU14,AJD17&gt;AJV14),AJX14-AJB17,IF(AND(AJB17&lt;=AJX14,AJB17&lt;=AJU14,AJD17&gt;AJV14),AJX14-AJU14,IF(AND(AJB17&gt;AJU14,AJD17&lt;=AJV14),AJD17-AJB17,IF(AND(AJB17&lt;=AJU14,AJD17&lt;=AJV14),AJD17-AJU14,0))))),0)),0)</f>
        <v>　</v>
      </c>
      <c r="AJV17" s="857"/>
      <c r="AJW17" s="858"/>
      <c r="AJX17" s="856" t="str">
        <f>IFERROR(IF(OR(AJA17="日",AJA17="祝",AJA17=0,AJB17=""),"　",MAX(IF(AND(AJB17&lt;=AJX14,AJD17&gt;AJY14),AJY14-AJX14,IF(AJD17&lt;=AJY14,0,IF(AND(AJB17&gt;AJX14,AJD17&gt;AJY14),AJY14-AJB17,0))),0)),0)</f>
        <v>　</v>
      </c>
      <c r="AJY17" s="857"/>
      <c r="AJZ17" s="858"/>
      <c r="AKA17" s="856" t="str">
        <f t="shared" si="17"/>
        <v>　</v>
      </c>
      <c r="AKB17" s="857"/>
      <c r="AKC17" s="858"/>
      <c r="AKD17" s="859" t="str">
        <f>IF(AKG17="×",TIME(0,0,0),IF(AKQ4="非常勤",AJF17,AJR17))</f>
        <v>　</v>
      </c>
      <c r="AKE17" s="860"/>
      <c r="AKF17" s="861"/>
      <c r="AKG17" s="352"/>
      <c r="AKH17" s="859" t="str">
        <f>IF(AKK17="×",TIME(0,0,0),IF(AKQ4="非常勤",AJI17,AJU17))</f>
        <v>　</v>
      </c>
      <c r="AKI17" s="860"/>
      <c r="AKJ17" s="861"/>
      <c r="AKK17" s="352"/>
      <c r="AKL17" s="859" t="str">
        <f>IF(AKO17="×",TIME(0,0,0),IF(AKQ4="非常勤",AJL17,AJX17))</f>
        <v>　</v>
      </c>
      <c r="AKM17" s="860"/>
      <c r="AKN17" s="861"/>
      <c r="AKO17" s="352"/>
      <c r="AKP17" s="859" t="str">
        <f>IF(AKS17="×",TIME(0,0,0),IF(AKQ4="非常勤",AJO17,AKA17))</f>
        <v>　</v>
      </c>
      <c r="AKQ17" s="860"/>
      <c r="AKR17" s="861"/>
      <c r="AKS17" s="352"/>
      <c r="AKT17" s="862"/>
      <c r="AKU17" s="863"/>
      <c r="AKV17" s="862"/>
      <c r="AKW17" s="864"/>
      <c r="AKX17" s="863"/>
      <c r="AKY17" s="865"/>
      <c r="AKZ17" s="866"/>
      <c r="ALA17" s="866"/>
      <c r="ALB17" s="867"/>
      <c r="ALC17" s="377">
        <f>$A$17</f>
        <v>3</v>
      </c>
      <c r="ALD17" s="378" t="str">
        <f>$B$17</f>
        <v>祝</v>
      </c>
      <c r="ALE17" s="854"/>
      <c r="ALF17" s="855"/>
      <c r="ALG17" s="854"/>
      <c r="ALH17" s="855"/>
      <c r="ALI17" s="856" t="str">
        <f>IFERROR(IF(OR(ALD17="日",ALD17="祝",ALD17=0,ALE17=""),"　",MAX(IF(AND(ALE17&lt;=ALI14,ALG17&gt;ALJ14),ALJ14-ALI14,IF(AND(ALE17&gt;ALI14,ALG17&lt;=ALJ14),ALG17-ALE17,IF(AND(ALE17&lt;=ALI14,ALG17&lt;=ALJ14),ALG17-ALI14,IF(AND(ALE17&gt;ALI14,ALG17&gt;ALJ14),ALJ14-ALE17,0)))),0)),0)</f>
        <v>　</v>
      </c>
      <c r="ALJ17" s="857"/>
      <c r="ALK17" s="858"/>
      <c r="ALL17" s="856" t="str">
        <f>IFERROR(IF(OR(ALD17="日",ALD17="祝",ALD17=0,ALE17=""),"　",MAX(IF(AND(ALE17&gt;ALO14,ALG17&gt;ALM14),0,IF(AND(ALE17&lt;=ALO14,ALE17&gt;ALL14,ALG17&gt;ALM14),ALO14-ALE17,IF(AND(ALE17&lt;=ALO14,ALE17&lt;=ALL14,ALG17&gt;ALM14),ALO14-ALL14,IF(AND(ALE17&gt;ALL14,ALG17&lt;=ALM14),ALG17-ALE17,IF(AND(ALE17&lt;=ALL14,ALG17&lt;=ALM14),ALG17-ALL14,0))))),0)),0)</f>
        <v>　</v>
      </c>
      <c r="ALM17" s="857"/>
      <c r="ALN17" s="858"/>
      <c r="ALO17" s="856" t="str">
        <f>IFERROR(IF(OR(ALD17="日",ALD17="祝",ALD17=0,ALE17=""),"　",MAX(IF(AND(ALE17&lt;=ALO14,ALG17&gt;ALP14),ALP14-ALO14,IF(ALG17&lt;=ALP14,0,IF(AND(ALE17&gt;ALO14,ALG17&gt;ALP14),ALP14-ALE17,0))),0)),0)</f>
        <v>　</v>
      </c>
      <c r="ALP17" s="857"/>
      <c r="ALQ17" s="858"/>
      <c r="ALR17" s="856" t="str">
        <f>IFERROR(IF(OR(ALD17="日",ALD17="祝",ALD17=0,ALE17=""),"　",MAX(IF(ALE17&gt;ALR14,ALG17-ALE17,IF(ALE17&lt;=ALR14,ALG17-ALR14,0)),0)),0)</f>
        <v>　</v>
      </c>
      <c r="ALS17" s="857"/>
      <c r="ALT17" s="858"/>
      <c r="ALU17" s="856" t="str">
        <f>IFERROR(IF(OR(ALD17="日",ALD17="祝",ALD17=0,ALE17=""),"　",MAX(IF(AND(ALE17&lt;=ALU14,ALG17&gt;ALV14),ALV14-ALU14,IF(AND(ALE17&gt;ALU14,ALG17&lt;=ALV14),ALG17-ALE17,IF(AND(ALE17&lt;=ALU14,ALG17&lt;=ALV14),ALG17-ALU14,IF(AND(ALE17&gt;ALU14,ALG17&gt;ALV14),ALV14-ALE17,0)))),0)),0)</f>
        <v>　</v>
      </c>
      <c r="ALV17" s="857"/>
      <c r="ALW17" s="858"/>
      <c r="ALX17" s="856" t="str">
        <f>IFERROR(IF(OR(ALD17="日",ALD17="祝",ALD17=0,ALE17=""),"　",MAX(IF(AND(ALE17&gt;AMA14,ALG17&gt;ALY14),0,IF(AND(ALE17&lt;=AMA14,ALE17&gt;ALX14,ALG17&gt;ALY14),AMA14-ALE17,IF(AND(ALE17&lt;=AMA14,ALE17&lt;=ALX14,ALG17&gt;ALY14),AMA14-ALX14,IF(AND(ALE17&gt;ALX14,ALG17&lt;=ALY14),ALG17-ALE17,IF(AND(ALE17&lt;=ALX14,ALG17&lt;=ALY14),ALG17-ALX14,0))))),0)),0)</f>
        <v>　</v>
      </c>
      <c r="ALY17" s="857"/>
      <c r="ALZ17" s="858"/>
      <c r="AMA17" s="856" t="str">
        <f>IFERROR(IF(OR(ALD17="日",ALD17="祝",ALD17=0,ALE17=""),"　",MAX(IF(AND(ALE17&lt;=AMA14,ALG17&gt;AMB14),AMB14-AMA14,IF(ALG17&lt;=AMB14,0,IF(AND(ALE17&gt;AMA14,ALG17&gt;AMB14),AMB14-ALE17,0))),0)),0)</f>
        <v>　</v>
      </c>
      <c r="AMB17" s="857"/>
      <c r="AMC17" s="858"/>
      <c r="AMD17" s="856" t="str">
        <f t="shared" si="18"/>
        <v>　</v>
      </c>
      <c r="AME17" s="857"/>
      <c r="AMF17" s="858"/>
      <c r="AMG17" s="859" t="str">
        <f>IF(AMJ17="×",TIME(0,0,0),IF(AMT4="非常勤",ALI17,ALU17))</f>
        <v>　</v>
      </c>
      <c r="AMH17" s="860"/>
      <c r="AMI17" s="861"/>
      <c r="AMJ17" s="352"/>
      <c r="AMK17" s="859" t="str">
        <f>IF(AMN17="×",TIME(0,0,0),IF(AMT4="非常勤",ALL17,ALX17))</f>
        <v>　</v>
      </c>
      <c r="AML17" s="860"/>
      <c r="AMM17" s="861"/>
      <c r="AMN17" s="352"/>
      <c r="AMO17" s="859" t="str">
        <f>IF(AMR17="×",TIME(0,0,0),IF(AMT4="非常勤",ALO17,AMA17))</f>
        <v>　</v>
      </c>
      <c r="AMP17" s="860"/>
      <c r="AMQ17" s="861"/>
      <c r="AMR17" s="352"/>
      <c r="AMS17" s="859" t="str">
        <f>IF(AMV17="×",TIME(0,0,0),IF(AMT4="非常勤",ALR17,AMD17))</f>
        <v>　</v>
      </c>
      <c r="AMT17" s="860"/>
      <c r="AMU17" s="861"/>
      <c r="AMV17" s="352"/>
      <c r="AMW17" s="862"/>
      <c r="AMX17" s="863"/>
      <c r="AMY17" s="862"/>
      <c r="AMZ17" s="864"/>
      <c r="ANA17" s="863"/>
      <c r="ANB17" s="865"/>
      <c r="ANC17" s="866"/>
      <c r="AND17" s="866"/>
      <c r="ANE17" s="867"/>
      <c r="ANF17" s="377">
        <f>$A$17</f>
        <v>3</v>
      </c>
      <c r="ANG17" s="378" t="str">
        <f>$B$17</f>
        <v>祝</v>
      </c>
      <c r="ANH17" s="854"/>
      <c r="ANI17" s="855"/>
      <c r="ANJ17" s="854"/>
      <c r="ANK17" s="855"/>
      <c r="ANL17" s="856" t="str">
        <f>IFERROR(IF(OR(ANG17="日",ANG17="祝",ANG17=0,ANH17=""),"　",MAX(IF(AND(ANH17&lt;=ANL14,ANJ17&gt;ANM14),ANM14-ANL14,IF(AND(ANH17&gt;ANL14,ANJ17&lt;=ANM14),ANJ17-ANH17,IF(AND(ANH17&lt;=ANL14,ANJ17&lt;=ANM14),ANJ17-ANL14,IF(AND(ANH17&gt;ANL14,ANJ17&gt;ANM14),ANM14-ANH17,0)))),0)),0)</f>
        <v>　</v>
      </c>
      <c r="ANM17" s="857"/>
      <c r="ANN17" s="858"/>
      <c r="ANO17" s="856" t="str">
        <f>IFERROR(IF(OR(ANG17="日",ANG17="祝",ANG17=0,ANH17=""),"　",MAX(IF(AND(ANH17&gt;ANR14,ANJ17&gt;ANP14),0,IF(AND(ANH17&lt;=ANR14,ANH17&gt;ANO14,ANJ17&gt;ANP14),ANR14-ANH17,IF(AND(ANH17&lt;=ANR14,ANH17&lt;=ANO14,ANJ17&gt;ANP14),ANR14-ANO14,IF(AND(ANH17&gt;ANO14,ANJ17&lt;=ANP14),ANJ17-ANH17,IF(AND(ANH17&lt;=ANO14,ANJ17&lt;=ANP14),ANJ17-ANO14,0))))),0)),0)</f>
        <v>　</v>
      </c>
      <c r="ANP17" s="857"/>
      <c r="ANQ17" s="858"/>
      <c r="ANR17" s="856" t="str">
        <f>IFERROR(IF(OR(ANG17="日",ANG17="祝",ANG17=0,ANH17=""),"　",MAX(IF(AND(ANH17&lt;=ANR14,ANJ17&gt;ANS14),ANS14-ANR14,IF(ANJ17&lt;=ANS14,0,IF(AND(ANH17&gt;ANR14,ANJ17&gt;ANS14),ANS14-ANH17,0))),0)),0)</f>
        <v>　</v>
      </c>
      <c r="ANS17" s="857"/>
      <c r="ANT17" s="858"/>
      <c r="ANU17" s="856" t="str">
        <f>IFERROR(IF(OR(ANG17="日",ANG17="祝",ANG17=0,ANH17=""),"　",MAX(IF(ANH17&gt;ANU14,ANJ17-ANH17,IF(ANH17&lt;=ANU14,ANJ17-ANU14,0)),0)),0)</f>
        <v>　</v>
      </c>
      <c r="ANV17" s="857"/>
      <c r="ANW17" s="858"/>
      <c r="ANX17" s="856" t="str">
        <f>IFERROR(IF(OR(ANG17="日",ANG17="祝",ANG17=0,ANH17=""),"　",MAX(IF(AND(ANH17&lt;=ANX14,ANJ17&gt;ANY14),ANY14-ANX14,IF(AND(ANH17&gt;ANX14,ANJ17&lt;=ANY14),ANJ17-ANH17,IF(AND(ANH17&lt;=ANX14,ANJ17&lt;=ANY14),ANJ17-ANX14,IF(AND(ANH17&gt;ANX14,ANJ17&gt;ANY14),ANY14-ANH17,0)))),0)),0)</f>
        <v>　</v>
      </c>
      <c r="ANY17" s="857"/>
      <c r="ANZ17" s="858"/>
      <c r="AOA17" s="856" t="str">
        <f>IFERROR(IF(OR(ANG17="日",ANG17="祝",ANG17=0,ANH17=""),"　",MAX(IF(AND(ANH17&gt;AOD14,ANJ17&gt;AOB14),0,IF(AND(ANH17&lt;=AOD14,ANH17&gt;AOA14,ANJ17&gt;AOB14),AOD14-ANH17,IF(AND(ANH17&lt;=AOD14,ANH17&lt;=AOA14,ANJ17&gt;AOB14),AOD14-AOA14,IF(AND(ANH17&gt;AOA14,ANJ17&lt;=AOB14),ANJ17-ANH17,IF(AND(ANH17&lt;=AOA14,ANJ17&lt;=AOB14),ANJ17-AOA14,0))))),0)),0)</f>
        <v>　</v>
      </c>
      <c r="AOB17" s="857"/>
      <c r="AOC17" s="858"/>
      <c r="AOD17" s="856" t="str">
        <f>IFERROR(IF(OR(ANG17="日",ANG17="祝",ANG17=0,ANH17=""),"　",MAX(IF(AND(ANH17&lt;=AOD14,ANJ17&gt;AOE14),AOE14-AOD14,IF(ANJ17&lt;=AOE14,0,IF(AND(ANH17&gt;AOD14,ANJ17&gt;AOE14),AOE14-ANH17,0))),0)),0)</f>
        <v>　</v>
      </c>
      <c r="AOE17" s="857"/>
      <c r="AOF17" s="858"/>
      <c r="AOG17" s="856" t="str">
        <f t="shared" si="19"/>
        <v>　</v>
      </c>
      <c r="AOH17" s="857"/>
      <c r="AOI17" s="858"/>
      <c r="AOJ17" s="859" t="str">
        <f>IF(AOM17="×",TIME(0,0,0),IF(AOW4="非常勤",ANL17,ANX17))</f>
        <v>　</v>
      </c>
      <c r="AOK17" s="860"/>
      <c r="AOL17" s="861"/>
      <c r="AOM17" s="352"/>
      <c r="AON17" s="859" t="str">
        <f>IF(AOQ17="×",TIME(0,0,0),IF(AOW4="非常勤",ANO17,AOA17))</f>
        <v>　</v>
      </c>
      <c r="AOO17" s="860"/>
      <c r="AOP17" s="861"/>
      <c r="AOQ17" s="352"/>
      <c r="AOR17" s="859" t="str">
        <f>IF(AOU17="×",TIME(0,0,0),IF(AOW4="非常勤",ANR17,AOD17))</f>
        <v>　</v>
      </c>
      <c r="AOS17" s="860"/>
      <c r="AOT17" s="861"/>
      <c r="AOU17" s="352"/>
      <c r="AOV17" s="859" t="str">
        <f>IF(AOY17="×",TIME(0,0,0),IF(AOW4="非常勤",ANU17,AOG17))</f>
        <v>　</v>
      </c>
      <c r="AOW17" s="860"/>
      <c r="AOX17" s="861"/>
      <c r="AOY17" s="352"/>
      <c r="AOZ17" s="862"/>
      <c r="APA17" s="863"/>
      <c r="APB17" s="862"/>
      <c r="APC17" s="864"/>
      <c r="APD17" s="863"/>
      <c r="APE17" s="865"/>
      <c r="APF17" s="866"/>
      <c r="APG17" s="866"/>
      <c r="APH17" s="867"/>
    </row>
    <row r="18" spans="1:1100" ht="15" customHeight="1">
      <c r="A18" s="377">
        <f>DAY(DATE('別紙2-1【初めに入力】'!$W$2,'別紙2-1【初めに入力】'!$Q$2,A17+1))</f>
        <v>4</v>
      </c>
      <c r="B18" s="378" t="str">
        <f>IF(IFERROR(MATCH(DATE('別紙2-1【初めに入力】'!$W$2,'別紙2-1【初めに入力】'!$Q$2,$A18),万年カレンダー・祝日!$K$2:$K$27,0),0)&gt;=1,"祝",TEXT(WEEKDAY(DATE('別紙2-1【初めに入力】'!$W$2,'別紙2-1【初めに入力】'!$Q$2,'別表_個別勤務状況（1～20）'!A18)),"aaa"))</f>
        <v>祝</v>
      </c>
      <c r="C18" s="797"/>
      <c r="D18" s="797"/>
      <c r="E18" s="797"/>
      <c r="F18" s="797"/>
      <c r="G18" s="856" t="str">
        <f>IFERROR(IF(OR(B18="日",B18="祝",B18=0,C18=""),"　",MAX(IF(AND(C18&lt;=G14,E18&gt;H14),H14-G14,IF(AND(C18&gt;G14,E18&lt;=H14),E18-C18,IF(AND(C18&lt;=G14,E18&lt;=H14),E18-G14,IF(AND(C18&gt;G14,E18&gt;H14),H14-C18,0)))),0)),0)</f>
        <v>　</v>
      </c>
      <c r="H18" s="857"/>
      <c r="I18" s="858"/>
      <c r="J18" s="856" t="str">
        <f>IFERROR(IF(OR(B18="日",B18="祝",B18=0,C18=""),"　",MAX(IF(AND(C18&gt;M14,E18&gt;K14),0,IF(AND(C18&lt;=M14,C18&gt;J14,E18&gt;K14),M14-C18,IF(AND(C18&lt;=M14,C18&lt;=J14,E18&gt;K14),M14-J14,IF(AND(C18&gt;J14,E18&lt;=K14),E18-C18,IF(AND(C18&lt;=J14,E18&lt;=K14),E18-J14,0))))),0)),0)</f>
        <v>　</v>
      </c>
      <c r="K18" s="857"/>
      <c r="L18" s="858"/>
      <c r="M18" s="856" t="str">
        <f>IFERROR(IF(OR(B18="日",B18="祝",B18=0,C18=""),"　",MAX(IF(AND(C18&lt;=M14,E18&gt;N14),N14-M14,IF(E18&lt;=N14,0,IF(AND(C18&gt;M14,E18&gt;N14),N14-C18,0))),0)),0)</f>
        <v>　</v>
      </c>
      <c r="N18" s="857"/>
      <c r="O18" s="858"/>
      <c r="P18" s="856" t="str">
        <f>IFERROR(IF(OR(B18="日",B18="祝",B18=0,C18=""),"　",MAX(IF(C18&gt;P14,E18-C18,IF(C18&lt;=P14,E18-P14,0)),0)),0)</f>
        <v>　</v>
      </c>
      <c r="Q18" s="857"/>
      <c r="R18" s="858"/>
      <c r="S18" s="856" t="str">
        <f>IFERROR(IF(OR(B18="日",B18="祝",B18=0,C18=""),"　",MAX(IF(AND(C18&lt;=S14,E18&gt;T14),T14-S14,IF(AND(C18&gt;S14,E18&lt;=T14),E18-C18,IF(AND(C18&lt;=S14,E18&lt;=T14),E18-S14,IF(AND(C18&gt;S14,E18&gt;T14),T14-C18,0)))),0)),0)</f>
        <v>　</v>
      </c>
      <c r="T18" s="857"/>
      <c r="U18" s="858"/>
      <c r="V18" s="856" t="str">
        <f>IFERROR(IF(OR(B18="日",B18="祝",B18=0,C18=""),"　",MAX(IF(AND(C18&gt;Y14,E18&gt;W14),0,IF(AND(C18&lt;=Y14,C18&gt;V14,E18&gt;W14),Y14-C18,IF(AND(C18&lt;=Y14,C18&lt;=V14,E18&gt;W14),Y14-V14,IF(AND(C18&gt;V14,E18&lt;=W14),E18-C18,IF(AND(C18&lt;=V14,E18&lt;=W14),E18-V14,0))))),0)),0)</f>
        <v>　</v>
      </c>
      <c r="W18" s="857"/>
      <c r="X18" s="858"/>
      <c r="Y18" s="856" t="str">
        <f>IFERROR(IF(OR(B18="日",B18="祝",B18=0,C18=""),"　",MAX(IF(AND(C18&lt;=Y14,E18&gt;Z14),Z14-Y14,IF(E18&lt;=Z14,0,IF(AND(C18&gt;Y14,E18&gt;Z14),Z14-C18,0))),0)),0)</f>
        <v>　</v>
      </c>
      <c r="Z18" s="857"/>
      <c r="AA18" s="858"/>
      <c r="AB18" s="856" t="str">
        <f t="shared" si="0"/>
        <v>　</v>
      </c>
      <c r="AC18" s="857"/>
      <c r="AD18" s="858"/>
      <c r="AE18" s="954" t="str">
        <f>IF(AH18="×",TIME(0,0,0),IF(AR4="非常勤",G18,S18))</f>
        <v>　</v>
      </c>
      <c r="AF18" s="885"/>
      <c r="AG18" s="885"/>
      <c r="AH18" s="352"/>
      <c r="AI18" s="954" t="str">
        <f>IF(AL18="×",TIME(0,0,0),IF(AR4="非常勤",J18,V18))</f>
        <v>　</v>
      </c>
      <c r="AJ18" s="885"/>
      <c r="AK18" s="885"/>
      <c r="AL18" s="352"/>
      <c r="AM18" s="954" t="str">
        <f>IF(AP18="×",TIME(0,0,0),IF(AR4="非常勤",M18,Y18))</f>
        <v>　</v>
      </c>
      <c r="AN18" s="885"/>
      <c r="AO18" s="885"/>
      <c r="AP18" s="352"/>
      <c r="AQ18" s="954" t="str">
        <f>IF(AT18="×",TIME(0,0,0),IF(AR4="非常勤",P18,AB18))</f>
        <v>　</v>
      </c>
      <c r="AR18" s="885"/>
      <c r="AS18" s="955"/>
      <c r="AT18" s="352"/>
      <c r="AU18" s="956"/>
      <c r="AV18" s="956"/>
      <c r="AW18" s="862"/>
      <c r="AX18" s="864"/>
      <c r="AY18" s="863"/>
      <c r="AZ18" s="865"/>
      <c r="BA18" s="866"/>
      <c r="BB18" s="866"/>
      <c r="BC18" s="867"/>
      <c r="BD18" s="377">
        <f>$A$18</f>
        <v>4</v>
      </c>
      <c r="BE18" s="378" t="str">
        <f>$B$18</f>
        <v>祝</v>
      </c>
      <c r="BF18" s="854"/>
      <c r="BG18" s="855"/>
      <c r="BH18" s="854"/>
      <c r="BI18" s="855"/>
      <c r="BJ18" s="856" t="str">
        <f>IFERROR(IF(OR(BE18="日",BE18="祝",BE18=0,BF18=""),"　",MAX(IF(AND(BF18&lt;=BJ14,BH18&gt;BK14),BK14-BJ14,IF(AND(BF18&gt;BJ14,BH18&lt;=BK14),BH18-BF18,IF(AND(BF18&lt;=BJ14,BH18&lt;=BK14),BH18-BJ14,IF(AND(BF18&gt;BJ14,BH18&gt;BK14),BK14-BF18,0)))),0)),0)</f>
        <v>　</v>
      </c>
      <c r="BK18" s="857"/>
      <c r="BL18" s="858"/>
      <c r="BM18" s="856" t="str">
        <f>IFERROR(IF(OR(BE18="日",BE18="祝",BE18=0,BF18=""),"　",MAX(IF(AND(BF18&gt;BP14,BH18&gt;BN14),0,IF(AND(BF18&lt;=BP14,BF18&gt;BM14,BH18&gt;BN14),BP14-BF18,IF(AND(BF18&lt;=BP14,BF18&lt;=BM14,BH18&gt;BN14),BP14-BM14,IF(AND(BF18&gt;BM14,BH18&lt;=BN14),BH18-BF18,IF(AND(BF18&lt;=BM14,BH18&lt;=BN14),BH18-BM14,0))))),0)),0)</f>
        <v>　</v>
      </c>
      <c r="BN18" s="857"/>
      <c r="BO18" s="858"/>
      <c r="BP18" s="856" t="str">
        <f>IFERROR(IF(OR(BE18="日",BE18="祝",BE18=0,BF18=""),"　",MAX(IF(AND(BF18&lt;=BP14,BH18&gt;BQ14),BQ14-BP14,IF(BH18&lt;=BQ14,0,IF(AND(BF18&gt;BP14,BH18&gt;BQ14),BQ14-BF18,0))),0)),0)</f>
        <v>　</v>
      </c>
      <c r="BQ18" s="857"/>
      <c r="BR18" s="858"/>
      <c r="BS18" s="856" t="str">
        <f>IFERROR(IF(OR(BE18="日",BE18="祝",BE18=0,BF18=""),"　",MAX(IF(BF18&gt;BS14,BH18-BF18,IF(BF18&lt;=BS14,BH18-BS14,0)),0)),0)</f>
        <v>　</v>
      </c>
      <c r="BT18" s="857"/>
      <c r="BU18" s="858"/>
      <c r="BV18" s="856" t="str">
        <f>IFERROR(IF(OR(BE18="日",BE18="祝",BE18=0,BF18=""),"　",MAX(IF(AND(BF18&lt;=BV14,BH18&gt;BW14),BW14-BV14,IF(AND(BF18&gt;BV14,BH18&lt;=BW14),BH18-BF18,IF(AND(BF18&lt;=BV14,BH18&lt;=BW14),BH18-BV14,IF(AND(BF18&gt;BV14,BH18&gt;BW14),BW14-BF18,0)))),0)),0)</f>
        <v>　</v>
      </c>
      <c r="BW18" s="857"/>
      <c r="BX18" s="858"/>
      <c r="BY18" s="856" t="str">
        <f>IFERROR(IF(OR(BE18="日",BE18="祝",BE18=0,BF18=""),"　",MAX(IF(AND(BF18&gt;CB14,BH18&gt;BZ14),0,IF(AND(BF18&lt;=CB14,BF18&gt;BY14,BH18&gt;BZ14),CB14-BF18,IF(AND(BF18&lt;=CB14,BF18&lt;=BY14,BH18&gt;BZ14),CB14-BY14,IF(AND(BF18&gt;BY14,BH18&lt;=BZ14),BH18-BF18,IF(AND(BF18&lt;=BY14,BH18&lt;=BZ14),BH18-BY14,0))))),0)),0)</f>
        <v>　</v>
      </c>
      <c r="BZ18" s="857"/>
      <c r="CA18" s="858"/>
      <c r="CB18" s="856" t="str">
        <f>IFERROR(IF(OR(BE18="日",BE18="祝",BE18=0,BF18=""),"　",MAX(IF(AND(BF18&lt;=CB14,BH18&gt;CC14),CC14-CB14,IF(BH18&lt;=CC14,0,IF(AND(BF18&gt;CB14,BH18&gt;CC14),CC14-BF18,0))),0)),0)</f>
        <v>　</v>
      </c>
      <c r="CC18" s="857"/>
      <c r="CD18" s="858"/>
      <c r="CE18" s="856" t="str">
        <f t="shared" si="1"/>
        <v>　</v>
      </c>
      <c r="CF18" s="857"/>
      <c r="CG18" s="858"/>
      <c r="CH18" s="859" t="str">
        <f>IF(CK18="×",TIME(0,0,0),IF(CU4="非常勤",BJ18,BV18))</f>
        <v>　</v>
      </c>
      <c r="CI18" s="860"/>
      <c r="CJ18" s="861"/>
      <c r="CK18" s="352"/>
      <c r="CL18" s="859" t="str">
        <f>IF(CO18="×",TIME(0,0,0),IF(CU4="非常勤",BM18,BY18))</f>
        <v>　</v>
      </c>
      <c r="CM18" s="860"/>
      <c r="CN18" s="861"/>
      <c r="CO18" s="352"/>
      <c r="CP18" s="859" t="str">
        <f>IF(CS18="×",TIME(0,0,0),IF(CU4="非常勤",BP18,CB18))</f>
        <v>　</v>
      </c>
      <c r="CQ18" s="860"/>
      <c r="CR18" s="861"/>
      <c r="CS18" s="352"/>
      <c r="CT18" s="859" t="str">
        <f>IF(CW18="×",TIME(0,0,0),IF(CU4="非常勤",BS18,CE18))</f>
        <v>　</v>
      </c>
      <c r="CU18" s="860"/>
      <c r="CV18" s="861"/>
      <c r="CW18" s="352"/>
      <c r="CX18" s="862"/>
      <c r="CY18" s="863"/>
      <c r="CZ18" s="862"/>
      <c r="DA18" s="864"/>
      <c r="DB18" s="863"/>
      <c r="DC18" s="865"/>
      <c r="DD18" s="866"/>
      <c r="DE18" s="866"/>
      <c r="DF18" s="867"/>
      <c r="DG18" s="377">
        <f>$A$18</f>
        <v>4</v>
      </c>
      <c r="DH18" s="378" t="str">
        <f>$B$18</f>
        <v>祝</v>
      </c>
      <c r="DI18" s="854"/>
      <c r="DJ18" s="855"/>
      <c r="DK18" s="854"/>
      <c r="DL18" s="855"/>
      <c r="DM18" s="856" t="str">
        <f>IFERROR(IF(OR(DH18="日",DH18="祝",DH18=0,DI18=""),"　",MAX(IF(AND(DI18&lt;=DM14,DK18&gt;DN14),DN14-DM14,IF(AND(DI18&gt;DM14,DK18&lt;=DN14),DK18-DI18,IF(AND(DI18&lt;=DM14,DK18&lt;=DN14),DK18-DM14,IF(AND(DI18&gt;DM14,DK18&gt;DN14),DN14-DI18,0)))),0)),0)</f>
        <v>　</v>
      </c>
      <c r="DN18" s="857"/>
      <c r="DO18" s="858"/>
      <c r="DP18" s="856" t="str">
        <f>IFERROR(IF(OR(DH18="日",DH18="祝",DH18=0,DI18=""),"　",MAX(IF(AND(DI18&gt;DS14,DK18&gt;DQ14),0,IF(AND(DI18&lt;=DS14,DI18&gt;DP14,DK18&gt;DQ14),DS14-DI18,IF(AND(DI18&lt;=DS14,DI18&lt;=DP14,DK18&gt;DQ14),DS14-DP14,IF(AND(DI18&gt;DP14,DK18&lt;=DQ14),DK18-DI18,IF(AND(DI18&lt;=DP14,DK18&lt;=DQ14),DK18-DP14,0))))),0)),0)</f>
        <v>　</v>
      </c>
      <c r="DQ18" s="857"/>
      <c r="DR18" s="858"/>
      <c r="DS18" s="856" t="str">
        <f>IFERROR(IF(OR(DH18="日",DH18="祝",DH18=0,DI18=""),"　",MAX(IF(AND(DI18&lt;=DS14,DK18&gt;DT14),DT14-DS14,IF(DK18&lt;=DT14,0,IF(AND(DI18&gt;DS14,DK18&gt;DT14),DT14-DI18,0))),0)),0)</f>
        <v>　</v>
      </c>
      <c r="DT18" s="857"/>
      <c r="DU18" s="858"/>
      <c r="DV18" s="856" t="str">
        <f>IFERROR(IF(OR(DH18="日",DH18="祝",DH18=0,DI18=""),"　",MAX(IF(DI18&gt;DV14,DK18-DI18,IF(DI18&lt;=DV14,DK18-DV14,0)),0)),0)</f>
        <v>　</v>
      </c>
      <c r="DW18" s="857"/>
      <c r="DX18" s="858"/>
      <c r="DY18" s="856" t="str">
        <f>IFERROR(IF(OR(DH18="日",DH18="祝",DH18=0,DI18=""),"　",MAX(IF(AND(DI18&lt;=DY14,DK18&gt;DZ14),DZ14-DY14,IF(AND(DI18&gt;DY14,DK18&lt;=DZ14),DK18-DI18,IF(AND(DI18&lt;=DY14,DK18&lt;=DZ14),DK18-DY14,IF(AND(DI18&gt;DY14,DK18&gt;DZ14),DZ14-DI18,0)))),0)),0)</f>
        <v>　</v>
      </c>
      <c r="DZ18" s="857"/>
      <c r="EA18" s="858"/>
      <c r="EB18" s="856" t="str">
        <f>IFERROR(IF(OR(DH18="日",DH18="祝",DH18=0,DI18=""),"　",MAX(IF(AND(DI18&gt;EE14,DK18&gt;EC14),0,IF(AND(DI18&lt;=EE14,DI18&gt;EB14,DK18&gt;EC14),EE14-DI18,IF(AND(DI18&lt;=EE14,DI18&lt;=EB14,DK18&gt;EC14),EE14-EB14,IF(AND(DI18&gt;EB14,DK18&lt;=EC14),DK18-DI18,IF(AND(DI18&lt;=EB14,DK18&lt;=EC14),DK18-EB14,0))))),0)),0)</f>
        <v>　</v>
      </c>
      <c r="EC18" s="857"/>
      <c r="ED18" s="858"/>
      <c r="EE18" s="856" t="str">
        <f>IFERROR(IF(OR(DH18="日",DH18="祝",DH18=0,DI18=""),"　",MAX(IF(AND(DI18&lt;=EE14,DK18&gt;EF14),EF14-EE14,IF(DK18&lt;=EF14,0,IF(AND(DI18&gt;EE14,DK18&gt;EF14),EF14-DI18,0))),0)),0)</f>
        <v>　</v>
      </c>
      <c r="EF18" s="857"/>
      <c r="EG18" s="858"/>
      <c r="EH18" s="856" t="str">
        <f t="shared" si="2"/>
        <v>　</v>
      </c>
      <c r="EI18" s="857"/>
      <c r="EJ18" s="858"/>
      <c r="EK18" s="859" t="str">
        <f>IF(EN18="×",TIME(0,0,0),IF(EX4="非常勤",DM18,DY18))</f>
        <v>　</v>
      </c>
      <c r="EL18" s="860"/>
      <c r="EM18" s="861"/>
      <c r="EN18" s="352"/>
      <c r="EO18" s="859" t="str">
        <f>IF(ER18="×",TIME(0,0,0),IF(EX4="非常勤",DP18,EB18))</f>
        <v>　</v>
      </c>
      <c r="EP18" s="860"/>
      <c r="EQ18" s="861"/>
      <c r="ER18" s="352"/>
      <c r="ES18" s="859" t="str">
        <f>IF(EV18="×",TIME(0,0,0),IF(EX4="非常勤",DS18,EE18))</f>
        <v>　</v>
      </c>
      <c r="ET18" s="860"/>
      <c r="EU18" s="861"/>
      <c r="EV18" s="352"/>
      <c r="EW18" s="859" t="str">
        <f>IF(EZ18="×",TIME(0,0,0),IF(EX4="非常勤",DV18,EH18))</f>
        <v>　</v>
      </c>
      <c r="EX18" s="860"/>
      <c r="EY18" s="861"/>
      <c r="EZ18" s="352"/>
      <c r="FA18" s="862"/>
      <c r="FB18" s="863"/>
      <c r="FC18" s="862"/>
      <c r="FD18" s="864"/>
      <c r="FE18" s="863"/>
      <c r="FF18" s="865"/>
      <c r="FG18" s="866"/>
      <c r="FH18" s="866"/>
      <c r="FI18" s="867"/>
      <c r="FJ18" s="377">
        <f>$A$18</f>
        <v>4</v>
      </c>
      <c r="FK18" s="378" t="str">
        <f>$B$18</f>
        <v>祝</v>
      </c>
      <c r="FL18" s="854"/>
      <c r="FM18" s="855"/>
      <c r="FN18" s="854"/>
      <c r="FO18" s="855"/>
      <c r="FP18" s="856" t="str">
        <f>IFERROR(IF(OR(FK18="日",FK18="祝",FK18=0,FL18=""),"　",MAX(IF(AND(FL18&lt;=FP14,FN18&gt;FQ14),FQ14-FP14,IF(AND(FL18&gt;FP14,FN18&lt;=FQ14),FN18-FL18,IF(AND(FL18&lt;=FP14,FN18&lt;=FQ14),FN18-FP14,IF(AND(FL18&gt;FP14,FN18&gt;FQ14),FQ14-FL18,0)))),0)),0)</f>
        <v>　</v>
      </c>
      <c r="FQ18" s="857"/>
      <c r="FR18" s="858"/>
      <c r="FS18" s="856" t="str">
        <f>IFERROR(IF(OR(FK18="日",FK18="祝",FK18=0,FL18=""),"　",MAX(IF(AND(FL18&gt;FV14,FN18&gt;FT14),0,IF(AND(FL18&lt;=FV14,FL18&gt;FS14,FN18&gt;FT14),FV14-FL18,IF(AND(FL18&lt;=FV14,FL18&lt;=FS14,FN18&gt;FT14),FV14-FS14,IF(AND(FL18&gt;FS14,FN18&lt;=FT14),FN18-FL18,IF(AND(FL18&lt;=FS14,FN18&lt;=FT14),FN18-FS14,0))))),0)),0)</f>
        <v>　</v>
      </c>
      <c r="FT18" s="857"/>
      <c r="FU18" s="858"/>
      <c r="FV18" s="856" t="str">
        <f>IFERROR(IF(OR(FK18="日",FK18="祝",FK18=0,FL18=""),"　",MAX(IF(AND(FL18&lt;=FV14,FN18&gt;FW14),FW14-FV14,IF(FN18&lt;=FW14,0,IF(AND(FL18&gt;FV14,FN18&gt;FW14),FW14-FL18,0))),0)),0)</f>
        <v>　</v>
      </c>
      <c r="FW18" s="857"/>
      <c r="FX18" s="858"/>
      <c r="FY18" s="856" t="str">
        <f>IFERROR(IF(OR(FK18="日",FK18="祝",FK18=0,FL18=""),"　",MAX(IF(FL18&gt;FY14,FN18-FL18,IF(FL18&lt;=FY14,FN18-FY14,0)),0)),0)</f>
        <v>　</v>
      </c>
      <c r="FZ18" s="857"/>
      <c r="GA18" s="858"/>
      <c r="GB18" s="856" t="str">
        <f>IFERROR(IF(OR(FK18="日",FK18="祝",FK18=0,FL18=""),"　",MAX(IF(AND(FL18&lt;=GB14,FN18&gt;GC14),GC14-GB14,IF(AND(FL18&gt;GB14,FN18&lt;=GC14),FN18-FL18,IF(AND(FL18&lt;=GB14,FN18&lt;=GC14),FN18-GB14,IF(AND(FL18&gt;GB14,FN18&gt;GC14),GC14-FL18,0)))),0)),0)</f>
        <v>　</v>
      </c>
      <c r="GC18" s="857"/>
      <c r="GD18" s="858"/>
      <c r="GE18" s="856" t="str">
        <f>IFERROR(IF(OR(FK18="日",FK18="祝",FK18=0,FL18=""),"　",MAX(IF(AND(FL18&gt;GH14,FN18&gt;GF14),0,IF(AND(FL18&lt;=GH14,FL18&gt;GE14,FN18&gt;GF14),GH14-FL18,IF(AND(FL18&lt;=GH14,FL18&lt;=GE14,FN18&gt;GF14),GH14-GE14,IF(AND(FL18&gt;GE14,FN18&lt;=GF14),FN18-FL18,IF(AND(FL18&lt;=GE14,FN18&lt;=GF14),FN18-GE14,0))))),0)),0)</f>
        <v>　</v>
      </c>
      <c r="GF18" s="857"/>
      <c r="GG18" s="858"/>
      <c r="GH18" s="856" t="str">
        <f>IFERROR(IF(OR(FK18="日",FK18="祝",FK18=0,FL18=""),"　",MAX(IF(AND(FL18&lt;=GH14,FN18&gt;GI14),GI14-GH14,IF(FN18&lt;=GI14,0,IF(AND(FL18&gt;GH14,FN18&gt;GI14),GI14-FL18,0))),0)),0)</f>
        <v>　</v>
      </c>
      <c r="GI18" s="857"/>
      <c r="GJ18" s="858"/>
      <c r="GK18" s="856" t="str">
        <f t="shared" si="3"/>
        <v>　</v>
      </c>
      <c r="GL18" s="857"/>
      <c r="GM18" s="858"/>
      <c r="GN18" s="859" t="str">
        <f>IF(GQ18="×",TIME(0,0,0),IF(HA4="非常勤",FP18,GB18))</f>
        <v>　</v>
      </c>
      <c r="GO18" s="860"/>
      <c r="GP18" s="861"/>
      <c r="GQ18" s="352"/>
      <c r="GR18" s="859" t="str">
        <f>IF(GU18="×",TIME(0,0,0),IF(HA4="非常勤",FS18,GE18))</f>
        <v>　</v>
      </c>
      <c r="GS18" s="860"/>
      <c r="GT18" s="861"/>
      <c r="GU18" s="352"/>
      <c r="GV18" s="859" t="str">
        <f>IF(GY18="×",TIME(0,0,0),IF(HA4="非常勤",FV18,GH18))</f>
        <v>　</v>
      </c>
      <c r="GW18" s="860"/>
      <c r="GX18" s="861"/>
      <c r="GY18" s="352"/>
      <c r="GZ18" s="859" t="str">
        <f>IF(HC18="×",TIME(0,0,0),IF(HA4="非常勤",FY18,GK18))</f>
        <v>　</v>
      </c>
      <c r="HA18" s="860"/>
      <c r="HB18" s="861"/>
      <c r="HC18" s="352"/>
      <c r="HD18" s="862"/>
      <c r="HE18" s="863"/>
      <c r="HF18" s="862"/>
      <c r="HG18" s="864"/>
      <c r="HH18" s="863"/>
      <c r="HI18" s="865"/>
      <c r="HJ18" s="866"/>
      <c r="HK18" s="866"/>
      <c r="HL18" s="867"/>
      <c r="HM18" s="377">
        <f>$A$18</f>
        <v>4</v>
      </c>
      <c r="HN18" s="378" t="str">
        <f>$B$18</f>
        <v>祝</v>
      </c>
      <c r="HO18" s="854"/>
      <c r="HP18" s="855"/>
      <c r="HQ18" s="854"/>
      <c r="HR18" s="855"/>
      <c r="HS18" s="856" t="str">
        <f>IFERROR(IF(OR(HN18="日",HN18="祝",HN18=0,HO18=""),"　",MAX(IF(AND(HO18&lt;=HS14,HQ18&gt;HT14),HT14-HS14,IF(AND(HO18&gt;HS14,HQ18&lt;=HT14),HQ18-HO18,IF(AND(HO18&lt;=HS14,HQ18&lt;=HT14),HQ18-HS14,IF(AND(HO18&gt;HS14,HQ18&gt;HT14),HT14-HO18,0)))),0)),0)</f>
        <v>　</v>
      </c>
      <c r="HT18" s="857"/>
      <c r="HU18" s="858"/>
      <c r="HV18" s="856" t="str">
        <f>IFERROR(IF(OR(HN18="日",HN18="祝",HN18=0,HO18=""),"　",MAX(IF(AND(HO18&gt;HY14,HQ18&gt;HW14),0,IF(AND(HO18&lt;=HY14,HO18&gt;HV14,HQ18&gt;HW14),HY14-HO18,IF(AND(HO18&lt;=HY14,HO18&lt;=HV14,HQ18&gt;HW14),HY14-HV14,IF(AND(HO18&gt;HV14,HQ18&lt;=HW14),HQ18-HO18,IF(AND(HO18&lt;=HV14,HQ18&lt;=HW14),HQ18-HV14,0))))),0)),0)</f>
        <v>　</v>
      </c>
      <c r="HW18" s="857"/>
      <c r="HX18" s="858"/>
      <c r="HY18" s="856" t="str">
        <f>IFERROR(IF(OR(HN18="日",HN18="祝",HN18=0,HO18=""),"　",MAX(IF(AND(HO18&lt;=HY14,HQ18&gt;HZ14),HZ14-HY14,IF(HQ18&lt;=HZ14,0,IF(AND(HO18&gt;HY14,HQ18&gt;HZ14),HZ14-HO18,0))),0)),0)</f>
        <v>　</v>
      </c>
      <c r="HZ18" s="857"/>
      <c r="IA18" s="858"/>
      <c r="IB18" s="856" t="str">
        <f>IFERROR(IF(OR(HN18="日",HN18="祝",HN18=0,HO18=""),"　",MAX(IF(HO18&gt;IB14,HQ18-HO18,IF(HO18&lt;=IB14,HQ18-IB14,0)),0)),0)</f>
        <v>　</v>
      </c>
      <c r="IC18" s="857"/>
      <c r="ID18" s="858"/>
      <c r="IE18" s="856" t="str">
        <f>IFERROR(IF(OR(HN18="日",HN18="祝",HN18=0,HO18=""),"　",MAX(IF(AND(HO18&lt;=IE14,HQ18&gt;IF14),IF14-IE14,IF(AND(HO18&gt;IE14,HQ18&lt;=IF14),HQ18-HO18,IF(AND(HO18&lt;=IE14,HQ18&lt;=IF14),HQ18-IE14,IF(AND(HO18&gt;IE14,HQ18&gt;IF14),IF14-HO18,0)))),0)),0)</f>
        <v>　</v>
      </c>
      <c r="IF18" s="857"/>
      <c r="IG18" s="858"/>
      <c r="IH18" s="856" t="str">
        <f>IFERROR(IF(OR(HN18="日",HN18="祝",HN18=0,HO18=""),"　",MAX(IF(AND(HO18&gt;IK14,HQ18&gt;II14),0,IF(AND(HO18&lt;=IK14,HO18&gt;IH14,HQ18&gt;II14),IK14-HO18,IF(AND(HO18&lt;=IK14,HO18&lt;=IH14,HQ18&gt;II14),IK14-IH14,IF(AND(HO18&gt;IH14,HQ18&lt;=II14),HQ18-HO18,IF(AND(HO18&lt;=IH14,HQ18&lt;=II14),HQ18-IH14,0))))),0)),0)</f>
        <v>　</v>
      </c>
      <c r="II18" s="857"/>
      <c r="IJ18" s="858"/>
      <c r="IK18" s="856" t="str">
        <f>IFERROR(IF(OR(HN18="日",HN18="祝",HN18=0,HO18=""),"　",MAX(IF(AND(HO18&lt;=IK14,HQ18&gt;IL14),IL14-IK14,IF(HQ18&lt;=IL14,0,IF(AND(HO18&gt;IK14,HQ18&gt;IL14),IL14-HO18,0))),0)),0)</f>
        <v>　</v>
      </c>
      <c r="IL18" s="857"/>
      <c r="IM18" s="858"/>
      <c r="IN18" s="856" t="str">
        <f t="shared" si="4"/>
        <v>　</v>
      </c>
      <c r="IO18" s="857"/>
      <c r="IP18" s="858"/>
      <c r="IQ18" s="859" t="str">
        <f>IF(IT18="×",TIME(0,0,0),IF(JD4="非常勤",HS18,IE18))</f>
        <v>　</v>
      </c>
      <c r="IR18" s="860"/>
      <c r="IS18" s="861"/>
      <c r="IT18" s="352"/>
      <c r="IU18" s="859" t="str">
        <f>IF(IX18="×",TIME(0,0,0),IF(JD4="非常勤",HV18,IH18))</f>
        <v>　</v>
      </c>
      <c r="IV18" s="860"/>
      <c r="IW18" s="861"/>
      <c r="IX18" s="352"/>
      <c r="IY18" s="859" t="str">
        <f>IF(JB18="×",TIME(0,0,0),IF(JD4="非常勤",HY18,IK18))</f>
        <v>　</v>
      </c>
      <c r="IZ18" s="860"/>
      <c r="JA18" s="861"/>
      <c r="JB18" s="352"/>
      <c r="JC18" s="859" t="str">
        <f>IF(JF18="×",TIME(0,0,0),IF(JD4="非常勤",IB18,IN18))</f>
        <v>　</v>
      </c>
      <c r="JD18" s="860"/>
      <c r="JE18" s="861"/>
      <c r="JF18" s="352"/>
      <c r="JG18" s="862"/>
      <c r="JH18" s="863"/>
      <c r="JI18" s="862"/>
      <c r="JJ18" s="864"/>
      <c r="JK18" s="863"/>
      <c r="JL18" s="865"/>
      <c r="JM18" s="866"/>
      <c r="JN18" s="866"/>
      <c r="JO18" s="867"/>
      <c r="JP18" s="377">
        <f>$A$18</f>
        <v>4</v>
      </c>
      <c r="JQ18" s="378" t="str">
        <f>$B$18</f>
        <v>祝</v>
      </c>
      <c r="JR18" s="854"/>
      <c r="JS18" s="855"/>
      <c r="JT18" s="854"/>
      <c r="JU18" s="855"/>
      <c r="JV18" s="856" t="str">
        <f>IFERROR(IF(OR(JQ18="日",JQ18="祝",JQ18=0,JR18=""),"　",MAX(IF(AND(JR18&lt;=JV14,JT18&gt;JW14),JW14-JV14,IF(AND(JR18&gt;JV14,JT18&lt;=JW14),JT18-JR18,IF(AND(JR18&lt;=JV14,JT18&lt;=JW14),JT18-JV14,IF(AND(JR18&gt;JV14,JT18&gt;JW14),JW14-JR18,0)))),0)),0)</f>
        <v>　</v>
      </c>
      <c r="JW18" s="857"/>
      <c r="JX18" s="858"/>
      <c r="JY18" s="856" t="str">
        <f>IFERROR(IF(OR(JQ18="日",JQ18="祝",JQ18=0,JR18=""),"　",MAX(IF(AND(JR18&gt;KB14,JT18&gt;JZ14),0,IF(AND(JR18&lt;=KB14,JR18&gt;JY14,JT18&gt;JZ14),KB14-JR18,IF(AND(JR18&lt;=KB14,JR18&lt;=JY14,JT18&gt;JZ14),KB14-JY14,IF(AND(JR18&gt;JY14,JT18&lt;=JZ14),JT18-JR18,IF(AND(JR18&lt;=JY14,JT18&lt;=JZ14),JT18-JY14,0))))),0)),0)</f>
        <v>　</v>
      </c>
      <c r="JZ18" s="857"/>
      <c r="KA18" s="858"/>
      <c r="KB18" s="856" t="str">
        <f>IFERROR(IF(OR(JQ18="日",JQ18="祝",JQ18=0,JR18=""),"　",MAX(IF(AND(JR18&lt;=KB14,JT18&gt;KC14),KC14-KB14,IF(JT18&lt;=KC14,0,IF(AND(JR18&gt;KB14,JT18&gt;KC14),KC14-JR18,0))),0)),0)</f>
        <v>　</v>
      </c>
      <c r="KC18" s="857"/>
      <c r="KD18" s="858"/>
      <c r="KE18" s="856" t="str">
        <f>IFERROR(IF(OR(JQ18="日",JQ18="祝",JQ18=0,JR18=""),"　",MAX(IF(JR18&gt;KE14,JT18-JR18,IF(JR18&lt;=KE14,JT18-KE14,0)),0)),0)</f>
        <v>　</v>
      </c>
      <c r="KF18" s="857"/>
      <c r="KG18" s="858"/>
      <c r="KH18" s="856" t="str">
        <f>IFERROR(IF(OR(JQ18="日",JQ18="祝",JQ18=0,JR18=""),"　",MAX(IF(AND(JR18&lt;=KH14,JT18&gt;KI14),KI14-KH14,IF(AND(JR18&gt;KH14,JT18&lt;=KI14),JT18-JR18,IF(AND(JR18&lt;=KH14,JT18&lt;=KI14),JT18-KH14,IF(AND(JR18&gt;KH14,JT18&gt;KI14),KI14-JR18,0)))),0)),0)</f>
        <v>　</v>
      </c>
      <c r="KI18" s="857"/>
      <c r="KJ18" s="858"/>
      <c r="KK18" s="856" t="str">
        <f>IFERROR(IF(OR(JQ18="日",JQ18="祝",JQ18=0,JR18=""),"　",MAX(IF(AND(JR18&gt;KN14,JT18&gt;KL14),0,IF(AND(JR18&lt;=KN14,JR18&gt;KK14,JT18&gt;KL14),KN14-JR18,IF(AND(JR18&lt;=KN14,JR18&lt;=KK14,JT18&gt;KL14),KN14-KK14,IF(AND(JR18&gt;KK14,JT18&lt;=KL14),JT18-JR18,IF(AND(JR18&lt;=KK14,JT18&lt;=KL14),JT18-KK14,0))))),0)),0)</f>
        <v>　</v>
      </c>
      <c r="KL18" s="857"/>
      <c r="KM18" s="858"/>
      <c r="KN18" s="856" t="str">
        <f>IFERROR(IF(OR(JQ18="日",JQ18="祝",JQ18=0,JR18=""),"　",MAX(IF(AND(JR18&lt;=KN14,JT18&gt;KO14),KO14-KN14,IF(JT18&lt;=KO14,0,IF(AND(JR18&gt;KN14,JT18&gt;KO14),KO14-JR18,0))),0)),0)</f>
        <v>　</v>
      </c>
      <c r="KO18" s="857"/>
      <c r="KP18" s="858"/>
      <c r="KQ18" s="856" t="str">
        <f t="shared" si="5"/>
        <v>　</v>
      </c>
      <c r="KR18" s="857"/>
      <c r="KS18" s="858"/>
      <c r="KT18" s="859" t="str">
        <f>IF(KW18="×",TIME(0,0,0),IF(LG4="非常勤",JV18,KH18))</f>
        <v>　</v>
      </c>
      <c r="KU18" s="860"/>
      <c r="KV18" s="861"/>
      <c r="KW18" s="352"/>
      <c r="KX18" s="859" t="str">
        <f>IF(LA18="×",TIME(0,0,0),IF(LG4="非常勤",JY18,KK18))</f>
        <v>　</v>
      </c>
      <c r="KY18" s="860"/>
      <c r="KZ18" s="861"/>
      <c r="LA18" s="352"/>
      <c r="LB18" s="859" t="str">
        <f>IF(LE18="×",TIME(0,0,0),IF(LG4="非常勤",KB18,KN18))</f>
        <v>　</v>
      </c>
      <c r="LC18" s="860"/>
      <c r="LD18" s="861"/>
      <c r="LE18" s="352"/>
      <c r="LF18" s="859" t="str">
        <f>IF(LI18="×",TIME(0,0,0),IF(LG4="非常勤",KE18,KQ18))</f>
        <v>　</v>
      </c>
      <c r="LG18" s="860"/>
      <c r="LH18" s="861"/>
      <c r="LI18" s="352"/>
      <c r="LJ18" s="862"/>
      <c r="LK18" s="863"/>
      <c r="LL18" s="862"/>
      <c r="LM18" s="864"/>
      <c r="LN18" s="863"/>
      <c r="LO18" s="865"/>
      <c r="LP18" s="866"/>
      <c r="LQ18" s="866"/>
      <c r="LR18" s="867"/>
      <c r="LS18" s="377">
        <f>$A$18</f>
        <v>4</v>
      </c>
      <c r="LT18" s="378" t="str">
        <f>$B$18</f>
        <v>祝</v>
      </c>
      <c r="LU18" s="854"/>
      <c r="LV18" s="855"/>
      <c r="LW18" s="854"/>
      <c r="LX18" s="855"/>
      <c r="LY18" s="856" t="str">
        <f>IFERROR(IF(OR(LT18="日",LT18="祝",LT18=0,LU18=""),"　",MAX(IF(AND(LU18&lt;=LY14,LW18&gt;LZ14),LZ14-LY14,IF(AND(LU18&gt;LY14,LW18&lt;=LZ14),LW18-LU18,IF(AND(LU18&lt;=LY14,LW18&lt;=LZ14),LW18-LY14,IF(AND(LU18&gt;LY14,LW18&gt;LZ14),LZ14-LU18,0)))),0)),0)</f>
        <v>　</v>
      </c>
      <c r="LZ18" s="857"/>
      <c r="MA18" s="858"/>
      <c r="MB18" s="856" t="str">
        <f>IFERROR(IF(OR(LT18="日",LT18="祝",LT18=0,LU18=""),"　",MAX(IF(AND(LU18&gt;ME14,LW18&gt;MC14),0,IF(AND(LU18&lt;=ME14,LU18&gt;MB14,LW18&gt;MC14),ME14-LU18,IF(AND(LU18&lt;=ME14,LU18&lt;=MB14,LW18&gt;MC14),ME14-MB14,IF(AND(LU18&gt;MB14,LW18&lt;=MC14),LW18-LU18,IF(AND(LU18&lt;=MB14,LW18&lt;=MC14),LW18-MB14,0))))),0)),0)</f>
        <v>　</v>
      </c>
      <c r="MC18" s="857"/>
      <c r="MD18" s="858"/>
      <c r="ME18" s="856" t="str">
        <f>IFERROR(IF(OR(LT18="日",LT18="祝",LT18=0,LU18=""),"　",MAX(IF(AND(LU18&lt;=ME14,LW18&gt;MF14),MF14-ME14,IF(LW18&lt;=MF14,0,IF(AND(LU18&gt;ME14,LW18&gt;MF14),MF14-LU18,0))),0)),0)</f>
        <v>　</v>
      </c>
      <c r="MF18" s="857"/>
      <c r="MG18" s="858"/>
      <c r="MH18" s="856" t="str">
        <f>IFERROR(IF(OR(LT18="日",LT18="祝",LT18=0,LU18=""),"　",MAX(IF(LU18&gt;MH14,LW18-LU18,IF(LU18&lt;=MH14,LW18-MH14,0)),0)),0)</f>
        <v>　</v>
      </c>
      <c r="MI18" s="857"/>
      <c r="MJ18" s="858"/>
      <c r="MK18" s="856" t="str">
        <f>IFERROR(IF(OR(LT18="日",LT18="祝",LT18=0,LU18=""),"　",MAX(IF(AND(LU18&lt;=MK14,LW18&gt;ML14),ML14-MK14,IF(AND(LU18&gt;MK14,LW18&lt;=ML14),LW18-LU18,IF(AND(LU18&lt;=MK14,LW18&lt;=ML14),LW18-MK14,IF(AND(LU18&gt;MK14,LW18&gt;ML14),ML14-LU18,0)))),0)),0)</f>
        <v>　</v>
      </c>
      <c r="ML18" s="857"/>
      <c r="MM18" s="858"/>
      <c r="MN18" s="856" t="str">
        <f>IFERROR(IF(OR(LT18="日",LT18="祝",LT18=0,LU18=""),"　",MAX(IF(AND(LU18&gt;MQ14,LW18&gt;MO14),0,IF(AND(LU18&lt;=MQ14,LU18&gt;MN14,LW18&gt;MO14),MQ14-LU18,IF(AND(LU18&lt;=MQ14,LU18&lt;=MN14,LW18&gt;MO14),MQ14-MN14,IF(AND(LU18&gt;MN14,LW18&lt;=MO14),LW18-LU18,IF(AND(LU18&lt;=MN14,LW18&lt;=MO14),LW18-MN14,0))))),0)),0)</f>
        <v>　</v>
      </c>
      <c r="MO18" s="857"/>
      <c r="MP18" s="858"/>
      <c r="MQ18" s="856" t="str">
        <f>IFERROR(IF(OR(LT18="日",LT18="祝",LT18=0,LU18=""),"　",MAX(IF(AND(LU18&lt;=MQ14,LW18&gt;MR14),MR14-MQ14,IF(LW18&lt;=MR14,0,IF(AND(LU18&gt;MQ14,LW18&gt;MR14),MR14-LU18,0))),0)),0)</f>
        <v>　</v>
      </c>
      <c r="MR18" s="857"/>
      <c r="MS18" s="858"/>
      <c r="MT18" s="856" t="str">
        <f t="shared" si="6"/>
        <v>　</v>
      </c>
      <c r="MU18" s="857"/>
      <c r="MV18" s="858"/>
      <c r="MW18" s="859" t="str">
        <f>IF(MZ18="×",TIME(0,0,0),IF(NJ4="非常勤",LY18,MK18))</f>
        <v>　</v>
      </c>
      <c r="MX18" s="860"/>
      <c r="MY18" s="861"/>
      <c r="MZ18" s="352"/>
      <c r="NA18" s="859" t="str">
        <f>IF(ND18="×",TIME(0,0,0),IF(NJ4="非常勤",MB18,MN18))</f>
        <v>　</v>
      </c>
      <c r="NB18" s="860"/>
      <c r="NC18" s="861"/>
      <c r="ND18" s="352"/>
      <c r="NE18" s="859" t="str">
        <f>IF(NH18="×",TIME(0,0,0),IF(NJ4="非常勤",ME18,MQ18))</f>
        <v>　</v>
      </c>
      <c r="NF18" s="860"/>
      <c r="NG18" s="861"/>
      <c r="NH18" s="352"/>
      <c r="NI18" s="859" t="str">
        <f>IF(NL18="×",TIME(0,0,0),IF(NJ4="非常勤",MH18,MT18))</f>
        <v>　</v>
      </c>
      <c r="NJ18" s="860"/>
      <c r="NK18" s="861"/>
      <c r="NL18" s="352"/>
      <c r="NM18" s="862"/>
      <c r="NN18" s="863"/>
      <c r="NO18" s="862"/>
      <c r="NP18" s="864"/>
      <c r="NQ18" s="863"/>
      <c r="NR18" s="865"/>
      <c r="NS18" s="866"/>
      <c r="NT18" s="866"/>
      <c r="NU18" s="867"/>
      <c r="NV18" s="377">
        <f>$A$18</f>
        <v>4</v>
      </c>
      <c r="NW18" s="378" t="str">
        <f>$B$18</f>
        <v>祝</v>
      </c>
      <c r="NX18" s="854"/>
      <c r="NY18" s="855"/>
      <c r="NZ18" s="854"/>
      <c r="OA18" s="855"/>
      <c r="OB18" s="856" t="str">
        <f>IFERROR(IF(OR(NW18="日",NW18="祝",NW18=0,NX18=""),"　",MAX(IF(AND(NX18&lt;=OB14,NZ18&gt;OC14),OC14-OB14,IF(AND(NX18&gt;OB14,NZ18&lt;=OC14),NZ18-NX18,IF(AND(NX18&lt;=OB14,NZ18&lt;=OC14),NZ18-OB14,IF(AND(NX18&gt;OB14,NZ18&gt;OC14),OC14-NX18,0)))),0)),0)</f>
        <v>　</v>
      </c>
      <c r="OC18" s="857"/>
      <c r="OD18" s="858"/>
      <c r="OE18" s="856" t="str">
        <f>IFERROR(IF(OR(NW18="日",NW18="祝",NW18=0,NX18=""),"　",MAX(IF(AND(NX18&gt;OH14,NZ18&gt;OF14),0,IF(AND(NX18&lt;=OH14,NX18&gt;OE14,NZ18&gt;OF14),OH14-NX18,IF(AND(NX18&lt;=OH14,NX18&lt;=OE14,NZ18&gt;OF14),OH14-OE14,IF(AND(NX18&gt;OE14,NZ18&lt;=OF14),NZ18-NX18,IF(AND(NX18&lt;=OE14,NZ18&lt;=OF14),NZ18-OE14,0))))),0)),0)</f>
        <v>　</v>
      </c>
      <c r="OF18" s="857"/>
      <c r="OG18" s="858"/>
      <c r="OH18" s="856" t="str">
        <f>IFERROR(IF(OR(NW18="日",NW18="祝",NW18=0,NX18=""),"　",MAX(IF(AND(NX18&lt;=OH14,NZ18&gt;OI14),OI14-OH14,IF(NZ18&lt;=OI14,0,IF(AND(NX18&gt;OH14,NZ18&gt;OI14),OI14-NX18,0))),0)),0)</f>
        <v>　</v>
      </c>
      <c r="OI18" s="857"/>
      <c r="OJ18" s="858"/>
      <c r="OK18" s="856" t="str">
        <f>IFERROR(IF(OR(NW18="日",NW18="祝",NW18=0,NX18=""),"　",MAX(IF(NX18&gt;OK14,NZ18-NX18,IF(NX18&lt;=OK14,NZ18-OK14,0)),0)),0)</f>
        <v>　</v>
      </c>
      <c r="OL18" s="857"/>
      <c r="OM18" s="858"/>
      <c r="ON18" s="856" t="str">
        <f>IFERROR(IF(OR(NW18="日",NW18="祝",NW18=0,NX18=""),"　",MAX(IF(AND(NX18&lt;=ON14,NZ18&gt;OO14),OO14-ON14,IF(AND(NX18&gt;ON14,NZ18&lt;=OO14),NZ18-NX18,IF(AND(NX18&lt;=ON14,NZ18&lt;=OO14),NZ18-ON14,IF(AND(NX18&gt;ON14,NZ18&gt;OO14),OO14-NX18,0)))),0)),0)</f>
        <v>　</v>
      </c>
      <c r="OO18" s="857"/>
      <c r="OP18" s="858"/>
      <c r="OQ18" s="856" t="str">
        <f>IFERROR(IF(OR(NW18="日",NW18="祝",NW18=0,NX18=""),"　",MAX(IF(AND(NX18&gt;OT14,NZ18&gt;OR14),0,IF(AND(NX18&lt;=OT14,NX18&gt;OQ14,NZ18&gt;OR14),OT14-NX18,IF(AND(NX18&lt;=OT14,NX18&lt;=OQ14,NZ18&gt;OR14),OT14-OQ14,IF(AND(NX18&gt;OQ14,NZ18&lt;=OR14),NZ18-NX18,IF(AND(NX18&lt;=OQ14,NZ18&lt;=OR14),NZ18-OQ14,0))))),0)),0)</f>
        <v>　</v>
      </c>
      <c r="OR18" s="857"/>
      <c r="OS18" s="858"/>
      <c r="OT18" s="856" t="str">
        <f>IFERROR(IF(OR(NW18="日",NW18="祝",NW18=0,NX18=""),"　",MAX(IF(AND(NX18&lt;=OT14,NZ18&gt;OU14),OU14-OT14,IF(NZ18&lt;=OU14,0,IF(AND(NX18&gt;OT14,NZ18&gt;OU14),OU14-NX18,0))),0)),0)</f>
        <v>　</v>
      </c>
      <c r="OU18" s="857"/>
      <c r="OV18" s="858"/>
      <c r="OW18" s="856" t="str">
        <f t="shared" si="7"/>
        <v>　</v>
      </c>
      <c r="OX18" s="857"/>
      <c r="OY18" s="858"/>
      <c r="OZ18" s="859" t="str">
        <f>IF(PC18="×",TIME(0,0,0),IF(PM4="非常勤",OB18,ON18))</f>
        <v>　</v>
      </c>
      <c r="PA18" s="860"/>
      <c r="PB18" s="861"/>
      <c r="PC18" s="352"/>
      <c r="PD18" s="859" t="str">
        <f>IF(PG18="×",TIME(0,0,0),IF(PM4="非常勤",OE18,OQ18))</f>
        <v>　</v>
      </c>
      <c r="PE18" s="860"/>
      <c r="PF18" s="861"/>
      <c r="PG18" s="352"/>
      <c r="PH18" s="859" t="str">
        <f>IF(PK18="×",TIME(0,0,0),IF(PM4="非常勤",OH18,OT18))</f>
        <v>　</v>
      </c>
      <c r="PI18" s="860"/>
      <c r="PJ18" s="861"/>
      <c r="PK18" s="352"/>
      <c r="PL18" s="859" t="str">
        <f>IF(PO18="×",TIME(0,0,0),IF(PM4="非常勤",OK18,OW18))</f>
        <v>　</v>
      </c>
      <c r="PM18" s="860"/>
      <c r="PN18" s="861"/>
      <c r="PO18" s="352"/>
      <c r="PP18" s="862"/>
      <c r="PQ18" s="863"/>
      <c r="PR18" s="862"/>
      <c r="PS18" s="864"/>
      <c r="PT18" s="863"/>
      <c r="PU18" s="865"/>
      <c r="PV18" s="866"/>
      <c r="PW18" s="866"/>
      <c r="PX18" s="867"/>
      <c r="PY18" s="377">
        <f>$A$18</f>
        <v>4</v>
      </c>
      <c r="PZ18" s="378" t="str">
        <f>$B$18</f>
        <v>祝</v>
      </c>
      <c r="QA18" s="854"/>
      <c r="QB18" s="855"/>
      <c r="QC18" s="854"/>
      <c r="QD18" s="855"/>
      <c r="QE18" s="856" t="str">
        <f>IFERROR(IF(OR(PZ18="日",PZ18="祝",PZ18=0,QA18=""),"　",MAX(IF(AND(QA18&lt;=QE14,QC18&gt;QF14),QF14-QE14,IF(AND(QA18&gt;QE14,QC18&lt;=QF14),QC18-QA18,IF(AND(QA18&lt;=QE14,QC18&lt;=QF14),QC18-QE14,IF(AND(QA18&gt;QE14,QC18&gt;QF14),QF14-QA18,0)))),0)),0)</f>
        <v>　</v>
      </c>
      <c r="QF18" s="857"/>
      <c r="QG18" s="858"/>
      <c r="QH18" s="856" t="str">
        <f>IFERROR(IF(OR(PZ18="日",PZ18="祝",PZ18=0,QA18=""),"　",MAX(IF(AND(QA18&gt;QK14,QC18&gt;QI14),0,IF(AND(QA18&lt;=QK14,QA18&gt;QH14,QC18&gt;QI14),QK14-QA18,IF(AND(QA18&lt;=QK14,QA18&lt;=QH14,QC18&gt;QI14),QK14-QH14,IF(AND(QA18&gt;QH14,QC18&lt;=QI14),QC18-QA18,IF(AND(QA18&lt;=QH14,QC18&lt;=QI14),QC18-QH14,0))))),0)),0)</f>
        <v>　</v>
      </c>
      <c r="QI18" s="857"/>
      <c r="QJ18" s="858"/>
      <c r="QK18" s="856" t="str">
        <f>IFERROR(IF(OR(PZ18="日",PZ18="祝",PZ18=0,QA18=""),"　",MAX(IF(AND(QA18&lt;=QK14,QC18&gt;QL14),QL14-QK14,IF(QC18&lt;=QL14,0,IF(AND(QA18&gt;QK14,QC18&gt;QL14),QL14-QA18,0))),0)),0)</f>
        <v>　</v>
      </c>
      <c r="QL18" s="857"/>
      <c r="QM18" s="858"/>
      <c r="QN18" s="856" t="str">
        <f>IFERROR(IF(OR(PZ18="日",PZ18="祝",PZ18=0,QA18=""),"　",MAX(IF(QA18&gt;QN14,QC18-QA18,IF(QA18&lt;=QN14,QC18-QN14,0)),0)),0)</f>
        <v>　</v>
      </c>
      <c r="QO18" s="857"/>
      <c r="QP18" s="858"/>
      <c r="QQ18" s="856" t="str">
        <f>IFERROR(IF(OR(PZ18="日",PZ18="祝",PZ18=0,QA18=""),"　",MAX(IF(AND(QA18&lt;=QQ14,QC18&gt;QR14),QR14-QQ14,IF(AND(QA18&gt;QQ14,QC18&lt;=QR14),QC18-QA18,IF(AND(QA18&lt;=QQ14,QC18&lt;=QR14),QC18-QQ14,IF(AND(QA18&gt;QQ14,QC18&gt;QR14),QR14-QA18,0)))),0)),0)</f>
        <v>　</v>
      </c>
      <c r="QR18" s="857"/>
      <c r="QS18" s="858"/>
      <c r="QT18" s="856" t="str">
        <f>IFERROR(IF(OR(PZ18="日",PZ18="祝",PZ18=0,QA18=""),"　",MAX(IF(AND(QA18&gt;QW14,QC18&gt;QU14),0,IF(AND(QA18&lt;=QW14,QA18&gt;QT14,QC18&gt;QU14),QW14-QA18,IF(AND(QA18&lt;=QW14,QA18&lt;=QT14,QC18&gt;QU14),QW14-QT14,IF(AND(QA18&gt;QT14,QC18&lt;=QU14),QC18-QA18,IF(AND(QA18&lt;=QT14,QC18&lt;=QU14),QC18-QT14,0))))),0)),0)</f>
        <v>　</v>
      </c>
      <c r="QU18" s="857"/>
      <c r="QV18" s="858"/>
      <c r="QW18" s="856" t="str">
        <f>IFERROR(IF(OR(PZ18="日",PZ18="祝",PZ18=0,QA18=""),"　",MAX(IF(AND(QA18&lt;=QW14,QC18&gt;QX14),QX14-QW14,IF(QC18&lt;=QX14,0,IF(AND(QA18&gt;QW14,QC18&gt;QX14),QX14-QA18,0))),0)),0)</f>
        <v>　</v>
      </c>
      <c r="QX18" s="857"/>
      <c r="QY18" s="858"/>
      <c r="QZ18" s="856" t="str">
        <f t="shared" si="8"/>
        <v>　</v>
      </c>
      <c r="RA18" s="857"/>
      <c r="RB18" s="858"/>
      <c r="RC18" s="859" t="str">
        <f>IF(RF18="×",TIME(0,0,0),IF(RP4="非常勤",QE18,QQ18))</f>
        <v>　</v>
      </c>
      <c r="RD18" s="860"/>
      <c r="RE18" s="861"/>
      <c r="RF18" s="352"/>
      <c r="RG18" s="859" t="str">
        <f>IF(RJ18="×",TIME(0,0,0),IF(RP4="非常勤",QH18,QT18))</f>
        <v>　</v>
      </c>
      <c r="RH18" s="860"/>
      <c r="RI18" s="861"/>
      <c r="RJ18" s="352"/>
      <c r="RK18" s="859" t="str">
        <f>IF(RN18="×",TIME(0,0,0),IF(RP4="非常勤",QK18,QW18))</f>
        <v>　</v>
      </c>
      <c r="RL18" s="860"/>
      <c r="RM18" s="861"/>
      <c r="RN18" s="352"/>
      <c r="RO18" s="859" t="str">
        <f>IF(RR18="×",TIME(0,0,0),IF(RP4="非常勤",QN18,QZ18))</f>
        <v>　</v>
      </c>
      <c r="RP18" s="860"/>
      <c r="RQ18" s="861"/>
      <c r="RR18" s="352"/>
      <c r="RS18" s="862"/>
      <c r="RT18" s="863"/>
      <c r="RU18" s="862"/>
      <c r="RV18" s="864"/>
      <c r="RW18" s="863"/>
      <c r="RX18" s="865"/>
      <c r="RY18" s="866"/>
      <c r="RZ18" s="866"/>
      <c r="SA18" s="867"/>
      <c r="SB18" s="377">
        <f>$A$18</f>
        <v>4</v>
      </c>
      <c r="SC18" s="378" t="str">
        <f>$B$18</f>
        <v>祝</v>
      </c>
      <c r="SD18" s="854"/>
      <c r="SE18" s="855"/>
      <c r="SF18" s="854"/>
      <c r="SG18" s="855"/>
      <c r="SH18" s="856" t="str">
        <f>IFERROR(IF(OR(SC18="日",SC18="祝",SC18=0,SD18=""),"　",MAX(IF(AND(SD18&lt;=SH14,SF18&gt;SI14),SI14-SH14,IF(AND(SD18&gt;SH14,SF18&lt;=SI14),SF18-SD18,IF(AND(SD18&lt;=SH14,SF18&lt;=SI14),SF18-SH14,IF(AND(SD18&gt;SH14,SF18&gt;SI14),SI14-SD18,0)))),0)),0)</f>
        <v>　</v>
      </c>
      <c r="SI18" s="857"/>
      <c r="SJ18" s="858"/>
      <c r="SK18" s="856" t="str">
        <f>IFERROR(IF(OR(SC18="日",SC18="祝",SC18=0,SD18=""),"　",MAX(IF(AND(SD18&gt;SN14,SF18&gt;SL14),0,IF(AND(SD18&lt;=SN14,SD18&gt;SK14,SF18&gt;SL14),SN14-SD18,IF(AND(SD18&lt;=SN14,SD18&lt;=SK14,SF18&gt;SL14),SN14-SK14,IF(AND(SD18&gt;SK14,SF18&lt;=SL14),SF18-SD18,IF(AND(SD18&lt;=SK14,SF18&lt;=SL14),SF18-SK14,0))))),0)),0)</f>
        <v>　</v>
      </c>
      <c r="SL18" s="857"/>
      <c r="SM18" s="858"/>
      <c r="SN18" s="856" t="str">
        <f>IFERROR(IF(OR(SC18="日",SC18="祝",SC18=0,SD18=""),"　",MAX(IF(AND(SD18&lt;=SN14,SF18&gt;SO14),SO14-SN14,IF(SF18&lt;=SO14,0,IF(AND(SD18&gt;SN14,SF18&gt;SO14),SO14-SD18,0))),0)),0)</f>
        <v>　</v>
      </c>
      <c r="SO18" s="857"/>
      <c r="SP18" s="858"/>
      <c r="SQ18" s="856" t="str">
        <f>IFERROR(IF(OR(SC18="日",SC18="祝",SC18=0,SD18=""),"　",MAX(IF(SD18&gt;SQ14,SF18-SD18,IF(SD18&lt;=SQ14,SF18-SQ14,0)),0)),0)</f>
        <v>　</v>
      </c>
      <c r="SR18" s="857"/>
      <c r="SS18" s="858"/>
      <c r="ST18" s="856" t="str">
        <f>IFERROR(IF(OR(SC18="日",SC18="祝",SC18=0,SD18=""),"　",MAX(IF(AND(SD18&lt;=ST14,SF18&gt;SU14),SU14-ST14,IF(AND(SD18&gt;ST14,SF18&lt;=SU14),SF18-SD18,IF(AND(SD18&lt;=ST14,SF18&lt;=SU14),SF18-ST14,IF(AND(SD18&gt;ST14,SF18&gt;SU14),SU14-SD18,0)))),0)),0)</f>
        <v>　</v>
      </c>
      <c r="SU18" s="857"/>
      <c r="SV18" s="858"/>
      <c r="SW18" s="856" t="str">
        <f>IFERROR(IF(OR(SC18="日",SC18="祝",SC18=0,SD18=""),"　",MAX(IF(AND(SD18&gt;SZ14,SF18&gt;SX14),0,IF(AND(SD18&lt;=SZ14,SD18&gt;SW14,SF18&gt;SX14),SZ14-SD18,IF(AND(SD18&lt;=SZ14,SD18&lt;=SW14,SF18&gt;SX14),SZ14-SW14,IF(AND(SD18&gt;SW14,SF18&lt;=SX14),SF18-SD18,IF(AND(SD18&lt;=SW14,SF18&lt;=SX14),SF18-SW14,0))))),0)),0)</f>
        <v>　</v>
      </c>
      <c r="SX18" s="857"/>
      <c r="SY18" s="858"/>
      <c r="SZ18" s="856" t="str">
        <f>IFERROR(IF(OR(SC18="日",SC18="祝",SC18=0,SD18=""),"　",MAX(IF(AND(SD18&lt;=SZ14,SF18&gt;TA14),TA14-SZ14,IF(SF18&lt;=TA14,0,IF(AND(SD18&gt;SZ14,SF18&gt;TA14),TA14-SD18,0))),0)),0)</f>
        <v>　</v>
      </c>
      <c r="TA18" s="857"/>
      <c r="TB18" s="858"/>
      <c r="TC18" s="856" t="str">
        <f t="shared" si="9"/>
        <v>　</v>
      </c>
      <c r="TD18" s="857"/>
      <c r="TE18" s="858"/>
      <c r="TF18" s="859" t="str">
        <f>IF(TI18="×",TIME(0,0,0),IF(TS4="非常勤",SH18,ST18))</f>
        <v>　</v>
      </c>
      <c r="TG18" s="860"/>
      <c r="TH18" s="861"/>
      <c r="TI18" s="352"/>
      <c r="TJ18" s="859" t="str">
        <f>IF(TM18="×",TIME(0,0,0),IF(TS4="非常勤",SK18,SW18))</f>
        <v>　</v>
      </c>
      <c r="TK18" s="860"/>
      <c r="TL18" s="861"/>
      <c r="TM18" s="352"/>
      <c r="TN18" s="859" t="str">
        <f>IF(TQ18="×",TIME(0,0,0),IF(TS4="非常勤",SN18,SZ18))</f>
        <v>　</v>
      </c>
      <c r="TO18" s="860"/>
      <c r="TP18" s="861"/>
      <c r="TQ18" s="352"/>
      <c r="TR18" s="859" t="str">
        <f>IF(TU18="×",TIME(0,0,0),IF(TS4="非常勤",SQ18,TC18))</f>
        <v>　</v>
      </c>
      <c r="TS18" s="860"/>
      <c r="TT18" s="861"/>
      <c r="TU18" s="352"/>
      <c r="TV18" s="862"/>
      <c r="TW18" s="863"/>
      <c r="TX18" s="862"/>
      <c r="TY18" s="864"/>
      <c r="TZ18" s="863"/>
      <c r="UA18" s="865"/>
      <c r="UB18" s="866"/>
      <c r="UC18" s="866"/>
      <c r="UD18" s="867"/>
      <c r="UE18" s="377">
        <f>$A$18</f>
        <v>4</v>
      </c>
      <c r="UF18" s="378" t="str">
        <f>$B$18</f>
        <v>祝</v>
      </c>
      <c r="UG18" s="854"/>
      <c r="UH18" s="855"/>
      <c r="UI18" s="854"/>
      <c r="UJ18" s="855"/>
      <c r="UK18" s="856" t="str">
        <f>IFERROR(IF(OR(UF18="日",UF18="祝",UF18=0,UG18=""),"　",MAX(IF(AND(UG18&lt;=UK14,UI18&gt;UL14),UL14-UK14,IF(AND(UG18&gt;UK14,UI18&lt;=UL14),UI18-UG18,IF(AND(UG18&lt;=UK14,UI18&lt;=UL14),UI18-UK14,IF(AND(UG18&gt;UK14,UI18&gt;UL14),UL14-UG18,0)))),0)),0)</f>
        <v>　</v>
      </c>
      <c r="UL18" s="857"/>
      <c r="UM18" s="858"/>
      <c r="UN18" s="856" t="str">
        <f>IFERROR(IF(OR(UF18="日",UF18="祝",UF18=0,UG18=""),"　",MAX(IF(AND(UG18&gt;UQ14,UI18&gt;UO14),0,IF(AND(UG18&lt;=UQ14,UG18&gt;UN14,UI18&gt;UO14),UQ14-UG18,IF(AND(UG18&lt;=UQ14,UG18&lt;=UN14,UI18&gt;UO14),UQ14-UN14,IF(AND(UG18&gt;UN14,UI18&lt;=UO14),UI18-UG18,IF(AND(UG18&lt;=UN14,UI18&lt;=UO14),UI18-UN14,0))))),0)),0)</f>
        <v>　</v>
      </c>
      <c r="UO18" s="857"/>
      <c r="UP18" s="858"/>
      <c r="UQ18" s="856" t="str">
        <f>IFERROR(IF(OR(UF18="日",UF18="祝",UF18=0,UG18=""),"　",MAX(IF(AND(UG18&lt;=UQ14,UI18&gt;UR14),UR14-UQ14,IF(UI18&lt;=UR14,0,IF(AND(UG18&gt;UQ14,UI18&gt;UR14),UR14-UG18,0))),0)),0)</f>
        <v>　</v>
      </c>
      <c r="UR18" s="857"/>
      <c r="US18" s="858"/>
      <c r="UT18" s="856" t="str">
        <f>IFERROR(IF(OR(UF18="日",UF18="祝",UF18=0,UG18=""),"　",MAX(IF(UG18&gt;UT14,UI18-UG18,IF(UG18&lt;=UT14,UI18-UT14,0)),0)),0)</f>
        <v>　</v>
      </c>
      <c r="UU18" s="857"/>
      <c r="UV18" s="858"/>
      <c r="UW18" s="856" t="str">
        <f>IFERROR(IF(OR(UF18="日",UF18="祝",UF18=0,UG18=""),"　",MAX(IF(AND(UG18&lt;=UW14,UI18&gt;UX14),UX14-UW14,IF(AND(UG18&gt;UW14,UI18&lt;=UX14),UI18-UG18,IF(AND(UG18&lt;=UW14,UI18&lt;=UX14),UI18-UW14,IF(AND(UG18&gt;UW14,UI18&gt;UX14),UX14-UG18,0)))),0)),0)</f>
        <v>　</v>
      </c>
      <c r="UX18" s="857"/>
      <c r="UY18" s="858"/>
      <c r="UZ18" s="856" t="str">
        <f>IFERROR(IF(OR(UF18="日",UF18="祝",UF18=0,UG18=""),"　",MAX(IF(AND(UG18&gt;VC14,UI18&gt;VA14),0,IF(AND(UG18&lt;=VC14,UG18&gt;UZ14,UI18&gt;VA14),VC14-UG18,IF(AND(UG18&lt;=VC14,UG18&lt;=UZ14,UI18&gt;VA14),VC14-UZ14,IF(AND(UG18&gt;UZ14,UI18&lt;=VA14),UI18-UG18,IF(AND(UG18&lt;=UZ14,UI18&lt;=VA14),UI18-UZ14,0))))),0)),0)</f>
        <v>　</v>
      </c>
      <c r="VA18" s="857"/>
      <c r="VB18" s="858"/>
      <c r="VC18" s="856" t="str">
        <f>IFERROR(IF(OR(UF18="日",UF18="祝",UF18=0,UG18=""),"　",MAX(IF(AND(UG18&lt;=VC14,UI18&gt;VD14),VD14-VC14,IF(UI18&lt;=VD14,0,IF(AND(UG18&gt;VC14,UI18&gt;VD14),VD14-UG18,0))),0)),0)</f>
        <v>　</v>
      </c>
      <c r="VD18" s="857"/>
      <c r="VE18" s="858"/>
      <c r="VF18" s="856" t="str">
        <f t="shared" si="10"/>
        <v>　</v>
      </c>
      <c r="VG18" s="857"/>
      <c r="VH18" s="858"/>
      <c r="VI18" s="859" t="str">
        <f>IF(VL18="×",TIME(0,0,0),IF(VV4="非常勤",UK18,UW18))</f>
        <v>　</v>
      </c>
      <c r="VJ18" s="860"/>
      <c r="VK18" s="861"/>
      <c r="VL18" s="352"/>
      <c r="VM18" s="859" t="str">
        <f>IF(VP18="×",TIME(0,0,0),IF(VV4="非常勤",UN18,UZ18))</f>
        <v>　</v>
      </c>
      <c r="VN18" s="860"/>
      <c r="VO18" s="861"/>
      <c r="VP18" s="352"/>
      <c r="VQ18" s="859" t="str">
        <f>IF(VT18="×",TIME(0,0,0),IF(VV4="非常勤",UQ18,VC18))</f>
        <v>　</v>
      </c>
      <c r="VR18" s="860"/>
      <c r="VS18" s="861"/>
      <c r="VT18" s="352"/>
      <c r="VU18" s="859" t="str">
        <f>IF(VX18="×",TIME(0,0,0),IF(VV4="非常勤",UT18,VF18))</f>
        <v>　</v>
      </c>
      <c r="VV18" s="860"/>
      <c r="VW18" s="861"/>
      <c r="VX18" s="352"/>
      <c r="VY18" s="862"/>
      <c r="VZ18" s="863"/>
      <c r="WA18" s="862"/>
      <c r="WB18" s="864"/>
      <c r="WC18" s="863"/>
      <c r="WD18" s="865"/>
      <c r="WE18" s="866"/>
      <c r="WF18" s="866"/>
      <c r="WG18" s="867"/>
      <c r="WH18" s="377">
        <f>$A$18</f>
        <v>4</v>
      </c>
      <c r="WI18" s="378" t="str">
        <f>$B$18</f>
        <v>祝</v>
      </c>
      <c r="WJ18" s="854"/>
      <c r="WK18" s="855"/>
      <c r="WL18" s="854"/>
      <c r="WM18" s="855"/>
      <c r="WN18" s="856" t="str">
        <f>IFERROR(IF(OR(WI18="日",WI18="祝",WI18=0,WJ18=""),"　",MAX(IF(AND(WJ18&lt;=WN14,WL18&gt;WO14),WO14-WN14,IF(AND(WJ18&gt;WN14,WL18&lt;=WO14),WL18-WJ18,IF(AND(WJ18&lt;=WN14,WL18&lt;=WO14),WL18-WN14,IF(AND(WJ18&gt;WN14,WL18&gt;WO14),WO14-WJ18,0)))),0)),0)</f>
        <v>　</v>
      </c>
      <c r="WO18" s="857"/>
      <c r="WP18" s="858"/>
      <c r="WQ18" s="856" t="str">
        <f>IFERROR(IF(OR(WI18="日",WI18="祝",WI18=0,WJ18=""),"　",MAX(IF(AND(WJ18&gt;WT14,WL18&gt;WR14),0,IF(AND(WJ18&lt;=WT14,WJ18&gt;WQ14,WL18&gt;WR14),WT14-WJ18,IF(AND(WJ18&lt;=WT14,WJ18&lt;=WQ14,WL18&gt;WR14),WT14-WQ14,IF(AND(WJ18&gt;WQ14,WL18&lt;=WR14),WL18-WJ18,IF(AND(WJ18&lt;=WQ14,WL18&lt;=WR14),WL18-WQ14,0))))),0)),0)</f>
        <v>　</v>
      </c>
      <c r="WR18" s="857"/>
      <c r="WS18" s="858"/>
      <c r="WT18" s="856" t="str">
        <f>IFERROR(IF(OR(WI18="日",WI18="祝",WI18=0,WJ18=""),"　",MAX(IF(AND(WJ18&lt;=WT14,WL18&gt;WU14),WU14-WT14,IF(WL18&lt;=WU14,0,IF(AND(WJ18&gt;WT14,WL18&gt;WU14),WU14-WJ18,0))),0)),0)</f>
        <v>　</v>
      </c>
      <c r="WU18" s="857"/>
      <c r="WV18" s="858"/>
      <c r="WW18" s="856" t="str">
        <f>IFERROR(IF(OR(WI18="日",WI18="祝",WI18=0,WJ18=""),"　",MAX(IF(WJ18&gt;WW14,WL18-WJ18,IF(WJ18&lt;=WW14,WL18-WW14,0)),0)),0)</f>
        <v>　</v>
      </c>
      <c r="WX18" s="857"/>
      <c r="WY18" s="858"/>
      <c r="WZ18" s="856" t="str">
        <f>IFERROR(IF(OR(WI18="日",WI18="祝",WI18=0,WJ18=""),"　",MAX(IF(AND(WJ18&lt;=WZ14,WL18&gt;XA14),XA14-WZ14,IF(AND(WJ18&gt;WZ14,WL18&lt;=XA14),WL18-WJ18,IF(AND(WJ18&lt;=WZ14,WL18&lt;=XA14),WL18-WZ14,IF(AND(WJ18&gt;WZ14,WL18&gt;XA14),XA14-WJ18,0)))),0)),0)</f>
        <v>　</v>
      </c>
      <c r="XA18" s="857"/>
      <c r="XB18" s="858"/>
      <c r="XC18" s="856" t="str">
        <f>IFERROR(IF(OR(WI18="日",WI18="祝",WI18=0,WJ18=""),"　",MAX(IF(AND(WJ18&gt;XF14,WL18&gt;XD14),0,IF(AND(WJ18&lt;=XF14,WJ18&gt;XC14,WL18&gt;XD14),XF14-WJ18,IF(AND(WJ18&lt;=XF14,WJ18&lt;=XC14,WL18&gt;XD14),XF14-XC14,IF(AND(WJ18&gt;XC14,WL18&lt;=XD14),WL18-WJ18,IF(AND(WJ18&lt;=XC14,WL18&lt;=XD14),WL18-XC14,0))))),0)),0)</f>
        <v>　</v>
      </c>
      <c r="XD18" s="857"/>
      <c r="XE18" s="858"/>
      <c r="XF18" s="856" t="str">
        <f>IFERROR(IF(OR(WI18="日",WI18="祝",WI18=0,WJ18=""),"　",MAX(IF(AND(WJ18&lt;=XF14,WL18&gt;XG14),XG14-XF14,IF(WL18&lt;=XG14,0,IF(AND(WJ18&gt;XF14,WL18&gt;XG14),XG14-WJ18,0))),0)),0)</f>
        <v>　</v>
      </c>
      <c r="XG18" s="857"/>
      <c r="XH18" s="858"/>
      <c r="XI18" s="856" t="str">
        <f t="shared" si="11"/>
        <v>　</v>
      </c>
      <c r="XJ18" s="857"/>
      <c r="XK18" s="858"/>
      <c r="XL18" s="859" t="str">
        <f>IF(XO18="×",TIME(0,0,0),IF(XY4="非常勤",WN18,WZ18))</f>
        <v>　</v>
      </c>
      <c r="XM18" s="860"/>
      <c r="XN18" s="861"/>
      <c r="XO18" s="352"/>
      <c r="XP18" s="859" t="str">
        <f>IF(XS18="×",TIME(0,0,0),IF(XY4="非常勤",WQ18,XC18))</f>
        <v>　</v>
      </c>
      <c r="XQ18" s="860"/>
      <c r="XR18" s="861"/>
      <c r="XS18" s="352"/>
      <c r="XT18" s="859" t="str">
        <f>IF(XW18="×",TIME(0,0,0),IF(XY4="非常勤",WT18,XF18))</f>
        <v>　</v>
      </c>
      <c r="XU18" s="860"/>
      <c r="XV18" s="861"/>
      <c r="XW18" s="352"/>
      <c r="XX18" s="859" t="str">
        <f>IF(YA18="×",TIME(0,0,0),IF(XY4="非常勤",WW18,XI18))</f>
        <v>　</v>
      </c>
      <c r="XY18" s="860"/>
      <c r="XZ18" s="861"/>
      <c r="YA18" s="352"/>
      <c r="YB18" s="862"/>
      <c r="YC18" s="863"/>
      <c r="YD18" s="862"/>
      <c r="YE18" s="864"/>
      <c r="YF18" s="863"/>
      <c r="YG18" s="865"/>
      <c r="YH18" s="866"/>
      <c r="YI18" s="866"/>
      <c r="YJ18" s="867"/>
      <c r="YK18" s="377">
        <f>$A$18</f>
        <v>4</v>
      </c>
      <c r="YL18" s="378" t="str">
        <f>$B$18</f>
        <v>祝</v>
      </c>
      <c r="YM18" s="854"/>
      <c r="YN18" s="855"/>
      <c r="YO18" s="854"/>
      <c r="YP18" s="855"/>
      <c r="YQ18" s="856" t="str">
        <f>IFERROR(IF(OR(YL18="日",YL18="祝",YL18=0,YM18=""),"　",MAX(IF(AND(YM18&lt;=YQ14,YO18&gt;YR14),YR14-YQ14,IF(AND(YM18&gt;YQ14,YO18&lt;=YR14),YO18-YM18,IF(AND(YM18&lt;=YQ14,YO18&lt;=YR14),YO18-YQ14,IF(AND(YM18&gt;YQ14,YO18&gt;YR14),YR14-YM18,0)))),0)),0)</f>
        <v>　</v>
      </c>
      <c r="YR18" s="857"/>
      <c r="YS18" s="858"/>
      <c r="YT18" s="856" t="str">
        <f>IFERROR(IF(OR(YL18="日",YL18="祝",YL18=0,YM18=""),"　",MAX(IF(AND(YM18&gt;YW14,YO18&gt;YU14),0,IF(AND(YM18&lt;=YW14,YM18&gt;YT14,YO18&gt;YU14),YW14-YM18,IF(AND(YM18&lt;=YW14,YM18&lt;=YT14,YO18&gt;YU14),YW14-YT14,IF(AND(YM18&gt;YT14,YO18&lt;=YU14),YO18-YM18,IF(AND(YM18&lt;=YT14,YO18&lt;=YU14),YO18-YT14,0))))),0)),0)</f>
        <v>　</v>
      </c>
      <c r="YU18" s="857"/>
      <c r="YV18" s="858"/>
      <c r="YW18" s="856" t="str">
        <f>IFERROR(IF(OR(YL18="日",YL18="祝",YL18=0,YM18=""),"　",MAX(IF(AND(YM18&lt;=YW14,YO18&gt;YX14),YX14-YW14,IF(YO18&lt;=YX14,0,IF(AND(YM18&gt;YW14,YO18&gt;YX14),YX14-YM18,0))),0)),0)</f>
        <v>　</v>
      </c>
      <c r="YX18" s="857"/>
      <c r="YY18" s="858"/>
      <c r="YZ18" s="856" t="str">
        <f>IFERROR(IF(OR(YL18="日",YL18="祝",YL18=0,YM18=""),"　",MAX(IF(YM18&gt;YZ14,YO18-YM18,IF(YM18&lt;=YZ14,YO18-YZ14,0)),0)),0)</f>
        <v>　</v>
      </c>
      <c r="ZA18" s="857"/>
      <c r="ZB18" s="858"/>
      <c r="ZC18" s="856" t="str">
        <f>IFERROR(IF(OR(YL18="日",YL18="祝",YL18=0,YM18=""),"　",MAX(IF(AND(YM18&lt;=ZC14,YO18&gt;ZD14),ZD14-ZC14,IF(AND(YM18&gt;ZC14,YO18&lt;=ZD14),YO18-YM18,IF(AND(YM18&lt;=ZC14,YO18&lt;=ZD14),YO18-ZC14,IF(AND(YM18&gt;ZC14,YO18&gt;ZD14),ZD14-YM18,0)))),0)),0)</f>
        <v>　</v>
      </c>
      <c r="ZD18" s="857"/>
      <c r="ZE18" s="858"/>
      <c r="ZF18" s="856" t="str">
        <f>IFERROR(IF(OR(YL18="日",YL18="祝",YL18=0,YM18=""),"　",MAX(IF(AND(YM18&gt;ZI14,YO18&gt;ZG14),0,IF(AND(YM18&lt;=ZI14,YM18&gt;ZF14,YO18&gt;ZG14),ZI14-YM18,IF(AND(YM18&lt;=ZI14,YM18&lt;=ZF14,YO18&gt;ZG14),ZI14-ZF14,IF(AND(YM18&gt;ZF14,YO18&lt;=ZG14),YO18-YM18,IF(AND(YM18&lt;=ZF14,YO18&lt;=ZG14),YO18-ZF14,0))))),0)),0)</f>
        <v>　</v>
      </c>
      <c r="ZG18" s="857"/>
      <c r="ZH18" s="858"/>
      <c r="ZI18" s="856" t="str">
        <f>IFERROR(IF(OR(YL18="日",YL18="祝",YL18=0,YM18=""),"　",MAX(IF(AND(YM18&lt;=ZI14,YO18&gt;ZJ14),ZJ14-ZI14,IF(YO18&lt;=ZJ14,0,IF(AND(YM18&gt;ZI14,YO18&gt;ZJ14),ZJ14-YM18,0))),0)),0)</f>
        <v>　</v>
      </c>
      <c r="ZJ18" s="857"/>
      <c r="ZK18" s="858"/>
      <c r="ZL18" s="856" t="str">
        <f t="shared" si="12"/>
        <v>　</v>
      </c>
      <c r="ZM18" s="857"/>
      <c r="ZN18" s="858"/>
      <c r="ZO18" s="859" t="str">
        <f>IF(ZR18="×",TIME(0,0,0),IF(AAB4="非常勤",YQ18,ZC18))</f>
        <v>　</v>
      </c>
      <c r="ZP18" s="860"/>
      <c r="ZQ18" s="861"/>
      <c r="ZR18" s="352"/>
      <c r="ZS18" s="859" t="str">
        <f>IF(ZV18="×",TIME(0,0,0),IF(AAB4="非常勤",YT18,ZF18))</f>
        <v>　</v>
      </c>
      <c r="ZT18" s="860"/>
      <c r="ZU18" s="861"/>
      <c r="ZV18" s="352"/>
      <c r="ZW18" s="859" t="str">
        <f>IF(ZZ18="×",TIME(0,0,0),IF(AAB4="非常勤",YW18,ZI18))</f>
        <v>　</v>
      </c>
      <c r="ZX18" s="860"/>
      <c r="ZY18" s="861"/>
      <c r="ZZ18" s="352"/>
      <c r="AAA18" s="859" t="str">
        <f>IF(AAD18="×",TIME(0,0,0),IF(AAB4="非常勤",YZ18,ZL18))</f>
        <v>　</v>
      </c>
      <c r="AAB18" s="860"/>
      <c r="AAC18" s="861"/>
      <c r="AAD18" s="352"/>
      <c r="AAE18" s="862"/>
      <c r="AAF18" s="863"/>
      <c r="AAG18" s="862"/>
      <c r="AAH18" s="864"/>
      <c r="AAI18" s="863"/>
      <c r="AAJ18" s="865"/>
      <c r="AAK18" s="866"/>
      <c r="AAL18" s="866"/>
      <c r="AAM18" s="867"/>
      <c r="AAN18" s="377">
        <f>$A$18</f>
        <v>4</v>
      </c>
      <c r="AAO18" s="378" t="str">
        <f>$B$18</f>
        <v>祝</v>
      </c>
      <c r="AAP18" s="854"/>
      <c r="AAQ18" s="855"/>
      <c r="AAR18" s="854"/>
      <c r="AAS18" s="855"/>
      <c r="AAT18" s="856" t="str">
        <f>IFERROR(IF(OR(AAO18="日",AAO18="祝",AAO18=0,AAP18=""),"　",MAX(IF(AND(AAP18&lt;=AAT14,AAR18&gt;AAU14),AAU14-AAT14,IF(AND(AAP18&gt;AAT14,AAR18&lt;=AAU14),AAR18-AAP18,IF(AND(AAP18&lt;=AAT14,AAR18&lt;=AAU14),AAR18-AAT14,IF(AND(AAP18&gt;AAT14,AAR18&gt;AAU14),AAU14-AAP18,0)))),0)),0)</f>
        <v>　</v>
      </c>
      <c r="AAU18" s="857"/>
      <c r="AAV18" s="858"/>
      <c r="AAW18" s="856" t="str">
        <f>IFERROR(IF(OR(AAO18="日",AAO18="祝",AAO18=0,AAP18=""),"　",MAX(IF(AND(AAP18&gt;AAZ14,AAR18&gt;AAX14),0,IF(AND(AAP18&lt;=AAZ14,AAP18&gt;AAW14,AAR18&gt;AAX14),AAZ14-AAP18,IF(AND(AAP18&lt;=AAZ14,AAP18&lt;=AAW14,AAR18&gt;AAX14),AAZ14-AAW14,IF(AND(AAP18&gt;AAW14,AAR18&lt;=AAX14),AAR18-AAP18,IF(AND(AAP18&lt;=AAW14,AAR18&lt;=AAX14),AAR18-AAW14,0))))),0)),0)</f>
        <v>　</v>
      </c>
      <c r="AAX18" s="857"/>
      <c r="AAY18" s="858"/>
      <c r="AAZ18" s="856" t="str">
        <f>IFERROR(IF(OR(AAO18="日",AAO18="祝",AAO18=0,AAP18=""),"　",MAX(IF(AND(AAP18&lt;=AAZ14,AAR18&gt;ABA14),ABA14-AAZ14,IF(AAR18&lt;=ABA14,0,IF(AND(AAP18&gt;AAZ14,AAR18&gt;ABA14),ABA14-AAP18,0))),0)),0)</f>
        <v>　</v>
      </c>
      <c r="ABA18" s="857"/>
      <c r="ABB18" s="858"/>
      <c r="ABC18" s="856" t="str">
        <f>IFERROR(IF(OR(AAO18="日",AAO18="祝",AAO18=0,AAP18=""),"　",MAX(IF(AAP18&gt;ABC14,AAR18-AAP18,IF(AAP18&lt;=ABC14,AAR18-ABC14,0)),0)),0)</f>
        <v>　</v>
      </c>
      <c r="ABD18" s="857"/>
      <c r="ABE18" s="858"/>
      <c r="ABF18" s="856" t="str">
        <f>IFERROR(IF(OR(AAO18="日",AAO18="祝",AAO18=0,AAP18=""),"　",MAX(IF(AND(AAP18&lt;=ABF14,AAR18&gt;ABG14),ABG14-ABF14,IF(AND(AAP18&gt;ABF14,AAR18&lt;=ABG14),AAR18-AAP18,IF(AND(AAP18&lt;=ABF14,AAR18&lt;=ABG14),AAR18-ABF14,IF(AND(AAP18&gt;ABF14,AAR18&gt;ABG14),ABG14-AAP18,0)))),0)),0)</f>
        <v>　</v>
      </c>
      <c r="ABG18" s="857"/>
      <c r="ABH18" s="858"/>
      <c r="ABI18" s="856" t="str">
        <f>IFERROR(IF(OR(AAO18="日",AAO18="祝",AAO18=0,AAP18=""),"　",MAX(IF(AND(AAP18&gt;ABL14,AAR18&gt;ABJ14),0,IF(AND(AAP18&lt;=ABL14,AAP18&gt;ABI14,AAR18&gt;ABJ14),ABL14-AAP18,IF(AND(AAP18&lt;=ABL14,AAP18&lt;=ABI14,AAR18&gt;ABJ14),ABL14-ABI14,IF(AND(AAP18&gt;ABI14,AAR18&lt;=ABJ14),AAR18-AAP18,IF(AND(AAP18&lt;=ABI14,AAR18&lt;=ABJ14),AAR18-ABI14,0))))),0)),0)</f>
        <v>　</v>
      </c>
      <c r="ABJ18" s="857"/>
      <c r="ABK18" s="858"/>
      <c r="ABL18" s="856" t="str">
        <f>IFERROR(IF(OR(AAO18="日",AAO18="祝",AAO18=0,AAP18=""),"　",MAX(IF(AND(AAP18&lt;=ABL14,AAR18&gt;ABM14),ABM14-ABL14,IF(AAR18&lt;=ABM14,0,IF(AND(AAP18&gt;ABL14,AAR18&gt;ABM14),ABM14-AAP18,0))),0)),0)</f>
        <v>　</v>
      </c>
      <c r="ABM18" s="857"/>
      <c r="ABN18" s="858"/>
      <c r="ABO18" s="856" t="str">
        <f t="shared" si="13"/>
        <v>　</v>
      </c>
      <c r="ABP18" s="857"/>
      <c r="ABQ18" s="858"/>
      <c r="ABR18" s="859" t="str">
        <f>IF(ABU18="×",TIME(0,0,0),IF(ACE4="非常勤",AAT18,ABF18))</f>
        <v>　</v>
      </c>
      <c r="ABS18" s="860"/>
      <c r="ABT18" s="861"/>
      <c r="ABU18" s="352"/>
      <c r="ABV18" s="859" t="str">
        <f>IF(ABY18="×",TIME(0,0,0),IF(ACE4="非常勤",AAW18,ABI18))</f>
        <v>　</v>
      </c>
      <c r="ABW18" s="860"/>
      <c r="ABX18" s="861"/>
      <c r="ABY18" s="352"/>
      <c r="ABZ18" s="859" t="str">
        <f>IF(ACC18="×",TIME(0,0,0),IF(ACE4="非常勤",AAZ18,ABL18))</f>
        <v>　</v>
      </c>
      <c r="ACA18" s="860"/>
      <c r="ACB18" s="861"/>
      <c r="ACC18" s="352"/>
      <c r="ACD18" s="859" t="str">
        <f>IF(ACG18="×",TIME(0,0,0),IF(ACE4="非常勤",ABC18,ABO18))</f>
        <v>　</v>
      </c>
      <c r="ACE18" s="860"/>
      <c r="ACF18" s="861"/>
      <c r="ACG18" s="352"/>
      <c r="ACH18" s="862"/>
      <c r="ACI18" s="863"/>
      <c r="ACJ18" s="862"/>
      <c r="ACK18" s="864"/>
      <c r="ACL18" s="863"/>
      <c r="ACM18" s="865"/>
      <c r="ACN18" s="866"/>
      <c r="ACO18" s="866"/>
      <c r="ACP18" s="867"/>
      <c r="ACQ18" s="377">
        <f>$A$18</f>
        <v>4</v>
      </c>
      <c r="ACR18" s="378" t="str">
        <f>$B$18</f>
        <v>祝</v>
      </c>
      <c r="ACS18" s="854"/>
      <c r="ACT18" s="855"/>
      <c r="ACU18" s="854"/>
      <c r="ACV18" s="855"/>
      <c r="ACW18" s="856" t="str">
        <f>IFERROR(IF(OR(ACR18="日",ACR18="祝",ACR18=0,ACS18=""),"　",MAX(IF(AND(ACS18&lt;=ACW14,ACU18&gt;ACX14),ACX14-ACW14,IF(AND(ACS18&gt;ACW14,ACU18&lt;=ACX14),ACU18-ACS18,IF(AND(ACS18&lt;=ACW14,ACU18&lt;=ACX14),ACU18-ACW14,IF(AND(ACS18&gt;ACW14,ACU18&gt;ACX14),ACX14-ACS18,0)))),0)),0)</f>
        <v>　</v>
      </c>
      <c r="ACX18" s="857"/>
      <c r="ACY18" s="858"/>
      <c r="ACZ18" s="856" t="str">
        <f>IFERROR(IF(OR(ACR18="日",ACR18="祝",ACR18=0,ACS18=""),"　",MAX(IF(AND(ACS18&gt;ADC14,ACU18&gt;ADA14),0,IF(AND(ACS18&lt;=ADC14,ACS18&gt;ACZ14,ACU18&gt;ADA14),ADC14-ACS18,IF(AND(ACS18&lt;=ADC14,ACS18&lt;=ACZ14,ACU18&gt;ADA14),ADC14-ACZ14,IF(AND(ACS18&gt;ACZ14,ACU18&lt;=ADA14),ACU18-ACS18,IF(AND(ACS18&lt;=ACZ14,ACU18&lt;=ADA14),ACU18-ACZ14,0))))),0)),0)</f>
        <v>　</v>
      </c>
      <c r="ADA18" s="857"/>
      <c r="ADB18" s="858"/>
      <c r="ADC18" s="856" t="str">
        <f>IFERROR(IF(OR(ACR18="日",ACR18="祝",ACR18=0,ACS18=""),"　",MAX(IF(AND(ACS18&lt;=ADC14,ACU18&gt;ADD14),ADD14-ADC14,IF(ACU18&lt;=ADD14,0,IF(AND(ACS18&gt;ADC14,ACU18&gt;ADD14),ADD14-ACS18,0))),0)),0)</f>
        <v>　</v>
      </c>
      <c r="ADD18" s="857"/>
      <c r="ADE18" s="858"/>
      <c r="ADF18" s="856" t="str">
        <f>IFERROR(IF(OR(ACR18="日",ACR18="祝",ACR18=0,ACS18=""),"　",MAX(IF(ACS18&gt;ADF14,ACU18-ACS18,IF(ACS18&lt;=ADF14,ACU18-ADF14,0)),0)),0)</f>
        <v>　</v>
      </c>
      <c r="ADG18" s="857"/>
      <c r="ADH18" s="858"/>
      <c r="ADI18" s="856" t="str">
        <f>IFERROR(IF(OR(ACR18="日",ACR18="祝",ACR18=0,ACS18=""),"　",MAX(IF(AND(ACS18&lt;=ADI14,ACU18&gt;ADJ14),ADJ14-ADI14,IF(AND(ACS18&gt;ADI14,ACU18&lt;=ADJ14),ACU18-ACS18,IF(AND(ACS18&lt;=ADI14,ACU18&lt;=ADJ14),ACU18-ADI14,IF(AND(ACS18&gt;ADI14,ACU18&gt;ADJ14),ADJ14-ACS18,0)))),0)),0)</f>
        <v>　</v>
      </c>
      <c r="ADJ18" s="857"/>
      <c r="ADK18" s="858"/>
      <c r="ADL18" s="856" t="str">
        <f>IFERROR(IF(OR(ACR18="日",ACR18="祝",ACR18=0,ACS18=""),"　",MAX(IF(AND(ACS18&gt;ADO14,ACU18&gt;ADM14),0,IF(AND(ACS18&lt;=ADO14,ACS18&gt;ADL14,ACU18&gt;ADM14),ADO14-ACS18,IF(AND(ACS18&lt;=ADO14,ACS18&lt;=ADL14,ACU18&gt;ADM14),ADO14-ADL14,IF(AND(ACS18&gt;ADL14,ACU18&lt;=ADM14),ACU18-ACS18,IF(AND(ACS18&lt;=ADL14,ACU18&lt;=ADM14),ACU18-ADL14,0))))),0)),0)</f>
        <v>　</v>
      </c>
      <c r="ADM18" s="857"/>
      <c r="ADN18" s="858"/>
      <c r="ADO18" s="856" t="str">
        <f>IFERROR(IF(OR(ACR18="日",ACR18="祝",ACR18=0,ACS18=""),"　",MAX(IF(AND(ACS18&lt;=ADO14,ACU18&gt;ADP14),ADP14-ADO14,IF(ACU18&lt;=ADP14,0,IF(AND(ACS18&gt;ADO14,ACU18&gt;ADP14),ADP14-ACS18,0))),0)),0)</f>
        <v>　</v>
      </c>
      <c r="ADP18" s="857"/>
      <c r="ADQ18" s="858"/>
      <c r="ADR18" s="856" t="str">
        <f t="shared" si="14"/>
        <v>　</v>
      </c>
      <c r="ADS18" s="857"/>
      <c r="ADT18" s="858"/>
      <c r="ADU18" s="859" t="str">
        <f>IF(ADX18="×",TIME(0,0,0),IF(AEH4="非常勤",ACW18,ADI18))</f>
        <v>　</v>
      </c>
      <c r="ADV18" s="860"/>
      <c r="ADW18" s="861"/>
      <c r="ADX18" s="352"/>
      <c r="ADY18" s="859" t="str">
        <f>IF(AEB18="×",TIME(0,0,0),IF(AEH4="非常勤",ACZ18,ADL18))</f>
        <v>　</v>
      </c>
      <c r="ADZ18" s="860"/>
      <c r="AEA18" s="861"/>
      <c r="AEB18" s="352"/>
      <c r="AEC18" s="859" t="str">
        <f>IF(AEF18="×",TIME(0,0,0),IF(AEH4="非常勤",ADC18,ADO18))</f>
        <v>　</v>
      </c>
      <c r="AED18" s="860"/>
      <c r="AEE18" s="861"/>
      <c r="AEF18" s="352"/>
      <c r="AEG18" s="859" t="str">
        <f>IF(AEJ18="×",TIME(0,0,0),IF(AEH4="非常勤",ADF18,ADR18))</f>
        <v>　</v>
      </c>
      <c r="AEH18" s="860"/>
      <c r="AEI18" s="861"/>
      <c r="AEJ18" s="352"/>
      <c r="AEK18" s="862"/>
      <c r="AEL18" s="863"/>
      <c r="AEM18" s="862"/>
      <c r="AEN18" s="864"/>
      <c r="AEO18" s="863"/>
      <c r="AEP18" s="865"/>
      <c r="AEQ18" s="866"/>
      <c r="AER18" s="866"/>
      <c r="AES18" s="867"/>
      <c r="AET18" s="377">
        <f>$A$18</f>
        <v>4</v>
      </c>
      <c r="AEU18" s="378" t="str">
        <f>$B$18</f>
        <v>祝</v>
      </c>
      <c r="AEV18" s="854"/>
      <c r="AEW18" s="855"/>
      <c r="AEX18" s="854"/>
      <c r="AEY18" s="855"/>
      <c r="AEZ18" s="856" t="str">
        <f>IFERROR(IF(OR(AEU18="日",AEU18="祝",AEU18=0,AEV18=""),"　",MAX(IF(AND(AEV18&lt;=AEZ14,AEX18&gt;AFA14),AFA14-AEZ14,IF(AND(AEV18&gt;AEZ14,AEX18&lt;=AFA14),AEX18-AEV18,IF(AND(AEV18&lt;=AEZ14,AEX18&lt;=AFA14),AEX18-AEZ14,IF(AND(AEV18&gt;AEZ14,AEX18&gt;AFA14),AFA14-AEV18,0)))),0)),0)</f>
        <v>　</v>
      </c>
      <c r="AFA18" s="857"/>
      <c r="AFB18" s="858"/>
      <c r="AFC18" s="856" t="str">
        <f>IFERROR(IF(OR(AEU18="日",AEU18="祝",AEU18=0,AEV18=""),"　",MAX(IF(AND(AEV18&gt;AFF14,AEX18&gt;AFD14),0,IF(AND(AEV18&lt;=AFF14,AEV18&gt;AFC14,AEX18&gt;AFD14),AFF14-AEV18,IF(AND(AEV18&lt;=AFF14,AEV18&lt;=AFC14,AEX18&gt;AFD14),AFF14-AFC14,IF(AND(AEV18&gt;AFC14,AEX18&lt;=AFD14),AEX18-AEV18,IF(AND(AEV18&lt;=AFC14,AEX18&lt;=AFD14),AEX18-AFC14,0))))),0)),0)</f>
        <v>　</v>
      </c>
      <c r="AFD18" s="857"/>
      <c r="AFE18" s="858"/>
      <c r="AFF18" s="856" t="str">
        <f>IFERROR(IF(OR(AEU18="日",AEU18="祝",AEU18=0,AEV18=""),"　",MAX(IF(AND(AEV18&lt;=AFF14,AEX18&gt;AFG14),AFG14-AFF14,IF(AEX18&lt;=AFG14,0,IF(AND(AEV18&gt;AFF14,AEX18&gt;AFG14),AFG14-AEV18,0))),0)),0)</f>
        <v>　</v>
      </c>
      <c r="AFG18" s="857"/>
      <c r="AFH18" s="858"/>
      <c r="AFI18" s="856" t="str">
        <f>IFERROR(IF(OR(AEU18="日",AEU18="祝",AEU18=0,AEV18=""),"　",MAX(IF(AEV18&gt;AFI14,AEX18-AEV18,IF(AEV18&lt;=AFI14,AEX18-AFI14,0)),0)),0)</f>
        <v>　</v>
      </c>
      <c r="AFJ18" s="857"/>
      <c r="AFK18" s="858"/>
      <c r="AFL18" s="856" t="str">
        <f>IFERROR(IF(OR(AEU18="日",AEU18="祝",AEU18=0,AEV18=""),"　",MAX(IF(AND(AEV18&lt;=AFL14,AEX18&gt;AFM14),AFM14-AFL14,IF(AND(AEV18&gt;AFL14,AEX18&lt;=AFM14),AEX18-AEV18,IF(AND(AEV18&lt;=AFL14,AEX18&lt;=AFM14),AEX18-AFL14,IF(AND(AEV18&gt;AFL14,AEX18&gt;AFM14),AFM14-AEV18,0)))),0)),0)</f>
        <v>　</v>
      </c>
      <c r="AFM18" s="857"/>
      <c r="AFN18" s="858"/>
      <c r="AFO18" s="856" t="str">
        <f>IFERROR(IF(OR(AEU18="日",AEU18="祝",AEU18=0,AEV18=""),"　",MAX(IF(AND(AEV18&gt;AFR14,AEX18&gt;AFP14),0,IF(AND(AEV18&lt;=AFR14,AEV18&gt;AFO14,AEX18&gt;AFP14),AFR14-AEV18,IF(AND(AEV18&lt;=AFR14,AEV18&lt;=AFO14,AEX18&gt;AFP14),AFR14-AFO14,IF(AND(AEV18&gt;AFO14,AEX18&lt;=AFP14),AEX18-AEV18,IF(AND(AEV18&lt;=AFO14,AEX18&lt;=AFP14),AEX18-AFO14,0))))),0)),0)</f>
        <v>　</v>
      </c>
      <c r="AFP18" s="857"/>
      <c r="AFQ18" s="858"/>
      <c r="AFR18" s="856" t="str">
        <f>IFERROR(IF(OR(AEU18="日",AEU18="祝",AEU18=0,AEV18=""),"　",MAX(IF(AND(AEV18&lt;=AFR14,AEX18&gt;AFS14),AFS14-AFR14,IF(AEX18&lt;=AFS14,0,IF(AND(AEV18&gt;AFR14,AEX18&gt;AFS14),AFS14-AEV18,0))),0)),0)</f>
        <v>　</v>
      </c>
      <c r="AFS18" s="857"/>
      <c r="AFT18" s="858"/>
      <c r="AFU18" s="856" t="str">
        <f t="shared" si="15"/>
        <v>　</v>
      </c>
      <c r="AFV18" s="857"/>
      <c r="AFW18" s="858"/>
      <c r="AFX18" s="859" t="str">
        <f>IF(AGA18="×",TIME(0,0,0),IF(AGK4="非常勤",AEZ18,AFL18))</f>
        <v>　</v>
      </c>
      <c r="AFY18" s="860"/>
      <c r="AFZ18" s="861"/>
      <c r="AGA18" s="352"/>
      <c r="AGB18" s="859" t="str">
        <f>IF(AGE18="×",TIME(0,0,0),IF(AGK4="非常勤",AFC18,AFO18))</f>
        <v>　</v>
      </c>
      <c r="AGC18" s="860"/>
      <c r="AGD18" s="861"/>
      <c r="AGE18" s="352"/>
      <c r="AGF18" s="859" t="str">
        <f>IF(AGI18="×",TIME(0,0,0),IF(AGK4="非常勤",AFF18,AFR18))</f>
        <v>　</v>
      </c>
      <c r="AGG18" s="860"/>
      <c r="AGH18" s="861"/>
      <c r="AGI18" s="352"/>
      <c r="AGJ18" s="859" t="str">
        <f>IF(AGM18="×",TIME(0,0,0),IF(AGK4="非常勤",AFI18,AFU18))</f>
        <v>　</v>
      </c>
      <c r="AGK18" s="860"/>
      <c r="AGL18" s="861"/>
      <c r="AGM18" s="352"/>
      <c r="AGN18" s="862"/>
      <c r="AGO18" s="863"/>
      <c r="AGP18" s="862"/>
      <c r="AGQ18" s="864"/>
      <c r="AGR18" s="863"/>
      <c r="AGS18" s="865"/>
      <c r="AGT18" s="866"/>
      <c r="AGU18" s="866"/>
      <c r="AGV18" s="867"/>
      <c r="AGW18" s="377">
        <f>$A$18</f>
        <v>4</v>
      </c>
      <c r="AGX18" s="378" t="str">
        <f>$B$18</f>
        <v>祝</v>
      </c>
      <c r="AGY18" s="854"/>
      <c r="AGZ18" s="855"/>
      <c r="AHA18" s="854"/>
      <c r="AHB18" s="855"/>
      <c r="AHC18" s="856" t="str">
        <f>IFERROR(IF(OR(AGX18="日",AGX18="祝",AGX18=0,AGY18=""),"　",MAX(IF(AND(AGY18&lt;=AHC14,AHA18&gt;AHD14),AHD14-AHC14,IF(AND(AGY18&gt;AHC14,AHA18&lt;=AHD14),AHA18-AGY18,IF(AND(AGY18&lt;=AHC14,AHA18&lt;=AHD14),AHA18-AHC14,IF(AND(AGY18&gt;AHC14,AHA18&gt;AHD14),AHD14-AGY18,0)))),0)),0)</f>
        <v>　</v>
      </c>
      <c r="AHD18" s="857"/>
      <c r="AHE18" s="858"/>
      <c r="AHF18" s="856" t="str">
        <f>IFERROR(IF(OR(AGX18="日",AGX18="祝",AGX18=0,AGY18=""),"　",MAX(IF(AND(AGY18&gt;AHI14,AHA18&gt;AHG14),0,IF(AND(AGY18&lt;=AHI14,AGY18&gt;AHF14,AHA18&gt;AHG14),AHI14-AGY18,IF(AND(AGY18&lt;=AHI14,AGY18&lt;=AHF14,AHA18&gt;AHG14),AHI14-AHF14,IF(AND(AGY18&gt;AHF14,AHA18&lt;=AHG14),AHA18-AGY18,IF(AND(AGY18&lt;=AHF14,AHA18&lt;=AHG14),AHA18-AHF14,0))))),0)),0)</f>
        <v>　</v>
      </c>
      <c r="AHG18" s="857"/>
      <c r="AHH18" s="858"/>
      <c r="AHI18" s="856" t="str">
        <f>IFERROR(IF(OR(AGX18="日",AGX18="祝",AGX18=0,AGY18=""),"　",MAX(IF(AND(AGY18&lt;=AHI14,AHA18&gt;AHJ14),AHJ14-AHI14,IF(AHA18&lt;=AHJ14,0,IF(AND(AGY18&gt;AHI14,AHA18&gt;AHJ14),AHJ14-AGY18,0))),0)),0)</f>
        <v>　</v>
      </c>
      <c r="AHJ18" s="857"/>
      <c r="AHK18" s="858"/>
      <c r="AHL18" s="856" t="str">
        <f>IFERROR(IF(OR(AGX18="日",AGX18="祝",AGX18=0,AGY18=""),"　",MAX(IF(AGY18&gt;AHL14,AHA18-AGY18,IF(AGY18&lt;=AHL14,AHA18-AHL14,0)),0)),0)</f>
        <v>　</v>
      </c>
      <c r="AHM18" s="857"/>
      <c r="AHN18" s="858"/>
      <c r="AHO18" s="856" t="str">
        <f>IFERROR(IF(OR(AGX18="日",AGX18="祝",AGX18=0,AGY18=""),"　",MAX(IF(AND(AGY18&lt;=AHO14,AHA18&gt;AHP14),AHP14-AHO14,IF(AND(AGY18&gt;AHO14,AHA18&lt;=AHP14),AHA18-AGY18,IF(AND(AGY18&lt;=AHO14,AHA18&lt;=AHP14),AHA18-AHO14,IF(AND(AGY18&gt;AHO14,AHA18&gt;AHP14),AHP14-AGY18,0)))),0)),0)</f>
        <v>　</v>
      </c>
      <c r="AHP18" s="857"/>
      <c r="AHQ18" s="858"/>
      <c r="AHR18" s="856" t="str">
        <f>IFERROR(IF(OR(AGX18="日",AGX18="祝",AGX18=0,AGY18=""),"　",MAX(IF(AND(AGY18&gt;AHU14,AHA18&gt;AHS14),0,IF(AND(AGY18&lt;=AHU14,AGY18&gt;AHR14,AHA18&gt;AHS14),AHU14-AGY18,IF(AND(AGY18&lt;=AHU14,AGY18&lt;=AHR14,AHA18&gt;AHS14),AHU14-AHR14,IF(AND(AGY18&gt;AHR14,AHA18&lt;=AHS14),AHA18-AGY18,IF(AND(AGY18&lt;=AHR14,AHA18&lt;=AHS14),AHA18-AHR14,0))))),0)),0)</f>
        <v>　</v>
      </c>
      <c r="AHS18" s="857"/>
      <c r="AHT18" s="858"/>
      <c r="AHU18" s="856" t="str">
        <f>IFERROR(IF(OR(AGX18="日",AGX18="祝",AGX18=0,AGY18=""),"　",MAX(IF(AND(AGY18&lt;=AHU14,AHA18&gt;AHV14),AHV14-AHU14,IF(AHA18&lt;=AHV14,0,IF(AND(AGY18&gt;AHU14,AHA18&gt;AHV14),AHV14-AGY18,0))),0)),0)</f>
        <v>　</v>
      </c>
      <c r="AHV18" s="857"/>
      <c r="AHW18" s="858"/>
      <c r="AHX18" s="856" t="str">
        <f t="shared" si="16"/>
        <v>　</v>
      </c>
      <c r="AHY18" s="857"/>
      <c r="AHZ18" s="858"/>
      <c r="AIA18" s="859" t="str">
        <f>IF(AID18="×",TIME(0,0,0),IF(AIN4="非常勤",AHC18,AHO18))</f>
        <v>　</v>
      </c>
      <c r="AIB18" s="860"/>
      <c r="AIC18" s="861"/>
      <c r="AID18" s="352"/>
      <c r="AIE18" s="859" t="str">
        <f>IF(AIH18="×",TIME(0,0,0),IF(AIN4="非常勤",AHF18,AHR18))</f>
        <v>　</v>
      </c>
      <c r="AIF18" s="860"/>
      <c r="AIG18" s="861"/>
      <c r="AIH18" s="352"/>
      <c r="AII18" s="859" t="str">
        <f>IF(AIL18="×",TIME(0,0,0),IF(AIN4="非常勤",AHI18,AHU18))</f>
        <v>　</v>
      </c>
      <c r="AIJ18" s="860"/>
      <c r="AIK18" s="861"/>
      <c r="AIL18" s="352"/>
      <c r="AIM18" s="859" t="str">
        <f>IF(AIP18="×",TIME(0,0,0),IF(AIN4="非常勤",AHL18,AHX18))</f>
        <v>　</v>
      </c>
      <c r="AIN18" s="860"/>
      <c r="AIO18" s="861"/>
      <c r="AIP18" s="352"/>
      <c r="AIQ18" s="862"/>
      <c r="AIR18" s="863"/>
      <c r="AIS18" s="862"/>
      <c r="AIT18" s="864"/>
      <c r="AIU18" s="863"/>
      <c r="AIV18" s="865"/>
      <c r="AIW18" s="866"/>
      <c r="AIX18" s="866"/>
      <c r="AIY18" s="867"/>
      <c r="AIZ18" s="377">
        <f>$A$18</f>
        <v>4</v>
      </c>
      <c r="AJA18" s="378" t="str">
        <f>$B$18</f>
        <v>祝</v>
      </c>
      <c r="AJB18" s="854"/>
      <c r="AJC18" s="855"/>
      <c r="AJD18" s="854"/>
      <c r="AJE18" s="855"/>
      <c r="AJF18" s="856" t="str">
        <f>IFERROR(IF(OR(AJA18="日",AJA18="祝",AJA18=0,AJB18=""),"　",MAX(IF(AND(AJB18&lt;=AJF14,AJD18&gt;AJG14),AJG14-AJF14,IF(AND(AJB18&gt;AJF14,AJD18&lt;=AJG14),AJD18-AJB18,IF(AND(AJB18&lt;=AJF14,AJD18&lt;=AJG14),AJD18-AJF14,IF(AND(AJB18&gt;AJF14,AJD18&gt;AJG14),AJG14-AJB18,0)))),0)),0)</f>
        <v>　</v>
      </c>
      <c r="AJG18" s="857"/>
      <c r="AJH18" s="858"/>
      <c r="AJI18" s="856" t="str">
        <f>IFERROR(IF(OR(AJA18="日",AJA18="祝",AJA18=0,AJB18=""),"　",MAX(IF(AND(AJB18&gt;AJL14,AJD18&gt;AJJ14),0,IF(AND(AJB18&lt;=AJL14,AJB18&gt;AJI14,AJD18&gt;AJJ14),AJL14-AJB18,IF(AND(AJB18&lt;=AJL14,AJB18&lt;=AJI14,AJD18&gt;AJJ14),AJL14-AJI14,IF(AND(AJB18&gt;AJI14,AJD18&lt;=AJJ14),AJD18-AJB18,IF(AND(AJB18&lt;=AJI14,AJD18&lt;=AJJ14),AJD18-AJI14,0))))),0)),0)</f>
        <v>　</v>
      </c>
      <c r="AJJ18" s="857"/>
      <c r="AJK18" s="858"/>
      <c r="AJL18" s="856" t="str">
        <f>IFERROR(IF(OR(AJA18="日",AJA18="祝",AJA18=0,AJB18=""),"　",MAX(IF(AND(AJB18&lt;=AJL14,AJD18&gt;AJM14),AJM14-AJL14,IF(AJD18&lt;=AJM14,0,IF(AND(AJB18&gt;AJL14,AJD18&gt;AJM14),AJM14-AJB18,0))),0)),0)</f>
        <v>　</v>
      </c>
      <c r="AJM18" s="857"/>
      <c r="AJN18" s="858"/>
      <c r="AJO18" s="856" t="str">
        <f>IFERROR(IF(OR(AJA18="日",AJA18="祝",AJA18=0,AJB18=""),"　",MAX(IF(AJB18&gt;AJO14,AJD18-AJB18,IF(AJB18&lt;=AJO14,AJD18-AJO14,0)),0)),0)</f>
        <v>　</v>
      </c>
      <c r="AJP18" s="857"/>
      <c r="AJQ18" s="858"/>
      <c r="AJR18" s="856" t="str">
        <f>IFERROR(IF(OR(AJA18="日",AJA18="祝",AJA18=0,AJB18=""),"　",MAX(IF(AND(AJB18&lt;=AJR14,AJD18&gt;AJS14),AJS14-AJR14,IF(AND(AJB18&gt;AJR14,AJD18&lt;=AJS14),AJD18-AJB18,IF(AND(AJB18&lt;=AJR14,AJD18&lt;=AJS14),AJD18-AJR14,IF(AND(AJB18&gt;AJR14,AJD18&gt;AJS14),AJS14-AJB18,0)))),0)),0)</f>
        <v>　</v>
      </c>
      <c r="AJS18" s="857"/>
      <c r="AJT18" s="858"/>
      <c r="AJU18" s="856" t="str">
        <f>IFERROR(IF(OR(AJA18="日",AJA18="祝",AJA18=0,AJB18=""),"　",MAX(IF(AND(AJB18&gt;AJX14,AJD18&gt;AJV14),0,IF(AND(AJB18&lt;=AJX14,AJB18&gt;AJU14,AJD18&gt;AJV14),AJX14-AJB18,IF(AND(AJB18&lt;=AJX14,AJB18&lt;=AJU14,AJD18&gt;AJV14),AJX14-AJU14,IF(AND(AJB18&gt;AJU14,AJD18&lt;=AJV14),AJD18-AJB18,IF(AND(AJB18&lt;=AJU14,AJD18&lt;=AJV14),AJD18-AJU14,0))))),0)),0)</f>
        <v>　</v>
      </c>
      <c r="AJV18" s="857"/>
      <c r="AJW18" s="858"/>
      <c r="AJX18" s="856" t="str">
        <f>IFERROR(IF(OR(AJA18="日",AJA18="祝",AJA18=0,AJB18=""),"　",MAX(IF(AND(AJB18&lt;=AJX14,AJD18&gt;AJY14),AJY14-AJX14,IF(AJD18&lt;=AJY14,0,IF(AND(AJB18&gt;AJX14,AJD18&gt;AJY14),AJY14-AJB18,0))),0)),0)</f>
        <v>　</v>
      </c>
      <c r="AJY18" s="857"/>
      <c r="AJZ18" s="858"/>
      <c r="AKA18" s="856" t="str">
        <f t="shared" si="17"/>
        <v>　</v>
      </c>
      <c r="AKB18" s="857"/>
      <c r="AKC18" s="858"/>
      <c r="AKD18" s="859" t="str">
        <f>IF(AKG18="×",TIME(0,0,0),IF(AKQ4="非常勤",AJF18,AJR18))</f>
        <v>　</v>
      </c>
      <c r="AKE18" s="860"/>
      <c r="AKF18" s="861"/>
      <c r="AKG18" s="352"/>
      <c r="AKH18" s="859" t="str">
        <f>IF(AKK18="×",TIME(0,0,0),IF(AKQ4="非常勤",AJI18,AJU18))</f>
        <v>　</v>
      </c>
      <c r="AKI18" s="860"/>
      <c r="AKJ18" s="861"/>
      <c r="AKK18" s="352"/>
      <c r="AKL18" s="859" t="str">
        <f>IF(AKO18="×",TIME(0,0,0),IF(AKQ4="非常勤",AJL18,AJX18))</f>
        <v>　</v>
      </c>
      <c r="AKM18" s="860"/>
      <c r="AKN18" s="861"/>
      <c r="AKO18" s="352"/>
      <c r="AKP18" s="859" t="str">
        <f>IF(AKS18="×",TIME(0,0,0),IF(AKQ4="非常勤",AJO18,AKA18))</f>
        <v>　</v>
      </c>
      <c r="AKQ18" s="860"/>
      <c r="AKR18" s="861"/>
      <c r="AKS18" s="352"/>
      <c r="AKT18" s="862"/>
      <c r="AKU18" s="863"/>
      <c r="AKV18" s="862"/>
      <c r="AKW18" s="864"/>
      <c r="AKX18" s="863"/>
      <c r="AKY18" s="865"/>
      <c r="AKZ18" s="866"/>
      <c r="ALA18" s="866"/>
      <c r="ALB18" s="867"/>
      <c r="ALC18" s="377">
        <f>$A$18</f>
        <v>4</v>
      </c>
      <c r="ALD18" s="378" t="str">
        <f>$B$18</f>
        <v>祝</v>
      </c>
      <c r="ALE18" s="854"/>
      <c r="ALF18" s="855"/>
      <c r="ALG18" s="854"/>
      <c r="ALH18" s="855"/>
      <c r="ALI18" s="856" t="str">
        <f>IFERROR(IF(OR(ALD18="日",ALD18="祝",ALD18=0,ALE18=""),"　",MAX(IF(AND(ALE18&lt;=ALI14,ALG18&gt;ALJ14),ALJ14-ALI14,IF(AND(ALE18&gt;ALI14,ALG18&lt;=ALJ14),ALG18-ALE18,IF(AND(ALE18&lt;=ALI14,ALG18&lt;=ALJ14),ALG18-ALI14,IF(AND(ALE18&gt;ALI14,ALG18&gt;ALJ14),ALJ14-ALE18,0)))),0)),0)</f>
        <v>　</v>
      </c>
      <c r="ALJ18" s="857"/>
      <c r="ALK18" s="858"/>
      <c r="ALL18" s="856" t="str">
        <f>IFERROR(IF(OR(ALD18="日",ALD18="祝",ALD18=0,ALE18=""),"　",MAX(IF(AND(ALE18&gt;ALO14,ALG18&gt;ALM14),0,IF(AND(ALE18&lt;=ALO14,ALE18&gt;ALL14,ALG18&gt;ALM14),ALO14-ALE18,IF(AND(ALE18&lt;=ALO14,ALE18&lt;=ALL14,ALG18&gt;ALM14),ALO14-ALL14,IF(AND(ALE18&gt;ALL14,ALG18&lt;=ALM14),ALG18-ALE18,IF(AND(ALE18&lt;=ALL14,ALG18&lt;=ALM14),ALG18-ALL14,0))))),0)),0)</f>
        <v>　</v>
      </c>
      <c r="ALM18" s="857"/>
      <c r="ALN18" s="858"/>
      <c r="ALO18" s="856" t="str">
        <f>IFERROR(IF(OR(ALD18="日",ALD18="祝",ALD18=0,ALE18=""),"　",MAX(IF(AND(ALE18&lt;=ALO14,ALG18&gt;ALP14),ALP14-ALO14,IF(ALG18&lt;=ALP14,0,IF(AND(ALE18&gt;ALO14,ALG18&gt;ALP14),ALP14-ALE18,0))),0)),0)</f>
        <v>　</v>
      </c>
      <c r="ALP18" s="857"/>
      <c r="ALQ18" s="858"/>
      <c r="ALR18" s="856" t="str">
        <f>IFERROR(IF(OR(ALD18="日",ALD18="祝",ALD18=0,ALE18=""),"　",MAX(IF(ALE18&gt;ALR14,ALG18-ALE18,IF(ALE18&lt;=ALR14,ALG18-ALR14,0)),0)),0)</f>
        <v>　</v>
      </c>
      <c r="ALS18" s="857"/>
      <c r="ALT18" s="858"/>
      <c r="ALU18" s="856" t="str">
        <f>IFERROR(IF(OR(ALD18="日",ALD18="祝",ALD18=0,ALE18=""),"　",MAX(IF(AND(ALE18&lt;=ALU14,ALG18&gt;ALV14),ALV14-ALU14,IF(AND(ALE18&gt;ALU14,ALG18&lt;=ALV14),ALG18-ALE18,IF(AND(ALE18&lt;=ALU14,ALG18&lt;=ALV14),ALG18-ALU14,IF(AND(ALE18&gt;ALU14,ALG18&gt;ALV14),ALV14-ALE18,0)))),0)),0)</f>
        <v>　</v>
      </c>
      <c r="ALV18" s="857"/>
      <c r="ALW18" s="858"/>
      <c r="ALX18" s="856" t="str">
        <f>IFERROR(IF(OR(ALD18="日",ALD18="祝",ALD18=0,ALE18=""),"　",MAX(IF(AND(ALE18&gt;AMA14,ALG18&gt;ALY14),0,IF(AND(ALE18&lt;=AMA14,ALE18&gt;ALX14,ALG18&gt;ALY14),AMA14-ALE18,IF(AND(ALE18&lt;=AMA14,ALE18&lt;=ALX14,ALG18&gt;ALY14),AMA14-ALX14,IF(AND(ALE18&gt;ALX14,ALG18&lt;=ALY14),ALG18-ALE18,IF(AND(ALE18&lt;=ALX14,ALG18&lt;=ALY14),ALG18-ALX14,0))))),0)),0)</f>
        <v>　</v>
      </c>
      <c r="ALY18" s="857"/>
      <c r="ALZ18" s="858"/>
      <c r="AMA18" s="856" t="str">
        <f>IFERROR(IF(OR(ALD18="日",ALD18="祝",ALD18=0,ALE18=""),"　",MAX(IF(AND(ALE18&lt;=AMA14,ALG18&gt;AMB14),AMB14-AMA14,IF(ALG18&lt;=AMB14,0,IF(AND(ALE18&gt;AMA14,ALG18&gt;AMB14),AMB14-ALE18,0))),0)),0)</f>
        <v>　</v>
      </c>
      <c r="AMB18" s="857"/>
      <c r="AMC18" s="858"/>
      <c r="AMD18" s="856" t="str">
        <f t="shared" si="18"/>
        <v>　</v>
      </c>
      <c r="AME18" s="857"/>
      <c r="AMF18" s="858"/>
      <c r="AMG18" s="859" t="str">
        <f>IF(AMJ18="×",TIME(0,0,0),IF(AMT4="非常勤",ALI18,ALU18))</f>
        <v>　</v>
      </c>
      <c r="AMH18" s="860"/>
      <c r="AMI18" s="861"/>
      <c r="AMJ18" s="352"/>
      <c r="AMK18" s="859" t="str">
        <f>IF(AMN18="×",TIME(0,0,0),IF(AMT4="非常勤",ALL18,ALX18))</f>
        <v>　</v>
      </c>
      <c r="AML18" s="860"/>
      <c r="AMM18" s="861"/>
      <c r="AMN18" s="352"/>
      <c r="AMO18" s="859" t="str">
        <f>IF(AMR18="×",TIME(0,0,0),IF(AMT4="非常勤",ALO18,AMA18))</f>
        <v>　</v>
      </c>
      <c r="AMP18" s="860"/>
      <c r="AMQ18" s="861"/>
      <c r="AMR18" s="352"/>
      <c r="AMS18" s="859" t="str">
        <f>IF(AMV18="×",TIME(0,0,0),IF(AMT4="非常勤",ALR18,AMD18))</f>
        <v>　</v>
      </c>
      <c r="AMT18" s="860"/>
      <c r="AMU18" s="861"/>
      <c r="AMV18" s="352"/>
      <c r="AMW18" s="862"/>
      <c r="AMX18" s="863"/>
      <c r="AMY18" s="862"/>
      <c r="AMZ18" s="864"/>
      <c r="ANA18" s="863"/>
      <c r="ANB18" s="865"/>
      <c r="ANC18" s="866"/>
      <c r="AND18" s="866"/>
      <c r="ANE18" s="867"/>
      <c r="ANF18" s="377">
        <f>$A$18</f>
        <v>4</v>
      </c>
      <c r="ANG18" s="378" t="str">
        <f>$B$18</f>
        <v>祝</v>
      </c>
      <c r="ANH18" s="854"/>
      <c r="ANI18" s="855"/>
      <c r="ANJ18" s="854"/>
      <c r="ANK18" s="855"/>
      <c r="ANL18" s="856" t="str">
        <f>IFERROR(IF(OR(ANG18="日",ANG18="祝",ANG18=0,ANH18=""),"　",MAX(IF(AND(ANH18&lt;=ANL14,ANJ18&gt;ANM14),ANM14-ANL14,IF(AND(ANH18&gt;ANL14,ANJ18&lt;=ANM14),ANJ18-ANH18,IF(AND(ANH18&lt;=ANL14,ANJ18&lt;=ANM14),ANJ18-ANL14,IF(AND(ANH18&gt;ANL14,ANJ18&gt;ANM14),ANM14-ANH18,0)))),0)),0)</f>
        <v>　</v>
      </c>
      <c r="ANM18" s="857"/>
      <c r="ANN18" s="858"/>
      <c r="ANO18" s="856" t="str">
        <f>IFERROR(IF(OR(ANG18="日",ANG18="祝",ANG18=0,ANH18=""),"　",MAX(IF(AND(ANH18&gt;ANR14,ANJ18&gt;ANP14),0,IF(AND(ANH18&lt;=ANR14,ANH18&gt;ANO14,ANJ18&gt;ANP14),ANR14-ANH18,IF(AND(ANH18&lt;=ANR14,ANH18&lt;=ANO14,ANJ18&gt;ANP14),ANR14-ANO14,IF(AND(ANH18&gt;ANO14,ANJ18&lt;=ANP14),ANJ18-ANH18,IF(AND(ANH18&lt;=ANO14,ANJ18&lt;=ANP14),ANJ18-ANO14,0))))),0)),0)</f>
        <v>　</v>
      </c>
      <c r="ANP18" s="857"/>
      <c r="ANQ18" s="858"/>
      <c r="ANR18" s="856" t="str">
        <f>IFERROR(IF(OR(ANG18="日",ANG18="祝",ANG18=0,ANH18=""),"　",MAX(IF(AND(ANH18&lt;=ANR14,ANJ18&gt;ANS14),ANS14-ANR14,IF(ANJ18&lt;=ANS14,0,IF(AND(ANH18&gt;ANR14,ANJ18&gt;ANS14),ANS14-ANH18,0))),0)),0)</f>
        <v>　</v>
      </c>
      <c r="ANS18" s="857"/>
      <c r="ANT18" s="858"/>
      <c r="ANU18" s="856" t="str">
        <f>IFERROR(IF(OR(ANG18="日",ANG18="祝",ANG18=0,ANH18=""),"　",MAX(IF(ANH18&gt;ANU14,ANJ18-ANH18,IF(ANH18&lt;=ANU14,ANJ18-ANU14,0)),0)),0)</f>
        <v>　</v>
      </c>
      <c r="ANV18" s="857"/>
      <c r="ANW18" s="858"/>
      <c r="ANX18" s="856" t="str">
        <f>IFERROR(IF(OR(ANG18="日",ANG18="祝",ANG18=0,ANH18=""),"　",MAX(IF(AND(ANH18&lt;=ANX14,ANJ18&gt;ANY14),ANY14-ANX14,IF(AND(ANH18&gt;ANX14,ANJ18&lt;=ANY14),ANJ18-ANH18,IF(AND(ANH18&lt;=ANX14,ANJ18&lt;=ANY14),ANJ18-ANX14,IF(AND(ANH18&gt;ANX14,ANJ18&gt;ANY14),ANY14-ANH18,0)))),0)),0)</f>
        <v>　</v>
      </c>
      <c r="ANY18" s="857"/>
      <c r="ANZ18" s="858"/>
      <c r="AOA18" s="856" t="str">
        <f>IFERROR(IF(OR(ANG18="日",ANG18="祝",ANG18=0,ANH18=""),"　",MAX(IF(AND(ANH18&gt;AOD14,ANJ18&gt;AOB14),0,IF(AND(ANH18&lt;=AOD14,ANH18&gt;AOA14,ANJ18&gt;AOB14),AOD14-ANH18,IF(AND(ANH18&lt;=AOD14,ANH18&lt;=AOA14,ANJ18&gt;AOB14),AOD14-AOA14,IF(AND(ANH18&gt;AOA14,ANJ18&lt;=AOB14),ANJ18-ANH18,IF(AND(ANH18&lt;=AOA14,ANJ18&lt;=AOB14),ANJ18-AOA14,0))))),0)),0)</f>
        <v>　</v>
      </c>
      <c r="AOB18" s="857"/>
      <c r="AOC18" s="858"/>
      <c r="AOD18" s="856" t="str">
        <f>IFERROR(IF(OR(ANG18="日",ANG18="祝",ANG18=0,ANH18=""),"　",MAX(IF(AND(ANH18&lt;=AOD14,ANJ18&gt;AOE14),AOE14-AOD14,IF(ANJ18&lt;=AOE14,0,IF(AND(ANH18&gt;AOD14,ANJ18&gt;AOE14),AOE14-ANH18,0))),0)),0)</f>
        <v>　</v>
      </c>
      <c r="AOE18" s="857"/>
      <c r="AOF18" s="858"/>
      <c r="AOG18" s="856" t="str">
        <f t="shared" si="19"/>
        <v>　</v>
      </c>
      <c r="AOH18" s="857"/>
      <c r="AOI18" s="858"/>
      <c r="AOJ18" s="859" t="str">
        <f>IF(AOM18="×",TIME(0,0,0),IF(AOW4="非常勤",ANL18,ANX18))</f>
        <v>　</v>
      </c>
      <c r="AOK18" s="860"/>
      <c r="AOL18" s="861"/>
      <c r="AOM18" s="352"/>
      <c r="AON18" s="859" t="str">
        <f>IF(AOQ18="×",TIME(0,0,0),IF(AOW4="非常勤",ANO18,AOA18))</f>
        <v>　</v>
      </c>
      <c r="AOO18" s="860"/>
      <c r="AOP18" s="861"/>
      <c r="AOQ18" s="352"/>
      <c r="AOR18" s="859" t="str">
        <f>IF(AOU18="×",TIME(0,0,0),IF(AOW4="非常勤",ANR18,AOD18))</f>
        <v>　</v>
      </c>
      <c r="AOS18" s="860"/>
      <c r="AOT18" s="861"/>
      <c r="AOU18" s="352"/>
      <c r="AOV18" s="859" t="str">
        <f>IF(AOY18="×",TIME(0,0,0),IF(AOW4="非常勤",ANU18,AOG18))</f>
        <v>　</v>
      </c>
      <c r="AOW18" s="860"/>
      <c r="AOX18" s="861"/>
      <c r="AOY18" s="352"/>
      <c r="AOZ18" s="862"/>
      <c r="APA18" s="863"/>
      <c r="APB18" s="862"/>
      <c r="APC18" s="864"/>
      <c r="APD18" s="863"/>
      <c r="APE18" s="865"/>
      <c r="APF18" s="866"/>
      <c r="APG18" s="866"/>
      <c r="APH18" s="867"/>
    </row>
    <row r="19" spans="1:1100" ht="15" customHeight="1">
      <c r="A19" s="377">
        <f>DAY(DATE('別紙2-1【初めに入力】'!$W$2,'別紙2-1【初めに入力】'!$Q$2,A18+1))</f>
        <v>5</v>
      </c>
      <c r="B19" s="378" t="str">
        <f>IF(IFERROR(MATCH(DATE('別紙2-1【初めに入力】'!$W$2,'別紙2-1【初めに入力】'!$Q$2,$A19),万年カレンダー・祝日!$K$2:$K$27,0),0)&gt;=1,"祝",TEXT(WEEKDAY(DATE('別紙2-1【初めに入力】'!$W$2,'別紙2-1【初めに入力】'!$Q$2,'別表_個別勤務状況（1～20）'!A19)),"aaa"))</f>
        <v>祝</v>
      </c>
      <c r="C19" s="797"/>
      <c r="D19" s="797"/>
      <c r="E19" s="797"/>
      <c r="F19" s="797"/>
      <c r="G19" s="856" t="str">
        <f>IFERROR(IF(OR(B19="日",B19="祝",B19=0,C19=""),"　",MAX(IF(AND(C19&lt;=G14,E19&gt;H14),H14-G14,IF(AND(C19&gt;G14,E19&lt;=H14),E19-C19,IF(AND(C19&lt;=G14,E19&lt;=H14),E19-G14,IF(AND(C19&gt;G14,E19&gt;H14),H14-C19,0)))),0)),0)</f>
        <v>　</v>
      </c>
      <c r="H19" s="857"/>
      <c r="I19" s="858"/>
      <c r="J19" s="856" t="str">
        <f>IFERROR(IF(OR(B19="日",B19="祝",B19=0,C19=""),"　",MAX(IF(AND(C19&gt;M14,E19&gt;K14),0,IF(AND(C19&lt;=M14,C19&gt;J14,E19&gt;K14),M14-C19,IF(AND(C19&lt;=M14,C19&lt;=J14,E19&gt;K14),M14-J14,IF(AND(C19&gt;J14,E19&lt;=K14),E19-C19,IF(AND(C19&lt;=J14,E19&lt;=K14),E19-J14,0))))),0)),0)</f>
        <v>　</v>
      </c>
      <c r="K19" s="857"/>
      <c r="L19" s="858"/>
      <c r="M19" s="856" t="str">
        <f>IFERROR(IF(OR(B19="日",B19="祝",B19=0,C19=""),"　",MAX(IF(AND(C19&lt;=M14,E19&gt;N14),N14-M14,IF(E19&lt;=N14,0,IF(AND(C19&gt;M14,E19&gt;N14),N14-C19,0))),0)),0)</f>
        <v>　</v>
      </c>
      <c r="N19" s="857"/>
      <c r="O19" s="858"/>
      <c r="P19" s="856" t="str">
        <f>IFERROR(IF(OR(B19="日",B19="祝",B19=0,C19=""),"　",MAX(IF(C19&gt;P14,E19-C19,IF(C19&lt;=P14,E19-P14,0)),0)),0)</f>
        <v>　</v>
      </c>
      <c r="Q19" s="857"/>
      <c r="R19" s="858"/>
      <c r="S19" s="856" t="str">
        <f>IFERROR(IF(OR(B19="日",B19="祝",B19=0,C19=""),"　",MAX(IF(AND(C19&lt;=S14,E19&gt;T14),T14-S14,IF(AND(C19&gt;S14,E19&lt;=T14),E19-C19,IF(AND(C19&lt;=S14,E19&lt;=T14),E19-S14,IF(AND(C19&gt;S14,E19&gt;T14),T14-C19,0)))),0)),0)</f>
        <v>　</v>
      </c>
      <c r="T19" s="857"/>
      <c r="U19" s="858"/>
      <c r="V19" s="856" t="str">
        <f>IFERROR(IF(OR(B19="日",B19="祝",B19=0,C19=""),"　",MAX(IF(AND(C19&gt;Y14,E19&gt;W14),0,IF(AND(C19&lt;=Y14,C19&gt;V14,E19&gt;W14),Y14-C19,IF(AND(C19&lt;=Y14,C19&lt;=V14,E19&gt;W14),Y14-V14,IF(AND(C19&gt;V14,E19&lt;=W14),E19-C19,IF(AND(C19&lt;=V14,E19&lt;=W14),E19-V14,0))))),0)),0)</f>
        <v>　</v>
      </c>
      <c r="W19" s="857"/>
      <c r="X19" s="858"/>
      <c r="Y19" s="856" t="str">
        <f>IFERROR(IF(OR(B19="日",B19="祝",B19=0,C19=""),"　",MAX(IF(AND(C19&lt;=Y14,E19&gt;Z14),Z14-Y14,IF(E19&lt;=Z14,0,IF(AND(C19&gt;Y14,E19&gt;Z14),Z14-C19,0))),0)),0)</f>
        <v>　</v>
      </c>
      <c r="Z19" s="857"/>
      <c r="AA19" s="858"/>
      <c r="AB19" s="856" t="str">
        <f t="shared" si="0"/>
        <v>　</v>
      </c>
      <c r="AC19" s="857"/>
      <c r="AD19" s="858"/>
      <c r="AE19" s="954" t="str">
        <f>IF(AH19="×",TIME(0,0,0),IF(AR4="非常勤",G19,S19))</f>
        <v>　</v>
      </c>
      <c r="AF19" s="885"/>
      <c r="AG19" s="885"/>
      <c r="AH19" s="352"/>
      <c r="AI19" s="954" t="str">
        <f>IF(AL19="×",TIME(0,0,0),IF(AR4="非常勤",J19,V19))</f>
        <v>　</v>
      </c>
      <c r="AJ19" s="885"/>
      <c r="AK19" s="885"/>
      <c r="AL19" s="352"/>
      <c r="AM19" s="954" t="str">
        <f>IF(AP19="×",TIME(0,0,0),IF(AR4="非常勤",M19,Y19))</f>
        <v>　</v>
      </c>
      <c r="AN19" s="885"/>
      <c r="AO19" s="885"/>
      <c r="AP19" s="352"/>
      <c r="AQ19" s="954" t="str">
        <f>IF(AT19="×",TIME(0,0,0),IF(AR4="非常勤",P19,AB19))</f>
        <v>　</v>
      </c>
      <c r="AR19" s="885"/>
      <c r="AS19" s="955"/>
      <c r="AT19" s="352"/>
      <c r="AU19" s="956"/>
      <c r="AV19" s="956"/>
      <c r="AW19" s="862"/>
      <c r="AX19" s="864"/>
      <c r="AY19" s="863"/>
      <c r="AZ19" s="865"/>
      <c r="BA19" s="866"/>
      <c r="BB19" s="866"/>
      <c r="BC19" s="867"/>
      <c r="BD19" s="377">
        <f>$A$19</f>
        <v>5</v>
      </c>
      <c r="BE19" s="378" t="str">
        <f>$B$19</f>
        <v>祝</v>
      </c>
      <c r="BF19" s="854"/>
      <c r="BG19" s="855"/>
      <c r="BH19" s="854"/>
      <c r="BI19" s="855"/>
      <c r="BJ19" s="856" t="str">
        <f>IFERROR(IF(OR(BE19="日",BE19="祝",BE19=0,BF19=""),"　",MAX(IF(AND(BF19&lt;=BJ14,BH19&gt;BK14),BK14-BJ14,IF(AND(BF19&gt;BJ14,BH19&lt;=BK14),BH19-BF19,IF(AND(BF19&lt;=BJ14,BH19&lt;=BK14),BH19-BJ14,IF(AND(BF19&gt;BJ14,BH19&gt;BK14),BK14-BF19,0)))),0)),0)</f>
        <v>　</v>
      </c>
      <c r="BK19" s="857"/>
      <c r="BL19" s="858"/>
      <c r="BM19" s="856" t="str">
        <f>IFERROR(IF(OR(BE19="日",BE19="祝",BE19=0,BF19=""),"　",MAX(IF(AND(BF19&gt;BP14,BH19&gt;BN14),0,IF(AND(BF19&lt;=BP14,BF19&gt;BM14,BH19&gt;BN14),BP14-BF19,IF(AND(BF19&lt;=BP14,BF19&lt;=BM14,BH19&gt;BN14),BP14-BM14,IF(AND(BF19&gt;BM14,BH19&lt;=BN14),BH19-BF19,IF(AND(BF19&lt;=BM14,BH19&lt;=BN14),BH19-BM14,0))))),0)),0)</f>
        <v>　</v>
      </c>
      <c r="BN19" s="857"/>
      <c r="BO19" s="858"/>
      <c r="BP19" s="856" t="str">
        <f>IFERROR(IF(OR(BE19="日",BE19="祝",BE19=0,BF19=""),"　",MAX(IF(AND(BF19&lt;=BP14,BH19&gt;BQ14),BQ14-BP14,IF(BH19&lt;=BQ14,0,IF(AND(BF19&gt;BP14,BH19&gt;BQ14),BQ14-BF19,0))),0)),0)</f>
        <v>　</v>
      </c>
      <c r="BQ19" s="857"/>
      <c r="BR19" s="858"/>
      <c r="BS19" s="856" t="str">
        <f>IFERROR(IF(OR(BE19="日",BE19="祝",BE19=0,BF19=""),"　",MAX(IF(BF19&gt;BS14,BH19-BF19,IF(BF19&lt;=BS14,BH19-BS14,0)),0)),0)</f>
        <v>　</v>
      </c>
      <c r="BT19" s="857"/>
      <c r="BU19" s="858"/>
      <c r="BV19" s="856" t="str">
        <f>IFERROR(IF(OR(BE19="日",BE19="祝",BE19=0,BF19=""),"　",MAX(IF(AND(BF19&lt;=BV14,BH19&gt;BW14),BW14-BV14,IF(AND(BF19&gt;BV14,BH19&lt;=BW14),BH19-BF19,IF(AND(BF19&lt;=BV14,BH19&lt;=BW14),BH19-BV14,IF(AND(BF19&gt;BV14,BH19&gt;BW14),BW14-BF19,0)))),0)),0)</f>
        <v>　</v>
      </c>
      <c r="BW19" s="857"/>
      <c r="BX19" s="858"/>
      <c r="BY19" s="856" t="str">
        <f>IFERROR(IF(OR(BE19="日",BE19="祝",BE19=0,BF19=""),"　",MAX(IF(AND(BF19&gt;CB14,BH19&gt;BZ14),0,IF(AND(BF19&lt;=CB14,BF19&gt;BY14,BH19&gt;BZ14),CB14-BF19,IF(AND(BF19&lt;=CB14,BF19&lt;=BY14,BH19&gt;BZ14),CB14-BY14,IF(AND(BF19&gt;BY14,BH19&lt;=BZ14),BH19-BF19,IF(AND(BF19&lt;=BY14,BH19&lt;=BZ14),BH19-BY14,0))))),0)),0)</f>
        <v>　</v>
      </c>
      <c r="BZ19" s="857"/>
      <c r="CA19" s="858"/>
      <c r="CB19" s="856" t="str">
        <f>IFERROR(IF(OR(BE19="日",BE19="祝",BE19=0,BF19=""),"　",MAX(IF(AND(BF19&lt;=CB14,BH19&gt;CC14),CC14-CB14,IF(BH19&lt;=CC14,0,IF(AND(BF19&gt;CB14,BH19&gt;CC14),CC14-BF19,0))),0)),0)</f>
        <v>　</v>
      </c>
      <c r="CC19" s="857"/>
      <c r="CD19" s="858"/>
      <c r="CE19" s="856" t="str">
        <f t="shared" si="1"/>
        <v>　</v>
      </c>
      <c r="CF19" s="857"/>
      <c r="CG19" s="858"/>
      <c r="CH19" s="859" t="str">
        <f>IF(CK19="×",TIME(0,0,0),IF(CU4="非常勤",BJ19,BV19))</f>
        <v>　</v>
      </c>
      <c r="CI19" s="860"/>
      <c r="CJ19" s="861"/>
      <c r="CK19" s="352"/>
      <c r="CL19" s="859" t="str">
        <f>IF(CO19="×",TIME(0,0,0),IF(CU4="非常勤",BM19,BY19))</f>
        <v>　</v>
      </c>
      <c r="CM19" s="860"/>
      <c r="CN19" s="861"/>
      <c r="CO19" s="352"/>
      <c r="CP19" s="859" t="str">
        <f>IF(CS19="×",TIME(0,0,0),IF(CU4="非常勤",BP19,CB19))</f>
        <v>　</v>
      </c>
      <c r="CQ19" s="860"/>
      <c r="CR19" s="861"/>
      <c r="CS19" s="352"/>
      <c r="CT19" s="859" t="str">
        <f>IF(CW19="×",TIME(0,0,0),IF(CU4="非常勤",BS19,CE19))</f>
        <v>　</v>
      </c>
      <c r="CU19" s="860"/>
      <c r="CV19" s="861"/>
      <c r="CW19" s="352"/>
      <c r="CX19" s="862"/>
      <c r="CY19" s="863"/>
      <c r="CZ19" s="862"/>
      <c r="DA19" s="864"/>
      <c r="DB19" s="863"/>
      <c r="DC19" s="865"/>
      <c r="DD19" s="866"/>
      <c r="DE19" s="866"/>
      <c r="DF19" s="867"/>
      <c r="DG19" s="377">
        <f>$A$19</f>
        <v>5</v>
      </c>
      <c r="DH19" s="378" t="str">
        <f>$B$19</f>
        <v>祝</v>
      </c>
      <c r="DI19" s="854"/>
      <c r="DJ19" s="855"/>
      <c r="DK19" s="854"/>
      <c r="DL19" s="855"/>
      <c r="DM19" s="856" t="str">
        <f>IFERROR(IF(OR(DH19="日",DH19="祝",DH19=0,DI19=""),"　",MAX(IF(AND(DI19&lt;=DM14,DK19&gt;DN14),DN14-DM14,IF(AND(DI19&gt;DM14,DK19&lt;=DN14),DK19-DI19,IF(AND(DI19&lt;=DM14,DK19&lt;=DN14),DK19-DM14,IF(AND(DI19&gt;DM14,DK19&gt;DN14),DN14-DI19,0)))),0)),0)</f>
        <v>　</v>
      </c>
      <c r="DN19" s="857"/>
      <c r="DO19" s="858"/>
      <c r="DP19" s="856" t="str">
        <f>IFERROR(IF(OR(DH19="日",DH19="祝",DH19=0,DI19=""),"　",MAX(IF(AND(DI19&gt;DS14,DK19&gt;DQ14),0,IF(AND(DI19&lt;=DS14,DI19&gt;DP14,DK19&gt;DQ14),DS14-DI19,IF(AND(DI19&lt;=DS14,DI19&lt;=DP14,DK19&gt;DQ14),DS14-DP14,IF(AND(DI19&gt;DP14,DK19&lt;=DQ14),DK19-DI19,IF(AND(DI19&lt;=DP14,DK19&lt;=DQ14),DK19-DP14,0))))),0)),0)</f>
        <v>　</v>
      </c>
      <c r="DQ19" s="857"/>
      <c r="DR19" s="858"/>
      <c r="DS19" s="856" t="str">
        <f>IFERROR(IF(OR(DH19="日",DH19="祝",DH19=0,DI19=""),"　",MAX(IF(AND(DI19&lt;=DS14,DK19&gt;DT14),DT14-DS14,IF(DK19&lt;=DT14,0,IF(AND(DI19&gt;DS14,DK19&gt;DT14),DT14-DI19,0))),0)),0)</f>
        <v>　</v>
      </c>
      <c r="DT19" s="857"/>
      <c r="DU19" s="858"/>
      <c r="DV19" s="856" t="str">
        <f>IFERROR(IF(OR(DH19="日",DH19="祝",DH19=0,DI19=""),"　",MAX(IF(DI19&gt;DV14,DK19-DI19,IF(DI19&lt;=DV14,DK19-DV14,0)),0)),0)</f>
        <v>　</v>
      </c>
      <c r="DW19" s="857"/>
      <c r="DX19" s="858"/>
      <c r="DY19" s="856" t="str">
        <f>IFERROR(IF(OR(DH19="日",DH19="祝",DH19=0,DI19=""),"　",MAX(IF(AND(DI19&lt;=DY14,DK19&gt;DZ14),DZ14-DY14,IF(AND(DI19&gt;DY14,DK19&lt;=DZ14),DK19-DI19,IF(AND(DI19&lt;=DY14,DK19&lt;=DZ14),DK19-DY14,IF(AND(DI19&gt;DY14,DK19&gt;DZ14),DZ14-DI19,0)))),0)),0)</f>
        <v>　</v>
      </c>
      <c r="DZ19" s="857"/>
      <c r="EA19" s="858"/>
      <c r="EB19" s="856" t="str">
        <f>IFERROR(IF(OR(DH19="日",DH19="祝",DH19=0,DI19=""),"　",MAX(IF(AND(DI19&gt;EE14,DK19&gt;EC14),0,IF(AND(DI19&lt;=EE14,DI19&gt;EB14,DK19&gt;EC14),EE14-DI19,IF(AND(DI19&lt;=EE14,DI19&lt;=EB14,DK19&gt;EC14),EE14-EB14,IF(AND(DI19&gt;EB14,DK19&lt;=EC14),DK19-DI19,IF(AND(DI19&lt;=EB14,DK19&lt;=EC14),DK19-EB14,0))))),0)),0)</f>
        <v>　</v>
      </c>
      <c r="EC19" s="857"/>
      <c r="ED19" s="858"/>
      <c r="EE19" s="856" t="str">
        <f>IFERROR(IF(OR(DH19="日",DH19="祝",DH19=0,DI19=""),"　",MAX(IF(AND(DI19&lt;=EE14,DK19&gt;EF14),EF14-EE14,IF(DK19&lt;=EF14,0,IF(AND(DI19&gt;EE14,DK19&gt;EF14),EF14-DI19,0))),0)),0)</f>
        <v>　</v>
      </c>
      <c r="EF19" s="857"/>
      <c r="EG19" s="858"/>
      <c r="EH19" s="856" t="str">
        <f t="shared" si="2"/>
        <v>　</v>
      </c>
      <c r="EI19" s="857"/>
      <c r="EJ19" s="858"/>
      <c r="EK19" s="859" t="str">
        <f>IF(EN19="×",TIME(0,0,0),IF(EX4="非常勤",DM19,DY19))</f>
        <v>　</v>
      </c>
      <c r="EL19" s="860"/>
      <c r="EM19" s="861"/>
      <c r="EN19" s="352"/>
      <c r="EO19" s="859" t="str">
        <f>IF(ER19="×",TIME(0,0,0),IF(EX4="非常勤",DP19,EB19))</f>
        <v>　</v>
      </c>
      <c r="EP19" s="860"/>
      <c r="EQ19" s="861"/>
      <c r="ER19" s="352"/>
      <c r="ES19" s="859" t="str">
        <f>IF(EV19="×",TIME(0,0,0),IF(EX4="非常勤",DS19,EE19))</f>
        <v>　</v>
      </c>
      <c r="ET19" s="860"/>
      <c r="EU19" s="861"/>
      <c r="EV19" s="352"/>
      <c r="EW19" s="859" t="str">
        <f>IF(EZ19="×",TIME(0,0,0),IF(EX4="非常勤",DV19,EH19))</f>
        <v>　</v>
      </c>
      <c r="EX19" s="860"/>
      <c r="EY19" s="861"/>
      <c r="EZ19" s="352"/>
      <c r="FA19" s="862"/>
      <c r="FB19" s="863"/>
      <c r="FC19" s="862"/>
      <c r="FD19" s="864"/>
      <c r="FE19" s="863"/>
      <c r="FF19" s="865"/>
      <c r="FG19" s="866"/>
      <c r="FH19" s="866"/>
      <c r="FI19" s="867"/>
      <c r="FJ19" s="377">
        <f>$A$19</f>
        <v>5</v>
      </c>
      <c r="FK19" s="378" t="str">
        <f>$B$19</f>
        <v>祝</v>
      </c>
      <c r="FL19" s="854"/>
      <c r="FM19" s="855"/>
      <c r="FN19" s="854"/>
      <c r="FO19" s="855"/>
      <c r="FP19" s="856" t="str">
        <f>IFERROR(IF(OR(FK19="日",FK19="祝",FK19=0,FL19=""),"　",MAX(IF(AND(FL19&lt;=FP14,FN19&gt;FQ14),FQ14-FP14,IF(AND(FL19&gt;FP14,FN19&lt;=FQ14),FN19-FL19,IF(AND(FL19&lt;=FP14,FN19&lt;=FQ14),FN19-FP14,IF(AND(FL19&gt;FP14,FN19&gt;FQ14),FQ14-FL19,0)))),0)),0)</f>
        <v>　</v>
      </c>
      <c r="FQ19" s="857"/>
      <c r="FR19" s="858"/>
      <c r="FS19" s="856" t="str">
        <f>IFERROR(IF(OR(FK19="日",FK19="祝",FK19=0,FL19=""),"　",MAX(IF(AND(FL19&gt;FV14,FN19&gt;FT14),0,IF(AND(FL19&lt;=FV14,FL19&gt;FS14,FN19&gt;FT14),FV14-FL19,IF(AND(FL19&lt;=FV14,FL19&lt;=FS14,FN19&gt;FT14),FV14-FS14,IF(AND(FL19&gt;FS14,FN19&lt;=FT14),FN19-FL19,IF(AND(FL19&lt;=FS14,FN19&lt;=FT14),FN19-FS14,0))))),0)),0)</f>
        <v>　</v>
      </c>
      <c r="FT19" s="857"/>
      <c r="FU19" s="858"/>
      <c r="FV19" s="856" t="str">
        <f>IFERROR(IF(OR(FK19="日",FK19="祝",FK19=0,FL19=""),"　",MAX(IF(AND(FL19&lt;=FV14,FN19&gt;FW14),FW14-FV14,IF(FN19&lt;=FW14,0,IF(AND(FL19&gt;FV14,FN19&gt;FW14),FW14-FL19,0))),0)),0)</f>
        <v>　</v>
      </c>
      <c r="FW19" s="857"/>
      <c r="FX19" s="858"/>
      <c r="FY19" s="856" t="str">
        <f>IFERROR(IF(OR(FK19="日",FK19="祝",FK19=0,FL19=""),"　",MAX(IF(FL19&gt;FY14,FN19-FL19,IF(FL19&lt;=FY14,FN19-FY14,0)),0)),0)</f>
        <v>　</v>
      </c>
      <c r="FZ19" s="857"/>
      <c r="GA19" s="858"/>
      <c r="GB19" s="856" t="str">
        <f>IFERROR(IF(OR(FK19="日",FK19="祝",FK19=0,FL19=""),"　",MAX(IF(AND(FL19&lt;=GB14,FN19&gt;GC14),GC14-GB14,IF(AND(FL19&gt;GB14,FN19&lt;=GC14),FN19-FL19,IF(AND(FL19&lt;=GB14,FN19&lt;=GC14),FN19-GB14,IF(AND(FL19&gt;GB14,FN19&gt;GC14),GC14-FL19,0)))),0)),0)</f>
        <v>　</v>
      </c>
      <c r="GC19" s="857"/>
      <c r="GD19" s="858"/>
      <c r="GE19" s="856" t="str">
        <f>IFERROR(IF(OR(FK19="日",FK19="祝",FK19=0,FL19=""),"　",MAX(IF(AND(FL19&gt;GH14,FN19&gt;GF14),0,IF(AND(FL19&lt;=GH14,FL19&gt;GE14,FN19&gt;GF14),GH14-FL19,IF(AND(FL19&lt;=GH14,FL19&lt;=GE14,FN19&gt;GF14),GH14-GE14,IF(AND(FL19&gt;GE14,FN19&lt;=GF14),FN19-FL19,IF(AND(FL19&lt;=GE14,FN19&lt;=GF14),FN19-GE14,0))))),0)),0)</f>
        <v>　</v>
      </c>
      <c r="GF19" s="857"/>
      <c r="GG19" s="858"/>
      <c r="GH19" s="856" t="str">
        <f>IFERROR(IF(OR(FK19="日",FK19="祝",FK19=0,FL19=""),"　",MAX(IF(AND(FL19&lt;=GH14,FN19&gt;GI14),GI14-GH14,IF(FN19&lt;=GI14,0,IF(AND(FL19&gt;GH14,FN19&gt;GI14),GI14-FL19,0))),0)),0)</f>
        <v>　</v>
      </c>
      <c r="GI19" s="857"/>
      <c r="GJ19" s="858"/>
      <c r="GK19" s="856" t="str">
        <f t="shared" si="3"/>
        <v>　</v>
      </c>
      <c r="GL19" s="857"/>
      <c r="GM19" s="858"/>
      <c r="GN19" s="859" t="str">
        <f>IF(GQ19="×",TIME(0,0,0),IF(HA4="非常勤",FP19,GB19))</f>
        <v>　</v>
      </c>
      <c r="GO19" s="860"/>
      <c r="GP19" s="861"/>
      <c r="GQ19" s="352"/>
      <c r="GR19" s="859" t="str">
        <f>IF(GU19="×",TIME(0,0,0),IF(HA4="非常勤",FS19,GE19))</f>
        <v>　</v>
      </c>
      <c r="GS19" s="860"/>
      <c r="GT19" s="861"/>
      <c r="GU19" s="352"/>
      <c r="GV19" s="859" t="str">
        <f>IF(GY19="×",TIME(0,0,0),IF(HA4="非常勤",FV19,GH19))</f>
        <v>　</v>
      </c>
      <c r="GW19" s="860"/>
      <c r="GX19" s="861"/>
      <c r="GY19" s="352"/>
      <c r="GZ19" s="859" t="str">
        <f>IF(HC19="×",TIME(0,0,0),IF(HA4="非常勤",FY19,GK19))</f>
        <v>　</v>
      </c>
      <c r="HA19" s="860"/>
      <c r="HB19" s="861"/>
      <c r="HC19" s="352"/>
      <c r="HD19" s="862"/>
      <c r="HE19" s="863"/>
      <c r="HF19" s="862"/>
      <c r="HG19" s="864"/>
      <c r="HH19" s="863"/>
      <c r="HI19" s="865"/>
      <c r="HJ19" s="866"/>
      <c r="HK19" s="866"/>
      <c r="HL19" s="867"/>
      <c r="HM19" s="377">
        <f>$A$19</f>
        <v>5</v>
      </c>
      <c r="HN19" s="378" t="str">
        <f>$B$19</f>
        <v>祝</v>
      </c>
      <c r="HO19" s="854"/>
      <c r="HP19" s="855"/>
      <c r="HQ19" s="854"/>
      <c r="HR19" s="855"/>
      <c r="HS19" s="856" t="str">
        <f>IFERROR(IF(OR(HN19="日",HN19="祝",HN19=0,HO19=""),"　",MAX(IF(AND(HO19&lt;=HS14,HQ19&gt;HT14),HT14-HS14,IF(AND(HO19&gt;HS14,HQ19&lt;=HT14),HQ19-HO19,IF(AND(HO19&lt;=HS14,HQ19&lt;=HT14),HQ19-HS14,IF(AND(HO19&gt;HS14,HQ19&gt;HT14),HT14-HO19,0)))),0)),0)</f>
        <v>　</v>
      </c>
      <c r="HT19" s="857"/>
      <c r="HU19" s="858"/>
      <c r="HV19" s="856" t="str">
        <f>IFERROR(IF(OR(HN19="日",HN19="祝",HN19=0,HO19=""),"　",MAX(IF(AND(HO19&gt;HY14,HQ19&gt;HW14),0,IF(AND(HO19&lt;=HY14,HO19&gt;HV14,HQ19&gt;HW14),HY14-HO19,IF(AND(HO19&lt;=HY14,HO19&lt;=HV14,HQ19&gt;HW14),HY14-HV14,IF(AND(HO19&gt;HV14,HQ19&lt;=HW14),HQ19-HO19,IF(AND(HO19&lt;=HV14,HQ19&lt;=HW14),HQ19-HV14,0))))),0)),0)</f>
        <v>　</v>
      </c>
      <c r="HW19" s="857"/>
      <c r="HX19" s="858"/>
      <c r="HY19" s="856" t="str">
        <f>IFERROR(IF(OR(HN19="日",HN19="祝",HN19=0,HO19=""),"　",MAX(IF(AND(HO19&lt;=HY14,HQ19&gt;HZ14),HZ14-HY14,IF(HQ19&lt;=HZ14,0,IF(AND(HO19&gt;HY14,HQ19&gt;HZ14),HZ14-HO19,0))),0)),0)</f>
        <v>　</v>
      </c>
      <c r="HZ19" s="857"/>
      <c r="IA19" s="858"/>
      <c r="IB19" s="856" t="str">
        <f>IFERROR(IF(OR(HN19="日",HN19="祝",HN19=0,HO19=""),"　",MAX(IF(HO19&gt;IB14,HQ19-HO19,IF(HO19&lt;=IB14,HQ19-IB14,0)),0)),0)</f>
        <v>　</v>
      </c>
      <c r="IC19" s="857"/>
      <c r="ID19" s="858"/>
      <c r="IE19" s="856" t="str">
        <f>IFERROR(IF(OR(HN19="日",HN19="祝",HN19=0,HO19=""),"　",MAX(IF(AND(HO19&lt;=IE14,HQ19&gt;IF14),IF14-IE14,IF(AND(HO19&gt;IE14,HQ19&lt;=IF14),HQ19-HO19,IF(AND(HO19&lt;=IE14,HQ19&lt;=IF14),HQ19-IE14,IF(AND(HO19&gt;IE14,HQ19&gt;IF14),IF14-HO19,0)))),0)),0)</f>
        <v>　</v>
      </c>
      <c r="IF19" s="857"/>
      <c r="IG19" s="858"/>
      <c r="IH19" s="856" t="str">
        <f>IFERROR(IF(OR(HN19="日",HN19="祝",HN19=0,HO19=""),"　",MAX(IF(AND(HO19&gt;IK14,HQ19&gt;II14),0,IF(AND(HO19&lt;=IK14,HO19&gt;IH14,HQ19&gt;II14),IK14-HO19,IF(AND(HO19&lt;=IK14,HO19&lt;=IH14,HQ19&gt;II14),IK14-IH14,IF(AND(HO19&gt;IH14,HQ19&lt;=II14),HQ19-HO19,IF(AND(HO19&lt;=IH14,HQ19&lt;=II14),HQ19-IH14,0))))),0)),0)</f>
        <v>　</v>
      </c>
      <c r="II19" s="857"/>
      <c r="IJ19" s="858"/>
      <c r="IK19" s="856" t="str">
        <f>IFERROR(IF(OR(HN19="日",HN19="祝",HN19=0,HO19=""),"　",MAX(IF(AND(HO19&lt;=IK14,HQ19&gt;IL14),IL14-IK14,IF(HQ19&lt;=IL14,0,IF(AND(HO19&gt;IK14,HQ19&gt;IL14),IL14-HO19,0))),0)),0)</f>
        <v>　</v>
      </c>
      <c r="IL19" s="857"/>
      <c r="IM19" s="858"/>
      <c r="IN19" s="856" t="str">
        <f t="shared" si="4"/>
        <v>　</v>
      </c>
      <c r="IO19" s="857"/>
      <c r="IP19" s="858"/>
      <c r="IQ19" s="859" t="str">
        <f>IF(IT19="×",TIME(0,0,0),IF(JD4="非常勤",HS19,IE19))</f>
        <v>　</v>
      </c>
      <c r="IR19" s="860"/>
      <c r="IS19" s="861"/>
      <c r="IT19" s="352"/>
      <c r="IU19" s="859" t="str">
        <f>IF(IX19="×",TIME(0,0,0),IF(JD4="非常勤",HV19,IH19))</f>
        <v>　</v>
      </c>
      <c r="IV19" s="860"/>
      <c r="IW19" s="861"/>
      <c r="IX19" s="352"/>
      <c r="IY19" s="859" t="str">
        <f>IF(JB19="×",TIME(0,0,0),IF(JD4="非常勤",HY19,IK19))</f>
        <v>　</v>
      </c>
      <c r="IZ19" s="860"/>
      <c r="JA19" s="861"/>
      <c r="JB19" s="352"/>
      <c r="JC19" s="859" t="str">
        <f>IF(JF19="×",TIME(0,0,0),IF(JD4="非常勤",IB19,IN19))</f>
        <v>　</v>
      </c>
      <c r="JD19" s="860"/>
      <c r="JE19" s="861"/>
      <c r="JF19" s="352"/>
      <c r="JG19" s="862"/>
      <c r="JH19" s="863"/>
      <c r="JI19" s="862"/>
      <c r="JJ19" s="864"/>
      <c r="JK19" s="863"/>
      <c r="JL19" s="865"/>
      <c r="JM19" s="866"/>
      <c r="JN19" s="866"/>
      <c r="JO19" s="867"/>
      <c r="JP19" s="377">
        <f>$A$19</f>
        <v>5</v>
      </c>
      <c r="JQ19" s="378" t="str">
        <f>$B$19</f>
        <v>祝</v>
      </c>
      <c r="JR19" s="854"/>
      <c r="JS19" s="855"/>
      <c r="JT19" s="854"/>
      <c r="JU19" s="855"/>
      <c r="JV19" s="856" t="str">
        <f>IFERROR(IF(OR(JQ19="日",JQ19="祝",JQ19=0,JR19=""),"　",MAX(IF(AND(JR19&lt;=JV14,JT19&gt;JW14),JW14-JV14,IF(AND(JR19&gt;JV14,JT19&lt;=JW14),JT19-JR19,IF(AND(JR19&lt;=JV14,JT19&lt;=JW14),JT19-JV14,IF(AND(JR19&gt;JV14,JT19&gt;JW14),JW14-JR19,0)))),0)),0)</f>
        <v>　</v>
      </c>
      <c r="JW19" s="857"/>
      <c r="JX19" s="858"/>
      <c r="JY19" s="856" t="str">
        <f>IFERROR(IF(OR(JQ19="日",JQ19="祝",JQ19=0,JR19=""),"　",MAX(IF(AND(JR19&gt;KB14,JT19&gt;JZ14),0,IF(AND(JR19&lt;=KB14,JR19&gt;JY14,JT19&gt;JZ14),KB14-JR19,IF(AND(JR19&lt;=KB14,JR19&lt;=JY14,JT19&gt;JZ14),KB14-JY14,IF(AND(JR19&gt;JY14,JT19&lt;=JZ14),JT19-JR19,IF(AND(JR19&lt;=JY14,JT19&lt;=JZ14),JT19-JY14,0))))),0)),0)</f>
        <v>　</v>
      </c>
      <c r="JZ19" s="857"/>
      <c r="KA19" s="858"/>
      <c r="KB19" s="856" t="str">
        <f>IFERROR(IF(OR(JQ19="日",JQ19="祝",JQ19=0,JR19=""),"　",MAX(IF(AND(JR19&lt;=KB14,JT19&gt;KC14),KC14-KB14,IF(JT19&lt;=KC14,0,IF(AND(JR19&gt;KB14,JT19&gt;KC14),KC14-JR19,0))),0)),0)</f>
        <v>　</v>
      </c>
      <c r="KC19" s="857"/>
      <c r="KD19" s="858"/>
      <c r="KE19" s="856" t="str">
        <f>IFERROR(IF(OR(JQ19="日",JQ19="祝",JQ19=0,JR19=""),"　",MAX(IF(JR19&gt;KE14,JT19-JR19,IF(JR19&lt;=KE14,JT19-KE14,0)),0)),0)</f>
        <v>　</v>
      </c>
      <c r="KF19" s="857"/>
      <c r="KG19" s="858"/>
      <c r="KH19" s="856" t="str">
        <f>IFERROR(IF(OR(JQ19="日",JQ19="祝",JQ19=0,JR19=""),"　",MAX(IF(AND(JR19&lt;=KH14,JT19&gt;KI14),KI14-KH14,IF(AND(JR19&gt;KH14,JT19&lt;=KI14),JT19-JR19,IF(AND(JR19&lt;=KH14,JT19&lt;=KI14),JT19-KH14,IF(AND(JR19&gt;KH14,JT19&gt;KI14),KI14-JR19,0)))),0)),0)</f>
        <v>　</v>
      </c>
      <c r="KI19" s="857"/>
      <c r="KJ19" s="858"/>
      <c r="KK19" s="856" t="str">
        <f>IFERROR(IF(OR(JQ19="日",JQ19="祝",JQ19=0,JR19=""),"　",MAX(IF(AND(JR19&gt;KN14,JT19&gt;KL14),0,IF(AND(JR19&lt;=KN14,JR19&gt;KK14,JT19&gt;KL14),KN14-JR19,IF(AND(JR19&lt;=KN14,JR19&lt;=KK14,JT19&gt;KL14),KN14-KK14,IF(AND(JR19&gt;KK14,JT19&lt;=KL14),JT19-JR19,IF(AND(JR19&lt;=KK14,JT19&lt;=KL14),JT19-KK14,0))))),0)),0)</f>
        <v>　</v>
      </c>
      <c r="KL19" s="857"/>
      <c r="KM19" s="858"/>
      <c r="KN19" s="856" t="str">
        <f>IFERROR(IF(OR(JQ19="日",JQ19="祝",JQ19=0,JR19=""),"　",MAX(IF(AND(JR19&lt;=KN14,JT19&gt;KO14),KO14-KN14,IF(JT19&lt;=KO14,0,IF(AND(JR19&gt;KN14,JT19&gt;KO14),KO14-JR19,0))),0)),0)</f>
        <v>　</v>
      </c>
      <c r="KO19" s="857"/>
      <c r="KP19" s="858"/>
      <c r="KQ19" s="856" t="str">
        <f t="shared" si="5"/>
        <v>　</v>
      </c>
      <c r="KR19" s="857"/>
      <c r="KS19" s="858"/>
      <c r="KT19" s="859" t="str">
        <f>IF(KW19="×",TIME(0,0,0),IF(LG4="非常勤",JV19,KH19))</f>
        <v>　</v>
      </c>
      <c r="KU19" s="860"/>
      <c r="KV19" s="861"/>
      <c r="KW19" s="352"/>
      <c r="KX19" s="859" t="str">
        <f>IF(LA19="×",TIME(0,0,0),IF(LG4="非常勤",JY19,KK19))</f>
        <v>　</v>
      </c>
      <c r="KY19" s="860"/>
      <c r="KZ19" s="861"/>
      <c r="LA19" s="352"/>
      <c r="LB19" s="859" t="str">
        <f>IF(LE19="×",TIME(0,0,0),IF(LG4="非常勤",KB19,KN19))</f>
        <v>　</v>
      </c>
      <c r="LC19" s="860"/>
      <c r="LD19" s="861"/>
      <c r="LE19" s="352"/>
      <c r="LF19" s="859" t="str">
        <f>IF(LI19="×",TIME(0,0,0),IF(LG4="非常勤",KE19,KQ19))</f>
        <v>　</v>
      </c>
      <c r="LG19" s="860"/>
      <c r="LH19" s="861"/>
      <c r="LI19" s="352"/>
      <c r="LJ19" s="862"/>
      <c r="LK19" s="863"/>
      <c r="LL19" s="862"/>
      <c r="LM19" s="864"/>
      <c r="LN19" s="863"/>
      <c r="LO19" s="865"/>
      <c r="LP19" s="866"/>
      <c r="LQ19" s="866"/>
      <c r="LR19" s="867"/>
      <c r="LS19" s="377">
        <f>$A$19</f>
        <v>5</v>
      </c>
      <c r="LT19" s="378" t="str">
        <f>$B$19</f>
        <v>祝</v>
      </c>
      <c r="LU19" s="854"/>
      <c r="LV19" s="855"/>
      <c r="LW19" s="854"/>
      <c r="LX19" s="855"/>
      <c r="LY19" s="856" t="str">
        <f>IFERROR(IF(OR(LT19="日",LT19="祝",LT19=0,LU19=""),"　",MAX(IF(AND(LU19&lt;=LY14,LW19&gt;LZ14),LZ14-LY14,IF(AND(LU19&gt;LY14,LW19&lt;=LZ14),LW19-LU19,IF(AND(LU19&lt;=LY14,LW19&lt;=LZ14),LW19-LY14,IF(AND(LU19&gt;LY14,LW19&gt;LZ14),LZ14-LU19,0)))),0)),0)</f>
        <v>　</v>
      </c>
      <c r="LZ19" s="857"/>
      <c r="MA19" s="858"/>
      <c r="MB19" s="856" t="str">
        <f>IFERROR(IF(OR(LT19="日",LT19="祝",LT19=0,LU19=""),"　",MAX(IF(AND(LU19&gt;ME14,LW19&gt;MC14),0,IF(AND(LU19&lt;=ME14,LU19&gt;MB14,LW19&gt;MC14),ME14-LU19,IF(AND(LU19&lt;=ME14,LU19&lt;=MB14,LW19&gt;MC14),ME14-MB14,IF(AND(LU19&gt;MB14,LW19&lt;=MC14),LW19-LU19,IF(AND(LU19&lt;=MB14,LW19&lt;=MC14),LW19-MB14,0))))),0)),0)</f>
        <v>　</v>
      </c>
      <c r="MC19" s="857"/>
      <c r="MD19" s="858"/>
      <c r="ME19" s="856" t="str">
        <f>IFERROR(IF(OR(LT19="日",LT19="祝",LT19=0,LU19=""),"　",MAX(IF(AND(LU19&lt;=ME14,LW19&gt;MF14),MF14-ME14,IF(LW19&lt;=MF14,0,IF(AND(LU19&gt;ME14,LW19&gt;MF14),MF14-LU19,0))),0)),0)</f>
        <v>　</v>
      </c>
      <c r="MF19" s="857"/>
      <c r="MG19" s="858"/>
      <c r="MH19" s="856" t="str">
        <f>IFERROR(IF(OR(LT19="日",LT19="祝",LT19=0,LU19=""),"　",MAX(IF(LU19&gt;MH14,LW19-LU19,IF(LU19&lt;=MH14,LW19-MH14,0)),0)),0)</f>
        <v>　</v>
      </c>
      <c r="MI19" s="857"/>
      <c r="MJ19" s="858"/>
      <c r="MK19" s="856" t="str">
        <f>IFERROR(IF(OR(LT19="日",LT19="祝",LT19=0,LU19=""),"　",MAX(IF(AND(LU19&lt;=MK14,LW19&gt;ML14),ML14-MK14,IF(AND(LU19&gt;MK14,LW19&lt;=ML14),LW19-LU19,IF(AND(LU19&lt;=MK14,LW19&lt;=ML14),LW19-MK14,IF(AND(LU19&gt;MK14,LW19&gt;ML14),ML14-LU19,0)))),0)),0)</f>
        <v>　</v>
      </c>
      <c r="ML19" s="857"/>
      <c r="MM19" s="858"/>
      <c r="MN19" s="856" t="str">
        <f>IFERROR(IF(OR(LT19="日",LT19="祝",LT19=0,LU19=""),"　",MAX(IF(AND(LU19&gt;MQ14,LW19&gt;MO14),0,IF(AND(LU19&lt;=MQ14,LU19&gt;MN14,LW19&gt;MO14),MQ14-LU19,IF(AND(LU19&lt;=MQ14,LU19&lt;=MN14,LW19&gt;MO14),MQ14-MN14,IF(AND(LU19&gt;MN14,LW19&lt;=MO14),LW19-LU19,IF(AND(LU19&lt;=MN14,LW19&lt;=MO14),LW19-MN14,0))))),0)),0)</f>
        <v>　</v>
      </c>
      <c r="MO19" s="857"/>
      <c r="MP19" s="858"/>
      <c r="MQ19" s="856" t="str">
        <f>IFERROR(IF(OR(LT19="日",LT19="祝",LT19=0,LU19=""),"　",MAX(IF(AND(LU19&lt;=MQ14,LW19&gt;MR14),MR14-MQ14,IF(LW19&lt;=MR14,0,IF(AND(LU19&gt;MQ14,LW19&gt;MR14),MR14-LU19,0))),0)),0)</f>
        <v>　</v>
      </c>
      <c r="MR19" s="857"/>
      <c r="MS19" s="858"/>
      <c r="MT19" s="856" t="str">
        <f t="shared" si="6"/>
        <v>　</v>
      </c>
      <c r="MU19" s="857"/>
      <c r="MV19" s="858"/>
      <c r="MW19" s="859" t="str">
        <f>IF(MZ19="×",TIME(0,0,0),IF(NJ4="非常勤",LY19,MK19))</f>
        <v>　</v>
      </c>
      <c r="MX19" s="860"/>
      <c r="MY19" s="861"/>
      <c r="MZ19" s="352"/>
      <c r="NA19" s="859" t="str">
        <f>IF(ND19="×",TIME(0,0,0),IF(NJ4="非常勤",MB19,MN19))</f>
        <v>　</v>
      </c>
      <c r="NB19" s="860"/>
      <c r="NC19" s="861"/>
      <c r="ND19" s="352"/>
      <c r="NE19" s="859" t="str">
        <f>IF(NH19="×",TIME(0,0,0),IF(NJ4="非常勤",ME19,MQ19))</f>
        <v>　</v>
      </c>
      <c r="NF19" s="860"/>
      <c r="NG19" s="861"/>
      <c r="NH19" s="352"/>
      <c r="NI19" s="859" t="str">
        <f>IF(NL19="×",TIME(0,0,0),IF(NJ4="非常勤",MH19,MT19))</f>
        <v>　</v>
      </c>
      <c r="NJ19" s="860"/>
      <c r="NK19" s="861"/>
      <c r="NL19" s="352"/>
      <c r="NM19" s="862"/>
      <c r="NN19" s="863"/>
      <c r="NO19" s="862"/>
      <c r="NP19" s="864"/>
      <c r="NQ19" s="863"/>
      <c r="NR19" s="865"/>
      <c r="NS19" s="866"/>
      <c r="NT19" s="866"/>
      <c r="NU19" s="867"/>
      <c r="NV19" s="377">
        <f>$A$19</f>
        <v>5</v>
      </c>
      <c r="NW19" s="378" t="str">
        <f>$B$19</f>
        <v>祝</v>
      </c>
      <c r="NX19" s="854"/>
      <c r="NY19" s="855"/>
      <c r="NZ19" s="854"/>
      <c r="OA19" s="855"/>
      <c r="OB19" s="856" t="str">
        <f>IFERROR(IF(OR(NW19="日",NW19="祝",NW19=0,NX19=""),"　",MAX(IF(AND(NX19&lt;=OB14,NZ19&gt;OC14),OC14-OB14,IF(AND(NX19&gt;OB14,NZ19&lt;=OC14),NZ19-NX19,IF(AND(NX19&lt;=OB14,NZ19&lt;=OC14),NZ19-OB14,IF(AND(NX19&gt;OB14,NZ19&gt;OC14),OC14-NX19,0)))),0)),0)</f>
        <v>　</v>
      </c>
      <c r="OC19" s="857"/>
      <c r="OD19" s="858"/>
      <c r="OE19" s="856" t="str">
        <f>IFERROR(IF(OR(NW19="日",NW19="祝",NW19=0,NX19=""),"　",MAX(IF(AND(NX19&gt;OH14,NZ19&gt;OF14),0,IF(AND(NX19&lt;=OH14,NX19&gt;OE14,NZ19&gt;OF14),OH14-NX19,IF(AND(NX19&lt;=OH14,NX19&lt;=OE14,NZ19&gt;OF14),OH14-OE14,IF(AND(NX19&gt;OE14,NZ19&lt;=OF14),NZ19-NX19,IF(AND(NX19&lt;=OE14,NZ19&lt;=OF14),NZ19-OE14,0))))),0)),0)</f>
        <v>　</v>
      </c>
      <c r="OF19" s="857"/>
      <c r="OG19" s="858"/>
      <c r="OH19" s="856" t="str">
        <f>IFERROR(IF(OR(NW19="日",NW19="祝",NW19=0,NX19=""),"　",MAX(IF(AND(NX19&lt;=OH14,NZ19&gt;OI14),OI14-OH14,IF(NZ19&lt;=OI14,0,IF(AND(NX19&gt;OH14,NZ19&gt;OI14),OI14-NX19,0))),0)),0)</f>
        <v>　</v>
      </c>
      <c r="OI19" s="857"/>
      <c r="OJ19" s="858"/>
      <c r="OK19" s="856" t="str">
        <f>IFERROR(IF(OR(NW19="日",NW19="祝",NW19=0,NX19=""),"　",MAX(IF(NX19&gt;OK14,NZ19-NX19,IF(NX19&lt;=OK14,NZ19-OK14,0)),0)),0)</f>
        <v>　</v>
      </c>
      <c r="OL19" s="857"/>
      <c r="OM19" s="858"/>
      <c r="ON19" s="856" t="str">
        <f>IFERROR(IF(OR(NW19="日",NW19="祝",NW19=0,NX19=""),"　",MAX(IF(AND(NX19&lt;=ON14,NZ19&gt;OO14),OO14-ON14,IF(AND(NX19&gt;ON14,NZ19&lt;=OO14),NZ19-NX19,IF(AND(NX19&lt;=ON14,NZ19&lt;=OO14),NZ19-ON14,IF(AND(NX19&gt;ON14,NZ19&gt;OO14),OO14-NX19,0)))),0)),0)</f>
        <v>　</v>
      </c>
      <c r="OO19" s="857"/>
      <c r="OP19" s="858"/>
      <c r="OQ19" s="856" t="str">
        <f>IFERROR(IF(OR(NW19="日",NW19="祝",NW19=0,NX19=""),"　",MAX(IF(AND(NX19&gt;OT14,NZ19&gt;OR14),0,IF(AND(NX19&lt;=OT14,NX19&gt;OQ14,NZ19&gt;OR14),OT14-NX19,IF(AND(NX19&lt;=OT14,NX19&lt;=OQ14,NZ19&gt;OR14),OT14-OQ14,IF(AND(NX19&gt;OQ14,NZ19&lt;=OR14),NZ19-NX19,IF(AND(NX19&lt;=OQ14,NZ19&lt;=OR14),NZ19-OQ14,0))))),0)),0)</f>
        <v>　</v>
      </c>
      <c r="OR19" s="857"/>
      <c r="OS19" s="858"/>
      <c r="OT19" s="856" t="str">
        <f>IFERROR(IF(OR(NW19="日",NW19="祝",NW19=0,NX19=""),"　",MAX(IF(AND(NX19&lt;=OT14,NZ19&gt;OU14),OU14-OT14,IF(NZ19&lt;=OU14,0,IF(AND(NX19&gt;OT14,NZ19&gt;OU14),OU14-NX19,0))),0)),0)</f>
        <v>　</v>
      </c>
      <c r="OU19" s="857"/>
      <c r="OV19" s="858"/>
      <c r="OW19" s="856" t="str">
        <f t="shared" si="7"/>
        <v>　</v>
      </c>
      <c r="OX19" s="857"/>
      <c r="OY19" s="858"/>
      <c r="OZ19" s="859" t="str">
        <f>IF(PC19="×",TIME(0,0,0),IF(PM4="非常勤",OB19,ON19))</f>
        <v>　</v>
      </c>
      <c r="PA19" s="860"/>
      <c r="PB19" s="861"/>
      <c r="PC19" s="352"/>
      <c r="PD19" s="859" t="str">
        <f>IF(PG19="×",TIME(0,0,0),IF(PM4="非常勤",OE19,OQ19))</f>
        <v>　</v>
      </c>
      <c r="PE19" s="860"/>
      <c r="PF19" s="861"/>
      <c r="PG19" s="352"/>
      <c r="PH19" s="859" t="str">
        <f>IF(PK19="×",TIME(0,0,0),IF(PM4="非常勤",OH19,OT19))</f>
        <v>　</v>
      </c>
      <c r="PI19" s="860"/>
      <c r="PJ19" s="861"/>
      <c r="PK19" s="352"/>
      <c r="PL19" s="859" t="str">
        <f>IF(PO19="×",TIME(0,0,0),IF(PM4="非常勤",OK19,OW19))</f>
        <v>　</v>
      </c>
      <c r="PM19" s="860"/>
      <c r="PN19" s="861"/>
      <c r="PO19" s="352"/>
      <c r="PP19" s="862"/>
      <c r="PQ19" s="863"/>
      <c r="PR19" s="862"/>
      <c r="PS19" s="864"/>
      <c r="PT19" s="863"/>
      <c r="PU19" s="865"/>
      <c r="PV19" s="866"/>
      <c r="PW19" s="866"/>
      <c r="PX19" s="867"/>
      <c r="PY19" s="377">
        <f>$A$19</f>
        <v>5</v>
      </c>
      <c r="PZ19" s="378" t="str">
        <f>$B$19</f>
        <v>祝</v>
      </c>
      <c r="QA19" s="854"/>
      <c r="QB19" s="855"/>
      <c r="QC19" s="854"/>
      <c r="QD19" s="855"/>
      <c r="QE19" s="856" t="str">
        <f>IFERROR(IF(OR(PZ19="日",PZ19="祝",PZ19=0,QA19=""),"　",MAX(IF(AND(QA19&lt;=QE14,QC19&gt;QF14),QF14-QE14,IF(AND(QA19&gt;QE14,QC19&lt;=QF14),QC19-QA19,IF(AND(QA19&lt;=QE14,QC19&lt;=QF14),QC19-QE14,IF(AND(QA19&gt;QE14,QC19&gt;QF14),QF14-QA19,0)))),0)),0)</f>
        <v>　</v>
      </c>
      <c r="QF19" s="857"/>
      <c r="QG19" s="858"/>
      <c r="QH19" s="856" t="str">
        <f>IFERROR(IF(OR(PZ19="日",PZ19="祝",PZ19=0,QA19=""),"　",MAX(IF(AND(QA19&gt;QK14,QC19&gt;QI14),0,IF(AND(QA19&lt;=QK14,QA19&gt;QH14,QC19&gt;QI14),QK14-QA19,IF(AND(QA19&lt;=QK14,QA19&lt;=QH14,QC19&gt;QI14),QK14-QH14,IF(AND(QA19&gt;QH14,QC19&lt;=QI14),QC19-QA19,IF(AND(QA19&lt;=QH14,QC19&lt;=QI14),QC19-QH14,0))))),0)),0)</f>
        <v>　</v>
      </c>
      <c r="QI19" s="857"/>
      <c r="QJ19" s="858"/>
      <c r="QK19" s="856" t="str">
        <f>IFERROR(IF(OR(PZ19="日",PZ19="祝",PZ19=0,QA19=""),"　",MAX(IF(AND(QA19&lt;=QK14,QC19&gt;QL14),QL14-QK14,IF(QC19&lt;=QL14,0,IF(AND(QA19&gt;QK14,QC19&gt;QL14),QL14-QA19,0))),0)),0)</f>
        <v>　</v>
      </c>
      <c r="QL19" s="857"/>
      <c r="QM19" s="858"/>
      <c r="QN19" s="856" t="str">
        <f>IFERROR(IF(OR(PZ19="日",PZ19="祝",PZ19=0,QA19=""),"　",MAX(IF(QA19&gt;QN14,QC19-QA19,IF(QA19&lt;=QN14,QC19-QN14,0)),0)),0)</f>
        <v>　</v>
      </c>
      <c r="QO19" s="857"/>
      <c r="QP19" s="858"/>
      <c r="QQ19" s="856" t="str">
        <f>IFERROR(IF(OR(PZ19="日",PZ19="祝",PZ19=0,QA19=""),"　",MAX(IF(AND(QA19&lt;=QQ14,QC19&gt;QR14),QR14-QQ14,IF(AND(QA19&gt;QQ14,QC19&lt;=QR14),QC19-QA19,IF(AND(QA19&lt;=QQ14,QC19&lt;=QR14),QC19-QQ14,IF(AND(QA19&gt;QQ14,QC19&gt;QR14),QR14-QA19,0)))),0)),0)</f>
        <v>　</v>
      </c>
      <c r="QR19" s="857"/>
      <c r="QS19" s="858"/>
      <c r="QT19" s="856" t="str">
        <f>IFERROR(IF(OR(PZ19="日",PZ19="祝",PZ19=0,QA19=""),"　",MAX(IF(AND(QA19&gt;QW14,QC19&gt;QU14),0,IF(AND(QA19&lt;=QW14,QA19&gt;QT14,QC19&gt;QU14),QW14-QA19,IF(AND(QA19&lt;=QW14,QA19&lt;=QT14,QC19&gt;QU14),QW14-QT14,IF(AND(QA19&gt;QT14,QC19&lt;=QU14),QC19-QA19,IF(AND(QA19&lt;=QT14,QC19&lt;=QU14),QC19-QT14,0))))),0)),0)</f>
        <v>　</v>
      </c>
      <c r="QU19" s="857"/>
      <c r="QV19" s="858"/>
      <c r="QW19" s="856" t="str">
        <f>IFERROR(IF(OR(PZ19="日",PZ19="祝",PZ19=0,QA19=""),"　",MAX(IF(AND(QA19&lt;=QW14,QC19&gt;QX14),QX14-QW14,IF(QC19&lt;=QX14,0,IF(AND(QA19&gt;QW14,QC19&gt;QX14),QX14-QA19,0))),0)),0)</f>
        <v>　</v>
      </c>
      <c r="QX19" s="857"/>
      <c r="QY19" s="858"/>
      <c r="QZ19" s="856" t="str">
        <f t="shared" si="8"/>
        <v>　</v>
      </c>
      <c r="RA19" s="857"/>
      <c r="RB19" s="858"/>
      <c r="RC19" s="859" t="str">
        <f>IF(RF19="×",TIME(0,0,0),IF(RP4="非常勤",QE19,QQ19))</f>
        <v>　</v>
      </c>
      <c r="RD19" s="860"/>
      <c r="RE19" s="861"/>
      <c r="RF19" s="352"/>
      <c r="RG19" s="859" t="str">
        <f>IF(RJ19="×",TIME(0,0,0),IF(RP4="非常勤",QH19,QT19))</f>
        <v>　</v>
      </c>
      <c r="RH19" s="860"/>
      <c r="RI19" s="861"/>
      <c r="RJ19" s="352"/>
      <c r="RK19" s="859" t="str">
        <f>IF(RN19="×",TIME(0,0,0),IF(RP4="非常勤",QK19,QW19))</f>
        <v>　</v>
      </c>
      <c r="RL19" s="860"/>
      <c r="RM19" s="861"/>
      <c r="RN19" s="352"/>
      <c r="RO19" s="859" t="str">
        <f>IF(RR19="×",TIME(0,0,0),IF(RP4="非常勤",QN19,QZ19))</f>
        <v>　</v>
      </c>
      <c r="RP19" s="860"/>
      <c r="RQ19" s="861"/>
      <c r="RR19" s="352"/>
      <c r="RS19" s="862"/>
      <c r="RT19" s="863"/>
      <c r="RU19" s="862"/>
      <c r="RV19" s="864"/>
      <c r="RW19" s="863"/>
      <c r="RX19" s="865"/>
      <c r="RY19" s="866"/>
      <c r="RZ19" s="866"/>
      <c r="SA19" s="867"/>
      <c r="SB19" s="377">
        <f>$A$19</f>
        <v>5</v>
      </c>
      <c r="SC19" s="378" t="str">
        <f>$B$19</f>
        <v>祝</v>
      </c>
      <c r="SD19" s="854"/>
      <c r="SE19" s="855"/>
      <c r="SF19" s="854"/>
      <c r="SG19" s="855"/>
      <c r="SH19" s="856" t="str">
        <f>IFERROR(IF(OR(SC19="日",SC19="祝",SC19=0,SD19=""),"　",MAX(IF(AND(SD19&lt;=SH14,SF19&gt;SI14),SI14-SH14,IF(AND(SD19&gt;SH14,SF19&lt;=SI14),SF19-SD19,IF(AND(SD19&lt;=SH14,SF19&lt;=SI14),SF19-SH14,IF(AND(SD19&gt;SH14,SF19&gt;SI14),SI14-SD19,0)))),0)),0)</f>
        <v>　</v>
      </c>
      <c r="SI19" s="857"/>
      <c r="SJ19" s="858"/>
      <c r="SK19" s="856" t="str">
        <f>IFERROR(IF(OR(SC19="日",SC19="祝",SC19=0,SD19=""),"　",MAX(IF(AND(SD19&gt;SN14,SF19&gt;SL14),0,IF(AND(SD19&lt;=SN14,SD19&gt;SK14,SF19&gt;SL14),SN14-SD19,IF(AND(SD19&lt;=SN14,SD19&lt;=SK14,SF19&gt;SL14),SN14-SK14,IF(AND(SD19&gt;SK14,SF19&lt;=SL14),SF19-SD19,IF(AND(SD19&lt;=SK14,SF19&lt;=SL14),SF19-SK14,0))))),0)),0)</f>
        <v>　</v>
      </c>
      <c r="SL19" s="857"/>
      <c r="SM19" s="858"/>
      <c r="SN19" s="856" t="str">
        <f>IFERROR(IF(OR(SC19="日",SC19="祝",SC19=0,SD19=""),"　",MAX(IF(AND(SD19&lt;=SN14,SF19&gt;SO14),SO14-SN14,IF(SF19&lt;=SO14,0,IF(AND(SD19&gt;SN14,SF19&gt;SO14),SO14-SD19,0))),0)),0)</f>
        <v>　</v>
      </c>
      <c r="SO19" s="857"/>
      <c r="SP19" s="858"/>
      <c r="SQ19" s="856" t="str">
        <f>IFERROR(IF(OR(SC19="日",SC19="祝",SC19=0,SD19=""),"　",MAX(IF(SD19&gt;SQ14,SF19-SD19,IF(SD19&lt;=SQ14,SF19-SQ14,0)),0)),0)</f>
        <v>　</v>
      </c>
      <c r="SR19" s="857"/>
      <c r="SS19" s="858"/>
      <c r="ST19" s="856" t="str">
        <f>IFERROR(IF(OR(SC19="日",SC19="祝",SC19=0,SD19=""),"　",MAX(IF(AND(SD19&lt;=ST14,SF19&gt;SU14),SU14-ST14,IF(AND(SD19&gt;ST14,SF19&lt;=SU14),SF19-SD19,IF(AND(SD19&lt;=ST14,SF19&lt;=SU14),SF19-ST14,IF(AND(SD19&gt;ST14,SF19&gt;SU14),SU14-SD19,0)))),0)),0)</f>
        <v>　</v>
      </c>
      <c r="SU19" s="857"/>
      <c r="SV19" s="858"/>
      <c r="SW19" s="856" t="str">
        <f>IFERROR(IF(OR(SC19="日",SC19="祝",SC19=0,SD19=""),"　",MAX(IF(AND(SD19&gt;SZ14,SF19&gt;SX14),0,IF(AND(SD19&lt;=SZ14,SD19&gt;SW14,SF19&gt;SX14),SZ14-SD19,IF(AND(SD19&lt;=SZ14,SD19&lt;=SW14,SF19&gt;SX14),SZ14-SW14,IF(AND(SD19&gt;SW14,SF19&lt;=SX14),SF19-SD19,IF(AND(SD19&lt;=SW14,SF19&lt;=SX14),SF19-SW14,0))))),0)),0)</f>
        <v>　</v>
      </c>
      <c r="SX19" s="857"/>
      <c r="SY19" s="858"/>
      <c r="SZ19" s="856" t="str">
        <f>IFERROR(IF(OR(SC19="日",SC19="祝",SC19=0,SD19=""),"　",MAX(IF(AND(SD19&lt;=SZ14,SF19&gt;TA14),TA14-SZ14,IF(SF19&lt;=TA14,0,IF(AND(SD19&gt;SZ14,SF19&gt;TA14),TA14-SD19,0))),0)),0)</f>
        <v>　</v>
      </c>
      <c r="TA19" s="857"/>
      <c r="TB19" s="858"/>
      <c r="TC19" s="856" t="str">
        <f t="shared" si="9"/>
        <v>　</v>
      </c>
      <c r="TD19" s="857"/>
      <c r="TE19" s="858"/>
      <c r="TF19" s="859" t="str">
        <f>IF(TI19="×",TIME(0,0,0),IF(TS4="非常勤",SH19,ST19))</f>
        <v>　</v>
      </c>
      <c r="TG19" s="860"/>
      <c r="TH19" s="861"/>
      <c r="TI19" s="352"/>
      <c r="TJ19" s="859" t="str">
        <f>IF(TM19="×",TIME(0,0,0),IF(TS4="非常勤",SK19,SW19))</f>
        <v>　</v>
      </c>
      <c r="TK19" s="860"/>
      <c r="TL19" s="861"/>
      <c r="TM19" s="352"/>
      <c r="TN19" s="859" t="str">
        <f>IF(TQ19="×",TIME(0,0,0),IF(TS4="非常勤",SN19,SZ19))</f>
        <v>　</v>
      </c>
      <c r="TO19" s="860"/>
      <c r="TP19" s="861"/>
      <c r="TQ19" s="352"/>
      <c r="TR19" s="859" t="str">
        <f>IF(TU19="×",TIME(0,0,0),IF(TS4="非常勤",SQ19,TC19))</f>
        <v>　</v>
      </c>
      <c r="TS19" s="860"/>
      <c r="TT19" s="861"/>
      <c r="TU19" s="352"/>
      <c r="TV19" s="862"/>
      <c r="TW19" s="863"/>
      <c r="TX19" s="862"/>
      <c r="TY19" s="864"/>
      <c r="TZ19" s="863"/>
      <c r="UA19" s="865"/>
      <c r="UB19" s="866"/>
      <c r="UC19" s="866"/>
      <c r="UD19" s="867"/>
      <c r="UE19" s="377">
        <f>$A$19</f>
        <v>5</v>
      </c>
      <c r="UF19" s="378" t="str">
        <f>$B$19</f>
        <v>祝</v>
      </c>
      <c r="UG19" s="854"/>
      <c r="UH19" s="855"/>
      <c r="UI19" s="854"/>
      <c r="UJ19" s="855"/>
      <c r="UK19" s="856" t="str">
        <f>IFERROR(IF(OR(UF19="日",UF19="祝",UF19=0,UG19=""),"　",MAX(IF(AND(UG19&lt;=UK14,UI19&gt;UL14),UL14-UK14,IF(AND(UG19&gt;UK14,UI19&lt;=UL14),UI19-UG19,IF(AND(UG19&lt;=UK14,UI19&lt;=UL14),UI19-UK14,IF(AND(UG19&gt;UK14,UI19&gt;UL14),UL14-UG19,0)))),0)),0)</f>
        <v>　</v>
      </c>
      <c r="UL19" s="857"/>
      <c r="UM19" s="858"/>
      <c r="UN19" s="856" t="str">
        <f>IFERROR(IF(OR(UF19="日",UF19="祝",UF19=0,UG19=""),"　",MAX(IF(AND(UG19&gt;UQ14,UI19&gt;UO14),0,IF(AND(UG19&lt;=UQ14,UG19&gt;UN14,UI19&gt;UO14),UQ14-UG19,IF(AND(UG19&lt;=UQ14,UG19&lt;=UN14,UI19&gt;UO14),UQ14-UN14,IF(AND(UG19&gt;UN14,UI19&lt;=UO14),UI19-UG19,IF(AND(UG19&lt;=UN14,UI19&lt;=UO14),UI19-UN14,0))))),0)),0)</f>
        <v>　</v>
      </c>
      <c r="UO19" s="857"/>
      <c r="UP19" s="858"/>
      <c r="UQ19" s="856" t="str">
        <f>IFERROR(IF(OR(UF19="日",UF19="祝",UF19=0,UG19=""),"　",MAX(IF(AND(UG19&lt;=UQ14,UI19&gt;UR14),UR14-UQ14,IF(UI19&lt;=UR14,0,IF(AND(UG19&gt;UQ14,UI19&gt;UR14),UR14-UG19,0))),0)),0)</f>
        <v>　</v>
      </c>
      <c r="UR19" s="857"/>
      <c r="US19" s="858"/>
      <c r="UT19" s="856" t="str">
        <f>IFERROR(IF(OR(UF19="日",UF19="祝",UF19=0,UG19=""),"　",MAX(IF(UG19&gt;UT14,UI19-UG19,IF(UG19&lt;=UT14,UI19-UT14,0)),0)),0)</f>
        <v>　</v>
      </c>
      <c r="UU19" s="857"/>
      <c r="UV19" s="858"/>
      <c r="UW19" s="856" t="str">
        <f>IFERROR(IF(OR(UF19="日",UF19="祝",UF19=0,UG19=""),"　",MAX(IF(AND(UG19&lt;=UW14,UI19&gt;UX14),UX14-UW14,IF(AND(UG19&gt;UW14,UI19&lt;=UX14),UI19-UG19,IF(AND(UG19&lt;=UW14,UI19&lt;=UX14),UI19-UW14,IF(AND(UG19&gt;UW14,UI19&gt;UX14),UX14-UG19,0)))),0)),0)</f>
        <v>　</v>
      </c>
      <c r="UX19" s="857"/>
      <c r="UY19" s="858"/>
      <c r="UZ19" s="856" t="str">
        <f>IFERROR(IF(OR(UF19="日",UF19="祝",UF19=0,UG19=""),"　",MAX(IF(AND(UG19&gt;VC14,UI19&gt;VA14),0,IF(AND(UG19&lt;=VC14,UG19&gt;UZ14,UI19&gt;VA14),VC14-UG19,IF(AND(UG19&lt;=VC14,UG19&lt;=UZ14,UI19&gt;VA14),VC14-UZ14,IF(AND(UG19&gt;UZ14,UI19&lt;=VA14),UI19-UG19,IF(AND(UG19&lt;=UZ14,UI19&lt;=VA14),UI19-UZ14,0))))),0)),0)</f>
        <v>　</v>
      </c>
      <c r="VA19" s="857"/>
      <c r="VB19" s="858"/>
      <c r="VC19" s="856" t="str">
        <f>IFERROR(IF(OR(UF19="日",UF19="祝",UF19=0,UG19=""),"　",MAX(IF(AND(UG19&lt;=VC14,UI19&gt;VD14),VD14-VC14,IF(UI19&lt;=VD14,0,IF(AND(UG19&gt;VC14,UI19&gt;VD14),VD14-UG19,0))),0)),0)</f>
        <v>　</v>
      </c>
      <c r="VD19" s="857"/>
      <c r="VE19" s="858"/>
      <c r="VF19" s="856" t="str">
        <f t="shared" si="10"/>
        <v>　</v>
      </c>
      <c r="VG19" s="857"/>
      <c r="VH19" s="858"/>
      <c r="VI19" s="859" t="str">
        <f>IF(VL19="×",TIME(0,0,0),IF(VV4="非常勤",UK19,UW19))</f>
        <v>　</v>
      </c>
      <c r="VJ19" s="860"/>
      <c r="VK19" s="861"/>
      <c r="VL19" s="352"/>
      <c r="VM19" s="859" t="str">
        <f>IF(VP19="×",TIME(0,0,0),IF(VV4="非常勤",UN19,UZ19))</f>
        <v>　</v>
      </c>
      <c r="VN19" s="860"/>
      <c r="VO19" s="861"/>
      <c r="VP19" s="352"/>
      <c r="VQ19" s="859" t="str">
        <f>IF(VT19="×",TIME(0,0,0),IF(VV4="非常勤",UQ19,VC19))</f>
        <v>　</v>
      </c>
      <c r="VR19" s="860"/>
      <c r="VS19" s="861"/>
      <c r="VT19" s="352"/>
      <c r="VU19" s="859" t="str">
        <f>IF(VX19="×",TIME(0,0,0),IF(VV4="非常勤",UT19,VF19))</f>
        <v>　</v>
      </c>
      <c r="VV19" s="860"/>
      <c r="VW19" s="861"/>
      <c r="VX19" s="352"/>
      <c r="VY19" s="862"/>
      <c r="VZ19" s="863"/>
      <c r="WA19" s="862"/>
      <c r="WB19" s="864"/>
      <c r="WC19" s="863"/>
      <c r="WD19" s="865"/>
      <c r="WE19" s="866"/>
      <c r="WF19" s="866"/>
      <c r="WG19" s="867"/>
      <c r="WH19" s="377">
        <f>$A$19</f>
        <v>5</v>
      </c>
      <c r="WI19" s="378" t="str">
        <f>$B$19</f>
        <v>祝</v>
      </c>
      <c r="WJ19" s="854"/>
      <c r="WK19" s="855"/>
      <c r="WL19" s="854"/>
      <c r="WM19" s="855"/>
      <c r="WN19" s="856" t="str">
        <f>IFERROR(IF(OR(WI19="日",WI19="祝",WI19=0,WJ19=""),"　",MAX(IF(AND(WJ19&lt;=WN14,WL19&gt;WO14),WO14-WN14,IF(AND(WJ19&gt;WN14,WL19&lt;=WO14),WL19-WJ19,IF(AND(WJ19&lt;=WN14,WL19&lt;=WO14),WL19-WN14,IF(AND(WJ19&gt;WN14,WL19&gt;WO14),WO14-WJ19,0)))),0)),0)</f>
        <v>　</v>
      </c>
      <c r="WO19" s="857"/>
      <c r="WP19" s="858"/>
      <c r="WQ19" s="856" t="str">
        <f>IFERROR(IF(OR(WI19="日",WI19="祝",WI19=0,WJ19=""),"　",MAX(IF(AND(WJ19&gt;WT14,WL19&gt;WR14),0,IF(AND(WJ19&lt;=WT14,WJ19&gt;WQ14,WL19&gt;WR14),WT14-WJ19,IF(AND(WJ19&lt;=WT14,WJ19&lt;=WQ14,WL19&gt;WR14),WT14-WQ14,IF(AND(WJ19&gt;WQ14,WL19&lt;=WR14),WL19-WJ19,IF(AND(WJ19&lt;=WQ14,WL19&lt;=WR14),WL19-WQ14,0))))),0)),0)</f>
        <v>　</v>
      </c>
      <c r="WR19" s="857"/>
      <c r="WS19" s="858"/>
      <c r="WT19" s="856" t="str">
        <f>IFERROR(IF(OR(WI19="日",WI19="祝",WI19=0,WJ19=""),"　",MAX(IF(AND(WJ19&lt;=WT14,WL19&gt;WU14),WU14-WT14,IF(WL19&lt;=WU14,0,IF(AND(WJ19&gt;WT14,WL19&gt;WU14),WU14-WJ19,0))),0)),0)</f>
        <v>　</v>
      </c>
      <c r="WU19" s="857"/>
      <c r="WV19" s="858"/>
      <c r="WW19" s="856" t="str">
        <f>IFERROR(IF(OR(WI19="日",WI19="祝",WI19=0,WJ19=""),"　",MAX(IF(WJ19&gt;WW14,WL19-WJ19,IF(WJ19&lt;=WW14,WL19-WW14,0)),0)),0)</f>
        <v>　</v>
      </c>
      <c r="WX19" s="857"/>
      <c r="WY19" s="858"/>
      <c r="WZ19" s="856" t="str">
        <f>IFERROR(IF(OR(WI19="日",WI19="祝",WI19=0,WJ19=""),"　",MAX(IF(AND(WJ19&lt;=WZ14,WL19&gt;XA14),XA14-WZ14,IF(AND(WJ19&gt;WZ14,WL19&lt;=XA14),WL19-WJ19,IF(AND(WJ19&lt;=WZ14,WL19&lt;=XA14),WL19-WZ14,IF(AND(WJ19&gt;WZ14,WL19&gt;XA14),XA14-WJ19,0)))),0)),0)</f>
        <v>　</v>
      </c>
      <c r="XA19" s="857"/>
      <c r="XB19" s="858"/>
      <c r="XC19" s="856" t="str">
        <f>IFERROR(IF(OR(WI19="日",WI19="祝",WI19=0,WJ19=""),"　",MAX(IF(AND(WJ19&gt;XF14,WL19&gt;XD14),0,IF(AND(WJ19&lt;=XF14,WJ19&gt;XC14,WL19&gt;XD14),XF14-WJ19,IF(AND(WJ19&lt;=XF14,WJ19&lt;=XC14,WL19&gt;XD14),XF14-XC14,IF(AND(WJ19&gt;XC14,WL19&lt;=XD14),WL19-WJ19,IF(AND(WJ19&lt;=XC14,WL19&lt;=XD14),WL19-XC14,0))))),0)),0)</f>
        <v>　</v>
      </c>
      <c r="XD19" s="857"/>
      <c r="XE19" s="858"/>
      <c r="XF19" s="856" t="str">
        <f>IFERROR(IF(OR(WI19="日",WI19="祝",WI19=0,WJ19=""),"　",MAX(IF(AND(WJ19&lt;=XF14,WL19&gt;XG14),XG14-XF14,IF(WL19&lt;=XG14,0,IF(AND(WJ19&gt;XF14,WL19&gt;XG14),XG14-WJ19,0))),0)),0)</f>
        <v>　</v>
      </c>
      <c r="XG19" s="857"/>
      <c r="XH19" s="858"/>
      <c r="XI19" s="856" t="str">
        <f t="shared" si="11"/>
        <v>　</v>
      </c>
      <c r="XJ19" s="857"/>
      <c r="XK19" s="858"/>
      <c r="XL19" s="859" t="str">
        <f>IF(XO19="×",TIME(0,0,0),IF(XY4="非常勤",WN19,WZ19))</f>
        <v>　</v>
      </c>
      <c r="XM19" s="860"/>
      <c r="XN19" s="861"/>
      <c r="XO19" s="352"/>
      <c r="XP19" s="859" t="str">
        <f>IF(XS19="×",TIME(0,0,0),IF(XY4="非常勤",WQ19,XC19))</f>
        <v>　</v>
      </c>
      <c r="XQ19" s="860"/>
      <c r="XR19" s="861"/>
      <c r="XS19" s="352"/>
      <c r="XT19" s="859" t="str">
        <f>IF(XW19="×",TIME(0,0,0),IF(XY4="非常勤",WT19,XF19))</f>
        <v>　</v>
      </c>
      <c r="XU19" s="860"/>
      <c r="XV19" s="861"/>
      <c r="XW19" s="352"/>
      <c r="XX19" s="859" t="str">
        <f>IF(YA19="×",TIME(0,0,0),IF(XY4="非常勤",WW19,XI19))</f>
        <v>　</v>
      </c>
      <c r="XY19" s="860"/>
      <c r="XZ19" s="861"/>
      <c r="YA19" s="352"/>
      <c r="YB19" s="862"/>
      <c r="YC19" s="863"/>
      <c r="YD19" s="862"/>
      <c r="YE19" s="864"/>
      <c r="YF19" s="863"/>
      <c r="YG19" s="865"/>
      <c r="YH19" s="866"/>
      <c r="YI19" s="866"/>
      <c r="YJ19" s="867"/>
      <c r="YK19" s="377">
        <f>$A$19</f>
        <v>5</v>
      </c>
      <c r="YL19" s="378" t="str">
        <f>$B$19</f>
        <v>祝</v>
      </c>
      <c r="YM19" s="854"/>
      <c r="YN19" s="855"/>
      <c r="YO19" s="854"/>
      <c r="YP19" s="855"/>
      <c r="YQ19" s="856" t="str">
        <f>IFERROR(IF(OR(YL19="日",YL19="祝",YL19=0,YM19=""),"　",MAX(IF(AND(YM19&lt;=YQ14,YO19&gt;YR14),YR14-YQ14,IF(AND(YM19&gt;YQ14,YO19&lt;=YR14),YO19-YM19,IF(AND(YM19&lt;=YQ14,YO19&lt;=YR14),YO19-YQ14,IF(AND(YM19&gt;YQ14,YO19&gt;YR14),YR14-YM19,0)))),0)),0)</f>
        <v>　</v>
      </c>
      <c r="YR19" s="857"/>
      <c r="YS19" s="858"/>
      <c r="YT19" s="856" t="str">
        <f>IFERROR(IF(OR(YL19="日",YL19="祝",YL19=0,YM19=""),"　",MAX(IF(AND(YM19&gt;YW14,YO19&gt;YU14),0,IF(AND(YM19&lt;=YW14,YM19&gt;YT14,YO19&gt;YU14),YW14-YM19,IF(AND(YM19&lt;=YW14,YM19&lt;=YT14,YO19&gt;YU14),YW14-YT14,IF(AND(YM19&gt;YT14,YO19&lt;=YU14),YO19-YM19,IF(AND(YM19&lt;=YT14,YO19&lt;=YU14),YO19-YT14,0))))),0)),0)</f>
        <v>　</v>
      </c>
      <c r="YU19" s="857"/>
      <c r="YV19" s="858"/>
      <c r="YW19" s="856" t="str">
        <f>IFERROR(IF(OR(YL19="日",YL19="祝",YL19=0,YM19=""),"　",MAX(IF(AND(YM19&lt;=YW14,YO19&gt;YX14),YX14-YW14,IF(YO19&lt;=YX14,0,IF(AND(YM19&gt;YW14,YO19&gt;YX14),YX14-YM19,0))),0)),0)</f>
        <v>　</v>
      </c>
      <c r="YX19" s="857"/>
      <c r="YY19" s="858"/>
      <c r="YZ19" s="856" t="str">
        <f>IFERROR(IF(OR(YL19="日",YL19="祝",YL19=0,YM19=""),"　",MAX(IF(YM19&gt;YZ14,YO19-YM19,IF(YM19&lt;=YZ14,YO19-YZ14,0)),0)),0)</f>
        <v>　</v>
      </c>
      <c r="ZA19" s="857"/>
      <c r="ZB19" s="858"/>
      <c r="ZC19" s="856" t="str">
        <f>IFERROR(IF(OR(YL19="日",YL19="祝",YL19=0,YM19=""),"　",MAX(IF(AND(YM19&lt;=ZC14,YO19&gt;ZD14),ZD14-ZC14,IF(AND(YM19&gt;ZC14,YO19&lt;=ZD14),YO19-YM19,IF(AND(YM19&lt;=ZC14,YO19&lt;=ZD14),YO19-ZC14,IF(AND(YM19&gt;ZC14,YO19&gt;ZD14),ZD14-YM19,0)))),0)),0)</f>
        <v>　</v>
      </c>
      <c r="ZD19" s="857"/>
      <c r="ZE19" s="858"/>
      <c r="ZF19" s="856" t="str">
        <f>IFERROR(IF(OR(YL19="日",YL19="祝",YL19=0,YM19=""),"　",MAX(IF(AND(YM19&gt;ZI14,YO19&gt;ZG14),0,IF(AND(YM19&lt;=ZI14,YM19&gt;ZF14,YO19&gt;ZG14),ZI14-YM19,IF(AND(YM19&lt;=ZI14,YM19&lt;=ZF14,YO19&gt;ZG14),ZI14-ZF14,IF(AND(YM19&gt;ZF14,YO19&lt;=ZG14),YO19-YM19,IF(AND(YM19&lt;=ZF14,YO19&lt;=ZG14),YO19-ZF14,0))))),0)),0)</f>
        <v>　</v>
      </c>
      <c r="ZG19" s="857"/>
      <c r="ZH19" s="858"/>
      <c r="ZI19" s="856" t="str">
        <f>IFERROR(IF(OR(YL19="日",YL19="祝",YL19=0,YM19=""),"　",MAX(IF(AND(YM19&lt;=ZI14,YO19&gt;ZJ14),ZJ14-ZI14,IF(YO19&lt;=ZJ14,0,IF(AND(YM19&gt;ZI14,YO19&gt;ZJ14),ZJ14-YM19,0))),0)),0)</f>
        <v>　</v>
      </c>
      <c r="ZJ19" s="857"/>
      <c r="ZK19" s="858"/>
      <c r="ZL19" s="856" t="str">
        <f t="shared" si="12"/>
        <v>　</v>
      </c>
      <c r="ZM19" s="857"/>
      <c r="ZN19" s="858"/>
      <c r="ZO19" s="859" t="str">
        <f>IF(ZR19="×",TIME(0,0,0),IF(AAB4="非常勤",YQ19,ZC19))</f>
        <v>　</v>
      </c>
      <c r="ZP19" s="860"/>
      <c r="ZQ19" s="861"/>
      <c r="ZR19" s="352"/>
      <c r="ZS19" s="859" t="str">
        <f>IF(ZV19="×",TIME(0,0,0),IF(AAB4="非常勤",YT19,ZF19))</f>
        <v>　</v>
      </c>
      <c r="ZT19" s="860"/>
      <c r="ZU19" s="861"/>
      <c r="ZV19" s="352"/>
      <c r="ZW19" s="859" t="str">
        <f>IF(ZZ19="×",TIME(0,0,0),IF(AAB4="非常勤",YW19,ZI19))</f>
        <v>　</v>
      </c>
      <c r="ZX19" s="860"/>
      <c r="ZY19" s="861"/>
      <c r="ZZ19" s="352"/>
      <c r="AAA19" s="859" t="str">
        <f>IF(AAD19="×",TIME(0,0,0),IF(AAB4="非常勤",YZ19,ZL19))</f>
        <v>　</v>
      </c>
      <c r="AAB19" s="860"/>
      <c r="AAC19" s="861"/>
      <c r="AAD19" s="352"/>
      <c r="AAE19" s="862"/>
      <c r="AAF19" s="863"/>
      <c r="AAG19" s="862"/>
      <c r="AAH19" s="864"/>
      <c r="AAI19" s="863"/>
      <c r="AAJ19" s="865"/>
      <c r="AAK19" s="866"/>
      <c r="AAL19" s="866"/>
      <c r="AAM19" s="867"/>
      <c r="AAN19" s="377">
        <f>$A$19</f>
        <v>5</v>
      </c>
      <c r="AAO19" s="378" t="str">
        <f>$B$19</f>
        <v>祝</v>
      </c>
      <c r="AAP19" s="854"/>
      <c r="AAQ19" s="855"/>
      <c r="AAR19" s="854"/>
      <c r="AAS19" s="855"/>
      <c r="AAT19" s="856" t="str">
        <f>IFERROR(IF(OR(AAO19="日",AAO19="祝",AAO19=0,AAP19=""),"　",MAX(IF(AND(AAP19&lt;=AAT14,AAR19&gt;AAU14),AAU14-AAT14,IF(AND(AAP19&gt;AAT14,AAR19&lt;=AAU14),AAR19-AAP19,IF(AND(AAP19&lt;=AAT14,AAR19&lt;=AAU14),AAR19-AAT14,IF(AND(AAP19&gt;AAT14,AAR19&gt;AAU14),AAU14-AAP19,0)))),0)),0)</f>
        <v>　</v>
      </c>
      <c r="AAU19" s="857"/>
      <c r="AAV19" s="858"/>
      <c r="AAW19" s="856" t="str">
        <f>IFERROR(IF(OR(AAO19="日",AAO19="祝",AAO19=0,AAP19=""),"　",MAX(IF(AND(AAP19&gt;AAZ14,AAR19&gt;AAX14),0,IF(AND(AAP19&lt;=AAZ14,AAP19&gt;AAW14,AAR19&gt;AAX14),AAZ14-AAP19,IF(AND(AAP19&lt;=AAZ14,AAP19&lt;=AAW14,AAR19&gt;AAX14),AAZ14-AAW14,IF(AND(AAP19&gt;AAW14,AAR19&lt;=AAX14),AAR19-AAP19,IF(AND(AAP19&lt;=AAW14,AAR19&lt;=AAX14),AAR19-AAW14,0))))),0)),0)</f>
        <v>　</v>
      </c>
      <c r="AAX19" s="857"/>
      <c r="AAY19" s="858"/>
      <c r="AAZ19" s="856" t="str">
        <f>IFERROR(IF(OR(AAO19="日",AAO19="祝",AAO19=0,AAP19=""),"　",MAX(IF(AND(AAP19&lt;=AAZ14,AAR19&gt;ABA14),ABA14-AAZ14,IF(AAR19&lt;=ABA14,0,IF(AND(AAP19&gt;AAZ14,AAR19&gt;ABA14),ABA14-AAP19,0))),0)),0)</f>
        <v>　</v>
      </c>
      <c r="ABA19" s="857"/>
      <c r="ABB19" s="858"/>
      <c r="ABC19" s="856" t="str">
        <f>IFERROR(IF(OR(AAO19="日",AAO19="祝",AAO19=0,AAP19=""),"　",MAX(IF(AAP19&gt;ABC14,AAR19-AAP19,IF(AAP19&lt;=ABC14,AAR19-ABC14,0)),0)),0)</f>
        <v>　</v>
      </c>
      <c r="ABD19" s="857"/>
      <c r="ABE19" s="858"/>
      <c r="ABF19" s="856" t="str">
        <f>IFERROR(IF(OR(AAO19="日",AAO19="祝",AAO19=0,AAP19=""),"　",MAX(IF(AND(AAP19&lt;=ABF14,AAR19&gt;ABG14),ABG14-ABF14,IF(AND(AAP19&gt;ABF14,AAR19&lt;=ABG14),AAR19-AAP19,IF(AND(AAP19&lt;=ABF14,AAR19&lt;=ABG14),AAR19-ABF14,IF(AND(AAP19&gt;ABF14,AAR19&gt;ABG14),ABG14-AAP19,0)))),0)),0)</f>
        <v>　</v>
      </c>
      <c r="ABG19" s="857"/>
      <c r="ABH19" s="858"/>
      <c r="ABI19" s="856" t="str">
        <f>IFERROR(IF(OR(AAO19="日",AAO19="祝",AAO19=0,AAP19=""),"　",MAX(IF(AND(AAP19&gt;ABL14,AAR19&gt;ABJ14),0,IF(AND(AAP19&lt;=ABL14,AAP19&gt;ABI14,AAR19&gt;ABJ14),ABL14-AAP19,IF(AND(AAP19&lt;=ABL14,AAP19&lt;=ABI14,AAR19&gt;ABJ14),ABL14-ABI14,IF(AND(AAP19&gt;ABI14,AAR19&lt;=ABJ14),AAR19-AAP19,IF(AND(AAP19&lt;=ABI14,AAR19&lt;=ABJ14),AAR19-ABI14,0))))),0)),0)</f>
        <v>　</v>
      </c>
      <c r="ABJ19" s="857"/>
      <c r="ABK19" s="858"/>
      <c r="ABL19" s="856" t="str">
        <f>IFERROR(IF(OR(AAO19="日",AAO19="祝",AAO19=0,AAP19=""),"　",MAX(IF(AND(AAP19&lt;=ABL14,AAR19&gt;ABM14),ABM14-ABL14,IF(AAR19&lt;=ABM14,0,IF(AND(AAP19&gt;ABL14,AAR19&gt;ABM14),ABM14-AAP19,0))),0)),0)</f>
        <v>　</v>
      </c>
      <c r="ABM19" s="857"/>
      <c r="ABN19" s="858"/>
      <c r="ABO19" s="856" t="str">
        <f t="shared" si="13"/>
        <v>　</v>
      </c>
      <c r="ABP19" s="857"/>
      <c r="ABQ19" s="858"/>
      <c r="ABR19" s="859" t="str">
        <f>IF(ABU19="×",TIME(0,0,0),IF(ACE4="非常勤",AAT19,ABF19))</f>
        <v>　</v>
      </c>
      <c r="ABS19" s="860"/>
      <c r="ABT19" s="861"/>
      <c r="ABU19" s="352"/>
      <c r="ABV19" s="859" t="str">
        <f>IF(ABY19="×",TIME(0,0,0),IF(ACE4="非常勤",AAW19,ABI19))</f>
        <v>　</v>
      </c>
      <c r="ABW19" s="860"/>
      <c r="ABX19" s="861"/>
      <c r="ABY19" s="352"/>
      <c r="ABZ19" s="859" t="str">
        <f>IF(ACC19="×",TIME(0,0,0),IF(ACE4="非常勤",AAZ19,ABL19))</f>
        <v>　</v>
      </c>
      <c r="ACA19" s="860"/>
      <c r="ACB19" s="861"/>
      <c r="ACC19" s="352"/>
      <c r="ACD19" s="859" t="str">
        <f>IF(ACG19="×",TIME(0,0,0),IF(ACE4="非常勤",ABC19,ABO19))</f>
        <v>　</v>
      </c>
      <c r="ACE19" s="860"/>
      <c r="ACF19" s="861"/>
      <c r="ACG19" s="352"/>
      <c r="ACH19" s="862"/>
      <c r="ACI19" s="863"/>
      <c r="ACJ19" s="862"/>
      <c r="ACK19" s="864"/>
      <c r="ACL19" s="863"/>
      <c r="ACM19" s="865"/>
      <c r="ACN19" s="866"/>
      <c r="ACO19" s="866"/>
      <c r="ACP19" s="867"/>
      <c r="ACQ19" s="377">
        <f>$A$19</f>
        <v>5</v>
      </c>
      <c r="ACR19" s="378" t="str">
        <f>$B$19</f>
        <v>祝</v>
      </c>
      <c r="ACS19" s="854"/>
      <c r="ACT19" s="855"/>
      <c r="ACU19" s="854"/>
      <c r="ACV19" s="855"/>
      <c r="ACW19" s="856" t="str">
        <f>IFERROR(IF(OR(ACR19="日",ACR19="祝",ACR19=0,ACS19=""),"　",MAX(IF(AND(ACS19&lt;=ACW14,ACU19&gt;ACX14),ACX14-ACW14,IF(AND(ACS19&gt;ACW14,ACU19&lt;=ACX14),ACU19-ACS19,IF(AND(ACS19&lt;=ACW14,ACU19&lt;=ACX14),ACU19-ACW14,IF(AND(ACS19&gt;ACW14,ACU19&gt;ACX14),ACX14-ACS19,0)))),0)),0)</f>
        <v>　</v>
      </c>
      <c r="ACX19" s="857"/>
      <c r="ACY19" s="858"/>
      <c r="ACZ19" s="856" t="str">
        <f>IFERROR(IF(OR(ACR19="日",ACR19="祝",ACR19=0,ACS19=""),"　",MAX(IF(AND(ACS19&gt;ADC14,ACU19&gt;ADA14),0,IF(AND(ACS19&lt;=ADC14,ACS19&gt;ACZ14,ACU19&gt;ADA14),ADC14-ACS19,IF(AND(ACS19&lt;=ADC14,ACS19&lt;=ACZ14,ACU19&gt;ADA14),ADC14-ACZ14,IF(AND(ACS19&gt;ACZ14,ACU19&lt;=ADA14),ACU19-ACS19,IF(AND(ACS19&lt;=ACZ14,ACU19&lt;=ADA14),ACU19-ACZ14,0))))),0)),0)</f>
        <v>　</v>
      </c>
      <c r="ADA19" s="857"/>
      <c r="ADB19" s="858"/>
      <c r="ADC19" s="856" t="str">
        <f>IFERROR(IF(OR(ACR19="日",ACR19="祝",ACR19=0,ACS19=""),"　",MAX(IF(AND(ACS19&lt;=ADC14,ACU19&gt;ADD14),ADD14-ADC14,IF(ACU19&lt;=ADD14,0,IF(AND(ACS19&gt;ADC14,ACU19&gt;ADD14),ADD14-ACS19,0))),0)),0)</f>
        <v>　</v>
      </c>
      <c r="ADD19" s="857"/>
      <c r="ADE19" s="858"/>
      <c r="ADF19" s="856" t="str">
        <f>IFERROR(IF(OR(ACR19="日",ACR19="祝",ACR19=0,ACS19=""),"　",MAX(IF(ACS19&gt;ADF14,ACU19-ACS19,IF(ACS19&lt;=ADF14,ACU19-ADF14,0)),0)),0)</f>
        <v>　</v>
      </c>
      <c r="ADG19" s="857"/>
      <c r="ADH19" s="858"/>
      <c r="ADI19" s="856" t="str">
        <f>IFERROR(IF(OR(ACR19="日",ACR19="祝",ACR19=0,ACS19=""),"　",MAX(IF(AND(ACS19&lt;=ADI14,ACU19&gt;ADJ14),ADJ14-ADI14,IF(AND(ACS19&gt;ADI14,ACU19&lt;=ADJ14),ACU19-ACS19,IF(AND(ACS19&lt;=ADI14,ACU19&lt;=ADJ14),ACU19-ADI14,IF(AND(ACS19&gt;ADI14,ACU19&gt;ADJ14),ADJ14-ACS19,0)))),0)),0)</f>
        <v>　</v>
      </c>
      <c r="ADJ19" s="857"/>
      <c r="ADK19" s="858"/>
      <c r="ADL19" s="856" t="str">
        <f>IFERROR(IF(OR(ACR19="日",ACR19="祝",ACR19=0,ACS19=""),"　",MAX(IF(AND(ACS19&gt;ADO14,ACU19&gt;ADM14),0,IF(AND(ACS19&lt;=ADO14,ACS19&gt;ADL14,ACU19&gt;ADM14),ADO14-ACS19,IF(AND(ACS19&lt;=ADO14,ACS19&lt;=ADL14,ACU19&gt;ADM14),ADO14-ADL14,IF(AND(ACS19&gt;ADL14,ACU19&lt;=ADM14),ACU19-ACS19,IF(AND(ACS19&lt;=ADL14,ACU19&lt;=ADM14),ACU19-ADL14,0))))),0)),0)</f>
        <v>　</v>
      </c>
      <c r="ADM19" s="857"/>
      <c r="ADN19" s="858"/>
      <c r="ADO19" s="856" t="str">
        <f>IFERROR(IF(OR(ACR19="日",ACR19="祝",ACR19=0,ACS19=""),"　",MAX(IF(AND(ACS19&lt;=ADO14,ACU19&gt;ADP14),ADP14-ADO14,IF(ACU19&lt;=ADP14,0,IF(AND(ACS19&gt;ADO14,ACU19&gt;ADP14),ADP14-ACS19,0))),0)),0)</f>
        <v>　</v>
      </c>
      <c r="ADP19" s="857"/>
      <c r="ADQ19" s="858"/>
      <c r="ADR19" s="856" t="str">
        <f t="shared" si="14"/>
        <v>　</v>
      </c>
      <c r="ADS19" s="857"/>
      <c r="ADT19" s="858"/>
      <c r="ADU19" s="859" t="str">
        <f>IF(ADX19="×",TIME(0,0,0),IF(AEH4="非常勤",ACW19,ADI19))</f>
        <v>　</v>
      </c>
      <c r="ADV19" s="860"/>
      <c r="ADW19" s="861"/>
      <c r="ADX19" s="352"/>
      <c r="ADY19" s="859" t="str">
        <f>IF(AEB19="×",TIME(0,0,0),IF(AEH4="非常勤",ACZ19,ADL19))</f>
        <v>　</v>
      </c>
      <c r="ADZ19" s="860"/>
      <c r="AEA19" s="861"/>
      <c r="AEB19" s="352"/>
      <c r="AEC19" s="859" t="str">
        <f>IF(AEF19="×",TIME(0,0,0),IF(AEH4="非常勤",ADC19,ADO19))</f>
        <v>　</v>
      </c>
      <c r="AED19" s="860"/>
      <c r="AEE19" s="861"/>
      <c r="AEF19" s="352"/>
      <c r="AEG19" s="859" t="str">
        <f>IF(AEJ19="×",TIME(0,0,0),IF(AEH4="非常勤",ADF19,ADR19))</f>
        <v>　</v>
      </c>
      <c r="AEH19" s="860"/>
      <c r="AEI19" s="861"/>
      <c r="AEJ19" s="352"/>
      <c r="AEK19" s="862"/>
      <c r="AEL19" s="863"/>
      <c r="AEM19" s="862"/>
      <c r="AEN19" s="864"/>
      <c r="AEO19" s="863"/>
      <c r="AEP19" s="865"/>
      <c r="AEQ19" s="866"/>
      <c r="AER19" s="866"/>
      <c r="AES19" s="867"/>
      <c r="AET19" s="377">
        <f>$A$19</f>
        <v>5</v>
      </c>
      <c r="AEU19" s="378" t="str">
        <f>$B$19</f>
        <v>祝</v>
      </c>
      <c r="AEV19" s="854"/>
      <c r="AEW19" s="855"/>
      <c r="AEX19" s="854"/>
      <c r="AEY19" s="855"/>
      <c r="AEZ19" s="856" t="str">
        <f>IFERROR(IF(OR(AEU19="日",AEU19="祝",AEU19=0,AEV19=""),"　",MAX(IF(AND(AEV19&lt;=AEZ14,AEX19&gt;AFA14),AFA14-AEZ14,IF(AND(AEV19&gt;AEZ14,AEX19&lt;=AFA14),AEX19-AEV19,IF(AND(AEV19&lt;=AEZ14,AEX19&lt;=AFA14),AEX19-AEZ14,IF(AND(AEV19&gt;AEZ14,AEX19&gt;AFA14),AFA14-AEV19,0)))),0)),0)</f>
        <v>　</v>
      </c>
      <c r="AFA19" s="857"/>
      <c r="AFB19" s="858"/>
      <c r="AFC19" s="856" t="str">
        <f>IFERROR(IF(OR(AEU19="日",AEU19="祝",AEU19=0,AEV19=""),"　",MAX(IF(AND(AEV19&gt;AFF14,AEX19&gt;AFD14),0,IF(AND(AEV19&lt;=AFF14,AEV19&gt;AFC14,AEX19&gt;AFD14),AFF14-AEV19,IF(AND(AEV19&lt;=AFF14,AEV19&lt;=AFC14,AEX19&gt;AFD14),AFF14-AFC14,IF(AND(AEV19&gt;AFC14,AEX19&lt;=AFD14),AEX19-AEV19,IF(AND(AEV19&lt;=AFC14,AEX19&lt;=AFD14),AEX19-AFC14,0))))),0)),0)</f>
        <v>　</v>
      </c>
      <c r="AFD19" s="857"/>
      <c r="AFE19" s="858"/>
      <c r="AFF19" s="856" t="str">
        <f>IFERROR(IF(OR(AEU19="日",AEU19="祝",AEU19=0,AEV19=""),"　",MAX(IF(AND(AEV19&lt;=AFF14,AEX19&gt;AFG14),AFG14-AFF14,IF(AEX19&lt;=AFG14,0,IF(AND(AEV19&gt;AFF14,AEX19&gt;AFG14),AFG14-AEV19,0))),0)),0)</f>
        <v>　</v>
      </c>
      <c r="AFG19" s="857"/>
      <c r="AFH19" s="858"/>
      <c r="AFI19" s="856" t="str">
        <f>IFERROR(IF(OR(AEU19="日",AEU19="祝",AEU19=0,AEV19=""),"　",MAX(IF(AEV19&gt;AFI14,AEX19-AEV19,IF(AEV19&lt;=AFI14,AEX19-AFI14,0)),0)),0)</f>
        <v>　</v>
      </c>
      <c r="AFJ19" s="857"/>
      <c r="AFK19" s="858"/>
      <c r="AFL19" s="856" t="str">
        <f>IFERROR(IF(OR(AEU19="日",AEU19="祝",AEU19=0,AEV19=""),"　",MAX(IF(AND(AEV19&lt;=AFL14,AEX19&gt;AFM14),AFM14-AFL14,IF(AND(AEV19&gt;AFL14,AEX19&lt;=AFM14),AEX19-AEV19,IF(AND(AEV19&lt;=AFL14,AEX19&lt;=AFM14),AEX19-AFL14,IF(AND(AEV19&gt;AFL14,AEX19&gt;AFM14),AFM14-AEV19,0)))),0)),0)</f>
        <v>　</v>
      </c>
      <c r="AFM19" s="857"/>
      <c r="AFN19" s="858"/>
      <c r="AFO19" s="856" t="str">
        <f>IFERROR(IF(OR(AEU19="日",AEU19="祝",AEU19=0,AEV19=""),"　",MAX(IF(AND(AEV19&gt;AFR14,AEX19&gt;AFP14),0,IF(AND(AEV19&lt;=AFR14,AEV19&gt;AFO14,AEX19&gt;AFP14),AFR14-AEV19,IF(AND(AEV19&lt;=AFR14,AEV19&lt;=AFO14,AEX19&gt;AFP14),AFR14-AFO14,IF(AND(AEV19&gt;AFO14,AEX19&lt;=AFP14),AEX19-AEV19,IF(AND(AEV19&lt;=AFO14,AEX19&lt;=AFP14),AEX19-AFO14,0))))),0)),0)</f>
        <v>　</v>
      </c>
      <c r="AFP19" s="857"/>
      <c r="AFQ19" s="858"/>
      <c r="AFR19" s="856" t="str">
        <f>IFERROR(IF(OR(AEU19="日",AEU19="祝",AEU19=0,AEV19=""),"　",MAX(IF(AND(AEV19&lt;=AFR14,AEX19&gt;AFS14),AFS14-AFR14,IF(AEX19&lt;=AFS14,0,IF(AND(AEV19&gt;AFR14,AEX19&gt;AFS14),AFS14-AEV19,0))),0)),0)</f>
        <v>　</v>
      </c>
      <c r="AFS19" s="857"/>
      <c r="AFT19" s="858"/>
      <c r="AFU19" s="856" t="str">
        <f t="shared" si="15"/>
        <v>　</v>
      </c>
      <c r="AFV19" s="857"/>
      <c r="AFW19" s="858"/>
      <c r="AFX19" s="859" t="str">
        <f>IF(AGA19="×",TIME(0,0,0),IF(AGK4="非常勤",AEZ19,AFL19))</f>
        <v>　</v>
      </c>
      <c r="AFY19" s="860"/>
      <c r="AFZ19" s="861"/>
      <c r="AGA19" s="352"/>
      <c r="AGB19" s="859" t="str">
        <f>IF(AGE19="×",TIME(0,0,0),IF(AGK4="非常勤",AFC19,AFO19))</f>
        <v>　</v>
      </c>
      <c r="AGC19" s="860"/>
      <c r="AGD19" s="861"/>
      <c r="AGE19" s="352"/>
      <c r="AGF19" s="859" t="str">
        <f>IF(AGI19="×",TIME(0,0,0),IF(AGK4="非常勤",AFF19,AFR19))</f>
        <v>　</v>
      </c>
      <c r="AGG19" s="860"/>
      <c r="AGH19" s="861"/>
      <c r="AGI19" s="352"/>
      <c r="AGJ19" s="859" t="str">
        <f>IF(AGM19="×",TIME(0,0,0),IF(AGK4="非常勤",AFI19,AFU19))</f>
        <v>　</v>
      </c>
      <c r="AGK19" s="860"/>
      <c r="AGL19" s="861"/>
      <c r="AGM19" s="352"/>
      <c r="AGN19" s="862"/>
      <c r="AGO19" s="863"/>
      <c r="AGP19" s="862"/>
      <c r="AGQ19" s="864"/>
      <c r="AGR19" s="863"/>
      <c r="AGS19" s="865"/>
      <c r="AGT19" s="866"/>
      <c r="AGU19" s="866"/>
      <c r="AGV19" s="867"/>
      <c r="AGW19" s="377">
        <f>$A$19</f>
        <v>5</v>
      </c>
      <c r="AGX19" s="378" t="str">
        <f>$B$19</f>
        <v>祝</v>
      </c>
      <c r="AGY19" s="854"/>
      <c r="AGZ19" s="855"/>
      <c r="AHA19" s="854"/>
      <c r="AHB19" s="855"/>
      <c r="AHC19" s="856" t="str">
        <f>IFERROR(IF(OR(AGX19="日",AGX19="祝",AGX19=0,AGY19=""),"　",MAX(IF(AND(AGY19&lt;=AHC14,AHA19&gt;AHD14),AHD14-AHC14,IF(AND(AGY19&gt;AHC14,AHA19&lt;=AHD14),AHA19-AGY19,IF(AND(AGY19&lt;=AHC14,AHA19&lt;=AHD14),AHA19-AHC14,IF(AND(AGY19&gt;AHC14,AHA19&gt;AHD14),AHD14-AGY19,0)))),0)),0)</f>
        <v>　</v>
      </c>
      <c r="AHD19" s="857"/>
      <c r="AHE19" s="858"/>
      <c r="AHF19" s="856" t="str">
        <f>IFERROR(IF(OR(AGX19="日",AGX19="祝",AGX19=0,AGY19=""),"　",MAX(IF(AND(AGY19&gt;AHI14,AHA19&gt;AHG14),0,IF(AND(AGY19&lt;=AHI14,AGY19&gt;AHF14,AHA19&gt;AHG14),AHI14-AGY19,IF(AND(AGY19&lt;=AHI14,AGY19&lt;=AHF14,AHA19&gt;AHG14),AHI14-AHF14,IF(AND(AGY19&gt;AHF14,AHA19&lt;=AHG14),AHA19-AGY19,IF(AND(AGY19&lt;=AHF14,AHA19&lt;=AHG14),AHA19-AHF14,0))))),0)),0)</f>
        <v>　</v>
      </c>
      <c r="AHG19" s="857"/>
      <c r="AHH19" s="858"/>
      <c r="AHI19" s="856" t="str">
        <f>IFERROR(IF(OR(AGX19="日",AGX19="祝",AGX19=0,AGY19=""),"　",MAX(IF(AND(AGY19&lt;=AHI14,AHA19&gt;AHJ14),AHJ14-AHI14,IF(AHA19&lt;=AHJ14,0,IF(AND(AGY19&gt;AHI14,AHA19&gt;AHJ14),AHJ14-AGY19,0))),0)),0)</f>
        <v>　</v>
      </c>
      <c r="AHJ19" s="857"/>
      <c r="AHK19" s="858"/>
      <c r="AHL19" s="856" t="str">
        <f>IFERROR(IF(OR(AGX19="日",AGX19="祝",AGX19=0,AGY19=""),"　",MAX(IF(AGY19&gt;AHL14,AHA19-AGY19,IF(AGY19&lt;=AHL14,AHA19-AHL14,0)),0)),0)</f>
        <v>　</v>
      </c>
      <c r="AHM19" s="857"/>
      <c r="AHN19" s="858"/>
      <c r="AHO19" s="856" t="str">
        <f>IFERROR(IF(OR(AGX19="日",AGX19="祝",AGX19=0,AGY19=""),"　",MAX(IF(AND(AGY19&lt;=AHO14,AHA19&gt;AHP14),AHP14-AHO14,IF(AND(AGY19&gt;AHO14,AHA19&lt;=AHP14),AHA19-AGY19,IF(AND(AGY19&lt;=AHO14,AHA19&lt;=AHP14),AHA19-AHO14,IF(AND(AGY19&gt;AHO14,AHA19&gt;AHP14),AHP14-AGY19,0)))),0)),0)</f>
        <v>　</v>
      </c>
      <c r="AHP19" s="857"/>
      <c r="AHQ19" s="858"/>
      <c r="AHR19" s="856" t="str">
        <f>IFERROR(IF(OR(AGX19="日",AGX19="祝",AGX19=0,AGY19=""),"　",MAX(IF(AND(AGY19&gt;AHU14,AHA19&gt;AHS14),0,IF(AND(AGY19&lt;=AHU14,AGY19&gt;AHR14,AHA19&gt;AHS14),AHU14-AGY19,IF(AND(AGY19&lt;=AHU14,AGY19&lt;=AHR14,AHA19&gt;AHS14),AHU14-AHR14,IF(AND(AGY19&gt;AHR14,AHA19&lt;=AHS14),AHA19-AGY19,IF(AND(AGY19&lt;=AHR14,AHA19&lt;=AHS14),AHA19-AHR14,0))))),0)),0)</f>
        <v>　</v>
      </c>
      <c r="AHS19" s="857"/>
      <c r="AHT19" s="858"/>
      <c r="AHU19" s="856" t="str">
        <f>IFERROR(IF(OR(AGX19="日",AGX19="祝",AGX19=0,AGY19=""),"　",MAX(IF(AND(AGY19&lt;=AHU14,AHA19&gt;AHV14),AHV14-AHU14,IF(AHA19&lt;=AHV14,0,IF(AND(AGY19&gt;AHU14,AHA19&gt;AHV14),AHV14-AGY19,0))),0)),0)</f>
        <v>　</v>
      </c>
      <c r="AHV19" s="857"/>
      <c r="AHW19" s="858"/>
      <c r="AHX19" s="856" t="str">
        <f t="shared" si="16"/>
        <v>　</v>
      </c>
      <c r="AHY19" s="857"/>
      <c r="AHZ19" s="858"/>
      <c r="AIA19" s="859" t="str">
        <f>IF(AID19="×",TIME(0,0,0),IF(AIN4="非常勤",AHC19,AHO19))</f>
        <v>　</v>
      </c>
      <c r="AIB19" s="860"/>
      <c r="AIC19" s="861"/>
      <c r="AID19" s="352"/>
      <c r="AIE19" s="859" t="str">
        <f>IF(AIH19="×",TIME(0,0,0),IF(AIN4="非常勤",AHF19,AHR19))</f>
        <v>　</v>
      </c>
      <c r="AIF19" s="860"/>
      <c r="AIG19" s="861"/>
      <c r="AIH19" s="352"/>
      <c r="AII19" s="859" t="str">
        <f>IF(AIL19="×",TIME(0,0,0),IF(AIN4="非常勤",AHI19,AHU19))</f>
        <v>　</v>
      </c>
      <c r="AIJ19" s="860"/>
      <c r="AIK19" s="861"/>
      <c r="AIL19" s="352"/>
      <c r="AIM19" s="859" t="str">
        <f>IF(AIP19="×",TIME(0,0,0),IF(AIN4="非常勤",AHL19,AHX19))</f>
        <v>　</v>
      </c>
      <c r="AIN19" s="860"/>
      <c r="AIO19" s="861"/>
      <c r="AIP19" s="352"/>
      <c r="AIQ19" s="862"/>
      <c r="AIR19" s="863"/>
      <c r="AIS19" s="862"/>
      <c r="AIT19" s="864"/>
      <c r="AIU19" s="863"/>
      <c r="AIV19" s="865"/>
      <c r="AIW19" s="866"/>
      <c r="AIX19" s="866"/>
      <c r="AIY19" s="867"/>
      <c r="AIZ19" s="377">
        <f>$A$19</f>
        <v>5</v>
      </c>
      <c r="AJA19" s="378" t="str">
        <f>$B$19</f>
        <v>祝</v>
      </c>
      <c r="AJB19" s="854"/>
      <c r="AJC19" s="855"/>
      <c r="AJD19" s="854"/>
      <c r="AJE19" s="855"/>
      <c r="AJF19" s="856" t="str">
        <f>IFERROR(IF(OR(AJA19="日",AJA19="祝",AJA19=0,AJB19=""),"　",MAX(IF(AND(AJB19&lt;=AJF14,AJD19&gt;AJG14),AJG14-AJF14,IF(AND(AJB19&gt;AJF14,AJD19&lt;=AJG14),AJD19-AJB19,IF(AND(AJB19&lt;=AJF14,AJD19&lt;=AJG14),AJD19-AJF14,IF(AND(AJB19&gt;AJF14,AJD19&gt;AJG14),AJG14-AJB19,0)))),0)),0)</f>
        <v>　</v>
      </c>
      <c r="AJG19" s="857"/>
      <c r="AJH19" s="858"/>
      <c r="AJI19" s="856" t="str">
        <f>IFERROR(IF(OR(AJA19="日",AJA19="祝",AJA19=0,AJB19=""),"　",MAX(IF(AND(AJB19&gt;AJL14,AJD19&gt;AJJ14),0,IF(AND(AJB19&lt;=AJL14,AJB19&gt;AJI14,AJD19&gt;AJJ14),AJL14-AJB19,IF(AND(AJB19&lt;=AJL14,AJB19&lt;=AJI14,AJD19&gt;AJJ14),AJL14-AJI14,IF(AND(AJB19&gt;AJI14,AJD19&lt;=AJJ14),AJD19-AJB19,IF(AND(AJB19&lt;=AJI14,AJD19&lt;=AJJ14),AJD19-AJI14,0))))),0)),0)</f>
        <v>　</v>
      </c>
      <c r="AJJ19" s="857"/>
      <c r="AJK19" s="858"/>
      <c r="AJL19" s="856" t="str">
        <f>IFERROR(IF(OR(AJA19="日",AJA19="祝",AJA19=0,AJB19=""),"　",MAX(IF(AND(AJB19&lt;=AJL14,AJD19&gt;AJM14),AJM14-AJL14,IF(AJD19&lt;=AJM14,0,IF(AND(AJB19&gt;AJL14,AJD19&gt;AJM14),AJM14-AJB19,0))),0)),0)</f>
        <v>　</v>
      </c>
      <c r="AJM19" s="857"/>
      <c r="AJN19" s="858"/>
      <c r="AJO19" s="856" t="str">
        <f>IFERROR(IF(OR(AJA19="日",AJA19="祝",AJA19=0,AJB19=""),"　",MAX(IF(AJB19&gt;AJO14,AJD19-AJB19,IF(AJB19&lt;=AJO14,AJD19-AJO14,0)),0)),0)</f>
        <v>　</v>
      </c>
      <c r="AJP19" s="857"/>
      <c r="AJQ19" s="858"/>
      <c r="AJR19" s="856" t="str">
        <f>IFERROR(IF(OR(AJA19="日",AJA19="祝",AJA19=0,AJB19=""),"　",MAX(IF(AND(AJB19&lt;=AJR14,AJD19&gt;AJS14),AJS14-AJR14,IF(AND(AJB19&gt;AJR14,AJD19&lt;=AJS14),AJD19-AJB19,IF(AND(AJB19&lt;=AJR14,AJD19&lt;=AJS14),AJD19-AJR14,IF(AND(AJB19&gt;AJR14,AJD19&gt;AJS14),AJS14-AJB19,0)))),0)),0)</f>
        <v>　</v>
      </c>
      <c r="AJS19" s="857"/>
      <c r="AJT19" s="858"/>
      <c r="AJU19" s="856" t="str">
        <f>IFERROR(IF(OR(AJA19="日",AJA19="祝",AJA19=0,AJB19=""),"　",MAX(IF(AND(AJB19&gt;AJX14,AJD19&gt;AJV14),0,IF(AND(AJB19&lt;=AJX14,AJB19&gt;AJU14,AJD19&gt;AJV14),AJX14-AJB19,IF(AND(AJB19&lt;=AJX14,AJB19&lt;=AJU14,AJD19&gt;AJV14),AJX14-AJU14,IF(AND(AJB19&gt;AJU14,AJD19&lt;=AJV14),AJD19-AJB19,IF(AND(AJB19&lt;=AJU14,AJD19&lt;=AJV14),AJD19-AJU14,0))))),0)),0)</f>
        <v>　</v>
      </c>
      <c r="AJV19" s="857"/>
      <c r="AJW19" s="858"/>
      <c r="AJX19" s="856" t="str">
        <f>IFERROR(IF(OR(AJA19="日",AJA19="祝",AJA19=0,AJB19=""),"　",MAX(IF(AND(AJB19&lt;=AJX14,AJD19&gt;AJY14),AJY14-AJX14,IF(AJD19&lt;=AJY14,0,IF(AND(AJB19&gt;AJX14,AJD19&gt;AJY14),AJY14-AJB19,0))),0)),0)</f>
        <v>　</v>
      </c>
      <c r="AJY19" s="857"/>
      <c r="AJZ19" s="858"/>
      <c r="AKA19" s="856" t="str">
        <f t="shared" si="17"/>
        <v>　</v>
      </c>
      <c r="AKB19" s="857"/>
      <c r="AKC19" s="858"/>
      <c r="AKD19" s="859" t="str">
        <f>IF(AKG19="×",TIME(0,0,0),IF(AKQ4="非常勤",AJF19,AJR19))</f>
        <v>　</v>
      </c>
      <c r="AKE19" s="860"/>
      <c r="AKF19" s="861"/>
      <c r="AKG19" s="352"/>
      <c r="AKH19" s="859" t="str">
        <f>IF(AKK19="×",TIME(0,0,0),IF(AKQ4="非常勤",AJI19,AJU19))</f>
        <v>　</v>
      </c>
      <c r="AKI19" s="860"/>
      <c r="AKJ19" s="861"/>
      <c r="AKK19" s="352"/>
      <c r="AKL19" s="859" t="str">
        <f>IF(AKO19="×",TIME(0,0,0),IF(AKQ4="非常勤",AJL19,AJX19))</f>
        <v>　</v>
      </c>
      <c r="AKM19" s="860"/>
      <c r="AKN19" s="861"/>
      <c r="AKO19" s="352"/>
      <c r="AKP19" s="859" t="str">
        <f>IF(AKS19="×",TIME(0,0,0),IF(AKQ4="非常勤",AJO19,AKA19))</f>
        <v>　</v>
      </c>
      <c r="AKQ19" s="860"/>
      <c r="AKR19" s="861"/>
      <c r="AKS19" s="352"/>
      <c r="AKT19" s="862"/>
      <c r="AKU19" s="863"/>
      <c r="AKV19" s="862"/>
      <c r="AKW19" s="864"/>
      <c r="AKX19" s="863"/>
      <c r="AKY19" s="865"/>
      <c r="AKZ19" s="866"/>
      <c r="ALA19" s="866"/>
      <c r="ALB19" s="867"/>
      <c r="ALC19" s="377">
        <f>$A$19</f>
        <v>5</v>
      </c>
      <c r="ALD19" s="378" t="str">
        <f>$B$19</f>
        <v>祝</v>
      </c>
      <c r="ALE19" s="854"/>
      <c r="ALF19" s="855"/>
      <c r="ALG19" s="854"/>
      <c r="ALH19" s="855"/>
      <c r="ALI19" s="856" t="str">
        <f>IFERROR(IF(OR(ALD19="日",ALD19="祝",ALD19=0,ALE19=""),"　",MAX(IF(AND(ALE19&lt;=ALI14,ALG19&gt;ALJ14),ALJ14-ALI14,IF(AND(ALE19&gt;ALI14,ALG19&lt;=ALJ14),ALG19-ALE19,IF(AND(ALE19&lt;=ALI14,ALG19&lt;=ALJ14),ALG19-ALI14,IF(AND(ALE19&gt;ALI14,ALG19&gt;ALJ14),ALJ14-ALE19,0)))),0)),0)</f>
        <v>　</v>
      </c>
      <c r="ALJ19" s="857"/>
      <c r="ALK19" s="858"/>
      <c r="ALL19" s="856" t="str">
        <f>IFERROR(IF(OR(ALD19="日",ALD19="祝",ALD19=0,ALE19=""),"　",MAX(IF(AND(ALE19&gt;ALO14,ALG19&gt;ALM14),0,IF(AND(ALE19&lt;=ALO14,ALE19&gt;ALL14,ALG19&gt;ALM14),ALO14-ALE19,IF(AND(ALE19&lt;=ALO14,ALE19&lt;=ALL14,ALG19&gt;ALM14),ALO14-ALL14,IF(AND(ALE19&gt;ALL14,ALG19&lt;=ALM14),ALG19-ALE19,IF(AND(ALE19&lt;=ALL14,ALG19&lt;=ALM14),ALG19-ALL14,0))))),0)),0)</f>
        <v>　</v>
      </c>
      <c r="ALM19" s="857"/>
      <c r="ALN19" s="858"/>
      <c r="ALO19" s="856" t="str">
        <f>IFERROR(IF(OR(ALD19="日",ALD19="祝",ALD19=0,ALE19=""),"　",MAX(IF(AND(ALE19&lt;=ALO14,ALG19&gt;ALP14),ALP14-ALO14,IF(ALG19&lt;=ALP14,0,IF(AND(ALE19&gt;ALO14,ALG19&gt;ALP14),ALP14-ALE19,0))),0)),0)</f>
        <v>　</v>
      </c>
      <c r="ALP19" s="857"/>
      <c r="ALQ19" s="858"/>
      <c r="ALR19" s="856" t="str">
        <f>IFERROR(IF(OR(ALD19="日",ALD19="祝",ALD19=0,ALE19=""),"　",MAX(IF(ALE19&gt;ALR14,ALG19-ALE19,IF(ALE19&lt;=ALR14,ALG19-ALR14,0)),0)),0)</f>
        <v>　</v>
      </c>
      <c r="ALS19" s="857"/>
      <c r="ALT19" s="858"/>
      <c r="ALU19" s="856" t="str">
        <f>IFERROR(IF(OR(ALD19="日",ALD19="祝",ALD19=0,ALE19=""),"　",MAX(IF(AND(ALE19&lt;=ALU14,ALG19&gt;ALV14),ALV14-ALU14,IF(AND(ALE19&gt;ALU14,ALG19&lt;=ALV14),ALG19-ALE19,IF(AND(ALE19&lt;=ALU14,ALG19&lt;=ALV14),ALG19-ALU14,IF(AND(ALE19&gt;ALU14,ALG19&gt;ALV14),ALV14-ALE19,0)))),0)),0)</f>
        <v>　</v>
      </c>
      <c r="ALV19" s="857"/>
      <c r="ALW19" s="858"/>
      <c r="ALX19" s="856" t="str">
        <f>IFERROR(IF(OR(ALD19="日",ALD19="祝",ALD19=0,ALE19=""),"　",MAX(IF(AND(ALE19&gt;AMA14,ALG19&gt;ALY14),0,IF(AND(ALE19&lt;=AMA14,ALE19&gt;ALX14,ALG19&gt;ALY14),AMA14-ALE19,IF(AND(ALE19&lt;=AMA14,ALE19&lt;=ALX14,ALG19&gt;ALY14),AMA14-ALX14,IF(AND(ALE19&gt;ALX14,ALG19&lt;=ALY14),ALG19-ALE19,IF(AND(ALE19&lt;=ALX14,ALG19&lt;=ALY14),ALG19-ALX14,0))))),0)),0)</f>
        <v>　</v>
      </c>
      <c r="ALY19" s="857"/>
      <c r="ALZ19" s="858"/>
      <c r="AMA19" s="856" t="str">
        <f>IFERROR(IF(OR(ALD19="日",ALD19="祝",ALD19=0,ALE19=""),"　",MAX(IF(AND(ALE19&lt;=AMA14,ALG19&gt;AMB14),AMB14-AMA14,IF(ALG19&lt;=AMB14,0,IF(AND(ALE19&gt;AMA14,ALG19&gt;AMB14),AMB14-ALE19,0))),0)),0)</f>
        <v>　</v>
      </c>
      <c r="AMB19" s="857"/>
      <c r="AMC19" s="858"/>
      <c r="AMD19" s="856" t="str">
        <f t="shared" si="18"/>
        <v>　</v>
      </c>
      <c r="AME19" s="857"/>
      <c r="AMF19" s="858"/>
      <c r="AMG19" s="859" t="str">
        <f>IF(AMJ19="×",TIME(0,0,0),IF(AMT4="非常勤",ALI19,ALU19))</f>
        <v>　</v>
      </c>
      <c r="AMH19" s="860"/>
      <c r="AMI19" s="861"/>
      <c r="AMJ19" s="352"/>
      <c r="AMK19" s="859" t="str">
        <f>IF(AMN19="×",TIME(0,0,0),IF(AMT4="非常勤",ALL19,ALX19))</f>
        <v>　</v>
      </c>
      <c r="AML19" s="860"/>
      <c r="AMM19" s="861"/>
      <c r="AMN19" s="352"/>
      <c r="AMO19" s="859" t="str">
        <f>IF(AMR19="×",TIME(0,0,0),IF(AMT4="非常勤",ALO19,AMA19))</f>
        <v>　</v>
      </c>
      <c r="AMP19" s="860"/>
      <c r="AMQ19" s="861"/>
      <c r="AMR19" s="352"/>
      <c r="AMS19" s="859" t="str">
        <f>IF(AMV19="×",TIME(0,0,0),IF(AMT4="非常勤",ALR19,AMD19))</f>
        <v>　</v>
      </c>
      <c r="AMT19" s="860"/>
      <c r="AMU19" s="861"/>
      <c r="AMV19" s="352"/>
      <c r="AMW19" s="862"/>
      <c r="AMX19" s="863"/>
      <c r="AMY19" s="862"/>
      <c r="AMZ19" s="864"/>
      <c r="ANA19" s="863"/>
      <c r="ANB19" s="865"/>
      <c r="ANC19" s="866"/>
      <c r="AND19" s="866"/>
      <c r="ANE19" s="867"/>
      <c r="ANF19" s="377">
        <f>$A$19</f>
        <v>5</v>
      </c>
      <c r="ANG19" s="378" t="str">
        <f>$B$19</f>
        <v>祝</v>
      </c>
      <c r="ANH19" s="854"/>
      <c r="ANI19" s="855"/>
      <c r="ANJ19" s="854"/>
      <c r="ANK19" s="855"/>
      <c r="ANL19" s="856" t="str">
        <f>IFERROR(IF(OR(ANG19="日",ANG19="祝",ANG19=0,ANH19=""),"　",MAX(IF(AND(ANH19&lt;=ANL14,ANJ19&gt;ANM14),ANM14-ANL14,IF(AND(ANH19&gt;ANL14,ANJ19&lt;=ANM14),ANJ19-ANH19,IF(AND(ANH19&lt;=ANL14,ANJ19&lt;=ANM14),ANJ19-ANL14,IF(AND(ANH19&gt;ANL14,ANJ19&gt;ANM14),ANM14-ANH19,0)))),0)),0)</f>
        <v>　</v>
      </c>
      <c r="ANM19" s="857"/>
      <c r="ANN19" s="858"/>
      <c r="ANO19" s="856" t="str">
        <f>IFERROR(IF(OR(ANG19="日",ANG19="祝",ANG19=0,ANH19=""),"　",MAX(IF(AND(ANH19&gt;ANR14,ANJ19&gt;ANP14),0,IF(AND(ANH19&lt;=ANR14,ANH19&gt;ANO14,ANJ19&gt;ANP14),ANR14-ANH19,IF(AND(ANH19&lt;=ANR14,ANH19&lt;=ANO14,ANJ19&gt;ANP14),ANR14-ANO14,IF(AND(ANH19&gt;ANO14,ANJ19&lt;=ANP14),ANJ19-ANH19,IF(AND(ANH19&lt;=ANO14,ANJ19&lt;=ANP14),ANJ19-ANO14,0))))),0)),0)</f>
        <v>　</v>
      </c>
      <c r="ANP19" s="857"/>
      <c r="ANQ19" s="858"/>
      <c r="ANR19" s="856" t="str">
        <f>IFERROR(IF(OR(ANG19="日",ANG19="祝",ANG19=0,ANH19=""),"　",MAX(IF(AND(ANH19&lt;=ANR14,ANJ19&gt;ANS14),ANS14-ANR14,IF(ANJ19&lt;=ANS14,0,IF(AND(ANH19&gt;ANR14,ANJ19&gt;ANS14),ANS14-ANH19,0))),0)),0)</f>
        <v>　</v>
      </c>
      <c r="ANS19" s="857"/>
      <c r="ANT19" s="858"/>
      <c r="ANU19" s="856" t="str">
        <f>IFERROR(IF(OR(ANG19="日",ANG19="祝",ANG19=0,ANH19=""),"　",MAX(IF(ANH19&gt;ANU14,ANJ19-ANH19,IF(ANH19&lt;=ANU14,ANJ19-ANU14,0)),0)),0)</f>
        <v>　</v>
      </c>
      <c r="ANV19" s="857"/>
      <c r="ANW19" s="858"/>
      <c r="ANX19" s="856" t="str">
        <f>IFERROR(IF(OR(ANG19="日",ANG19="祝",ANG19=0,ANH19=""),"　",MAX(IF(AND(ANH19&lt;=ANX14,ANJ19&gt;ANY14),ANY14-ANX14,IF(AND(ANH19&gt;ANX14,ANJ19&lt;=ANY14),ANJ19-ANH19,IF(AND(ANH19&lt;=ANX14,ANJ19&lt;=ANY14),ANJ19-ANX14,IF(AND(ANH19&gt;ANX14,ANJ19&gt;ANY14),ANY14-ANH19,0)))),0)),0)</f>
        <v>　</v>
      </c>
      <c r="ANY19" s="857"/>
      <c r="ANZ19" s="858"/>
      <c r="AOA19" s="856" t="str">
        <f>IFERROR(IF(OR(ANG19="日",ANG19="祝",ANG19=0,ANH19=""),"　",MAX(IF(AND(ANH19&gt;AOD14,ANJ19&gt;AOB14),0,IF(AND(ANH19&lt;=AOD14,ANH19&gt;AOA14,ANJ19&gt;AOB14),AOD14-ANH19,IF(AND(ANH19&lt;=AOD14,ANH19&lt;=AOA14,ANJ19&gt;AOB14),AOD14-AOA14,IF(AND(ANH19&gt;AOA14,ANJ19&lt;=AOB14),ANJ19-ANH19,IF(AND(ANH19&lt;=AOA14,ANJ19&lt;=AOB14),ANJ19-AOA14,0))))),0)),0)</f>
        <v>　</v>
      </c>
      <c r="AOB19" s="857"/>
      <c r="AOC19" s="858"/>
      <c r="AOD19" s="856" t="str">
        <f>IFERROR(IF(OR(ANG19="日",ANG19="祝",ANG19=0,ANH19=""),"　",MAX(IF(AND(ANH19&lt;=AOD14,ANJ19&gt;AOE14),AOE14-AOD14,IF(ANJ19&lt;=AOE14,0,IF(AND(ANH19&gt;AOD14,ANJ19&gt;AOE14),AOE14-ANH19,0))),0)),0)</f>
        <v>　</v>
      </c>
      <c r="AOE19" s="857"/>
      <c r="AOF19" s="858"/>
      <c r="AOG19" s="856" t="str">
        <f t="shared" si="19"/>
        <v>　</v>
      </c>
      <c r="AOH19" s="857"/>
      <c r="AOI19" s="858"/>
      <c r="AOJ19" s="859" t="str">
        <f>IF(AOM19="×",TIME(0,0,0),IF(AOW4="非常勤",ANL19,ANX19))</f>
        <v>　</v>
      </c>
      <c r="AOK19" s="860"/>
      <c r="AOL19" s="861"/>
      <c r="AOM19" s="352"/>
      <c r="AON19" s="859" t="str">
        <f>IF(AOQ19="×",TIME(0,0,0),IF(AOW4="非常勤",ANO19,AOA19))</f>
        <v>　</v>
      </c>
      <c r="AOO19" s="860"/>
      <c r="AOP19" s="861"/>
      <c r="AOQ19" s="352"/>
      <c r="AOR19" s="859" t="str">
        <f>IF(AOU19="×",TIME(0,0,0),IF(AOW4="非常勤",ANR19,AOD19))</f>
        <v>　</v>
      </c>
      <c r="AOS19" s="860"/>
      <c r="AOT19" s="861"/>
      <c r="AOU19" s="352"/>
      <c r="AOV19" s="859" t="str">
        <f>IF(AOY19="×",TIME(0,0,0),IF(AOW4="非常勤",ANU19,AOG19))</f>
        <v>　</v>
      </c>
      <c r="AOW19" s="860"/>
      <c r="AOX19" s="861"/>
      <c r="AOY19" s="352"/>
      <c r="AOZ19" s="862"/>
      <c r="APA19" s="863"/>
      <c r="APB19" s="862"/>
      <c r="APC19" s="864"/>
      <c r="APD19" s="863"/>
      <c r="APE19" s="865"/>
      <c r="APF19" s="866"/>
      <c r="APG19" s="866"/>
      <c r="APH19" s="867"/>
    </row>
    <row r="20" spans="1:1100" ht="15" customHeight="1">
      <c r="A20" s="377">
        <f>DAY(DATE('別紙2-1【初めに入力】'!$W$2,'別紙2-1【初めに入力】'!$Q$2,A19+1))</f>
        <v>6</v>
      </c>
      <c r="B20" s="378" t="str">
        <f>IF(IFERROR(MATCH(DATE('別紙2-1【初めに入力】'!$W$2,'別紙2-1【初めに入力】'!$Q$2,$A20),万年カレンダー・祝日!$K$2:$K$27,0),0)&gt;=1,"祝",TEXT(WEEKDAY(DATE('別紙2-1【初めに入力】'!$W$2,'別紙2-1【初めに入力】'!$Q$2,'別表_個別勤務状況（1～20）'!A20)),"aaa"))</f>
        <v>祝</v>
      </c>
      <c r="C20" s="797"/>
      <c r="D20" s="797"/>
      <c r="E20" s="797"/>
      <c r="F20" s="797"/>
      <c r="G20" s="856" t="str">
        <f>IFERROR(IF(OR(B20="日",B20="祝",B20=0,C20=""),"　",MAX(IF(AND(C20&lt;=G14,E20&gt;H14),H14-G14,IF(AND(C20&gt;G14,E20&lt;=H14),E20-C20,IF(AND(C20&lt;=G14,E20&lt;=H14),E20-G14,IF(AND(C20&gt;G14,E20&gt;H14),H14-C20,0)))),0)),0)</f>
        <v>　</v>
      </c>
      <c r="H20" s="857"/>
      <c r="I20" s="858"/>
      <c r="J20" s="856" t="str">
        <f>IFERROR(IF(OR(B20="日",B20="祝",B20=0,C20=""),"　",MAX(IF(AND(C20&gt;M14,E20&gt;K14),0,IF(AND(C20&lt;=M14,C20&gt;J14,E20&gt;K14),M14-C20,IF(AND(C20&lt;=M14,C20&lt;=J14,E20&gt;K14),M14-J14,IF(AND(C20&gt;J14,E20&lt;=K14),E20-C20,IF(AND(C20&lt;=J14,E20&lt;=K14),E20-J14,0))))),0)),0)</f>
        <v>　</v>
      </c>
      <c r="K20" s="857"/>
      <c r="L20" s="858"/>
      <c r="M20" s="856" t="str">
        <f>IFERROR(IF(OR(B20="日",B20="祝",B20=0,C20=""),"　",MAX(IF(AND(C20&lt;=M14,E20&gt;N14),N14-M14,IF(E20&lt;=N14,0,IF(AND(C20&gt;M14,E20&gt;N14),N14-C20,0))),0)),0)</f>
        <v>　</v>
      </c>
      <c r="N20" s="857"/>
      <c r="O20" s="858"/>
      <c r="P20" s="856" t="str">
        <f>IFERROR(IF(OR(B20="日",B20="祝",B20=0,C20=""),"　",MAX(IF(C20&gt;P14,E20-C20,IF(C20&lt;=P14,E20-P14,0)),0)),0)</f>
        <v>　</v>
      </c>
      <c r="Q20" s="857"/>
      <c r="R20" s="858"/>
      <c r="S20" s="856" t="str">
        <f>IFERROR(IF(OR(B20="日",B20="祝",B20=0,C20=""),"　",MAX(IF(AND(C20&lt;=S14,E20&gt;T14),T14-S14,IF(AND(C20&gt;S14,E20&lt;=T14),E20-C20,IF(AND(C20&lt;=S14,E20&lt;=T14),E20-S14,IF(AND(C20&gt;S14,E20&gt;T14),T14-C20,0)))),0)),0)</f>
        <v>　</v>
      </c>
      <c r="T20" s="857"/>
      <c r="U20" s="858"/>
      <c r="V20" s="856" t="str">
        <f>IFERROR(IF(OR(B20="日",B20="祝",B20=0,C20=""),"　",MAX(IF(AND(C20&gt;Y14,E20&gt;W14),0,IF(AND(C20&lt;=Y14,C20&gt;V14,E20&gt;W14),Y14-C20,IF(AND(C20&lt;=Y14,C20&lt;=V14,E20&gt;W14),Y14-V14,IF(AND(C20&gt;V14,E20&lt;=W14),E20-C20,IF(AND(C20&lt;=V14,E20&lt;=W14),E20-V14,0))))),0)),0)</f>
        <v>　</v>
      </c>
      <c r="W20" s="857"/>
      <c r="X20" s="858"/>
      <c r="Y20" s="856" t="str">
        <f>IFERROR(IF(OR(B20="日",B20="祝",B20=0,C20=""),"　",MAX(IF(AND(C20&lt;=Y14,E20&gt;Z14),Z14-Y14,IF(E20&lt;=Z14,0,IF(AND(C20&gt;Y14,E20&gt;Z14),Z14-C20,0))),0)),0)</f>
        <v>　</v>
      </c>
      <c r="Z20" s="857"/>
      <c r="AA20" s="858"/>
      <c r="AB20" s="856" t="str">
        <f t="shared" si="0"/>
        <v>　</v>
      </c>
      <c r="AC20" s="857"/>
      <c r="AD20" s="858"/>
      <c r="AE20" s="954" t="str">
        <f>IF(AH20="×",TIME(0,0,0),IF(AR4="非常勤",G20,S20))</f>
        <v>　</v>
      </c>
      <c r="AF20" s="885"/>
      <c r="AG20" s="885"/>
      <c r="AH20" s="352"/>
      <c r="AI20" s="954" t="str">
        <f>IF(AL20="×",TIME(0,0,0),IF(AR4="非常勤",J20,V20))</f>
        <v>　</v>
      </c>
      <c r="AJ20" s="885"/>
      <c r="AK20" s="885"/>
      <c r="AL20" s="352"/>
      <c r="AM20" s="954" t="str">
        <f>IF(AP20="×",TIME(0,0,0),IF(AR4="非常勤",M20,Y20))</f>
        <v>　</v>
      </c>
      <c r="AN20" s="885"/>
      <c r="AO20" s="885"/>
      <c r="AP20" s="352"/>
      <c r="AQ20" s="954" t="str">
        <f>IF(AT20="×",TIME(0,0,0),IF(AR4="非常勤",P20,AB20))</f>
        <v>　</v>
      </c>
      <c r="AR20" s="885"/>
      <c r="AS20" s="955"/>
      <c r="AT20" s="352"/>
      <c r="AU20" s="956"/>
      <c r="AV20" s="956"/>
      <c r="AW20" s="862"/>
      <c r="AX20" s="864"/>
      <c r="AY20" s="863"/>
      <c r="AZ20" s="865"/>
      <c r="BA20" s="866"/>
      <c r="BB20" s="866"/>
      <c r="BC20" s="867"/>
      <c r="BD20" s="377">
        <f>$A$20</f>
        <v>6</v>
      </c>
      <c r="BE20" s="378" t="str">
        <f>$B$20</f>
        <v>祝</v>
      </c>
      <c r="BF20" s="854"/>
      <c r="BG20" s="855"/>
      <c r="BH20" s="854"/>
      <c r="BI20" s="855"/>
      <c r="BJ20" s="856" t="str">
        <f>IFERROR(IF(OR(BE20="日",BE20="祝",BE20=0,BF20=""),"　",MAX(IF(AND(BF20&lt;=BJ14,BH20&gt;BK14),BK14-BJ14,IF(AND(BF20&gt;BJ14,BH20&lt;=BK14),BH20-BF20,IF(AND(BF20&lt;=BJ14,BH20&lt;=BK14),BH20-BJ14,IF(AND(BF20&gt;BJ14,BH20&gt;BK14),BK14-BF20,0)))),0)),0)</f>
        <v>　</v>
      </c>
      <c r="BK20" s="857"/>
      <c r="BL20" s="858"/>
      <c r="BM20" s="856" t="str">
        <f>IFERROR(IF(OR(BE20="日",BE20="祝",BE20=0,BF20=""),"　",MAX(IF(AND(BF20&gt;BP14,BH20&gt;BN14),0,IF(AND(BF20&lt;=BP14,BF20&gt;BM14,BH20&gt;BN14),BP14-BF20,IF(AND(BF20&lt;=BP14,BF20&lt;=BM14,BH20&gt;BN14),BP14-BM14,IF(AND(BF20&gt;BM14,BH20&lt;=BN14),BH20-BF20,IF(AND(BF20&lt;=BM14,BH20&lt;=BN14),BH20-BM14,0))))),0)),0)</f>
        <v>　</v>
      </c>
      <c r="BN20" s="857"/>
      <c r="BO20" s="858"/>
      <c r="BP20" s="856" t="str">
        <f>IFERROR(IF(OR(BE20="日",BE20="祝",BE20=0,BF20=""),"　",MAX(IF(AND(BF20&lt;=BP14,BH20&gt;BQ14),BQ14-BP14,IF(BH20&lt;=BQ14,0,IF(AND(BF20&gt;BP14,BH20&gt;BQ14),BQ14-BF20,0))),0)),0)</f>
        <v>　</v>
      </c>
      <c r="BQ20" s="857"/>
      <c r="BR20" s="858"/>
      <c r="BS20" s="856" t="str">
        <f>IFERROR(IF(OR(BE20="日",BE20="祝",BE20=0,BF20=""),"　",MAX(IF(BF20&gt;BS14,BH20-BF20,IF(BF20&lt;=BS14,BH20-BS14,0)),0)),0)</f>
        <v>　</v>
      </c>
      <c r="BT20" s="857"/>
      <c r="BU20" s="858"/>
      <c r="BV20" s="856" t="str">
        <f>IFERROR(IF(OR(BE20="日",BE20="祝",BE20=0,BF20=""),"　",MAX(IF(AND(BF20&lt;=BV14,BH20&gt;BW14),BW14-BV14,IF(AND(BF20&gt;BV14,BH20&lt;=BW14),BH20-BF20,IF(AND(BF20&lt;=BV14,BH20&lt;=BW14),BH20-BV14,IF(AND(BF20&gt;BV14,BH20&gt;BW14),BW14-BF20,0)))),0)),0)</f>
        <v>　</v>
      </c>
      <c r="BW20" s="857"/>
      <c r="BX20" s="858"/>
      <c r="BY20" s="856" t="str">
        <f>IFERROR(IF(OR(BE20="日",BE20="祝",BE20=0,BF20=""),"　",MAX(IF(AND(BF20&gt;CB14,BH20&gt;BZ14),0,IF(AND(BF20&lt;=CB14,BF20&gt;BY14,BH20&gt;BZ14),CB14-BF20,IF(AND(BF20&lt;=CB14,BF20&lt;=BY14,BH20&gt;BZ14),CB14-BY14,IF(AND(BF20&gt;BY14,BH20&lt;=BZ14),BH20-BF20,IF(AND(BF20&lt;=BY14,BH20&lt;=BZ14),BH20-BY14,0))))),0)),0)</f>
        <v>　</v>
      </c>
      <c r="BZ20" s="857"/>
      <c r="CA20" s="858"/>
      <c r="CB20" s="856" t="str">
        <f>IFERROR(IF(OR(BE20="日",BE20="祝",BE20=0,BF20=""),"　",MAX(IF(AND(BF20&lt;=CB14,BH20&gt;CC14),CC14-CB14,IF(BH20&lt;=CC14,0,IF(AND(BF20&gt;CB14,BH20&gt;CC14),CC14-BF20,0))),0)),0)</f>
        <v>　</v>
      </c>
      <c r="CC20" s="857"/>
      <c r="CD20" s="858"/>
      <c r="CE20" s="856" t="str">
        <f t="shared" si="1"/>
        <v>　</v>
      </c>
      <c r="CF20" s="857"/>
      <c r="CG20" s="858"/>
      <c r="CH20" s="859" t="str">
        <f>IF(CK20="×",TIME(0,0,0),IF(CU4="非常勤",BJ20,BV20))</f>
        <v>　</v>
      </c>
      <c r="CI20" s="860"/>
      <c r="CJ20" s="861"/>
      <c r="CK20" s="352"/>
      <c r="CL20" s="859" t="str">
        <f>IF(CO20="×",TIME(0,0,0),IF(CU4="非常勤",BM20,BY20))</f>
        <v>　</v>
      </c>
      <c r="CM20" s="860"/>
      <c r="CN20" s="861"/>
      <c r="CO20" s="352"/>
      <c r="CP20" s="859" t="str">
        <f>IF(CS20="×",TIME(0,0,0),IF(CU4="非常勤",BP20,CB20))</f>
        <v>　</v>
      </c>
      <c r="CQ20" s="860"/>
      <c r="CR20" s="861"/>
      <c r="CS20" s="352"/>
      <c r="CT20" s="859" t="str">
        <f>IF(CW20="×",TIME(0,0,0),IF(CU4="非常勤",BS20,CE20))</f>
        <v>　</v>
      </c>
      <c r="CU20" s="860"/>
      <c r="CV20" s="861"/>
      <c r="CW20" s="352"/>
      <c r="CX20" s="862"/>
      <c r="CY20" s="863"/>
      <c r="CZ20" s="862"/>
      <c r="DA20" s="864"/>
      <c r="DB20" s="863"/>
      <c r="DC20" s="865"/>
      <c r="DD20" s="866"/>
      <c r="DE20" s="866"/>
      <c r="DF20" s="867"/>
      <c r="DG20" s="377">
        <f>$A$20</f>
        <v>6</v>
      </c>
      <c r="DH20" s="378" t="str">
        <f>$B$20</f>
        <v>祝</v>
      </c>
      <c r="DI20" s="854"/>
      <c r="DJ20" s="855"/>
      <c r="DK20" s="854"/>
      <c r="DL20" s="855"/>
      <c r="DM20" s="856" t="str">
        <f>IFERROR(IF(OR(DH20="日",DH20="祝",DH20=0,DI20=""),"　",MAX(IF(AND(DI20&lt;=DM14,DK20&gt;DN14),DN14-DM14,IF(AND(DI20&gt;DM14,DK20&lt;=DN14),DK20-DI20,IF(AND(DI20&lt;=DM14,DK20&lt;=DN14),DK20-DM14,IF(AND(DI20&gt;DM14,DK20&gt;DN14),DN14-DI20,0)))),0)),0)</f>
        <v>　</v>
      </c>
      <c r="DN20" s="857"/>
      <c r="DO20" s="858"/>
      <c r="DP20" s="856" t="str">
        <f>IFERROR(IF(OR(DH20="日",DH20="祝",DH20=0,DI20=""),"　",MAX(IF(AND(DI20&gt;DS14,DK20&gt;DQ14),0,IF(AND(DI20&lt;=DS14,DI20&gt;DP14,DK20&gt;DQ14),DS14-DI20,IF(AND(DI20&lt;=DS14,DI20&lt;=DP14,DK20&gt;DQ14),DS14-DP14,IF(AND(DI20&gt;DP14,DK20&lt;=DQ14),DK20-DI20,IF(AND(DI20&lt;=DP14,DK20&lt;=DQ14),DK20-DP14,0))))),0)),0)</f>
        <v>　</v>
      </c>
      <c r="DQ20" s="857"/>
      <c r="DR20" s="858"/>
      <c r="DS20" s="856" t="str">
        <f>IFERROR(IF(OR(DH20="日",DH20="祝",DH20=0,DI20=""),"　",MAX(IF(AND(DI20&lt;=DS14,DK20&gt;DT14),DT14-DS14,IF(DK20&lt;=DT14,0,IF(AND(DI20&gt;DS14,DK20&gt;DT14),DT14-DI20,0))),0)),0)</f>
        <v>　</v>
      </c>
      <c r="DT20" s="857"/>
      <c r="DU20" s="858"/>
      <c r="DV20" s="856" t="str">
        <f>IFERROR(IF(OR(DH20="日",DH20="祝",DH20=0,DI20=""),"　",MAX(IF(DI20&gt;DV14,DK20-DI20,IF(DI20&lt;=DV14,DK20-DV14,0)),0)),0)</f>
        <v>　</v>
      </c>
      <c r="DW20" s="857"/>
      <c r="DX20" s="858"/>
      <c r="DY20" s="856" t="str">
        <f>IFERROR(IF(OR(DH20="日",DH20="祝",DH20=0,DI20=""),"　",MAX(IF(AND(DI20&lt;=DY14,DK20&gt;DZ14),DZ14-DY14,IF(AND(DI20&gt;DY14,DK20&lt;=DZ14),DK20-DI20,IF(AND(DI20&lt;=DY14,DK20&lt;=DZ14),DK20-DY14,IF(AND(DI20&gt;DY14,DK20&gt;DZ14),DZ14-DI20,0)))),0)),0)</f>
        <v>　</v>
      </c>
      <c r="DZ20" s="857"/>
      <c r="EA20" s="858"/>
      <c r="EB20" s="856" t="str">
        <f>IFERROR(IF(OR(DH20="日",DH20="祝",DH20=0,DI20=""),"　",MAX(IF(AND(DI20&gt;EE14,DK20&gt;EC14),0,IF(AND(DI20&lt;=EE14,DI20&gt;EB14,DK20&gt;EC14),EE14-DI20,IF(AND(DI20&lt;=EE14,DI20&lt;=EB14,DK20&gt;EC14),EE14-EB14,IF(AND(DI20&gt;EB14,DK20&lt;=EC14),DK20-DI20,IF(AND(DI20&lt;=EB14,DK20&lt;=EC14),DK20-EB14,0))))),0)),0)</f>
        <v>　</v>
      </c>
      <c r="EC20" s="857"/>
      <c r="ED20" s="858"/>
      <c r="EE20" s="856" t="str">
        <f>IFERROR(IF(OR(DH20="日",DH20="祝",DH20=0,DI20=""),"　",MAX(IF(AND(DI20&lt;=EE14,DK20&gt;EF14),EF14-EE14,IF(DK20&lt;=EF14,0,IF(AND(DI20&gt;EE14,DK20&gt;EF14),EF14-DI20,0))),0)),0)</f>
        <v>　</v>
      </c>
      <c r="EF20" s="857"/>
      <c r="EG20" s="858"/>
      <c r="EH20" s="856" t="str">
        <f t="shared" si="2"/>
        <v>　</v>
      </c>
      <c r="EI20" s="857"/>
      <c r="EJ20" s="858"/>
      <c r="EK20" s="859" t="str">
        <f>IF(EN20="×",TIME(0,0,0),IF(EX4="非常勤",DM20,DY20))</f>
        <v>　</v>
      </c>
      <c r="EL20" s="860"/>
      <c r="EM20" s="861"/>
      <c r="EN20" s="352"/>
      <c r="EO20" s="859" t="str">
        <f>IF(ER20="×",TIME(0,0,0),IF(EX4="非常勤",DP20,EB20))</f>
        <v>　</v>
      </c>
      <c r="EP20" s="860"/>
      <c r="EQ20" s="861"/>
      <c r="ER20" s="352"/>
      <c r="ES20" s="859" t="str">
        <f>IF(EV20="×",TIME(0,0,0),IF(EX4="非常勤",DS20,EE20))</f>
        <v>　</v>
      </c>
      <c r="ET20" s="860"/>
      <c r="EU20" s="861"/>
      <c r="EV20" s="352"/>
      <c r="EW20" s="859" t="str">
        <f>IF(EZ20="×",TIME(0,0,0),IF(EX4="非常勤",DV20,EH20))</f>
        <v>　</v>
      </c>
      <c r="EX20" s="860"/>
      <c r="EY20" s="861"/>
      <c r="EZ20" s="352"/>
      <c r="FA20" s="862"/>
      <c r="FB20" s="863"/>
      <c r="FC20" s="862"/>
      <c r="FD20" s="864"/>
      <c r="FE20" s="863"/>
      <c r="FF20" s="865"/>
      <c r="FG20" s="866"/>
      <c r="FH20" s="866"/>
      <c r="FI20" s="867"/>
      <c r="FJ20" s="377">
        <f>$A$20</f>
        <v>6</v>
      </c>
      <c r="FK20" s="378" t="str">
        <f>$B$20</f>
        <v>祝</v>
      </c>
      <c r="FL20" s="854"/>
      <c r="FM20" s="855"/>
      <c r="FN20" s="854"/>
      <c r="FO20" s="855"/>
      <c r="FP20" s="856" t="str">
        <f>IFERROR(IF(OR(FK20="日",FK20="祝",FK20=0,FL20=""),"　",MAX(IF(AND(FL20&lt;=FP14,FN20&gt;FQ14),FQ14-FP14,IF(AND(FL20&gt;FP14,FN20&lt;=FQ14),FN20-FL20,IF(AND(FL20&lt;=FP14,FN20&lt;=FQ14),FN20-FP14,IF(AND(FL20&gt;FP14,FN20&gt;FQ14),FQ14-FL20,0)))),0)),0)</f>
        <v>　</v>
      </c>
      <c r="FQ20" s="857"/>
      <c r="FR20" s="858"/>
      <c r="FS20" s="856" t="str">
        <f>IFERROR(IF(OR(FK20="日",FK20="祝",FK20=0,FL20=""),"　",MAX(IF(AND(FL20&gt;FV14,FN20&gt;FT14),0,IF(AND(FL20&lt;=FV14,FL20&gt;FS14,FN20&gt;FT14),FV14-FL20,IF(AND(FL20&lt;=FV14,FL20&lt;=FS14,FN20&gt;FT14),FV14-FS14,IF(AND(FL20&gt;FS14,FN20&lt;=FT14),FN20-FL20,IF(AND(FL20&lt;=FS14,FN20&lt;=FT14),FN20-FS14,0))))),0)),0)</f>
        <v>　</v>
      </c>
      <c r="FT20" s="857"/>
      <c r="FU20" s="858"/>
      <c r="FV20" s="856" t="str">
        <f>IFERROR(IF(OR(FK20="日",FK20="祝",FK20=0,FL20=""),"　",MAX(IF(AND(FL20&lt;=FV14,FN20&gt;FW14),FW14-FV14,IF(FN20&lt;=FW14,0,IF(AND(FL20&gt;FV14,FN20&gt;FW14),FW14-FL20,0))),0)),0)</f>
        <v>　</v>
      </c>
      <c r="FW20" s="857"/>
      <c r="FX20" s="858"/>
      <c r="FY20" s="856" t="str">
        <f>IFERROR(IF(OR(FK20="日",FK20="祝",FK20=0,FL20=""),"　",MAX(IF(FL20&gt;FY14,FN20-FL20,IF(FL20&lt;=FY14,FN20-FY14,0)),0)),0)</f>
        <v>　</v>
      </c>
      <c r="FZ20" s="857"/>
      <c r="GA20" s="858"/>
      <c r="GB20" s="856" t="str">
        <f>IFERROR(IF(OR(FK20="日",FK20="祝",FK20=0,FL20=""),"　",MAX(IF(AND(FL20&lt;=GB14,FN20&gt;GC14),GC14-GB14,IF(AND(FL20&gt;GB14,FN20&lt;=GC14),FN20-FL20,IF(AND(FL20&lt;=GB14,FN20&lt;=GC14),FN20-GB14,IF(AND(FL20&gt;GB14,FN20&gt;GC14),GC14-FL20,0)))),0)),0)</f>
        <v>　</v>
      </c>
      <c r="GC20" s="857"/>
      <c r="GD20" s="858"/>
      <c r="GE20" s="856" t="str">
        <f>IFERROR(IF(OR(FK20="日",FK20="祝",FK20=0,FL20=""),"　",MAX(IF(AND(FL20&gt;GH14,FN20&gt;GF14),0,IF(AND(FL20&lt;=GH14,FL20&gt;GE14,FN20&gt;GF14),GH14-FL20,IF(AND(FL20&lt;=GH14,FL20&lt;=GE14,FN20&gt;GF14),GH14-GE14,IF(AND(FL20&gt;GE14,FN20&lt;=GF14),FN20-FL20,IF(AND(FL20&lt;=GE14,FN20&lt;=GF14),FN20-GE14,0))))),0)),0)</f>
        <v>　</v>
      </c>
      <c r="GF20" s="857"/>
      <c r="GG20" s="858"/>
      <c r="GH20" s="856" t="str">
        <f>IFERROR(IF(OR(FK20="日",FK20="祝",FK20=0,FL20=""),"　",MAX(IF(AND(FL20&lt;=GH14,FN20&gt;GI14),GI14-GH14,IF(FN20&lt;=GI14,0,IF(AND(FL20&gt;GH14,FN20&gt;GI14),GI14-FL20,0))),0)),0)</f>
        <v>　</v>
      </c>
      <c r="GI20" s="857"/>
      <c r="GJ20" s="858"/>
      <c r="GK20" s="856" t="str">
        <f t="shared" si="3"/>
        <v>　</v>
      </c>
      <c r="GL20" s="857"/>
      <c r="GM20" s="858"/>
      <c r="GN20" s="859" t="str">
        <f>IF(GQ20="×",TIME(0,0,0),IF(HA4="非常勤",FP20,GB20))</f>
        <v>　</v>
      </c>
      <c r="GO20" s="860"/>
      <c r="GP20" s="861"/>
      <c r="GQ20" s="352"/>
      <c r="GR20" s="859" t="str">
        <f>IF(GU20="×",TIME(0,0,0),IF(HA4="非常勤",FS20,GE20))</f>
        <v>　</v>
      </c>
      <c r="GS20" s="860"/>
      <c r="GT20" s="861"/>
      <c r="GU20" s="352"/>
      <c r="GV20" s="859" t="str">
        <f>IF(GY20="×",TIME(0,0,0),IF(HA4="非常勤",FV20,GH20))</f>
        <v>　</v>
      </c>
      <c r="GW20" s="860"/>
      <c r="GX20" s="861"/>
      <c r="GY20" s="352"/>
      <c r="GZ20" s="859" t="str">
        <f>IF(HC20="×",TIME(0,0,0),IF(HA4="非常勤",FY20,GK20))</f>
        <v>　</v>
      </c>
      <c r="HA20" s="860"/>
      <c r="HB20" s="861"/>
      <c r="HC20" s="352"/>
      <c r="HD20" s="862"/>
      <c r="HE20" s="863"/>
      <c r="HF20" s="862"/>
      <c r="HG20" s="864"/>
      <c r="HH20" s="863"/>
      <c r="HI20" s="865"/>
      <c r="HJ20" s="866"/>
      <c r="HK20" s="866"/>
      <c r="HL20" s="867"/>
      <c r="HM20" s="377">
        <f>$A$20</f>
        <v>6</v>
      </c>
      <c r="HN20" s="378" t="str">
        <f>$B$20</f>
        <v>祝</v>
      </c>
      <c r="HO20" s="854"/>
      <c r="HP20" s="855"/>
      <c r="HQ20" s="854"/>
      <c r="HR20" s="855"/>
      <c r="HS20" s="856" t="str">
        <f>IFERROR(IF(OR(HN20="日",HN20="祝",HN20=0,HO20=""),"　",MAX(IF(AND(HO20&lt;=HS14,HQ20&gt;HT14),HT14-HS14,IF(AND(HO20&gt;HS14,HQ20&lt;=HT14),HQ20-HO20,IF(AND(HO20&lt;=HS14,HQ20&lt;=HT14),HQ20-HS14,IF(AND(HO20&gt;HS14,HQ20&gt;HT14),HT14-HO20,0)))),0)),0)</f>
        <v>　</v>
      </c>
      <c r="HT20" s="857"/>
      <c r="HU20" s="858"/>
      <c r="HV20" s="856" t="str">
        <f>IFERROR(IF(OR(HN20="日",HN20="祝",HN20=0,HO20=""),"　",MAX(IF(AND(HO20&gt;HY14,HQ20&gt;HW14),0,IF(AND(HO20&lt;=HY14,HO20&gt;HV14,HQ20&gt;HW14),HY14-HO20,IF(AND(HO20&lt;=HY14,HO20&lt;=HV14,HQ20&gt;HW14),HY14-HV14,IF(AND(HO20&gt;HV14,HQ20&lt;=HW14),HQ20-HO20,IF(AND(HO20&lt;=HV14,HQ20&lt;=HW14),HQ20-HV14,0))))),0)),0)</f>
        <v>　</v>
      </c>
      <c r="HW20" s="857"/>
      <c r="HX20" s="858"/>
      <c r="HY20" s="856" t="str">
        <f>IFERROR(IF(OR(HN20="日",HN20="祝",HN20=0,HO20=""),"　",MAX(IF(AND(HO20&lt;=HY14,HQ20&gt;HZ14),HZ14-HY14,IF(HQ20&lt;=HZ14,0,IF(AND(HO20&gt;HY14,HQ20&gt;HZ14),HZ14-HO20,0))),0)),0)</f>
        <v>　</v>
      </c>
      <c r="HZ20" s="857"/>
      <c r="IA20" s="858"/>
      <c r="IB20" s="856" t="str">
        <f>IFERROR(IF(OR(HN20="日",HN20="祝",HN20=0,HO20=""),"　",MAX(IF(HO20&gt;IB14,HQ20-HO20,IF(HO20&lt;=IB14,HQ20-IB14,0)),0)),0)</f>
        <v>　</v>
      </c>
      <c r="IC20" s="857"/>
      <c r="ID20" s="858"/>
      <c r="IE20" s="856" t="str">
        <f>IFERROR(IF(OR(HN20="日",HN20="祝",HN20=0,HO20=""),"　",MAX(IF(AND(HO20&lt;=IE14,HQ20&gt;IF14),IF14-IE14,IF(AND(HO20&gt;IE14,HQ20&lt;=IF14),HQ20-HO20,IF(AND(HO20&lt;=IE14,HQ20&lt;=IF14),HQ20-IE14,IF(AND(HO20&gt;IE14,HQ20&gt;IF14),IF14-HO20,0)))),0)),0)</f>
        <v>　</v>
      </c>
      <c r="IF20" s="857"/>
      <c r="IG20" s="858"/>
      <c r="IH20" s="856" t="str">
        <f>IFERROR(IF(OR(HN20="日",HN20="祝",HN20=0,HO20=""),"　",MAX(IF(AND(HO20&gt;IK14,HQ20&gt;II14),0,IF(AND(HO20&lt;=IK14,HO20&gt;IH14,HQ20&gt;II14),IK14-HO20,IF(AND(HO20&lt;=IK14,HO20&lt;=IH14,HQ20&gt;II14),IK14-IH14,IF(AND(HO20&gt;IH14,HQ20&lt;=II14),HQ20-HO20,IF(AND(HO20&lt;=IH14,HQ20&lt;=II14),HQ20-IH14,0))))),0)),0)</f>
        <v>　</v>
      </c>
      <c r="II20" s="857"/>
      <c r="IJ20" s="858"/>
      <c r="IK20" s="856" t="str">
        <f>IFERROR(IF(OR(HN20="日",HN20="祝",HN20=0,HO20=""),"　",MAX(IF(AND(HO20&lt;=IK14,HQ20&gt;IL14),IL14-IK14,IF(HQ20&lt;=IL14,0,IF(AND(HO20&gt;IK14,HQ20&gt;IL14),IL14-HO20,0))),0)),0)</f>
        <v>　</v>
      </c>
      <c r="IL20" s="857"/>
      <c r="IM20" s="858"/>
      <c r="IN20" s="856" t="str">
        <f t="shared" si="4"/>
        <v>　</v>
      </c>
      <c r="IO20" s="857"/>
      <c r="IP20" s="858"/>
      <c r="IQ20" s="859" t="str">
        <f>IF(IT20="×",TIME(0,0,0),IF(JD4="非常勤",HS20,IE20))</f>
        <v>　</v>
      </c>
      <c r="IR20" s="860"/>
      <c r="IS20" s="861"/>
      <c r="IT20" s="352"/>
      <c r="IU20" s="859" t="str">
        <f>IF(IX20="×",TIME(0,0,0),IF(JD4="非常勤",HV20,IH20))</f>
        <v>　</v>
      </c>
      <c r="IV20" s="860"/>
      <c r="IW20" s="861"/>
      <c r="IX20" s="352"/>
      <c r="IY20" s="859" t="str">
        <f>IF(JB20="×",TIME(0,0,0),IF(JD4="非常勤",HY20,IK20))</f>
        <v>　</v>
      </c>
      <c r="IZ20" s="860"/>
      <c r="JA20" s="861"/>
      <c r="JB20" s="352"/>
      <c r="JC20" s="859" t="str">
        <f>IF(JF20="×",TIME(0,0,0),IF(JD4="非常勤",IB20,IN20))</f>
        <v>　</v>
      </c>
      <c r="JD20" s="860"/>
      <c r="JE20" s="861"/>
      <c r="JF20" s="352"/>
      <c r="JG20" s="862"/>
      <c r="JH20" s="863"/>
      <c r="JI20" s="862"/>
      <c r="JJ20" s="864"/>
      <c r="JK20" s="863"/>
      <c r="JL20" s="865"/>
      <c r="JM20" s="866"/>
      <c r="JN20" s="866"/>
      <c r="JO20" s="867"/>
      <c r="JP20" s="377">
        <f>$A$20</f>
        <v>6</v>
      </c>
      <c r="JQ20" s="378" t="str">
        <f>$B$20</f>
        <v>祝</v>
      </c>
      <c r="JR20" s="854"/>
      <c r="JS20" s="855"/>
      <c r="JT20" s="854"/>
      <c r="JU20" s="855"/>
      <c r="JV20" s="856" t="str">
        <f>IFERROR(IF(OR(JQ20="日",JQ20="祝",JQ20=0,JR20=""),"　",MAX(IF(AND(JR20&lt;=JV14,JT20&gt;JW14),JW14-JV14,IF(AND(JR20&gt;JV14,JT20&lt;=JW14),JT20-JR20,IF(AND(JR20&lt;=JV14,JT20&lt;=JW14),JT20-JV14,IF(AND(JR20&gt;JV14,JT20&gt;JW14),JW14-JR20,0)))),0)),0)</f>
        <v>　</v>
      </c>
      <c r="JW20" s="857"/>
      <c r="JX20" s="858"/>
      <c r="JY20" s="856" t="str">
        <f>IFERROR(IF(OR(JQ20="日",JQ20="祝",JQ20=0,JR20=""),"　",MAX(IF(AND(JR20&gt;KB14,JT20&gt;JZ14),0,IF(AND(JR20&lt;=KB14,JR20&gt;JY14,JT20&gt;JZ14),KB14-JR20,IF(AND(JR20&lt;=KB14,JR20&lt;=JY14,JT20&gt;JZ14),KB14-JY14,IF(AND(JR20&gt;JY14,JT20&lt;=JZ14),JT20-JR20,IF(AND(JR20&lt;=JY14,JT20&lt;=JZ14),JT20-JY14,0))))),0)),0)</f>
        <v>　</v>
      </c>
      <c r="JZ20" s="857"/>
      <c r="KA20" s="858"/>
      <c r="KB20" s="856" t="str">
        <f>IFERROR(IF(OR(JQ20="日",JQ20="祝",JQ20=0,JR20=""),"　",MAX(IF(AND(JR20&lt;=KB14,JT20&gt;KC14),KC14-KB14,IF(JT20&lt;=KC14,0,IF(AND(JR20&gt;KB14,JT20&gt;KC14),KC14-JR20,0))),0)),0)</f>
        <v>　</v>
      </c>
      <c r="KC20" s="857"/>
      <c r="KD20" s="858"/>
      <c r="KE20" s="856" t="str">
        <f>IFERROR(IF(OR(JQ20="日",JQ20="祝",JQ20=0,JR20=""),"　",MAX(IF(JR20&gt;KE14,JT20-JR20,IF(JR20&lt;=KE14,JT20-KE14,0)),0)),0)</f>
        <v>　</v>
      </c>
      <c r="KF20" s="857"/>
      <c r="KG20" s="858"/>
      <c r="KH20" s="856" t="str">
        <f>IFERROR(IF(OR(JQ20="日",JQ20="祝",JQ20=0,JR20=""),"　",MAX(IF(AND(JR20&lt;=KH14,JT20&gt;KI14),KI14-KH14,IF(AND(JR20&gt;KH14,JT20&lt;=KI14),JT20-JR20,IF(AND(JR20&lt;=KH14,JT20&lt;=KI14),JT20-KH14,IF(AND(JR20&gt;KH14,JT20&gt;KI14),KI14-JR20,0)))),0)),0)</f>
        <v>　</v>
      </c>
      <c r="KI20" s="857"/>
      <c r="KJ20" s="858"/>
      <c r="KK20" s="856" t="str">
        <f>IFERROR(IF(OR(JQ20="日",JQ20="祝",JQ20=0,JR20=""),"　",MAX(IF(AND(JR20&gt;KN14,JT20&gt;KL14),0,IF(AND(JR20&lt;=KN14,JR20&gt;KK14,JT20&gt;KL14),KN14-JR20,IF(AND(JR20&lt;=KN14,JR20&lt;=KK14,JT20&gt;KL14),KN14-KK14,IF(AND(JR20&gt;KK14,JT20&lt;=KL14),JT20-JR20,IF(AND(JR20&lt;=KK14,JT20&lt;=KL14),JT20-KK14,0))))),0)),0)</f>
        <v>　</v>
      </c>
      <c r="KL20" s="857"/>
      <c r="KM20" s="858"/>
      <c r="KN20" s="856" t="str">
        <f>IFERROR(IF(OR(JQ20="日",JQ20="祝",JQ20=0,JR20=""),"　",MAX(IF(AND(JR20&lt;=KN14,JT20&gt;KO14),KO14-KN14,IF(JT20&lt;=KO14,0,IF(AND(JR20&gt;KN14,JT20&gt;KO14),KO14-JR20,0))),0)),0)</f>
        <v>　</v>
      </c>
      <c r="KO20" s="857"/>
      <c r="KP20" s="858"/>
      <c r="KQ20" s="856" t="str">
        <f t="shared" si="5"/>
        <v>　</v>
      </c>
      <c r="KR20" s="857"/>
      <c r="KS20" s="858"/>
      <c r="KT20" s="859" t="str">
        <f>IF(KW20="×",TIME(0,0,0),IF(LG4="非常勤",JV20,KH20))</f>
        <v>　</v>
      </c>
      <c r="KU20" s="860"/>
      <c r="KV20" s="861"/>
      <c r="KW20" s="352"/>
      <c r="KX20" s="859" t="str">
        <f>IF(LA20="×",TIME(0,0,0),IF(LG4="非常勤",JY20,KK20))</f>
        <v>　</v>
      </c>
      <c r="KY20" s="860"/>
      <c r="KZ20" s="861"/>
      <c r="LA20" s="352"/>
      <c r="LB20" s="859" t="str">
        <f>IF(LE20="×",TIME(0,0,0),IF(LG4="非常勤",KB20,KN20))</f>
        <v>　</v>
      </c>
      <c r="LC20" s="860"/>
      <c r="LD20" s="861"/>
      <c r="LE20" s="352"/>
      <c r="LF20" s="859" t="str">
        <f>IF(LI20="×",TIME(0,0,0),IF(LG4="非常勤",KE20,KQ20))</f>
        <v>　</v>
      </c>
      <c r="LG20" s="860"/>
      <c r="LH20" s="861"/>
      <c r="LI20" s="352"/>
      <c r="LJ20" s="862"/>
      <c r="LK20" s="863"/>
      <c r="LL20" s="862"/>
      <c r="LM20" s="864"/>
      <c r="LN20" s="863"/>
      <c r="LO20" s="865"/>
      <c r="LP20" s="866"/>
      <c r="LQ20" s="866"/>
      <c r="LR20" s="867"/>
      <c r="LS20" s="377">
        <f>$A$20</f>
        <v>6</v>
      </c>
      <c r="LT20" s="378" t="str">
        <f>$B$20</f>
        <v>祝</v>
      </c>
      <c r="LU20" s="854"/>
      <c r="LV20" s="855"/>
      <c r="LW20" s="854"/>
      <c r="LX20" s="855"/>
      <c r="LY20" s="856" t="str">
        <f>IFERROR(IF(OR(LT20="日",LT20="祝",LT20=0,LU20=""),"　",MAX(IF(AND(LU20&lt;=LY14,LW20&gt;LZ14),LZ14-LY14,IF(AND(LU20&gt;LY14,LW20&lt;=LZ14),LW20-LU20,IF(AND(LU20&lt;=LY14,LW20&lt;=LZ14),LW20-LY14,IF(AND(LU20&gt;LY14,LW20&gt;LZ14),LZ14-LU20,0)))),0)),0)</f>
        <v>　</v>
      </c>
      <c r="LZ20" s="857"/>
      <c r="MA20" s="858"/>
      <c r="MB20" s="856" t="str">
        <f>IFERROR(IF(OR(LT20="日",LT20="祝",LT20=0,LU20=""),"　",MAX(IF(AND(LU20&gt;ME14,LW20&gt;MC14),0,IF(AND(LU20&lt;=ME14,LU20&gt;MB14,LW20&gt;MC14),ME14-LU20,IF(AND(LU20&lt;=ME14,LU20&lt;=MB14,LW20&gt;MC14),ME14-MB14,IF(AND(LU20&gt;MB14,LW20&lt;=MC14),LW20-LU20,IF(AND(LU20&lt;=MB14,LW20&lt;=MC14),LW20-MB14,0))))),0)),0)</f>
        <v>　</v>
      </c>
      <c r="MC20" s="857"/>
      <c r="MD20" s="858"/>
      <c r="ME20" s="856" t="str">
        <f>IFERROR(IF(OR(LT20="日",LT20="祝",LT20=0,LU20=""),"　",MAX(IF(AND(LU20&lt;=ME14,LW20&gt;MF14),MF14-ME14,IF(LW20&lt;=MF14,0,IF(AND(LU20&gt;ME14,LW20&gt;MF14),MF14-LU20,0))),0)),0)</f>
        <v>　</v>
      </c>
      <c r="MF20" s="857"/>
      <c r="MG20" s="858"/>
      <c r="MH20" s="856" t="str">
        <f>IFERROR(IF(OR(LT20="日",LT20="祝",LT20=0,LU20=""),"　",MAX(IF(LU20&gt;MH14,LW20-LU20,IF(LU20&lt;=MH14,LW20-MH14,0)),0)),0)</f>
        <v>　</v>
      </c>
      <c r="MI20" s="857"/>
      <c r="MJ20" s="858"/>
      <c r="MK20" s="856" t="str">
        <f>IFERROR(IF(OR(LT20="日",LT20="祝",LT20=0,LU20=""),"　",MAX(IF(AND(LU20&lt;=MK14,LW20&gt;ML14),ML14-MK14,IF(AND(LU20&gt;MK14,LW20&lt;=ML14),LW20-LU20,IF(AND(LU20&lt;=MK14,LW20&lt;=ML14),LW20-MK14,IF(AND(LU20&gt;MK14,LW20&gt;ML14),ML14-LU20,0)))),0)),0)</f>
        <v>　</v>
      </c>
      <c r="ML20" s="857"/>
      <c r="MM20" s="858"/>
      <c r="MN20" s="856" t="str">
        <f>IFERROR(IF(OR(LT20="日",LT20="祝",LT20=0,LU20=""),"　",MAX(IF(AND(LU20&gt;MQ14,LW20&gt;MO14),0,IF(AND(LU20&lt;=MQ14,LU20&gt;MN14,LW20&gt;MO14),MQ14-LU20,IF(AND(LU20&lt;=MQ14,LU20&lt;=MN14,LW20&gt;MO14),MQ14-MN14,IF(AND(LU20&gt;MN14,LW20&lt;=MO14),LW20-LU20,IF(AND(LU20&lt;=MN14,LW20&lt;=MO14),LW20-MN14,0))))),0)),0)</f>
        <v>　</v>
      </c>
      <c r="MO20" s="857"/>
      <c r="MP20" s="858"/>
      <c r="MQ20" s="856" t="str">
        <f>IFERROR(IF(OR(LT20="日",LT20="祝",LT20=0,LU20=""),"　",MAX(IF(AND(LU20&lt;=MQ14,LW20&gt;MR14),MR14-MQ14,IF(LW20&lt;=MR14,0,IF(AND(LU20&gt;MQ14,LW20&gt;MR14),MR14-LU20,0))),0)),0)</f>
        <v>　</v>
      </c>
      <c r="MR20" s="857"/>
      <c r="MS20" s="858"/>
      <c r="MT20" s="856" t="str">
        <f t="shared" si="6"/>
        <v>　</v>
      </c>
      <c r="MU20" s="857"/>
      <c r="MV20" s="858"/>
      <c r="MW20" s="859" t="str">
        <f>IF(MZ20="×",TIME(0,0,0),IF(NJ4="非常勤",LY20,MK20))</f>
        <v>　</v>
      </c>
      <c r="MX20" s="860"/>
      <c r="MY20" s="861"/>
      <c r="MZ20" s="352"/>
      <c r="NA20" s="859" t="str">
        <f>IF(ND20="×",TIME(0,0,0),IF(NJ4="非常勤",MB20,MN20))</f>
        <v>　</v>
      </c>
      <c r="NB20" s="860"/>
      <c r="NC20" s="861"/>
      <c r="ND20" s="352"/>
      <c r="NE20" s="859" t="str">
        <f>IF(NH20="×",TIME(0,0,0),IF(NJ4="非常勤",ME20,MQ20))</f>
        <v>　</v>
      </c>
      <c r="NF20" s="860"/>
      <c r="NG20" s="861"/>
      <c r="NH20" s="352"/>
      <c r="NI20" s="859" t="str">
        <f>IF(NL20="×",TIME(0,0,0),IF(NJ4="非常勤",MH20,MT20))</f>
        <v>　</v>
      </c>
      <c r="NJ20" s="860"/>
      <c r="NK20" s="861"/>
      <c r="NL20" s="352"/>
      <c r="NM20" s="862"/>
      <c r="NN20" s="863"/>
      <c r="NO20" s="862"/>
      <c r="NP20" s="864"/>
      <c r="NQ20" s="863"/>
      <c r="NR20" s="865"/>
      <c r="NS20" s="866"/>
      <c r="NT20" s="866"/>
      <c r="NU20" s="867"/>
      <c r="NV20" s="377">
        <f>$A$20</f>
        <v>6</v>
      </c>
      <c r="NW20" s="378" t="str">
        <f>$B$20</f>
        <v>祝</v>
      </c>
      <c r="NX20" s="854"/>
      <c r="NY20" s="855"/>
      <c r="NZ20" s="854"/>
      <c r="OA20" s="855"/>
      <c r="OB20" s="856" t="str">
        <f>IFERROR(IF(OR(NW20="日",NW20="祝",NW20=0,NX20=""),"　",MAX(IF(AND(NX20&lt;=OB14,NZ20&gt;OC14),OC14-OB14,IF(AND(NX20&gt;OB14,NZ20&lt;=OC14),NZ20-NX20,IF(AND(NX20&lt;=OB14,NZ20&lt;=OC14),NZ20-OB14,IF(AND(NX20&gt;OB14,NZ20&gt;OC14),OC14-NX20,0)))),0)),0)</f>
        <v>　</v>
      </c>
      <c r="OC20" s="857"/>
      <c r="OD20" s="858"/>
      <c r="OE20" s="856" t="str">
        <f>IFERROR(IF(OR(NW20="日",NW20="祝",NW20=0,NX20=""),"　",MAX(IF(AND(NX20&gt;OH14,NZ20&gt;OF14),0,IF(AND(NX20&lt;=OH14,NX20&gt;OE14,NZ20&gt;OF14),OH14-NX20,IF(AND(NX20&lt;=OH14,NX20&lt;=OE14,NZ20&gt;OF14),OH14-OE14,IF(AND(NX20&gt;OE14,NZ20&lt;=OF14),NZ20-NX20,IF(AND(NX20&lt;=OE14,NZ20&lt;=OF14),NZ20-OE14,0))))),0)),0)</f>
        <v>　</v>
      </c>
      <c r="OF20" s="857"/>
      <c r="OG20" s="858"/>
      <c r="OH20" s="856" t="str">
        <f>IFERROR(IF(OR(NW20="日",NW20="祝",NW20=0,NX20=""),"　",MAX(IF(AND(NX20&lt;=OH14,NZ20&gt;OI14),OI14-OH14,IF(NZ20&lt;=OI14,0,IF(AND(NX20&gt;OH14,NZ20&gt;OI14),OI14-NX20,0))),0)),0)</f>
        <v>　</v>
      </c>
      <c r="OI20" s="857"/>
      <c r="OJ20" s="858"/>
      <c r="OK20" s="856" t="str">
        <f>IFERROR(IF(OR(NW20="日",NW20="祝",NW20=0,NX20=""),"　",MAX(IF(NX20&gt;OK14,NZ20-NX20,IF(NX20&lt;=OK14,NZ20-OK14,0)),0)),0)</f>
        <v>　</v>
      </c>
      <c r="OL20" s="857"/>
      <c r="OM20" s="858"/>
      <c r="ON20" s="856" t="str">
        <f>IFERROR(IF(OR(NW20="日",NW20="祝",NW20=0,NX20=""),"　",MAX(IF(AND(NX20&lt;=ON14,NZ20&gt;OO14),OO14-ON14,IF(AND(NX20&gt;ON14,NZ20&lt;=OO14),NZ20-NX20,IF(AND(NX20&lt;=ON14,NZ20&lt;=OO14),NZ20-ON14,IF(AND(NX20&gt;ON14,NZ20&gt;OO14),OO14-NX20,0)))),0)),0)</f>
        <v>　</v>
      </c>
      <c r="OO20" s="857"/>
      <c r="OP20" s="858"/>
      <c r="OQ20" s="856" t="str">
        <f>IFERROR(IF(OR(NW20="日",NW20="祝",NW20=0,NX20=""),"　",MAX(IF(AND(NX20&gt;OT14,NZ20&gt;OR14),0,IF(AND(NX20&lt;=OT14,NX20&gt;OQ14,NZ20&gt;OR14),OT14-NX20,IF(AND(NX20&lt;=OT14,NX20&lt;=OQ14,NZ20&gt;OR14),OT14-OQ14,IF(AND(NX20&gt;OQ14,NZ20&lt;=OR14),NZ20-NX20,IF(AND(NX20&lt;=OQ14,NZ20&lt;=OR14),NZ20-OQ14,0))))),0)),0)</f>
        <v>　</v>
      </c>
      <c r="OR20" s="857"/>
      <c r="OS20" s="858"/>
      <c r="OT20" s="856" t="str">
        <f>IFERROR(IF(OR(NW20="日",NW20="祝",NW20=0,NX20=""),"　",MAX(IF(AND(NX20&lt;=OT14,NZ20&gt;OU14),OU14-OT14,IF(NZ20&lt;=OU14,0,IF(AND(NX20&gt;OT14,NZ20&gt;OU14),OU14-NX20,0))),0)),0)</f>
        <v>　</v>
      </c>
      <c r="OU20" s="857"/>
      <c r="OV20" s="858"/>
      <c r="OW20" s="856" t="str">
        <f t="shared" si="7"/>
        <v>　</v>
      </c>
      <c r="OX20" s="857"/>
      <c r="OY20" s="858"/>
      <c r="OZ20" s="859" t="str">
        <f>IF(PC20="×",TIME(0,0,0),IF(PM4="非常勤",OB20,ON20))</f>
        <v>　</v>
      </c>
      <c r="PA20" s="860"/>
      <c r="PB20" s="861"/>
      <c r="PC20" s="352"/>
      <c r="PD20" s="859" t="str">
        <f>IF(PG20="×",TIME(0,0,0),IF(PM4="非常勤",OE20,OQ20))</f>
        <v>　</v>
      </c>
      <c r="PE20" s="860"/>
      <c r="PF20" s="861"/>
      <c r="PG20" s="352"/>
      <c r="PH20" s="859" t="str">
        <f>IF(PK20="×",TIME(0,0,0),IF(PM4="非常勤",OH20,OT20))</f>
        <v>　</v>
      </c>
      <c r="PI20" s="860"/>
      <c r="PJ20" s="861"/>
      <c r="PK20" s="352"/>
      <c r="PL20" s="859" t="str">
        <f>IF(PO20="×",TIME(0,0,0),IF(PM4="非常勤",OK20,OW20))</f>
        <v>　</v>
      </c>
      <c r="PM20" s="860"/>
      <c r="PN20" s="861"/>
      <c r="PO20" s="352"/>
      <c r="PP20" s="862"/>
      <c r="PQ20" s="863"/>
      <c r="PR20" s="862"/>
      <c r="PS20" s="864"/>
      <c r="PT20" s="863"/>
      <c r="PU20" s="865"/>
      <c r="PV20" s="866"/>
      <c r="PW20" s="866"/>
      <c r="PX20" s="867"/>
      <c r="PY20" s="377">
        <f>$A$20</f>
        <v>6</v>
      </c>
      <c r="PZ20" s="378" t="str">
        <f>$B$20</f>
        <v>祝</v>
      </c>
      <c r="QA20" s="854"/>
      <c r="QB20" s="855"/>
      <c r="QC20" s="854"/>
      <c r="QD20" s="855"/>
      <c r="QE20" s="856" t="str">
        <f>IFERROR(IF(OR(PZ20="日",PZ20="祝",PZ20=0,QA20=""),"　",MAX(IF(AND(QA20&lt;=QE14,QC20&gt;QF14),QF14-QE14,IF(AND(QA20&gt;QE14,QC20&lt;=QF14),QC20-QA20,IF(AND(QA20&lt;=QE14,QC20&lt;=QF14),QC20-QE14,IF(AND(QA20&gt;QE14,QC20&gt;QF14),QF14-QA20,0)))),0)),0)</f>
        <v>　</v>
      </c>
      <c r="QF20" s="857"/>
      <c r="QG20" s="858"/>
      <c r="QH20" s="856" t="str">
        <f>IFERROR(IF(OR(PZ20="日",PZ20="祝",PZ20=0,QA20=""),"　",MAX(IF(AND(QA20&gt;QK14,QC20&gt;QI14),0,IF(AND(QA20&lt;=QK14,QA20&gt;QH14,QC20&gt;QI14),QK14-QA20,IF(AND(QA20&lt;=QK14,QA20&lt;=QH14,QC20&gt;QI14),QK14-QH14,IF(AND(QA20&gt;QH14,QC20&lt;=QI14),QC20-QA20,IF(AND(QA20&lt;=QH14,QC20&lt;=QI14),QC20-QH14,0))))),0)),0)</f>
        <v>　</v>
      </c>
      <c r="QI20" s="857"/>
      <c r="QJ20" s="858"/>
      <c r="QK20" s="856" t="str">
        <f>IFERROR(IF(OR(PZ20="日",PZ20="祝",PZ20=0,QA20=""),"　",MAX(IF(AND(QA20&lt;=QK14,QC20&gt;QL14),QL14-QK14,IF(QC20&lt;=QL14,0,IF(AND(QA20&gt;QK14,QC20&gt;QL14),QL14-QA20,0))),0)),0)</f>
        <v>　</v>
      </c>
      <c r="QL20" s="857"/>
      <c r="QM20" s="858"/>
      <c r="QN20" s="856" t="str">
        <f>IFERROR(IF(OR(PZ20="日",PZ20="祝",PZ20=0,QA20=""),"　",MAX(IF(QA20&gt;QN14,QC20-QA20,IF(QA20&lt;=QN14,QC20-QN14,0)),0)),0)</f>
        <v>　</v>
      </c>
      <c r="QO20" s="857"/>
      <c r="QP20" s="858"/>
      <c r="QQ20" s="856" t="str">
        <f>IFERROR(IF(OR(PZ20="日",PZ20="祝",PZ20=0,QA20=""),"　",MAX(IF(AND(QA20&lt;=QQ14,QC20&gt;QR14),QR14-QQ14,IF(AND(QA20&gt;QQ14,QC20&lt;=QR14),QC20-QA20,IF(AND(QA20&lt;=QQ14,QC20&lt;=QR14),QC20-QQ14,IF(AND(QA20&gt;QQ14,QC20&gt;QR14),QR14-QA20,0)))),0)),0)</f>
        <v>　</v>
      </c>
      <c r="QR20" s="857"/>
      <c r="QS20" s="858"/>
      <c r="QT20" s="856" t="str">
        <f>IFERROR(IF(OR(PZ20="日",PZ20="祝",PZ20=0,QA20=""),"　",MAX(IF(AND(QA20&gt;QW14,QC20&gt;QU14),0,IF(AND(QA20&lt;=QW14,QA20&gt;QT14,QC20&gt;QU14),QW14-QA20,IF(AND(QA20&lt;=QW14,QA20&lt;=QT14,QC20&gt;QU14),QW14-QT14,IF(AND(QA20&gt;QT14,QC20&lt;=QU14),QC20-QA20,IF(AND(QA20&lt;=QT14,QC20&lt;=QU14),QC20-QT14,0))))),0)),0)</f>
        <v>　</v>
      </c>
      <c r="QU20" s="857"/>
      <c r="QV20" s="858"/>
      <c r="QW20" s="856" t="str">
        <f>IFERROR(IF(OR(PZ20="日",PZ20="祝",PZ20=0,QA20=""),"　",MAX(IF(AND(QA20&lt;=QW14,QC20&gt;QX14),QX14-QW14,IF(QC20&lt;=QX14,0,IF(AND(QA20&gt;QW14,QC20&gt;QX14),QX14-QA20,0))),0)),0)</f>
        <v>　</v>
      </c>
      <c r="QX20" s="857"/>
      <c r="QY20" s="858"/>
      <c r="QZ20" s="856" t="str">
        <f t="shared" si="8"/>
        <v>　</v>
      </c>
      <c r="RA20" s="857"/>
      <c r="RB20" s="858"/>
      <c r="RC20" s="859" t="str">
        <f>IF(RF20="×",TIME(0,0,0),IF(RP4="非常勤",QE20,QQ20))</f>
        <v>　</v>
      </c>
      <c r="RD20" s="860"/>
      <c r="RE20" s="861"/>
      <c r="RF20" s="352"/>
      <c r="RG20" s="859" t="str">
        <f>IF(RJ20="×",TIME(0,0,0),IF(RP4="非常勤",QH20,QT20))</f>
        <v>　</v>
      </c>
      <c r="RH20" s="860"/>
      <c r="RI20" s="861"/>
      <c r="RJ20" s="352"/>
      <c r="RK20" s="859" t="str">
        <f>IF(RN20="×",TIME(0,0,0),IF(RP4="非常勤",QK20,QW20))</f>
        <v>　</v>
      </c>
      <c r="RL20" s="860"/>
      <c r="RM20" s="861"/>
      <c r="RN20" s="352"/>
      <c r="RO20" s="859" t="str">
        <f>IF(RR20="×",TIME(0,0,0),IF(RP4="非常勤",QN20,QZ20))</f>
        <v>　</v>
      </c>
      <c r="RP20" s="860"/>
      <c r="RQ20" s="861"/>
      <c r="RR20" s="352"/>
      <c r="RS20" s="862"/>
      <c r="RT20" s="863"/>
      <c r="RU20" s="862"/>
      <c r="RV20" s="864"/>
      <c r="RW20" s="863"/>
      <c r="RX20" s="865"/>
      <c r="RY20" s="866"/>
      <c r="RZ20" s="866"/>
      <c r="SA20" s="867"/>
      <c r="SB20" s="377">
        <f>$A$20</f>
        <v>6</v>
      </c>
      <c r="SC20" s="378" t="str">
        <f>$B$20</f>
        <v>祝</v>
      </c>
      <c r="SD20" s="854"/>
      <c r="SE20" s="855"/>
      <c r="SF20" s="854"/>
      <c r="SG20" s="855"/>
      <c r="SH20" s="856" t="str">
        <f>IFERROR(IF(OR(SC20="日",SC20="祝",SC20=0,SD20=""),"　",MAX(IF(AND(SD20&lt;=SH14,SF20&gt;SI14),SI14-SH14,IF(AND(SD20&gt;SH14,SF20&lt;=SI14),SF20-SD20,IF(AND(SD20&lt;=SH14,SF20&lt;=SI14),SF20-SH14,IF(AND(SD20&gt;SH14,SF20&gt;SI14),SI14-SD20,0)))),0)),0)</f>
        <v>　</v>
      </c>
      <c r="SI20" s="857"/>
      <c r="SJ20" s="858"/>
      <c r="SK20" s="856" t="str">
        <f>IFERROR(IF(OR(SC20="日",SC20="祝",SC20=0,SD20=""),"　",MAX(IF(AND(SD20&gt;SN14,SF20&gt;SL14),0,IF(AND(SD20&lt;=SN14,SD20&gt;SK14,SF20&gt;SL14),SN14-SD20,IF(AND(SD20&lt;=SN14,SD20&lt;=SK14,SF20&gt;SL14),SN14-SK14,IF(AND(SD20&gt;SK14,SF20&lt;=SL14),SF20-SD20,IF(AND(SD20&lt;=SK14,SF20&lt;=SL14),SF20-SK14,0))))),0)),0)</f>
        <v>　</v>
      </c>
      <c r="SL20" s="857"/>
      <c r="SM20" s="858"/>
      <c r="SN20" s="856" t="str">
        <f>IFERROR(IF(OR(SC20="日",SC20="祝",SC20=0,SD20=""),"　",MAX(IF(AND(SD20&lt;=SN14,SF20&gt;SO14),SO14-SN14,IF(SF20&lt;=SO14,0,IF(AND(SD20&gt;SN14,SF20&gt;SO14),SO14-SD20,0))),0)),0)</f>
        <v>　</v>
      </c>
      <c r="SO20" s="857"/>
      <c r="SP20" s="858"/>
      <c r="SQ20" s="856" t="str">
        <f>IFERROR(IF(OR(SC20="日",SC20="祝",SC20=0,SD20=""),"　",MAX(IF(SD20&gt;SQ14,SF20-SD20,IF(SD20&lt;=SQ14,SF20-SQ14,0)),0)),0)</f>
        <v>　</v>
      </c>
      <c r="SR20" s="857"/>
      <c r="SS20" s="858"/>
      <c r="ST20" s="856" t="str">
        <f>IFERROR(IF(OR(SC20="日",SC20="祝",SC20=0,SD20=""),"　",MAX(IF(AND(SD20&lt;=ST14,SF20&gt;SU14),SU14-ST14,IF(AND(SD20&gt;ST14,SF20&lt;=SU14),SF20-SD20,IF(AND(SD20&lt;=ST14,SF20&lt;=SU14),SF20-ST14,IF(AND(SD20&gt;ST14,SF20&gt;SU14),SU14-SD20,0)))),0)),0)</f>
        <v>　</v>
      </c>
      <c r="SU20" s="857"/>
      <c r="SV20" s="858"/>
      <c r="SW20" s="856" t="str">
        <f>IFERROR(IF(OR(SC20="日",SC20="祝",SC20=0,SD20=""),"　",MAX(IF(AND(SD20&gt;SZ14,SF20&gt;SX14),0,IF(AND(SD20&lt;=SZ14,SD20&gt;SW14,SF20&gt;SX14),SZ14-SD20,IF(AND(SD20&lt;=SZ14,SD20&lt;=SW14,SF20&gt;SX14),SZ14-SW14,IF(AND(SD20&gt;SW14,SF20&lt;=SX14),SF20-SD20,IF(AND(SD20&lt;=SW14,SF20&lt;=SX14),SF20-SW14,0))))),0)),0)</f>
        <v>　</v>
      </c>
      <c r="SX20" s="857"/>
      <c r="SY20" s="858"/>
      <c r="SZ20" s="856" t="str">
        <f>IFERROR(IF(OR(SC20="日",SC20="祝",SC20=0,SD20=""),"　",MAX(IF(AND(SD20&lt;=SZ14,SF20&gt;TA14),TA14-SZ14,IF(SF20&lt;=TA14,0,IF(AND(SD20&gt;SZ14,SF20&gt;TA14),TA14-SD20,0))),0)),0)</f>
        <v>　</v>
      </c>
      <c r="TA20" s="857"/>
      <c r="TB20" s="858"/>
      <c r="TC20" s="856" t="str">
        <f t="shared" si="9"/>
        <v>　</v>
      </c>
      <c r="TD20" s="857"/>
      <c r="TE20" s="858"/>
      <c r="TF20" s="859" t="str">
        <f>IF(TI20="×",TIME(0,0,0),IF(TS4="非常勤",SH20,ST20))</f>
        <v>　</v>
      </c>
      <c r="TG20" s="860"/>
      <c r="TH20" s="861"/>
      <c r="TI20" s="352"/>
      <c r="TJ20" s="859" t="str">
        <f>IF(TM20="×",TIME(0,0,0),IF(TS4="非常勤",SK20,SW20))</f>
        <v>　</v>
      </c>
      <c r="TK20" s="860"/>
      <c r="TL20" s="861"/>
      <c r="TM20" s="352"/>
      <c r="TN20" s="859" t="str">
        <f>IF(TQ20="×",TIME(0,0,0),IF(TS4="非常勤",SN20,SZ20))</f>
        <v>　</v>
      </c>
      <c r="TO20" s="860"/>
      <c r="TP20" s="861"/>
      <c r="TQ20" s="352"/>
      <c r="TR20" s="859" t="str">
        <f>IF(TU20="×",TIME(0,0,0),IF(TS4="非常勤",SQ20,TC20))</f>
        <v>　</v>
      </c>
      <c r="TS20" s="860"/>
      <c r="TT20" s="861"/>
      <c r="TU20" s="352"/>
      <c r="TV20" s="862"/>
      <c r="TW20" s="863"/>
      <c r="TX20" s="862"/>
      <c r="TY20" s="864"/>
      <c r="TZ20" s="863"/>
      <c r="UA20" s="865"/>
      <c r="UB20" s="866"/>
      <c r="UC20" s="866"/>
      <c r="UD20" s="867"/>
      <c r="UE20" s="377">
        <f>$A$20</f>
        <v>6</v>
      </c>
      <c r="UF20" s="378" t="str">
        <f>$B$20</f>
        <v>祝</v>
      </c>
      <c r="UG20" s="854"/>
      <c r="UH20" s="855"/>
      <c r="UI20" s="854"/>
      <c r="UJ20" s="855"/>
      <c r="UK20" s="856" t="str">
        <f>IFERROR(IF(OR(UF20="日",UF20="祝",UF20=0,UG20=""),"　",MAX(IF(AND(UG20&lt;=UK14,UI20&gt;UL14),UL14-UK14,IF(AND(UG20&gt;UK14,UI20&lt;=UL14),UI20-UG20,IF(AND(UG20&lt;=UK14,UI20&lt;=UL14),UI20-UK14,IF(AND(UG20&gt;UK14,UI20&gt;UL14),UL14-UG20,0)))),0)),0)</f>
        <v>　</v>
      </c>
      <c r="UL20" s="857"/>
      <c r="UM20" s="858"/>
      <c r="UN20" s="856" t="str">
        <f>IFERROR(IF(OR(UF20="日",UF20="祝",UF20=0,UG20=""),"　",MAX(IF(AND(UG20&gt;UQ14,UI20&gt;UO14),0,IF(AND(UG20&lt;=UQ14,UG20&gt;UN14,UI20&gt;UO14),UQ14-UG20,IF(AND(UG20&lt;=UQ14,UG20&lt;=UN14,UI20&gt;UO14),UQ14-UN14,IF(AND(UG20&gt;UN14,UI20&lt;=UO14),UI20-UG20,IF(AND(UG20&lt;=UN14,UI20&lt;=UO14),UI20-UN14,0))))),0)),0)</f>
        <v>　</v>
      </c>
      <c r="UO20" s="857"/>
      <c r="UP20" s="858"/>
      <c r="UQ20" s="856" t="str">
        <f>IFERROR(IF(OR(UF20="日",UF20="祝",UF20=0,UG20=""),"　",MAX(IF(AND(UG20&lt;=UQ14,UI20&gt;UR14),UR14-UQ14,IF(UI20&lt;=UR14,0,IF(AND(UG20&gt;UQ14,UI20&gt;UR14),UR14-UG20,0))),0)),0)</f>
        <v>　</v>
      </c>
      <c r="UR20" s="857"/>
      <c r="US20" s="858"/>
      <c r="UT20" s="856" t="str">
        <f>IFERROR(IF(OR(UF20="日",UF20="祝",UF20=0,UG20=""),"　",MAX(IF(UG20&gt;UT14,UI20-UG20,IF(UG20&lt;=UT14,UI20-UT14,0)),0)),0)</f>
        <v>　</v>
      </c>
      <c r="UU20" s="857"/>
      <c r="UV20" s="858"/>
      <c r="UW20" s="856" t="str">
        <f>IFERROR(IF(OR(UF20="日",UF20="祝",UF20=0,UG20=""),"　",MAX(IF(AND(UG20&lt;=UW14,UI20&gt;UX14),UX14-UW14,IF(AND(UG20&gt;UW14,UI20&lt;=UX14),UI20-UG20,IF(AND(UG20&lt;=UW14,UI20&lt;=UX14),UI20-UW14,IF(AND(UG20&gt;UW14,UI20&gt;UX14),UX14-UG20,0)))),0)),0)</f>
        <v>　</v>
      </c>
      <c r="UX20" s="857"/>
      <c r="UY20" s="858"/>
      <c r="UZ20" s="856" t="str">
        <f>IFERROR(IF(OR(UF20="日",UF20="祝",UF20=0,UG20=""),"　",MAX(IF(AND(UG20&gt;VC14,UI20&gt;VA14),0,IF(AND(UG20&lt;=VC14,UG20&gt;UZ14,UI20&gt;VA14),VC14-UG20,IF(AND(UG20&lt;=VC14,UG20&lt;=UZ14,UI20&gt;VA14),VC14-UZ14,IF(AND(UG20&gt;UZ14,UI20&lt;=VA14),UI20-UG20,IF(AND(UG20&lt;=UZ14,UI20&lt;=VA14),UI20-UZ14,0))))),0)),0)</f>
        <v>　</v>
      </c>
      <c r="VA20" s="857"/>
      <c r="VB20" s="858"/>
      <c r="VC20" s="856" t="str">
        <f>IFERROR(IF(OR(UF20="日",UF20="祝",UF20=0,UG20=""),"　",MAX(IF(AND(UG20&lt;=VC14,UI20&gt;VD14),VD14-VC14,IF(UI20&lt;=VD14,0,IF(AND(UG20&gt;VC14,UI20&gt;VD14),VD14-UG20,0))),0)),0)</f>
        <v>　</v>
      </c>
      <c r="VD20" s="857"/>
      <c r="VE20" s="858"/>
      <c r="VF20" s="856" t="str">
        <f t="shared" si="10"/>
        <v>　</v>
      </c>
      <c r="VG20" s="857"/>
      <c r="VH20" s="858"/>
      <c r="VI20" s="859" t="str">
        <f>IF(VL20="×",TIME(0,0,0),IF(VV4="非常勤",UK20,UW20))</f>
        <v>　</v>
      </c>
      <c r="VJ20" s="860"/>
      <c r="VK20" s="861"/>
      <c r="VL20" s="352"/>
      <c r="VM20" s="859" t="str">
        <f>IF(VP20="×",TIME(0,0,0),IF(VV4="非常勤",UN20,UZ20))</f>
        <v>　</v>
      </c>
      <c r="VN20" s="860"/>
      <c r="VO20" s="861"/>
      <c r="VP20" s="352"/>
      <c r="VQ20" s="859" t="str">
        <f>IF(VT20="×",TIME(0,0,0),IF(VV4="非常勤",UQ20,VC20))</f>
        <v>　</v>
      </c>
      <c r="VR20" s="860"/>
      <c r="VS20" s="861"/>
      <c r="VT20" s="352"/>
      <c r="VU20" s="859" t="str">
        <f>IF(VX20="×",TIME(0,0,0),IF(VV4="非常勤",UT20,VF20))</f>
        <v>　</v>
      </c>
      <c r="VV20" s="860"/>
      <c r="VW20" s="861"/>
      <c r="VX20" s="352"/>
      <c r="VY20" s="862"/>
      <c r="VZ20" s="863"/>
      <c r="WA20" s="862"/>
      <c r="WB20" s="864"/>
      <c r="WC20" s="863"/>
      <c r="WD20" s="865"/>
      <c r="WE20" s="866"/>
      <c r="WF20" s="866"/>
      <c r="WG20" s="867"/>
      <c r="WH20" s="377">
        <f>$A$20</f>
        <v>6</v>
      </c>
      <c r="WI20" s="378" t="str">
        <f>$B$20</f>
        <v>祝</v>
      </c>
      <c r="WJ20" s="854"/>
      <c r="WK20" s="855"/>
      <c r="WL20" s="854"/>
      <c r="WM20" s="855"/>
      <c r="WN20" s="856" t="str">
        <f>IFERROR(IF(OR(WI20="日",WI20="祝",WI20=0,WJ20=""),"　",MAX(IF(AND(WJ20&lt;=WN14,WL20&gt;WO14),WO14-WN14,IF(AND(WJ20&gt;WN14,WL20&lt;=WO14),WL20-WJ20,IF(AND(WJ20&lt;=WN14,WL20&lt;=WO14),WL20-WN14,IF(AND(WJ20&gt;WN14,WL20&gt;WO14),WO14-WJ20,0)))),0)),0)</f>
        <v>　</v>
      </c>
      <c r="WO20" s="857"/>
      <c r="WP20" s="858"/>
      <c r="WQ20" s="856" t="str">
        <f>IFERROR(IF(OR(WI20="日",WI20="祝",WI20=0,WJ20=""),"　",MAX(IF(AND(WJ20&gt;WT14,WL20&gt;WR14),0,IF(AND(WJ20&lt;=WT14,WJ20&gt;WQ14,WL20&gt;WR14),WT14-WJ20,IF(AND(WJ20&lt;=WT14,WJ20&lt;=WQ14,WL20&gt;WR14),WT14-WQ14,IF(AND(WJ20&gt;WQ14,WL20&lt;=WR14),WL20-WJ20,IF(AND(WJ20&lt;=WQ14,WL20&lt;=WR14),WL20-WQ14,0))))),0)),0)</f>
        <v>　</v>
      </c>
      <c r="WR20" s="857"/>
      <c r="WS20" s="858"/>
      <c r="WT20" s="856" t="str">
        <f>IFERROR(IF(OR(WI20="日",WI20="祝",WI20=0,WJ20=""),"　",MAX(IF(AND(WJ20&lt;=WT14,WL20&gt;WU14),WU14-WT14,IF(WL20&lt;=WU14,0,IF(AND(WJ20&gt;WT14,WL20&gt;WU14),WU14-WJ20,0))),0)),0)</f>
        <v>　</v>
      </c>
      <c r="WU20" s="857"/>
      <c r="WV20" s="858"/>
      <c r="WW20" s="856" t="str">
        <f>IFERROR(IF(OR(WI20="日",WI20="祝",WI20=0,WJ20=""),"　",MAX(IF(WJ20&gt;WW14,WL20-WJ20,IF(WJ20&lt;=WW14,WL20-WW14,0)),0)),0)</f>
        <v>　</v>
      </c>
      <c r="WX20" s="857"/>
      <c r="WY20" s="858"/>
      <c r="WZ20" s="856" t="str">
        <f>IFERROR(IF(OR(WI20="日",WI20="祝",WI20=0,WJ20=""),"　",MAX(IF(AND(WJ20&lt;=WZ14,WL20&gt;XA14),XA14-WZ14,IF(AND(WJ20&gt;WZ14,WL20&lt;=XA14),WL20-WJ20,IF(AND(WJ20&lt;=WZ14,WL20&lt;=XA14),WL20-WZ14,IF(AND(WJ20&gt;WZ14,WL20&gt;XA14),XA14-WJ20,0)))),0)),0)</f>
        <v>　</v>
      </c>
      <c r="XA20" s="857"/>
      <c r="XB20" s="858"/>
      <c r="XC20" s="856" t="str">
        <f>IFERROR(IF(OR(WI20="日",WI20="祝",WI20=0,WJ20=""),"　",MAX(IF(AND(WJ20&gt;XF14,WL20&gt;XD14),0,IF(AND(WJ20&lt;=XF14,WJ20&gt;XC14,WL20&gt;XD14),XF14-WJ20,IF(AND(WJ20&lt;=XF14,WJ20&lt;=XC14,WL20&gt;XD14),XF14-XC14,IF(AND(WJ20&gt;XC14,WL20&lt;=XD14),WL20-WJ20,IF(AND(WJ20&lt;=XC14,WL20&lt;=XD14),WL20-XC14,0))))),0)),0)</f>
        <v>　</v>
      </c>
      <c r="XD20" s="857"/>
      <c r="XE20" s="858"/>
      <c r="XF20" s="856" t="str">
        <f>IFERROR(IF(OR(WI20="日",WI20="祝",WI20=0,WJ20=""),"　",MAX(IF(AND(WJ20&lt;=XF14,WL20&gt;XG14),XG14-XF14,IF(WL20&lt;=XG14,0,IF(AND(WJ20&gt;XF14,WL20&gt;XG14),XG14-WJ20,0))),0)),0)</f>
        <v>　</v>
      </c>
      <c r="XG20" s="857"/>
      <c r="XH20" s="858"/>
      <c r="XI20" s="856" t="str">
        <f t="shared" si="11"/>
        <v>　</v>
      </c>
      <c r="XJ20" s="857"/>
      <c r="XK20" s="858"/>
      <c r="XL20" s="859" t="str">
        <f>IF(XO20="×",TIME(0,0,0),IF(XY4="非常勤",WN20,WZ20))</f>
        <v>　</v>
      </c>
      <c r="XM20" s="860"/>
      <c r="XN20" s="861"/>
      <c r="XO20" s="352"/>
      <c r="XP20" s="859" t="str">
        <f>IF(XS20="×",TIME(0,0,0),IF(XY4="非常勤",WQ20,XC20))</f>
        <v>　</v>
      </c>
      <c r="XQ20" s="860"/>
      <c r="XR20" s="861"/>
      <c r="XS20" s="352"/>
      <c r="XT20" s="859" t="str">
        <f>IF(XW20="×",TIME(0,0,0),IF(XY4="非常勤",WT20,XF20))</f>
        <v>　</v>
      </c>
      <c r="XU20" s="860"/>
      <c r="XV20" s="861"/>
      <c r="XW20" s="352"/>
      <c r="XX20" s="859" t="str">
        <f>IF(YA20="×",TIME(0,0,0),IF(XY4="非常勤",WW20,XI20))</f>
        <v>　</v>
      </c>
      <c r="XY20" s="860"/>
      <c r="XZ20" s="861"/>
      <c r="YA20" s="352"/>
      <c r="YB20" s="862"/>
      <c r="YC20" s="863"/>
      <c r="YD20" s="862"/>
      <c r="YE20" s="864"/>
      <c r="YF20" s="863"/>
      <c r="YG20" s="865"/>
      <c r="YH20" s="866"/>
      <c r="YI20" s="866"/>
      <c r="YJ20" s="867"/>
      <c r="YK20" s="377">
        <f>$A$20</f>
        <v>6</v>
      </c>
      <c r="YL20" s="378" t="str">
        <f>$B$20</f>
        <v>祝</v>
      </c>
      <c r="YM20" s="854"/>
      <c r="YN20" s="855"/>
      <c r="YO20" s="854"/>
      <c r="YP20" s="855"/>
      <c r="YQ20" s="856" t="str">
        <f>IFERROR(IF(OR(YL20="日",YL20="祝",YL20=0,YM20=""),"　",MAX(IF(AND(YM20&lt;=YQ14,YO20&gt;YR14),YR14-YQ14,IF(AND(YM20&gt;YQ14,YO20&lt;=YR14),YO20-YM20,IF(AND(YM20&lt;=YQ14,YO20&lt;=YR14),YO20-YQ14,IF(AND(YM20&gt;YQ14,YO20&gt;YR14),YR14-YM20,0)))),0)),0)</f>
        <v>　</v>
      </c>
      <c r="YR20" s="857"/>
      <c r="YS20" s="858"/>
      <c r="YT20" s="856" t="str">
        <f>IFERROR(IF(OR(YL20="日",YL20="祝",YL20=0,YM20=""),"　",MAX(IF(AND(YM20&gt;YW14,YO20&gt;YU14),0,IF(AND(YM20&lt;=YW14,YM20&gt;YT14,YO20&gt;YU14),YW14-YM20,IF(AND(YM20&lt;=YW14,YM20&lt;=YT14,YO20&gt;YU14),YW14-YT14,IF(AND(YM20&gt;YT14,YO20&lt;=YU14),YO20-YM20,IF(AND(YM20&lt;=YT14,YO20&lt;=YU14),YO20-YT14,0))))),0)),0)</f>
        <v>　</v>
      </c>
      <c r="YU20" s="857"/>
      <c r="YV20" s="858"/>
      <c r="YW20" s="856" t="str">
        <f>IFERROR(IF(OR(YL20="日",YL20="祝",YL20=0,YM20=""),"　",MAX(IF(AND(YM20&lt;=YW14,YO20&gt;YX14),YX14-YW14,IF(YO20&lt;=YX14,0,IF(AND(YM20&gt;YW14,YO20&gt;YX14),YX14-YM20,0))),0)),0)</f>
        <v>　</v>
      </c>
      <c r="YX20" s="857"/>
      <c r="YY20" s="858"/>
      <c r="YZ20" s="856" t="str">
        <f>IFERROR(IF(OR(YL20="日",YL20="祝",YL20=0,YM20=""),"　",MAX(IF(YM20&gt;YZ14,YO20-YM20,IF(YM20&lt;=YZ14,YO20-YZ14,0)),0)),0)</f>
        <v>　</v>
      </c>
      <c r="ZA20" s="857"/>
      <c r="ZB20" s="858"/>
      <c r="ZC20" s="856" t="str">
        <f>IFERROR(IF(OR(YL20="日",YL20="祝",YL20=0,YM20=""),"　",MAX(IF(AND(YM20&lt;=ZC14,YO20&gt;ZD14),ZD14-ZC14,IF(AND(YM20&gt;ZC14,YO20&lt;=ZD14),YO20-YM20,IF(AND(YM20&lt;=ZC14,YO20&lt;=ZD14),YO20-ZC14,IF(AND(YM20&gt;ZC14,YO20&gt;ZD14),ZD14-YM20,0)))),0)),0)</f>
        <v>　</v>
      </c>
      <c r="ZD20" s="857"/>
      <c r="ZE20" s="858"/>
      <c r="ZF20" s="856" t="str">
        <f>IFERROR(IF(OR(YL20="日",YL20="祝",YL20=0,YM20=""),"　",MAX(IF(AND(YM20&gt;ZI14,YO20&gt;ZG14),0,IF(AND(YM20&lt;=ZI14,YM20&gt;ZF14,YO20&gt;ZG14),ZI14-YM20,IF(AND(YM20&lt;=ZI14,YM20&lt;=ZF14,YO20&gt;ZG14),ZI14-ZF14,IF(AND(YM20&gt;ZF14,YO20&lt;=ZG14),YO20-YM20,IF(AND(YM20&lt;=ZF14,YO20&lt;=ZG14),YO20-ZF14,0))))),0)),0)</f>
        <v>　</v>
      </c>
      <c r="ZG20" s="857"/>
      <c r="ZH20" s="858"/>
      <c r="ZI20" s="856" t="str">
        <f>IFERROR(IF(OR(YL20="日",YL20="祝",YL20=0,YM20=""),"　",MAX(IF(AND(YM20&lt;=ZI14,YO20&gt;ZJ14),ZJ14-ZI14,IF(YO20&lt;=ZJ14,0,IF(AND(YM20&gt;ZI14,YO20&gt;ZJ14),ZJ14-YM20,0))),0)),0)</f>
        <v>　</v>
      </c>
      <c r="ZJ20" s="857"/>
      <c r="ZK20" s="858"/>
      <c r="ZL20" s="856" t="str">
        <f t="shared" si="12"/>
        <v>　</v>
      </c>
      <c r="ZM20" s="857"/>
      <c r="ZN20" s="858"/>
      <c r="ZO20" s="859" t="str">
        <f>IF(ZR20="×",TIME(0,0,0),IF(AAB4="非常勤",YQ20,ZC20))</f>
        <v>　</v>
      </c>
      <c r="ZP20" s="860"/>
      <c r="ZQ20" s="861"/>
      <c r="ZR20" s="352"/>
      <c r="ZS20" s="859" t="str">
        <f>IF(ZV20="×",TIME(0,0,0),IF(AAB4="非常勤",YT20,ZF20))</f>
        <v>　</v>
      </c>
      <c r="ZT20" s="860"/>
      <c r="ZU20" s="861"/>
      <c r="ZV20" s="352"/>
      <c r="ZW20" s="859" t="str">
        <f>IF(ZZ20="×",TIME(0,0,0),IF(AAB4="非常勤",YW20,ZI20))</f>
        <v>　</v>
      </c>
      <c r="ZX20" s="860"/>
      <c r="ZY20" s="861"/>
      <c r="ZZ20" s="352"/>
      <c r="AAA20" s="859" t="str">
        <f>IF(AAD20="×",TIME(0,0,0),IF(AAB4="非常勤",YZ20,ZL20))</f>
        <v>　</v>
      </c>
      <c r="AAB20" s="860"/>
      <c r="AAC20" s="861"/>
      <c r="AAD20" s="352"/>
      <c r="AAE20" s="862"/>
      <c r="AAF20" s="863"/>
      <c r="AAG20" s="862"/>
      <c r="AAH20" s="864"/>
      <c r="AAI20" s="863"/>
      <c r="AAJ20" s="865"/>
      <c r="AAK20" s="866"/>
      <c r="AAL20" s="866"/>
      <c r="AAM20" s="867"/>
      <c r="AAN20" s="377">
        <f>$A$20</f>
        <v>6</v>
      </c>
      <c r="AAO20" s="378" t="str">
        <f>$B$20</f>
        <v>祝</v>
      </c>
      <c r="AAP20" s="854"/>
      <c r="AAQ20" s="855"/>
      <c r="AAR20" s="854"/>
      <c r="AAS20" s="855"/>
      <c r="AAT20" s="856" t="str">
        <f>IFERROR(IF(OR(AAO20="日",AAO20="祝",AAO20=0,AAP20=""),"　",MAX(IF(AND(AAP20&lt;=AAT14,AAR20&gt;AAU14),AAU14-AAT14,IF(AND(AAP20&gt;AAT14,AAR20&lt;=AAU14),AAR20-AAP20,IF(AND(AAP20&lt;=AAT14,AAR20&lt;=AAU14),AAR20-AAT14,IF(AND(AAP20&gt;AAT14,AAR20&gt;AAU14),AAU14-AAP20,0)))),0)),0)</f>
        <v>　</v>
      </c>
      <c r="AAU20" s="857"/>
      <c r="AAV20" s="858"/>
      <c r="AAW20" s="856" t="str">
        <f>IFERROR(IF(OR(AAO20="日",AAO20="祝",AAO20=0,AAP20=""),"　",MAX(IF(AND(AAP20&gt;AAZ14,AAR20&gt;AAX14),0,IF(AND(AAP20&lt;=AAZ14,AAP20&gt;AAW14,AAR20&gt;AAX14),AAZ14-AAP20,IF(AND(AAP20&lt;=AAZ14,AAP20&lt;=AAW14,AAR20&gt;AAX14),AAZ14-AAW14,IF(AND(AAP20&gt;AAW14,AAR20&lt;=AAX14),AAR20-AAP20,IF(AND(AAP20&lt;=AAW14,AAR20&lt;=AAX14),AAR20-AAW14,0))))),0)),0)</f>
        <v>　</v>
      </c>
      <c r="AAX20" s="857"/>
      <c r="AAY20" s="858"/>
      <c r="AAZ20" s="856" t="str">
        <f>IFERROR(IF(OR(AAO20="日",AAO20="祝",AAO20=0,AAP20=""),"　",MAX(IF(AND(AAP20&lt;=AAZ14,AAR20&gt;ABA14),ABA14-AAZ14,IF(AAR20&lt;=ABA14,0,IF(AND(AAP20&gt;AAZ14,AAR20&gt;ABA14),ABA14-AAP20,0))),0)),0)</f>
        <v>　</v>
      </c>
      <c r="ABA20" s="857"/>
      <c r="ABB20" s="858"/>
      <c r="ABC20" s="856" t="str">
        <f>IFERROR(IF(OR(AAO20="日",AAO20="祝",AAO20=0,AAP20=""),"　",MAX(IF(AAP20&gt;ABC14,AAR20-AAP20,IF(AAP20&lt;=ABC14,AAR20-ABC14,0)),0)),0)</f>
        <v>　</v>
      </c>
      <c r="ABD20" s="857"/>
      <c r="ABE20" s="858"/>
      <c r="ABF20" s="856" t="str">
        <f>IFERROR(IF(OR(AAO20="日",AAO20="祝",AAO20=0,AAP20=""),"　",MAX(IF(AND(AAP20&lt;=ABF14,AAR20&gt;ABG14),ABG14-ABF14,IF(AND(AAP20&gt;ABF14,AAR20&lt;=ABG14),AAR20-AAP20,IF(AND(AAP20&lt;=ABF14,AAR20&lt;=ABG14),AAR20-ABF14,IF(AND(AAP20&gt;ABF14,AAR20&gt;ABG14),ABG14-AAP20,0)))),0)),0)</f>
        <v>　</v>
      </c>
      <c r="ABG20" s="857"/>
      <c r="ABH20" s="858"/>
      <c r="ABI20" s="856" t="str">
        <f>IFERROR(IF(OR(AAO20="日",AAO20="祝",AAO20=0,AAP20=""),"　",MAX(IF(AND(AAP20&gt;ABL14,AAR20&gt;ABJ14),0,IF(AND(AAP20&lt;=ABL14,AAP20&gt;ABI14,AAR20&gt;ABJ14),ABL14-AAP20,IF(AND(AAP20&lt;=ABL14,AAP20&lt;=ABI14,AAR20&gt;ABJ14),ABL14-ABI14,IF(AND(AAP20&gt;ABI14,AAR20&lt;=ABJ14),AAR20-AAP20,IF(AND(AAP20&lt;=ABI14,AAR20&lt;=ABJ14),AAR20-ABI14,0))))),0)),0)</f>
        <v>　</v>
      </c>
      <c r="ABJ20" s="857"/>
      <c r="ABK20" s="858"/>
      <c r="ABL20" s="856" t="str">
        <f>IFERROR(IF(OR(AAO20="日",AAO20="祝",AAO20=0,AAP20=""),"　",MAX(IF(AND(AAP20&lt;=ABL14,AAR20&gt;ABM14),ABM14-ABL14,IF(AAR20&lt;=ABM14,0,IF(AND(AAP20&gt;ABL14,AAR20&gt;ABM14),ABM14-AAP20,0))),0)),0)</f>
        <v>　</v>
      </c>
      <c r="ABM20" s="857"/>
      <c r="ABN20" s="858"/>
      <c r="ABO20" s="856" t="str">
        <f t="shared" si="13"/>
        <v>　</v>
      </c>
      <c r="ABP20" s="857"/>
      <c r="ABQ20" s="858"/>
      <c r="ABR20" s="859" t="str">
        <f>IF(ABU20="×",TIME(0,0,0),IF(ACE4="非常勤",AAT20,ABF20))</f>
        <v>　</v>
      </c>
      <c r="ABS20" s="860"/>
      <c r="ABT20" s="861"/>
      <c r="ABU20" s="352"/>
      <c r="ABV20" s="859" t="str">
        <f>IF(ABY20="×",TIME(0,0,0),IF(ACE4="非常勤",AAW20,ABI20))</f>
        <v>　</v>
      </c>
      <c r="ABW20" s="860"/>
      <c r="ABX20" s="861"/>
      <c r="ABY20" s="352"/>
      <c r="ABZ20" s="859" t="str">
        <f>IF(ACC20="×",TIME(0,0,0),IF(ACE4="非常勤",AAZ20,ABL20))</f>
        <v>　</v>
      </c>
      <c r="ACA20" s="860"/>
      <c r="ACB20" s="861"/>
      <c r="ACC20" s="352"/>
      <c r="ACD20" s="859" t="str">
        <f>IF(ACG20="×",TIME(0,0,0),IF(ACE4="非常勤",ABC20,ABO20))</f>
        <v>　</v>
      </c>
      <c r="ACE20" s="860"/>
      <c r="ACF20" s="861"/>
      <c r="ACG20" s="352"/>
      <c r="ACH20" s="862"/>
      <c r="ACI20" s="863"/>
      <c r="ACJ20" s="862"/>
      <c r="ACK20" s="864"/>
      <c r="ACL20" s="863"/>
      <c r="ACM20" s="865"/>
      <c r="ACN20" s="866"/>
      <c r="ACO20" s="866"/>
      <c r="ACP20" s="867"/>
      <c r="ACQ20" s="377">
        <f>$A$20</f>
        <v>6</v>
      </c>
      <c r="ACR20" s="378" t="str">
        <f>$B$20</f>
        <v>祝</v>
      </c>
      <c r="ACS20" s="854"/>
      <c r="ACT20" s="855"/>
      <c r="ACU20" s="854"/>
      <c r="ACV20" s="855"/>
      <c r="ACW20" s="856" t="str">
        <f>IFERROR(IF(OR(ACR20="日",ACR20="祝",ACR20=0,ACS20=""),"　",MAX(IF(AND(ACS20&lt;=ACW14,ACU20&gt;ACX14),ACX14-ACW14,IF(AND(ACS20&gt;ACW14,ACU20&lt;=ACX14),ACU20-ACS20,IF(AND(ACS20&lt;=ACW14,ACU20&lt;=ACX14),ACU20-ACW14,IF(AND(ACS20&gt;ACW14,ACU20&gt;ACX14),ACX14-ACS20,0)))),0)),0)</f>
        <v>　</v>
      </c>
      <c r="ACX20" s="857"/>
      <c r="ACY20" s="858"/>
      <c r="ACZ20" s="856" t="str">
        <f>IFERROR(IF(OR(ACR20="日",ACR20="祝",ACR20=0,ACS20=""),"　",MAX(IF(AND(ACS20&gt;ADC14,ACU20&gt;ADA14),0,IF(AND(ACS20&lt;=ADC14,ACS20&gt;ACZ14,ACU20&gt;ADA14),ADC14-ACS20,IF(AND(ACS20&lt;=ADC14,ACS20&lt;=ACZ14,ACU20&gt;ADA14),ADC14-ACZ14,IF(AND(ACS20&gt;ACZ14,ACU20&lt;=ADA14),ACU20-ACS20,IF(AND(ACS20&lt;=ACZ14,ACU20&lt;=ADA14),ACU20-ACZ14,0))))),0)),0)</f>
        <v>　</v>
      </c>
      <c r="ADA20" s="857"/>
      <c r="ADB20" s="858"/>
      <c r="ADC20" s="856" t="str">
        <f>IFERROR(IF(OR(ACR20="日",ACR20="祝",ACR20=0,ACS20=""),"　",MAX(IF(AND(ACS20&lt;=ADC14,ACU20&gt;ADD14),ADD14-ADC14,IF(ACU20&lt;=ADD14,0,IF(AND(ACS20&gt;ADC14,ACU20&gt;ADD14),ADD14-ACS20,0))),0)),0)</f>
        <v>　</v>
      </c>
      <c r="ADD20" s="857"/>
      <c r="ADE20" s="858"/>
      <c r="ADF20" s="856" t="str">
        <f>IFERROR(IF(OR(ACR20="日",ACR20="祝",ACR20=0,ACS20=""),"　",MAX(IF(ACS20&gt;ADF14,ACU20-ACS20,IF(ACS20&lt;=ADF14,ACU20-ADF14,0)),0)),0)</f>
        <v>　</v>
      </c>
      <c r="ADG20" s="857"/>
      <c r="ADH20" s="858"/>
      <c r="ADI20" s="856" t="str">
        <f>IFERROR(IF(OR(ACR20="日",ACR20="祝",ACR20=0,ACS20=""),"　",MAX(IF(AND(ACS20&lt;=ADI14,ACU20&gt;ADJ14),ADJ14-ADI14,IF(AND(ACS20&gt;ADI14,ACU20&lt;=ADJ14),ACU20-ACS20,IF(AND(ACS20&lt;=ADI14,ACU20&lt;=ADJ14),ACU20-ADI14,IF(AND(ACS20&gt;ADI14,ACU20&gt;ADJ14),ADJ14-ACS20,0)))),0)),0)</f>
        <v>　</v>
      </c>
      <c r="ADJ20" s="857"/>
      <c r="ADK20" s="858"/>
      <c r="ADL20" s="856" t="str">
        <f>IFERROR(IF(OR(ACR20="日",ACR20="祝",ACR20=0,ACS20=""),"　",MAX(IF(AND(ACS20&gt;ADO14,ACU20&gt;ADM14),0,IF(AND(ACS20&lt;=ADO14,ACS20&gt;ADL14,ACU20&gt;ADM14),ADO14-ACS20,IF(AND(ACS20&lt;=ADO14,ACS20&lt;=ADL14,ACU20&gt;ADM14),ADO14-ADL14,IF(AND(ACS20&gt;ADL14,ACU20&lt;=ADM14),ACU20-ACS20,IF(AND(ACS20&lt;=ADL14,ACU20&lt;=ADM14),ACU20-ADL14,0))))),0)),0)</f>
        <v>　</v>
      </c>
      <c r="ADM20" s="857"/>
      <c r="ADN20" s="858"/>
      <c r="ADO20" s="856" t="str">
        <f>IFERROR(IF(OR(ACR20="日",ACR20="祝",ACR20=0,ACS20=""),"　",MAX(IF(AND(ACS20&lt;=ADO14,ACU20&gt;ADP14),ADP14-ADO14,IF(ACU20&lt;=ADP14,0,IF(AND(ACS20&gt;ADO14,ACU20&gt;ADP14),ADP14-ACS20,0))),0)),0)</f>
        <v>　</v>
      </c>
      <c r="ADP20" s="857"/>
      <c r="ADQ20" s="858"/>
      <c r="ADR20" s="856" t="str">
        <f t="shared" si="14"/>
        <v>　</v>
      </c>
      <c r="ADS20" s="857"/>
      <c r="ADT20" s="858"/>
      <c r="ADU20" s="859" t="str">
        <f>IF(ADX20="×",TIME(0,0,0),IF(AEH4="非常勤",ACW20,ADI20))</f>
        <v>　</v>
      </c>
      <c r="ADV20" s="860"/>
      <c r="ADW20" s="861"/>
      <c r="ADX20" s="352"/>
      <c r="ADY20" s="859" t="str">
        <f>IF(AEB20="×",TIME(0,0,0),IF(AEH4="非常勤",ACZ20,ADL20))</f>
        <v>　</v>
      </c>
      <c r="ADZ20" s="860"/>
      <c r="AEA20" s="861"/>
      <c r="AEB20" s="352"/>
      <c r="AEC20" s="859" t="str">
        <f>IF(AEF20="×",TIME(0,0,0),IF(AEH4="非常勤",ADC20,ADO20))</f>
        <v>　</v>
      </c>
      <c r="AED20" s="860"/>
      <c r="AEE20" s="861"/>
      <c r="AEF20" s="352"/>
      <c r="AEG20" s="859" t="str">
        <f>IF(AEJ20="×",TIME(0,0,0),IF(AEH4="非常勤",ADF20,ADR20))</f>
        <v>　</v>
      </c>
      <c r="AEH20" s="860"/>
      <c r="AEI20" s="861"/>
      <c r="AEJ20" s="352"/>
      <c r="AEK20" s="862"/>
      <c r="AEL20" s="863"/>
      <c r="AEM20" s="862"/>
      <c r="AEN20" s="864"/>
      <c r="AEO20" s="863"/>
      <c r="AEP20" s="865"/>
      <c r="AEQ20" s="866"/>
      <c r="AER20" s="866"/>
      <c r="AES20" s="867"/>
      <c r="AET20" s="377">
        <f>$A$20</f>
        <v>6</v>
      </c>
      <c r="AEU20" s="378" t="str">
        <f>$B$20</f>
        <v>祝</v>
      </c>
      <c r="AEV20" s="854"/>
      <c r="AEW20" s="855"/>
      <c r="AEX20" s="854"/>
      <c r="AEY20" s="855"/>
      <c r="AEZ20" s="856" t="str">
        <f>IFERROR(IF(OR(AEU20="日",AEU20="祝",AEU20=0,AEV20=""),"　",MAX(IF(AND(AEV20&lt;=AEZ14,AEX20&gt;AFA14),AFA14-AEZ14,IF(AND(AEV20&gt;AEZ14,AEX20&lt;=AFA14),AEX20-AEV20,IF(AND(AEV20&lt;=AEZ14,AEX20&lt;=AFA14),AEX20-AEZ14,IF(AND(AEV20&gt;AEZ14,AEX20&gt;AFA14),AFA14-AEV20,0)))),0)),0)</f>
        <v>　</v>
      </c>
      <c r="AFA20" s="857"/>
      <c r="AFB20" s="858"/>
      <c r="AFC20" s="856" t="str">
        <f>IFERROR(IF(OR(AEU20="日",AEU20="祝",AEU20=0,AEV20=""),"　",MAX(IF(AND(AEV20&gt;AFF14,AEX20&gt;AFD14),0,IF(AND(AEV20&lt;=AFF14,AEV20&gt;AFC14,AEX20&gt;AFD14),AFF14-AEV20,IF(AND(AEV20&lt;=AFF14,AEV20&lt;=AFC14,AEX20&gt;AFD14),AFF14-AFC14,IF(AND(AEV20&gt;AFC14,AEX20&lt;=AFD14),AEX20-AEV20,IF(AND(AEV20&lt;=AFC14,AEX20&lt;=AFD14),AEX20-AFC14,0))))),0)),0)</f>
        <v>　</v>
      </c>
      <c r="AFD20" s="857"/>
      <c r="AFE20" s="858"/>
      <c r="AFF20" s="856" t="str">
        <f>IFERROR(IF(OR(AEU20="日",AEU20="祝",AEU20=0,AEV20=""),"　",MAX(IF(AND(AEV20&lt;=AFF14,AEX20&gt;AFG14),AFG14-AFF14,IF(AEX20&lt;=AFG14,0,IF(AND(AEV20&gt;AFF14,AEX20&gt;AFG14),AFG14-AEV20,0))),0)),0)</f>
        <v>　</v>
      </c>
      <c r="AFG20" s="857"/>
      <c r="AFH20" s="858"/>
      <c r="AFI20" s="856" t="str">
        <f>IFERROR(IF(OR(AEU20="日",AEU20="祝",AEU20=0,AEV20=""),"　",MAX(IF(AEV20&gt;AFI14,AEX20-AEV20,IF(AEV20&lt;=AFI14,AEX20-AFI14,0)),0)),0)</f>
        <v>　</v>
      </c>
      <c r="AFJ20" s="857"/>
      <c r="AFK20" s="858"/>
      <c r="AFL20" s="856" t="str">
        <f>IFERROR(IF(OR(AEU20="日",AEU20="祝",AEU20=0,AEV20=""),"　",MAX(IF(AND(AEV20&lt;=AFL14,AEX20&gt;AFM14),AFM14-AFL14,IF(AND(AEV20&gt;AFL14,AEX20&lt;=AFM14),AEX20-AEV20,IF(AND(AEV20&lt;=AFL14,AEX20&lt;=AFM14),AEX20-AFL14,IF(AND(AEV20&gt;AFL14,AEX20&gt;AFM14),AFM14-AEV20,0)))),0)),0)</f>
        <v>　</v>
      </c>
      <c r="AFM20" s="857"/>
      <c r="AFN20" s="858"/>
      <c r="AFO20" s="856" t="str">
        <f>IFERROR(IF(OR(AEU20="日",AEU20="祝",AEU20=0,AEV20=""),"　",MAX(IF(AND(AEV20&gt;AFR14,AEX20&gt;AFP14),0,IF(AND(AEV20&lt;=AFR14,AEV20&gt;AFO14,AEX20&gt;AFP14),AFR14-AEV20,IF(AND(AEV20&lt;=AFR14,AEV20&lt;=AFO14,AEX20&gt;AFP14),AFR14-AFO14,IF(AND(AEV20&gt;AFO14,AEX20&lt;=AFP14),AEX20-AEV20,IF(AND(AEV20&lt;=AFO14,AEX20&lt;=AFP14),AEX20-AFO14,0))))),0)),0)</f>
        <v>　</v>
      </c>
      <c r="AFP20" s="857"/>
      <c r="AFQ20" s="858"/>
      <c r="AFR20" s="856" t="str">
        <f>IFERROR(IF(OR(AEU20="日",AEU20="祝",AEU20=0,AEV20=""),"　",MAX(IF(AND(AEV20&lt;=AFR14,AEX20&gt;AFS14),AFS14-AFR14,IF(AEX20&lt;=AFS14,0,IF(AND(AEV20&gt;AFR14,AEX20&gt;AFS14),AFS14-AEV20,0))),0)),0)</f>
        <v>　</v>
      </c>
      <c r="AFS20" s="857"/>
      <c r="AFT20" s="858"/>
      <c r="AFU20" s="856" t="str">
        <f t="shared" si="15"/>
        <v>　</v>
      </c>
      <c r="AFV20" s="857"/>
      <c r="AFW20" s="858"/>
      <c r="AFX20" s="859" t="str">
        <f>IF(AGA20="×",TIME(0,0,0),IF(AGK4="非常勤",AEZ20,AFL20))</f>
        <v>　</v>
      </c>
      <c r="AFY20" s="860"/>
      <c r="AFZ20" s="861"/>
      <c r="AGA20" s="352"/>
      <c r="AGB20" s="859" t="str">
        <f>IF(AGE20="×",TIME(0,0,0),IF(AGK4="非常勤",AFC20,AFO20))</f>
        <v>　</v>
      </c>
      <c r="AGC20" s="860"/>
      <c r="AGD20" s="861"/>
      <c r="AGE20" s="352"/>
      <c r="AGF20" s="859" t="str">
        <f>IF(AGI20="×",TIME(0,0,0),IF(AGK4="非常勤",AFF20,AFR20))</f>
        <v>　</v>
      </c>
      <c r="AGG20" s="860"/>
      <c r="AGH20" s="861"/>
      <c r="AGI20" s="352"/>
      <c r="AGJ20" s="859" t="str">
        <f>IF(AGM20="×",TIME(0,0,0),IF(AGK4="非常勤",AFI20,AFU20))</f>
        <v>　</v>
      </c>
      <c r="AGK20" s="860"/>
      <c r="AGL20" s="861"/>
      <c r="AGM20" s="352"/>
      <c r="AGN20" s="862"/>
      <c r="AGO20" s="863"/>
      <c r="AGP20" s="862"/>
      <c r="AGQ20" s="864"/>
      <c r="AGR20" s="863"/>
      <c r="AGS20" s="865"/>
      <c r="AGT20" s="866"/>
      <c r="AGU20" s="866"/>
      <c r="AGV20" s="867"/>
      <c r="AGW20" s="377">
        <f>$A$20</f>
        <v>6</v>
      </c>
      <c r="AGX20" s="378" t="str">
        <f>$B$20</f>
        <v>祝</v>
      </c>
      <c r="AGY20" s="854"/>
      <c r="AGZ20" s="855"/>
      <c r="AHA20" s="854"/>
      <c r="AHB20" s="855"/>
      <c r="AHC20" s="856" t="str">
        <f>IFERROR(IF(OR(AGX20="日",AGX20="祝",AGX20=0,AGY20=""),"　",MAX(IF(AND(AGY20&lt;=AHC14,AHA20&gt;AHD14),AHD14-AHC14,IF(AND(AGY20&gt;AHC14,AHA20&lt;=AHD14),AHA20-AGY20,IF(AND(AGY20&lt;=AHC14,AHA20&lt;=AHD14),AHA20-AHC14,IF(AND(AGY20&gt;AHC14,AHA20&gt;AHD14),AHD14-AGY20,0)))),0)),0)</f>
        <v>　</v>
      </c>
      <c r="AHD20" s="857"/>
      <c r="AHE20" s="858"/>
      <c r="AHF20" s="856" t="str">
        <f>IFERROR(IF(OR(AGX20="日",AGX20="祝",AGX20=0,AGY20=""),"　",MAX(IF(AND(AGY20&gt;AHI14,AHA20&gt;AHG14),0,IF(AND(AGY20&lt;=AHI14,AGY20&gt;AHF14,AHA20&gt;AHG14),AHI14-AGY20,IF(AND(AGY20&lt;=AHI14,AGY20&lt;=AHF14,AHA20&gt;AHG14),AHI14-AHF14,IF(AND(AGY20&gt;AHF14,AHA20&lt;=AHG14),AHA20-AGY20,IF(AND(AGY20&lt;=AHF14,AHA20&lt;=AHG14),AHA20-AHF14,0))))),0)),0)</f>
        <v>　</v>
      </c>
      <c r="AHG20" s="857"/>
      <c r="AHH20" s="858"/>
      <c r="AHI20" s="856" t="str">
        <f>IFERROR(IF(OR(AGX20="日",AGX20="祝",AGX20=0,AGY20=""),"　",MAX(IF(AND(AGY20&lt;=AHI14,AHA20&gt;AHJ14),AHJ14-AHI14,IF(AHA20&lt;=AHJ14,0,IF(AND(AGY20&gt;AHI14,AHA20&gt;AHJ14),AHJ14-AGY20,0))),0)),0)</f>
        <v>　</v>
      </c>
      <c r="AHJ20" s="857"/>
      <c r="AHK20" s="858"/>
      <c r="AHL20" s="856" t="str">
        <f>IFERROR(IF(OR(AGX20="日",AGX20="祝",AGX20=0,AGY20=""),"　",MAX(IF(AGY20&gt;AHL14,AHA20-AGY20,IF(AGY20&lt;=AHL14,AHA20-AHL14,0)),0)),0)</f>
        <v>　</v>
      </c>
      <c r="AHM20" s="857"/>
      <c r="AHN20" s="858"/>
      <c r="AHO20" s="856" t="str">
        <f>IFERROR(IF(OR(AGX20="日",AGX20="祝",AGX20=0,AGY20=""),"　",MAX(IF(AND(AGY20&lt;=AHO14,AHA20&gt;AHP14),AHP14-AHO14,IF(AND(AGY20&gt;AHO14,AHA20&lt;=AHP14),AHA20-AGY20,IF(AND(AGY20&lt;=AHO14,AHA20&lt;=AHP14),AHA20-AHO14,IF(AND(AGY20&gt;AHO14,AHA20&gt;AHP14),AHP14-AGY20,0)))),0)),0)</f>
        <v>　</v>
      </c>
      <c r="AHP20" s="857"/>
      <c r="AHQ20" s="858"/>
      <c r="AHR20" s="856" t="str">
        <f>IFERROR(IF(OR(AGX20="日",AGX20="祝",AGX20=0,AGY20=""),"　",MAX(IF(AND(AGY20&gt;AHU14,AHA20&gt;AHS14),0,IF(AND(AGY20&lt;=AHU14,AGY20&gt;AHR14,AHA20&gt;AHS14),AHU14-AGY20,IF(AND(AGY20&lt;=AHU14,AGY20&lt;=AHR14,AHA20&gt;AHS14),AHU14-AHR14,IF(AND(AGY20&gt;AHR14,AHA20&lt;=AHS14),AHA20-AGY20,IF(AND(AGY20&lt;=AHR14,AHA20&lt;=AHS14),AHA20-AHR14,0))))),0)),0)</f>
        <v>　</v>
      </c>
      <c r="AHS20" s="857"/>
      <c r="AHT20" s="858"/>
      <c r="AHU20" s="856" t="str">
        <f>IFERROR(IF(OR(AGX20="日",AGX20="祝",AGX20=0,AGY20=""),"　",MAX(IF(AND(AGY20&lt;=AHU14,AHA20&gt;AHV14),AHV14-AHU14,IF(AHA20&lt;=AHV14,0,IF(AND(AGY20&gt;AHU14,AHA20&gt;AHV14),AHV14-AGY20,0))),0)),0)</f>
        <v>　</v>
      </c>
      <c r="AHV20" s="857"/>
      <c r="AHW20" s="858"/>
      <c r="AHX20" s="856" t="str">
        <f t="shared" si="16"/>
        <v>　</v>
      </c>
      <c r="AHY20" s="857"/>
      <c r="AHZ20" s="858"/>
      <c r="AIA20" s="859" t="str">
        <f>IF(AID20="×",TIME(0,0,0),IF(AIN4="非常勤",AHC20,AHO20))</f>
        <v>　</v>
      </c>
      <c r="AIB20" s="860"/>
      <c r="AIC20" s="861"/>
      <c r="AID20" s="352"/>
      <c r="AIE20" s="859" t="str">
        <f>IF(AIH20="×",TIME(0,0,0),IF(AIN4="非常勤",AHF20,AHR20))</f>
        <v>　</v>
      </c>
      <c r="AIF20" s="860"/>
      <c r="AIG20" s="861"/>
      <c r="AIH20" s="352"/>
      <c r="AII20" s="859" t="str">
        <f>IF(AIL20="×",TIME(0,0,0),IF(AIN4="非常勤",AHI20,AHU20))</f>
        <v>　</v>
      </c>
      <c r="AIJ20" s="860"/>
      <c r="AIK20" s="861"/>
      <c r="AIL20" s="352"/>
      <c r="AIM20" s="859" t="str">
        <f>IF(AIP20="×",TIME(0,0,0),IF(AIN4="非常勤",AHL20,AHX20))</f>
        <v>　</v>
      </c>
      <c r="AIN20" s="860"/>
      <c r="AIO20" s="861"/>
      <c r="AIP20" s="352"/>
      <c r="AIQ20" s="862"/>
      <c r="AIR20" s="863"/>
      <c r="AIS20" s="862"/>
      <c r="AIT20" s="864"/>
      <c r="AIU20" s="863"/>
      <c r="AIV20" s="865"/>
      <c r="AIW20" s="866"/>
      <c r="AIX20" s="866"/>
      <c r="AIY20" s="867"/>
      <c r="AIZ20" s="377">
        <f>$A$20</f>
        <v>6</v>
      </c>
      <c r="AJA20" s="378" t="str">
        <f>$B$20</f>
        <v>祝</v>
      </c>
      <c r="AJB20" s="854"/>
      <c r="AJC20" s="855"/>
      <c r="AJD20" s="854"/>
      <c r="AJE20" s="855"/>
      <c r="AJF20" s="856" t="str">
        <f>IFERROR(IF(OR(AJA20="日",AJA20="祝",AJA20=0,AJB20=""),"　",MAX(IF(AND(AJB20&lt;=AJF14,AJD20&gt;AJG14),AJG14-AJF14,IF(AND(AJB20&gt;AJF14,AJD20&lt;=AJG14),AJD20-AJB20,IF(AND(AJB20&lt;=AJF14,AJD20&lt;=AJG14),AJD20-AJF14,IF(AND(AJB20&gt;AJF14,AJD20&gt;AJG14),AJG14-AJB20,0)))),0)),0)</f>
        <v>　</v>
      </c>
      <c r="AJG20" s="857"/>
      <c r="AJH20" s="858"/>
      <c r="AJI20" s="856" t="str">
        <f>IFERROR(IF(OR(AJA20="日",AJA20="祝",AJA20=0,AJB20=""),"　",MAX(IF(AND(AJB20&gt;AJL14,AJD20&gt;AJJ14),0,IF(AND(AJB20&lt;=AJL14,AJB20&gt;AJI14,AJD20&gt;AJJ14),AJL14-AJB20,IF(AND(AJB20&lt;=AJL14,AJB20&lt;=AJI14,AJD20&gt;AJJ14),AJL14-AJI14,IF(AND(AJB20&gt;AJI14,AJD20&lt;=AJJ14),AJD20-AJB20,IF(AND(AJB20&lt;=AJI14,AJD20&lt;=AJJ14),AJD20-AJI14,0))))),0)),0)</f>
        <v>　</v>
      </c>
      <c r="AJJ20" s="857"/>
      <c r="AJK20" s="858"/>
      <c r="AJL20" s="856" t="str">
        <f>IFERROR(IF(OR(AJA20="日",AJA20="祝",AJA20=0,AJB20=""),"　",MAX(IF(AND(AJB20&lt;=AJL14,AJD20&gt;AJM14),AJM14-AJL14,IF(AJD20&lt;=AJM14,0,IF(AND(AJB20&gt;AJL14,AJD20&gt;AJM14),AJM14-AJB20,0))),0)),0)</f>
        <v>　</v>
      </c>
      <c r="AJM20" s="857"/>
      <c r="AJN20" s="858"/>
      <c r="AJO20" s="856" t="str">
        <f>IFERROR(IF(OR(AJA20="日",AJA20="祝",AJA20=0,AJB20=""),"　",MAX(IF(AJB20&gt;AJO14,AJD20-AJB20,IF(AJB20&lt;=AJO14,AJD20-AJO14,0)),0)),0)</f>
        <v>　</v>
      </c>
      <c r="AJP20" s="857"/>
      <c r="AJQ20" s="858"/>
      <c r="AJR20" s="856" t="str">
        <f>IFERROR(IF(OR(AJA20="日",AJA20="祝",AJA20=0,AJB20=""),"　",MAX(IF(AND(AJB20&lt;=AJR14,AJD20&gt;AJS14),AJS14-AJR14,IF(AND(AJB20&gt;AJR14,AJD20&lt;=AJS14),AJD20-AJB20,IF(AND(AJB20&lt;=AJR14,AJD20&lt;=AJS14),AJD20-AJR14,IF(AND(AJB20&gt;AJR14,AJD20&gt;AJS14),AJS14-AJB20,0)))),0)),0)</f>
        <v>　</v>
      </c>
      <c r="AJS20" s="857"/>
      <c r="AJT20" s="858"/>
      <c r="AJU20" s="856" t="str">
        <f>IFERROR(IF(OR(AJA20="日",AJA20="祝",AJA20=0,AJB20=""),"　",MAX(IF(AND(AJB20&gt;AJX14,AJD20&gt;AJV14),0,IF(AND(AJB20&lt;=AJX14,AJB20&gt;AJU14,AJD20&gt;AJV14),AJX14-AJB20,IF(AND(AJB20&lt;=AJX14,AJB20&lt;=AJU14,AJD20&gt;AJV14),AJX14-AJU14,IF(AND(AJB20&gt;AJU14,AJD20&lt;=AJV14),AJD20-AJB20,IF(AND(AJB20&lt;=AJU14,AJD20&lt;=AJV14),AJD20-AJU14,0))))),0)),0)</f>
        <v>　</v>
      </c>
      <c r="AJV20" s="857"/>
      <c r="AJW20" s="858"/>
      <c r="AJX20" s="856" t="str">
        <f>IFERROR(IF(OR(AJA20="日",AJA20="祝",AJA20=0,AJB20=""),"　",MAX(IF(AND(AJB20&lt;=AJX14,AJD20&gt;AJY14),AJY14-AJX14,IF(AJD20&lt;=AJY14,0,IF(AND(AJB20&gt;AJX14,AJD20&gt;AJY14),AJY14-AJB20,0))),0)),0)</f>
        <v>　</v>
      </c>
      <c r="AJY20" s="857"/>
      <c r="AJZ20" s="858"/>
      <c r="AKA20" s="856" t="str">
        <f t="shared" si="17"/>
        <v>　</v>
      </c>
      <c r="AKB20" s="857"/>
      <c r="AKC20" s="858"/>
      <c r="AKD20" s="859" t="str">
        <f>IF(AKG20="×",TIME(0,0,0),IF(AKQ4="非常勤",AJF20,AJR20))</f>
        <v>　</v>
      </c>
      <c r="AKE20" s="860"/>
      <c r="AKF20" s="861"/>
      <c r="AKG20" s="352"/>
      <c r="AKH20" s="859" t="str">
        <f>IF(AKK20="×",TIME(0,0,0),IF(AKQ4="非常勤",AJI20,AJU20))</f>
        <v>　</v>
      </c>
      <c r="AKI20" s="860"/>
      <c r="AKJ20" s="861"/>
      <c r="AKK20" s="352"/>
      <c r="AKL20" s="859" t="str">
        <f>IF(AKO20="×",TIME(0,0,0),IF(AKQ4="非常勤",AJL20,AJX20))</f>
        <v>　</v>
      </c>
      <c r="AKM20" s="860"/>
      <c r="AKN20" s="861"/>
      <c r="AKO20" s="352"/>
      <c r="AKP20" s="859" t="str">
        <f>IF(AKS20="×",TIME(0,0,0),IF(AKQ4="非常勤",AJO20,AKA20))</f>
        <v>　</v>
      </c>
      <c r="AKQ20" s="860"/>
      <c r="AKR20" s="861"/>
      <c r="AKS20" s="352"/>
      <c r="AKT20" s="862"/>
      <c r="AKU20" s="863"/>
      <c r="AKV20" s="862"/>
      <c r="AKW20" s="864"/>
      <c r="AKX20" s="863"/>
      <c r="AKY20" s="865"/>
      <c r="AKZ20" s="866"/>
      <c r="ALA20" s="866"/>
      <c r="ALB20" s="867"/>
      <c r="ALC20" s="377">
        <f>$A$20</f>
        <v>6</v>
      </c>
      <c r="ALD20" s="378" t="str">
        <f>$B$20</f>
        <v>祝</v>
      </c>
      <c r="ALE20" s="854"/>
      <c r="ALF20" s="855"/>
      <c r="ALG20" s="854"/>
      <c r="ALH20" s="855"/>
      <c r="ALI20" s="856" t="str">
        <f>IFERROR(IF(OR(ALD20="日",ALD20="祝",ALD20=0,ALE20=""),"　",MAX(IF(AND(ALE20&lt;=ALI14,ALG20&gt;ALJ14),ALJ14-ALI14,IF(AND(ALE20&gt;ALI14,ALG20&lt;=ALJ14),ALG20-ALE20,IF(AND(ALE20&lt;=ALI14,ALG20&lt;=ALJ14),ALG20-ALI14,IF(AND(ALE20&gt;ALI14,ALG20&gt;ALJ14),ALJ14-ALE20,0)))),0)),0)</f>
        <v>　</v>
      </c>
      <c r="ALJ20" s="857"/>
      <c r="ALK20" s="858"/>
      <c r="ALL20" s="856" t="str">
        <f>IFERROR(IF(OR(ALD20="日",ALD20="祝",ALD20=0,ALE20=""),"　",MAX(IF(AND(ALE20&gt;ALO14,ALG20&gt;ALM14),0,IF(AND(ALE20&lt;=ALO14,ALE20&gt;ALL14,ALG20&gt;ALM14),ALO14-ALE20,IF(AND(ALE20&lt;=ALO14,ALE20&lt;=ALL14,ALG20&gt;ALM14),ALO14-ALL14,IF(AND(ALE20&gt;ALL14,ALG20&lt;=ALM14),ALG20-ALE20,IF(AND(ALE20&lt;=ALL14,ALG20&lt;=ALM14),ALG20-ALL14,0))))),0)),0)</f>
        <v>　</v>
      </c>
      <c r="ALM20" s="857"/>
      <c r="ALN20" s="858"/>
      <c r="ALO20" s="856" t="str">
        <f>IFERROR(IF(OR(ALD20="日",ALD20="祝",ALD20=0,ALE20=""),"　",MAX(IF(AND(ALE20&lt;=ALO14,ALG20&gt;ALP14),ALP14-ALO14,IF(ALG20&lt;=ALP14,0,IF(AND(ALE20&gt;ALO14,ALG20&gt;ALP14),ALP14-ALE20,0))),0)),0)</f>
        <v>　</v>
      </c>
      <c r="ALP20" s="857"/>
      <c r="ALQ20" s="858"/>
      <c r="ALR20" s="856" t="str">
        <f>IFERROR(IF(OR(ALD20="日",ALD20="祝",ALD20=0,ALE20=""),"　",MAX(IF(ALE20&gt;ALR14,ALG20-ALE20,IF(ALE20&lt;=ALR14,ALG20-ALR14,0)),0)),0)</f>
        <v>　</v>
      </c>
      <c r="ALS20" s="857"/>
      <c r="ALT20" s="858"/>
      <c r="ALU20" s="856" t="str">
        <f>IFERROR(IF(OR(ALD20="日",ALD20="祝",ALD20=0,ALE20=""),"　",MAX(IF(AND(ALE20&lt;=ALU14,ALG20&gt;ALV14),ALV14-ALU14,IF(AND(ALE20&gt;ALU14,ALG20&lt;=ALV14),ALG20-ALE20,IF(AND(ALE20&lt;=ALU14,ALG20&lt;=ALV14),ALG20-ALU14,IF(AND(ALE20&gt;ALU14,ALG20&gt;ALV14),ALV14-ALE20,0)))),0)),0)</f>
        <v>　</v>
      </c>
      <c r="ALV20" s="857"/>
      <c r="ALW20" s="858"/>
      <c r="ALX20" s="856" t="str">
        <f>IFERROR(IF(OR(ALD20="日",ALD20="祝",ALD20=0,ALE20=""),"　",MAX(IF(AND(ALE20&gt;AMA14,ALG20&gt;ALY14),0,IF(AND(ALE20&lt;=AMA14,ALE20&gt;ALX14,ALG20&gt;ALY14),AMA14-ALE20,IF(AND(ALE20&lt;=AMA14,ALE20&lt;=ALX14,ALG20&gt;ALY14),AMA14-ALX14,IF(AND(ALE20&gt;ALX14,ALG20&lt;=ALY14),ALG20-ALE20,IF(AND(ALE20&lt;=ALX14,ALG20&lt;=ALY14),ALG20-ALX14,0))))),0)),0)</f>
        <v>　</v>
      </c>
      <c r="ALY20" s="857"/>
      <c r="ALZ20" s="858"/>
      <c r="AMA20" s="856" t="str">
        <f>IFERROR(IF(OR(ALD20="日",ALD20="祝",ALD20=0,ALE20=""),"　",MAX(IF(AND(ALE20&lt;=AMA14,ALG20&gt;AMB14),AMB14-AMA14,IF(ALG20&lt;=AMB14,0,IF(AND(ALE20&gt;AMA14,ALG20&gt;AMB14),AMB14-ALE20,0))),0)),0)</f>
        <v>　</v>
      </c>
      <c r="AMB20" s="857"/>
      <c r="AMC20" s="858"/>
      <c r="AMD20" s="856" t="str">
        <f t="shared" si="18"/>
        <v>　</v>
      </c>
      <c r="AME20" s="857"/>
      <c r="AMF20" s="858"/>
      <c r="AMG20" s="859" t="str">
        <f>IF(AMJ20="×",TIME(0,0,0),IF(AMT4="非常勤",ALI20,ALU20))</f>
        <v>　</v>
      </c>
      <c r="AMH20" s="860"/>
      <c r="AMI20" s="861"/>
      <c r="AMJ20" s="352"/>
      <c r="AMK20" s="859" t="str">
        <f>IF(AMN20="×",TIME(0,0,0),IF(AMT4="非常勤",ALL20,ALX20))</f>
        <v>　</v>
      </c>
      <c r="AML20" s="860"/>
      <c r="AMM20" s="861"/>
      <c r="AMN20" s="352"/>
      <c r="AMO20" s="859" t="str">
        <f>IF(AMR20="×",TIME(0,0,0),IF(AMT4="非常勤",ALO20,AMA20))</f>
        <v>　</v>
      </c>
      <c r="AMP20" s="860"/>
      <c r="AMQ20" s="861"/>
      <c r="AMR20" s="352"/>
      <c r="AMS20" s="859" t="str">
        <f>IF(AMV20="×",TIME(0,0,0),IF(AMT4="非常勤",ALR20,AMD20))</f>
        <v>　</v>
      </c>
      <c r="AMT20" s="860"/>
      <c r="AMU20" s="861"/>
      <c r="AMV20" s="352"/>
      <c r="AMW20" s="862"/>
      <c r="AMX20" s="863"/>
      <c r="AMY20" s="862"/>
      <c r="AMZ20" s="864"/>
      <c r="ANA20" s="863"/>
      <c r="ANB20" s="865"/>
      <c r="ANC20" s="866"/>
      <c r="AND20" s="866"/>
      <c r="ANE20" s="867"/>
      <c r="ANF20" s="377">
        <f>$A$20</f>
        <v>6</v>
      </c>
      <c r="ANG20" s="378" t="str">
        <f>$B$20</f>
        <v>祝</v>
      </c>
      <c r="ANH20" s="854"/>
      <c r="ANI20" s="855"/>
      <c r="ANJ20" s="854"/>
      <c r="ANK20" s="855"/>
      <c r="ANL20" s="856" t="str">
        <f>IFERROR(IF(OR(ANG20="日",ANG20="祝",ANG20=0,ANH20=""),"　",MAX(IF(AND(ANH20&lt;=ANL14,ANJ20&gt;ANM14),ANM14-ANL14,IF(AND(ANH20&gt;ANL14,ANJ20&lt;=ANM14),ANJ20-ANH20,IF(AND(ANH20&lt;=ANL14,ANJ20&lt;=ANM14),ANJ20-ANL14,IF(AND(ANH20&gt;ANL14,ANJ20&gt;ANM14),ANM14-ANH20,0)))),0)),0)</f>
        <v>　</v>
      </c>
      <c r="ANM20" s="857"/>
      <c r="ANN20" s="858"/>
      <c r="ANO20" s="856" t="str">
        <f>IFERROR(IF(OR(ANG20="日",ANG20="祝",ANG20=0,ANH20=""),"　",MAX(IF(AND(ANH20&gt;ANR14,ANJ20&gt;ANP14),0,IF(AND(ANH20&lt;=ANR14,ANH20&gt;ANO14,ANJ20&gt;ANP14),ANR14-ANH20,IF(AND(ANH20&lt;=ANR14,ANH20&lt;=ANO14,ANJ20&gt;ANP14),ANR14-ANO14,IF(AND(ANH20&gt;ANO14,ANJ20&lt;=ANP14),ANJ20-ANH20,IF(AND(ANH20&lt;=ANO14,ANJ20&lt;=ANP14),ANJ20-ANO14,0))))),0)),0)</f>
        <v>　</v>
      </c>
      <c r="ANP20" s="857"/>
      <c r="ANQ20" s="858"/>
      <c r="ANR20" s="856" t="str">
        <f>IFERROR(IF(OR(ANG20="日",ANG20="祝",ANG20=0,ANH20=""),"　",MAX(IF(AND(ANH20&lt;=ANR14,ANJ20&gt;ANS14),ANS14-ANR14,IF(ANJ20&lt;=ANS14,0,IF(AND(ANH20&gt;ANR14,ANJ20&gt;ANS14),ANS14-ANH20,0))),0)),0)</f>
        <v>　</v>
      </c>
      <c r="ANS20" s="857"/>
      <c r="ANT20" s="858"/>
      <c r="ANU20" s="856" t="str">
        <f>IFERROR(IF(OR(ANG20="日",ANG20="祝",ANG20=0,ANH20=""),"　",MAX(IF(ANH20&gt;ANU14,ANJ20-ANH20,IF(ANH20&lt;=ANU14,ANJ20-ANU14,0)),0)),0)</f>
        <v>　</v>
      </c>
      <c r="ANV20" s="857"/>
      <c r="ANW20" s="858"/>
      <c r="ANX20" s="856" t="str">
        <f>IFERROR(IF(OR(ANG20="日",ANG20="祝",ANG20=0,ANH20=""),"　",MAX(IF(AND(ANH20&lt;=ANX14,ANJ20&gt;ANY14),ANY14-ANX14,IF(AND(ANH20&gt;ANX14,ANJ20&lt;=ANY14),ANJ20-ANH20,IF(AND(ANH20&lt;=ANX14,ANJ20&lt;=ANY14),ANJ20-ANX14,IF(AND(ANH20&gt;ANX14,ANJ20&gt;ANY14),ANY14-ANH20,0)))),0)),0)</f>
        <v>　</v>
      </c>
      <c r="ANY20" s="857"/>
      <c r="ANZ20" s="858"/>
      <c r="AOA20" s="856" t="str">
        <f>IFERROR(IF(OR(ANG20="日",ANG20="祝",ANG20=0,ANH20=""),"　",MAX(IF(AND(ANH20&gt;AOD14,ANJ20&gt;AOB14),0,IF(AND(ANH20&lt;=AOD14,ANH20&gt;AOA14,ANJ20&gt;AOB14),AOD14-ANH20,IF(AND(ANH20&lt;=AOD14,ANH20&lt;=AOA14,ANJ20&gt;AOB14),AOD14-AOA14,IF(AND(ANH20&gt;AOA14,ANJ20&lt;=AOB14),ANJ20-ANH20,IF(AND(ANH20&lt;=AOA14,ANJ20&lt;=AOB14),ANJ20-AOA14,0))))),0)),0)</f>
        <v>　</v>
      </c>
      <c r="AOB20" s="857"/>
      <c r="AOC20" s="858"/>
      <c r="AOD20" s="856" t="str">
        <f>IFERROR(IF(OR(ANG20="日",ANG20="祝",ANG20=0,ANH20=""),"　",MAX(IF(AND(ANH20&lt;=AOD14,ANJ20&gt;AOE14),AOE14-AOD14,IF(ANJ20&lt;=AOE14,0,IF(AND(ANH20&gt;AOD14,ANJ20&gt;AOE14),AOE14-ANH20,0))),0)),0)</f>
        <v>　</v>
      </c>
      <c r="AOE20" s="857"/>
      <c r="AOF20" s="858"/>
      <c r="AOG20" s="856" t="str">
        <f t="shared" si="19"/>
        <v>　</v>
      </c>
      <c r="AOH20" s="857"/>
      <c r="AOI20" s="858"/>
      <c r="AOJ20" s="859" t="str">
        <f>IF(AOM20="×",TIME(0,0,0),IF(AOW4="非常勤",ANL20,ANX20))</f>
        <v>　</v>
      </c>
      <c r="AOK20" s="860"/>
      <c r="AOL20" s="861"/>
      <c r="AOM20" s="352"/>
      <c r="AON20" s="859" t="str">
        <f>IF(AOQ20="×",TIME(0,0,0),IF(AOW4="非常勤",ANO20,AOA20))</f>
        <v>　</v>
      </c>
      <c r="AOO20" s="860"/>
      <c r="AOP20" s="861"/>
      <c r="AOQ20" s="352"/>
      <c r="AOR20" s="859" t="str">
        <f>IF(AOU20="×",TIME(0,0,0),IF(AOW4="非常勤",ANR20,AOD20))</f>
        <v>　</v>
      </c>
      <c r="AOS20" s="860"/>
      <c r="AOT20" s="861"/>
      <c r="AOU20" s="352"/>
      <c r="AOV20" s="859" t="str">
        <f>IF(AOY20="×",TIME(0,0,0),IF(AOW4="非常勤",ANU20,AOG20))</f>
        <v>　</v>
      </c>
      <c r="AOW20" s="860"/>
      <c r="AOX20" s="861"/>
      <c r="AOY20" s="352"/>
      <c r="AOZ20" s="862"/>
      <c r="APA20" s="863"/>
      <c r="APB20" s="862"/>
      <c r="APC20" s="864"/>
      <c r="APD20" s="863"/>
      <c r="APE20" s="865"/>
      <c r="APF20" s="866"/>
      <c r="APG20" s="866"/>
      <c r="APH20" s="867"/>
    </row>
    <row r="21" spans="1:1100" ht="15" customHeight="1">
      <c r="A21" s="377">
        <f>DAY(DATE('別紙2-1【初めに入力】'!$W$2,'別紙2-1【初めに入力】'!$Q$2,A20+1))</f>
        <v>7</v>
      </c>
      <c r="B21" s="378" t="str">
        <f>IF(IFERROR(MATCH(DATE('別紙2-1【初めに入力】'!$W$2,'別紙2-1【初めに入力】'!$Q$2,$A21),万年カレンダー・祝日!$K$2:$K$27,0),0)&gt;=1,"祝",TEXT(WEEKDAY(DATE('別紙2-1【初めに入力】'!$W$2,'別紙2-1【初めに入力】'!$Q$2,'別表_個別勤務状況（1～20）'!A21)),"aaa"))</f>
        <v>火</v>
      </c>
      <c r="C21" s="797"/>
      <c r="D21" s="797"/>
      <c r="E21" s="797"/>
      <c r="F21" s="797"/>
      <c r="G21" s="856" t="str">
        <f>IFERROR(IF(OR(B21="日",B21="祝",B21=0,C21=""),"　",MAX(IF(AND(C21&lt;=G14,E21&gt;H14),H14-G14,IF(AND(C21&gt;G14,E21&lt;=H14),E21-C21,IF(AND(C21&lt;=G14,E21&lt;=H14),E21-G14,IF(AND(C21&gt;G14,E21&gt;H14),H14-C21,0)))),0)),0)</f>
        <v>　</v>
      </c>
      <c r="H21" s="857"/>
      <c r="I21" s="858"/>
      <c r="J21" s="856" t="str">
        <f>IFERROR(IF(OR(B21="日",B21="祝",B21=0,C21=""),"　",MAX(IF(AND(C21&gt;M14,E21&gt;K14),0,IF(AND(C21&lt;=M14,C21&gt;J14,E21&gt;K14),M14-C21,IF(AND(C21&lt;=M14,C21&lt;=J14,E21&gt;K14),M14-J14,IF(AND(C21&gt;J14,E21&lt;=K14),E21-C21,IF(AND(C21&lt;=J14,E21&lt;=K14),E21-J14,0))))),0)),0)</f>
        <v>　</v>
      </c>
      <c r="K21" s="857"/>
      <c r="L21" s="858"/>
      <c r="M21" s="856" t="str">
        <f>IFERROR(IF(OR(B21="日",B21="祝",B21=0,C21=""),"　",MAX(IF(AND(C21&lt;=M14,E21&gt;N14),N14-M14,IF(E21&lt;=N14,0,IF(AND(C21&gt;M14,E21&gt;N14),N14-C21,0))),0)),0)</f>
        <v>　</v>
      </c>
      <c r="N21" s="857"/>
      <c r="O21" s="858"/>
      <c r="P21" s="856" t="str">
        <f>IFERROR(IF(OR(B21="日",B21="祝",B21=0,C21=""),"　",MAX(IF(C21&gt;P14,E21-C21,IF(C21&lt;=P14,E21-P14,0)),0)),0)</f>
        <v>　</v>
      </c>
      <c r="Q21" s="857"/>
      <c r="R21" s="858"/>
      <c r="S21" s="856" t="str">
        <f>IFERROR(IF(OR(B21="日",B21="祝",B21=0,C21=""),"　",MAX(IF(AND(C21&lt;=S14,E21&gt;T14),T14-S14,IF(AND(C21&gt;S14,E21&lt;=T14),E21-C21,IF(AND(C21&lt;=S14,E21&lt;=T14),E21-S14,IF(AND(C21&gt;S14,E21&gt;T14),T14-C21,0)))),0)),0)</f>
        <v>　</v>
      </c>
      <c r="T21" s="857"/>
      <c r="U21" s="858"/>
      <c r="V21" s="856" t="str">
        <f>IFERROR(IF(OR(B21="日",B21="祝",B21=0,C21=""),"　",MAX(IF(AND(C21&gt;Y14,E21&gt;W14),0,IF(AND(C21&lt;=Y14,C21&gt;V14,E21&gt;W14),Y14-C21,IF(AND(C21&lt;=Y14,C21&lt;=V14,E21&gt;W14),Y14-V14,IF(AND(C21&gt;V14,E21&lt;=W14),E21-C21,IF(AND(C21&lt;=V14,E21&lt;=W14),E21-V14,0))))),0)),0)</f>
        <v>　</v>
      </c>
      <c r="W21" s="857"/>
      <c r="X21" s="858"/>
      <c r="Y21" s="856" t="str">
        <f>IFERROR(IF(OR(B21="日",B21="祝",B21=0,C21=""),"　",MAX(IF(AND(C21&lt;=Y14,E21&gt;Z14),Z14-Y14,IF(E21&lt;=Z14,0,IF(AND(C21&gt;Y14,E21&gt;Z14),Z14-C21,0))),0)),0)</f>
        <v>　</v>
      </c>
      <c r="Z21" s="857"/>
      <c r="AA21" s="858"/>
      <c r="AB21" s="856" t="str">
        <f t="shared" si="0"/>
        <v>　</v>
      </c>
      <c r="AC21" s="857"/>
      <c r="AD21" s="858"/>
      <c r="AE21" s="954" t="str">
        <f>IF(AH21="×",TIME(0,0,0),IF(AR4="非常勤",G21,S21))</f>
        <v>　</v>
      </c>
      <c r="AF21" s="885"/>
      <c r="AG21" s="885"/>
      <c r="AH21" s="352"/>
      <c r="AI21" s="954" t="str">
        <f>IF(AL21="×",TIME(0,0,0),IF(AR4="非常勤",J21,V21))</f>
        <v>　</v>
      </c>
      <c r="AJ21" s="885"/>
      <c r="AK21" s="885"/>
      <c r="AL21" s="352"/>
      <c r="AM21" s="954" t="str">
        <f>IF(AP21="×",TIME(0,0,0),IF(AR4="非常勤",M21,Y21))</f>
        <v>　</v>
      </c>
      <c r="AN21" s="885"/>
      <c r="AO21" s="885"/>
      <c r="AP21" s="352"/>
      <c r="AQ21" s="954" t="str">
        <f>IF(AT21="×",TIME(0,0,0),IF(AR4="非常勤",P21,AB21))</f>
        <v>　</v>
      </c>
      <c r="AR21" s="885"/>
      <c r="AS21" s="955"/>
      <c r="AT21" s="352"/>
      <c r="AU21" s="956"/>
      <c r="AV21" s="956"/>
      <c r="AW21" s="862"/>
      <c r="AX21" s="864"/>
      <c r="AY21" s="863"/>
      <c r="AZ21" s="865"/>
      <c r="BA21" s="866"/>
      <c r="BB21" s="866"/>
      <c r="BC21" s="867"/>
      <c r="BD21" s="377">
        <f>$A$21</f>
        <v>7</v>
      </c>
      <c r="BE21" s="378" t="str">
        <f>$B$21</f>
        <v>火</v>
      </c>
      <c r="BF21" s="854"/>
      <c r="BG21" s="855"/>
      <c r="BH21" s="854"/>
      <c r="BI21" s="855"/>
      <c r="BJ21" s="856" t="str">
        <f>IFERROR(IF(OR(BE21="日",BE21="祝",BE21=0,BF21=""),"　",MAX(IF(AND(BF21&lt;=BJ14,BH21&gt;BK14),BK14-BJ14,IF(AND(BF21&gt;BJ14,BH21&lt;=BK14),BH21-BF21,IF(AND(BF21&lt;=BJ14,BH21&lt;=BK14),BH21-BJ14,IF(AND(BF21&gt;BJ14,BH21&gt;BK14),BK14-BF21,0)))),0)),0)</f>
        <v>　</v>
      </c>
      <c r="BK21" s="857"/>
      <c r="BL21" s="858"/>
      <c r="BM21" s="856" t="str">
        <f>IFERROR(IF(OR(BE21="日",BE21="祝",BE21=0,BF21=""),"　",MAX(IF(AND(BF21&gt;BP14,BH21&gt;BN14),0,IF(AND(BF21&lt;=BP14,BF21&gt;BM14,BH21&gt;BN14),BP14-BF21,IF(AND(BF21&lt;=BP14,BF21&lt;=BM14,BH21&gt;BN14),BP14-BM14,IF(AND(BF21&gt;BM14,BH21&lt;=BN14),BH21-BF21,IF(AND(BF21&lt;=BM14,BH21&lt;=BN14),BH21-BM14,0))))),0)),0)</f>
        <v>　</v>
      </c>
      <c r="BN21" s="857"/>
      <c r="BO21" s="858"/>
      <c r="BP21" s="856" t="str">
        <f>IFERROR(IF(OR(BE21="日",BE21="祝",BE21=0,BF21=""),"　",MAX(IF(AND(BF21&lt;=BP14,BH21&gt;BQ14),BQ14-BP14,IF(BH21&lt;=BQ14,0,IF(AND(BF21&gt;BP14,BH21&gt;BQ14),BQ14-BF21,0))),0)),0)</f>
        <v>　</v>
      </c>
      <c r="BQ21" s="857"/>
      <c r="BR21" s="858"/>
      <c r="BS21" s="856" t="str">
        <f>IFERROR(IF(OR(BE21="日",BE21="祝",BE21=0,BF21=""),"　",MAX(IF(BF21&gt;BS14,BH21-BF21,IF(BF21&lt;=BS14,BH21-BS14,0)),0)),0)</f>
        <v>　</v>
      </c>
      <c r="BT21" s="857"/>
      <c r="BU21" s="858"/>
      <c r="BV21" s="856" t="str">
        <f>IFERROR(IF(OR(BE21="日",BE21="祝",BE21=0,BF21=""),"　",MAX(IF(AND(BF21&lt;=BV14,BH21&gt;BW14),BW14-BV14,IF(AND(BF21&gt;BV14,BH21&lt;=BW14),BH21-BF21,IF(AND(BF21&lt;=BV14,BH21&lt;=BW14),BH21-BV14,IF(AND(BF21&gt;BV14,BH21&gt;BW14),BW14-BF21,0)))),0)),0)</f>
        <v>　</v>
      </c>
      <c r="BW21" s="857"/>
      <c r="BX21" s="858"/>
      <c r="BY21" s="856" t="str">
        <f>IFERROR(IF(OR(BE21="日",BE21="祝",BE21=0,BF21=""),"　",MAX(IF(AND(BF21&gt;CB14,BH21&gt;BZ14),0,IF(AND(BF21&lt;=CB14,BF21&gt;BY14,BH21&gt;BZ14),CB14-BF21,IF(AND(BF21&lt;=CB14,BF21&lt;=BY14,BH21&gt;BZ14),CB14-BY14,IF(AND(BF21&gt;BY14,BH21&lt;=BZ14),BH21-BF21,IF(AND(BF21&lt;=BY14,BH21&lt;=BZ14),BH21-BY14,0))))),0)),0)</f>
        <v>　</v>
      </c>
      <c r="BZ21" s="857"/>
      <c r="CA21" s="858"/>
      <c r="CB21" s="856" t="str">
        <f>IFERROR(IF(OR(BE21="日",BE21="祝",BE21=0,BF21=""),"　",MAX(IF(AND(BF21&lt;=CB14,BH21&gt;CC14),CC14-CB14,IF(BH21&lt;=CC14,0,IF(AND(BF21&gt;CB14,BH21&gt;CC14),CC14-BF21,0))),0)),0)</f>
        <v>　</v>
      </c>
      <c r="CC21" s="857"/>
      <c r="CD21" s="858"/>
      <c r="CE21" s="856" t="str">
        <f t="shared" si="1"/>
        <v>　</v>
      </c>
      <c r="CF21" s="857"/>
      <c r="CG21" s="858"/>
      <c r="CH21" s="859" t="str">
        <f>IF(CK21="×",TIME(0,0,0),IF(CU4="非常勤",BJ21,BV21))</f>
        <v>　</v>
      </c>
      <c r="CI21" s="860"/>
      <c r="CJ21" s="861"/>
      <c r="CK21" s="352"/>
      <c r="CL21" s="859" t="str">
        <f>IF(CO21="×",TIME(0,0,0),IF(CU4="非常勤",BM21,BY21))</f>
        <v>　</v>
      </c>
      <c r="CM21" s="860"/>
      <c r="CN21" s="861"/>
      <c r="CO21" s="352"/>
      <c r="CP21" s="859" t="str">
        <f>IF(CS21="×",TIME(0,0,0),IF(CU4="非常勤",BP21,CB21))</f>
        <v>　</v>
      </c>
      <c r="CQ21" s="860"/>
      <c r="CR21" s="861"/>
      <c r="CS21" s="352"/>
      <c r="CT21" s="859" t="str">
        <f>IF(CW21="×",TIME(0,0,0),IF(CU4="非常勤",BS21,CE21))</f>
        <v>　</v>
      </c>
      <c r="CU21" s="860"/>
      <c r="CV21" s="861"/>
      <c r="CW21" s="352"/>
      <c r="CX21" s="862"/>
      <c r="CY21" s="863"/>
      <c r="CZ21" s="862"/>
      <c r="DA21" s="864"/>
      <c r="DB21" s="863"/>
      <c r="DC21" s="865"/>
      <c r="DD21" s="866"/>
      <c r="DE21" s="866"/>
      <c r="DF21" s="867"/>
      <c r="DG21" s="377">
        <f>$A$21</f>
        <v>7</v>
      </c>
      <c r="DH21" s="378" t="str">
        <f>$B$21</f>
        <v>火</v>
      </c>
      <c r="DI21" s="854"/>
      <c r="DJ21" s="855"/>
      <c r="DK21" s="854"/>
      <c r="DL21" s="855"/>
      <c r="DM21" s="856" t="str">
        <f>IFERROR(IF(OR(DH21="日",DH21="祝",DH21=0,DI21=""),"　",MAX(IF(AND(DI21&lt;=DM14,DK21&gt;DN14),DN14-DM14,IF(AND(DI21&gt;DM14,DK21&lt;=DN14),DK21-DI21,IF(AND(DI21&lt;=DM14,DK21&lt;=DN14),DK21-DM14,IF(AND(DI21&gt;DM14,DK21&gt;DN14),DN14-DI21,0)))),0)),0)</f>
        <v>　</v>
      </c>
      <c r="DN21" s="857"/>
      <c r="DO21" s="858"/>
      <c r="DP21" s="856" t="str">
        <f>IFERROR(IF(OR(DH21="日",DH21="祝",DH21=0,DI21=""),"　",MAX(IF(AND(DI21&gt;DS14,DK21&gt;DQ14),0,IF(AND(DI21&lt;=DS14,DI21&gt;DP14,DK21&gt;DQ14),DS14-DI21,IF(AND(DI21&lt;=DS14,DI21&lt;=DP14,DK21&gt;DQ14),DS14-DP14,IF(AND(DI21&gt;DP14,DK21&lt;=DQ14),DK21-DI21,IF(AND(DI21&lt;=DP14,DK21&lt;=DQ14),DK21-DP14,0))))),0)),0)</f>
        <v>　</v>
      </c>
      <c r="DQ21" s="857"/>
      <c r="DR21" s="858"/>
      <c r="DS21" s="856" t="str">
        <f>IFERROR(IF(OR(DH21="日",DH21="祝",DH21=0,DI21=""),"　",MAX(IF(AND(DI21&lt;=DS14,DK21&gt;DT14),DT14-DS14,IF(DK21&lt;=DT14,0,IF(AND(DI21&gt;DS14,DK21&gt;DT14),DT14-DI21,0))),0)),0)</f>
        <v>　</v>
      </c>
      <c r="DT21" s="857"/>
      <c r="DU21" s="858"/>
      <c r="DV21" s="856" t="str">
        <f>IFERROR(IF(OR(DH21="日",DH21="祝",DH21=0,DI21=""),"　",MAX(IF(DI21&gt;DV14,DK21-DI21,IF(DI21&lt;=DV14,DK21-DV14,0)),0)),0)</f>
        <v>　</v>
      </c>
      <c r="DW21" s="857"/>
      <c r="DX21" s="858"/>
      <c r="DY21" s="856" t="str">
        <f>IFERROR(IF(OR(DH21="日",DH21="祝",DH21=0,DI21=""),"　",MAX(IF(AND(DI21&lt;=DY14,DK21&gt;DZ14),DZ14-DY14,IF(AND(DI21&gt;DY14,DK21&lt;=DZ14),DK21-DI21,IF(AND(DI21&lt;=DY14,DK21&lt;=DZ14),DK21-DY14,IF(AND(DI21&gt;DY14,DK21&gt;DZ14),DZ14-DI21,0)))),0)),0)</f>
        <v>　</v>
      </c>
      <c r="DZ21" s="857"/>
      <c r="EA21" s="858"/>
      <c r="EB21" s="856" t="str">
        <f>IFERROR(IF(OR(DH21="日",DH21="祝",DH21=0,DI21=""),"　",MAX(IF(AND(DI21&gt;EE14,DK21&gt;EC14),0,IF(AND(DI21&lt;=EE14,DI21&gt;EB14,DK21&gt;EC14),EE14-DI21,IF(AND(DI21&lt;=EE14,DI21&lt;=EB14,DK21&gt;EC14),EE14-EB14,IF(AND(DI21&gt;EB14,DK21&lt;=EC14),DK21-DI21,IF(AND(DI21&lt;=EB14,DK21&lt;=EC14),DK21-EB14,0))))),0)),0)</f>
        <v>　</v>
      </c>
      <c r="EC21" s="857"/>
      <c r="ED21" s="858"/>
      <c r="EE21" s="856" t="str">
        <f>IFERROR(IF(OR(DH21="日",DH21="祝",DH21=0,DI21=""),"　",MAX(IF(AND(DI21&lt;=EE14,DK21&gt;EF14),EF14-EE14,IF(DK21&lt;=EF14,0,IF(AND(DI21&gt;EE14,DK21&gt;EF14),EF14-DI21,0))),0)),0)</f>
        <v>　</v>
      </c>
      <c r="EF21" s="857"/>
      <c r="EG21" s="858"/>
      <c r="EH21" s="856" t="str">
        <f t="shared" si="2"/>
        <v>　</v>
      </c>
      <c r="EI21" s="857"/>
      <c r="EJ21" s="858"/>
      <c r="EK21" s="859" t="str">
        <f>IF(EN21="×",TIME(0,0,0),IF(EX4="非常勤",DM21,DY21))</f>
        <v>　</v>
      </c>
      <c r="EL21" s="860"/>
      <c r="EM21" s="861"/>
      <c r="EN21" s="352"/>
      <c r="EO21" s="859" t="str">
        <f>IF(ER21="×",TIME(0,0,0),IF(EX4="非常勤",DP21,EB21))</f>
        <v>　</v>
      </c>
      <c r="EP21" s="860"/>
      <c r="EQ21" s="861"/>
      <c r="ER21" s="352"/>
      <c r="ES21" s="859" t="str">
        <f>IF(EV21="×",TIME(0,0,0),IF(EX4="非常勤",DS21,EE21))</f>
        <v>　</v>
      </c>
      <c r="ET21" s="860"/>
      <c r="EU21" s="861"/>
      <c r="EV21" s="352"/>
      <c r="EW21" s="859" t="str">
        <f>IF(EZ21="×",TIME(0,0,0),IF(EX4="非常勤",DV21,EH21))</f>
        <v>　</v>
      </c>
      <c r="EX21" s="860"/>
      <c r="EY21" s="861"/>
      <c r="EZ21" s="352"/>
      <c r="FA21" s="862"/>
      <c r="FB21" s="863"/>
      <c r="FC21" s="862"/>
      <c r="FD21" s="864"/>
      <c r="FE21" s="863"/>
      <c r="FF21" s="865"/>
      <c r="FG21" s="866"/>
      <c r="FH21" s="866"/>
      <c r="FI21" s="867"/>
      <c r="FJ21" s="377">
        <f>$A$21</f>
        <v>7</v>
      </c>
      <c r="FK21" s="378" t="str">
        <f>$B$21</f>
        <v>火</v>
      </c>
      <c r="FL21" s="854"/>
      <c r="FM21" s="855"/>
      <c r="FN21" s="854"/>
      <c r="FO21" s="855"/>
      <c r="FP21" s="856" t="str">
        <f>IFERROR(IF(OR(FK21="日",FK21="祝",FK21=0,FL21=""),"　",MAX(IF(AND(FL21&lt;=FP14,FN21&gt;FQ14),FQ14-FP14,IF(AND(FL21&gt;FP14,FN21&lt;=FQ14),FN21-FL21,IF(AND(FL21&lt;=FP14,FN21&lt;=FQ14),FN21-FP14,IF(AND(FL21&gt;FP14,FN21&gt;FQ14),FQ14-FL21,0)))),0)),0)</f>
        <v>　</v>
      </c>
      <c r="FQ21" s="857"/>
      <c r="FR21" s="858"/>
      <c r="FS21" s="856" t="str">
        <f>IFERROR(IF(OR(FK21="日",FK21="祝",FK21=0,FL21=""),"　",MAX(IF(AND(FL21&gt;FV14,FN21&gt;FT14),0,IF(AND(FL21&lt;=FV14,FL21&gt;FS14,FN21&gt;FT14),FV14-FL21,IF(AND(FL21&lt;=FV14,FL21&lt;=FS14,FN21&gt;FT14),FV14-FS14,IF(AND(FL21&gt;FS14,FN21&lt;=FT14),FN21-FL21,IF(AND(FL21&lt;=FS14,FN21&lt;=FT14),FN21-FS14,0))))),0)),0)</f>
        <v>　</v>
      </c>
      <c r="FT21" s="857"/>
      <c r="FU21" s="858"/>
      <c r="FV21" s="856" t="str">
        <f>IFERROR(IF(OR(FK21="日",FK21="祝",FK21=0,FL21=""),"　",MAX(IF(AND(FL21&lt;=FV14,FN21&gt;FW14),FW14-FV14,IF(FN21&lt;=FW14,0,IF(AND(FL21&gt;FV14,FN21&gt;FW14),FW14-FL21,0))),0)),0)</f>
        <v>　</v>
      </c>
      <c r="FW21" s="857"/>
      <c r="FX21" s="858"/>
      <c r="FY21" s="856" t="str">
        <f>IFERROR(IF(OR(FK21="日",FK21="祝",FK21=0,FL21=""),"　",MAX(IF(FL21&gt;FY14,FN21-FL21,IF(FL21&lt;=FY14,FN21-FY14,0)),0)),0)</f>
        <v>　</v>
      </c>
      <c r="FZ21" s="857"/>
      <c r="GA21" s="858"/>
      <c r="GB21" s="856" t="str">
        <f>IFERROR(IF(OR(FK21="日",FK21="祝",FK21=0,FL21=""),"　",MAX(IF(AND(FL21&lt;=GB14,FN21&gt;GC14),GC14-GB14,IF(AND(FL21&gt;GB14,FN21&lt;=GC14),FN21-FL21,IF(AND(FL21&lt;=GB14,FN21&lt;=GC14),FN21-GB14,IF(AND(FL21&gt;GB14,FN21&gt;GC14),GC14-FL21,0)))),0)),0)</f>
        <v>　</v>
      </c>
      <c r="GC21" s="857"/>
      <c r="GD21" s="858"/>
      <c r="GE21" s="856" t="str">
        <f>IFERROR(IF(OR(FK21="日",FK21="祝",FK21=0,FL21=""),"　",MAX(IF(AND(FL21&gt;GH14,FN21&gt;GF14),0,IF(AND(FL21&lt;=GH14,FL21&gt;GE14,FN21&gt;GF14),GH14-FL21,IF(AND(FL21&lt;=GH14,FL21&lt;=GE14,FN21&gt;GF14),GH14-GE14,IF(AND(FL21&gt;GE14,FN21&lt;=GF14),FN21-FL21,IF(AND(FL21&lt;=GE14,FN21&lt;=GF14),FN21-GE14,0))))),0)),0)</f>
        <v>　</v>
      </c>
      <c r="GF21" s="857"/>
      <c r="GG21" s="858"/>
      <c r="GH21" s="856" t="str">
        <f>IFERROR(IF(OR(FK21="日",FK21="祝",FK21=0,FL21=""),"　",MAX(IF(AND(FL21&lt;=GH14,FN21&gt;GI14),GI14-GH14,IF(FN21&lt;=GI14,0,IF(AND(FL21&gt;GH14,FN21&gt;GI14),GI14-FL21,0))),0)),0)</f>
        <v>　</v>
      </c>
      <c r="GI21" s="857"/>
      <c r="GJ21" s="858"/>
      <c r="GK21" s="856" t="str">
        <f t="shared" si="3"/>
        <v>　</v>
      </c>
      <c r="GL21" s="857"/>
      <c r="GM21" s="858"/>
      <c r="GN21" s="859" t="str">
        <f>IF(GQ21="×",TIME(0,0,0),IF(HA4="非常勤",FP21,GB21))</f>
        <v>　</v>
      </c>
      <c r="GO21" s="860"/>
      <c r="GP21" s="861"/>
      <c r="GQ21" s="352"/>
      <c r="GR21" s="859" t="str">
        <f>IF(GU21="×",TIME(0,0,0),IF(HA4="非常勤",FS21,GE21))</f>
        <v>　</v>
      </c>
      <c r="GS21" s="860"/>
      <c r="GT21" s="861"/>
      <c r="GU21" s="352"/>
      <c r="GV21" s="859" t="str">
        <f>IF(GY21="×",TIME(0,0,0),IF(HA4="非常勤",FV21,GH21))</f>
        <v>　</v>
      </c>
      <c r="GW21" s="860"/>
      <c r="GX21" s="861"/>
      <c r="GY21" s="352"/>
      <c r="GZ21" s="859" t="str">
        <f>IF(HC21="×",TIME(0,0,0),IF(HA4="非常勤",FY21,GK21))</f>
        <v>　</v>
      </c>
      <c r="HA21" s="860"/>
      <c r="HB21" s="861"/>
      <c r="HC21" s="352"/>
      <c r="HD21" s="862"/>
      <c r="HE21" s="863"/>
      <c r="HF21" s="862"/>
      <c r="HG21" s="864"/>
      <c r="HH21" s="863"/>
      <c r="HI21" s="865"/>
      <c r="HJ21" s="866"/>
      <c r="HK21" s="866"/>
      <c r="HL21" s="867"/>
      <c r="HM21" s="377">
        <f>$A$21</f>
        <v>7</v>
      </c>
      <c r="HN21" s="378" t="str">
        <f>$B$21</f>
        <v>火</v>
      </c>
      <c r="HO21" s="854"/>
      <c r="HP21" s="855"/>
      <c r="HQ21" s="854"/>
      <c r="HR21" s="855"/>
      <c r="HS21" s="856" t="str">
        <f>IFERROR(IF(OR(HN21="日",HN21="祝",HN21=0,HO21=""),"　",MAX(IF(AND(HO21&lt;=HS14,HQ21&gt;HT14),HT14-HS14,IF(AND(HO21&gt;HS14,HQ21&lt;=HT14),HQ21-HO21,IF(AND(HO21&lt;=HS14,HQ21&lt;=HT14),HQ21-HS14,IF(AND(HO21&gt;HS14,HQ21&gt;HT14),HT14-HO21,0)))),0)),0)</f>
        <v>　</v>
      </c>
      <c r="HT21" s="857"/>
      <c r="HU21" s="858"/>
      <c r="HV21" s="856" t="str">
        <f>IFERROR(IF(OR(HN21="日",HN21="祝",HN21=0,HO21=""),"　",MAX(IF(AND(HO21&gt;HY14,HQ21&gt;HW14),0,IF(AND(HO21&lt;=HY14,HO21&gt;HV14,HQ21&gt;HW14),HY14-HO21,IF(AND(HO21&lt;=HY14,HO21&lt;=HV14,HQ21&gt;HW14),HY14-HV14,IF(AND(HO21&gt;HV14,HQ21&lt;=HW14),HQ21-HO21,IF(AND(HO21&lt;=HV14,HQ21&lt;=HW14),HQ21-HV14,0))))),0)),0)</f>
        <v>　</v>
      </c>
      <c r="HW21" s="857"/>
      <c r="HX21" s="858"/>
      <c r="HY21" s="856" t="str">
        <f>IFERROR(IF(OR(HN21="日",HN21="祝",HN21=0,HO21=""),"　",MAX(IF(AND(HO21&lt;=HY14,HQ21&gt;HZ14),HZ14-HY14,IF(HQ21&lt;=HZ14,0,IF(AND(HO21&gt;HY14,HQ21&gt;HZ14),HZ14-HO21,0))),0)),0)</f>
        <v>　</v>
      </c>
      <c r="HZ21" s="857"/>
      <c r="IA21" s="858"/>
      <c r="IB21" s="856" t="str">
        <f>IFERROR(IF(OR(HN21="日",HN21="祝",HN21=0,HO21=""),"　",MAX(IF(HO21&gt;IB14,HQ21-HO21,IF(HO21&lt;=IB14,HQ21-IB14,0)),0)),0)</f>
        <v>　</v>
      </c>
      <c r="IC21" s="857"/>
      <c r="ID21" s="858"/>
      <c r="IE21" s="856" t="str">
        <f>IFERROR(IF(OR(HN21="日",HN21="祝",HN21=0,HO21=""),"　",MAX(IF(AND(HO21&lt;=IE14,HQ21&gt;IF14),IF14-IE14,IF(AND(HO21&gt;IE14,HQ21&lt;=IF14),HQ21-HO21,IF(AND(HO21&lt;=IE14,HQ21&lt;=IF14),HQ21-IE14,IF(AND(HO21&gt;IE14,HQ21&gt;IF14),IF14-HO21,0)))),0)),0)</f>
        <v>　</v>
      </c>
      <c r="IF21" s="857"/>
      <c r="IG21" s="858"/>
      <c r="IH21" s="856" t="str">
        <f>IFERROR(IF(OR(HN21="日",HN21="祝",HN21=0,HO21=""),"　",MAX(IF(AND(HO21&gt;IK14,HQ21&gt;II14),0,IF(AND(HO21&lt;=IK14,HO21&gt;IH14,HQ21&gt;II14),IK14-HO21,IF(AND(HO21&lt;=IK14,HO21&lt;=IH14,HQ21&gt;II14),IK14-IH14,IF(AND(HO21&gt;IH14,HQ21&lt;=II14),HQ21-HO21,IF(AND(HO21&lt;=IH14,HQ21&lt;=II14),HQ21-IH14,0))))),0)),0)</f>
        <v>　</v>
      </c>
      <c r="II21" s="857"/>
      <c r="IJ21" s="858"/>
      <c r="IK21" s="856" t="str">
        <f>IFERROR(IF(OR(HN21="日",HN21="祝",HN21=0,HO21=""),"　",MAX(IF(AND(HO21&lt;=IK14,HQ21&gt;IL14),IL14-IK14,IF(HQ21&lt;=IL14,0,IF(AND(HO21&gt;IK14,HQ21&gt;IL14),IL14-HO21,0))),0)),0)</f>
        <v>　</v>
      </c>
      <c r="IL21" s="857"/>
      <c r="IM21" s="858"/>
      <c r="IN21" s="856" t="str">
        <f t="shared" si="4"/>
        <v>　</v>
      </c>
      <c r="IO21" s="857"/>
      <c r="IP21" s="858"/>
      <c r="IQ21" s="859" t="str">
        <f>IF(IT21="×",TIME(0,0,0),IF(JD4="非常勤",HS21,IE21))</f>
        <v>　</v>
      </c>
      <c r="IR21" s="860"/>
      <c r="IS21" s="861"/>
      <c r="IT21" s="352"/>
      <c r="IU21" s="859" t="str">
        <f>IF(IX21="×",TIME(0,0,0),IF(JD4="非常勤",HV21,IH21))</f>
        <v>　</v>
      </c>
      <c r="IV21" s="860"/>
      <c r="IW21" s="861"/>
      <c r="IX21" s="352"/>
      <c r="IY21" s="859" t="str">
        <f>IF(JB21="×",TIME(0,0,0),IF(JD4="非常勤",HY21,IK21))</f>
        <v>　</v>
      </c>
      <c r="IZ21" s="860"/>
      <c r="JA21" s="861"/>
      <c r="JB21" s="352"/>
      <c r="JC21" s="859" t="str">
        <f>IF(JF21="×",TIME(0,0,0),IF(JD4="非常勤",IB21,IN21))</f>
        <v>　</v>
      </c>
      <c r="JD21" s="860"/>
      <c r="JE21" s="861"/>
      <c r="JF21" s="352"/>
      <c r="JG21" s="862"/>
      <c r="JH21" s="863"/>
      <c r="JI21" s="862"/>
      <c r="JJ21" s="864"/>
      <c r="JK21" s="863"/>
      <c r="JL21" s="865"/>
      <c r="JM21" s="866"/>
      <c r="JN21" s="866"/>
      <c r="JO21" s="867"/>
      <c r="JP21" s="377">
        <f>$A$21</f>
        <v>7</v>
      </c>
      <c r="JQ21" s="378" t="str">
        <f>$B$21</f>
        <v>火</v>
      </c>
      <c r="JR21" s="854"/>
      <c r="JS21" s="855"/>
      <c r="JT21" s="854"/>
      <c r="JU21" s="855"/>
      <c r="JV21" s="856" t="str">
        <f>IFERROR(IF(OR(JQ21="日",JQ21="祝",JQ21=0,JR21=""),"　",MAX(IF(AND(JR21&lt;=JV14,JT21&gt;JW14),JW14-JV14,IF(AND(JR21&gt;JV14,JT21&lt;=JW14),JT21-JR21,IF(AND(JR21&lt;=JV14,JT21&lt;=JW14),JT21-JV14,IF(AND(JR21&gt;JV14,JT21&gt;JW14),JW14-JR21,0)))),0)),0)</f>
        <v>　</v>
      </c>
      <c r="JW21" s="857"/>
      <c r="JX21" s="858"/>
      <c r="JY21" s="856" t="str">
        <f>IFERROR(IF(OR(JQ21="日",JQ21="祝",JQ21=0,JR21=""),"　",MAX(IF(AND(JR21&gt;KB14,JT21&gt;JZ14),0,IF(AND(JR21&lt;=KB14,JR21&gt;JY14,JT21&gt;JZ14),KB14-JR21,IF(AND(JR21&lt;=KB14,JR21&lt;=JY14,JT21&gt;JZ14),KB14-JY14,IF(AND(JR21&gt;JY14,JT21&lt;=JZ14),JT21-JR21,IF(AND(JR21&lt;=JY14,JT21&lt;=JZ14),JT21-JY14,0))))),0)),0)</f>
        <v>　</v>
      </c>
      <c r="JZ21" s="857"/>
      <c r="KA21" s="858"/>
      <c r="KB21" s="856" t="str">
        <f>IFERROR(IF(OR(JQ21="日",JQ21="祝",JQ21=0,JR21=""),"　",MAX(IF(AND(JR21&lt;=KB14,JT21&gt;KC14),KC14-KB14,IF(JT21&lt;=KC14,0,IF(AND(JR21&gt;KB14,JT21&gt;KC14),KC14-JR21,0))),0)),0)</f>
        <v>　</v>
      </c>
      <c r="KC21" s="857"/>
      <c r="KD21" s="858"/>
      <c r="KE21" s="856" t="str">
        <f>IFERROR(IF(OR(JQ21="日",JQ21="祝",JQ21=0,JR21=""),"　",MAX(IF(JR21&gt;KE14,JT21-JR21,IF(JR21&lt;=KE14,JT21-KE14,0)),0)),0)</f>
        <v>　</v>
      </c>
      <c r="KF21" s="857"/>
      <c r="KG21" s="858"/>
      <c r="KH21" s="856" t="str">
        <f>IFERROR(IF(OR(JQ21="日",JQ21="祝",JQ21=0,JR21=""),"　",MAX(IF(AND(JR21&lt;=KH14,JT21&gt;KI14),KI14-KH14,IF(AND(JR21&gt;KH14,JT21&lt;=KI14),JT21-JR21,IF(AND(JR21&lt;=KH14,JT21&lt;=KI14),JT21-KH14,IF(AND(JR21&gt;KH14,JT21&gt;KI14),KI14-JR21,0)))),0)),0)</f>
        <v>　</v>
      </c>
      <c r="KI21" s="857"/>
      <c r="KJ21" s="858"/>
      <c r="KK21" s="856" t="str">
        <f>IFERROR(IF(OR(JQ21="日",JQ21="祝",JQ21=0,JR21=""),"　",MAX(IF(AND(JR21&gt;KN14,JT21&gt;KL14),0,IF(AND(JR21&lt;=KN14,JR21&gt;KK14,JT21&gt;KL14),KN14-JR21,IF(AND(JR21&lt;=KN14,JR21&lt;=KK14,JT21&gt;KL14),KN14-KK14,IF(AND(JR21&gt;KK14,JT21&lt;=KL14),JT21-JR21,IF(AND(JR21&lt;=KK14,JT21&lt;=KL14),JT21-KK14,0))))),0)),0)</f>
        <v>　</v>
      </c>
      <c r="KL21" s="857"/>
      <c r="KM21" s="858"/>
      <c r="KN21" s="856" t="str">
        <f>IFERROR(IF(OR(JQ21="日",JQ21="祝",JQ21=0,JR21=""),"　",MAX(IF(AND(JR21&lt;=KN14,JT21&gt;KO14),KO14-KN14,IF(JT21&lt;=KO14,0,IF(AND(JR21&gt;KN14,JT21&gt;KO14),KO14-JR21,0))),0)),0)</f>
        <v>　</v>
      </c>
      <c r="KO21" s="857"/>
      <c r="KP21" s="858"/>
      <c r="KQ21" s="856" t="str">
        <f t="shared" si="5"/>
        <v>　</v>
      </c>
      <c r="KR21" s="857"/>
      <c r="KS21" s="858"/>
      <c r="KT21" s="859" t="str">
        <f>IF(KW21="×",TIME(0,0,0),IF(LG4="非常勤",JV21,KH21))</f>
        <v>　</v>
      </c>
      <c r="KU21" s="860"/>
      <c r="KV21" s="861"/>
      <c r="KW21" s="352"/>
      <c r="KX21" s="859" t="str">
        <f>IF(LA21="×",TIME(0,0,0),IF(LG4="非常勤",JY21,KK21))</f>
        <v>　</v>
      </c>
      <c r="KY21" s="860"/>
      <c r="KZ21" s="861"/>
      <c r="LA21" s="352"/>
      <c r="LB21" s="859" t="str">
        <f>IF(LE21="×",TIME(0,0,0),IF(LG4="非常勤",KB21,KN21))</f>
        <v>　</v>
      </c>
      <c r="LC21" s="860"/>
      <c r="LD21" s="861"/>
      <c r="LE21" s="352"/>
      <c r="LF21" s="859" t="str">
        <f>IF(LI21="×",TIME(0,0,0),IF(LG4="非常勤",KE21,KQ21))</f>
        <v>　</v>
      </c>
      <c r="LG21" s="860"/>
      <c r="LH21" s="861"/>
      <c r="LI21" s="352"/>
      <c r="LJ21" s="862"/>
      <c r="LK21" s="863"/>
      <c r="LL21" s="862"/>
      <c r="LM21" s="864"/>
      <c r="LN21" s="863"/>
      <c r="LO21" s="865"/>
      <c r="LP21" s="866"/>
      <c r="LQ21" s="866"/>
      <c r="LR21" s="867"/>
      <c r="LS21" s="377">
        <f>$A$21</f>
        <v>7</v>
      </c>
      <c r="LT21" s="378" t="str">
        <f>$B$21</f>
        <v>火</v>
      </c>
      <c r="LU21" s="854"/>
      <c r="LV21" s="855"/>
      <c r="LW21" s="854"/>
      <c r="LX21" s="855"/>
      <c r="LY21" s="856" t="str">
        <f>IFERROR(IF(OR(LT21="日",LT21="祝",LT21=0,LU21=""),"　",MAX(IF(AND(LU21&lt;=LY14,LW21&gt;LZ14),LZ14-LY14,IF(AND(LU21&gt;LY14,LW21&lt;=LZ14),LW21-LU21,IF(AND(LU21&lt;=LY14,LW21&lt;=LZ14),LW21-LY14,IF(AND(LU21&gt;LY14,LW21&gt;LZ14),LZ14-LU21,0)))),0)),0)</f>
        <v>　</v>
      </c>
      <c r="LZ21" s="857"/>
      <c r="MA21" s="858"/>
      <c r="MB21" s="856" t="str">
        <f>IFERROR(IF(OR(LT21="日",LT21="祝",LT21=0,LU21=""),"　",MAX(IF(AND(LU21&gt;ME14,LW21&gt;MC14),0,IF(AND(LU21&lt;=ME14,LU21&gt;MB14,LW21&gt;MC14),ME14-LU21,IF(AND(LU21&lt;=ME14,LU21&lt;=MB14,LW21&gt;MC14),ME14-MB14,IF(AND(LU21&gt;MB14,LW21&lt;=MC14),LW21-LU21,IF(AND(LU21&lt;=MB14,LW21&lt;=MC14),LW21-MB14,0))))),0)),0)</f>
        <v>　</v>
      </c>
      <c r="MC21" s="857"/>
      <c r="MD21" s="858"/>
      <c r="ME21" s="856" t="str">
        <f>IFERROR(IF(OR(LT21="日",LT21="祝",LT21=0,LU21=""),"　",MAX(IF(AND(LU21&lt;=ME14,LW21&gt;MF14),MF14-ME14,IF(LW21&lt;=MF14,0,IF(AND(LU21&gt;ME14,LW21&gt;MF14),MF14-LU21,0))),0)),0)</f>
        <v>　</v>
      </c>
      <c r="MF21" s="857"/>
      <c r="MG21" s="858"/>
      <c r="MH21" s="856" t="str">
        <f>IFERROR(IF(OR(LT21="日",LT21="祝",LT21=0,LU21=""),"　",MAX(IF(LU21&gt;MH14,LW21-LU21,IF(LU21&lt;=MH14,LW21-MH14,0)),0)),0)</f>
        <v>　</v>
      </c>
      <c r="MI21" s="857"/>
      <c r="MJ21" s="858"/>
      <c r="MK21" s="856" t="str">
        <f>IFERROR(IF(OR(LT21="日",LT21="祝",LT21=0,LU21=""),"　",MAX(IF(AND(LU21&lt;=MK14,LW21&gt;ML14),ML14-MK14,IF(AND(LU21&gt;MK14,LW21&lt;=ML14),LW21-LU21,IF(AND(LU21&lt;=MK14,LW21&lt;=ML14),LW21-MK14,IF(AND(LU21&gt;MK14,LW21&gt;ML14),ML14-LU21,0)))),0)),0)</f>
        <v>　</v>
      </c>
      <c r="ML21" s="857"/>
      <c r="MM21" s="858"/>
      <c r="MN21" s="856" t="str">
        <f>IFERROR(IF(OR(LT21="日",LT21="祝",LT21=0,LU21=""),"　",MAX(IF(AND(LU21&gt;MQ14,LW21&gt;MO14),0,IF(AND(LU21&lt;=MQ14,LU21&gt;MN14,LW21&gt;MO14),MQ14-LU21,IF(AND(LU21&lt;=MQ14,LU21&lt;=MN14,LW21&gt;MO14),MQ14-MN14,IF(AND(LU21&gt;MN14,LW21&lt;=MO14),LW21-LU21,IF(AND(LU21&lt;=MN14,LW21&lt;=MO14),LW21-MN14,0))))),0)),0)</f>
        <v>　</v>
      </c>
      <c r="MO21" s="857"/>
      <c r="MP21" s="858"/>
      <c r="MQ21" s="856" t="str">
        <f>IFERROR(IF(OR(LT21="日",LT21="祝",LT21=0,LU21=""),"　",MAX(IF(AND(LU21&lt;=MQ14,LW21&gt;MR14),MR14-MQ14,IF(LW21&lt;=MR14,0,IF(AND(LU21&gt;MQ14,LW21&gt;MR14),MR14-LU21,0))),0)),0)</f>
        <v>　</v>
      </c>
      <c r="MR21" s="857"/>
      <c r="MS21" s="858"/>
      <c r="MT21" s="856" t="str">
        <f t="shared" si="6"/>
        <v>　</v>
      </c>
      <c r="MU21" s="857"/>
      <c r="MV21" s="858"/>
      <c r="MW21" s="859" t="str">
        <f>IF(MZ21="×",TIME(0,0,0),IF(NJ4="非常勤",LY21,MK21))</f>
        <v>　</v>
      </c>
      <c r="MX21" s="860"/>
      <c r="MY21" s="861"/>
      <c r="MZ21" s="352"/>
      <c r="NA21" s="859" t="str">
        <f>IF(ND21="×",TIME(0,0,0),IF(NJ4="非常勤",MB21,MN21))</f>
        <v>　</v>
      </c>
      <c r="NB21" s="860"/>
      <c r="NC21" s="861"/>
      <c r="ND21" s="352"/>
      <c r="NE21" s="859" t="str">
        <f>IF(NH21="×",TIME(0,0,0),IF(NJ4="非常勤",ME21,MQ21))</f>
        <v>　</v>
      </c>
      <c r="NF21" s="860"/>
      <c r="NG21" s="861"/>
      <c r="NH21" s="352"/>
      <c r="NI21" s="859" t="str">
        <f>IF(NL21="×",TIME(0,0,0),IF(NJ4="非常勤",MH21,MT21))</f>
        <v>　</v>
      </c>
      <c r="NJ21" s="860"/>
      <c r="NK21" s="861"/>
      <c r="NL21" s="352"/>
      <c r="NM21" s="862"/>
      <c r="NN21" s="863"/>
      <c r="NO21" s="862"/>
      <c r="NP21" s="864"/>
      <c r="NQ21" s="863"/>
      <c r="NR21" s="865"/>
      <c r="NS21" s="866"/>
      <c r="NT21" s="866"/>
      <c r="NU21" s="867"/>
      <c r="NV21" s="377">
        <f>$A$21</f>
        <v>7</v>
      </c>
      <c r="NW21" s="378" t="str">
        <f>$B$21</f>
        <v>火</v>
      </c>
      <c r="NX21" s="854"/>
      <c r="NY21" s="855"/>
      <c r="NZ21" s="854"/>
      <c r="OA21" s="855"/>
      <c r="OB21" s="856" t="str">
        <f>IFERROR(IF(OR(NW21="日",NW21="祝",NW21=0,NX21=""),"　",MAX(IF(AND(NX21&lt;=OB14,NZ21&gt;OC14),OC14-OB14,IF(AND(NX21&gt;OB14,NZ21&lt;=OC14),NZ21-NX21,IF(AND(NX21&lt;=OB14,NZ21&lt;=OC14),NZ21-OB14,IF(AND(NX21&gt;OB14,NZ21&gt;OC14),OC14-NX21,0)))),0)),0)</f>
        <v>　</v>
      </c>
      <c r="OC21" s="857"/>
      <c r="OD21" s="858"/>
      <c r="OE21" s="856" t="str">
        <f>IFERROR(IF(OR(NW21="日",NW21="祝",NW21=0,NX21=""),"　",MAX(IF(AND(NX21&gt;OH14,NZ21&gt;OF14),0,IF(AND(NX21&lt;=OH14,NX21&gt;OE14,NZ21&gt;OF14),OH14-NX21,IF(AND(NX21&lt;=OH14,NX21&lt;=OE14,NZ21&gt;OF14),OH14-OE14,IF(AND(NX21&gt;OE14,NZ21&lt;=OF14),NZ21-NX21,IF(AND(NX21&lt;=OE14,NZ21&lt;=OF14),NZ21-OE14,0))))),0)),0)</f>
        <v>　</v>
      </c>
      <c r="OF21" s="857"/>
      <c r="OG21" s="858"/>
      <c r="OH21" s="856" t="str">
        <f>IFERROR(IF(OR(NW21="日",NW21="祝",NW21=0,NX21=""),"　",MAX(IF(AND(NX21&lt;=OH14,NZ21&gt;OI14),OI14-OH14,IF(NZ21&lt;=OI14,0,IF(AND(NX21&gt;OH14,NZ21&gt;OI14),OI14-NX21,0))),0)),0)</f>
        <v>　</v>
      </c>
      <c r="OI21" s="857"/>
      <c r="OJ21" s="858"/>
      <c r="OK21" s="856" t="str">
        <f>IFERROR(IF(OR(NW21="日",NW21="祝",NW21=0,NX21=""),"　",MAX(IF(NX21&gt;OK14,NZ21-NX21,IF(NX21&lt;=OK14,NZ21-OK14,0)),0)),0)</f>
        <v>　</v>
      </c>
      <c r="OL21" s="857"/>
      <c r="OM21" s="858"/>
      <c r="ON21" s="856" t="str">
        <f>IFERROR(IF(OR(NW21="日",NW21="祝",NW21=0,NX21=""),"　",MAX(IF(AND(NX21&lt;=ON14,NZ21&gt;OO14),OO14-ON14,IF(AND(NX21&gt;ON14,NZ21&lt;=OO14),NZ21-NX21,IF(AND(NX21&lt;=ON14,NZ21&lt;=OO14),NZ21-ON14,IF(AND(NX21&gt;ON14,NZ21&gt;OO14),OO14-NX21,0)))),0)),0)</f>
        <v>　</v>
      </c>
      <c r="OO21" s="857"/>
      <c r="OP21" s="858"/>
      <c r="OQ21" s="856" t="str">
        <f>IFERROR(IF(OR(NW21="日",NW21="祝",NW21=0,NX21=""),"　",MAX(IF(AND(NX21&gt;OT14,NZ21&gt;OR14),0,IF(AND(NX21&lt;=OT14,NX21&gt;OQ14,NZ21&gt;OR14),OT14-NX21,IF(AND(NX21&lt;=OT14,NX21&lt;=OQ14,NZ21&gt;OR14),OT14-OQ14,IF(AND(NX21&gt;OQ14,NZ21&lt;=OR14),NZ21-NX21,IF(AND(NX21&lt;=OQ14,NZ21&lt;=OR14),NZ21-OQ14,0))))),0)),0)</f>
        <v>　</v>
      </c>
      <c r="OR21" s="857"/>
      <c r="OS21" s="858"/>
      <c r="OT21" s="856" t="str">
        <f>IFERROR(IF(OR(NW21="日",NW21="祝",NW21=0,NX21=""),"　",MAX(IF(AND(NX21&lt;=OT14,NZ21&gt;OU14),OU14-OT14,IF(NZ21&lt;=OU14,0,IF(AND(NX21&gt;OT14,NZ21&gt;OU14),OU14-NX21,0))),0)),0)</f>
        <v>　</v>
      </c>
      <c r="OU21" s="857"/>
      <c r="OV21" s="858"/>
      <c r="OW21" s="856" t="str">
        <f t="shared" si="7"/>
        <v>　</v>
      </c>
      <c r="OX21" s="857"/>
      <c r="OY21" s="858"/>
      <c r="OZ21" s="859" t="str">
        <f>IF(PC21="×",TIME(0,0,0),IF(PM4="非常勤",OB21,ON21))</f>
        <v>　</v>
      </c>
      <c r="PA21" s="860"/>
      <c r="PB21" s="861"/>
      <c r="PC21" s="352"/>
      <c r="PD21" s="859" t="str">
        <f>IF(PG21="×",TIME(0,0,0),IF(PM4="非常勤",OE21,OQ21))</f>
        <v>　</v>
      </c>
      <c r="PE21" s="860"/>
      <c r="PF21" s="861"/>
      <c r="PG21" s="352"/>
      <c r="PH21" s="859" t="str">
        <f>IF(PK21="×",TIME(0,0,0),IF(PM4="非常勤",OH21,OT21))</f>
        <v>　</v>
      </c>
      <c r="PI21" s="860"/>
      <c r="PJ21" s="861"/>
      <c r="PK21" s="352"/>
      <c r="PL21" s="859" t="str">
        <f>IF(PO21="×",TIME(0,0,0),IF(PM4="非常勤",OK21,OW21))</f>
        <v>　</v>
      </c>
      <c r="PM21" s="860"/>
      <c r="PN21" s="861"/>
      <c r="PO21" s="352"/>
      <c r="PP21" s="862"/>
      <c r="PQ21" s="863"/>
      <c r="PR21" s="862"/>
      <c r="PS21" s="864"/>
      <c r="PT21" s="863"/>
      <c r="PU21" s="865"/>
      <c r="PV21" s="866"/>
      <c r="PW21" s="866"/>
      <c r="PX21" s="867"/>
      <c r="PY21" s="377">
        <f>$A$21</f>
        <v>7</v>
      </c>
      <c r="PZ21" s="378" t="str">
        <f>$B$21</f>
        <v>火</v>
      </c>
      <c r="QA21" s="854"/>
      <c r="QB21" s="855"/>
      <c r="QC21" s="854"/>
      <c r="QD21" s="855"/>
      <c r="QE21" s="856" t="str">
        <f>IFERROR(IF(OR(PZ21="日",PZ21="祝",PZ21=0,QA21=""),"　",MAX(IF(AND(QA21&lt;=QE14,QC21&gt;QF14),QF14-QE14,IF(AND(QA21&gt;QE14,QC21&lt;=QF14),QC21-QA21,IF(AND(QA21&lt;=QE14,QC21&lt;=QF14),QC21-QE14,IF(AND(QA21&gt;QE14,QC21&gt;QF14),QF14-QA21,0)))),0)),0)</f>
        <v>　</v>
      </c>
      <c r="QF21" s="857"/>
      <c r="QG21" s="858"/>
      <c r="QH21" s="856" t="str">
        <f>IFERROR(IF(OR(PZ21="日",PZ21="祝",PZ21=0,QA21=""),"　",MAX(IF(AND(QA21&gt;QK14,QC21&gt;QI14),0,IF(AND(QA21&lt;=QK14,QA21&gt;QH14,QC21&gt;QI14),QK14-QA21,IF(AND(QA21&lt;=QK14,QA21&lt;=QH14,QC21&gt;QI14),QK14-QH14,IF(AND(QA21&gt;QH14,QC21&lt;=QI14),QC21-QA21,IF(AND(QA21&lt;=QH14,QC21&lt;=QI14),QC21-QH14,0))))),0)),0)</f>
        <v>　</v>
      </c>
      <c r="QI21" s="857"/>
      <c r="QJ21" s="858"/>
      <c r="QK21" s="856" t="str">
        <f>IFERROR(IF(OR(PZ21="日",PZ21="祝",PZ21=0,QA21=""),"　",MAX(IF(AND(QA21&lt;=QK14,QC21&gt;QL14),QL14-QK14,IF(QC21&lt;=QL14,0,IF(AND(QA21&gt;QK14,QC21&gt;QL14),QL14-QA21,0))),0)),0)</f>
        <v>　</v>
      </c>
      <c r="QL21" s="857"/>
      <c r="QM21" s="858"/>
      <c r="QN21" s="856" t="str">
        <f>IFERROR(IF(OR(PZ21="日",PZ21="祝",PZ21=0,QA21=""),"　",MAX(IF(QA21&gt;QN14,QC21-QA21,IF(QA21&lt;=QN14,QC21-QN14,0)),0)),0)</f>
        <v>　</v>
      </c>
      <c r="QO21" s="857"/>
      <c r="QP21" s="858"/>
      <c r="QQ21" s="856" t="str">
        <f>IFERROR(IF(OR(PZ21="日",PZ21="祝",PZ21=0,QA21=""),"　",MAX(IF(AND(QA21&lt;=QQ14,QC21&gt;QR14),QR14-QQ14,IF(AND(QA21&gt;QQ14,QC21&lt;=QR14),QC21-QA21,IF(AND(QA21&lt;=QQ14,QC21&lt;=QR14),QC21-QQ14,IF(AND(QA21&gt;QQ14,QC21&gt;QR14),QR14-QA21,0)))),0)),0)</f>
        <v>　</v>
      </c>
      <c r="QR21" s="857"/>
      <c r="QS21" s="858"/>
      <c r="QT21" s="856" t="str">
        <f>IFERROR(IF(OR(PZ21="日",PZ21="祝",PZ21=0,QA21=""),"　",MAX(IF(AND(QA21&gt;QW14,QC21&gt;QU14),0,IF(AND(QA21&lt;=QW14,QA21&gt;QT14,QC21&gt;QU14),QW14-QA21,IF(AND(QA21&lt;=QW14,QA21&lt;=QT14,QC21&gt;QU14),QW14-QT14,IF(AND(QA21&gt;QT14,QC21&lt;=QU14),QC21-QA21,IF(AND(QA21&lt;=QT14,QC21&lt;=QU14),QC21-QT14,0))))),0)),0)</f>
        <v>　</v>
      </c>
      <c r="QU21" s="857"/>
      <c r="QV21" s="858"/>
      <c r="QW21" s="856" t="str">
        <f>IFERROR(IF(OR(PZ21="日",PZ21="祝",PZ21=0,QA21=""),"　",MAX(IF(AND(QA21&lt;=QW14,QC21&gt;QX14),QX14-QW14,IF(QC21&lt;=QX14,0,IF(AND(QA21&gt;QW14,QC21&gt;QX14),QX14-QA21,0))),0)),0)</f>
        <v>　</v>
      </c>
      <c r="QX21" s="857"/>
      <c r="QY21" s="858"/>
      <c r="QZ21" s="856" t="str">
        <f t="shared" si="8"/>
        <v>　</v>
      </c>
      <c r="RA21" s="857"/>
      <c r="RB21" s="858"/>
      <c r="RC21" s="859" t="str">
        <f>IF(RF21="×",TIME(0,0,0),IF(RP4="非常勤",QE21,QQ21))</f>
        <v>　</v>
      </c>
      <c r="RD21" s="860"/>
      <c r="RE21" s="861"/>
      <c r="RF21" s="352"/>
      <c r="RG21" s="859" t="str">
        <f>IF(RJ21="×",TIME(0,0,0),IF(RP4="非常勤",QH21,QT21))</f>
        <v>　</v>
      </c>
      <c r="RH21" s="860"/>
      <c r="RI21" s="861"/>
      <c r="RJ21" s="352"/>
      <c r="RK21" s="859" t="str">
        <f>IF(RN21="×",TIME(0,0,0),IF(RP4="非常勤",QK21,QW21))</f>
        <v>　</v>
      </c>
      <c r="RL21" s="860"/>
      <c r="RM21" s="861"/>
      <c r="RN21" s="352"/>
      <c r="RO21" s="859" t="str">
        <f>IF(RR21="×",TIME(0,0,0),IF(RP4="非常勤",QN21,QZ21))</f>
        <v>　</v>
      </c>
      <c r="RP21" s="860"/>
      <c r="RQ21" s="861"/>
      <c r="RR21" s="352"/>
      <c r="RS21" s="862"/>
      <c r="RT21" s="863"/>
      <c r="RU21" s="862"/>
      <c r="RV21" s="864"/>
      <c r="RW21" s="863"/>
      <c r="RX21" s="865"/>
      <c r="RY21" s="866"/>
      <c r="RZ21" s="866"/>
      <c r="SA21" s="867"/>
      <c r="SB21" s="377">
        <f>$A$21</f>
        <v>7</v>
      </c>
      <c r="SC21" s="378" t="str">
        <f>$B$21</f>
        <v>火</v>
      </c>
      <c r="SD21" s="854"/>
      <c r="SE21" s="855"/>
      <c r="SF21" s="854"/>
      <c r="SG21" s="855"/>
      <c r="SH21" s="856" t="str">
        <f>IFERROR(IF(OR(SC21="日",SC21="祝",SC21=0,SD21=""),"　",MAX(IF(AND(SD21&lt;=SH14,SF21&gt;SI14),SI14-SH14,IF(AND(SD21&gt;SH14,SF21&lt;=SI14),SF21-SD21,IF(AND(SD21&lt;=SH14,SF21&lt;=SI14),SF21-SH14,IF(AND(SD21&gt;SH14,SF21&gt;SI14),SI14-SD21,0)))),0)),0)</f>
        <v>　</v>
      </c>
      <c r="SI21" s="857"/>
      <c r="SJ21" s="858"/>
      <c r="SK21" s="856" t="str">
        <f>IFERROR(IF(OR(SC21="日",SC21="祝",SC21=0,SD21=""),"　",MAX(IF(AND(SD21&gt;SN14,SF21&gt;SL14),0,IF(AND(SD21&lt;=SN14,SD21&gt;SK14,SF21&gt;SL14),SN14-SD21,IF(AND(SD21&lt;=SN14,SD21&lt;=SK14,SF21&gt;SL14),SN14-SK14,IF(AND(SD21&gt;SK14,SF21&lt;=SL14),SF21-SD21,IF(AND(SD21&lt;=SK14,SF21&lt;=SL14),SF21-SK14,0))))),0)),0)</f>
        <v>　</v>
      </c>
      <c r="SL21" s="857"/>
      <c r="SM21" s="858"/>
      <c r="SN21" s="856" t="str">
        <f>IFERROR(IF(OR(SC21="日",SC21="祝",SC21=0,SD21=""),"　",MAX(IF(AND(SD21&lt;=SN14,SF21&gt;SO14),SO14-SN14,IF(SF21&lt;=SO14,0,IF(AND(SD21&gt;SN14,SF21&gt;SO14),SO14-SD21,0))),0)),0)</f>
        <v>　</v>
      </c>
      <c r="SO21" s="857"/>
      <c r="SP21" s="858"/>
      <c r="SQ21" s="856" t="str">
        <f>IFERROR(IF(OR(SC21="日",SC21="祝",SC21=0,SD21=""),"　",MAX(IF(SD21&gt;SQ14,SF21-SD21,IF(SD21&lt;=SQ14,SF21-SQ14,0)),0)),0)</f>
        <v>　</v>
      </c>
      <c r="SR21" s="857"/>
      <c r="SS21" s="858"/>
      <c r="ST21" s="856" t="str">
        <f>IFERROR(IF(OR(SC21="日",SC21="祝",SC21=0,SD21=""),"　",MAX(IF(AND(SD21&lt;=ST14,SF21&gt;SU14),SU14-ST14,IF(AND(SD21&gt;ST14,SF21&lt;=SU14),SF21-SD21,IF(AND(SD21&lt;=ST14,SF21&lt;=SU14),SF21-ST14,IF(AND(SD21&gt;ST14,SF21&gt;SU14),SU14-SD21,0)))),0)),0)</f>
        <v>　</v>
      </c>
      <c r="SU21" s="857"/>
      <c r="SV21" s="858"/>
      <c r="SW21" s="856" t="str">
        <f>IFERROR(IF(OR(SC21="日",SC21="祝",SC21=0,SD21=""),"　",MAX(IF(AND(SD21&gt;SZ14,SF21&gt;SX14),0,IF(AND(SD21&lt;=SZ14,SD21&gt;SW14,SF21&gt;SX14),SZ14-SD21,IF(AND(SD21&lt;=SZ14,SD21&lt;=SW14,SF21&gt;SX14),SZ14-SW14,IF(AND(SD21&gt;SW14,SF21&lt;=SX14),SF21-SD21,IF(AND(SD21&lt;=SW14,SF21&lt;=SX14),SF21-SW14,0))))),0)),0)</f>
        <v>　</v>
      </c>
      <c r="SX21" s="857"/>
      <c r="SY21" s="858"/>
      <c r="SZ21" s="856" t="str">
        <f>IFERROR(IF(OR(SC21="日",SC21="祝",SC21=0,SD21=""),"　",MAX(IF(AND(SD21&lt;=SZ14,SF21&gt;TA14),TA14-SZ14,IF(SF21&lt;=TA14,0,IF(AND(SD21&gt;SZ14,SF21&gt;TA14),TA14-SD21,0))),0)),0)</f>
        <v>　</v>
      </c>
      <c r="TA21" s="857"/>
      <c r="TB21" s="858"/>
      <c r="TC21" s="856" t="str">
        <f t="shared" si="9"/>
        <v>　</v>
      </c>
      <c r="TD21" s="857"/>
      <c r="TE21" s="858"/>
      <c r="TF21" s="859" t="str">
        <f>IF(TI21="×",TIME(0,0,0),IF(TS4="非常勤",SH21,ST21))</f>
        <v>　</v>
      </c>
      <c r="TG21" s="860"/>
      <c r="TH21" s="861"/>
      <c r="TI21" s="352"/>
      <c r="TJ21" s="859" t="str">
        <f>IF(TM21="×",TIME(0,0,0),IF(TS4="非常勤",SK21,SW21))</f>
        <v>　</v>
      </c>
      <c r="TK21" s="860"/>
      <c r="TL21" s="861"/>
      <c r="TM21" s="352"/>
      <c r="TN21" s="859" t="str">
        <f>IF(TQ21="×",TIME(0,0,0),IF(TS4="非常勤",SN21,SZ21))</f>
        <v>　</v>
      </c>
      <c r="TO21" s="860"/>
      <c r="TP21" s="861"/>
      <c r="TQ21" s="352"/>
      <c r="TR21" s="859" t="str">
        <f>IF(TU21="×",TIME(0,0,0),IF(TS4="非常勤",SQ21,TC21))</f>
        <v>　</v>
      </c>
      <c r="TS21" s="860"/>
      <c r="TT21" s="861"/>
      <c r="TU21" s="352"/>
      <c r="TV21" s="862"/>
      <c r="TW21" s="863"/>
      <c r="TX21" s="862"/>
      <c r="TY21" s="864"/>
      <c r="TZ21" s="863"/>
      <c r="UA21" s="865"/>
      <c r="UB21" s="866"/>
      <c r="UC21" s="866"/>
      <c r="UD21" s="867"/>
      <c r="UE21" s="377">
        <f>$A$21</f>
        <v>7</v>
      </c>
      <c r="UF21" s="378" t="str">
        <f>$B$21</f>
        <v>火</v>
      </c>
      <c r="UG21" s="854"/>
      <c r="UH21" s="855"/>
      <c r="UI21" s="854"/>
      <c r="UJ21" s="855"/>
      <c r="UK21" s="856" t="str">
        <f>IFERROR(IF(OR(UF21="日",UF21="祝",UF21=0,UG21=""),"　",MAX(IF(AND(UG21&lt;=UK14,UI21&gt;UL14),UL14-UK14,IF(AND(UG21&gt;UK14,UI21&lt;=UL14),UI21-UG21,IF(AND(UG21&lt;=UK14,UI21&lt;=UL14),UI21-UK14,IF(AND(UG21&gt;UK14,UI21&gt;UL14),UL14-UG21,0)))),0)),0)</f>
        <v>　</v>
      </c>
      <c r="UL21" s="857"/>
      <c r="UM21" s="858"/>
      <c r="UN21" s="856" t="str">
        <f>IFERROR(IF(OR(UF21="日",UF21="祝",UF21=0,UG21=""),"　",MAX(IF(AND(UG21&gt;UQ14,UI21&gt;UO14),0,IF(AND(UG21&lt;=UQ14,UG21&gt;UN14,UI21&gt;UO14),UQ14-UG21,IF(AND(UG21&lt;=UQ14,UG21&lt;=UN14,UI21&gt;UO14),UQ14-UN14,IF(AND(UG21&gt;UN14,UI21&lt;=UO14),UI21-UG21,IF(AND(UG21&lt;=UN14,UI21&lt;=UO14),UI21-UN14,0))))),0)),0)</f>
        <v>　</v>
      </c>
      <c r="UO21" s="857"/>
      <c r="UP21" s="858"/>
      <c r="UQ21" s="856" t="str">
        <f>IFERROR(IF(OR(UF21="日",UF21="祝",UF21=0,UG21=""),"　",MAX(IF(AND(UG21&lt;=UQ14,UI21&gt;UR14),UR14-UQ14,IF(UI21&lt;=UR14,0,IF(AND(UG21&gt;UQ14,UI21&gt;UR14),UR14-UG21,0))),0)),0)</f>
        <v>　</v>
      </c>
      <c r="UR21" s="857"/>
      <c r="US21" s="858"/>
      <c r="UT21" s="856" t="str">
        <f>IFERROR(IF(OR(UF21="日",UF21="祝",UF21=0,UG21=""),"　",MAX(IF(UG21&gt;UT14,UI21-UG21,IF(UG21&lt;=UT14,UI21-UT14,0)),0)),0)</f>
        <v>　</v>
      </c>
      <c r="UU21" s="857"/>
      <c r="UV21" s="858"/>
      <c r="UW21" s="856" t="str">
        <f>IFERROR(IF(OR(UF21="日",UF21="祝",UF21=0,UG21=""),"　",MAX(IF(AND(UG21&lt;=UW14,UI21&gt;UX14),UX14-UW14,IF(AND(UG21&gt;UW14,UI21&lt;=UX14),UI21-UG21,IF(AND(UG21&lt;=UW14,UI21&lt;=UX14),UI21-UW14,IF(AND(UG21&gt;UW14,UI21&gt;UX14),UX14-UG21,0)))),0)),0)</f>
        <v>　</v>
      </c>
      <c r="UX21" s="857"/>
      <c r="UY21" s="858"/>
      <c r="UZ21" s="856" t="str">
        <f>IFERROR(IF(OR(UF21="日",UF21="祝",UF21=0,UG21=""),"　",MAX(IF(AND(UG21&gt;VC14,UI21&gt;VA14),0,IF(AND(UG21&lt;=VC14,UG21&gt;UZ14,UI21&gt;VA14),VC14-UG21,IF(AND(UG21&lt;=VC14,UG21&lt;=UZ14,UI21&gt;VA14),VC14-UZ14,IF(AND(UG21&gt;UZ14,UI21&lt;=VA14),UI21-UG21,IF(AND(UG21&lt;=UZ14,UI21&lt;=VA14),UI21-UZ14,0))))),0)),0)</f>
        <v>　</v>
      </c>
      <c r="VA21" s="857"/>
      <c r="VB21" s="858"/>
      <c r="VC21" s="856" t="str">
        <f>IFERROR(IF(OR(UF21="日",UF21="祝",UF21=0,UG21=""),"　",MAX(IF(AND(UG21&lt;=VC14,UI21&gt;VD14),VD14-VC14,IF(UI21&lt;=VD14,0,IF(AND(UG21&gt;VC14,UI21&gt;VD14),VD14-UG21,0))),0)),0)</f>
        <v>　</v>
      </c>
      <c r="VD21" s="857"/>
      <c r="VE21" s="858"/>
      <c r="VF21" s="856" t="str">
        <f t="shared" si="10"/>
        <v>　</v>
      </c>
      <c r="VG21" s="857"/>
      <c r="VH21" s="858"/>
      <c r="VI21" s="859" t="str">
        <f>IF(VL21="×",TIME(0,0,0),IF(VV4="非常勤",UK21,UW21))</f>
        <v>　</v>
      </c>
      <c r="VJ21" s="860"/>
      <c r="VK21" s="861"/>
      <c r="VL21" s="352"/>
      <c r="VM21" s="859" t="str">
        <f>IF(VP21="×",TIME(0,0,0),IF(VV4="非常勤",UN21,UZ21))</f>
        <v>　</v>
      </c>
      <c r="VN21" s="860"/>
      <c r="VO21" s="861"/>
      <c r="VP21" s="352"/>
      <c r="VQ21" s="859" t="str">
        <f>IF(VT21="×",TIME(0,0,0),IF(VV4="非常勤",UQ21,VC21))</f>
        <v>　</v>
      </c>
      <c r="VR21" s="860"/>
      <c r="VS21" s="861"/>
      <c r="VT21" s="352"/>
      <c r="VU21" s="859" t="str">
        <f>IF(VX21="×",TIME(0,0,0),IF(VV4="非常勤",UT21,VF21))</f>
        <v>　</v>
      </c>
      <c r="VV21" s="860"/>
      <c r="VW21" s="861"/>
      <c r="VX21" s="352"/>
      <c r="VY21" s="862"/>
      <c r="VZ21" s="863"/>
      <c r="WA21" s="862"/>
      <c r="WB21" s="864"/>
      <c r="WC21" s="863"/>
      <c r="WD21" s="865"/>
      <c r="WE21" s="866"/>
      <c r="WF21" s="866"/>
      <c r="WG21" s="867"/>
      <c r="WH21" s="377">
        <f>$A$21</f>
        <v>7</v>
      </c>
      <c r="WI21" s="378" t="str">
        <f>$B$21</f>
        <v>火</v>
      </c>
      <c r="WJ21" s="854"/>
      <c r="WK21" s="855"/>
      <c r="WL21" s="854"/>
      <c r="WM21" s="855"/>
      <c r="WN21" s="856" t="str">
        <f>IFERROR(IF(OR(WI21="日",WI21="祝",WI21=0,WJ21=""),"　",MAX(IF(AND(WJ21&lt;=WN14,WL21&gt;WO14),WO14-WN14,IF(AND(WJ21&gt;WN14,WL21&lt;=WO14),WL21-WJ21,IF(AND(WJ21&lt;=WN14,WL21&lt;=WO14),WL21-WN14,IF(AND(WJ21&gt;WN14,WL21&gt;WO14),WO14-WJ21,0)))),0)),0)</f>
        <v>　</v>
      </c>
      <c r="WO21" s="857"/>
      <c r="WP21" s="858"/>
      <c r="WQ21" s="856" t="str">
        <f>IFERROR(IF(OR(WI21="日",WI21="祝",WI21=0,WJ21=""),"　",MAX(IF(AND(WJ21&gt;WT14,WL21&gt;WR14),0,IF(AND(WJ21&lt;=WT14,WJ21&gt;WQ14,WL21&gt;WR14),WT14-WJ21,IF(AND(WJ21&lt;=WT14,WJ21&lt;=WQ14,WL21&gt;WR14),WT14-WQ14,IF(AND(WJ21&gt;WQ14,WL21&lt;=WR14),WL21-WJ21,IF(AND(WJ21&lt;=WQ14,WL21&lt;=WR14),WL21-WQ14,0))))),0)),0)</f>
        <v>　</v>
      </c>
      <c r="WR21" s="857"/>
      <c r="WS21" s="858"/>
      <c r="WT21" s="856" t="str">
        <f>IFERROR(IF(OR(WI21="日",WI21="祝",WI21=0,WJ21=""),"　",MAX(IF(AND(WJ21&lt;=WT14,WL21&gt;WU14),WU14-WT14,IF(WL21&lt;=WU14,0,IF(AND(WJ21&gt;WT14,WL21&gt;WU14),WU14-WJ21,0))),0)),0)</f>
        <v>　</v>
      </c>
      <c r="WU21" s="857"/>
      <c r="WV21" s="858"/>
      <c r="WW21" s="856" t="str">
        <f>IFERROR(IF(OR(WI21="日",WI21="祝",WI21=0,WJ21=""),"　",MAX(IF(WJ21&gt;WW14,WL21-WJ21,IF(WJ21&lt;=WW14,WL21-WW14,0)),0)),0)</f>
        <v>　</v>
      </c>
      <c r="WX21" s="857"/>
      <c r="WY21" s="858"/>
      <c r="WZ21" s="856" t="str">
        <f>IFERROR(IF(OR(WI21="日",WI21="祝",WI21=0,WJ21=""),"　",MAX(IF(AND(WJ21&lt;=WZ14,WL21&gt;XA14),XA14-WZ14,IF(AND(WJ21&gt;WZ14,WL21&lt;=XA14),WL21-WJ21,IF(AND(WJ21&lt;=WZ14,WL21&lt;=XA14),WL21-WZ14,IF(AND(WJ21&gt;WZ14,WL21&gt;XA14),XA14-WJ21,0)))),0)),0)</f>
        <v>　</v>
      </c>
      <c r="XA21" s="857"/>
      <c r="XB21" s="858"/>
      <c r="XC21" s="856" t="str">
        <f>IFERROR(IF(OR(WI21="日",WI21="祝",WI21=0,WJ21=""),"　",MAX(IF(AND(WJ21&gt;XF14,WL21&gt;XD14),0,IF(AND(WJ21&lt;=XF14,WJ21&gt;XC14,WL21&gt;XD14),XF14-WJ21,IF(AND(WJ21&lt;=XF14,WJ21&lt;=XC14,WL21&gt;XD14),XF14-XC14,IF(AND(WJ21&gt;XC14,WL21&lt;=XD14),WL21-WJ21,IF(AND(WJ21&lt;=XC14,WL21&lt;=XD14),WL21-XC14,0))))),0)),0)</f>
        <v>　</v>
      </c>
      <c r="XD21" s="857"/>
      <c r="XE21" s="858"/>
      <c r="XF21" s="856" t="str">
        <f>IFERROR(IF(OR(WI21="日",WI21="祝",WI21=0,WJ21=""),"　",MAX(IF(AND(WJ21&lt;=XF14,WL21&gt;XG14),XG14-XF14,IF(WL21&lt;=XG14,0,IF(AND(WJ21&gt;XF14,WL21&gt;XG14),XG14-WJ21,0))),0)),0)</f>
        <v>　</v>
      </c>
      <c r="XG21" s="857"/>
      <c r="XH21" s="858"/>
      <c r="XI21" s="856" t="str">
        <f t="shared" si="11"/>
        <v>　</v>
      </c>
      <c r="XJ21" s="857"/>
      <c r="XK21" s="858"/>
      <c r="XL21" s="859" t="str">
        <f>IF(XO21="×",TIME(0,0,0),IF(XY4="非常勤",WN21,WZ21))</f>
        <v>　</v>
      </c>
      <c r="XM21" s="860"/>
      <c r="XN21" s="861"/>
      <c r="XO21" s="352"/>
      <c r="XP21" s="859" t="str">
        <f>IF(XS21="×",TIME(0,0,0),IF(XY4="非常勤",WQ21,XC21))</f>
        <v>　</v>
      </c>
      <c r="XQ21" s="860"/>
      <c r="XR21" s="861"/>
      <c r="XS21" s="352"/>
      <c r="XT21" s="859" t="str">
        <f>IF(XW21="×",TIME(0,0,0),IF(XY4="非常勤",WT21,XF21))</f>
        <v>　</v>
      </c>
      <c r="XU21" s="860"/>
      <c r="XV21" s="861"/>
      <c r="XW21" s="352"/>
      <c r="XX21" s="859" t="str">
        <f>IF(YA21="×",TIME(0,0,0),IF(XY4="非常勤",WW21,XI21))</f>
        <v>　</v>
      </c>
      <c r="XY21" s="860"/>
      <c r="XZ21" s="861"/>
      <c r="YA21" s="352"/>
      <c r="YB21" s="862"/>
      <c r="YC21" s="863"/>
      <c r="YD21" s="862"/>
      <c r="YE21" s="864"/>
      <c r="YF21" s="863"/>
      <c r="YG21" s="865"/>
      <c r="YH21" s="866"/>
      <c r="YI21" s="866"/>
      <c r="YJ21" s="867"/>
      <c r="YK21" s="377">
        <f>$A$21</f>
        <v>7</v>
      </c>
      <c r="YL21" s="378" t="str">
        <f>$B$21</f>
        <v>火</v>
      </c>
      <c r="YM21" s="854"/>
      <c r="YN21" s="855"/>
      <c r="YO21" s="854"/>
      <c r="YP21" s="855"/>
      <c r="YQ21" s="856" t="str">
        <f>IFERROR(IF(OR(YL21="日",YL21="祝",YL21=0,YM21=""),"　",MAX(IF(AND(YM21&lt;=YQ14,YO21&gt;YR14),YR14-YQ14,IF(AND(YM21&gt;YQ14,YO21&lt;=YR14),YO21-YM21,IF(AND(YM21&lt;=YQ14,YO21&lt;=YR14),YO21-YQ14,IF(AND(YM21&gt;YQ14,YO21&gt;YR14),YR14-YM21,0)))),0)),0)</f>
        <v>　</v>
      </c>
      <c r="YR21" s="857"/>
      <c r="YS21" s="858"/>
      <c r="YT21" s="856" t="str">
        <f>IFERROR(IF(OR(YL21="日",YL21="祝",YL21=0,YM21=""),"　",MAX(IF(AND(YM21&gt;YW14,YO21&gt;YU14),0,IF(AND(YM21&lt;=YW14,YM21&gt;YT14,YO21&gt;YU14),YW14-YM21,IF(AND(YM21&lt;=YW14,YM21&lt;=YT14,YO21&gt;YU14),YW14-YT14,IF(AND(YM21&gt;YT14,YO21&lt;=YU14),YO21-YM21,IF(AND(YM21&lt;=YT14,YO21&lt;=YU14),YO21-YT14,0))))),0)),0)</f>
        <v>　</v>
      </c>
      <c r="YU21" s="857"/>
      <c r="YV21" s="858"/>
      <c r="YW21" s="856" t="str">
        <f>IFERROR(IF(OR(YL21="日",YL21="祝",YL21=0,YM21=""),"　",MAX(IF(AND(YM21&lt;=YW14,YO21&gt;YX14),YX14-YW14,IF(YO21&lt;=YX14,0,IF(AND(YM21&gt;YW14,YO21&gt;YX14),YX14-YM21,0))),0)),0)</f>
        <v>　</v>
      </c>
      <c r="YX21" s="857"/>
      <c r="YY21" s="858"/>
      <c r="YZ21" s="856" t="str">
        <f>IFERROR(IF(OR(YL21="日",YL21="祝",YL21=0,YM21=""),"　",MAX(IF(YM21&gt;YZ14,YO21-YM21,IF(YM21&lt;=YZ14,YO21-YZ14,0)),0)),0)</f>
        <v>　</v>
      </c>
      <c r="ZA21" s="857"/>
      <c r="ZB21" s="858"/>
      <c r="ZC21" s="856" t="str">
        <f>IFERROR(IF(OR(YL21="日",YL21="祝",YL21=0,YM21=""),"　",MAX(IF(AND(YM21&lt;=ZC14,YO21&gt;ZD14),ZD14-ZC14,IF(AND(YM21&gt;ZC14,YO21&lt;=ZD14),YO21-YM21,IF(AND(YM21&lt;=ZC14,YO21&lt;=ZD14),YO21-ZC14,IF(AND(YM21&gt;ZC14,YO21&gt;ZD14),ZD14-YM21,0)))),0)),0)</f>
        <v>　</v>
      </c>
      <c r="ZD21" s="857"/>
      <c r="ZE21" s="858"/>
      <c r="ZF21" s="856" t="str">
        <f>IFERROR(IF(OR(YL21="日",YL21="祝",YL21=0,YM21=""),"　",MAX(IF(AND(YM21&gt;ZI14,YO21&gt;ZG14),0,IF(AND(YM21&lt;=ZI14,YM21&gt;ZF14,YO21&gt;ZG14),ZI14-YM21,IF(AND(YM21&lt;=ZI14,YM21&lt;=ZF14,YO21&gt;ZG14),ZI14-ZF14,IF(AND(YM21&gt;ZF14,YO21&lt;=ZG14),YO21-YM21,IF(AND(YM21&lt;=ZF14,YO21&lt;=ZG14),YO21-ZF14,0))))),0)),0)</f>
        <v>　</v>
      </c>
      <c r="ZG21" s="857"/>
      <c r="ZH21" s="858"/>
      <c r="ZI21" s="856" t="str">
        <f>IFERROR(IF(OR(YL21="日",YL21="祝",YL21=0,YM21=""),"　",MAX(IF(AND(YM21&lt;=ZI14,YO21&gt;ZJ14),ZJ14-ZI14,IF(YO21&lt;=ZJ14,0,IF(AND(YM21&gt;ZI14,YO21&gt;ZJ14),ZJ14-YM21,0))),0)),0)</f>
        <v>　</v>
      </c>
      <c r="ZJ21" s="857"/>
      <c r="ZK21" s="858"/>
      <c r="ZL21" s="856" t="str">
        <f t="shared" si="12"/>
        <v>　</v>
      </c>
      <c r="ZM21" s="857"/>
      <c r="ZN21" s="858"/>
      <c r="ZO21" s="859" t="str">
        <f>IF(ZR21="×",TIME(0,0,0),IF(AAB4="非常勤",YQ21,ZC21))</f>
        <v>　</v>
      </c>
      <c r="ZP21" s="860"/>
      <c r="ZQ21" s="861"/>
      <c r="ZR21" s="352"/>
      <c r="ZS21" s="859" t="str">
        <f>IF(ZV21="×",TIME(0,0,0),IF(AAB4="非常勤",YT21,ZF21))</f>
        <v>　</v>
      </c>
      <c r="ZT21" s="860"/>
      <c r="ZU21" s="861"/>
      <c r="ZV21" s="352"/>
      <c r="ZW21" s="859" t="str">
        <f>IF(ZZ21="×",TIME(0,0,0),IF(AAB4="非常勤",YW21,ZI21))</f>
        <v>　</v>
      </c>
      <c r="ZX21" s="860"/>
      <c r="ZY21" s="861"/>
      <c r="ZZ21" s="352"/>
      <c r="AAA21" s="859" t="str">
        <f>IF(AAD21="×",TIME(0,0,0),IF(AAB4="非常勤",YZ21,ZL21))</f>
        <v>　</v>
      </c>
      <c r="AAB21" s="860"/>
      <c r="AAC21" s="861"/>
      <c r="AAD21" s="352"/>
      <c r="AAE21" s="862"/>
      <c r="AAF21" s="863"/>
      <c r="AAG21" s="862"/>
      <c r="AAH21" s="864"/>
      <c r="AAI21" s="863"/>
      <c r="AAJ21" s="865"/>
      <c r="AAK21" s="866"/>
      <c r="AAL21" s="866"/>
      <c r="AAM21" s="867"/>
      <c r="AAN21" s="377">
        <f>$A$21</f>
        <v>7</v>
      </c>
      <c r="AAO21" s="378" t="str">
        <f>$B$21</f>
        <v>火</v>
      </c>
      <c r="AAP21" s="854"/>
      <c r="AAQ21" s="855"/>
      <c r="AAR21" s="854"/>
      <c r="AAS21" s="855"/>
      <c r="AAT21" s="856" t="str">
        <f>IFERROR(IF(OR(AAO21="日",AAO21="祝",AAO21=0,AAP21=""),"　",MAX(IF(AND(AAP21&lt;=AAT14,AAR21&gt;AAU14),AAU14-AAT14,IF(AND(AAP21&gt;AAT14,AAR21&lt;=AAU14),AAR21-AAP21,IF(AND(AAP21&lt;=AAT14,AAR21&lt;=AAU14),AAR21-AAT14,IF(AND(AAP21&gt;AAT14,AAR21&gt;AAU14),AAU14-AAP21,0)))),0)),0)</f>
        <v>　</v>
      </c>
      <c r="AAU21" s="857"/>
      <c r="AAV21" s="858"/>
      <c r="AAW21" s="856" t="str">
        <f>IFERROR(IF(OR(AAO21="日",AAO21="祝",AAO21=0,AAP21=""),"　",MAX(IF(AND(AAP21&gt;AAZ14,AAR21&gt;AAX14),0,IF(AND(AAP21&lt;=AAZ14,AAP21&gt;AAW14,AAR21&gt;AAX14),AAZ14-AAP21,IF(AND(AAP21&lt;=AAZ14,AAP21&lt;=AAW14,AAR21&gt;AAX14),AAZ14-AAW14,IF(AND(AAP21&gt;AAW14,AAR21&lt;=AAX14),AAR21-AAP21,IF(AND(AAP21&lt;=AAW14,AAR21&lt;=AAX14),AAR21-AAW14,0))))),0)),0)</f>
        <v>　</v>
      </c>
      <c r="AAX21" s="857"/>
      <c r="AAY21" s="858"/>
      <c r="AAZ21" s="856" t="str">
        <f>IFERROR(IF(OR(AAO21="日",AAO21="祝",AAO21=0,AAP21=""),"　",MAX(IF(AND(AAP21&lt;=AAZ14,AAR21&gt;ABA14),ABA14-AAZ14,IF(AAR21&lt;=ABA14,0,IF(AND(AAP21&gt;AAZ14,AAR21&gt;ABA14),ABA14-AAP21,0))),0)),0)</f>
        <v>　</v>
      </c>
      <c r="ABA21" s="857"/>
      <c r="ABB21" s="858"/>
      <c r="ABC21" s="856" t="str">
        <f>IFERROR(IF(OR(AAO21="日",AAO21="祝",AAO21=0,AAP21=""),"　",MAX(IF(AAP21&gt;ABC14,AAR21-AAP21,IF(AAP21&lt;=ABC14,AAR21-ABC14,0)),0)),0)</f>
        <v>　</v>
      </c>
      <c r="ABD21" s="857"/>
      <c r="ABE21" s="858"/>
      <c r="ABF21" s="856" t="str">
        <f>IFERROR(IF(OR(AAO21="日",AAO21="祝",AAO21=0,AAP21=""),"　",MAX(IF(AND(AAP21&lt;=ABF14,AAR21&gt;ABG14),ABG14-ABF14,IF(AND(AAP21&gt;ABF14,AAR21&lt;=ABG14),AAR21-AAP21,IF(AND(AAP21&lt;=ABF14,AAR21&lt;=ABG14),AAR21-ABF14,IF(AND(AAP21&gt;ABF14,AAR21&gt;ABG14),ABG14-AAP21,0)))),0)),0)</f>
        <v>　</v>
      </c>
      <c r="ABG21" s="857"/>
      <c r="ABH21" s="858"/>
      <c r="ABI21" s="856" t="str">
        <f>IFERROR(IF(OR(AAO21="日",AAO21="祝",AAO21=0,AAP21=""),"　",MAX(IF(AND(AAP21&gt;ABL14,AAR21&gt;ABJ14),0,IF(AND(AAP21&lt;=ABL14,AAP21&gt;ABI14,AAR21&gt;ABJ14),ABL14-AAP21,IF(AND(AAP21&lt;=ABL14,AAP21&lt;=ABI14,AAR21&gt;ABJ14),ABL14-ABI14,IF(AND(AAP21&gt;ABI14,AAR21&lt;=ABJ14),AAR21-AAP21,IF(AND(AAP21&lt;=ABI14,AAR21&lt;=ABJ14),AAR21-ABI14,0))))),0)),0)</f>
        <v>　</v>
      </c>
      <c r="ABJ21" s="857"/>
      <c r="ABK21" s="858"/>
      <c r="ABL21" s="856" t="str">
        <f>IFERROR(IF(OR(AAO21="日",AAO21="祝",AAO21=0,AAP21=""),"　",MAX(IF(AND(AAP21&lt;=ABL14,AAR21&gt;ABM14),ABM14-ABL14,IF(AAR21&lt;=ABM14,0,IF(AND(AAP21&gt;ABL14,AAR21&gt;ABM14),ABM14-AAP21,0))),0)),0)</f>
        <v>　</v>
      </c>
      <c r="ABM21" s="857"/>
      <c r="ABN21" s="858"/>
      <c r="ABO21" s="856" t="str">
        <f t="shared" si="13"/>
        <v>　</v>
      </c>
      <c r="ABP21" s="857"/>
      <c r="ABQ21" s="858"/>
      <c r="ABR21" s="859" t="str">
        <f>IF(ABU21="×",TIME(0,0,0),IF(ACE4="非常勤",AAT21,ABF21))</f>
        <v>　</v>
      </c>
      <c r="ABS21" s="860"/>
      <c r="ABT21" s="861"/>
      <c r="ABU21" s="352"/>
      <c r="ABV21" s="859" t="str">
        <f>IF(ABY21="×",TIME(0,0,0),IF(ACE4="非常勤",AAW21,ABI21))</f>
        <v>　</v>
      </c>
      <c r="ABW21" s="860"/>
      <c r="ABX21" s="861"/>
      <c r="ABY21" s="352"/>
      <c r="ABZ21" s="859" t="str">
        <f>IF(ACC21="×",TIME(0,0,0),IF(ACE4="非常勤",AAZ21,ABL21))</f>
        <v>　</v>
      </c>
      <c r="ACA21" s="860"/>
      <c r="ACB21" s="861"/>
      <c r="ACC21" s="352"/>
      <c r="ACD21" s="859" t="str">
        <f>IF(ACG21="×",TIME(0,0,0),IF(ACE4="非常勤",ABC21,ABO21))</f>
        <v>　</v>
      </c>
      <c r="ACE21" s="860"/>
      <c r="ACF21" s="861"/>
      <c r="ACG21" s="352"/>
      <c r="ACH21" s="862"/>
      <c r="ACI21" s="863"/>
      <c r="ACJ21" s="862"/>
      <c r="ACK21" s="864"/>
      <c r="ACL21" s="863"/>
      <c r="ACM21" s="865"/>
      <c r="ACN21" s="866"/>
      <c r="ACO21" s="866"/>
      <c r="ACP21" s="867"/>
      <c r="ACQ21" s="377">
        <f>$A$21</f>
        <v>7</v>
      </c>
      <c r="ACR21" s="378" t="str">
        <f>$B$21</f>
        <v>火</v>
      </c>
      <c r="ACS21" s="854"/>
      <c r="ACT21" s="855"/>
      <c r="ACU21" s="854"/>
      <c r="ACV21" s="855"/>
      <c r="ACW21" s="856" t="str">
        <f>IFERROR(IF(OR(ACR21="日",ACR21="祝",ACR21=0,ACS21=""),"　",MAX(IF(AND(ACS21&lt;=ACW14,ACU21&gt;ACX14),ACX14-ACW14,IF(AND(ACS21&gt;ACW14,ACU21&lt;=ACX14),ACU21-ACS21,IF(AND(ACS21&lt;=ACW14,ACU21&lt;=ACX14),ACU21-ACW14,IF(AND(ACS21&gt;ACW14,ACU21&gt;ACX14),ACX14-ACS21,0)))),0)),0)</f>
        <v>　</v>
      </c>
      <c r="ACX21" s="857"/>
      <c r="ACY21" s="858"/>
      <c r="ACZ21" s="856" t="str">
        <f>IFERROR(IF(OR(ACR21="日",ACR21="祝",ACR21=0,ACS21=""),"　",MAX(IF(AND(ACS21&gt;ADC14,ACU21&gt;ADA14),0,IF(AND(ACS21&lt;=ADC14,ACS21&gt;ACZ14,ACU21&gt;ADA14),ADC14-ACS21,IF(AND(ACS21&lt;=ADC14,ACS21&lt;=ACZ14,ACU21&gt;ADA14),ADC14-ACZ14,IF(AND(ACS21&gt;ACZ14,ACU21&lt;=ADA14),ACU21-ACS21,IF(AND(ACS21&lt;=ACZ14,ACU21&lt;=ADA14),ACU21-ACZ14,0))))),0)),0)</f>
        <v>　</v>
      </c>
      <c r="ADA21" s="857"/>
      <c r="ADB21" s="858"/>
      <c r="ADC21" s="856" t="str">
        <f>IFERROR(IF(OR(ACR21="日",ACR21="祝",ACR21=0,ACS21=""),"　",MAX(IF(AND(ACS21&lt;=ADC14,ACU21&gt;ADD14),ADD14-ADC14,IF(ACU21&lt;=ADD14,0,IF(AND(ACS21&gt;ADC14,ACU21&gt;ADD14),ADD14-ACS21,0))),0)),0)</f>
        <v>　</v>
      </c>
      <c r="ADD21" s="857"/>
      <c r="ADE21" s="858"/>
      <c r="ADF21" s="856" t="str">
        <f>IFERROR(IF(OR(ACR21="日",ACR21="祝",ACR21=0,ACS21=""),"　",MAX(IF(ACS21&gt;ADF14,ACU21-ACS21,IF(ACS21&lt;=ADF14,ACU21-ADF14,0)),0)),0)</f>
        <v>　</v>
      </c>
      <c r="ADG21" s="857"/>
      <c r="ADH21" s="858"/>
      <c r="ADI21" s="856" t="str">
        <f>IFERROR(IF(OR(ACR21="日",ACR21="祝",ACR21=0,ACS21=""),"　",MAX(IF(AND(ACS21&lt;=ADI14,ACU21&gt;ADJ14),ADJ14-ADI14,IF(AND(ACS21&gt;ADI14,ACU21&lt;=ADJ14),ACU21-ACS21,IF(AND(ACS21&lt;=ADI14,ACU21&lt;=ADJ14),ACU21-ADI14,IF(AND(ACS21&gt;ADI14,ACU21&gt;ADJ14),ADJ14-ACS21,0)))),0)),0)</f>
        <v>　</v>
      </c>
      <c r="ADJ21" s="857"/>
      <c r="ADK21" s="858"/>
      <c r="ADL21" s="856" t="str">
        <f>IFERROR(IF(OR(ACR21="日",ACR21="祝",ACR21=0,ACS21=""),"　",MAX(IF(AND(ACS21&gt;ADO14,ACU21&gt;ADM14),0,IF(AND(ACS21&lt;=ADO14,ACS21&gt;ADL14,ACU21&gt;ADM14),ADO14-ACS21,IF(AND(ACS21&lt;=ADO14,ACS21&lt;=ADL14,ACU21&gt;ADM14),ADO14-ADL14,IF(AND(ACS21&gt;ADL14,ACU21&lt;=ADM14),ACU21-ACS21,IF(AND(ACS21&lt;=ADL14,ACU21&lt;=ADM14),ACU21-ADL14,0))))),0)),0)</f>
        <v>　</v>
      </c>
      <c r="ADM21" s="857"/>
      <c r="ADN21" s="858"/>
      <c r="ADO21" s="856" t="str">
        <f>IFERROR(IF(OR(ACR21="日",ACR21="祝",ACR21=0,ACS21=""),"　",MAX(IF(AND(ACS21&lt;=ADO14,ACU21&gt;ADP14),ADP14-ADO14,IF(ACU21&lt;=ADP14,0,IF(AND(ACS21&gt;ADO14,ACU21&gt;ADP14),ADP14-ACS21,0))),0)),0)</f>
        <v>　</v>
      </c>
      <c r="ADP21" s="857"/>
      <c r="ADQ21" s="858"/>
      <c r="ADR21" s="856" t="str">
        <f t="shared" si="14"/>
        <v>　</v>
      </c>
      <c r="ADS21" s="857"/>
      <c r="ADT21" s="858"/>
      <c r="ADU21" s="859" t="str">
        <f>IF(ADX21="×",TIME(0,0,0),IF(AEH4="非常勤",ACW21,ADI21))</f>
        <v>　</v>
      </c>
      <c r="ADV21" s="860"/>
      <c r="ADW21" s="861"/>
      <c r="ADX21" s="352"/>
      <c r="ADY21" s="859" t="str">
        <f>IF(AEB21="×",TIME(0,0,0),IF(AEH4="非常勤",ACZ21,ADL21))</f>
        <v>　</v>
      </c>
      <c r="ADZ21" s="860"/>
      <c r="AEA21" s="861"/>
      <c r="AEB21" s="352"/>
      <c r="AEC21" s="859" t="str">
        <f>IF(AEF21="×",TIME(0,0,0),IF(AEH4="非常勤",ADC21,ADO21))</f>
        <v>　</v>
      </c>
      <c r="AED21" s="860"/>
      <c r="AEE21" s="861"/>
      <c r="AEF21" s="352"/>
      <c r="AEG21" s="859" t="str">
        <f>IF(AEJ21="×",TIME(0,0,0),IF(AEH4="非常勤",ADF21,ADR21))</f>
        <v>　</v>
      </c>
      <c r="AEH21" s="860"/>
      <c r="AEI21" s="861"/>
      <c r="AEJ21" s="352"/>
      <c r="AEK21" s="862"/>
      <c r="AEL21" s="863"/>
      <c r="AEM21" s="862"/>
      <c r="AEN21" s="864"/>
      <c r="AEO21" s="863"/>
      <c r="AEP21" s="865"/>
      <c r="AEQ21" s="866"/>
      <c r="AER21" s="866"/>
      <c r="AES21" s="867"/>
      <c r="AET21" s="377">
        <f>$A$21</f>
        <v>7</v>
      </c>
      <c r="AEU21" s="378" t="str">
        <f>$B$21</f>
        <v>火</v>
      </c>
      <c r="AEV21" s="854"/>
      <c r="AEW21" s="855"/>
      <c r="AEX21" s="854"/>
      <c r="AEY21" s="855"/>
      <c r="AEZ21" s="856" t="str">
        <f>IFERROR(IF(OR(AEU21="日",AEU21="祝",AEU21=0,AEV21=""),"　",MAX(IF(AND(AEV21&lt;=AEZ14,AEX21&gt;AFA14),AFA14-AEZ14,IF(AND(AEV21&gt;AEZ14,AEX21&lt;=AFA14),AEX21-AEV21,IF(AND(AEV21&lt;=AEZ14,AEX21&lt;=AFA14),AEX21-AEZ14,IF(AND(AEV21&gt;AEZ14,AEX21&gt;AFA14),AFA14-AEV21,0)))),0)),0)</f>
        <v>　</v>
      </c>
      <c r="AFA21" s="857"/>
      <c r="AFB21" s="858"/>
      <c r="AFC21" s="856" t="str">
        <f>IFERROR(IF(OR(AEU21="日",AEU21="祝",AEU21=0,AEV21=""),"　",MAX(IF(AND(AEV21&gt;AFF14,AEX21&gt;AFD14),0,IF(AND(AEV21&lt;=AFF14,AEV21&gt;AFC14,AEX21&gt;AFD14),AFF14-AEV21,IF(AND(AEV21&lt;=AFF14,AEV21&lt;=AFC14,AEX21&gt;AFD14),AFF14-AFC14,IF(AND(AEV21&gt;AFC14,AEX21&lt;=AFD14),AEX21-AEV21,IF(AND(AEV21&lt;=AFC14,AEX21&lt;=AFD14),AEX21-AFC14,0))))),0)),0)</f>
        <v>　</v>
      </c>
      <c r="AFD21" s="857"/>
      <c r="AFE21" s="858"/>
      <c r="AFF21" s="856" t="str">
        <f>IFERROR(IF(OR(AEU21="日",AEU21="祝",AEU21=0,AEV21=""),"　",MAX(IF(AND(AEV21&lt;=AFF14,AEX21&gt;AFG14),AFG14-AFF14,IF(AEX21&lt;=AFG14,0,IF(AND(AEV21&gt;AFF14,AEX21&gt;AFG14),AFG14-AEV21,0))),0)),0)</f>
        <v>　</v>
      </c>
      <c r="AFG21" s="857"/>
      <c r="AFH21" s="858"/>
      <c r="AFI21" s="856" t="str">
        <f>IFERROR(IF(OR(AEU21="日",AEU21="祝",AEU21=0,AEV21=""),"　",MAX(IF(AEV21&gt;AFI14,AEX21-AEV21,IF(AEV21&lt;=AFI14,AEX21-AFI14,0)),0)),0)</f>
        <v>　</v>
      </c>
      <c r="AFJ21" s="857"/>
      <c r="AFK21" s="858"/>
      <c r="AFL21" s="856" t="str">
        <f>IFERROR(IF(OR(AEU21="日",AEU21="祝",AEU21=0,AEV21=""),"　",MAX(IF(AND(AEV21&lt;=AFL14,AEX21&gt;AFM14),AFM14-AFL14,IF(AND(AEV21&gt;AFL14,AEX21&lt;=AFM14),AEX21-AEV21,IF(AND(AEV21&lt;=AFL14,AEX21&lt;=AFM14),AEX21-AFL14,IF(AND(AEV21&gt;AFL14,AEX21&gt;AFM14),AFM14-AEV21,0)))),0)),0)</f>
        <v>　</v>
      </c>
      <c r="AFM21" s="857"/>
      <c r="AFN21" s="858"/>
      <c r="AFO21" s="856" t="str">
        <f>IFERROR(IF(OR(AEU21="日",AEU21="祝",AEU21=0,AEV21=""),"　",MAX(IF(AND(AEV21&gt;AFR14,AEX21&gt;AFP14),0,IF(AND(AEV21&lt;=AFR14,AEV21&gt;AFO14,AEX21&gt;AFP14),AFR14-AEV21,IF(AND(AEV21&lt;=AFR14,AEV21&lt;=AFO14,AEX21&gt;AFP14),AFR14-AFO14,IF(AND(AEV21&gt;AFO14,AEX21&lt;=AFP14),AEX21-AEV21,IF(AND(AEV21&lt;=AFO14,AEX21&lt;=AFP14),AEX21-AFO14,0))))),0)),0)</f>
        <v>　</v>
      </c>
      <c r="AFP21" s="857"/>
      <c r="AFQ21" s="858"/>
      <c r="AFR21" s="856" t="str">
        <f>IFERROR(IF(OR(AEU21="日",AEU21="祝",AEU21=0,AEV21=""),"　",MAX(IF(AND(AEV21&lt;=AFR14,AEX21&gt;AFS14),AFS14-AFR14,IF(AEX21&lt;=AFS14,0,IF(AND(AEV21&gt;AFR14,AEX21&gt;AFS14),AFS14-AEV21,0))),0)),0)</f>
        <v>　</v>
      </c>
      <c r="AFS21" s="857"/>
      <c r="AFT21" s="858"/>
      <c r="AFU21" s="856" t="str">
        <f t="shared" si="15"/>
        <v>　</v>
      </c>
      <c r="AFV21" s="857"/>
      <c r="AFW21" s="858"/>
      <c r="AFX21" s="859" t="str">
        <f>IF(AGA21="×",TIME(0,0,0),IF(AGK4="非常勤",AEZ21,AFL21))</f>
        <v>　</v>
      </c>
      <c r="AFY21" s="860"/>
      <c r="AFZ21" s="861"/>
      <c r="AGA21" s="352"/>
      <c r="AGB21" s="859" t="str">
        <f>IF(AGE21="×",TIME(0,0,0),IF(AGK4="非常勤",AFC21,AFO21))</f>
        <v>　</v>
      </c>
      <c r="AGC21" s="860"/>
      <c r="AGD21" s="861"/>
      <c r="AGE21" s="352"/>
      <c r="AGF21" s="859" t="str">
        <f>IF(AGI21="×",TIME(0,0,0),IF(AGK4="非常勤",AFF21,AFR21))</f>
        <v>　</v>
      </c>
      <c r="AGG21" s="860"/>
      <c r="AGH21" s="861"/>
      <c r="AGI21" s="352"/>
      <c r="AGJ21" s="859" t="str">
        <f>IF(AGM21="×",TIME(0,0,0),IF(AGK4="非常勤",AFI21,AFU21))</f>
        <v>　</v>
      </c>
      <c r="AGK21" s="860"/>
      <c r="AGL21" s="861"/>
      <c r="AGM21" s="352"/>
      <c r="AGN21" s="862"/>
      <c r="AGO21" s="863"/>
      <c r="AGP21" s="862"/>
      <c r="AGQ21" s="864"/>
      <c r="AGR21" s="863"/>
      <c r="AGS21" s="865"/>
      <c r="AGT21" s="866"/>
      <c r="AGU21" s="866"/>
      <c r="AGV21" s="867"/>
      <c r="AGW21" s="377">
        <f>$A$21</f>
        <v>7</v>
      </c>
      <c r="AGX21" s="378" t="str">
        <f>$B$21</f>
        <v>火</v>
      </c>
      <c r="AGY21" s="854"/>
      <c r="AGZ21" s="855"/>
      <c r="AHA21" s="854"/>
      <c r="AHB21" s="855"/>
      <c r="AHC21" s="856" t="str">
        <f>IFERROR(IF(OR(AGX21="日",AGX21="祝",AGX21=0,AGY21=""),"　",MAX(IF(AND(AGY21&lt;=AHC14,AHA21&gt;AHD14),AHD14-AHC14,IF(AND(AGY21&gt;AHC14,AHA21&lt;=AHD14),AHA21-AGY21,IF(AND(AGY21&lt;=AHC14,AHA21&lt;=AHD14),AHA21-AHC14,IF(AND(AGY21&gt;AHC14,AHA21&gt;AHD14),AHD14-AGY21,0)))),0)),0)</f>
        <v>　</v>
      </c>
      <c r="AHD21" s="857"/>
      <c r="AHE21" s="858"/>
      <c r="AHF21" s="856" t="str">
        <f>IFERROR(IF(OR(AGX21="日",AGX21="祝",AGX21=0,AGY21=""),"　",MAX(IF(AND(AGY21&gt;AHI14,AHA21&gt;AHG14),0,IF(AND(AGY21&lt;=AHI14,AGY21&gt;AHF14,AHA21&gt;AHG14),AHI14-AGY21,IF(AND(AGY21&lt;=AHI14,AGY21&lt;=AHF14,AHA21&gt;AHG14),AHI14-AHF14,IF(AND(AGY21&gt;AHF14,AHA21&lt;=AHG14),AHA21-AGY21,IF(AND(AGY21&lt;=AHF14,AHA21&lt;=AHG14),AHA21-AHF14,0))))),0)),0)</f>
        <v>　</v>
      </c>
      <c r="AHG21" s="857"/>
      <c r="AHH21" s="858"/>
      <c r="AHI21" s="856" t="str">
        <f>IFERROR(IF(OR(AGX21="日",AGX21="祝",AGX21=0,AGY21=""),"　",MAX(IF(AND(AGY21&lt;=AHI14,AHA21&gt;AHJ14),AHJ14-AHI14,IF(AHA21&lt;=AHJ14,0,IF(AND(AGY21&gt;AHI14,AHA21&gt;AHJ14),AHJ14-AGY21,0))),0)),0)</f>
        <v>　</v>
      </c>
      <c r="AHJ21" s="857"/>
      <c r="AHK21" s="858"/>
      <c r="AHL21" s="856" t="str">
        <f>IFERROR(IF(OR(AGX21="日",AGX21="祝",AGX21=0,AGY21=""),"　",MAX(IF(AGY21&gt;AHL14,AHA21-AGY21,IF(AGY21&lt;=AHL14,AHA21-AHL14,0)),0)),0)</f>
        <v>　</v>
      </c>
      <c r="AHM21" s="857"/>
      <c r="AHN21" s="858"/>
      <c r="AHO21" s="856" t="str">
        <f>IFERROR(IF(OR(AGX21="日",AGX21="祝",AGX21=0,AGY21=""),"　",MAX(IF(AND(AGY21&lt;=AHO14,AHA21&gt;AHP14),AHP14-AHO14,IF(AND(AGY21&gt;AHO14,AHA21&lt;=AHP14),AHA21-AGY21,IF(AND(AGY21&lt;=AHO14,AHA21&lt;=AHP14),AHA21-AHO14,IF(AND(AGY21&gt;AHO14,AHA21&gt;AHP14),AHP14-AGY21,0)))),0)),0)</f>
        <v>　</v>
      </c>
      <c r="AHP21" s="857"/>
      <c r="AHQ21" s="858"/>
      <c r="AHR21" s="856" t="str">
        <f>IFERROR(IF(OR(AGX21="日",AGX21="祝",AGX21=0,AGY21=""),"　",MAX(IF(AND(AGY21&gt;AHU14,AHA21&gt;AHS14),0,IF(AND(AGY21&lt;=AHU14,AGY21&gt;AHR14,AHA21&gt;AHS14),AHU14-AGY21,IF(AND(AGY21&lt;=AHU14,AGY21&lt;=AHR14,AHA21&gt;AHS14),AHU14-AHR14,IF(AND(AGY21&gt;AHR14,AHA21&lt;=AHS14),AHA21-AGY21,IF(AND(AGY21&lt;=AHR14,AHA21&lt;=AHS14),AHA21-AHR14,0))))),0)),0)</f>
        <v>　</v>
      </c>
      <c r="AHS21" s="857"/>
      <c r="AHT21" s="858"/>
      <c r="AHU21" s="856" t="str">
        <f>IFERROR(IF(OR(AGX21="日",AGX21="祝",AGX21=0,AGY21=""),"　",MAX(IF(AND(AGY21&lt;=AHU14,AHA21&gt;AHV14),AHV14-AHU14,IF(AHA21&lt;=AHV14,0,IF(AND(AGY21&gt;AHU14,AHA21&gt;AHV14),AHV14-AGY21,0))),0)),0)</f>
        <v>　</v>
      </c>
      <c r="AHV21" s="857"/>
      <c r="AHW21" s="858"/>
      <c r="AHX21" s="856" t="str">
        <f t="shared" si="16"/>
        <v>　</v>
      </c>
      <c r="AHY21" s="857"/>
      <c r="AHZ21" s="858"/>
      <c r="AIA21" s="859" t="str">
        <f>IF(AID21="×",TIME(0,0,0),IF(AIN4="非常勤",AHC21,AHO21))</f>
        <v>　</v>
      </c>
      <c r="AIB21" s="860"/>
      <c r="AIC21" s="861"/>
      <c r="AID21" s="352"/>
      <c r="AIE21" s="859" t="str">
        <f>IF(AIH21="×",TIME(0,0,0),IF(AIN4="非常勤",AHF21,AHR21))</f>
        <v>　</v>
      </c>
      <c r="AIF21" s="860"/>
      <c r="AIG21" s="861"/>
      <c r="AIH21" s="352"/>
      <c r="AII21" s="859" t="str">
        <f>IF(AIL21="×",TIME(0,0,0),IF(AIN4="非常勤",AHI21,AHU21))</f>
        <v>　</v>
      </c>
      <c r="AIJ21" s="860"/>
      <c r="AIK21" s="861"/>
      <c r="AIL21" s="352"/>
      <c r="AIM21" s="859" t="str">
        <f>IF(AIP21="×",TIME(0,0,0),IF(AIN4="非常勤",AHL21,AHX21))</f>
        <v>　</v>
      </c>
      <c r="AIN21" s="860"/>
      <c r="AIO21" s="861"/>
      <c r="AIP21" s="352"/>
      <c r="AIQ21" s="862"/>
      <c r="AIR21" s="863"/>
      <c r="AIS21" s="862"/>
      <c r="AIT21" s="864"/>
      <c r="AIU21" s="863"/>
      <c r="AIV21" s="865"/>
      <c r="AIW21" s="866"/>
      <c r="AIX21" s="866"/>
      <c r="AIY21" s="867"/>
      <c r="AIZ21" s="377">
        <f>$A$21</f>
        <v>7</v>
      </c>
      <c r="AJA21" s="378" t="str">
        <f>$B$21</f>
        <v>火</v>
      </c>
      <c r="AJB21" s="854"/>
      <c r="AJC21" s="855"/>
      <c r="AJD21" s="854"/>
      <c r="AJE21" s="855"/>
      <c r="AJF21" s="856" t="str">
        <f>IFERROR(IF(OR(AJA21="日",AJA21="祝",AJA21=0,AJB21=""),"　",MAX(IF(AND(AJB21&lt;=AJF14,AJD21&gt;AJG14),AJG14-AJF14,IF(AND(AJB21&gt;AJF14,AJD21&lt;=AJG14),AJD21-AJB21,IF(AND(AJB21&lt;=AJF14,AJD21&lt;=AJG14),AJD21-AJF14,IF(AND(AJB21&gt;AJF14,AJD21&gt;AJG14),AJG14-AJB21,0)))),0)),0)</f>
        <v>　</v>
      </c>
      <c r="AJG21" s="857"/>
      <c r="AJH21" s="858"/>
      <c r="AJI21" s="856" t="str">
        <f>IFERROR(IF(OR(AJA21="日",AJA21="祝",AJA21=0,AJB21=""),"　",MAX(IF(AND(AJB21&gt;AJL14,AJD21&gt;AJJ14),0,IF(AND(AJB21&lt;=AJL14,AJB21&gt;AJI14,AJD21&gt;AJJ14),AJL14-AJB21,IF(AND(AJB21&lt;=AJL14,AJB21&lt;=AJI14,AJD21&gt;AJJ14),AJL14-AJI14,IF(AND(AJB21&gt;AJI14,AJD21&lt;=AJJ14),AJD21-AJB21,IF(AND(AJB21&lt;=AJI14,AJD21&lt;=AJJ14),AJD21-AJI14,0))))),0)),0)</f>
        <v>　</v>
      </c>
      <c r="AJJ21" s="857"/>
      <c r="AJK21" s="858"/>
      <c r="AJL21" s="856" t="str">
        <f>IFERROR(IF(OR(AJA21="日",AJA21="祝",AJA21=0,AJB21=""),"　",MAX(IF(AND(AJB21&lt;=AJL14,AJD21&gt;AJM14),AJM14-AJL14,IF(AJD21&lt;=AJM14,0,IF(AND(AJB21&gt;AJL14,AJD21&gt;AJM14),AJM14-AJB21,0))),0)),0)</f>
        <v>　</v>
      </c>
      <c r="AJM21" s="857"/>
      <c r="AJN21" s="858"/>
      <c r="AJO21" s="856" t="str">
        <f>IFERROR(IF(OR(AJA21="日",AJA21="祝",AJA21=0,AJB21=""),"　",MAX(IF(AJB21&gt;AJO14,AJD21-AJB21,IF(AJB21&lt;=AJO14,AJD21-AJO14,0)),0)),0)</f>
        <v>　</v>
      </c>
      <c r="AJP21" s="857"/>
      <c r="AJQ21" s="858"/>
      <c r="AJR21" s="856" t="str">
        <f>IFERROR(IF(OR(AJA21="日",AJA21="祝",AJA21=0,AJB21=""),"　",MAX(IF(AND(AJB21&lt;=AJR14,AJD21&gt;AJS14),AJS14-AJR14,IF(AND(AJB21&gt;AJR14,AJD21&lt;=AJS14),AJD21-AJB21,IF(AND(AJB21&lt;=AJR14,AJD21&lt;=AJS14),AJD21-AJR14,IF(AND(AJB21&gt;AJR14,AJD21&gt;AJS14),AJS14-AJB21,0)))),0)),0)</f>
        <v>　</v>
      </c>
      <c r="AJS21" s="857"/>
      <c r="AJT21" s="858"/>
      <c r="AJU21" s="856" t="str">
        <f>IFERROR(IF(OR(AJA21="日",AJA21="祝",AJA21=0,AJB21=""),"　",MAX(IF(AND(AJB21&gt;AJX14,AJD21&gt;AJV14),0,IF(AND(AJB21&lt;=AJX14,AJB21&gt;AJU14,AJD21&gt;AJV14),AJX14-AJB21,IF(AND(AJB21&lt;=AJX14,AJB21&lt;=AJU14,AJD21&gt;AJV14),AJX14-AJU14,IF(AND(AJB21&gt;AJU14,AJD21&lt;=AJV14),AJD21-AJB21,IF(AND(AJB21&lt;=AJU14,AJD21&lt;=AJV14),AJD21-AJU14,0))))),0)),0)</f>
        <v>　</v>
      </c>
      <c r="AJV21" s="857"/>
      <c r="AJW21" s="858"/>
      <c r="AJX21" s="856" t="str">
        <f>IFERROR(IF(OR(AJA21="日",AJA21="祝",AJA21=0,AJB21=""),"　",MAX(IF(AND(AJB21&lt;=AJX14,AJD21&gt;AJY14),AJY14-AJX14,IF(AJD21&lt;=AJY14,0,IF(AND(AJB21&gt;AJX14,AJD21&gt;AJY14),AJY14-AJB21,0))),0)),0)</f>
        <v>　</v>
      </c>
      <c r="AJY21" s="857"/>
      <c r="AJZ21" s="858"/>
      <c r="AKA21" s="856" t="str">
        <f t="shared" si="17"/>
        <v>　</v>
      </c>
      <c r="AKB21" s="857"/>
      <c r="AKC21" s="858"/>
      <c r="AKD21" s="859" t="str">
        <f>IF(AKG21="×",TIME(0,0,0),IF(AKQ4="非常勤",AJF21,AJR21))</f>
        <v>　</v>
      </c>
      <c r="AKE21" s="860"/>
      <c r="AKF21" s="861"/>
      <c r="AKG21" s="352"/>
      <c r="AKH21" s="859" t="str">
        <f>IF(AKK21="×",TIME(0,0,0),IF(AKQ4="非常勤",AJI21,AJU21))</f>
        <v>　</v>
      </c>
      <c r="AKI21" s="860"/>
      <c r="AKJ21" s="861"/>
      <c r="AKK21" s="352"/>
      <c r="AKL21" s="859" t="str">
        <f>IF(AKO21="×",TIME(0,0,0),IF(AKQ4="非常勤",AJL21,AJX21))</f>
        <v>　</v>
      </c>
      <c r="AKM21" s="860"/>
      <c r="AKN21" s="861"/>
      <c r="AKO21" s="352"/>
      <c r="AKP21" s="859" t="str">
        <f>IF(AKS21="×",TIME(0,0,0),IF(AKQ4="非常勤",AJO21,AKA21))</f>
        <v>　</v>
      </c>
      <c r="AKQ21" s="860"/>
      <c r="AKR21" s="861"/>
      <c r="AKS21" s="352"/>
      <c r="AKT21" s="862"/>
      <c r="AKU21" s="863"/>
      <c r="AKV21" s="862"/>
      <c r="AKW21" s="864"/>
      <c r="AKX21" s="863"/>
      <c r="AKY21" s="865"/>
      <c r="AKZ21" s="866"/>
      <c r="ALA21" s="866"/>
      <c r="ALB21" s="867"/>
      <c r="ALC21" s="377">
        <f>$A$21</f>
        <v>7</v>
      </c>
      <c r="ALD21" s="378" t="str">
        <f>$B$21</f>
        <v>火</v>
      </c>
      <c r="ALE21" s="854"/>
      <c r="ALF21" s="855"/>
      <c r="ALG21" s="854"/>
      <c r="ALH21" s="855"/>
      <c r="ALI21" s="856" t="str">
        <f>IFERROR(IF(OR(ALD21="日",ALD21="祝",ALD21=0,ALE21=""),"　",MAX(IF(AND(ALE21&lt;=ALI14,ALG21&gt;ALJ14),ALJ14-ALI14,IF(AND(ALE21&gt;ALI14,ALG21&lt;=ALJ14),ALG21-ALE21,IF(AND(ALE21&lt;=ALI14,ALG21&lt;=ALJ14),ALG21-ALI14,IF(AND(ALE21&gt;ALI14,ALG21&gt;ALJ14),ALJ14-ALE21,0)))),0)),0)</f>
        <v>　</v>
      </c>
      <c r="ALJ21" s="857"/>
      <c r="ALK21" s="858"/>
      <c r="ALL21" s="856" t="str">
        <f>IFERROR(IF(OR(ALD21="日",ALD21="祝",ALD21=0,ALE21=""),"　",MAX(IF(AND(ALE21&gt;ALO14,ALG21&gt;ALM14),0,IF(AND(ALE21&lt;=ALO14,ALE21&gt;ALL14,ALG21&gt;ALM14),ALO14-ALE21,IF(AND(ALE21&lt;=ALO14,ALE21&lt;=ALL14,ALG21&gt;ALM14),ALO14-ALL14,IF(AND(ALE21&gt;ALL14,ALG21&lt;=ALM14),ALG21-ALE21,IF(AND(ALE21&lt;=ALL14,ALG21&lt;=ALM14),ALG21-ALL14,0))))),0)),0)</f>
        <v>　</v>
      </c>
      <c r="ALM21" s="857"/>
      <c r="ALN21" s="858"/>
      <c r="ALO21" s="856" t="str">
        <f>IFERROR(IF(OR(ALD21="日",ALD21="祝",ALD21=0,ALE21=""),"　",MAX(IF(AND(ALE21&lt;=ALO14,ALG21&gt;ALP14),ALP14-ALO14,IF(ALG21&lt;=ALP14,0,IF(AND(ALE21&gt;ALO14,ALG21&gt;ALP14),ALP14-ALE21,0))),0)),0)</f>
        <v>　</v>
      </c>
      <c r="ALP21" s="857"/>
      <c r="ALQ21" s="858"/>
      <c r="ALR21" s="856" t="str">
        <f>IFERROR(IF(OR(ALD21="日",ALD21="祝",ALD21=0,ALE21=""),"　",MAX(IF(ALE21&gt;ALR14,ALG21-ALE21,IF(ALE21&lt;=ALR14,ALG21-ALR14,0)),0)),0)</f>
        <v>　</v>
      </c>
      <c r="ALS21" s="857"/>
      <c r="ALT21" s="858"/>
      <c r="ALU21" s="856" t="str">
        <f>IFERROR(IF(OR(ALD21="日",ALD21="祝",ALD21=0,ALE21=""),"　",MAX(IF(AND(ALE21&lt;=ALU14,ALG21&gt;ALV14),ALV14-ALU14,IF(AND(ALE21&gt;ALU14,ALG21&lt;=ALV14),ALG21-ALE21,IF(AND(ALE21&lt;=ALU14,ALG21&lt;=ALV14),ALG21-ALU14,IF(AND(ALE21&gt;ALU14,ALG21&gt;ALV14),ALV14-ALE21,0)))),0)),0)</f>
        <v>　</v>
      </c>
      <c r="ALV21" s="857"/>
      <c r="ALW21" s="858"/>
      <c r="ALX21" s="856" t="str">
        <f>IFERROR(IF(OR(ALD21="日",ALD21="祝",ALD21=0,ALE21=""),"　",MAX(IF(AND(ALE21&gt;AMA14,ALG21&gt;ALY14),0,IF(AND(ALE21&lt;=AMA14,ALE21&gt;ALX14,ALG21&gt;ALY14),AMA14-ALE21,IF(AND(ALE21&lt;=AMA14,ALE21&lt;=ALX14,ALG21&gt;ALY14),AMA14-ALX14,IF(AND(ALE21&gt;ALX14,ALG21&lt;=ALY14),ALG21-ALE21,IF(AND(ALE21&lt;=ALX14,ALG21&lt;=ALY14),ALG21-ALX14,0))))),0)),0)</f>
        <v>　</v>
      </c>
      <c r="ALY21" s="857"/>
      <c r="ALZ21" s="858"/>
      <c r="AMA21" s="856" t="str">
        <f>IFERROR(IF(OR(ALD21="日",ALD21="祝",ALD21=0,ALE21=""),"　",MAX(IF(AND(ALE21&lt;=AMA14,ALG21&gt;AMB14),AMB14-AMA14,IF(ALG21&lt;=AMB14,0,IF(AND(ALE21&gt;AMA14,ALG21&gt;AMB14),AMB14-ALE21,0))),0)),0)</f>
        <v>　</v>
      </c>
      <c r="AMB21" s="857"/>
      <c r="AMC21" s="858"/>
      <c r="AMD21" s="856" t="str">
        <f t="shared" si="18"/>
        <v>　</v>
      </c>
      <c r="AME21" s="857"/>
      <c r="AMF21" s="858"/>
      <c r="AMG21" s="859" t="str">
        <f>IF(AMJ21="×",TIME(0,0,0),IF(AMT4="非常勤",ALI21,ALU21))</f>
        <v>　</v>
      </c>
      <c r="AMH21" s="860"/>
      <c r="AMI21" s="861"/>
      <c r="AMJ21" s="352"/>
      <c r="AMK21" s="859" t="str">
        <f>IF(AMN21="×",TIME(0,0,0),IF(AMT4="非常勤",ALL21,ALX21))</f>
        <v>　</v>
      </c>
      <c r="AML21" s="860"/>
      <c r="AMM21" s="861"/>
      <c r="AMN21" s="352"/>
      <c r="AMO21" s="859" t="str">
        <f>IF(AMR21="×",TIME(0,0,0),IF(AMT4="非常勤",ALO21,AMA21))</f>
        <v>　</v>
      </c>
      <c r="AMP21" s="860"/>
      <c r="AMQ21" s="861"/>
      <c r="AMR21" s="352"/>
      <c r="AMS21" s="859" t="str">
        <f>IF(AMV21="×",TIME(0,0,0),IF(AMT4="非常勤",ALR21,AMD21))</f>
        <v>　</v>
      </c>
      <c r="AMT21" s="860"/>
      <c r="AMU21" s="861"/>
      <c r="AMV21" s="352"/>
      <c r="AMW21" s="862"/>
      <c r="AMX21" s="863"/>
      <c r="AMY21" s="862"/>
      <c r="AMZ21" s="864"/>
      <c r="ANA21" s="863"/>
      <c r="ANB21" s="865"/>
      <c r="ANC21" s="866"/>
      <c r="AND21" s="866"/>
      <c r="ANE21" s="867"/>
      <c r="ANF21" s="377">
        <f>$A$21</f>
        <v>7</v>
      </c>
      <c r="ANG21" s="378" t="str">
        <f>$B$21</f>
        <v>火</v>
      </c>
      <c r="ANH21" s="854"/>
      <c r="ANI21" s="855"/>
      <c r="ANJ21" s="854"/>
      <c r="ANK21" s="855"/>
      <c r="ANL21" s="856" t="str">
        <f>IFERROR(IF(OR(ANG21="日",ANG21="祝",ANG21=0,ANH21=""),"　",MAX(IF(AND(ANH21&lt;=ANL14,ANJ21&gt;ANM14),ANM14-ANL14,IF(AND(ANH21&gt;ANL14,ANJ21&lt;=ANM14),ANJ21-ANH21,IF(AND(ANH21&lt;=ANL14,ANJ21&lt;=ANM14),ANJ21-ANL14,IF(AND(ANH21&gt;ANL14,ANJ21&gt;ANM14),ANM14-ANH21,0)))),0)),0)</f>
        <v>　</v>
      </c>
      <c r="ANM21" s="857"/>
      <c r="ANN21" s="858"/>
      <c r="ANO21" s="856" t="str">
        <f>IFERROR(IF(OR(ANG21="日",ANG21="祝",ANG21=0,ANH21=""),"　",MAX(IF(AND(ANH21&gt;ANR14,ANJ21&gt;ANP14),0,IF(AND(ANH21&lt;=ANR14,ANH21&gt;ANO14,ANJ21&gt;ANP14),ANR14-ANH21,IF(AND(ANH21&lt;=ANR14,ANH21&lt;=ANO14,ANJ21&gt;ANP14),ANR14-ANO14,IF(AND(ANH21&gt;ANO14,ANJ21&lt;=ANP14),ANJ21-ANH21,IF(AND(ANH21&lt;=ANO14,ANJ21&lt;=ANP14),ANJ21-ANO14,0))))),0)),0)</f>
        <v>　</v>
      </c>
      <c r="ANP21" s="857"/>
      <c r="ANQ21" s="858"/>
      <c r="ANR21" s="856" t="str">
        <f>IFERROR(IF(OR(ANG21="日",ANG21="祝",ANG21=0,ANH21=""),"　",MAX(IF(AND(ANH21&lt;=ANR14,ANJ21&gt;ANS14),ANS14-ANR14,IF(ANJ21&lt;=ANS14,0,IF(AND(ANH21&gt;ANR14,ANJ21&gt;ANS14),ANS14-ANH21,0))),0)),0)</f>
        <v>　</v>
      </c>
      <c r="ANS21" s="857"/>
      <c r="ANT21" s="858"/>
      <c r="ANU21" s="856" t="str">
        <f>IFERROR(IF(OR(ANG21="日",ANG21="祝",ANG21=0,ANH21=""),"　",MAX(IF(ANH21&gt;ANU14,ANJ21-ANH21,IF(ANH21&lt;=ANU14,ANJ21-ANU14,0)),0)),0)</f>
        <v>　</v>
      </c>
      <c r="ANV21" s="857"/>
      <c r="ANW21" s="858"/>
      <c r="ANX21" s="856" t="str">
        <f>IFERROR(IF(OR(ANG21="日",ANG21="祝",ANG21=0,ANH21=""),"　",MAX(IF(AND(ANH21&lt;=ANX14,ANJ21&gt;ANY14),ANY14-ANX14,IF(AND(ANH21&gt;ANX14,ANJ21&lt;=ANY14),ANJ21-ANH21,IF(AND(ANH21&lt;=ANX14,ANJ21&lt;=ANY14),ANJ21-ANX14,IF(AND(ANH21&gt;ANX14,ANJ21&gt;ANY14),ANY14-ANH21,0)))),0)),0)</f>
        <v>　</v>
      </c>
      <c r="ANY21" s="857"/>
      <c r="ANZ21" s="858"/>
      <c r="AOA21" s="856" t="str">
        <f>IFERROR(IF(OR(ANG21="日",ANG21="祝",ANG21=0,ANH21=""),"　",MAX(IF(AND(ANH21&gt;AOD14,ANJ21&gt;AOB14),0,IF(AND(ANH21&lt;=AOD14,ANH21&gt;AOA14,ANJ21&gt;AOB14),AOD14-ANH21,IF(AND(ANH21&lt;=AOD14,ANH21&lt;=AOA14,ANJ21&gt;AOB14),AOD14-AOA14,IF(AND(ANH21&gt;AOA14,ANJ21&lt;=AOB14),ANJ21-ANH21,IF(AND(ANH21&lt;=AOA14,ANJ21&lt;=AOB14),ANJ21-AOA14,0))))),0)),0)</f>
        <v>　</v>
      </c>
      <c r="AOB21" s="857"/>
      <c r="AOC21" s="858"/>
      <c r="AOD21" s="856" t="str">
        <f>IFERROR(IF(OR(ANG21="日",ANG21="祝",ANG21=0,ANH21=""),"　",MAX(IF(AND(ANH21&lt;=AOD14,ANJ21&gt;AOE14),AOE14-AOD14,IF(ANJ21&lt;=AOE14,0,IF(AND(ANH21&gt;AOD14,ANJ21&gt;AOE14),AOE14-ANH21,0))),0)),0)</f>
        <v>　</v>
      </c>
      <c r="AOE21" s="857"/>
      <c r="AOF21" s="858"/>
      <c r="AOG21" s="856" t="str">
        <f t="shared" si="19"/>
        <v>　</v>
      </c>
      <c r="AOH21" s="857"/>
      <c r="AOI21" s="858"/>
      <c r="AOJ21" s="859" t="str">
        <f>IF(AOM21="×",TIME(0,0,0),IF(AOW4="非常勤",ANL21,ANX21))</f>
        <v>　</v>
      </c>
      <c r="AOK21" s="860"/>
      <c r="AOL21" s="861"/>
      <c r="AOM21" s="352"/>
      <c r="AON21" s="859" t="str">
        <f>IF(AOQ21="×",TIME(0,0,0),IF(AOW4="非常勤",ANO21,AOA21))</f>
        <v>　</v>
      </c>
      <c r="AOO21" s="860"/>
      <c r="AOP21" s="861"/>
      <c r="AOQ21" s="352"/>
      <c r="AOR21" s="859" t="str">
        <f>IF(AOU21="×",TIME(0,0,0),IF(AOW4="非常勤",ANR21,AOD21))</f>
        <v>　</v>
      </c>
      <c r="AOS21" s="860"/>
      <c r="AOT21" s="861"/>
      <c r="AOU21" s="352"/>
      <c r="AOV21" s="859" t="str">
        <f>IF(AOY21="×",TIME(0,0,0),IF(AOW4="非常勤",ANU21,AOG21))</f>
        <v>　</v>
      </c>
      <c r="AOW21" s="860"/>
      <c r="AOX21" s="861"/>
      <c r="AOY21" s="352"/>
      <c r="AOZ21" s="862"/>
      <c r="APA21" s="863"/>
      <c r="APB21" s="862"/>
      <c r="APC21" s="864"/>
      <c r="APD21" s="863"/>
      <c r="APE21" s="865"/>
      <c r="APF21" s="866"/>
      <c r="APG21" s="866"/>
      <c r="APH21" s="867"/>
    </row>
    <row r="22" spans="1:1100" ht="15" customHeight="1">
      <c r="A22" s="377">
        <f>DAY(DATE('別紙2-1【初めに入力】'!$W$2,'別紙2-1【初めに入力】'!$Q$2,A21+1))</f>
        <v>8</v>
      </c>
      <c r="B22" s="378" t="str">
        <f>IF(IFERROR(MATCH(DATE('別紙2-1【初めに入力】'!$W$2,'別紙2-1【初めに入力】'!$Q$2,$A22),万年カレンダー・祝日!$K$2:$K$27,0),0)&gt;=1,"祝",TEXT(WEEKDAY(DATE('別紙2-1【初めに入力】'!$W$2,'別紙2-1【初めに入力】'!$Q$2,'別表_個別勤務状況（1～20）'!A22)),"aaa"))</f>
        <v>水</v>
      </c>
      <c r="C22" s="797"/>
      <c r="D22" s="797"/>
      <c r="E22" s="797"/>
      <c r="F22" s="797"/>
      <c r="G22" s="856" t="str">
        <f>IFERROR(IF(OR(B22="日",B22="祝",B22=0,C22=""),"　",MAX(IF(AND(C22&lt;=G14,E22&gt;H14),H14-G14,IF(AND(C22&gt;G14,E22&lt;=H14),E22-C22,IF(AND(C22&lt;=G14,E22&lt;=H14),E22-G14,IF(AND(C22&gt;G14,E22&gt;H14),H14-C22,0)))),0)),0)</f>
        <v>　</v>
      </c>
      <c r="H22" s="857"/>
      <c r="I22" s="858"/>
      <c r="J22" s="856" t="str">
        <f>IFERROR(IF(OR(B22="日",B22="祝",B22=0,C22=""),"　",MAX(IF(AND(C22&gt;M14,E22&gt;K14),0,IF(AND(C22&lt;=M14,C22&gt;J14,E22&gt;K14),M14-C22,IF(AND(C22&lt;=M14,C22&lt;=J14,E22&gt;K14),M14-J14,IF(AND(C22&gt;J14,E22&lt;=K14),E22-C22,IF(AND(C22&lt;=J14,E22&lt;=K14),E22-J14,0))))),0)),0)</f>
        <v>　</v>
      </c>
      <c r="K22" s="857"/>
      <c r="L22" s="858"/>
      <c r="M22" s="856" t="str">
        <f>IFERROR(IF(OR(B22="日",B22="祝",B22=0,C22=""),"　",MAX(IF(AND(C22&lt;=M14,E22&gt;N14),N14-M14,IF(E22&lt;=N14,0,IF(AND(C22&gt;M14,E22&gt;N14),N14-C22,0))),0)),0)</f>
        <v>　</v>
      </c>
      <c r="N22" s="857"/>
      <c r="O22" s="858"/>
      <c r="P22" s="856" t="str">
        <f>IFERROR(IF(OR(B22="日",B22="祝",B22=0,C22=""),"　",MAX(IF(C22&gt;P14,E22-C22,IF(C22&lt;=P14,E22-P14,0)),0)),0)</f>
        <v>　</v>
      </c>
      <c r="Q22" s="857"/>
      <c r="R22" s="858"/>
      <c r="S22" s="856" t="str">
        <f>IFERROR(IF(OR(B22="日",B22="祝",B22=0,C22=""),"　",MAX(IF(AND(C22&lt;=S14,E22&gt;T14),T14-S14,IF(AND(C22&gt;S14,E22&lt;=T14),E22-C22,IF(AND(C22&lt;=S14,E22&lt;=T14),E22-S14,IF(AND(C22&gt;S14,E22&gt;T14),T14-C22,0)))),0)),0)</f>
        <v>　</v>
      </c>
      <c r="T22" s="857"/>
      <c r="U22" s="858"/>
      <c r="V22" s="856" t="str">
        <f>IFERROR(IF(OR(B22="日",B22="祝",B22=0,C22=""),"　",MAX(IF(AND(C22&gt;Y14,E22&gt;W14),0,IF(AND(C22&lt;=Y14,C22&gt;V14,E22&gt;W14),Y14-C22,IF(AND(C22&lt;=Y14,C22&lt;=V14,E22&gt;W14),Y14-V14,IF(AND(C22&gt;V14,E22&lt;=W14),E22-C22,IF(AND(C22&lt;=V14,E22&lt;=W14),E22-V14,0))))),0)),0)</f>
        <v>　</v>
      </c>
      <c r="W22" s="857"/>
      <c r="X22" s="858"/>
      <c r="Y22" s="856" t="str">
        <f>IFERROR(IF(OR(B22="日",B22="祝",B22=0,C22=""),"　",MAX(IF(AND(C22&lt;=Y14,E22&gt;Z14),Z14-Y14,IF(E22&lt;=Z14,0,IF(AND(C22&gt;Y14,E22&gt;Z14),Z14-C22,0))),0)),0)</f>
        <v>　</v>
      </c>
      <c r="Z22" s="857"/>
      <c r="AA22" s="858"/>
      <c r="AB22" s="856" t="str">
        <f t="shared" si="0"/>
        <v>　</v>
      </c>
      <c r="AC22" s="857"/>
      <c r="AD22" s="858"/>
      <c r="AE22" s="954" t="str">
        <f>IF(AH22="×",TIME(0,0,0),IF(AR4="非常勤",G22,S22))</f>
        <v>　</v>
      </c>
      <c r="AF22" s="885"/>
      <c r="AG22" s="885"/>
      <c r="AH22" s="352"/>
      <c r="AI22" s="954" t="str">
        <f>IF(AL22="×",TIME(0,0,0),IF(AR4="非常勤",J22,V22))</f>
        <v>　</v>
      </c>
      <c r="AJ22" s="885"/>
      <c r="AK22" s="885"/>
      <c r="AL22" s="352"/>
      <c r="AM22" s="954" t="str">
        <f>IF(AP22="×",TIME(0,0,0),IF(AR4="非常勤",M22,Y22))</f>
        <v>　</v>
      </c>
      <c r="AN22" s="885"/>
      <c r="AO22" s="885"/>
      <c r="AP22" s="352"/>
      <c r="AQ22" s="954" t="str">
        <f>IF(AT22="×",TIME(0,0,0),IF(AR4="非常勤",P22,AB22))</f>
        <v>　</v>
      </c>
      <c r="AR22" s="885"/>
      <c r="AS22" s="955"/>
      <c r="AT22" s="352"/>
      <c r="AU22" s="956"/>
      <c r="AV22" s="956"/>
      <c r="AW22" s="862"/>
      <c r="AX22" s="864"/>
      <c r="AY22" s="863"/>
      <c r="AZ22" s="865"/>
      <c r="BA22" s="866"/>
      <c r="BB22" s="866"/>
      <c r="BC22" s="867"/>
      <c r="BD22" s="377">
        <f>$A$22</f>
        <v>8</v>
      </c>
      <c r="BE22" s="378" t="str">
        <f>$B$22</f>
        <v>水</v>
      </c>
      <c r="BF22" s="854"/>
      <c r="BG22" s="855"/>
      <c r="BH22" s="854"/>
      <c r="BI22" s="855"/>
      <c r="BJ22" s="856" t="str">
        <f>IFERROR(IF(OR(BE22="日",BE22="祝",BE22=0,BF22=""),"　",MAX(IF(AND(BF22&lt;=BJ14,BH22&gt;BK14),BK14-BJ14,IF(AND(BF22&gt;BJ14,BH22&lt;=BK14),BH22-BF22,IF(AND(BF22&lt;=BJ14,BH22&lt;=BK14),BH22-BJ14,IF(AND(BF22&gt;BJ14,BH22&gt;BK14),BK14-BF22,0)))),0)),0)</f>
        <v>　</v>
      </c>
      <c r="BK22" s="857"/>
      <c r="BL22" s="858"/>
      <c r="BM22" s="856" t="str">
        <f>IFERROR(IF(OR(BE22="日",BE22="祝",BE22=0,BF22=""),"　",MAX(IF(AND(BF22&gt;BP14,BH22&gt;BN14),0,IF(AND(BF22&lt;=BP14,BF22&gt;BM14,BH22&gt;BN14),BP14-BF22,IF(AND(BF22&lt;=BP14,BF22&lt;=BM14,BH22&gt;BN14),BP14-BM14,IF(AND(BF22&gt;BM14,BH22&lt;=BN14),BH22-BF22,IF(AND(BF22&lt;=BM14,BH22&lt;=BN14),BH22-BM14,0))))),0)),0)</f>
        <v>　</v>
      </c>
      <c r="BN22" s="857"/>
      <c r="BO22" s="858"/>
      <c r="BP22" s="856" t="str">
        <f>IFERROR(IF(OR(BE22="日",BE22="祝",BE22=0,BF22=""),"　",MAX(IF(AND(BF22&lt;=BP14,BH22&gt;BQ14),BQ14-BP14,IF(BH22&lt;=BQ14,0,IF(AND(BF22&gt;BP14,BH22&gt;BQ14),BQ14-BF22,0))),0)),0)</f>
        <v>　</v>
      </c>
      <c r="BQ22" s="857"/>
      <c r="BR22" s="858"/>
      <c r="BS22" s="856" t="str">
        <f>IFERROR(IF(OR(BE22="日",BE22="祝",BE22=0,BF22=""),"　",MAX(IF(BF22&gt;BS14,BH22-BF22,IF(BF22&lt;=BS14,BH22-BS14,0)),0)),0)</f>
        <v>　</v>
      </c>
      <c r="BT22" s="857"/>
      <c r="BU22" s="858"/>
      <c r="BV22" s="856" t="str">
        <f>IFERROR(IF(OR(BE22="日",BE22="祝",BE22=0,BF22=""),"　",MAX(IF(AND(BF22&lt;=BV14,BH22&gt;BW14),BW14-BV14,IF(AND(BF22&gt;BV14,BH22&lt;=BW14),BH22-BF22,IF(AND(BF22&lt;=BV14,BH22&lt;=BW14),BH22-BV14,IF(AND(BF22&gt;BV14,BH22&gt;BW14),BW14-BF22,0)))),0)),0)</f>
        <v>　</v>
      </c>
      <c r="BW22" s="857"/>
      <c r="BX22" s="858"/>
      <c r="BY22" s="856" t="str">
        <f>IFERROR(IF(OR(BE22="日",BE22="祝",BE22=0,BF22=""),"　",MAX(IF(AND(BF22&gt;CB14,BH22&gt;BZ14),0,IF(AND(BF22&lt;=CB14,BF22&gt;BY14,BH22&gt;BZ14),CB14-BF22,IF(AND(BF22&lt;=CB14,BF22&lt;=BY14,BH22&gt;BZ14),CB14-BY14,IF(AND(BF22&gt;BY14,BH22&lt;=BZ14),BH22-BF22,IF(AND(BF22&lt;=BY14,BH22&lt;=BZ14),BH22-BY14,0))))),0)),0)</f>
        <v>　</v>
      </c>
      <c r="BZ22" s="857"/>
      <c r="CA22" s="858"/>
      <c r="CB22" s="856" t="str">
        <f>IFERROR(IF(OR(BE22="日",BE22="祝",BE22=0,BF22=""),"　",MAX(IF(AND(BF22&lt;=CB14,BH22&gt;CC14),CC14-CB14,IF(BH22&lt;=CC14,0,IF(AND(BF22&gt;CB14,BH22&gt;CC14),CC14-BF22,0))),0)),0)</f>
        <v>　</v>
      </c>
      <c r="CC22" s="857"/>
      <c r="CD22" s="858"/>
      <c r="CE22" s="856" t="str">
        <f t="shared" si="1"/>
        <v>　</v>
      </c>
      <c r="CF22" s="857"/>
      <c r="CG22" s="858"/>
      <c r="CH22" s="859" t="str">
        <f>IF(CK22="×",TIME(0,0,0),IF(CU4="非常勤",BJ22,BV22))</f>
        <v>　</v>
      </c>
      <c r="CI22" s="860"/>
      <c r="CJ22" s="861"/>
      <c r="CK22" s="352"/>
      <c r="CL22" s="859" t="str">
        <f>IF(CO22="×",TIME(0,0,0),IF(CU4="非常勤",BM22,BY22))</f>
        <v>　</v>
      </c>
      <c r="CM22" s="860"/>
      <c r="CN22" s="861"/>
      <c r="CO22" s="352"/>
      <c r="CP22" s="859" t="str">
        <f>IF(CS22="×",TIME(0,0,0),IF(CU4="非常勤",BP22,CB22))</f>
        <v>　</v>
      </c>
      <c r="CQ22" s="860"/>
      <c r="CR22" s="861"/>
      <c r="CS22" s="352"/>
      <c r="CT22" s="859" t="str">
        <f>IF(CW22="×",TIME(0,0,0),IF(CU4="非常勤",BS22,CE22))</f>
        <v>　</v>
      </c>
      <c r="CU22" s="860"/>
      <c r="CV22" s="861"/>
      <c r="CW22" s="352"/>
      <c r="CX22" s="862"/>
      <c r="CY22" s="863"/>
      <c r="CZ22" s="862"/>
      <c r="DA22" s="864"/>
      <c r="DB22" s="863"/>
      <c r="DC22" s="865"/>
      <c r="DD22" s="866"/>
      <c r="DE22" s="866"/>
      <c r="DF22" s="867"/>
      <c r="DG22" s="377">
        <f>$A$22</f>
        <v>8</v>
      </c>
      <c r="DH22" s="378" t="str">
        <f>$B$22</f>
        <v>水</v>
      </c>
      <c r="DI22" s="854"/>
      <c r="DJ22" s="855"/>
      <c r="DK22" s="854"/>
      <c r="DL22" s="855"/>
      <c r="DM22" s="856" t="str">
        <f>IFERROR(IF(OR(DH22="日",DH22="祝",DH22=0,DI22=""),"　",MAX(IF(AND(DI22&lt;=DM14,DK22&gt;DN14),DN14-DM14,IF(AND(DI22&gt;DM14,DK22&lt;=DN14),DK22-DI22,IF(AND(DI22&lt;=DM14,DK22&lt;=DN14),DK22-DM14,IF(AND(DI22&gt;DM14,DK22&gt;DN14),DN14-DI22,0)))),0)),0)</f>
        <v>　</v>
      </c>
      <c r="DN22" s="857"/>
      <c r="DO22" s="858"/>
      <c r="DP22" s="856" t="str">
        <f>IFERROR(IF(OR(DH22="日",DH22="祝",DH22=0,DI22=""),"　",MAX(IF(AND(DI22&gt;DS14,DK22&gt;DQ14),0,IF(AND(DI22&lt;=DS14,DI22&gt;DP14,DK22&gt;DQ14),DS14-DI22,IF(AND(DI22&lt;=DS14,DI22&lt;=DP14,DK22&gt;DQ14),DS14-DP14,IF(AND(DI22&gt;DP14,DK22&lt;=DQ14),DK22-DI22,IF(AND(DI22&lt;=DP14,DK22&lt;=DQ14),DK22-DP14,0))))),0)),0)</f>
        <v>　</v>
      </c>
      <c r="DQ22" s="857"/>
      <c r="DR22" s="858"/>
      <c r="DS22" s="856" t="str">
        <f>IFERROR(IF(OR(DH22="日",DH22="祝",DH22=0,DI22=""),"　",MAX(IF(AND(DI22&lt;=DS14,DK22&gt;DT14),DT14-DS14,IF(DK22&lt;=DT14,0,IF(AND(DI22&gt;DS14,DK22&gt;DT14),DT14-DI22,0))),0)),0)</f>
        <v>　</v>
      </c>
      <c r="DT22" s="857"/>
      <c r="DU22" s="858"/>
      <c r="DV22" s="856" t="str">
        <f>IFERROR(IF(OR(DH22="日",DH22="祝",DH22=0,DI22=""),"　",MAX(IF(DI22&gt;DV14,DK22-DI22,IF(DI22&lt;=DV14,DK22-DV14,0)),0)),0)</f>
        <v>　</v>
      </c>
      <c r="DW22" s="857"/>
      <c r="DX22" s="858"/>
      <c r="DY22" s="856" t="str">
        <f>IFERROR(IF(OR(DH22="日",DH22="祝",DH22=0,DI22=""),"　",MAX(IF(AND(DI22&lt;=DY14,DK22&gt;DZ14),DZ14-DY14,IF(AND(DI22&gt;DY14,DK22&lt;=DZ14),DK22-DI22,IF(AND(DI22&lt;=DY14,DK22&lt;=DZ14),DK22-DY14,IF(AND(DI22&gt;DY14,DK22&gt;DZ14),DZ14-DI22,0)))),0)),0)</f>
        <v>　</v>
      </c>
      <c r="DZ22" s="857"/>
      <c r="EA22" s="858"/>
      <c r="EB22" s="856" t="str">
        <f>IFERROR(IF(OR(DH22="日",DH22="祝",DH22=0,DI22=""),"　",MAX(IF(AND(DI22&gt;EE14,DK22&gt;EC14),0,IF(AND(DI22&lt;=EE14,DI22&gt;EB14,DK22&gt;EC14),EE14-DI22,IF(AND(DI22&lt;=EE14,DI22&lt;=EB14,DK22&gt;EC14),EE14-EB14,IF(AND(DI22&gt;EB14,DK22&lt;=EC14),DK22-DI22,IF(AND(DI22&lt;=EB14,DK22&lt;=EC14),DK22-EB14,0))))),0)),0)</f>
        <v>　</v>
      </c>
      <c r="EC22" s="857"/>
      <c r="ED22" s="858"/>
      <c r="EE22" s="856" t="str">
        <f>IFERROR(IF(OR(DH22="日",DH22="祝",DH22=0,DI22=""),"　",MAX(IF(AND(DI22&lt;=EE14,DK22&gt;EF14),EF14-EE14,IF(DK22&lt;=EF14,0,IF(AND(DI22&gt;EE14,DK22&gt;EF14),EF14-DI22,0))),0)),0)</f>
        <v>　</v>
      </c>
      <c r="EF22" s="857"/>
      <c r="EG22" s="858"/>
      <c r="EH22" s="856" t="str">
        <f t="shared" si="2"/>
        <v>　</v>
      </c>
      <c r="EI22" s="857"/>
      <c r="EJ22" s="858"/>
      <c r="EK22" s="859" t="str">
        <f>IF(EN22="×",TIME(0,0,0),IF(EX4="非常勤",DM22,DY22))</f>
        <v>　</v>
      </c>
      <c r="EL22" s="860"/>
      <c r="EM22" s="861"/>
      <c r="EN22" s="352"/>
      <c r="EO22" s="859" t="str">
        <f>IF(ER22="×",TIME(0,0,0),IF(EX4="非常勤",DP22,EB22))</f>
        <v>　</v>
      </c>
      <c r="EP22" s="860"/>
      <c r="EQ22" s="861"/>
      <c r="ER22" s="352"/>
      <c r="ES22" s="859" t="str">
        <f>IF(EV22="×",TIME(0,0,0),IF(EX4="非常勤",DS22,EE22))</f>
        <v>　</v>
      </c>
      <c r="ET22" s="860"/>
      <c r="EU22" s="861"/>
      <c r="EV22" s="352"/>
      <c r="EW22" s="859" t="str">
        <f>IF(EZ22="×",TIME(0,0,0),IF(EX4="非常勤",DV22,EH22))</f>
        <v>　</v>
      </c>
      <c r="EX22" s="860"/>
      <c r="EY22" s="861"/>
      <c r="EZ22" s="352"/>
      <c r="FA22" s="862"/>
      <c r="FB22" s="863"/>
      <c r="FC22" s="862"/>
      <c r="FD22" s="864"/>
      <c r="FE22" s="863"/>
      <c r="FF22" s="865"/>
      <c r="FG22" s="866"/>
      <c r="FH22" s="866"/>
      <c r="FI22" s="867"/>
      <c r="FJ22" s="377">
        <f>$A$22</f>
        <v>8</v>
      </c>
      <c r="FK22" s="378" t="str">
        <f>$B$22</f>
        <v>水</v>
      </c>
      <c r="FL22" s="854"/>
      <c r="FM22" s="855"/>
      <c r="FN22" s="854"/>
      <c r="FO22" s="855"/>
      <c r="FP22" s="856" t="str">
        <f>IFERROR(IF(OR(FK22="日",FK22="祝",FK22=0,FL22=""),"　",MAX(IF(AND(FL22&lt;=FP14,FN22&gt;FQ14),FQ14-FP14,IF(AND(FL22&gt;FP14,FN22&lt;=FQ14),FN22-FL22,IF(AND(FL22&lt;=FP14,FN22&lt;=FQ14),FN22-FP14,IF(AND(FL22&gt;FP14,FN22&gt;FQ14),FQ14-FL22,0)))),0)),0)</f>
        <v>　</v>
      </c>
      <c r="FQ22" s="857"/>
      <c r="FR22" s="858"/>
      <c r="FS22" s="856" t="str">
        <f>IFERROR(IF(OR(FK22="日",FK22="祝",FK22=0,FL22=""),"　",MAX(IF(AND(FL22&gt;FV14,FN22&gt;FT14),0,IF(AND(FL22&lt;=FV14,FL22&gt;FS14,FN22&gt;FT14),FV14-FL22,IF(AND(FL22&lt;=FV14,FL22&lt;=FS14,FN22&gt;FT14),FV14-FS14,IF(AND(FL22&gt;FS14,FN22&lt;=FT14),FN22-FL22,IF(AND(FL22&lt;=FS14,FN22&lt;=FT14),FN22-FS14,0))))),0)),0)</f>
        <v>　</v>
      </c>
      <c r="FT22" s="857"/>
      <c r="FU22" s="858"/>
      <c r="FV22" s="856" t="str">
        <f>IFERROR(IF(OR(FK22="日",FK22="祝",FK22=0,FL22=""),"　",MAX(IF(AND(FL22&lt;=FV14,FN22&gt;FW14),FW14-FV14,IF(FN22&lt;=FW14,0,IF(AND(FL22&gt;FV14,FN22&gt;FW14),FW14-FL22,0))),0)),0)</f>
        <v>　</v>
      </c>
      <c r="FW22" s="857"/>
      <c r="FX22" s="858"/>
      <c r="FY22" s="856" t="str">
        <f>IFERROR(IF(OR(FK22="日",FK22="祝",FK22=0,FL22=""),"　",MAX(IF(FL22&gt;FY14,FN22-FL22,IF(FL22&lt;=FY14,FN22-FY14,0)),0)),0)</f>
        <v>　</v>
      </c>
      <c r="FZ22" s="857"/>
      <c r="GA22" s="858"/>
      <c r="GB22" s="856" t="str">
        <f>IFERROR(IF(OR(FK22="日",FK22="祝",FK22=0,FL22=""),"　",MAX(IF(AND(FL22&lt;=GB14,FN22&gt;GC14),GC14-GB14,IF(AND(FL22&gt;GB14,FN22&lt;=GC14),FN22-FL22,IF(AND(FL22&lt;=GB14,FN22&lt;=GC14),FN22-GB14,IF(AND(FL22&gt;GB14,FN22&gt;GC14),GC14-FL22,0)))),0)),0)</f>
        <v>　</v>
      </c>
      <c r="GC22" s="857"/>
      <c r="GD22" s="858"/>
      <c r="GE22" s="856" t="str">
        <f>IFERROR(IF(OR(FK22="日",FK22="祝",FK22=0,FL22=""),"　",MAX(IF(AND(FL22&gt;GH14,FN22&gt;GF14),0,IF(AND(FL22&lt;=GH14,FL22&gt;GE14,FN22&gt;GF14),GH14-FL22,IF(AND(FL22&lt;=GH14,FL22&lt;=GE14,FN22&gt;GF14),GH14-GE14,IF(AND(FL22&gt;GE14,FN22&lt;=GF14),FN22-FL22,IF(AND(FL22&lt;=GE14,FN22&lt;=GF14),FN22-GE14,0))))),0)),0)</f>
        <v>　</v>
      </c>
      <c r="GF22" s="857"/>
      <c r="GG22" s="858"/>
      <c r="GH22" s="856" t="str">
        <f>IFERROR(IF(OR(FK22="日",FK22="祝",FK22=0,FL22=""),"　",MAX(IF(AND(FL22&lt;=GH14,FN22&gt;GI14),GI14-GH14,IF(FN22&lt;=GI14,0,IF(AND(FL22&gt;GH14,FN22&gt;GI14),GI14-FL22,0))),0)),0)</f>
        <v>　</v>
      </c>
      <c r="GI22" s="857"/>
      <c r="GJ22" s="858"/>
      <c r="GK22" s="856" t="str">
        <f t="shared" si="3"/>
        <v>　</v>
      </c>
      <c r="GL22" s="857"/>
      <c r="GM22" s="858"/>
      <c r="GN22" s="859" t="str">
        <f>IF(GQ22="×",TIME(0,0,0),IF(HA4="非常勤",FP22,GB22))</f>
        <v>　</v>
      </c>
      <c r="GO22" s="860"/>
      <c r="GP22" s="861"/>
      <c r="GQ22" s="352"/>
      <c r="GR22" s="859" t="str">
        <f>IF(GU22="×",TIME(0,0,0),IF(HA4="非常勤",FS22,GE22))</f>
        <v>　</v>
      </c>
      <c r="GS22" s="860"/>
      <c r="GT22" s="861"/>
      <c r="GU22" s="352"/>
      <c r="GV22" s="859" t="str">
        <f>IF(GY22="×",TIME(0,0,0),IF(HA4="非常勤",FV22,GH22))</f>
        <v>　</v>
      </c>
      <c r="GW22" s="860"/>
      <c r="GX22" s="861"/>
      <c r="GY22" s="352"/>
      <c r="GZ22" s="859" t="str">
        <f>IF(HC22="×",TIME(0,0,0),IF(HA4="非常勤",FY22,GK22))</f>
        <v>　</v>
      </c>
      <c r="HA22" s="860"/>
      <c r="HB22" s="861"/>
      <c r="HC22" s="352"/>
      <c r="HD22" s="862"/>
      <c r="HE22" s="863"/>
      <c r="HF22" s="862"/>
      <c r="HG22" s="864"/>
      <c r="HH22" s="863"/>
      <c r="HI22" s="865"/>
      <c r="HJ22" s="866"/>
      <c r="HK22" s="866"/>
      <c r="HL22" s="867"/>
      <c r="HM22" s="377">
        <f>$A$22</f>
        <v>8</v>
      </c>
      <c r="HN22" s="378" t="str">
        <f>$B$22</f>
        <v>水</v>
      </c>
      <c r="HO22" s="854"/>
      <c r="HP22" s="855"/>
      <c r="HQ22" s="854"/>
      <c r="HR22" s="855"/>
      <c r="HS22" s="856" t="str">
        <f>IFERROR(IF(OR(HN22="日",HN22="祝",HN22=0,HO22=""),"　",MAX(IF(AND(HO22&lt;=HS14,HQ22&gt;HT14),HT14-HS14,IF(AND(HO22&gt;HS14,HQ22&lt;=HT14),HQ22-HO22,IF(AND(HO22&lt;=HS14,HQ22&lt;=HT14),HQ22-HS14,IF(AND(HO22&gt;HS14,HQ22&gt;HT14),HT14-HO22,0)))),0)),0)</f>
        <v>　</v>
      </c>
      <c r="HT22" s="857"/>
      <c r="HU22" s="858"/>
      <c r="HV22" s="856" t="str">
        <f>IFERROR(IF(OR(HN22="日",HN22="祝",HN22=0,HO22=""),"　",MAX(IF(AND(HO22&gt;HY14,HQ22&gt;HW14),0,IF(AND(HO22&lt;=HY14,HO22&gt;HV14,HQ22&gt;HW14),HY14-HO22,IF(AND(HO22&lt;=HY14,HO22&lt;=HV14,HQ22&gt;HW14),HY14-HV14,IF(AND(HO22&gt;HV14,HQ22&lt;=HW14),HQ22-HO22,IF(AND(HO22&lt;=HV14,HQ22&lt;=HW14),HQ22-HV14,0))))),0)),0)</f>
        <v>　</v>
      </c>
      <c r="HW22" s="857"/>
      <c r="HX22" s="858"/>
      <c r="HY22" s="856" t="str">
        <f>IFERROR(IF(OR(HN22="日",HN22="祝",HN22=0,HO22=""),"　",MAX(IF(AND(HO22&lt;=HY14,HQ22&gt;HZ14),HZ14-HY14,IF(HQ22&lt;=HZ14,0,IF(AND(HO22&gt;HY14,HQ22&gt;HZ14),HZ14-HO22,0))),0)),0)</f>
        <v>　</v>
      </c>
      <c r="HZ22" s="857"/>
      <c r="IA22" s="858"/>
      <c r="IB22" s="856" t="str">
        <f>IFERROR(IF(OR(HN22="日",HN22="祝",HN22=0,HO22=""),"　",MAX(IF(HO22&gt;IB14,HQ22-HO22,IF(HO22&lt;=IB14,HQ22-IB14,0)),0)),0)</f>
        <v>　</v>
      </c>
      <c r="IC22" s="857"/>
      <c r="ID22" s="858"/>
      <c r="IE22" s="856" t="str">
        <f>IFERROR(IF(OR(HN22="日",HN22="祝",HN22=0,HO22=""),"　",MAX(IF(AND(HO22&lt;=IE14,HQ22&gt;IF14),IF14-IE14,IF(AND(HO22&gt;IE14,HQ22&lt;=IF14),HQ22-HO22,IF(AND(HO22&lt;=IE14,HQ22&lt;=IF14),HQ22-IE14,IF(AND(HO22&gt;IE14,HQ22&gt;IF14),IF14-HO22,0)))),0)),0)</f>
        <v>　</v>
      </c>
      <c r="IF22" s="857"/>
      <c r="IG22" s="858"/>
      <c r="IH22" s="856" t="str">
        <f>IFERROR(IF(OR(HN22="日",HN22="祝",HN22=0,HO22=""),"　",MAX(IF(AND(HO22&gt;IK14,HQ22&gt;II14),0,IF(AND(HO22&lt;=IK14,HO22&gt;IH14,HQ22&gt;II14),IK14-HO22,IF(AND(HO22&lt;=IK14,HO22&lt;=IH14,HQ22&gt;II14),IK14-IH14,IF(AND(HO22&gt;IH14,HQ22&lt;=II14),HQ22-HO22,IF(AND(HO22&lt;=IH14,HQ22&lt;=II14),HQ22-IH14,0))))),0)),0)</f>
        <v>　</v>
      </c>
      <c r="II22" s="857"/>
      <c r="IJ22" s="858"/>
      <c r="IK22" s="856" t="str">
        <f>IFERROR(IF(OR(HN22="日",HN22="祝",HN22=0,HO22=""),"　",MAX(IF(AND(HO22&lt;=IK14,HQ22&gt;IL14),IL14-IK14,IF(HQ22&lt;=IL14,0,IF(AND(HO22&gt;IK14,HQ22&gt;IL14),IL14-HO22,0))),0)),0)</f>
        <v>　</v>
      </c>
      <c r="IL22" s="857"/>
      <c r="IM22" s="858"/>
      <c r="IN22" s="856" t="str">
        <f t="shared" si="4"/>
        <v>　</v>
      </c>
      <c r="IO22" s="857"/>
      <c r="IP22" s="858"/>
      <c r="IQ22" s="859" t="str">
        <f>IF(IT22="×",TIME(0,0,0),IF(JD4="非常勤",HS22,IE22))</f>
        <v>　</v>
      </c>
      <c r="IR22" s="860"/>
      <c r="IS22" s="861"/>
      <c r="IT22" s="352"/>
      <c r="IU22" s="859" t="str">
        <f>IF(IX22="×",TIME(0,0,0),IF(JD4="非常勤",HV22,IH22))</f>
        <v>　</v>
      </c>
      <c r="IV22" s="860"/>
      <c r="IW22" s="861"/>
      <c r="IX22" s="352"/>
      <c r="IY22" s="859" t="str">
        <f>IF(JB22="×",TIME(0,0,0),IF(JD4="非常勤",HY22,IK22))</f>
        <v>　</v>
      </c>
      <c r="IZ22" s="860"/>
      <c r="JA22" s="861"/>
      <c r="JB22" s="352"/>
      <c r="JC22" s="859" t="str">
        <f>IF(JF22="×",TIME(0,0,0),IF(JD4="非常勤",IB22,IN22))</f>
        <v>　</v>
      </c>
      <c r="JD22" s="860"/>
      <c r="JE22" s="861"/>
      <c r="JF22" s="352"/>
      <c r="JG22" s="862"/>
      <c r="JH22" s="863"/>
      <c r="JI22" s="862"/>
      <c r="JJ22" s="864"/>
      <c r="JK22" s="863"/>
      <c r="JL22" s="865"/>
      <c r="JM22" s="866"/>
      <c r="JN22" s="866"/>
      <c r="JO22" s="867"/>
      <c r="JP22" s="377">
        <f>$A$22</f>
        <v>8</v>
      </c>
      <c r="JQ22" s="378" t="str">
        <f>$B$22</f>
        <v>水</v>
      </c>
      <c r="JR22" s="854"/>
      <c r="JS22" s="855"/>
      <c r="JT22" s="854"/>
      <c r="JU22" s="855"/>
      <c r="JV22" s="856" t="str">
        <f>IFERROR(IF(OR(JQ22="日",JQ22="祝",JQ22=0,JR22=""),"　",MAX(IF(AND(JR22&lt;=JV14,JT22&gt;JW14),JW14-JV14,IF(AND(JR22&gt;JV14,JT22&lt;=JW14),JT22-JR22,IF(AND(JR22&lt;=JV14,JT22&lt;=JW14),JT22-JV14,IF(AND(JR22&gt;JV14,JT22&gt;JW14),JW14-JR22,0)))),0)),0)</f>
        <v>　</v>
      </c>
      <c r="JW22" s="857"/>
      <c r="JX22" s="858"/>
      <c r="JY22" s="856" t="str">
        <f>IFERROR(IF(OR(JQ22="日",JQ22="祝",JQ22=0,JR22=""),"　",MAX(IF(AND(JR22&gt;KB14,JT22&gt;JZ14),0,IF(AND(JR22&lt;=KB14,JR22&gt;JY14,JT22&gt;JZ14),KB14-JR22,IF(AND(JR22&lt;=KB14,JR22&lt;=JY14,JT22&gt;JZ14),KB14-JY14,IF(AND(JR22&gt;JY14,JT22&lt;=JZ14),JT22-JR22,IF(AND(JR22&lt;=JY14,JT22&lt;=JZ14),JT22-JY14,0))))),0)),0)</f>
        <v>　</v>
      </c>
      <c r="JZ22" s="857"/>
      <c r="KA22" s="858"/>
      <c r="KB22" s="856" t="str">
        <f>IFERROR(IF(OR(JQ22="日",JQ22="祝",JQ22=0,JR22=""),"　",MAX(IF(AND(JR22&lt;=KB14,JT22&gt;KC14),KC14-KB14,IF(JT22&lt;=KC14,0,IF(AND(JR22&gt;KB14,JT22&gt;KC14),KC14-JR22,0))),0)),0)</f>
        <v>　</v>
      </c>
      <c r="KC22" s="857"/>
      <c r="KD22" s="858"/>
      <c r="KE22" s="856" t="str">
        <f>IFERROR(IF(OR(JQ22="日",JQ22="祝",JQ22=0,JR22=""),"　",MAX(IF(JR22&gt;KE14,JT22-JR22,IF(JR22&lt;=KE14,JT22-KE14,0)),0)),0)</f>
        <v>　</v>
      </c>
      <c r="KF22" s="857"/>
      <c r="KG22" s="858"/>
      <c r="KH22" s="856" t="str">
        <f>IFERROR(IF(OR(JQ22="日",JQ22="祝",JQ22=0,JR22=""),"　",MAX(IF(AND(JR22&lt;=KH14,JT22&gt;KI14),KI14-KH14,IF(AND(JR22&gt;KH14,JT22&lt;=KI14),JT22-JR22,IF(AND(JR22&lt;=KH14,JT22&lt;=KI14),JT22-KH14,IF(AND(JR22&gt;KH14,JT22&gt;KI14),KI14-JR22,0)))),0)),0)</f>
        <v>　</v>
      </c>
      <c r="KI22" s="857"/>
      <c r="KJ22" s="858"/>
      <c r="KK22" s="856" t="str">
        <f>IFERROR(IF(OR(JQ22="日",JQ22="祝",JQ22=0,JR22=""),"　",MAX(IF(AND(JR22&gt;KN14,JT22&gt;KL14),0,IF(AND(JR22&lt;=KN14,JR22&gt;KK14,JT22&gt;KL14),KN14-JR22,IF(AND(JR22&lt;=KN14,JR22&lt;=KK14,JT22&gt;KL14),KN14-KK14,IF(AND(JR22&gt;KK14,JT22&lt;=KL14),JT22-JR22,IF(AND(JR22&lt;=KK14,JT22&lt;=KL14),JT22-KK14,0))))),0)),0)</f>
        <v>　</v>
      </c>
      <c r="KL22" s="857"/>
      <c r="KM22" s="858"/>
      <c r="KN22" s="856" t="str">
        <f>IFERROR(IF(OR(JQ22="日",JQ22="祝",JQ22=0,JR22=""),"　",MAX(IF(AND(JR22&lt;=KN14,JT22&gt;KO14),KO14-KN14,IF(JT22&lt;=KO14,0,IF(AND(JR22&gt;KN14,JT22&gt;KO14),KO14-JR22,0))),0)),0)</f>
        <v>　</v>
      </c>
      <c r="KO22" s="857"/>
      <c r="KP22" s="858"/>
      <c r="KQ22" s="856" t="str">
        <f t="shared" si="5"/>
        <v>　</v>
      </c>
      <c r="KR22" s="857"/>
      <c r="KS22" s="858"/>
      <c r="KT22" s="859" t="str">
        <f>IF(KW22="×",TIME(0,0,0),IF(LG4="非常勤",JV22,KH22))</f>
        <v>　</v>
      </c>
      <c r="KU22" s="860"/>
      <c r="KV22" s="861"/>
      <c r="KW22" s="352"/>
      <c r="KX22" s="859" t="str">
        <f>IF(LA22="×",TIME(0,0,0),IF(LG4="非常勤",JY22,KK22))</f>
        <v>　</v>
      </c>
      <c r="KY22" s="860"/>
      <c r="KZ22" s="861"/>
      <c r="LA22" s="352"/>
      <c r="LB22" s="859" t="str">
        <f>IF(LE22="×",TIME(0,0,0),IF(LG4="非常勤",KB22,KN22))</f>
        <v>　</v>
      </c>
      <c r="LC22" s="860"/>
      <c r="LD22" s="861"/>
      <c r="LE22" s="352"/>
      <c r="LF22" s="859" t="str">
        <f>IF(LI22="×",TIME(0,0,0),IF(LG4="非常勤",KE22,KQ22))</f>
        <v>　</v>
      </c>
      <c r="LG22" s="860"/>
      <c r="LH22" s="861"/>
      <c r="LI22" s="352"/>
      <c r="LJ22" s="862"/>
      <c r="LK22" s="863"/>
      <c r="LL22" s="862"/>
      <c r="LM22" s="864"/>
      <c r="LN22" s="863"/>
      <c r="LO22" s="865"/>
      <c r="LP22" s="866"/>
      <c r="LQ22" s="866"/>
      <c r="LR22" s="867"/>
      <c r="LS22" s="377">
        <f>$A$22</f>
        <v>8</v>
      </c>
      <c r="LT22" s="378" t="str">
        <f>$B$22</f>
        <v>水</v>
      </c>
      <c r="LU22" s="854"/>
      <c r="LV22" s="855"/>
      <c r="LW22" s="854"/>
      <c r="LX22" s="855"/>
      <c r="LY22" s="856" t="str">
        <f>IFERROR(IF(OR(LT22="日",LT22="祝",LT22=0,LU22=""),"　",MAX(IF(AND(LU22&lt;=LY14,LW22&gt;LZ14),LZ14-LY14,IF(AND(LU22&gt;LY14,LW22&lt;=LZ14),LW22-LU22,IF(AND(LU22&lt;=LY14,LW22&lt;=LZ14),LW22-LY14,IF(AND(LU22&gt;LY14,LW22&gt;LZ14),LZ14-LU22,0)))),0)),0)</f>
        <v>　</v>
      </c>
      <c r="LZ22" s="857"/>
      <c r="MA22" s="858"/>
      <c r="MB22" s="856" t="str">
        <f>IFERROR(IF(OR(LT22="日",LT22="祝",LT22=0,LU22=""),"　",MAX(IF(AND(LU22&gt;ME14,LW22&gt;MC14),0,IF(AND(LU22&lt;=ME14,LU22&gt;MB14,LW22&gt;MC14),ME14-LU22,IF(AND(LU22&lt;=ME14,LU22&lt;=MB14,LW22&gt;MC14),ME14-MB14,IF(AND(LU22&gt;MB14,LW22&lt;=MC14),LW22-LU22,IF(AND(LU22&lt;=MB14,LW22&lt;=MC14),LW22-MB14,0))))),0)),0)</f>
        <v>　</v>
      </c>
      <c r="MC22" s="857"/>
      <c r="MD22" s="858"/>
      <c r="ME22" s="856" t="str">
        <f>IFERROR(IF(OR(LT22="日",LT22="祝",LT22=0,LU22=""),"　",MAX(IF(AND(LU22&lt;=ME14,LW22&gt;MF14),MF14-ME14,IF(LW22&lt;=MF14,0,IF(AND(LU22&gt;ME14,LW22&gt;MF14),MF14-LU22,0))),0)),0)</f>
        <v>　</v>
      </c>
      <c r="MF22" s="857"/>
      <c r="MG22" s="858"/>
      <c r="MH22" s="856" t="str">
        <f>IFERROR(IF(OR(LT22="日",LT22="祝",LT22=0,LU22=""),"　",MAX(IF(LU22&gt;MH14,LW22-LU22,IF(LU22&lt;=MH14,LW22-MH14,0)),0)),0)</f>
        <v>　</v>
      </c>
      <c r="MI22" s="857"/>
      <c r="MJ22" s="858"/>
      <c r="MK22" s="856" t="str">
        <f>IFERROR(IF(OR(LT22="日",LT22="祝",LT22=0,LU22=""),"　",MAX(IF(AND(LU22&lt;=MK14,LW22&gt;ML14),ML14-MK14,IF(AND(LU22&gt;MK14,LW22&lt;=ML14),LW22-LU22,IF(AND(LU22&lt;=MK14,LW22&lt;=ML14),LW22-MK14,IF(AND(LU22&gt;MK14,LW22&gt;ML14),ML14-LU22,0)))),0)),0)</f>
        <v>　</v>
      </c>
      <c r="ML22" s="857"/>
      <c r="MM22" s="858"/>
      <c r="MN22" s="856" t="str">
        <f>IFERROR(IF(OR(LT22="日",LT22="祝",LT22=0,LU22=""),"　",MAX(IF(AND(LU22&gt;MQ14,LW22&gt;MO14),0,IF(AND(LU22&lt;=MQ14,LU22&gt;MN14,LW22&gt;MO14),MQ14-LU22,IF(AND(LU22&lt;=MQ14,LU22&lt;=MN14,LW22&gt;MO14),MQ14-MN14,IF(AND(LU22&gt;MN14,LW22&lt;=MO14),LW22-LU22,IF(AND(LU22&lt;=MN14,LW22&lt;=MO14),LW22-MN14,0))))),0)),0)</f>
        <v>　</v>
      </c>
      <c r="MO22" s="857"/>
      <c r="MP22" s="858"/>
      <c r="MQ22" s="856" t="str">
        <f>IFERROR(IF(OR(LT22="日",LT22="祝",LT22=0,LU22=""),"　",MAX(IF(AND(LU22&lt;=MQ14,LW22&gt;MR14),MR14-MQ14,IF(LW22&lt;=MR14,0,IF(AND(LU22&gt;MQ14,LW22&gt;MR14),MR14-LU22,0))),0)),0)</f>
        <v>　</v>
      </c>
      <c r="MR22" s="857"/>
      <c r="MS22" s="858"/>
      <c r="MT22" s="856" t="str">
        <f t="shared" si="6"/>
        <v>　</v>
      </c>
      <c r="MU22" s="857"/>
      <c r="MV22" s="858"/>
      <c r="MW22" s="859" t="str">
        <f>IF(MZ22="×",TIME(0,0,0),IF(NJ4="非常勤",LY22,MK22))</f>
        <v>　</v>
      </c>
      <c r="MX22" s="860"/>
      <c r="MY22" s="861"/>
      <c r="MZ22" s="352"/>
      <c r="NA22" s="859" t="str">
        <f>IF(ND22="×",TIME(0,0,0),IF(NJ4="非常勤",MB22,MN22))</f>
        <v>　</v>
      </c>
      <c r="NB22" s="860"/>
      <c r="NC22" s="861"/>
      <c r="ND22" s="352"/>
      <c r="NE22" s="859" t="str">
        <f>IF(NH22="×",TIME(0,0,0),IF(NJ4="非常勤",ME22,MQ22))</f>
        <v>　</v>
      </c>
      <c r="NF22" s="860"/>
      <c r="NG22" s="861"/>
      <c r="NH22" s="352"/>
      <c r="NI22" s="859" t="str">
        <f>IF(NL22="×",TIME(0,0,0),IF(NJ4="非常勤",MH22,MT22))</f>
        <v>　</v>
      </c>
      <c r="NJ22" s="860"/>
      <c r="NK22" s="861"/>
      <c r="NL22" s="352"/>
      <c r="NM22" s="862"/>
      <c r="NN22" s="863"/>
      <c r="NO22" s="862"/>
      <c r="NP22" s="864"/>
      <c r="NQ22" s="863"/>
      <c r="NR22" s="865"/>
      <c r="NS22" s="866"/>
      <c r="NT22" s="866"/>
      <c r="NU22" s="867"/>
      <c r="NV22" s="377">
        <f>$A$22</f>
        <v>8</v>
      </c>
      <c r="NW22" s="378" t="str">
        <f>$B$22</f>
        <v>水</v>
      </c>
      <c r="NX22" s="854"/>
      <c r="NY22" s="855"/>
      <c r="NZ22" s="854"/>
      <c r="OA22" s="855"/>
      <c r="OB22" s="856" t="str">
        <f>IFERROR(IF(OR(NW22="日",NW22="祝",NW22=0,NX22=""),"　",MAX(IF(AND(NX22&lt;=OB14,NZ22&gt;OC14),OC14-OB14,IF(AND(NX22&gt;OB14,NZ22&lt;=OC14),NZ22-NX22,IF(AND(NX22&lt;=OB14,NZ22&lt;=OC14),NZ22-OB14,IF(AND(NX22&gt;OB14,NZ22&gt;OC14),OC14-NX22,0)))),0)),0)</f>
        <v>　</v>
      </c>
      <c r="OC22" s="857"/>
      <c r="OD22" s="858"/>
      <c r="OE22" s="856" t="str">
        <f>IFERROR(IF(OR(NW22="日",NW22="祝",NW22=0,NX22=""),"　",MAX(IF(AND(NX22&gt;OH14,NZ22&gt;OF14),0,IF(AND(NX22&lt;=OH14,NX22&gt;OE14,NZ22&gt;OF14),OH14-NX22,IF(AND(NX22&lt;=OH14,NX22&lt;=OE14,NZ22&gt;OF14),OH14-OE14,IF(AND(NX22&gt;OE14,NZ22&lt;=OF14),NZ22-NX22,IF(AND(NX22&lt;=OE14,NZ22&lt;=OF14),NZ22-OE14,0))))),0)),0)</f>
        <v>　</v>
      </c>
      <c r="OF22" s="857"/>
      <c r="OG22" s="858"/>
      <c r="OH22" s="856" t="str">
        <f>IFERROR(IF(OR(NW22="日",NW22="祝",NW22=0,NX22=""),"　",MAX(IF(AND(NX22&lt;=OH14,NZ22&gt;OI14),OI14-OH14,IF(NZ22&lt;=OI14,0,IF(AND(NX22&gt;OH14,NZ22&gt;OI14),OI14-NX22,0))),0)),0)</f>
        <v>　</v>
      </c>
      <c r="OI22" s="857"/>
      <c r="OJ22" s="858"/>
      <c r="OK22" s="856" t="str">
        <f>IFERROR(IF(OR(NW22="日",NW22="祝",NW22=0,NX22=""),"　",MAX(IF(NX22&gt;OK14,NZ22-NX22,IF(NX22&lt;=OK14,NZ22-OK14,0)),0)),0)</f>
        <v>　</v>
      </c>
      <c r="OL22" s="857"/>
      <c r="OM22" s="858"/>
      <c r="ON22" s="856" t="str">
        <f>IFERROR(IF(OR(NW22="日",NW22="祝",NW22=0,NX22=""),"　",MAX(IF(AND(NX22&lt;=ON14,NZ22&gt;OO14),OO14-ON14,IF(AND(NX22&gt;ON14,NZ22&lt;=OO14),NZ22-NX22,IF(AND(NX22&lt;=ON14,NZ22&lt;=OO14),NZ22-ON14,IF(AND(NX22&gt;ON14,NZ22&gt;OO14),OO14-NX22,0)))),0)),0)</f>
        <v>　</v>
      </c>
      <c r="OO22" s="857"/>
      <c r="OP22" s="858"/>
      <c r="OQ22" s="856" t="str">
        <f>IFERROR(IF(OR(NW22="日",NW22="祝",NW22=0,NX22=""),"　",MAX(IF(AND(NX22&gt;OT14,NZ22&gt;OR14),0,IF(AND(NX22&lt;=OT14,NX22&gt;OQ14,NZ22&gt;OR14),OT14-NX22,IF(AND(NX22&lt;=OT14,NX22&lt;=OQ14,NZ22&gt;OR14),OT14-OQ14,IF(AND(NX22&gt;OQ14,NZ22&lt;=OR14),NZ22-NX22,IF(AND(NX22&lt;=OQ14,NZ22&lt;=OR14),NZ22-OQ14,0))))),0)),0)</f>
        <v>　</v>
      </c>
      <c r="OR22" s="857"/>
      <c r="OS22" s="858"/>
      <c r="OT22" s="856" t="str">
        <f>IFERROR(IF(OR(NW22="日",NW22="祝",NW22=0,NX22=""),"　",MAX(IF(AND(NX22&lt;=OT14,NZ22&gt;OU14),OU14-OT14,IF(NZ22&lt;=OU14,0,IF(AND(NX22&gt;OT14,NZ22&gt;OU14),OU14-NX22,0))),0)),0)</f>
        <v>　</v>
      </c>
      <c r="OU22" s="857"/>
      <c r="OV22" s="858"/>
      <c r="OW22" s="856" t="str">
        <f t="shared" si="7"/>
        <v>　</v>
      </c>
      <c r="OX22" s="857"/>
      <c r="OY22" s="858"/>
      <c r="OZ22" s="859" t="str">
        <f>IF(PC22="×",TIME(0,0,0),IF(PM4="非常勤",OB22,ON22))</f>
        <v>　</v>
      </c>
      <c r="PA22" s="860"/>
      <c r="PB22" s="861"/>
      <c r="PC22" s="352"/>
      <c r="PD22" s="859" t="str">
        <f>IF(PG22="×",TIME(0,0,0),IF(PM4="非常勤",OE22,OQ22))</f>
        <v>　</v>
      </c>
      <c r="PE22" s="860"/>
      <c r="PF22" s="861"/>
      <c r="PG22" s="352"/>
      <c r="PH22" s="859" t="str">
        <f>IF(PK22="×",TIME(0,0,0),IF(PM4="非常勤",OH22,OT22))</f>
        <v>　</v>
      </c>
      <c r="PI22" s="860"/>
      <c r="PJ22" s="861"/>
      <c r="PK22" s="352"/>
      <c r="PL22" s="859" t="str">
        <f>IF(PO22="×",TIME(0,0,0),IF(PM4="非常勤",OK22,OW22))</f>
        <v>　</v>
      </c>
      <c r="PM22" s="860"/>
      <c r="PN22" s="861"/>
      <c r="PO22" s="352"/>
      <c r="PP22" s="862"/>
      <c r="PQ22" s="863"/>
      <c r="PR22" s="862"/>
      <c r="PS22" s="864"/>
      <c r="PT22" s="863"/>
      <c r="PU22" s="865"/>
      <c r="PV22" s="866"/>
      <c r="PW22" s="866"/>
      <c r="PX22" s="867"/>
      <c r="PY22" s="377">
        <f>$A$22</f>
        <v>8</v>
      </c>
      <c r="PZ22" s="378" t="str">
        <f>$B$22</f>
        <v>水</v>
      </c>
      <c r="QA22" s="854"/>
      <c r="QB22" s="855"/>
      <c r="QC22" s="854"/>
      <c r="QD22" s="855"/>
      <c r="QE22" s="856" t="str">
        <f>IFERROR(IF(OR(PZ22="日",PZ22="祝",PZ22=0,QA22=""),"　",MAX(IF(AND(QA22&lt;=QE14,QC22&gt;QF14),QF14-QE14,IF(AND(QA22&gt;QE14,QC22&lt;=QF14),QC22-QA22,IF(AND(QA22&lt;=QE14,QC22&lt;=QF14),QC22-QE14,IF(AND(QA22&gt;QE14,QC22&gt;QF14),QF14-QA22,0)))),0)),0)</f>
        <v>　</v>
      </c>
      <c r="QF22" s="857"/>
      <c r="QG22" s="858"/>
      <c r="QH22" s="856" t="str">
        <f>IFERROR(IF(OR(PZ22="日",PZ22="祝",PZ22=0,QA22=""),"　",MAX(IF(AND(QA22&gt;QK14,QC22&gt;QI14),0,IF(AND(QA22&lt;=QK14,QA22&gt;QH14,QC22&gt;QI14),QK14-QA22,IF(AND(QA22&lt;=QK14,QA22&lt;=QH14,QC22&gt;QI14),QK14-QH14,IF(AND(QA22&gt;QH14,QC22&lt;=QI14),QC22-QA22,IF(AND(QA22&lt;=QH14,QC22&lt;=QI14),QC22-QH14,0))))),0)),0)</f>
        <v>　</v>
      </c>
      <c r="QI22" s="857"/>
      <c r="QJ22" s="858"/>
      <c r="QK22" s="856" t="str">
        <f>IFERROR(IF(OR(PZ22="日",PZ22="祝",PZ22=0,QA22=""),"　",MAX(IF(AND(QA22&lt;=QK14,QC22&gt;QL14),QL14-QK14,IF(QC22&lt;=QL14,0,IF(AND(QA22&gt;QK14,QC22&gt;QL14),QL14-QA22,0))),0)),0)</f>
        <v>　</v>
      </c>
      <c r="QL22" s="857"/>
      <c r="QM22" s="858"/>
      <c r="QN22" s="856" t="str">
        <f>IFERROR(IF(OR(PZ22="日",PZ22="祝",PZ22=0,QA22=""),"　",MAX(IF(QA22&gt;QN14,QC22-QA22,IF(QA22&lt;=QN14,QC22-QN14,0)),0)),0)</f>
        <v>　</v>
      </c>
      <c r="QO22" s="857"/>
      <c r="QP22" s="858"/>
      <c r="QQ22" s="856" t="str">
        <f>IFERROR(IF(OR(PZ22="日",PZ22="祝",PZ22=0,QA22=""),"　",MAX(IF(AND(QA22&lt;=QQ14,QC22&gt;QR14),QR14-QQ14,IF(AND(QA22&gt;QQ14,QC22&lt;=QR14),QC22-QA22,IF(AND(QA22&lt;=QQ14,QC22&lt;=QR14),QC22-QQ14,IF(AND(QA22&gt;QQ14,QC22&gt;QR14),QR14-QA22,0)))),0)),0)</f>
        <v>　</v>
      </c>
      <c r="QR22" s="857"/>
      <c r="QS22" s="858"/>
      <c r="QT22" s="856" t="str">
        <f>IFERROR(IF(OR(PZ22="日",PZ22="祝",PZ22=0,QA22=""),"　",MAX(IF(AND(QA22&gt;QW14,QC22&gt;QU14),0,IF(AND(QA22&lt;=QW14,QA22&gt;QT14,QC22&gt;QU14),QW14-QA22,IF(AND(QA22&lt;=QW14,QA22&lt;=QT14,QC22&gt;QU14),QW14-QT14,IF(AND(QA22&gt;QT14,QC22&lt;=QU14),QC22-QA22,IF(AND(QA22&lt;=QT14,QC22&lt;=QU14),QC22-QT14,0))))),0)),0)</f>
        <v>　</v>
      </c>
      <c r="QU22" s="857"/>
      <c r="QV22" s="858"/>
      <c r="QW22" s="856" t="str">
        <f>IFERROR(IF(OR(PZ22="日",PZ22="祝",PZ22=0,QA22=""),"　",MAX(IF(AND(QA22&lt;=QW14,QC22&gt;QX14),QX14-QW14,IF(QC22&lt;=QX14,0,IF(AND(QA22&gt;QW14,QC22&gt;QX14),QX14-QA22,0))),0)),0)</f>
        <v>　</v>
      </c>
      <c r="QX22" s="857"/>
      <c r="QY22" s="858"/>
      <c r="QZ22" s="856" t="str">
        <f t="shared" si="8"/>
        <v>　</v>
      </c>
      <c r="RA22" s="857"/>
      <c r="RB22" s="858"/>
      <c r="RC22" s="859" t="str">
        <f>IF(RF22="×",TIME(0,0,0),IF(RP4="非常勤",QE22,QQ22))</f>
        <v>　</v>
      </c>
      <c r="RD22" s="860"/>
      <c r="RE22" s="861"/>
      <c r="RF22" s="352"/>
      <c r="RG22" s="859" t="str">
        <f>IF(RJ22="×",TIME(0,0,0),IF(RP4="非常勤",QH22,QT22))</f>
        <v>　</v>
      </c>
      <c r="RH22" s="860"/>
      <c r="RI22" s="861"/>
      <c r="RJ22" s="352"/>
      <c r="RK22" s="859" t="str">
        <f>IF(RN22="×",TIME(0,0,0),IF(RP4="非常勤",QK22,QW22))</f>
        <v>　</v>
      </c>
      <c r="RL22" s="860"/>
      <c r="RM22" s="861"/>
      <c r="RN22" s="352"/>
      <c r="RO22" s="859" t="str">
        <f>IF(RR22="×",TIME(0,0,0),IF(RP4="非常勤",QN22,QZ22))</f>
        <v>　</v>
      </c>
      <c r="RP22" s="860"/>
      <c r="RQ22" s="861"/>
      <c r="RR22" s="352"/>
      <c r="RS22" s="862"/>
      <c r="RT22" s="863"/>
      <c r="RU22" s="862"/>
      <c r="RV22" s="864"/>
      <c r="RW22" s="863"/>
      <c r="RX22" s="865"/>
      <c r="RY22" s="866"/>
      <c r="RZ22" s="866"/>
      <c r="SA22" s="867"/>
      <c r="SB22" s="377">
        <f>$A$22</f>
        <v>8</v>
      </c>
      <c r="SC22" s="378" t="str">
        <f>$B$22</f>
        <v>水</v>
      </c>
      <c r="SD22" s="854"/>
      <c r="SE22" s="855"/>
      <c r="SF22" s="854"/>
      <c r="SG22" s="855"/>
      <c r="SH22" s="856" t="str">
        <f>IFERROR(IF(OR(SC22="日",SC22="祝",SC22=0,SD22=""),"　",MAX(IF(AND(SD22&lt;=SH14,SF22&gt;SI14),SI14-SH14,IF(AND(SD22&gt;SH14,SF22&lt;=SI14),SF22-SD22,IF(AND(SD22&lt;=SH14,SF22&lt;=SI14),SF22-SH14,IF(AND(SD22&gt;SH14,SF22&gt;SI14),SI14-SD22,0)))),0)),0)</f>
        <v>　</v>
      </c>
      <c r="SI22" s="857"/>
      <c r="SJ22" s="858"/>
      <c r="SK22" s="856" t="str">
        <f>IFERROR(IF(OR(SC22="日",SC22="祝",SC22=0,SD22=""),"　",MAX(IF(AND(SD22&gt;SN14,SF22&gt;SL14),0,IF(AND(SD22&lt;=SN14,SD22&gt;SK14,SF22&gt;SL14),SN14-SD22,IF(AND(SD22&lt;=SN14,SD22&lt;=SK14,SF22&gt;SL14),SN14-SK14,IF(AND(SD22&gt;SK14,SF22&lt;=SL14),SF22-SD22,IF(AND(SD22&lt;=SK14,SF22&lt;=SL14),SF22-SK14,0))))),0)),0)</f>
        <v>　</v>
      </c>
      <c r="SL22" s="857"/>
      <c r="SM22" s="858"/>
      <c r="SN22" s="856" t="str">
        <f>IFERROR(IF(OR(SC22="日",SC22="祝",SC22=0,SD22=""),"　",MAX(IF(AND(SD22&lt;=SN14,SF22&gt;SO14),SO14-SN14,IF(SF22&lt;=SO14,0,IF(AND(SD22&gt;SN14,SF22&gt;SO14),SO14-SD22,0))),0)),0)</f>
        <v>　</v>
      </c>
      <c r="SO22" s="857"/>
      <c r="SP22" s="858"/>
      <c r="SQ22" s="856" t="str">
        <f>IFERROR(IF(OR(SC22="日",SC22="祝",SC22=0,SD22=""),"　",MAX(IF(SD22&gt;SQ14,SF22-SD22,IF(SD22&lt;=SQ14,SF22-SQ14,0)),0)),0)</f>
        <v>　</v>
      </c>
      <c r="SR22" s="857"/>
      <c r="SS22" s="858"/>
      <c r="ST22" s="856" t="str">
        <f>IFERROR(IF(OR(SC22="日",SC22="祝",SC22=0,SD22=""),"　",MAX(IF(AND(SD22&lt;=ST14,SF22&gt;SU14),SU14-ST14,IF(AND(SD22&gt;ST14,SF22&lt;=SU14),SF22-SD22,IF(AND(SD22&lt;=ST14,SF22&lt;=SU14),SF22-ST14,IF(AND(SD22&gt;ST14,SF22&gt;SU14),SU14-SD22,0)))),0)),0)</f>
        <v>　</v>
      </c>
      <c r="SU22" s="857"/>
      <c r="SV22" s="858"/>
      <c r="SW22" s="856" t="str">
        <f>IFERROR(IF(OR(SC22="日",SC22="祝",SC22=0,SD22=""),"　",MAX(IF(AND(SD22&gt;SZ14,SF22&gt;SX14),0,IF(AND(SD22&lt;=SZ14,SD22&gt;SW14,SF22&gt;SX14),SZ14-SD22,IF(AND(SD22&lt;=SZ14,SD22&lt;=SW14,SF22&gt;SX14),SZ14-SW14,IF(AND(SD22&gt;SW14,SF22&lt;=SX14),SF22-SD22,IF(AND(SD22&lt;=SW14,SF22&lt;=SX14),SF22-SW14,0))))),0)),0)</f>
        <v>　</v>
      </c>
      <c r="SX22" s="857"/>
      <c r="SY22" s="858"/>
      <c r="SZ22" s="856" t="str">
        <f>IFERROR(IF(OR(SC22="日",SC22="祝",SC22=0,SD22=""),"　",MAX(IF(AND(SD22&lt;=SZ14,SF22&gt;TA14),TA14-SZ14,IF(SF22&lt;=TA14,0,IF(AND(SD22&gt;SZ14,SF22&gt;TA14),TA14-SD22,0))),0)),0)</f>
        <v>　</v>
      </c>
      <c r="TA22" s="857"/>
      <c r="TB22" s="858"/>
      <c r="TC22" s="856" t="str">
        <f t="shared" si="9"/>
        <v>　</v>
      </c>
      <c r="TD22" s="857"/>
      <c r="TE22" s="858"/>
      <c r="TF22" s="859" t="str">
        <f>IF(TI22="×",TIME(0,0,0),IF(TS4="非常勤",SH22,ST22))</f>
        <v>　</v>
      </c>
      <c r="TG22" s="860"/>
      <c r="TH22" s="861"/>
      <c r="TI22" s="352"/>
      <c r="TJ22" s="859" t="str">
        <f>IF(TM22="×",TIME(0,0,0),IF(TS4="非常勤",SK22,SW22))</f>
        <v>　</v>
      </c>
      <c r="TK22" s="860"/>
      <c r="TL22" s="861"/>
      <c r="TM22" s="352"/>
      <c r="TN22" s="859" t="str">
        <f>IF(TQ22="×",TIME(0,0,0),IF(TS4="非常勤",SN22,SZ22))</f>
        <v>　</v>
      </c>
      <c r="TO22" s="860"/>
      <c r="TP22" s="861"/>
      <c r="TQ22" s="352"/>
      <c r="TR22" s="859" t="str">
        <f>IF(TU22="×",TIME(0,0,0),IF(TS4="非常勤",SQ22,TC22))</f>
        <v>　</v>
      </c>
      <c r="TS22" s="860"/>
      <c r="TT22" s="861"/>
      <c r="TU22" s="352"/>
      <c r="TV22" s="862"/>
      <c r="TW22" s="863"/>
      <c r="TX22" s="862"/>
      <c r="TY22" s="864"/>
      <c r="TZ22" s="863"/>
      <c r="UA22" s="865"/>
      <c r="UB22" s="866"/>
      <c r="UC22" s="866"/>
      <c r="UD22" s="867"/>
      <c r="UE22" s="377">
        <f>$A$22</f>
        <v>8</v>
      </c>
      <c r="UF22" s="378" t="str">
        <f>$B$22</f>
        <v>水</v>
      </c>
      <c r="UG22" s="854"/>
      <c r="UH22" s="855"/>
      <c r="UI22" s="854"/>
      <c r="UJ22" s="855"/>
      <c r="UK22" s="856" t="str">
        <f>IFERROR(IF(OR(UF22="日",UF22="祝",UF22=0,UG22=""),"　",MAX(IF(AND(UG22&lt;=UK14,UI22&gt;UL14),UL14-UK14,IF(AND(UG22&gt;UK14,UI22&lt;=UL14),UI22-UG22,IF(AND(UG22&lt;=UK14,UI22&lt;=UL14),UI22-UK14,IF(AND(UG22&gt;UK14,UI22&gt;UL14),UL14-UG22,0)))),0)),0)</f>
        <v>　</v>
      </c>
      <c r="UL22" s="857"/>
      <c r="UM22" s="858"/>
      <c r="UN22" s="856" t="str">
        <f>IFERROR(IF(OR(UF22="日",UF22="祝",UF22=0,UG22=""),"　",MAX(IF(AND(UG22&gt;UQ14,UI22&gt;UO14),0,IF(AND(UG22&lt;=UQ14,UG22&gt;UN14,UI22&gt;UO14),UQ14-UG22,IF(AND(UG22&lt;=UQ14,UG22&lt;=UN14,UI22&gt;UO14),UQ14-UN14,IF(AND(UG22&gt;UN14,UI22&lt;=UO14),UI22-UG22,IF(AND(UG22&lt;=UN14,UI22&lt;=UO14),UI22-UN14,0))))),0)),0)</f>
        <v>　</v>
      </c>
      <c r="UO22" s="857"/>
      <c r="UP22" s="858"/>
      <c r="UQ22" s="856" t="str">
        <f>IFERROR(IF(OR(UF22="日",UF22="祝",UF22=0,UG22=""),"　",MAX(IF(AND(UG22&lt;=UQ14,UI22&gt;UR14),UR14-UQ14,IF(UI22&lt;=UR14,0,IF(AND(UG22&gt;UQ14,UI22&gt;UR14),UR14-UG22,0))),0)),0)</f>
        <v>　</v>
      </c>
      <c r="UR22" s="857"/>
      <c r="US22" s="858"/>
      <c r="UT22" s="856" t="str">
        <f>IFERROR(IF(OR(UF22="日",UF22="祝",UF22=0,UG22=""),"　",MAX(IF(UG22&gt;UT14,UI22-UG22,IF(UG22&lt;=UT14,UI22-UT14,0)),0)),0)</f>
        <v>　</v>
      </c>
      <c r="UU22" s="857"/>
      <c r="UV22" s="858"/>
      <c r="UW22" s="856" t="str">
        <f>IFERROR(IF(OR(UF22="日",UF22="祝",UF22=0,UG22=""),"　",MAX(IF(AND(UG22&lt;=UW14,UI22&gt;UX14),UX14-UW14,IF(AND(UG22&gt;UW14,UI22&lt;=UX14),UI22-UG22,IF(AND(UG22&lt;=UW14,UI22&lt;=UX14),UI22-UW14,IF(AND(UG22&gt;UW14,UI22&gt;UX14),UX14-UG22,0)))),0)),0)</f>
        <v>　</v>
      </c>
      <c r="UX22" s="857"/>
      <c r="UY22" s="858"/>
      <c r="UZ22" s="856" t="str">
        <f>IFERROR(IF(OR(UF22="日",UF22="祝",UF22=0,UG22=""),"　",MAX(IF(AND(UG22&gt;VC14,UI22&gt;VA14),0,IF(AND(UG22&lt;=VC14,UG22&gt;UZ14,UI22&gt;VA14),VC14-UG22,IF(AND(UG22&lt;=VC14,UG22&lt;=UZ14,UI22&gt;VA14),VC14-UZ14,IF(AND(UG22&gt;UZ14,UI22&lt;=VA14),UI22-UG22,IF(AND(UG22&lt;=UZ14,UI22&lt;=VA14),UI22-UZ14,0))))),0)),0)</f>
        <v>　</v>
      </c>
      <c r="VA22" s="857"/>
      <c r="VB22" s="858"/>
      <c r="VC22" s="856" t="str">
        <f>IFERROR(IF(OR(UF22="日",UF22="祝",UF22=0,UG22=""),"　",MAX(IF(AND(UG22&lt;=VC14,UI22&gt;VD14),VD14-VC14,IF(UI22&lt;=VD14,0,IF(AND(UG22&gt;VC14,UI22&gt;VD14),VD14-UG22,0))),0)),0)</f>
        <v>　</v>
      </c>
      <c r="VD22" s="857"/>
      <c r="VE22" s="858"/>
      <c r="VF22" s="856" t="str">
        <f t="shared" si="10"/>
        <v>　</v>
      </c>
      <c r="VG22" s="857"/>
      <c r="VH22" s="858"/>
      <c r="VI22" s="859" t="str">
        <f>IF(VL22="×",TIME(0,0,0),IF(VV4="非常勤",UK22,UW22))</f>
        <v>　</v>
      </c>
      <c r="VJ22" s="860"/>
      <c r="VK22" s="861"/>
      <c r="VL22" s="352"/>
      <c r="VM22" s="859" t="str">
        <f>IF(VP22="×",TIME(0,0,0),IF(VV4="非常勤",UN22,UZ22))</f>
        <v>　</v>
      </c>
      <c r="VN22" s="860"/>
      <c r="VO22" s="861"/>
      <c r="VP22" s="352"/>
      <c r="VQ22" s="859" t="str">
        <f>IF(VT22="×",TIME(0,0,0),IF(VV4="非常勤",UQ22,VC22))</f>
        <v>　</v>
      </c>
      <c r="VR22" s="860"/>
      <c r="VS22" s="861"/>
      <c r="VT22" s="352"/>
      <c r="VU22" s="859" t="str">
        <f>IF(VX22="×",TIME(0,0,0),IF(VV4="非常勤",UT22,VF22))</f>
        <v>　</v>
      </c>
      <c r="VV22" s="860"/>
      <c r="VW22" s="861"/>
      <c r="VX22" s="352"/>
      <c r="VY22" s="862"/>
      <c r="VZ22" s="863"/>
      <c r="WA22" s="862"/>
      <c r="WB22" s="864"/>
      <c r="WC22" s="863"/>
      <c r="WD22" s="865"/>
      <c r="WE22" s="866"/>
      <c r="WF22" s="866"/>
      <c r="WG22" s="867"/>
      <c r="WH22" s="377">
        <f>$A$22</f>
        <v>8</v>
      </c>
      <c r="WI22" s="378" t="str">
        <f>$B$22</f>
        <v>水</v>
      </c>
      <c r="WJ22" s="854"/>
      <c r="WK22" s="855"/>
      <c r="WL22" s="854"/>
      <c r="WM22" s="855"/>
      <c r="WN22" s="856" t="str">
        <f>IFERROR(IF(OR(WI22="日",WI22="祝",WI22=0,WJ22=""),"　",MAX(IF(AND(WJ22&lt;=WN14,WL22&gt;WO14),WO14-WN14,IF(AND(WJ22&gt;WN14,WL22&lt;=WO14),WL22-WJ22,IF(AND(WJ22&lt;=WN14,WL22&lt;=WO14),WL22-WN14,IF(AND(WJ22&gt;WN14,WL22&gt;WO14),WO14-WJ22,0)))),0)),0)</f>
        <v>　</v>
      </c>
      <c r="WO22" s="857"/>
      <c r="WP22" s="858"/>
      <c r="WQ22" s="856" t="str">
        <f>IFERROR(IF(OR(WI22="日",WI22="祝",WI22=0,WJ22=""),"　",MAX(IF(AND(WJ22&gt;WT14,WL22&gt;WR14),0,IF(AND(WJ22&lt;=WT14,WJ22&gt;WQ14,WL22&gt;WR14),WT14-WJ22,IF(AND(WJ22&lt;=WT14,WJ22&lt;=WQ14,WL22&gt;WR14),WT14-WQ14,IF(AND(WJ22&gt;WQ14,WL22&lt;=WR14),WL22-WJ22,IF(AND(WJ22&lt;=WQ14,WL22&lt;=WR14),WL22-WQ14,0))))),0)),0)</f>
        <v>　</v>
      </c>
      <c r="WR22" s="857"/>
      <c r="WS22" s="858"/>
      <c r="WT22" s="856" t="str">
        <f>IFERROR(IF(OR(WI22="日",WI22="祝",WI22=0,WJ22=""),"　",MAX(IF(AND(WJ22&lt;=WT14,WL22&gt;WU14),WU14-WT14,IF(WL22&lt;=WU14,0,IF(AND(WJ22&gt;WT14,WL22&gt;WU14),WU14-WJ22,0))),0)),0)</f>
        <v>　</v>
      </c>
      <c r="WU22" s="857"/>
      <c r="WV22" s="858"/>
      <c r="WW22" s="856" t="str">
        <f>IFERROR(IF(OR(WI22="日",WI22="祝",WI22=0,WJ22=""),"　",MAX(IF(WJ22&gt;WW14,WL22-WJ22,IF(WJ22&lt;=WW14,WL22-WW14,0)),0)),0)</f>
        <v>　</v>
      </c>
      <c r="WX22" s="857"/>
      <c r="WY22" s="858"/>
      <c r="WZ22" s="856" t="str">
        <f>IFERROR(IF(OR(WI22="日",WI22="祝",WI22=0,WJ22=""),"　",MAX(IF(AND(WJ22&lt;=WZ14,WL22&gt;XA14),XA14-WZ14,IF(AND(WJ22&gt;WZ14,WL22&lt;=XA14),WL22-WJ22,IF(AND(WJ22&lt;=WZ14,WL22&lt;=XA14),WL22-WZ14,IF(AND(WJ22&gt;WZ14,WL22&gt;XA14),XA14-WJ22,0)))),0)),0)</f>
        <v>　</v>
      </c>
      <c r="XA22" s="857"/>
      <c r="XB22" s="858"/>
      <c r="XC22" s="856" t="str">
        <f>IFERROR(IF(OR(WI22="日",WI22="祝",WI22=0,WJ22=""),"　",MAX(IF(AND(WJ22&gt;XF14,WL22&gt;XD14),0,IF(AND(WJ22&lt;=XF14,WJ22&gt;XC14,WL22&gt;XD14),XF14-WJ22,IF(AND(WJ22&lt;=XF14,WJ22&lt;=XC14,WL22&gt;XD14),XF14-XC14,IF(AND(WJ22&gt;XC14,WL22&lt;=XD14),WL22-WJ22,IF(AND(WJ22&lt;=XC14,WL22&lt;=XD14),WL22-XC14,0))))),0)),0)</f>
        <v>　</v>
      </c>
      <c r="XD22" s="857"/>
      <c r="XE22" s="858"/>
      <c r="XF22" s="856" t="str">
        <f>IFERROR(IF(OR(WI22="日",WI22="祝",WI22=0,WJ22=""),"　",MAX(IF(AND(WJ22&lt;=XF14,WL22&gt;XG14),XG14-XF14,IF(WL22&lt;=XG14,0,IF(AND(WJ22&gt;XF14,WL22&gt;XG14),XG14-WJ22,0))),0)),0)</f>
        <v>　</v>
      </c>
      <c r="XG22" s="857"/>
      <c r="XH22" s="858"/>
      <c r="XI22" s="856" t="str">
        <f t="shared" si="11"/>
        <v>　</v>
      </c>
      <c r="XJ22" s="857"/>
      <c r="XK22" s="858"/>
      <c r="XL22" s="859" t="str">
        <f>IF(XO22="×",TIME(0,0,0),IF(XY4="非常勤",WN22,WZ22))</f>
        <v>　</v>
      </c>
      <c r="XM22" s="860"/>
      <c r="XN22" s="861"/>
      <c r="XO22" s="352"/>
      <c r="XP22" s="859" t="str">
        <f>IF(XS22="×",TIME(0,0,0),IF(XY4="非常勤",WQ22,XC22))</f>
        <v>　</v>
      </c>
      <c r="XQ22" s="860"/>
      <c r="XR22" s="861"/>
      <c r="XS22" s="352"/>
      <c r="XT22" s="859" t="str">
        <f>IF(XW22="×",TIME(0,0,0),IF(XY4="非常勤",WT22,XF22))</f>
        <v>　</v>
      </c>
      <c r="XU22" s="860"/>
      <c r="XV22" s="861"/>
      <c r="XW22" s="352"/>
      <c r="XX22" s="859" t="str">
        <f>IF(YA22="×",TIME(0,0,0),IF(XY4="非常勤",WW22,XI22))</f>
        <v>　</v>
      </c>
      <c r="XY22" s="860"/>
      <c r="XZ22" s="861"/>
      <c r="YA22" s="352"/>
      <c r="YB22" s="862"/>
      <c r="YC22" s="863"/>
      <c r="YD22" s="862"/>
      <c r="YE22" s="864"/>
      <c r="YF22" s="863"/>
      <c r="YG22" s="865"/>
      <c r="YH22" s="866"/>
      <c r="YI22" s="866"/>
      <c r="YJ22" s="867"/>
      <c r="YK22" s="377">
        <f>$A$22</f>
        <v>8</v>
      </c>
      <c r="YL22" s="378" t="str">
        <f>$B$22</f>
        <v>水</v>
      </c>
      <c r="YM22" s="854"/>
      <c r="YN22" s="855"/>
      <c r="YO22" s="854"/>
      <c r="YP22" s="855"/>
      <c r="YQ22" s="856" t="str">
        <f>IFERROR(IF(OR(YL22="日",YL22="祝",YL22=0,YM22=""),"　",MAX(IF(AND(YM22&lt;=YQ14,YO22&gt;YR14),YR14-YQ14,IF(AND(YM22&gt;YQ14,YO22&lt;=YR14),YO22-YM22,IF(AND(YM22&lt;=YQ14,YO22&lt;=YR14),YO22-YQ14,IF(AND(YM22&gt;YQ14,YO22&gt;YR14),YR14-YM22,0)))),0)),0)</f>
        <v>　</v>
      </c>
      <c r="YR22" s="857"/>
      <c r="YS22" s="858"/>
      <c r="YT22" s="856" t="str">
        <f>IFERROR(IF(OR(YL22="日",YL22="祝",YL22=0,YM22=""),"　",MAX(IF(AND(YM22&gt;YW14,YO22&gt;YU14),0,IF(AND(YM22&lt;=YW14,YM22&gt;YT14,YO22&gt;YU14),YW14-YM22,IF(AND(YM22&lt;=YW14,YM22&lt;=YT14,YO22&gt;YU14),YW14-YT14,IF(AND(YM22&gt;YT14,YO22&lt;=YU14),YO22-YM22,IF(AND(YM22&lt;=YT14,YO22&lt;=YU14),YO22-YT14,0))))),0)),0)</f>
        <v>　</v>
      </c>
      <c r="YU22" s="857"/>
      <c r="YV22" s="858"/>
      <c r="YW22" s="856" t="str">
        <f>IFERROR(IF(OR(YL22="日",YL22="祝",YL22=0,YM22=""),"　",MAX(IF(AND(YM22&lt;=YW14,YO22&gt;YX14),YX14-YW14,IF(YO22&lt;=YX14,0,IF(AND(YM22&gt;YW14,YO22&gt;YX14),YX14-YM22,0))),0)),0)</f>
        <v>　</v>
      </c>
      <c r="YX22" s="857"/>
      <c r="YY22" s="858"/>
      <c r="YZ22" s="856" t="str">
        <f>IFERROR(IF(OR(YL22="日",YL22="祝",YL22=0,YM22=""),"　",MAX(IF(YM22&gt;YZ14,YO22-YM22,IF(YM22&lt;=YZ14,YO22-YZ14,0)),0)),0)</f>
        <v>　</v>
      </c>
      <c r="ZA22" s="857"/>
      <c r="ZB22" s="858"/>
      <c r="ZC22" s="856" t="str">
        <f>IFERROR(IF(OR(YL22="日",YL22="祝",YL22=0,YM22=""),"　",MAX(IF(AND(YM22&lt;=ZC14,YO22&gt;ZD14),ZD14-ZC14,IF(AND(YM22&gt;ZC14,YO22&lt;=ZD14),YO22-YM22,IF(AND(YM22&lt;=ZC14,YO22&lt;=ZD14),YO22-ZC14,IF(AND(YM22&gt;ZC14,YO22&gt;ZD14),ZD14-YM22,0)))),0)),0)</f>
        <v>　</v>
      </c>
      <c r="ZD22" s="857"/>
      <c r="ZE22" s="858"/>
      <c r="ZF22" s="856" t="str">
        <f>IFERROR(IF(OR(YL22="日",YL22="祝",YL22=0,YM22=""),"　",MAX(IF(AND(YM22&gt;ZI14,YO22&gt;ZG14),0,IF(AND(YM22&lt;=ZI14,YM22&gt;ZF14,YO22&gt;ZG14),ZI14-YM22,IF(AND(YM22&lt;=ZI14,YM22&lt;=ZF14,YO22&gt;ZG14),ZI14-ZF14,IF(AND(YM22&gt;ZF14,YO22&lt;=ZG14),YO22-YM22,IF(AND(YM22&lt;=ZF14,YO22&lt;=ZG14),YO22-ZF14,0))))),0)),0)</f>
        <v>　</v>
      </c>
      <c r="ZG22" s="857"/>
      <c r="ZH22" s="858"/>
      <c r="ZI22" s="856" t="str">
        <f>IFERROR(IF(OR(YL22="日",YL22="祝",YL22=0,YM22=""),"　",MAX(IF(AND(YM22&lt;=ZI14,YO22&gt;ZJ14),ZJ14-ZI14,IF(YO22&lt;=ZJ14,0,IF(AND(YM22&gt;ZI14,YO22&gt;ZJ14),ZJ14-YM22,0))),0)),0)</f>
        <v>　</v>
      </c>
      <c r="ZJ22" s="857"/>
      <c r="ZK22" s="858"/>
      <c r="ZL22" s="856" t="str">
        <f t="shared" si="12"/>
        <v>　</v>
      </c>
      <c r="ZM22" s="857"/>
      <c r="ZN22" s="858"/>
      <c r="ZO22" s="859" t="str">
        <f>IF(ZR22="×",TIME(0,0,0),IF(AAB4="非常勤",YQ22,ZC22))</f>
        <v>　</v>
      </c>
      <c r="ZP22" s="860"/>
      <c r="ZQ22" s="861"/>
      <c r="ZR22" s="352"/>
      <c r="ZS22" s="859" t="str">
        <f>IF(ZV22="×",TIME(0,0,0),IF(AAB4="非常勤",YT22,ZF22))</f>
        <v>　</v>
      </c>
      <c r="ZT22" s="860"/>
      <c r="ZU22" s="861"/>
      <c r="ZV22" s="352"/>
      <c r="ZW22" s="859" t="str">
        <f>IF(ZZ22="×",TIME(0,0,0),IF(AAB4="非常勤",YW22,ZI22))</f>
        <v>　</v>
      </c>
      <c r="ZX22" s="860"/>
      <c r="ZY22" s="861"/>
      <c r="ZZ22" s="352"/>
      <c r="AAA22" s="859" t="str">
        <f>IF(AAD22="×",TIME(0,0,0),IF(AAB4="非常勤",YZ22,ZL22))</f>
        <v>　</v>
      </c>
      <c r="AAB22" s="860"/>
      <c r="AAC22" s="861"/>
      <c r="AAD22" s="352"/>
      <c r="AAE22" s="862"/>
      <c r="AAF22" s="863"/>
      <c r="AAG22" s="862"/>
      <c r="AAH22" s="864"/>
      <c r="AAI22" s="863"/>
      <c r="AAJ22" s="865"/>
      <c r="AAK22" s="866"/>
      <c r="AAL22" s="866"/>
      <c r="AAM22" s="867"/>
      <c r="AAN22" s="377">
        <f>$A$22</f>
        <v>8</v>
      </c>
      <c r="AAO22" s="378" t="str">
        <f>$B$22</f>
        <v>水</v>
      </c>
      <c r="AAP22" s="854"/>
      <c r="AAQ22" s="855"/>
      <c r="AAR22" s="854"/>
      <c r="AAS22" s="855"/>
      <c r="AAT22" s="856" t="str">
        <f>IFERROR(IF(OR(AAO22="日",AAO22="祝",AAO22=0,AAP22=""),"　",MAX(IF(AND(AAP22&lt;=AAT14,AAR22&gt;AAU14),AAU14-AAT14,IF(AND(AAP22&gt;AAT14,AAR22&lt;=AAU14),AAR22-AAP22,IF(AND(AAP22&lt;=AAT14,AAR22&lt;=AAU14),AAR22-AAT14,IF(AND(AAP22&gt;AAT14,AAR22&gt;AAU14),AAU14-AAP22,0)))),0)),0)</f>
        <v>　</v>
      </c>
      <c r="AAU22" s="857"/>
      <c r="AAV22" s="858"/>
      <c r="AAW22" s="856" t="str">
        <f>IFERROR(IF(OR(AAO22="日",AAO22="祝",AAO22=0,AAP22=""),"　",MAX(IF(AND(AAP22&gt;AAZ14,AAR22&gt;AAX14),0,IF(AND(AAP22&lt;=AAZ14,AAP22&gt;AAW14,AAR22&gt;AAX14),AAZ14-AAP22,IF(AND(AAP22&lt;=AAZ14,AAP22&lt;=AAW14,AAR22&gt;AAX14),AAZ14-AAW14,IF(AND(AAP22&gt;AAW14,AAR22&lt;=AAX14),AAR22-AAP22,IF(AND(AAP22&lt;=AAW14,AAR22&lt;=AAX14),AAR22-AAW14,0))))),0)),0)</f>
        <v>　</v>
      </c>
      <c r="AAX22" s="857"/>
      <c r="AAY22" s="858"/>
      <c r="AAZ22" s="856" t="str">
        <f>IFERROR(IF(OR(AAO22="日",AAO22="祝",AAO22=0,AAP22=""),"　",MAX(IF(AND(AAP22&lt;=AAZ14,AAR22&gt;ABA14),ABA14-AAZ14,IF(AAR22&lt;=ABA14,0,IF(AND(AAP22&gt;AAZ14,AAR22&gt;ABA14),ABA14-AAP22,0))),0)),0)</f>
        <v>　</v>
      </c>
      <c r="ABA22" s="857"/>
      <c r="ABB22" s="858"/>
      <c r="ABC22" s="856" t="str">
        <f>IFERROR(IF(OR(AAO22="日",AAO22="祝",AAO22=0,AAP22=""),"　",MAX(IF(AAP22&gt;ABC14,AAR22-AAP22,IF(AAP22&lt;=ABC14,AAR22-ABC14,0)),0)),0)</f>
        <v>　</v>
      </c>
      <c r="ABD22" s="857"/>
      <c r="ABE22" s="858"/>
      <c r="ABF22" s="856" t="str">
        <f>IFERROR(IF(OR(AAO22="日",AAO22="祝",AAO22=0,AAP22=""),"　",MAX(IF(AND(AAP22&lt;=ABF14,AAR22&gt;ABG14),ABG14-ABF14,IF(AND(AAP22&gt;ABF14,AAR22&lt;=ABG14),AAR22-AAP22,IF(AND(AAP22&lt;=ABF14,AAR22&lt;=ABG14),AAR22-ABF14,IF(AND(AAP22&gt;ABF14,AAR22&gt;ABG14),ABG14-AAP22,0)))),0)),0)</f>
        <v>　</v>
      </c>
      <c r="ABG22" s="857"/>
      <c r="ABH22" s="858"/>
      <c r="ABI22" s="856" t="str">
        <f>IFERROR(IF(OR(AAO22="日",AAO22="祝",AAO22=0,AAP22=""),"　",MAX(IF(AND(AAP22&gt;ABL14,AAR22&gt;ABJ14),0,IF(AND(AAP22&lt;=ABL14,AAP22&gt;ABI14,AAR22&gt;ABJ14),ABL14-AAP22,IF(AND(AAP22&lt;=ABL14,AAP22&lt;=ABI14,AAR22&gt;ABJ14),ABL14-ABI14,IF(AND(AAP22&gt;ABI14,AAR22&lt;=ABJ14),AAR22-AAP22,IF(AND(AAP22&lt;=ABI14,AAR22&lt;=ABJ14),AAR22-ABI14,0))))),0)),0)</f>
        <v>　</v>
      </c>
      <c r="ABJ22" s="857"/>
      <c r="ABK22" s="858"/>
      <c r="ABL22" s="856" t="str">
        <f>IFERROR(IF(OR(AAO22="日",AAO22="祝",AAO22=0,AAP22=""),"　",MAX(IF(AND(AAP22&lt;=ABL14,AAR22&gt;ABM14),ABM14-ABL14,IF(AAR22&lt;=ABM14,0,IF(AND(AAP22&gt;ABL14,AAR22&gt;ABM14),ABM14-AAP22,0))),0)),0)</f>
        <v>　</v>
      </c>
      <c r="ABM22" s="857"/>
      <c r="ABN22" s="858"/>
      <c r="ABO22" s="856" t="str">
        <f t="shared" si="13"/>
        <v>　</v>
      </c>
      <c r="ABP22" s="857"/>
      <c r="ABQ22" s="858"/>
      <c r="ABR22" s="859" t="str">
        <f>IF(ABU22="×",TIME(0,0,0),IF(ACE4="非常勤",AAT22,ABF22))</f>
        <v>　</v>
      </c>
      <c r="ABS22" s="860"/>
      <c r="ABT22" s="861"/>
      <c r="ABU22" s="352"/>
      <c r="ABV22" s="859" t="str">
        <f>IF(ABY22="×",TIME(0,0,0),IF(ACE4="非常勤",AAW22,ABI22))</f>
        <v>　</v>
      </c>
      <c r="ABW22" s="860"/>
      <c r="ABX22" s="861"/>
      <c r="ABY22" s="352"/>
      <c r="ABZ22" s="859" t="str">
        <f>IF(ACC22="×",TIME(0,0,0),IF(ACE4="非常勤",AAZ22,ABL22))</f>
        <v>　</v>
      </c>
      <c r="ACA22" s="860"/>
      <c r="ACB22" s="861"/>
      <c r="ACC22" s="352"/>
      <c r="ACD22" s="859" t="str">
        <f>IF(ACG22="×",TIME(0,0,0),IF(ACE4="非常勤",ABC22,ABO22))</f>
        <v>　</v>
      </c>
      <c r="ACE22" s="860"/>
      <c r="ACF22" s="861"/>
      <c r="ACG22" s="352"/>
      <c r="ACH22" s="862"/>
      <c r="ACI22" s="863"/>
      <c r="ACJ22" s="862"/>
      <c r="ACK22" s="864"/>
      <c r="ACL22" s="863"/>
      <c r="ACM22" s="865"/>
      <c r="ACN22" s="866"/>
      <c r="ACO22" s="866"/>
      <c r="ACP22" s="867"/>
      <c r="ACQ22" s="377">
        <f>$A$22</f>
        <v>8</v>
      </c>
      <c r="ACR22" s="378" t="str">
        <f>$B$22</f>
        <v>水</v>
      </c>
      <c r="ACS22" s="854"/>
      <c r="ACT22" s="855"/>
      <c r="ACU22" s="854"/>
      <c r="ACV22" s="855"/>
      <c r="ACW22" s="856" t="str">
        <f>IFERROR(IF(OR(ACR22="日",ACR22="祝",ACR22=0,ACS22=""),"　",MAX(IF(AND(ACS22&lt;=ACW14,ACU22&gt;ACX14),ACX14-ACW14,IF(AND(ACS22&gt;ACW14,ACU22&lt;=ACX14),ACU22-ACS22,IF(AND(ACS22&lt;=ACW14,ACU22&lt;=ACX14),ACU22-ACW14,IF(AND(ACS22&gt;ACW14,ACU22&gt;ACX14),ACX14-ACS22,0)))),0)),0)</f>
        <v>　</v>
      </c>
      <c r="ACX22" s="857"/>
      <c r="ACY22" s="858"/>
      <c r="ACZ22" s="856" t="str">
        <f>IFERROR(IF(OR(ACR22="日",ACR22="祝",ACR22=0,ACS22=""),"　",MAX(IF(AND(ACS22&gt;ADC14,ACU22&gt;ADA14),0,IF(AND(ACS22&lt;=ADC14,ACS22&gt;ACZ14,ACU22&gt;ADA14),ADC14-ACS22,IF(AND(ACS22&lt;=ADC14,ACS22&lt;=ACZ14,ACU22&gt;ADA14),ADC14-ACZ14,IF(AND(ACS22&gt;ACZ14,ACU22&lt;=ADA14),ACU22-ACS22,IF(AND(ACS22&lt;=ACZ14,ACU22&lt;=ADA14),ACU22-ACZ14,0))))),0)),0)</f>
        <v>　</v>
      </c>
      <c r="ADA22" s="857"/>
      <c r="ADB22" s="858"/>
      <c r="ADC22" s="856" t="str">
        <f>IFERROR(IF(OR(ACR22="日",ACR22="祝",ACR22=0,ACS22=""),"　",MAX(IF(AND(ACS22&lt;=ADC14,ACU22&gt;ADD14),ADD14-ADC14,IF(ACU22&lt;=ADD14,0,IF(AND(ACS22&gt;ADC14,ACU22&gt;ADD14),ADD14-ACS22,0))),0)),0)</f>
        <v>　</v>
      </c>
      <c r="ADD22" s="857"/>
      <c r="ADE22" s="858"/>
      <c r="ADF22" s="856" t="str">
        <f>IFERROR(IF(OR(ACR22="日",ACR22="祝",ACR22=0,ACS22=""),"　",MAX(IF(ACS22&gt;ADF14,ACU22-ACS22,IF(ACS22&lt;=ADF14,ACU22-ADF14,0)),0)),0)</f>
        <v>　</v>
      </c>
      <c r="ADG22" s="857"/>
      <c r="ADH22" s="858"/>
      <c r="ADI22" s="856" t="str">
        <f>IFERROR(IF(OR(ACR22="日",ACR22="祝",ACR22=0,ACS22=""),"　",MAX(IF(AND(ACS22&lt;=ADI14,ACU22&gt;ADJ14),ADJ14-ADI14,IF(AND(ACS22&gt;ADI14,ACU22&lt;=ADJ14),ACU22-ACS22,IF(AND(ACS22&lt;=ADI14,ACU22&lt;=ADJ14),ACU22-ADI14,IF(AND(ACS22&gt;ADI14,ACU22&gt;ADJ14),ADJ14-ACS22,0)))),0)),0)</f>
        <v>　</v>
      </c>
      <c r="ADJ22" s="857"/>
      <c r="ADK22" s="858"/>
      <c r="ADL22" s="856" t="str">
        <f>IFERROR(IF(OR(ACR22="日",ACR22="祝",ACR22=0,ACS22=""),"　",MAX(IF(AND(ACS22&gt;ADO14,ACU22&gt;ADM14),0,IF(AND(ACS22&lt;=ADO14,ACS22&gt;ADL14,ACU22&gt;ADM14),ADO14-ACS22,IF(AND(ACS22&lt;=ADO14,ACS22&lt;=ADL14,ACU22&gt;ADM14),ADO14-ADL14,IF(AND(ACS22&gt;ADL14,ACU22&lt;=ADM14),ACU22-ACS22,IF(AND(ACS22&lt;=ADL14,ACU22&lt;=ADM14),ACU22-ADL14,0))))),0)),0)</f>
        <v>　</v>
      </c>
      <c r="ADM22" s="857"/>
      <c r="ADN22" s="858"/>
      <c r="ADO22" s="856" t="str">
        <f>IFERROR(IF(OR(ACR22="日",ACR22="祝",ACR22=0,ACS22=""),"　",MAX(IF(AND(ACS22&lt;=ADO14,ACU22&gt;ADP14),ADP14-ADO14,IF(ACU22&lt;=ADP14,0,IF(AND(ACS22&gt;ADO14,ACU22&gt;ADP14),ADP14-ACS22,0))),0)),0)</f>
        <v>　</v>
      </c>
      <c r="ADP22" s="857"/>
      <c r="ADQ22" s="858"/>
      <c r="ADR22" s="856" t="str">
        <f t="shared" si="14"/>
        <v>　</v>
      </c>
      <c r="ADS22" s="857"/>
      <c r="ADT22" s="858"/>
      <c r="ADU22" s="859" t="str">
        <f>IF(ADX22="×",TIME(0,0,0),IF(AEH4="非常勤",ACW22,ADI22))</f>
        <v>　</v>
      </c>
      <c r="ADV22" s="860"/>
      <c r="ADW22" s="861"/>
      <c r="ADX22" s="352"/>
      <c r="ADY22" s="859" t="str">
        <f>IF(AEB22="×",TIME(0,0,0),IF(AEH4="非常勤",ACZ22,ADL22))</f>
        <v>　</v>
      </c>
      <c r="ADZ22" s="860"/>
      <c r="AEA22" s="861"/>
      <c r="AEB22" s="352"/>
      <c r="AEC22" s="859" t="str">
        <f>IF(AEF22="×",TIME(0,0,0),IF(AEH4="非常勤",ADC22,ADO22))</f>
        <v>　</v>
      </c>
      <c r="AED22" s="860"/>
      <c r="AEE22" s="861"/>
      <c r="AEF22" s="352"/>
      <c r="AEG22" s="859" t="str">
        <f>IF(AEJ22="×",TIME(0,0,0),IF(AEH4="非常勤",ADF22,ADR22))</f>
        <v>　</v>
      </c>
      <c r="AEH22" s="860"/>
      <c r="AEI22" s="861"/>
      <c r="AEJ22" s="352"/>
      <c r="AEK22" s="862"/>
      <c r="AEL22" s="863"/>
      <c r="AEM22" s="862"/>
      <c r="AEN22" s="864"/>
      <c r="AEO22" s="863"/>
      <c r="AEP22" s="865"/>
      <c r="AEQ22" s="866"/>
      <c r="AER22" s="866"/>
      <c r="AES22" s="867"/>
      <c r="AET22" s="377">
        <f>$A$22</f>
        <v>8</v>
      </c>
      <c r="AEU22" s="378" t="str">
        <f>$B$22</f>
        <v>水</v>
      </c>
      <c r="AEV22" s="854"/>
      <c r="AEW22" s="855"/>
      <c r="AEX22" s="854"/>
      <c r="AEY22" s="855"/>
      <c r="AEZ22" s="856" t="str">
        <f>IFERROR(IF(OR(AEU22="日",AEU22="祝",AEU22=0,AEV22=""),"　",MAX(IF(AND(AEV22&lt;=AEZ14,AEX22&gt;AFA14),AFA14-AEZ14,IF(AND(AEV22&gt;AEZ14,AEX22&lt;=AFA14),AEX22-AEV22,IF(AND(AEV22&lt;=AEZ14,AEX22&lt;=AFA14),AEX22-AEZ14,IF(AND(AEV22&gt;AEZ14,AEX22&gt;AFA14),AFA14-AEV22,0)))),0)),0)</f>
        <v>　</v>
      </c>
      <c r="AFA22" s="857"/>
      <c r="AFB22" s="858"/>
      <c r="AFC22" s="856" t="str">
        <f>IFERROR(IF(OR(AEU22="日",AEU22="祝",AEU22=0,AEV22=""),"　",MAX(IF(AND(AEV22&gt;AFF14,AEX22&gt;AFD14),0,IF(AND(AEV22&lt;=AFF14,AEV22&gt;AFC14,AEX22&gt;AFD14),AFF14-AEV22,IF(AND(AEV22&lt;=AFF14,AEV22&lt;=AFC14,AEX22&gt;AFD14),AFF14-AFC14,IF(AND(AEV22&gt;AFC14,AEX22&lt;=AFD14),AEX22-AEV22,IF(AND(AEV22&lt;=AFC14,AEX22&lt;=AFD14),AEX22-AFC14,0))))),0)),0)</f>
        <v>　</v>
      </c>
      <c r="AFD22" s="857"/>
      <c r="AFE22" s="858"/>
      <c r="AFF22" s="856" t="str">
        <f>IFERROR(IF(OR(AEU22="日",AEU22="祝",AEU22=0,AEV22=""),"　",MAX(IF(AND(AEV22&lt;=AFF14,AEX22&gt;AFG14),AFG14-AFF14,IF(AEX22&lt;=AFG14,0,IF(AND(AEV22&gt;AFF14,AEX22&gt;AFG14),AFG14-AEV22,0))),0)),0)</f>
        <v>　</v>
      </c>
      <c r="AFG22" s="857"/>
      <c r="AFH22" s="858"/>
      <c r="AFI22" s="856" t="str">
        <f>IFERROR(IF(OR(AEU22="日",AEU22="祝",AEU22=0,AEV22=""),"　",MAX(IF(AEV22&gt;AFI14,AEX22-AEV22,IF(AEV22&lt;=AFI14,AEX22-AFI14,0)),0)),0)</f>
        <v>　</v>
      </c>
      <c r="AFJ22" s="857"/>
      <c r="AFK22" s="858"/>
      <c r="AFL22" s="856" t="str">
        <f>IFERROR(IF(OR(AEU22="日",AEU22="祝",AEU22=0,AEV22=""),"　",MAX(IF(AND(AEV22&lt;=AFL14,AEX22&gt;AFM14),AFM14-AFL14,IF(AND(AEV22&gt;AFL14,AEX22&lt;=AFM14),AEX22-AEV22,IF(AND(AEV22&lt;=AFL14,AEX22&lt;=AFM14),AEX22-AFL14,IF(AND(AEV22&gt;AFL14,AEX22&gt;AFM14),AFM14-AEV22,0)))),0)),0)</f>
        <v>　</v>
      </c>
      <c r="AFM22" s="857"/>
      <c r="AFN22" s="858"/>
      <c r="AFO22" s="856" t="str">
        <f>IFERROR(IF(OR(AEU22="日",AEU22="祝",AEU22=0,AEV22=""),"　",MAX(IF(AND(AEV22&gt;AFR14,AEX22&gt;AFP14),0,IF(AND(AEV22&lt;=AFR14,AEV22&gt;AFO14,AEX22&gt;AFP14),AFR14-AEV22,IF(AND(AEV22&lt;=AFR14,AEV22&lt;=AFO14,AEX22&gt;AFP14),AFR14-AFO14,IF(AND(AEV22&gt;AFO14,AEX22&lt;=AFP14),AEX22-AEV22,IF(AND(AEV22&lt;=AFO14,AEX22&lt;=AFP14),AEX22-AFO14,0))))),0)),0)</f>
        <v>　</v>
      </c>
      <c r="AFP22" s="857"/>
      <c r="AFQ22" s="858"/>
      <c r="AFR22" s="856" t="str">
        <f>IFERROR(IF(OR(AEU22="日",AEU22="祝",AEU22=0,AEV22=""),"　",MAX(IF(AND(AEV22&lt;=AFR14,AEX22&gt;AFS14),AFS14-AFR14,IF(AEX22&lt;=AFS14,0,IF(AND(AEV22&gt;AFR14,AEX22&gt;AFS14),AFS14-AEV22,0))),0)),0)</f>
        <v>　</v>
      </c>
      <c r="AFS22" s="857"/>
      <c r="AFT22" s="858"/>
      <c r="AFU22" s="856" t="str">
        <f t="shared" si="15"/>
        <v>　</v>
      </c>
      <c r="AFV22" s="857"/>
      <c r="AFW22" s="858"/>
      <c r="AFX22" s="859" t="str">
        <f>IF(AGA22="×",TIME(0,0,0),IF(AGK4="非常勤",AEZ22,AFL22))</f>
        <v>　</v>
      </c>
      <c r="AFY22" s="860"/>
      <c r="AFZ22" s="861"/>
      <c r="AGA22" s="352"/>
      <c r="AGB22" s="859" t="str">
        <f>IF(AGE22="×",TIME(0,0,0),IF(AGK4="非常勤",AFC22,AFO22))</f>
        <v>　</v>
      </c>
      <c r="AGC22" s="860"/>
      <c r="AGD22" s="861"/>
      <c r="AGE22" s="352"/>
      <c r="AGF22" s="859" t="str">
        <f>IF(AGI22="×",TIME(0,0,0),IF(AGK4="非常勤",AFF22,AFR22))</f>
        <v>　</v>
      </c>
      <c r="AGG22" s="860"/>
      <c r="AGH22" s="861"/>
      <c r="AGI22" s="352"/>
      <c r="AGJ22" s="859" t="str">
        <f>IF(AGM22="×",TIME(0,0,0),IF(AGK4="非常勤",AFI22,AFU22))</f>
        <v>　</v>
      </c>
      <c r="AGK22" s="860"/>
      <c r="AGL22" s="861"/>
      <c r="AGM22" s="352"/>
      <c r="AGN22" s="862"/>
      <c r="AGO22" s="863"/>
      <c r="AGP22" s="862"/>
      <c r="AGQ22" s="864"/>
      <c r="AGR22" s="863"/>
      <c r="AGS22" s="865"/>
      <c r="AGT22" s="866"/>
      <c r="AGU22" s="866"/>
      <c r="AGV22" s="867"/>
      <c r="AGW22" s="377">
        <f>$A$22</f>
        <v>8</v>
      </c>
      <c r="AGX22" s="378" t="str">
        <f>$B$22</f>
        <v>水</v>
      </c>
      <c r="AGY22" s="854"/>
      <c r="AGZ22" s="855"/>
      <c r="AHA22" s="854"/>
      <c r="AHB22" s="855"/>
      <c r="AHC22" s="856" t="str">
        <f>IFERROR(IF(OR(AGX22="日",AGX22="祝",AGX22=0,AGY22=""),"　",MAX(IF(AND(AGY22&lt;=AHC14,AHA22&gt;AHD14),AHD14-AHC14,IF(AND(AGY22&gt;AHC14,AHA22&lt;=AHD14),AHA22-AGY22,IF(AND(AGY22&lt;=AHC14,AHA22&lt;=AHD14),AHA22-AHC14,IF(AND(AGY22&gt;AHC14,AHA22&gt;AHD14),AHD14-AGY22,0)))),0)),0)</f>
        <v>　</v>
      </c>
      <c r="AHD22" s="857"/>
      <c r="AHE22" s="858"/>
      <c r="AHF22" s="856" t="str">
        <f>IFERROR(IF(OR(AGX22="日",AGX22="祝",AGX22=0,AGY22=""),"　",MAX(IF(AND(AGY22&gt;AHI14,AHA22&gt;AHG14),0,IF(AND(AGY22&lt;=AHI14,AGY22&gt;AHF14,AHA22&gt;AHG14),AHI14-AGY22,IF(AND(AGY22&lt;=AHI14,AGY22&lt;=AHF14,AHA22&gt;AHG14),AHI14-AHF14,IF(AND(AGY22&gt;AHF14,AHA22&lt;=AHG14),AHA22-AGY22,IF(AND(AGY22&lt;=AHF14,AHA22&lt;=AHG14),AHA22-AHF14,0))))),0)),0)</f>
        <v>　</v>
      </c>
      <c r="AHG22" s="857"/>
      <c r="AHH22" s="858"/>
      <c r="AHI22" s="856" t="str">
        <f>IFERROR(IF(OR(AGX22="日",AGX22="祝",AGX22=0,AGY22=""),"　",MAX(IF(AND(AGY22&lt;=AHI14,AHA22&gt;AHJ14),AHJ14-AHI14,IF(AHA22&lt;=AHJ14,0,IF(AND(AGY22&gt;AHI14,AHA22&gt;AHJ14),AHJ14-AGY22,0))),0)),0)</f>
        <v>　</v>
      </c>
      <c r="AHJ22" s="857"/>
      <c r="AHK22" s="858"/>
      <c r="AHL22" s="856" t="str">
        <f>IFERROR(IF(OR(AGX22="日",AGX22="祝",AGX22=0,AGY22=""),"　",MAX(IF(AGY22&gt;AHL14,AHA22-AGY22,IF(AGY22&lt;=AHL14,AHA22-AHL14,0)),0)),0)</f>
        <v>　</v>
      </c>
      <c r="AHM22" s="857"/>
      <c r="AHN22" s="858"/>
      <c r="AHO22" s="856" t="str">
        <f>IFERROR(IF(OR(AGX22="日",AGX22="祝",AGX22=0,AGY22=""),"　",MAX(IF(AND(AGY22&lt;=AHO14,AHA22&gt;AHP14),AHP14-AHO14,IF(AND(AGY22&gt;AHO14,AHA22&lt;=AHP14),AHA22-AGY22,IF(AND(AGY22&lt;=AHO14,AHA22&lt;=AHP14),AHA22-AHO14,IF(AND(AGY22&gt;AHO14,AHA22&gt;AHP14),AHP14-AGY22,0)))),0)),0)</f>
        <v>　</v>
      </c>
      <c r="AHP22" s="857"/>
      <c r="AHQ22" s="858"/>
      <c r="AHR22" s="856" t="str">
        <f>IFERROR(IF(OR(AGX22="日",AGX22="祝",AGX22=0,AGY22=""),"　",MAX(IF(AND(AGY22&gt;AHU14,AHA22&gt;AHS14),0,IF(AND(AGY22&lt;=AHU14,AGY22&gt;AHR14,AHA22&gt;AHS14),AHU14-AGY22,IF(AND(AGY22&lt;=AHU14,AGY22&lt;=AHR14,AHA22&gt;AHS14),AHU14-AHR14,IF(AND(AGY22&gt;AHR14,AHA22&lt;=AHS14),AHA22-AGY22,IF(AND(AGY22&lt;=AHR14,AHA22&lt;=AHS14),AHA22-AHR14,0))))),0)),0)</f>
        <v>　</v>
      </c>
      <c r="AHS22" s="857"/>
      <c r="AHT22" s="858"/>
      <c r="AHU22" s="856" t="str">
        <f>IFERROR(IF(OR(AGX22="日",AGX22="祝",AGX22=0,AGY22=""),"　",MAX(IF(AND(AGY22&lt;=AHU14,AHA22&gt;AHV14),AHV14-AHU14,IF(AHA22&lt;=AHV14,0,IF(AND(AGY22&gt;AHU14,AHA22&gt;AHV14),AHV14-AGY22,0))),0)),0)</f>
        <v>　</v>
      </c>
      <c r="AHV22" s="857"/>
      <c r="AHW22" s="858"/>
      <c r="AHX22" s="856" t="str">
        <f t="shared" si="16"/>
        <v>　</v>
      </c>
      <c r="AHY22" s="857"/>
      <c r="AHZ22" s="858"/>
      <c r="AIA22" s="859" t="str">
        <f>IF(AID22="×",TIME(0,0,0),IF(AIN4="非常勤",AHC22,AHO22))</f>
        <v>　</v>
      </c>
      <c r="AIB22" s="860"/>
      <c r="AIC22" s="861"/>
      <c r="AID22" s="352"/>
      <c r="AIE22" s="859" t="str">
        <f>IF(AIH22="×",TIME(0,0,0),IF(AIN4="非常勤",AHF22,AHR22))</f>
        <v>　</v>
      </c>
      <c r="AIF22" s="860"/>
      <c r="AIG22" s="861"/>
      <c r="AIH22" s="352"/>
      <c r="AII22" s="859" t="str">
        <f>IF(AIL22="×",TIME(0,0,0),IF(AIN4="非常勤",AHI22,AHU22))</f>
        <v>　</v>
      </c>
      <c r="AIJ22" s="860"/>
      <c r="AIK22" s="861"/>
      <c r="AIL22" s="352"/>
      <c r="AIM22" s="859" t="str">
        <f>IF(AIP22="×",TIME(0,0,0),IF(AIN4="非常勤",AHL22,AHX22))</f>
        <v>　</v>
      </c>
      <c r="AIN22" s="860"/>
      <c r="AIO22" s="861"/>
      <c r="AIP22" s="352"/>
      <c r="AIQ22" s="862"/>
      <c r="AIR22" s="863"/>
      <c r="AIS22" s="862"/>
      <c r="AIT22" s="864"/>
      <c r="AIU22" s="863"/>
      <c r="AIV22" s="865"/>
      <c r="AIW22" s="866"/>
      <c r="AIX22" s="866"/>
      <c r="AIY22" s="867"/>
      <c r="AIZ22" s="377">
        <f>$A$22</f>
        <v>8</v>
      </c>
      <c r="AJA22" s="378" t="str">
        <f>$B$22</f>
        <v>水</v>
      </c>
      <c r="AJB22" s="854"/>
      <c r="AJC22" s="855"/>
      <c r="AJD22" s="854"/>
      <c r="AJE22" s="855"/>
      <c r="AJF22" s="856" t="str">
        <f>IFERROR(IF(OR(AJA22="日",AJA22="祝",AJA22=0,AJB22=""),"　",MAX(IF(AND(AJB22&lt;=AJF14,AJD22&gt;AJG14),AJG14-AJF14,IF(AND(AJB22&gt;AJF14,AJD22&lt;=AJG14),AJD22-AJB22,IF(AND(AJB22&lt;=AJF14,AJD22&lt;=AJG14),AJD22-AJF14,IF(AND(AJB22&gt;AJF14,AJD22&gt;AJG14),AJG14-AJB22,0)))),0)),0)</f>
        <v>　</v>
      </c>
      <c r="AJG22" s="857"/>
      <c r="AJH22" s="858"/>
      <c r="AJI22" s="856" t="str">
        <f>IFERROR(IF(OR(AJA22="日",AJA22="祝",AJA22=0,AJB22=""),"　",MAX(IF(AND(AJB22&gt;AJL14,AJD22&gt;AJJ14),0,IF(AND(AJB22&lt;=AJL14,AJB22&gt;AJI14,AJD22&gt;AJJ14),AJL14-AJB22,IF(AND(AJB22&lt;=AJL14,AJB22&lt;=AJI14,AJD22&gt;AJJ14),AJL14-AJI14,IF(AND(AJB22&gt;AJI14,AJD22&lt;=AJJ14),AJD22-AJB22,IF(AND(AJB22&lt;=AJI14,AJD22&lt;=AJJ14),AJD22-AJI14,0))))),0)),0)</f>
        <v>　</v>
      </c>
      <c r="AJJ22" s="857"/>
      <c r="AJK22" s="858"/>
      <c r="AJL22" s="856" t="str">
        <f>IFERROR(IF(OR(AJA22="日",AJA22="祝",AJA22=0,AJB22=""),"　",MAX(IF(AND(AJB22&lt;=AJL14,AJD22&gt;AJM14),AJM14-AJL14,IF(AJD22&lt;=AJM14,0,IF(AND(AJB22&gt;AJL14,AJD22&gt;AJM14),AJM14-AJB22,0))),0)),0)</f>
        <v>　</v>
      </c>
      <c r="AJM22" s="857"/>
      <c r="AJN22" s="858"/>
      <c r="AJO22" s="856" t="str">
        <f>IFERROR(IF(OR(AJA22="日",AJA22="祝",AJA22=0,AJB22=""),"　",MAX(IF(AJB22&gt;AJO14,AJD22-AJB22,IF(AJB22&lt;=AJO14,AJD22-AJO14,0)),0)),0)</f>
        <v>　</v>
      </c>
      <c r="AJP22" s="857"/>
      <c r="AJQ22" s="858"/>
      <c r="AJR22" s="856" t="str">
        <f>IFERROR(IF(OR(AJA22="日",AJA22="祝",AJA22=0,AJB22=""),"　",MAX(IF(AND(AJB22&lt;=AJR14,AJD22&gt;AJS14),AJS14-AJR14,IF(AND(AJB22&gt;AJR14,AJD22&lt;=AJS14),AJD22-AJB22,IF(AND(AJB22&lt;=AJR14,AJD22&lt;=AJS14),AJD22-AJR14,IF(AND(AJB22&gt;AJR14,AJD22&gt;AJS14),AJS14-AJB22,0)))),0)),0)</f>
        <v>　</v>
      </c>
      <c r="AJS22" s="857"/>
      <c r="AJT22" s="858"/>
      <c r="AJU22" s="856" t="str">
        <f>IFERROR(IF(OR(AJA22="日",AJA22="祝",AJA22=0,AJB22=""),"　",MAX(IF(AND(AJB22&gt;AJX14,AJD22&gt;AJV14),0,IF(AND(AJB22&lt;=AJX14,AJB22&gt;AJU14,AJD22&gt;AJV14),AJX14-AJB22,IF(AND(AJB22&lt;=AJX14,AJB22&lt;=AJU14,AJD22&gt;AJV14),AJX14-AJU14,IF(AND(AJB22&gt;AJU14,AJD22&lt;=AJV14),AJD22-AJB22,IF(AND(AJB22&lt;=AJU14,AJD22&lt;=AJV14),AJD22-AJU14,0))))),0)),0)</f>
        <v>　</v>
      </c>
      <c r="AJV22" s="857"/>
      <c r="AJW22" s="858"/>
      <c r="AJX22" s="856" t="str">
        <f>IFERROR(IF(OR(AJA22="日",AJA22="祝",AJA22=0,AJB22=""),"　",MAX(IF(AND(AJB22&lt;=AJX14,AJD22&gt;AJY14),AJY14-AJX14,IF(AJD22&lt;=AJY14,0,IF(AND(AJB22&gt;AJX14,AJD22&gt;AJY14),AJY14-AJB22,0))),0)),0)</f>
        <v>　</v>
      </c>
      <c r="AJY22" s="857"/>
      <c r="AJZ22" s="858"/>
      <c r="AKA22" s="856" t="str">
        <f t="shared" si="17"/>
        <v>　</v>
      </c>
      <c r="AKB22" s="857"/>
      <c r="AKC22" s="858"/>
      <c r="AKD22" s="859" t="str">
        <f>IF(AKG22="×",TIME(0,0,0),IF(AKQ4="非常勤",AJF22,AJR22))</f>
        <v>　</v>
      </c>
      <c r="AKE22" s="860"/>
      <c r="AKF22" s="861"/>
      <c r="AKG22" s="352"/>
      <c r="AKH22" s="859" t="str">
        <f>IF(AKK22="×",TIME(0,0,0),IF(AKQ4="非常勤",AJI22,AJU22))</f>
        <v>　</v>
      </c>
      <c r="AKI22" s="860"/>
      <c r="AKJ22" s="861"/>
      <c r="AKK22" s="352"/>
      <c r="AKL22" s="859" t="str">
        <f>IF(AKO22="×",TIME(0,0,0),IF(AKQ4="非常勤",AJL22,AJX22))</f>
        <v>　</v>
      </c>
      <c r="AKM22" s="860"/>
      <c r="AKN22" s="861"/>
      <c r="AKO22" s="352"/>
      <c r="AKP22" s="859" t="str">
        <f>IF(AKS22="×",TIME(0,0,0),IF(AKQ4="非常勤",AJO22,AKA22))</f>
        <v>　</v>
      </c>
      <c r="AKQ22" s="860"/>
      <c r="AKR22" s="861"/>
      <c r="AKS22" s="352"/>
      <c r="AKT22" s="862"/>
      <c r="AKU22" s="863"/>
      <c r="AKV22" s="862"/>
      <c r="AKW22" s="864"/>
      <c r="AKX22" s="863"/>
      <c r="AKY22" s="865"/>
      <c r="AKZ22" s="866"/>
      <c r="ALA22" s="866"/>
      <c r="ALB22" s="867"/>
      <c r="ALC22" s="377">
        <f>$A$22</f>
        <v>8</v>
      </c>
      <c r="ALD22" s="378" t="str">
        <f>$B$22</f>
        <v>水</v>
      </c>
      <c r="ALE22" s="854"/>
      <c r="ALF22" s="855"/>
      <c r="ALG22" s="854"/>
      <c r="ALH22" s="855"/>
      <c r="ALI22" s="856" t="str">
        <f>IFERROR(IF(OR(ALD22="日",ALD22="祝",ALD22=0,ALE22=""),"　",MAX(IF(AND(ALE22&lt;=ALI14,ALG22&gt;ALJ14),ALJ14-ALI14,IF(AND(ALE22&gt;ALI14,ALG22&lt;=ALJ14),ALG22-ALE22,IF(AND(ALE22&lt;=ALI14,ALG22&lt;=ALJ14),ALG22-ALI14,IF(AND(ALE22&gt;ALI14,ALG22&gt;ALJ14),ALJ14-ALE22,0)))),0)),0)</f>
        <v>　</v>
      </c>
      <c r="ALJ22" s="857"/>
      <c r="ALK22" s="858"/>
      <c r="ALL22" s="856" t="str">
        <f>IFERROR(IF(OR(ALD22="日",ALD22="祝",ALD22=0,ALE22=""),"　",MAX(IF(AND(ALE22&gt;ALO14,ALG22&gt;ALM14),0,IF(AND(ALE22&lt;=ALO14,ALE22&gt;ALL14,ALG22&gt;ALM14),ALO14-ALE22,IF(AND(ALE22&lt;=ALO14,ALE22&lt;=ALL14,ALG22&gt;ALM14),ALO14-ALL14,IF(AND(ALE22&gt;ALL14,ALG22&lt;=ALM14),ALG22-ALE22,IF(AND(ALE22&lt;=ALL14,ALG22&lt;=ALM14),ALG22-ALL14,0))))),0)),0)</f>
        <v>　</v>
      </c>
      <c r="ALM22" s="857"/>
      <c r="ALN22" s="858"/>
      <c r="ALO22" s="856" t="str">
        <f>IFERROR(IF(OR(ALD22="日",ALD22="祝",ALD22=0,ALE22=""),"　",MAX(IF(AND(ALE22&lt;=ALO14,ALG22&gt;ALP14),ALP14-ALO14,IF(ALG22&lt;=ALP14,0,IF(AND(ALE22&gt;ALO14,ALG22&gt;ALP14),ALP14-ALE22,0))),0)),0)</f>
        <v>　</v>
      </c>
      <c r="ALP22" s="857"/>
      <c r="ALQ22" s="858"/>
      <c r="ALR22" s="856" t="str">
        <f>IFERROR(IF(OR(ALD22="日",ALD22="祝",ALD22=0,ALE22=""),"　",MAX(IF(ALE22&gt;ALR14,ALG22-ALE22,IF(ALE22&lt;=ALR14,ALG22-ALR14,0)),0)),0)</f>
        <v>　</v>
      </c>
      <c r="ALS22" s="857"/>
      <c r="ALT22" s="858"/>
      <c r="ALU22" s="856" t="str">
        <f>IFERROR(IF(OR(ALD22="日",ALD22="祝",ALD22=0,ALE22=""),"　",MAX(IF(AND(ALE22&lt;=ALU14,ALG22&gt;ALV14),ALV14-ALU14,IF(AND(ALE22&gt;ALU14,ALG22&lt;=ALV14),ALG22-ALE22,IF(AND(ALE22&lt;=ALU14,ALG22&lt;=ALV14),ALG22-ALU14,IF(AND(ALE22&gt;ALU14,ALG22&gt;ALV14),ALV14-ALE22,0)))),0)),0)</f>
        <v>　</v>
      </c>
      <c r="ALV22" s="857"/>
      <c r="ALW22" s="858"/>
      <c r="ALX22" s="856" t="str">
        <f>IFERROR(IF(OR(ALD22="日",ALD22="祝",ALD22=0,ALE22=""),"　",MAX(IF(AND(ALE22&gt;AMA14,ALG22&gt;ALY14),0,IF(AND(ALE22&lt;=AMA14,ALE22&gt;ALX14,ALG22&gt;ALY14),AMA14-ALE22,IF(AND(ALE22&lt;=AMA14,ALE22&lt;=ALX14,ALG22&gt;ALY14),AMA14-ALX14,IF(AND(ALE22&gt;ALX14,ALG22&lt;=ALY14),ALG22-ALE22,IF(AND(ALE22&lt;=ALX14,ALG22&lt;=ALY14),ALG22-ALX14,0))))),0)),0)</f>
        <v>　</v>
      </c>
      <c r="ALY22" s="857"/>
      <c r="ALZ22" s="858"/>
      <c r="AMA22" s="856" t="str">
        <f>IFERROR(IF(OR(ALD22="日",ALD22="祝",ALD22=0,ALE22=""),"　",MAX(IF(AND(ALE22&lt;=AMA14,ALG22&gt;AMB14),AMB14-AMA14,IF(ALG22&lt;=AMB14,0,IF(AND(ALE22&gt;AMA14,ALG22&gt;AMB14),AMB14-ALE22,0))),0)),0)</f>
        <v>　</v>
      </c>
      <c r="AMB22" s="857"/>
      <c r="AMC22" s="858"/>
      <c r="AMD22" s="856" t="str">
        <f t="shared" si="18"/>
        <v>　</v>
      </c>
      <c r="AME22" s="857"/>
      <c r="AMF22" s="858"/>
      <c r="AMG22" s="859" t="str">
        <f>IF(AMJ22="×",TIME(0,0,0),IF(AMT4="非常勤",ALI22,ALU22))</f>
        <v>　</v>
      </c>
      <c r="AMH22" s="860"/>
      <c r="AMI22" s="861"/>
      <c r="AMJ22" s="352"/>
      <c r="AMK22" s="859" t="str">
        <f>IF(AMN22="×",TIME(0,0,0),IF(AMT4="非常勤",ALL22,ALX22))</f>
        <v>　</v>
      </c>
      <c r="AML22" s="860"/>
      <c r="AMM22" s="861"/>
      <c r="AMN22" s="352"/>
      <c r="AMO22" s="859" t="str">
        <f>IF(AMR22="×",TIME(0,0,0),IF(AMT4="非常勤",ALO22,AMA22))</f>
        <v>　</v>
      </c>
      <c r="AMP22" s="860"/>
      <c r="AMQ22" s="861"/>
      <c r="AMR22" s="352"/>
      <c r="AMS22" s="859" t="str">
        <f>IF(AMV22="×",TIME(0,0,0),IF(AMT4="非常勤",ALR22,AMD22))</f>
        <v>　</v>
      </c>
      <c r="AMT22" s="860"/>
      <c r="AMU22" s="861"/>
      <c r="AMV22" s="352"/>
      <c r="AMW22" s="862"/>
      <c r="AMX22" s="863"/>
      <c r="AMY22" s="862"/>
      <c r="AMZ22" s="864"/>
      <c r="ANA22" s="863"/>
      <c r="ANB22" s="865"/>
      <c r="ANC22" s="866"/>
      <c r="AND22" s="866"/>
      <c r="ANE22" s="867"/>
      <c r="ANF22" s="377">
        <f>$A$22</f>
        <v>8</v>
      </c>
      <c r="ANG22" s="378" t="str">
        <f>$B$22</f>
        <v>水</v>
      </c>
      <c r="ANH22" s="854"/>
      <c r="ANI22" s="855"/>
      <c r="ANJ22" s="854"/>
      <c r="ANK22" s="855"/>
      <c r="ANL22" s="856" t="str">
        <f>IFERROR(IF(OR(ANG22="日",ANG22="祝",ANG22=0,ANH22=""),"　",MAX(IF(AND(ANH22&lt;=ANL14,ANJ22&gt;ANM14),ANM14-ANL14,IF(AND(ANH22&gt;ANL14,ANJ22&lt;=ANM14),ANJ22-ANH22,IF(AND(ANH22&lt;=ANL14,ANJ22&lt;=ANM14),ANJ22-ANL14,IF(AND(ANH22&gt;ANL14,ANJ22&gt;ANM14),ANM14-ANH22,0)))),0)),0)</f>
        <v>　</v>
      </c>
      <c r="ANM22" s="857"/>
      <c r="ANN22" s="858"/>
      <c r="ANO22" s="856" t="str">
        <f>IFERROR(IF(OR(ANG22="日",ANG22="祝",ANG22=0,ANH22=""),"　",MAX(IF(AND(ANH22&gt;ANR14,ANJ22&gt;ANP14),0,IF(AND(ANH22&lt;=ANR14,ANH22&gt;ANO14,ANJ22&gt;ANP14),ANR14-ANH22,IF(AND(ANH22&lt;=ANR14,ANH22&lt;=ANO14,ANJ22&gt;ANP14),ANR14-ANO14,IF(AND(ANH22&gt;ANO14,ANJ22&lt;=ANP14),ANJ22-ANH22,IF(AND(ANH22&lt;=ANO14,ANJ22&lt;=ANP14),ANJ22-ANO14,0))))),0)),0)</f>
        <v>　</v>
      </c>
      <c r="ANP22" s="857"/>
      <c r="ANQ22" s="858"/>
      <c r="ANR22" s="856" t="str">
        <f>IFERROR(IF(OR(ANG22="日",ANG22="祝",ANG22=0,ANH22=""),"　",MAX(IF(AND(ANH22&lt;=ANR14,ANJ22&gt;ANS14),ANS14-ANR14,IF(ANJ22&lt;=ANS14,0,IF(AND(ANH22&gt;ANR14,ANJ22&gt;ANS14),ANS14-ANH22,0))),0)),0)</f>
        <v>　</v>
      </c>
      <c r="ANS22" s="857"/>
      <c r="ANT22" s="858"/>
      <c r="ANU22" s="856" t="str">
        <f>IFERROR(IF(OR(ANG22="日",ANG22="祝",ANG22=0,ANH22=""),"　",MAX(IF(ANH22&gt;ANU14,ANJ22-ANH22,IF(ANH22&lt;=ANU14,ANJ22-ANU14,0)),0)),0)</f>
        <v>　</v>
      </c>
      <c r="ANV22" s="857"/>
      <c r="ANW22" s="858"/>
      <c r="ANX22" s="856" t="str">
        <f>IFERROR(IF(OR(ANG22="日",ANG22="祝",ANG22=0,ANH22=""),"　",MAX(IF(AND(ANH22&lt;=ANX14,ANJ22&gt;ANY14),ANY14-ANX14,IF(AND(ANH22&gt;ANX14,ANJ22&lt;=ANY14),ANJ22-ANH22,IF(AND(ANH22&lt;=ANX14,ANJ22&lt;=ANY14),ANJ22-ANX14,IF(AND(ANH22&gt;ANX14,ANJ22&gt;ANY14),ANY14-ANH22,0)))),0)),0)</f>
        <v>　</v>
      </c>
      <c r="ANY22" s="857"/>
      <c r="ANZ22" s="858"/>
      <c r="AOA22" s="856" t="str">
        <f>IFERROR(IF(OR(ANG22="日",ANG22="祝",ANG22=0,ANH22=""),"　",MAX(IF(AND(ANH22&gt;AOD14,ANJ22&gt;AOB14),0,IF(AND(ANH22&lt;=AOD14,ANH22&gt;AOA14,ANJ22&gt;AOB14),AOD14-ANH22,IF(AND(ANH22&lt;=AOD14,ANH22&lt;=AOA14,ANJ22&gt;AOB14),AOD14-AOA14,IF(AND(ANH22&gt;AOA14,ANJ22&lt;=AOB14),ANJ22-ANH22,IF(AND(ANH22&lt;=AOA14,ANJ22&lt;=AOB14),ANJ22-AOA14,0))))),0)),0)</f>
        <v>　</v>
      </c>
      <c r="AOB22" s="857"/>
      <c r="AOC22" s="858"/>
      <c r="AOD22" s="856" t="str">
        <f>IFERROR(IF(OR(ANG22="日",ANG22="祝",ANG22=0,ANH22=""),"　",MAX(IF(AND(ANH22&lt;=AOD14,ANJ22&gt;AOE14),AOE14-AOD14,IF(ANJ22&lt;=AOE14,0,IF(AND(ANH22&gt;AOD14,ANJ22&gt;AOE14),AOE14-ANH22,0))),0)),0)</f>
        <v>　</v>
      </c>
      <c r="AOE22" s="857"/>
      <c r="AOF22" s="858"/>
      <c r="AOG22" s="856" t="str">
        <f t="shared" si="19"/>
        <v>　</v>
      </c>
      <c r="AOH22" s="857"/>
      <c r="AOI22" s="858"/>
      <c r="AOJ22" s="859" t="str">
        <f>IF(AOM22="×",TIME(0,0,0),IF(AOW4="非常勤",ANL22,ANX22))</f>
        <v>　</v>
      </c>
      <c r="AOK22" s="860"/>
      <c r="AOL22" s="861"/>
      <c r="AOM22" s="352"/>
      <c r="AON22" s="859" t="str">
        <f>IF(AOQ22="×",TIME(0,0,0),IF(AOW4="非常勤",ANO22,AOA22))</f>
        <v>　</v>
      </c>
      <c r="AOO22" s="860"/>
      <c r="AOP22" s="861"/>
      <c r="AOQ22" s="352"/>
      <c r="AOR22" s="859" t="str">
        <f>IF(AOU22="×",TIME(0,0,0),IF(AOW4="非常勤",ANR22,AOD22))</f>
        <v>　</v>
      </c>
      <c r="AOS22" s="860"/>
      <c r="AOT22" s="861"/>
      <c r="AOU22" s="352"/>
      <c r="AOV22" s="859" t="str">
        <f>IF(AOY22="×",TIME(0,0,0),IF(AOW4="非常勤",ANU22,AOG22))</f>
        <v>　</v>
      </c>
      <c r="AOW22" s="860"/>
      <c r="AOX22" s="861"/>
      <c r="AOY22" s="352"/>
      <c r="AOZ22" s="862"/>
      <c r="APA22" s="863"/>
      <c r="APB22" s="862"/>
      <c r="APC22" s="864"/>
      <c r="APD22" s="863"/>
      <c r="APE22" s="865"/>
      <c r="APF22" s="866"/>
      <c r="APG22" s="866"/>
      <c r="APH22" s="867"/>
    </row>
    <row r="23" spans="1:1100" ht="15" customHeight="1">
      <c r="A23" s="377">
        <f>DAY(DATE('別紙2-1【初めに入力】'!$W$2,'別紙2-1【初めに入力】'!$Q$2,A22+1))</f>
        <v>9</v>
      </c>
      <c r="B23" s="378" t="str">
        <f>IF(IFERROR(MATCH(DATE('別紙2-1【初めに入力】'!$W$2,'別紙2-1【初めに入力】'!$Q$2,$A23),万年カレンダー・祝日!$K$2:$K$27,0),0)&gt;=1,"祝",TEXT(WEEKDAY(DATE('別紙2-1【初めに入力】'!$W$2,'別紙2-1【初めに入力】'!$Q$2,'別表_個別勤務状況（1～20）'!A23)),"aaa"))</f>
        <v>木</v>
      </c>
      <c r="C23" s="797"/>
      <c r="D23" s="797"/>
      <c r="E23" s="797"/>
      <c r="F23" s="797"/>
      <c r="G23" s="856" t="str">
        <f>IFERROR(IF(OR(B23="日",B23="祝",B23=0,C23=""),"　",MAX(IF(AND(C23&lt;=G14,E23&gt;H14),H14-G14,IF(AND(C23&gt;G14,E23&lt;=H14),E23-C23,IF(AND(C23&lt;=G14,E23&lt;=H14),E23-G14,IF(AND(C23&gt;G14,E23&gt;H14),H14-C23,0)))),0)),0)</f>
        <v>　</v>
      </c>
      <c r="H23" s="857"/>
      <c r="I23" s="858"/>
      <c r="J23" s="856" t="str">
        <f>IFERROR(IF(OR(B23="日",B23="祝",B23=0,C23=""),"　",MAX(IF(AND(C23&gt;M14,E23&gt;K14),0,IF(AND(C23&lt;=M14,C23&gt;J14,E23&gt;K14),M14-C23,IF(AND(C23&lt;=M14,C23&lt;=J14,E23&gt;K14),M14-J14,IF(AND(C23&gt;J14,E23&lt;=K14),E23-C23,IF(AND(C23&lt;=J14,E23&lt;=K14),E23-J14,0))))),0)),0)</f>
        <v>　</v>
      </c>
      <c r="K23" s="857"/>
      <c r="L23" s="858"/>
      <c r="M23" s="856" t="str">
        <f>IFERROR(IF(OR(B23="日",B23="祝",B23=0,C23=""),"　",MAX(IF(AND(C23&lt;=M14,E23&gt;N14),N14-M14,IF(E23&lt;=N14,0,IF(AND(C23&gt;M14,E23&gt;N14),N14-C23,0))),0)),0)</f>
        <v>　</v>
      </c>
      <c r="N23" s="857"/>
      <c r="O23" s="858"/>
      <c r="P23" s="856" t="str">
        <f>IFERROR(IF(OR(B23="日",B23="祝",B23=0,C23=""),"　",MAX(IF(C23&gt;P14,E23-C23,IF(C23&lt;=P14,E23-P14,0)),0)),0)</f>
        <v>　</v>
      </c>
      <c r="Q23" s="857"/>
      <c r="R23" s="858"/>
      <c r="S23" s="856" t="str">
        <f>IFERROR(IF(OR(B23="日",B23="祝",B23=0,C23=""),"　",MAX(IF(AND(C23&lt;=S14,E23&gt;T14),T14-S14,IF(AND(C23&gt;S14,E23&lt;=T14),E23-C23,IF(AND(C23&lt;=S14,E23&lt;=T14),E23-S14,IF(AND(C23&gt;S14,E23&gt;T14),T14-C23,0)))),0)),0)</f>
        <v>　</v>
      </c>
      <c r="T23" s="857"/>
      <c r="U23" s="858"/>
      <c r="V23" s="856" t="str">
        <f>IFERROR(IF(OR(B23="日",B23="祝",B23=0,C23=""),"　",MAX(IF(AND(C23&gt;Y14,E23&gt;W14),0,IF(AND(C23&lt;=Y14,C23&gt;V14,E23&gt;W14),Y14-C23,IF(AND(C23&lt;=Y14,C23&lt;=V14,E23&gt;W14),Y14-V14,IF(AND(C23&gt;V14,E23&lt;=W14),E23-C23,IF(AND(C23&lt;=V14,E23&lt;=W14),E23-V14,0))))),0)),0)</f>
        <v>　</v>
      </c>
      <c r="W23" s="857"/>
      <c r="X23" s="858"/>
      <c r="Y23" s="856" t="str">
        <f>IFERROR(IF(OR(B23="日",B23="祝",B23=0,C23=""),"　",MAX(IF(AND(C23&lt;=Y14,E23&gt;Z14),Z14-Y14,IF(E23&lt;=Z14,0,IF(AND(C23&gt;Y14,E23&gt;Z14),Z14-C23,0))),0)),0)</f>
        <v>　</v>
      </c>
      <c r="Z23" s="857"/>
      <c r="AA23" s="858"/>
      <c r="AB23" s="856" t="str">
        <f t="shared" si="0"/>
        <v>　</v>
      </c>
      <c r="AC23" s="857"/>
      <c r="AD23" s="858"/>
      <c r="AE23" s="954" t="str">
        <f>IF(AH23="×",TIME(0,0,0),IF(AR4="非常勤",G23,S23))</f>
        <v>　</v>
      </c>
      <c r="AF23" s="885"/>
      <c r="AG23" s="885"/>
      <c r="AH23" s="352"/>
      <c r="AI23" s="954" t="str">
        <f>IF(AL23="×",TIME(0,0,0),IF(AR4="非常勤",J23,V23))</f>
        <v>　</v>
      </c>
      <c r="AJ23" s="885"/>
      <c r="AK23" s="885"/>
      <c r="AL23" s="352"/>
      <c r="AM23" s="954" t="str">
        <f>IF(AP23="×",TIME(0,0,0),IF(AR4="非常勤",M23,Y23))</f>
        <v>　</v>
      </c>
      <c r="AN23" s="885"/>
      <c r="AO23" s="885"/>
      <c r="AP23" s="352"/>
      <c r="AQ23" s="954" t="str">
        <f>IF(AT23="×",TIME(0,0,0),IF(AR4="非常勤",P23,AB23))</f>
        <v>　</v>
      </c>
      <c r="AR23" s="885"/>
      <c r="AS23" s="955"/>
      <c r="AT23" s="352"/>
      <c r="AU23" s="956"/>
      <c r="AV23" s="956"/>
      <c r="AW23" s="862"/>
      <c r="AX23" s="864"/>
      <c r="AY23" s="863"/>
      <c r="AZ23" s="865"/>
      <c r="BA23" s="866"/>
      <c r="BB23" s="866"/>
      <c r="BC23" s="867"/>
      <c r="BD23" s="377">
        <f>$A$23</f>
        <v>9</v>
      </c>
      <c r="BE23" s="378" t="str">
        <f>$B$23</f>
        <v>木</v>
      </c>
      <c r="BF23" s="854"/>
      <c r="BG23" s="855"/>
      <c r="BH23" s="854"/>
      <c r="BI23" s="855"/>
      <c r="BJ23" s="856" t="str">
        <f>IFERROR(IF(OR(BE23="日",BE23="祝",BE23=0,BF23=""),"　",MAX(IF(AND(BF23&lt;=BJ14,BH23&gt;BK14),BK14-BJ14,IF(AND(BF23&gt;BJ14,BH23&lt;=BK14),BH23-BF23,IF(AND(BF23&lt;=BJ14,BH23&lt;=BK14),BH23-BJ14,IF(AND(BF23&gt;BJ14,BH23&gt;BK14),BK14-BF23,0)))),0)),0)</f>
        <v>　</v>
      </c>
      <c r="BK23" s="857"/>
      <c r="BL23" s="858"/>
      <c r="BM23" s="856" t="str">
        <f>IFERROR(IF(OR(BE23="日",BE23="祝",BE23=0,BF23=""),"　",MAX(IF(AND(BF23&gt;BP14,BH23&gt;BN14),0,IF(AND(BF23&lt;=BP14,BF23&gt;BM14,BH23&gt;BN14),BP14-BF23,IF(AND(BF23&lt;=BP14,BF23&lt;=BM14,BH23&gt;BN14),BP14-BM14,IF(AND(BF23&gt;BM14,BH23&lt;=BN14),BH23-BF23,IF(AND(BF23&lt;=BM14,BH23&lt;=BN14),BH23-BM14,0))))),0)),0)</f>
        <v>　</v>
      </c>
      <c r="BN23" s="857"/>
      <c r="BO23" s="858"/>
      <c r="BP23" s="856" t="str">
        <f>IFERROR(IF(OR(BE23="日",BE23="祝",BE23=0,BF23=""),"　",MAX(IF(AND(BF23&lt;=BP14,BH23&gt;BQ14),BQ14-BP14,IF(BH23&lt;=BQ14,0,IF(AND(BF23&gt;BP14,BH23&gt;BQ14),BQ14-BF23,0))),0)),0)</f>
        <v>　</v>
      </c>
      <c r="BQ23" s="857"/>
      <c r="BR23" s="858"/>
      <c r="BS23" s="856" t="str">
        <f>IFERROR(IF(OR(BE23="日",BE23="祝",BE23=0,BF23=""),"　",MAX(IF(BF23&gt;BS14,BH23-BF23,IF(BF23&lt;=BS14,BH23-BS14,0)),0)),0)</f>
        <v>　</v>
      </c>
      <c r="BT23" s="857"/>
      <c r="BU23" s="858"/>
      <c r="BV23" s="856" t="str">
        <f>IFERROR(IF(OR(BE23="日",BE23="祝",BE23=0,BF23=""),"　",MAX(IF(AND(BF23&lt;=BV14,BH23&gt;BW14),BW14-BV14,IF(AND(BF23&gt;BV14,BH23&lt;=BW14),BH23-BF23,IF(AND(BF23&lt;=BV14,BH23&lt;=BW14),BH23-BV14,IF(AND(BF23&gt;BV14,BH23&gt;BW14),BW14-BF23,0)))),0)),0)</f>
        <v>　</v>
      </c>
      <c r="BW23" s="857"/>
      <c r="BX23" s="858"/>
      <c r="BY23" s="856" t="str">
        <f>IFERROR(IF(OR(BE23="日",BE23="祝",BE23=0,BF23=""),"　",MAX(IF(AND(BF23&gt;CB14,BH23&gt;BZ14),0,IF(AND(BF23&lt;=CB14,BF23&gt;BY14,BH23&gt;BZ14),CB14-BF23,IF(AND(BF23&lt;=CB14,BF23&lt;=BY14,BH23&gt;BZ14),CB14-BY14,IF(AND(BF23&gt;BY14,BH23&lt;=BZ14),BH23-BF23,IF(AND(BF23&lt;=BY14,BH23&lt;=BZ14),BH23-BY14,0))))),0)),0)</f>
        <v>　</v>
      </c>
      <c r="BZ23" s="857"/>
      <c r="CA23" s="858"/>
      <c r="CB23" s="856" t="str">
        <f>IFERROR(IF(OR(BE23="日",BE23="祝",BE23=0,BF23=""),"　",MAX(IF(AND(BF23&lt;=CB14,BH23&gt;CC14),CC14-CB14,IF(BH23&lt;=CC14,0,IF(AND(BF23&gt;CB14,BH23&gt;CC14),CC14-BF23,0))),0)),0)</f>
        <v>　</v>
      </c>
      <c r="CC23" s="857"/>
      <c r="CD23" s="858"/>
      <c r="CE23" s="856" t="str">
        <f t="shared" si="1"/>
        <v>　</v>
      </c>
      <c r="CF23" s="857"/>
      <c r="CG23" s="858"/>
      <c r="CH23" s="859" t="str">
        <f>IF(CK23="×",TIME(0,0,0),IF(CU4="非常勤",BJ23,BV23))</f>
        <v>　</v>
      </c>
      <c r="CI23" s="860"/>
      <c r="CJ23" s="861"/>
      <c r="CK23" s="352"/>
      <c r="CL23" s="859" t="str">
        <f>IF(CO23="×",TIME(0,0,0),IF(CU4="非常勤",BM23,BY23))</f>
        <v>　</v>
      </c>
      <c r="CM23" s="860"/>
      <c r="CN23" s="861"/>
      <c r="CO23" s="352"/>
      <c r="CP23" s="859" t="str">
        <f>IF(CS23="×",TIME(0,0,0),IF(CU4="非常勤",BP23,CB23))</f>
        <v>　</v>
      </c>
      <c r="CQ23" s="860"/>
      <c r="CR23" s="861"/>
      <c r="CS23" s="352"/>
      <c r="CT23" s="859" t="str">
        <f>IF(CW23="×",TIME(0,0,0),IF(CU4="非常勤",BS23,CE23))</f>
        <v>　</v>
      </c>
      <c r="CU23" s="860"/>
      <c r="CV23" s="861"/>
      <c r="CW23" s="352"/>
      <c r="CX23" s="862"/>
      <c r="CY23" s="863"/>
      <c r="CZ23" s="862"/>
      <c r="DA23" s="864"/>
      <c r="DB23" s="863"/>
      <c r="DC23" s="865"/>
      <c r="DD23" s="866"/>
      <c r="DE23" s="866"/>
      <c r="DF23" s="867"/>
      <c r="DG23" s="377">
        <f>$A$23</f>
        <v>9</v>
      </c>
      <c r="DH23" s="378" t="str">
        <f>$B$23</f>
        <v>木</v>
      </c>
      <c r="DI23" s="854"/>
      <c r="DJ23" s="855"/>
      <c r="DK23" s="854"/>
      <c r="DL23" s="855"/>
      <c r="DM23" s="856" t="str">
        <f>IFERROR(IF(OR(DH23="日",DH23="祝",DH23=0,DI23=""),"　",MAX(IF(AND(DI23&lt;=DM14,DK23&gt;DN14),DN14-DM14,IF(AND(DI23&gt;DM14,DK23&lt;=DN14),DK23-DI23,IF(AND(DI23&lt;=DM14,DK23&lt;=DN14),DK23-DM14,IF(AND(DI23&gt;DM14,DK23&gt;DN14),DN14-DI23,0)))),0)),0)</f>
        <v>　</v>
      </c>
      <c r="DN23" s="857"/>
      <c r="DO23" s="858"/>
      <c r="DP23" s="856" t="str">
        <f>IFERROR(IF(OR(DH23="日",DH23="祝",DH23=0,DI23=""),"　",MAX(IF(AND(DI23&gt;DS14,DK23&gt;DQ14),0,IF(AND(DI23&lt;=DS14,DI23&gt;DP14,DK23&gt;DQ14),DS14-DI23,IF(AND(DI23&lt;=DS14,DI23&lt;=DP14,DK23&gt;DQ14),DS14-DP14,IF(AND(DI23&gt;DP14,DK23&lt;=DQ14),DK23-DI23,IF(AND(DI23&lt;=DP14,DK23&lt;=DQ14),DK23-DP14,0))))),0)),0)</f>
        <v>　</v>
      </c>
      <c r="DQ23" s="857"/>
      <c r="DR23" s="858"/>
      <c r="DS23" s="856" t="str">
        <f>IFERROR(IF(OR(DH23="日",DH23="祝",DH23=0,DI23=""),"　",MAX(IF(AND(DI23&lt;=DS14,DK23&gt;DT14),DT14-DS14,IF(DK23&lt;=DT14,0,IF(AND(DI23&gt;DS14,DK23&gt;DT14),DT14-DI23,0))),0)),0)</f>
        <v>　</v>
      </c>
      <c r="DT23" s="857"/>
      <c r="DU23" s="858"/>
      <c r="DV23" s="856" t="str">
        <f>IFERROR(IF(OR(DH23="日",DH23="祝",DH23=0,DI23=""),"　",MAX(IF(DI23&gt;DV14,DK23-DI23,IF(DI23&lt;=DV14,DK23-DV14,0)),0)),0)</f>
        <v>　</v>
      </c>
      <c r="DW23" s="857"/>
      <c r="DX23" s="858"/>
      <c r="DY23" s="856" t="str">
        <f>IFERROR(IF(OR(DH23="日",DH23="祝",DH23=0,DI23=""),"　",MAX(IF(AND(DI23&lt;=DY14,DK23&gt;DZ14),DZ14-DY14,IF(AND(DI23&gt;DY14,DK23&lt;=DZ14),DK23-DI23,IF(AND(DI23&lt;=DY14,DK23&lt;=DZ14),DK23-DY14,IF(AND(DI23&gt;DY14,DK23&gt;DZ14),DZ14-DI23,0)))),0)),0)</f>
        <v>　</v>
      </c>
      <c r="DZ23" s="857"/>
      <c r="EA23" s="858"/>
      <c r="EB23" s="856" t="str">
        <f>IFERROR(IF(OR(DH23="日",DH23="祝",DH23=0,DI23=""),"　",MAX(IF(AND(DI23&gt;EE14,DK23&gt;EC14),0,IF(AND(DI23&lt;=EE14,DI23&gt;EB14,DK23&gt;EC14),EE14-DI23,IF(AND(DI23&lt;=EE14,DI23&lt;=EB14,DK23&gt;EC14),EE14-EB14,IF(AND(DI23&gt;EB14,DK23&lt;=EC14),DK23-DI23,IF(AND(DI23&lt;=EB14,DK23&lt;=EC14),DK23-EB14,0))))),0)),0)</f>
        <v>　</v>
      </c>
      <c r="EC23" s="857"/>
      <c r="ED23" s="858"/>
      <c r="EE23" s="856" t="str">
        <f>IFERROR(IF(OR(DH23="日",DH23="祝",DH23=0,DI23=""),"　",MAX(IF(AND(DI23&lt;=EE14,DK23&gt;EF14),EF14-EE14,IF(DK23&lt;=EF14,0,IF(AND(DI23&gt;EE14,DK23&gt;EF14),EF14-DI23,0))),0)),0)</f>
        <v>　</v>
      </c>
      <c r="EF23" s="857"/>
      <c r="EG23" s="858"/>
      <c r="EH23" s="856" t="str">
        <f t="shared" si="2"/>
        <v>　</v>
      </c>
      <c r="EI23" s="857"/>
      <c r="EJ23" s="858"/>
      <c r="EK23" s="859" t="str">
        <f>IF(EN23="×",TIME(0,0,0),IF(EX4="非常勤",DM23,DY23))</f>
        <v>　</v>
      </c>
      <c r="EL23" s="860"/>
      <c r="EM23" s="861"/>
      <c r="EN23" s="352"/>
      <c r="EO23" s="859" t="str">
        <f>IF(ER23="×",TIME(0,0,0),IF(EX4="非常勤",DP23,EB23))</f>
        <v>　</v>
      </c>
      <c r="EP23" s="860"/>
      <c r="EQ23" s="861"/>
      <c r="ER23" s="352"/>
      <c r="ES23" s="859" t="str">
        <f>IF(EV23="×",TIME(0,0,0),IF(EX4="非常勤",DS23,EE23))</f>
        <v>　</v>
      </c>
      <c r="ET23" s="860"/>
      <c r="EU23" s="861"/>
      <c r="EV23" s="352"/>
      <c r="EW23" s="859" t="str">
        <f>IF(EZ23="×",TIME(0,0,0),IF(EX4="非常勤",DV23,EH23))</f>
        <v>　</v>
      </c>
      <c r="EX23" s="860"/>
      <c r="EY23" s="861"/>
      <c r="EZ23" s="352"/>
      <c r="FA23" s="862"/>
      <c r="FB23" s="863"/>
      <c r="FC23" s="862"/>
      <c r="FD23" s="864"/>
      <c r="FE23" s="863"/>
      <c r="FF23" s="865"/>
      <c r="FG23" s="866"/>
      <c r="FH23" s="866"/>
      <c r="FI23" s="867"/>
      <c r="FJ23" s="377">
        <f>$A$23</f>
        <v>9</v>
      </c>
      <c r="FK23" s="378" t="str">
        <f>$B$23</f>
        <v>木</v>
      </c>
      <c r="FL23" s="854"/>
      <c r="FM23" s="855"/>
      <c r="FN23" s="854"/>
      <c r="FO23" s="855"/>
      <c r="FP23" s="856" t="str">
        <f>IFERROR(IF(OR(FK23="日",FK23="祝",FK23=0,FL23=""),"　",MAX(IF(AND(FL23&lt;=FP14,FN23&gt;FQ14),FQ14-FP14,IF(AND(FL23&gt;FP14,FN23&lt;=FQ14),FN23-FL23,IF(AND(FL23&lt;=FP14,FN23&lt;=FQ14),FN23-FP14,IF(AND(FL23&gt;FP14,FN23&gt;FQ14),FQ14-FL23,0)))),0)),0)</f>
        <v>　</v>
      </c>
      <c r="FQ23" s="857"/>
      <c r="FR23" s="858"/>
      <c r="FS23" s="856" t="str">
        <f>IFERROR(IF(OR(FK23="日",FK23="祝",FK23=0,FL23=""),"　",MAX(IF(AND(FL23&gt;FV14,FN23&gt;FT14),0,IF(AND(FL23&lt;=FV14,FL23&gt;FS14,FN23&gt;FT14),FV14-FL23,IF(AND(FL23&lt;=FV14,FL23&lt;=FS14,FN23&gt;FT14),FV14-FS14,IF(AND(FL23&gt;FS14,FN23&lt;=FT14),FN23-FL23,IF(AND(FL23&lt;=FS14,FN23&lt;=FT14),FN23-FS14,0))))),0)),0)</f>
        <v>　</v>
      </c>
      <c r="FT23" s="857"/>
      <c r="FU23" s="858"/>
      <c r="FV23" s="856" t="str">
        <f>IFERROR(IF(OR(FK23="日",FK23="祝",FK23=0,FL23=""),"　",MAX(IF(AND(FL23&lt;=FV14,FN23&gt;FW14),FW14-FV14,IF(FN23&lt;=FW14,0,IF(AND(FL23&gt;FV14,FN23&gt;FW14),FW14-FL23,0))),0)),0)</f>
        <v>　</v>
      </c>
      <c r="FW23" s="857"/>
      <c r="FX23" s="858"/>
      <c r="FY23" s="856" t="str">
        <f>IFERROR(IF(OR(FK23="日",FK23="祝",FK23=0,FL23=""),"　",MAX(IF(FL23&gt;FY14,FN23-FL23,IF(FL23&lt;=FY14,FN23-FY14,0)),0)),0)</f>
        <v>　</v>
      </c>
      <c r="FZ23" s="857"/>
      <c r="GA23" s="858"/>
      <c r="GB23" s="856" t="str">
        <f>IFERROR(IF(OR(FK23="日",FK23="祝",FK23=0,FL23=""),"　",MAX(IF(AND(FL23&lt;=GB14,FN23&gt;GC14),GC14-GB14,IF(AND(FL23&gt;GB14,FN23&lt;=GC14),FN23-FL23,IF(AND(FL23&lt;=GB14,FN23&lt;=GC14),FN23-GB14,IF(AND(FL23&gt;GB14,FN23&gt;GC14),GC14-FL23,0)))),0)),0)</f>
        <v>　</v>
      </c>
      <c r="GC23" s="857"/>
      <c r="GD23" s="858"/>
      <c r="GE23" s="856" t="str">
        <f>IFERROR(IF(OR(FK23="日",FK23="祝",FK23=0,FL23=""),"　",MAX(IF(AND(FL23&gt;GH14,FN23&gt;GF14),0,IF(AND(FL23&lt;=GH14,FL23&gt;GE14,FN23&gt;GF14),GH14-FL23,IF(AND(FL23&lt;=GH14,FL23&lt;=GE14,FN23&gt;GF14),GH14-GE14,IF(AND(FL23&gt;GE14,FN23&lt;=GF14),FN23-FL23,IF(AND(FL23&lt;=GE14,FN23&lt;=GF14),FN23-GE14,0))))),0)),0)</f>
        <v>　</v>
      </c>
      <c r="GF23" s="857"/>
      <c r="GG23" s="858"/>
      <c r="GH23" s="856" t="str">
        <f>IFERROR(IF(OR(FK23="日",FK23="祝",FK23=0,FL23=""),"　",MAX(IF(AND(FL23&lt;=GH14,FN23&gt;GI14),GI14-GH14,IF(FN23&lt;=GI14,0,IF(AND(FL23&gt;GH14,FN23&gt;GI14),GI14-FL23,0))),0)),0)</f>
        <v>　</v>
      </c>
      <c r="GI23" s="857"/>
      <c r="GJ23" s="858"/>
      <c r="GK23" s="856" t="str">
        <f t="shared" si="3"/>
        <v>　</v>
      </c>
      <c r="GL23" s="857"/>
      <c r="GM23" s="858"/>
      <c r="GN23" s="859" t="str">
        <f>IF(GQ23="×",TIME(0,0,0),IF(HA4="非常勤",FP23,GB23))</f>
        <v>　</v>
      </c>
      <c r="GO23" s="860"/>
      <c r="GP23" s="861"/>
      <c r="GQ23" s="352"/>
      <c r="GR23" s="859" t="str">
        <f>IF(GU23="×",TIME(0,0,0),IF(HA4="非常勤",FS23,GE23))</f>
        <v>　</v>
      </c>
      <c r="GS23" s="860"/>
      <c r="GT23" s="861"/>
      <c r="GU23" s="352"/>
      <c r="GV23" s="859" t="str">
        <f>IF(GY23="×",TIME(0,0,0),IF(HA4="非常勤",FV23,GH23))</f>
        <v>　</v>
      </c>
      <c r="GW23" s="860"/>
      <c r="GX23" s="861"/>
      <c r="GY23" s="352"/>
      <c r="GZ23" s="859" t="str">
        <f>IF(HC23="×",TIME(0,0,0),IF(HA4="非常勤",FY23,GK23))</f>
        <v>　</v>
      </c>
      <c r="HA23" s="860"/>
      <c r="HB23" s="861"/>
      <c r="HC23" s="352"/>
      <c r="HD23" s="862"/>
      <c r="HE23" s="863"/>
      <c r="HF23" s="862"/>
      <c r="HG23" s="864"/>
      <c r="HH23" s="863"/>
      <c r="HI23" s="865"/>
      <c r="HJ23" s="866"/>
      <c r="HK23" s="866"/>
      <c r="HL23" s="867"/>
      <c r="HM23" s="377">
        <f>$A$23</f>
        <v>9</v>
      </c>
      <c r="HN23" s="378" t="str">
        <f>$B$23</f>
        <v>木</v>
      </c>
      <c r="HO23" s="854"/>
      <c r="HP23" s="855"/>
      <c r="HQ23" s="854"/>
      <c r="HR23" s="855"/>
      <c r="HS23" s="856" t="str">
        <f>IFERROR(IF(OR(HN23="日",HN23="祝",HN23=0,HO23=""),"　",MAX(IF(AND(HO23&lt;=HS14,HQ23&gt;HT14),HT14-HS14,IF(AND(HO23&gt;HS14,HQ23&lt;=HT14),HQ23-HO23,IF(AND(HO23&lt;=HS14,HQ23&lt;=HT14),HQ23-HS14,IF(AND(HO23&gt;HS14,HQ23&gt;HT14),HT14-HO23,0)))),0)),0)</f>
        <v>　</v>
      </c>
      <c r="HT23" s="857"/>
      <c r="HU23" s="858"/>
      <c r="HV23" s="856" t="str">
        <f>IFERROR(IF(OR(HN23="日",HN23="祝",HN23=0,HO23=""),"　",MAX(IF(AND(HO23&gt;HY14,HQ23&gt;HW14),0,IF(AND(HO23&lt;=HY14,HO23&gt;HV14,HQ23&gt;HW14),HY14-HO23,IF(AND(HO23&lt;=HY14,HO23&lt;=HV14,HQ23&gt;HW14),HY14-HV14,IF(AND(HO23&gt;HV14,HQ23&lt;=HW14),HQ23-HO23,IF(AND(HO23&lt;=HV14,HQ23&lt;=HW14),HQ23-HV14,0))))),0)),0)</f>
        <v>　</v>
      </c>
      <c r="HW23" s="857"/>
      <c r="HX23" s="858"/>
      <c r="HY23" s="856" t="str">
        <f>IFERROR(IF(OR(HN23="日",HN23="祝",HN23=0,HO23=""),"　",MAX(IF(AND(HO23&lt;=HY14,HQ23&gt;HZ14),HZ14-HY14,IF(HQ23&lt;=HZ14,0,IF(AND(HO23&gt;HY14,HQ23&gt;HZ14),HZ14-HO23,0))),0)),0)</f>
        <v>　</v>
      </c>
      <c r="HZ23" s="857"/>
      <c r="IA23" s="858"/>
      <c r="IB23" s="856" t="str">
        <f>IFERROR(IF(OR(HN23="日",HN23="祝",HN23=0,HO23=""),"　",MAX(IF(HO23&gt;IB14,HQ23-HO23,IF(HO23&lt;=IB14,HQ23-IB14,0)),0)),0)</f>
        <v>　</v>
      </c>
      <c r="IC23" s="857"/>
      <c r="ID23" s="858"/>
      <c r="IE23" s="856" t="str">
        <f>IFERROR(IF(OR(HN23="日",HN23="祝",HN23=0,HO23=""),"　",MAX(IF(AND(HO23&lt;=IE14,HQ23&gt;IF14),IF14-IE14,IF(AND(HO23&gt;IE14,HQ23&lt;=IF14),HQ23-HO23,IF(AND(HO23&lt;=IE14,HQ23&lt;=IF14),HQ23-IE14,IF(AND(HO23&gt;IE14,HQ23&gt;IF14),IF14-HO23,0)))),0)),0)</f>
        <v>　</v>
      </c>
      <c r="IF23" s="857"/>
      <c r="IG23" s="858"/>
      <c r="IH23" s="856" t="str">
        <f>IFERROR(IF(OR(HN23="日",HN23="祝",HN23=0,HO23=""),"　",MAX(IF(AND(HO23&gt;IK14,HQ23&gt;II14),0,IF(AND(HO23&lt;=IK14,HO23&gt;IH14,HQ23&gt;II14),IK14-HO23,IF(AND(HO23&lt;=IK14,HO23&lt;=IH14,HQ23&gt;II14),IK14-IH14,IF(AND(HO23&gt;IH14,HQ23&lt;=II14),HQ23-HO23,IF(AND(HO23&lt;=IH14,HQ23&lt;=II14),HQ23-IH14,0))))),0)),0)</f>
        <v>　</v>
      </c>
      <c r="II23" s="857"/>
      <c r="IJ23" s="858"/>
      <c r="IK23" s="856" t="str">
        <f>IFERROR(IF(OR(HN23="日",HN23="祝",HN23=0,HO23=""),"　",MAX(IF(AND(HO23&lt;=IK14,HQ23&gt;IL14),IL14-IK14,IF(HQ23&lt;=IL14,0,IF(AND(HO23&gt;IK14,HQ23&gt;IL14),IL14-HO23,0))),0)),0)</f>
        <v>　</v>
      </c>
      <c r="IL23" s="857"/>
      <c r="IM23" s="858"/>
      <c r="IN23" s="856" t="str">
        <f t="shared" si="4"/>
        <v>　</v>
      </c>
      <c r="IO23" s="857"/>
      <c r="IP23" s="858"/>
      <c r="IQ23" s="859" t="str">
        <f>IF(IT23="×",TIME(0,0,0),IF(JD4="非常勤",HS23,IE23))</f>
        <v>　</v>
      </c>
      <c r="IR23" s="860"/>
      <c r="IS23" s="861"/>
      <c r="IT23" s="352"/>
      <c r="IU23" s="859" t="str">
        <f>IF(IX23="×",TIME(0,0,0),IF(JD4="非常勤",HV23,IH23))</f>
        <v>　</v>
      </c>
      <c r="IV23" s="860"/>
      <c r="IW23" s="861"/>
      <c r="IX23" s="352"/>
      <c r="IY23" s="859" t="str">
        <f>IF(JB23="×",TIME(0,0,0),IF(JD4="非常勤",HY23,IK23))</f>
        <v>　</v>
      </c>
      <c r="IZ23" s="860"/>
      <c r="JA23" s="861"/>
      <c r="JB23" s="352"/>
      <c r="JC23" s="859" t="str">
        <f>IF(JF23="×",TIME(0,0,0),IF(JD4="非常勤",IB23,IN23))</f>
        <v>　</v>
      </c>
      <c r="JD23" s="860"/>
      <c r="JE23" s="861"/>
      <c r="JF23" s="352"/>
      <c r="JG23" s="862"/>
      <c r="JH23" s="863"/>
      <c r="JI23" s="862"/>
      <c r="JJ23" s="864"/>
      <c r="JK23" s="863"/>
      <c r="JL23" s="865"/>
      <c r="JM23" s="866"/>
      <c r="JN23" s="866"/>
      <c r="JO23" s="867"/>
      <c r="JP23" s="377">
        <f>$A$23</f>
        <v>9</v>
      </c>
      <c r="JQ23" s="378" t="str">
        <f>$B$23</f>
        <v>木</v>
      </c>
      <c r="JR23" s="854"/>
      <c r="JS23" s="855"/>
      <c r="JT23" s="854"/>
      <c r="JU23" s="855"/>
      <c r="JV23" s="856" t="str">
        <f>IFERROR(IF(OR(JQ23="日",JQ23="祝",JQ23=0,JR23=""),"　",MAX(IF(AND(JR23&lt;=JV14,JT23&gt;JW14),JW14-JV14,IF(AND(JR23&gt;JV14,JT23&lt;=JW14),JT23-JR23,IF(AND(JR23&lt;=JV14,JT23&lt;=JW14),JT23-JV14,IF(AND(JR23&gt;JV14,JT23&gt;JW14),JW14-JR23,0)))),0)),0)</f>
        <v>　</v>
      </c>
      <c r="JW23" s="857"/>
      <c r="JX23" s="858"/>
      <c r="JY23" s="856" t="str">
        <f>IFERROR(IF(OR(JQ23="日",JQ23="祝",JQ23=0,JR23=""),"　",MAX(IF(AND(JR23&gt;KB14,JT23&gt;JZ14),0,IF(AND(JR23&lt;=KB14,JR23&gt;JY14,JT23&gt;JZ14),KB14-JR23,IF(AND(JR23&lt;=KB14,JR23&lt;=JY14,JT23&gt;JZ14),KB14-JY14,IF(AND(JR23&gt;JY14,JT23&lt;=JZ14),JT23-JR23,IF(AND(JR23&lt;=JY14,JT23&lt;=JZ14),JT23-JY14,0))))),0)),0)</f>
        <v>　</v>
      </c>
      <c r="JZ23" s="857"/>
      <c r="KA23" s="858"/>
      <c r="KB23" s="856" t="str">
        <f>IFERROR(IF(OR(JQ23="日",JQ23="祝",JQ23=0,JR23=""),"　",MAX(IF(AND(JR23&lt;=KB14,JT23&gt;KC14),KC14-KB14,IF(JT23&lt;=KC14,0,IF(AND(JR23&gt;KB14,JT23&gt;KC14),KC14-JR23,0))),0)),0)</f>
        <v>　</v>
      </c>
      <c r="KC23" s="857"/>
      <c r="KD23" s="858"/>
      <c r="KE23" s="856" t="str">
        <f>IFERROR(IF(OR(JQ23="日",JQ23="祝",JQ23=0,JR23=""),"　",MAX(IF(JR23&gt;KE14,JT23-JR23,IF(JR23&lt;=KE14,JT23-KE14,0)),0)),0)</f>
        <v>　</v>
      </c>
      <c r="KF23" s="857"/>
      <c r="KG23" s="858"/>
      <c r="KH23" s="856" t="str">
        <f>IFERROR(IF(OR(JQ23="日",JQ23="祝",JQ23=0,JR23=""),"　",MAX(IF(AND(JR23&lt;=KH14,JT23&gt;KI14),KI14-KH14,IF(AND(JR23&gt;KH14,JT23&lt;=KI14),JT23-JR23,IF(AND(JR23&lt;=KH14,JT23&lt;=KI14),JT23-KH14,IF(AND(JR23&gt;KH14,JT23&gt;KI14),KI14-JR23,0)))),0)),0)</f>
        <v>　</v>
      </c>
      <c r="KI23" s="857"/>
      <c r="KJ23" s="858"/>
      <c r="KK23" s="856" t="str">
        <f>IFERROR(IF(OR(JQ23="日",JQ23="祝",JQ23=0,JR23=""),"　",MAX(IF(AND(JR23&gt;KN14,JT23&gt;KL14),0,IF(AND(JR23&lt;=KN14,JR23&gt;KK14,JT23&gt;KL14),KN14-JR23,IF(AND(JR23&lt;=KN14,JR23&lt;=KK14,JT23&gt;KL14),KN14-KK14,IF(AND(JR23&gt;KK14,JT23&lt;=KL14),JT23-JR23,IF(AND(JR23&lt;=KK14,JT23&lt;=KL14),JT23-KK14,0))))),0)),0)</f>
        <v>　</v>
      </c>
      <c r="KL23" s="857"/>
      <c r="KM23" s="858"/>
      <c r="KN23" s="856" t="str">
        <f>IFERROR(IF(OR(JQ23="日",JQ23="祝",JQ23=0,JR23=""),"　",MAX(IF(AND(JR23&lt;=KN14,JT23&gt;KO14),KO14-KN14,IF(JT23&lt;=KO14,0,IF(AND(JR23&gt;KN14,JT23&gt;KO14),KO14-JR23,0))),0)),0)</f>
        <v>　</v>
      </c>
      <c r="KO23" s="857"/>
      <c r="KP23" s="858"/>
      <c r="KQ23" s="856" t="str">
        <f t="shared" si="5"/>
        <v>　</v>
      </c>
      <c r="KR23" s="857"/>
      <c r="KS23" s="858"/>
      <c r="KT23" s="859" t="str">
        <f>IF(KW23="×",TIME(0,0,0),IF(LG4="非常勤",JV23,KH23))</f>
        <v>　</v>
      </c>
      <c r="KU23" s="860"/>
      <c r="KV23" s="861"/>
      <c r="KW23" s="352"/>
      <c r="KX23" s="859" t="str">
        <f>IF(LA23="×",TIME(0,0,0),IF(LG4="非常勤",JY23,KK23))</f>
        <v>　</v>
      </c>
      <c r="KY23" s="860"/>
      <c r="KZ23" s="861"/>
      <c r="LA23" s="352"/>
      <c r="LB23" s="859" t="str">
        <f>IF(LE23="×",TIME(0,0,0),IF(LG4="非常勤",KB23,KN23))</f>
        <v>　</v>
      </c>
      <c r="LC23" s="860"/>
      <c r="LD23" s="861"/>
      <c r="LE23" s="352"/>
      <c r="LF23" s="859" t="str">
        <f>IF(LI23="×",TIME(0,0,0),IF(LG4="非常勤",KE23,KQ23))</f>
        <v>　</v>
      </c>
      <c r="LG23" s="860"/>
      <c r="LH23" s="861"/>
      <c r="LI23" s="352"/>
      <c r="LJ23" s="862"/>
      <c r="LK23" s="863"/>
      <c r="LL23" s="862"/>
      <c r="LM23" s="864"/>
      <c r="LN23" s="863"/>
      <c r="LO23" s="865"/>
      <c r="LP23" s="866"/>
      <c r="LQ23" s="866"/>
      <c r="LR23" s="867"/>
      <c r="LS23" s="377">
        <f>$A$23</f>
        <v>9</v>
      </c>
      <c r="LT23" s="378" t="str">
        <f>$B$23</f>
        <v>木</v>
      </c>
      <c r="LU23" s="854"/>
      <c r="LV23" s="855"/>
      <c r="LW23" s="854"/>
      <c r="LX23" s="855"/>
      <c r="LY23" s="856" t="str">
        <f>IFERROR(IF(OR(LT23="日",LT23="祝",LT23=0,LU23=""),"　",MAX(IF(AND(LU23&lt;=LY14,LW23&gt;LZ14),LZ14-LY14,IF(AND(LU23&gt;LY14,LW23&lt;=LZ14),LW23-LU23,IF(AND(LU23&lt;=LY14,LW23&lt;=LZ14),LW23-LY14,IF(AND(LU23&gt;LY14,LW23&gt;LZ14),LZ14-LU23,0)))),0)),0)</f>
        <v>　</v>
      </c>
      <c r="LZ23" s="857"/>
      <c r="MA23" s="858"/>
      <c r="MB23" s="856" t="str">
        <f>IFERROR(IF(OR(LT23="日",LT23="祝",LT23=0,LU23=""),"　",MAX(IF(AND(LU23&gt;ME14,LW23&gt;MC14),0,IF(AND(LU23&lt;=ME14,LU23&gt;MB14,LW23&gt;MC14),ME14-LU23,IF(AND(LU23&lt;=ME14,LU23&lt;=MB14,LW23&gt;MC14),ME14-MB14,IF(AND(LU23&gt;MB14,LW23&lt;=MC14),LW23-LU23,IF(AND(LU23&lt;=MB14,LW23&lt;=MC14),LW23-MB14,0))))),0)),0)</f>
        <v>　</v>
      </c>
      <c r="MC23" s="857"/>
      <c r="MD23" s="858"/>
      <c r="ME23" s="856" t="str">
        <f>IFERROR(IF(OR(LT23="日",LT23="祝",LT23=0,LU23=""),"　",MAX(IF(AND(LU23&lt;=ME14,LW23&gt;MF14),MF14-ME14,IF(LW23&lt;=MF14,0,IF(AND(LU23&gt;ME14,LW23&gt;MF14),MF14-LU23,0))),0)),0)</f>
        <v>　</v>
      </c>
      <c r="MF23" s="857"/>
      <c r="MG23" s="858"/>
      <c r="MH23" s="856" t="str">
        <f>IFERROR(IF(OR(LT23="日",LT23="祝",LT23=0,LU23=""),"　",MAX(IF(LU23&gt;MH14,LW23-LU23,IF(LU23&lt;=MH14,LW23-MH14,0)),0)),0)</f>
        <v>　</v>
      </c>
      <c r="MI23" s="857"/>
      <c r="MJ23" s="858"/>
      <c r="MK23" s="856" t="str">
        <f>IFERROR(IF(OR(LT23="日",LT23="祝",LT23=0,LU23=""),"　",MAX(IF(AND(LU23&lt;=MK14,LW23&gt;ML14),ML14-MK14,IF(AND(LU23&gt;MK14,LW23&lt;=ML14),LW23-LU23,IF(AND(LU23&lt;=MK14,LW23&lt;=ML14),LW23-MK14,IF(AND(LU23&gt;MK14,LW23&gt;ML14),ML14-LU23,0)))),0)),0)</f>
        <v>　</v>
      </c>
      <c r="ML23" s="857"/>
      <c r="MM23" s="858"/>
      <c r="MN23" s="856" t="str">
        <f>IFERROR(IF(OR(LT23="日",LT23="祝",LT23=0,LU23=""),"　",MAX(IF(AND(LU23&gt;MQ14,LW23&gt;MO14),0,IF(AND(LU23&lt;=MQ14,LU23&gt;MN14,LW23&gt;MO14),MQ14-LU23,IF(AND(LU23&lt;=MQ14,LU23&lt;=MN14,LW23&gt;MO14),MQ14-MN14,IF(AND(LU23&gt;MN14,LW23&lt;=MO14),LW23-LU23,IF(AND(LU23&lt;=MN14,LW23&lt;=MO14),LW23-MN14,0))))),0)),0)</f>
        <v>　</v>
      </c>
      <c r="MO23" s="857"/>
      <c r="MP23" s="858"/>
      <c r="MQ23" s="856" t="str">
        <f>IFERROR(IF(OR(LT23="日",LT23="祝",LT23=0,LU23=""),"　",MAX(IF(AND(LU23&lt;=MQ14,LW23&gt;MR14),MR14-MQ14,IF(LW23&lt;=MR14,0,IF(AND(LU23&gt;MQ14,LW23&gt;MR14),MR14-LU23,0))),0)),0)</f>
        <v>　</v>
      </c>
      <c r="MR23" s="857"/>
      <c r="MS23" s="858"/>
      <c r="MT23" s="856" t="str">
        <f t="shared" si="6"/>
        <v>　</v>
      </c>
      <c r="MU23" s="857"/>
      <c r="MV23" s="858"/>
      <c r="MW23" s="859" t="str">
        <f>IF(MZ23="×",TIME(0,0,0),IF(NJ4="非常勤",LY23,MK23))</f>
        <v>　</v>
      </c>
      <c r="MX23" s="860"/>
      <c r="MY23" s="861"/>
      <c r="MZ23" s="352"/>
      <c r="NA23" s="859" t="str">
        <f>IF(ND23="×",TIME(0,0,0),IF(NJ4="非常勤",MB23,MN23))</f>
        <v>　</v>
      </c>
      <c r="NB23" s="860"/>
      <c r="NC23" s="861"/>
      <c r="ND23" s="352"/>
      <c r="NE23" s="859" t="str">
        <f>IF(NH23="×",TIME(0,0,0),IF(NJ4="非常勤",ME23,MQ23))</f>
        <v>　</v>
      </c>
      <c r="NF23" s="860"/>
      <c r="NG23" s="861"/>
      <c r="NH23" s="352"/>
      <c r="NI23" s="859" t="str">
        <f>IF(NL23="×",TIME(0,0,0),IF(NJ4="非常勤",MH23,MT23))</f>
        <v>　</v>
      </c>
      <c r="NJ23" s="860"/>
      <c r="NK23" s="861"/>
      <c r="NL23" s="352"/>
      <c r="NM23" s="862"/>
      <c r="NN23" s="863"/>
      <c r="NO23" s="862"/>
      <c r="NP23" s="864"/>
      <c r="NQ23" s="863"/>
      <c r="NR23" s="865"/>
      <c r="NS23" s="866"/>
      <c r="NT23" s="866"/>
      <c r="NU23" s="867"/>
      <c r="NV23" s="377">
        <f>$A$23</f>
        <v>9</v>
      </c>
      <c r="NW23" s="378" t="str">
        <f>$B$23</f>
        <v>木</v>
      </c>
      <c r="NX23" s="854"/>
      <c r="NY23" s="855"/>
      <c r="NZ23" s="854"/>
      <c r="OA23" s="855"/>
      <c r="OB23" s="856" t="str">
        <f>IFERROR(IF(OR(NW23="日",NW23="祝",NW23=0,NX23=""),"　",MAX(IF(AND(NX23&lt;=OB14,NZ23&gt;OC14),OC14-OB14,IF(AND(NX23&gt;OB14,NZ23&lt;=OC14),NZ23-NX23,IF(AND(NX23&lt;=OB14,NZ23&lt;=OC14),NZ23-OB14,IF(AND(NX23&gt;OB14,NZ23&gt;OC14),OC14-NX23,0)))),0)),0)</f>
        <v>　</v>
      </c>
      <c r="OC23" s="857"/>
      <c r="OD23" s="858"/>
      <c r="OE23" s="856" t="str">
        <f>IFERROR(IF(OR(NW23="日",NW23="祝",NW23=0,NX23=""),"　",MAX(IF(AND(NX23&gt;OH14,NZ23&gt;OF14),0,IF(AND(NX23&lt;=OH14,NX23&gt;OE14,NZ23&gt;OF14),OH14-NX23,IF(AND(NX23&lt;=OH14,NX23&lt;=OE14,NZ23&gt;OF14),OH14-OE14,IF(AND(NX23&gt;OE14,NZ23&lt;=OF14),NZ23-NX23,IF(AND(NX23&lt;=OE14,NZ23&lt;=OF14),NZ23-OE14,0))))),0)),0)</f>
        <v>　</v>
      </c>
      <c r="OF23" s="857"/>
      <c r="OG23" s="858"/>
      <c r="OH23" s="856" t="str">
        <f>IFERROR(IF(OR(NW23="日",NW23="祝",NW23=0,NX23=""),"　",MAX(IF(AND(NX23&lt;=OH14,NZ23&gt;OI14),OI14-OH14,IF(NZ23&lt;=OI14,0,IF(AND(NX23&gt;OH14,NZ23&gt;OI14),OI14-NX23,0))),0)),0)</f>
        <v>　</v>
      </c>
      <c r="OI23" s="857"/>
      <c r="OJ23" s="858"/>
      <c r="OK23" s="856" t="str">
        <f>IFERROR(IF(OR(NW23="日",NW23="祝",NW23=0,NX23=""),"　",MAX(IF(NX23&gt;OK14,NZ23-NX23,IF(NX23&lt;=OK14,NZ23-OK14,0)),0)),0)</f>
        <v>　</v>
      </c>
      <c r="OL23" s="857"/>
      <c r="OM23" s="858"/>
      <c r="ON23" s="856" t="str">
        <f>IFERROR(IF(OR(NW23="日",NW23="祝",NW23=0,NX23=""),"　",MAX(IF(AND(NX23&lt;=ON14,NZ23&gt;OO14),OO14-ON14,IF(AND(NX23&gt;ON14,NZ23&lt;=OO14),NZ23-NX23,IF(AND(NX23&lt;=ON14,NZ23&lt;=OO14),NZ23-ON14,IF(AND(NX23&gt;ON14,NZ23&gt;OO14),OO14-NX23,0)))),0)),0)</f>
        <v>　</v>
      </c>
      <c r="OO23" s="857"/>
      <c r="OP23" s="858"/>
      <c r="OQ23" s="856" t="str">
        <f>IFERROR(IF(OR(NW23="日",NW23="祝",NW23=0,NX23=""),"　",MAX(IF(AND(NX23&gt;OT14,NZ23&gt;OR14),0,IF(AND(NX23&lt;=OT14,NX23&gt;OQ14,NZ23&gt;OR14),OT14-NX23,IF(AND(NX23&lt;=OT14,NX23&lt;=OQ14,NZ23&gt;OR14),OT14-OQ14,IF(AND(NX23&gt;OQ14,NZ23&lt;=OR14),NZ23-NX23,IF(AND(NX23&lt;=OQ14,NZ23&lt;=OR14),NZ23-OQ14,0))))),0)),0)</f>
        <v>　</v>
      </c>
      <c r="OR23" s="857"/>
      <c r="OS23" s="858"/>
      <c r="OT23" s="856" t="str">
        <f>IFERROR(IF(OR(NW23="日",NW23="祝",NW23=0,NX23=""),"　",MAX(IF(AND(NX23&lt;=OT14,NZ23&gt;OU14),OU14-OT14,IF(NZ23&lt;=OU14,0,IF(AND(NX23&gt;OT14,NZ23&gt;OU14),OU14-NX23,0))),0)),0)</f>
        <v>　</v>
      </c>
      <c r="OU23" s="857"/>
      <c r="OV23" s="858"/>
      <c r="OW23" s="856" t="str">
        <f t="shared" si="7"/>
        <v>　</v>
      </c>
      <c r="OX23" s="857"/>
      <c r="OY23" s="858"/>
      <c r="OZ23" s="859" t="str">
        <f>IF(PC23="×",TIME(0,0,0),IF(PM4="非常勤",OB23,ON23))</f>
        <v>　</v>
      </c>
      <c r="PA23" s="860"/>
      <c r="PB23" s="861"/>
      <c r="PC23" s="352"/>
      <c r="PD23" s="859" t="str">
        <f>IF(PG23="×",TIME(0,0,0),IF(PM4="非常勤",OE23,OQ23))</f>
        <v>　</v>
      </c>
      <c r="PE23" s="860"/>
      <c r="PF23" s="861"/>
      <c r="PG23" s="352"/>
      <c r="PH23" s="859" t="str">
        <f>IF(PK23="×",TIME(0,0,0),IF(PM4="非常勤",OH23,OT23))</f>
        <v>　</v>
      </c>
      <c r="PI23" s="860"/>
      <c r="PJ23" s="861"/>
      <c r="PK23" s="352"/>
      <c r="PL23" s="859" t="str">
        <f>IF(PO23="×",TIME(0,0,0),IF(PM4="非常勤",OK23,OW23))</f>
        <v>　</v>
      </c>
      <c r="PM23" s="860"/>
      <c r="PN23" s="861"/>
      <c r="PO23" s="352"/>
      <c r="PP23" s="862"/>
      <c r="PQ23" s="863"/>
      <c r="PR23" s="862"/>
      <c r="PS23" s="864"/>
      <c r="PT23" s="863"/>
      <c r="PU23" s="865"/>
      <c r="PV23" s="866"/>
      <c r="PW23" s="866"/>
      <c r="PX23" s="867"/>
      <c r="PY23" s="377">
        <f>$A$23</f>
        <v>9</v>
      </c>
      <c r="PZ23" s="378" t="str">
        <f>$B$23</f>
        <v>木</v>
      </c>
      <c r="QA23" s="854"/>
      <c r="QB23" s="855"/>
      <c r="QC23" s="854"/>
      <c r="QD23" s="855"/>
      <c r="QE23" s="856" t="str">
        <f>IFERROR(IF(OR(PZ23="日",PZ23="祝",PZ23=0,QA23=""),"　",MAX(IF(AND(QA23&lt;=QE14,QC23&gt;QF14),QF14-QE14,IF(AND(QA23&gt;QE14,QC23&lt;=QF14),QC23-QA23,IF(AND(QA23&lt;=QE14,QC23&lt;=QF14),QC23-QE14,IF(AND(QA23&gt;QE14,QC23&gt;QF14),QF14-QA23,0)))),0)),0)</f>
        <v>　</v>
      </c>
      <c r="QF23" s="857"/>
      <c r="QG23" s="858"/>
      <c r="QH23" s="856" t="str">
        <f>IFERROR(IF(OR(PZ23="日",PZ23="祝",PZ23=0,QA23=""),"　",MAX(IF(AND(QA23&gt;QK14,QC23&gt;QI14),0,IF(AND(QA23&lt;=QK14,QA23&gt;QH14,QC23&gt;QI14),QK14-QA23,IF(AND(QA23&lt;=QK14,QA23&lt;=QH14,QC23&gt;QI14),QK14-QH14,IF(AND(QA23&gt;QH14,QC23&lt;=QI14),QC23-QA23,IF(AND(QA23&lt;=QH14,QC23&lt;=QI14),QC23-QH14,0))))),0)),0)</f>
        <v>　</v>
      </c>
      <c r="QI23" s="857"/>
      <c r="QJ23" s="858"/>
      <c r="QK23" s="856" t="str">
        <f>IFERROR(IF(OR(PZ23="日",PZ23="祝",PZ23=0,QA23=""),"　",MAX(IF(AND(QA23&lt;=QK14,QC23&gt;QL14),QL14-QK14,IF(QC23&lt;=QL14,0,IF(AND(QA23&gt;QK14,QC23&gt;QL14),QL14-QA23,0))),0)),0)</f>
        <v>　</v>
      </c>
      <c r="QL23" s="857"/>
      <c r="QM23" s="858"/>
      <c r="QN23" s="856" t="str">
        <f>IFERROR(IF(OR(PZ23="日",PZ23="祝",PZ23=0,QA23=""),"　",MAX(IF(QA23&gt;QN14,QC23-QA23,IF(QA23&lt;=QN14,QC23-QN14,0)),0)),0)</f>
        <v>　</v>
      </c>
      <c r="QO23" s="857"/>
      <c r="QP23" s="858"/>
      <c r="QQ23" s="856" t="str">
        <f>IFERROR(IF(OR(PZ23="日",PZ23="祝",PZ23=0,QA23=""),"　",MAX(IF(AND(QA23&lt;=QQ14,QC23&gt;QR14),QR14-QQ14,IF(AND(QA23&gt;QQ14,QC23&lt;=QR14),QC23-QA23,IF(AND(QA23&lt;=QQ14,QC23&lt;=QR14),QC23-QQ14,IF(AND(QA23&gt;QQ14,QC23&gt;QR14),QR14-QA23,0)))),0)),0)</f>
        <v>　</v>
      </c>
      <c r="QR23" s="857"/>
      <c r="QS23" s="858"/>
      <c r="QT23" s="856" t="str">
        <f>IFERROR(IF(OR(PZ23="日",PZ23="祝",PZ23=0,QA23=""),"　",MAX(IF(AND(QA23&gt;QW14,QC23&gt;QU14),0,IF(AND(QA23&lt;=QW14,QA23&gt;QT14,QC23&gt;QU14),QW14-QA23,IF(AND(QA23&lt;=QW14,QA23&lt;=QT14,QC23&gt;QU14),QW14-QT14,IF(AND(QA23&gt;QT14,QC23&lt;=QU14),QC23-QA23,IF(AND(QA23&lt;=QT14,QC23&lt;=QU14),QC23-QT14,0))))),0)),0)</f>
        <v>　</v>
      </c>
      <c r="QU23" s="857"/>
      <c r="QV23" s="858"/>
      <c r="QW23" s="856" t="str">
        <f>IFERROR(IF(OR(PZ23="日",PZ23="祝",PZ23=0,QA23=""),"　",MAX(IF(AND(QA23&lt;=QW14,QC23&gt;QX14),QX14-QW14,IF(QC23&lt;=QX14,0,IF(AND(QA23&gt;QW14,QC23&gt;QX14),QX14-QA23,0))),0)),0)</f>
        <v>　</v>
      </c>
      <c r="QX23" s="857"/>
      <c r="QY23" s="858"/>
      <c r="QZ23" s="856" t="str">
        <f t="shared" si="8"/>
        <v>　</v>
      </c>
      <c r="RA23" s="857"/>
      <c r="RB23" s="858"/>
      <c r="RC23" s="859" t="str">
        <f>IF(RF23="×",TIME(0,0,0),IF(RP4="非常勤",QE23,QQ23))</f>
        <v>　</v>
      </c>
      <c r="RD23" s="860"/>
      <c r="RE23" s="861"/>
      <c r="RF23" s="352"/>
      <c r="RG23" s="859" t="str">
        <f>IF(RJ23="×",TIME(0,0,0),IF(RP4="非常勤",QH23,QT23))</f>
        <v>　</v>
      </c>
      <c r="RH23" s="860"/>
      <c r="RI23" s="861"/>
      <c r="RJ23" s="352"/>
      <c r="RK23" s="859" t="str">
        <f>IF(RN23="×",TIME(0,0,0),IF(RP4="非常勤",QK23,QW23))</f>
        <v>　</v>
      </c>
      <c r="RL23" s="860"/>
      <c r="RM23" s="861"/>
      <c r="RN23" s="352"/>
      <c r="RO23" s="859" t="str">
        <f>IF(RR23="×",TIME(0,0,0),IF(RP4="非常勤",QN23,QZ23))</f>
        <v>　</v>
      </c>
      <c r="RP23" s="860"/>
      <c r="RQ23" s="861"/>
      <c r="RR23" s="352"/>
      <c r="RS23" s="862"/>
      <c r="RT23" s="863"/>
      <c r="RU23" s="862"/>
      <c r="RV23" s="864"/>
      <c r="RW23" s="863"/>
      <c r="RX23" s="865"/>
      <c r="RY23" s="866"/>
      <c r="RZ23" s="866"/>
      <c r="SA23" s="867"/>
      <c r="SB23" s="377">
        <f>$A$23</f>
        <v>9</v>
      </c>
      <c r="SC23" s="378" t="str">
        <f>$B$23</f>
        <v>木</v>
      </c>
      <c r="SD23" s="854"/>
      <c r="SE23" s="855"/>
      <c r="SF23" s="854"/>
      <c r="SG23" s="855"/>
      <c r="SH23" s="856" t="str">
        <f>IFERROR(IF(OR(SC23="日",SC23="祝",SC23=0,SD23=""),"　",MAX(IF(AND(SD23&lt;=SH14,SF23&gt;SI14),SI14-SH14,IF(AND(SD23&gt;SH14,SF23&lt;=SI14),SF23-SD23,IF(AND(SD23&lt;=SH14,SF23&lt;=SI14),SF23-SH14,IF(AND(SD23&gt;SH14,SF23&gt;SI14),SI14-SD23,0)))),0)),0)</f>
        <v>　</v>
      </c>
      <c r="SI23" s="857"/>
      <c r="SJ23" s="858"/>
      <c r="SK23" s="856" t="str">
        <f>IFERROR(IF(OR(SC23="日",SC23="祝",SC23=0,SD23=""),"　",MAX(IF(AND(SD23&gt;SN14,SF23&gt;SL14),0,IF(AND(SD23&lt;=SN14,SD23&gt;SK14,SF23&gt;SL14),SN14-SD23,IF(AND(SD23&lt;=SN14,SD23&lt;=SK14,SF23&gt;SL14),SN14-SK14,IF(AND(SD23&gt;SK14,SF23&lt;=SL14),SF23-SD23,IF(AND(SD23&lt;=SK14,SF23&lt;=SL14),SF23-SK14,0))))),0)),0)</f>
        <v>　</v>
      </c>
      <c r="SL23" s="857"/>
      <c r="SM23" s="858"/>
      <c r="SN23" s="856" t="str">
        <f>IFERROR(IF(OR(SC23="日",SC23="祝",SC23=0,SD23=""),"　",MAX(IF(AND(SD23&lt;=SN14,SF23&gt;SO14),SO14-SN14,IF(SF23&lt;=SO14,0,IF(AND(SD23&gt;SN14,SF23&gt;SO14),SO14-SD23,0))),0)),0)</f>
        <v>　</v>
      </c>
      <c r="SO23" s="857"/>
      <c r="SP23" s="858"/>
      <c r="SQ23" s="856" t="str">
        <f>IFERROR(IF(OR(SC23="日",SC23="祝",SC23=0,SD23=""),"　",MAX(IF(SD23&gt;SQ14,SF23-SD23,IF(SD23&lt;=SQ14,SF23-SQ14,0)),0)),0)</f>
        <v>　</v>
      </c>
      <c r="SR23" s="857"/>
      <c r="SS23" s="858"/>
      <c r="ST23" s="856" t="str">
        <f>IFERROR(IF(OR(SC23="日",SC23="祝",SC23=0,SD23=""),"　",MAX(IF(AND(SD23&lt;=ST14,SF23&gt;SU14),SU14-ST14,IF(AND(SD23&gt;ST14,SF23&lt;=SU14),SF23-SD23,IF(AND(SD23&lt;=ST14,SF23&lt;=SU14),SF23-ST14,IF(AND(SD23&gt;ST14,SF23&gt;SU14),SU14-SD23,0)))),0)),0)</f>
        <v>　</v>
      </c>
      <c r="SU23" s="857"/>
      <c r="SV23" s="858"/>
      <c r="SW23" s="856" t="str">
        <f>IFERROR(IF(OR(SC23="日",SC23="祝",SC23=0,SD23=""),"　",MAX(IF(AND(SD23&gt;SZ14,SF23&gt;SX14),0,IF(AND(SD23&lt;=SZ14,SD23&gt;SW14,SF23&gt;SX14),SZ14-SD23,IF(AND(SD23&lt;=SZ14,SD23&lt;=SW14,SF23&gt;SX14),SZ14-SW14,IF(AND(SD23&gt;SW14,SF23&lt;=SX14),SF23-SD23,IF(AND(SD23&lt;=SW14,SF23&lt;=SX14),SF23-SW14,0))))),0)),0)</f>
        <v>　</v>
      </c>
      <c r="SX23" s="857"/>
      <c r="SY23" s="858"/>
      <c r="SZ23" s="856" t="str">
        <f>IFERROR(IF(OR(SC23="日",SC23="祝",SC23=0,SD23=""),"　",MAX(IF(AND(SD23&lt;=SZ14,SF23&gt;TA14),TA14-SZ14,IF(SF23&lt;=TA14,0,IF(AND(SD23&gt;SZ14,SF23&gt;TA14),TA14-SD23,0))),0)),0)</f>
        <v>　</v>
      </c>
      <c r="TA23" s="857"/>
      <c r="TB23" s="858"/>
      <c r="TC23" s="856" t="str">
        <f t="shared" si="9"/>
        <v>　</v>
      </c>
      <c r="TD23" s="857"/>
      <c r="TE23" s="858"/>
      <c r="TF23" s="859" t="str">
        <f>IF(TI23="×",TIME(0,0,0),IF(TS4="非常勤",SH23,ST23))</f>
        <v>　</v>
      </c>
      <c r="TG23" s="860"/>
      <c r="TH23" s="861"/>
      <c r="TI23" s="352"/>
      <c r="TJ23" s="859" t="str">
        <f>IF(TM23="×",TIME(0,0,0),IF(TS4="非常勤",SK23,SW23))</f>
        <v>　</v>
      </c>
      <c r="TK23" s="860"/>
      <c r="TL23" s="861"/>
      <c r="TM23" s="352"/>
      <c r="TN23" s="859" t="str">
        <f>IF(TQ23="×",TIME(0,0,0),IF(TS4="非常勤",SN23,SZ23))</f>
        <v>　</v>
      </c>
      <c r="TO23" s="860"/>
      <c r="TP23" s="861"/>
      <c r="TQ23" s="352"/>
      <c r="TR23" s="859" t="str">
        <f>IF(TU23="×",TIME(0,0,0),IF(TS4="非常勤",SQ23,TC23))</f>
        <v>　</v>
      </c>
      <c r="TS23" s="860"/>
      <c r="TT23" s="861"/>
      <c r="TU23" s="352"/>
      <c r="TV23" s="862"/>
      <c r="TW23" s="863"/>
      <c r="TX23" s="862"/>
      <c r="TY23" s="864"/>
      <c r="TZ23" s="863"/>
      <c r="UA23" s="865"/>
      <c r="UB23" s="866"/>
      <c r="UC23" s="866"/>
      <c r="UD23" s="867"/>
      <c r="UE23" s="377">
        <f>$A$23</f>
        <v>9</v>
      </c>
      <c r="UF23" s="378" t="str">
        <f>$B$23</f>
        <v>木</v>
      </c>
      <c r="UG23" s="854"/>
      <c r="UH23" s="855"/>
      <c r="UI23" s="854"/>
      <c r="UJ23" s="855"/>
      <c r="UK23" s="856" t="str">
        <f>IFERROR(IF(OR(UF23="日",UF23="祝",UF23=0,UG23=""),"　",MAX(IF(AND(UG23&lt;=UK14,UI23&gt;UL14),UL14-UK14,IF(AND(UG23&gt;UK14,UI23&lt;=UL14),UI23-UG23,IF(AND(UG23&lt;=UK14,UI23&lt;=UL14),UI23-UK14,IF(AND(UG23&gt;UK14,UI23&gt;UL14),UL14-UG23,0)))),0)),0)</f>
        <v>　</v>
      </c>
      <c r="UL23" s="857"/>
      <c r="UM23" s="858"/>
      <c r="UN23" s="856" t="str">
        <f>IFERROR(IF(OR(UF23="日",UF23="祝",UF23=0,UG23=""),"　",MAX(IF(AND(UG23&gt;UQ14,UI23&gt;UO14),0,IF(AND(UG23&lt;=UQ14,UG23&gt;UN14,UI23&gt;UO14),UQ14-UG23,IF(AND(UG23&lt;=UQ14,UG23&lt;=UN14,UI23&gt;UO14),UQ14-UN14,IF(AND(UG23&gt;UN14,UI23&lt;=UO14),UI23-UG23,IF(AND(UG23&lt;=UN14,UI23&lt;=UO14),UI23-UN14,0))))),0)),0)</f>
        <v>　</v>
      </c>
      <c r="UO23" s="857"/>
      <c r="UP23" s="858"/>
      <c r="UQ23" s="856" t="str">
        <f>IFERROR(IF(OR(UF23="日",UF23="祝",UF23=0,UG23=""),"　",MAX(IF(AND(UG23&lt;=UQ14,UI23&gt;UR14),UR14-UQ14,IF(UI23&lt;=UR14,0,IF(AND(UG23&gt;UQ14,UI23&gt;UR14),UR14-UG23,0))),0)),0)</f>
        <v>　</v>
      </c>
      <c r="UR23" s="857"/>
      <c r="US23" s="858"/>
      <c r="UT23" s="856" t="str">
        <f>IFERROR(IF(OR(UF23="日",UF23="祝",UF23=0,UG23=""),"　",MAX(IF(UG23&gt;UT14,UI23-UG23,IF(UG23&lt;=UT14,UI23-UT14,0)),0)),0)</f>
        <v>　</v>
      </c>
      <c r="UU23" s="857"/>
      <c r="UV23" s="858"/>
      <c r="UW23" s="856" t="str">
        <f>IFERROR(IF(OR(UF23="日",UF23="祝",UF23=0,UG23=""),"　",MAX(IF(AND(UG23&lt;=UW14,UI23&gt;UX14),UX14-UW14,IF(AND(UG23&gt;UW14,UI23&lt;=UX14),UI23-UG23,IF(AND(UG23&lt;=UW14,UI23&lt;=UX14),UI23-UW14,IF(AND(UG23&gt;UW14,UI23&gt;UX14),UX14-UG23,0)))),0)),0)</f>
        <v>　</v>
      </c>
      <c r="UX23" s="857"/>
      <c r="UY23" s="858"/>
      <c r="UZ23" s="856" t="str">
        <f>IFERROR(IF(OR(UF23="日",UF23="祝",UF23=0,UG23=""),"　",MAX(IF(AND(UG23&gt;VC14,UI23&gt;VA14),0,IF(AND(UG23&lt;=VC14,UG23&gt;UZ14,UI23&gt;VA14),VC14-UG23,IF(AND(UG23&lt;=VC14,UG23&lt;=UZ14,UI23&gt;VA14),VC14-UZ14,IF(AND(UG23&gt;UZ14,UI23&lt;=VA14),UI23-UG23,IF(AND(UG23&lt;=UZ14,UI23&lt;=VA14),UI23-UZ14,0))))),0)),0)</f>
        <v>　</v>
      </c>
      <c r="VA23" s="857"/>
      <c r="VB23" s="858"/>
      <c r="VC23" s="856" t="str">
        <f>IFERROR(IF(OR(UF23="日",UF23="祝",UF23=0,UG23=""),"　",MAX(IF(AND(UG23&lt;=VC14,UI23&gt;VD14),VD14-VC14,IF(UI23&lt;=VD14,0,IF(AND(UG23&gt;VC14,UI23&gt;VD14),VD14-UG23,0))),0)),0)</f>
        <v>　</v>
      </c>
      <c r="VD23" s="857"/>
      <c r="VE23" s="858"/>
      <c r="VF23" s="856" t="str">
        <f t="shared" si="10"/>
        <v>　</v>
      </c>
      <c r="VG23" s="857"/>
      <c r="VH23" s="858"/>
      <c r="VI23" s="859" t="str">
        <f>IF(VL23="×",TIME(0,0,0),IF(VV4="非常勤",UK23,UW23))</f>
        <v>　</v>
      </c>
      <c r="VJ23" s="860"/>
      <c r="VK23" s="861"/>
      <c r="VL23" s="352"/>
      <c r="VM23" s="859" t="str">
        <f>IF(VP23="×",TIME(0,0,0),IF(VV4="非常勤",UN23,UZ23))</f>
        <v>　</v>
      </c>
      <c r="VN23" s="860"/>
      <c r="VO23" s="861"/>
      <c r="VP23" s="352"/>
      <c r="VQ23" s="859" t="str">
        <f>IF(VT23="×",TIME(0,0,0),IF(VV4="非常勤",UQ23,VC23))</f>
        <v>　</v>
      </c>
      <c r="VR23" s="860"/>
      <c r="VS23" s="861"/>
      <c r="VT23" s="352"/>
      <c r="VU23" s="859" t="str">
        <f>IF(VX23="×",TIME(0,0,0),IF(VV4="非常勤",UT23,VF23))</f>
        <v>　</v>
      </c>
      <c r="VV23" s="860"/>
      <c r="VW23" s="861"/>
      <c r="VX23" s="352"/>
      <c r="VY23" s="862"/>
      <c r="VZ23" s="863"/>
      <c r="WA23" s="862"/>
      <c r="WB23" s="864"/>
      <c r="WC23" s="863"/>
      <c r="WD23" s="865"/>
      <c r="WE23" s="866"/>
      <c r="WF23" s="866"/>
      <c r="WG23" s="867"/>
      <c r="WH23" s="377">
        <f>$A$23</f>
        <v>9</v>
      </c>
      <c r="WI23" s="378" t="str">
        <f>$B$23</f>
        <v>木</v>
      </c>
      <c r="WJ23" s="854"/>
      <c r="WK23" s="855"/>
      <c r="WL23" s="854"/>
      <c r="WM23" s="855"/>
      <c r="WN23" s="856" t="str">
        <f>IFERROR(IF(OR(WI23="日",WI23="祝",WI23=0,WJ23=""),"　",MAX(IF(AND(WJ23&lt;=WN14,WL23&gt;WO14),WO14-WN14,IF(AND(WJ23&gt;WN14,WL23&lt;=WO14),WL23-WJ23,IF(AND(WJ23&lt;=WN14,WL23&lt;=WO14),WL23-WN14,IF(AND(WJ23&gt;WN14,WL23&gt;WO14),WO14-WJ23,0)))),0)),0)</f>
        <v>　</v>
      </c>
      <c r="WO23" s="857"/>
      <c r="WP23" s="858"/>
      <c r="WQ23" s="856" t="str">
        <f>IFERROR(IF(OR(WI23="日",WI23="祝",WI23=0,WJ23=""),"　",MAX(IF(AND(WJ23&gt;WT14,WL23&gt;WR14),0,IF(AND(WJ23&lt;=WT14,WJ23&gt;WQ14,WL23&gt;WR14),WT14-WJ23,IF(AND(WJ23&lt;=WT14,WJ23&lt;=WQ14,WL23&gt;WR14),WT14-WQ14,IF(AND(WJ23&gt;WQ14,WL23&lt;=WR14),WL23-WJ23,IF(AND(WJ23&lt;=WQ14,WL23&lt;=WR14),WL23-WQ14,0))))),0)),0)</f>
        <v>　</v>
      </c>
      <c r="WR23" s="857"/>
      <c r="WS23" s="858"/>
      <c r="WT23" s="856" t="str">
        <f>IFERROR(IF(OR(WI23="日",WI23="祝",WI23=0,WJ23=""),"　",MAX(IF(AND(WJ23&lt;=WT14,WL23&gt;WU14),WU14-WT14,IF(WL23&lt;=WU14,0,IF(AND(WJ23&gt;WT14,WL23&gt;WU14),WU14-WJ23,0))),0)),0)</f>
        <v>　</v>
      </c>
      <c r="WU23" s="857"/>
      <c r="WV23" s="858"/>
      <c r="WW23" s="856" t="str">
        <f>IFERROR(IF(OR(WI23="日",WI23="祝",WI23=0,WJ23=""),"　",MAX(IF(WJ23&gt;WW14,WL23-WJ23,IF(WJ23&lt;=WW14,WL23-WW14,0)),0)),0)</f>
        <v>　</v>
      </c>
      <c r="WX23" s="857"/>
      <c r="WY23" s="858"/>
      <c r="WZ23" s="856" t="str">
        <f>IFERROR(IF(OR(WI23="日",WI23="祝",WI23=0,WJ23=""),"　",MAX(IF(AND(WJ23&lt;=WZ14,WL23&gt;XA14),XA14-WZ14,IF(AND(WJ23&gt;WZ14,WL23&lt;=XA14),WL23-WJ23,IF(AND(WJ23&lt;=WZ14,WL23&lt;=XA14),WL23-WZ14,IF(AND(WJ23&gt;WZ14,WL23&gt;XA14),XA14-WJ23,0)))),0)),0)</f>
        <v>　</v>
      </c>
      <c r="XA23" s="857"/>
      <c r="XB23" s="858"/>
      <c r="XC23" s="856" t="str">
        <f>IFERROR(IF(OR(WI23="日",WI23="祝",WI23=0,WJ23=""),"　",MAX(IF(AND(WJ23&gt;XF14,WL23&gt;XD14),0,IF(AND(WJ23&lt;=XF14,WJ23&gt;XC14,WL23&gt;XD14),XF14-WJ23,IF(AND(WJ23&lt;=XF14,WJ23&lt;=XC14,WL23&gt;XD14),XF14-XC14,IF(AND(WJ23&gt;XC14,WL23&lt;=XD14),WL23-WJ23,IF(AND(WJ23&lt;=XC14,WL23&lt;=XD14),WL23-XC14,0))))),0)),0)</f>
        <v>　</v>
      </c>
      <c r="XD23" s="857"/>
      <c r="XE23" s="858"/>
      <c r="XF23" s="856" t="str">
        <f>IFERROR(IF(OR(WI23="日",WI23="祝",WI23=0,WJ23=""),"　",MAX(IF(AND(WJ23&lt;=XF14,WL23&gt;XG14),XG14-XF14,IF(WL23&lt;=XG14,0,IF(AND(WJ23&gt;XF14,WL23&gt;XG14),XG14-WJ23,0))),0)),0)</f>
        <v>　</v>
      </c>
      <c r="XG23" s="857"/>
      <c r="XH23" s="858"/>
      <c r="XI23" s="856" t="str">
        <f t="shared" si="11"/>
        <v>　</v>
      </c>
      <c r="XJ23" s="857"/>
      <c r="XK23" s="858"/>
      <c r="XL23" s="859" t="str">
        <f>IF(XO23="×",TIME(0,0,0),IF(XY4="非常勤",WN23,WZ23))</f>
        <v>　</v>
      </c>
      <c r="XM23" s="860"/>
      <c r="XN23" s="861"/>
      <c r="XO23" s="352"/>
      <c r="XP23" s="859" t="str">
        <f>IF(XS23="×",TIME(0,0,0),IF(XY4="非常勤",WQ23,XC23))</f>
        <v>　</v>
      </c>
      <c r="XQ23" s="860"/>
      <c r="XR23" s="861"/>
      <c r="XS23" s="352"/>
      <c r="XT23" s="859" t="str">
        <f>IF(XW23="×",TIME(0,0,0),IF(XY4="非常勤",WT23,XF23))</f>
        <v>　</v>
      </c>
      <c r="XU23" s="860"/>
      <c r="XV23" s="861"/>
      <c r="XW23" s="352"/>
      <c r="XX23" s="859" t="str">
        <f>IF(YA23="×",TIME(0,0,0),IF(XY4="非常勤",WW23,XI23))</f>
        <v>　</v>
      </c>
      <c r="XY23" s="860"/>
      <c r="XZ23" s="861"/>
      <c r="YA23" s="352"/>
      <c r="YB23" s="862"/>
      <c r="YC23" s="863"/>
      <c r="YD23" s="862"/>
      <c r="YE23" s="864"/>
      <c r="YF23" s="863"/>
      <c r="YG23" s="865"/>
      <c r="YH23" s="866"/>
      <c r="YI23" s="866"/>
      <c r="YJ23" s="867"/>
      <c r="YK23" s="377">
        <f>$A$23</f>
        <v>9</v>
      </c>
      <c r="YL23" s="378" t="str">
        <f>$B$23</f>
        <v>木</v>
      </c>
      <c r="YM23" s="854"/>
      <c r="YN23" s="855"/>
      <c r="YO23" s="854"/>
      <c r="YP23" s="855"/>
      <c r="YQ23" s="856" t="str">
        <f>IFERROR(IF(OR(YL23="日",YL23="祝",YL23=0,YM23=""),"　",MAX(IF(AND(YM23&lt;=YQ14,YO23&gt;YR14),YR14-YQ14,IF(AND(YM23&gt;YQ14,YO23&lt;=YR14),YO23-YM23,IF(AND(YM23&lt;=YQ14,YO23&lt;=YR14),YO23-YQ14,IF(AND(YM23&gt;YQ14,YO23&gt;YR14),YR14-YM23,0)))),0)),0)</f>
        <v>　</v>
      </c>
      <c r="YR23" s="857"/>
      <c r="YS23" s="858"/>
      <c r="YT23" s="856" t="str">
        <f>IFERROR(IF(OR(YL23="日",YL23="祝",YL23=0,YM23=""),"　",MAX(IF(AND(YM23&gt;YW14,YO23&gt;YU14),0,IF(AND(YM23&lt;=YW14,YM23&gt;YT14,YO23&gt;YU14),YW14-YM23,IF(AND(YM23&lt;=YW14,YM23&lt;=YT14,YO23&gt;YU14),YW14-YT14,IF(AND(YM23&gt;YT14,YO23&lt;=YU14),YO23-YM23,IF(AND(YM23&lt;=YT14,YO23&lt;=YU14),YO23-YT14,0))))),0)),0)</f>
        <v>　</v>
      </c>
      <c r="YU23" s="857"/>
      <c r="YV23" s="858"/>
      <c r="YW23" s="856" t="str">
        <f>IFERROR(IF(OR(YL23="日",YL23="祝",YL23=0,YM23=""),"　",MAX(IF(AND(YM23&lt;=YW14,YO23&gt;YX14),YX14-YW14,IF(YO23&lt;=YX14,0,IF(AND(YM23&gt;YW14,YO23&gt;YX14),YX14-YM23,0))),0)),0)</f>
        <v>　</v>
      </c>
      <c r="YX23" s="857"/>
      <c r="YY23" s="858"/>
      <c r="YZ23" s="856" t="str">
        <f>IFERROR(IF(OR(YL23="日",YL23="祝",YL23=0,YM23=""),"　",MAX(IF(YM23&gt;YZ14,YO23-YM23,IF(YM23&lt;=YZ14,YO23-YZ14,0)),0)),0)</f>
        <v>　</v>
      </c>
      <c r="ZA23" s="857"/>
      <c r="ZB23" s="858"/>
      <c r="ZC23" s="856" t="str">
        <f>IFERROR(IF(OR(YL23="日",YL23="祝",YL23=0,YM23=""),"　",MAX(IF(AND(YM23&lt;=ZC14,YO23&gt;ZD14),ZD14-ZC14,IF(AND(YM23&gt;ZC14,YO23&lt;=ZD14),YO23-YM23,IF(AND(YM23&lt;=ZC14,YO23&lt;=ZD14),YO23-ZC14,IF(AND(YM23&gt;ZC14,YO23&gt;ZD14),ZD14-YM23,0)))),0)),0)</f>
        <v>　</v>
      </c>
      <c r="ZD23" s="857"/>
      <c r="ZE23" s="858"/>
      <c r="ZF23" s="856" t="str">
        <f>IFERROR(IF(OR(YL23="日",YL23="祝",YL23=0,YM23=""),"　",MAX(IF(AND(YM23&gt;ZI14,YO23&gt;ZG14),0,IF(AND(YM23&lt;=ZI14,YM23&gt;ZF14,YO23&gt;ZG14),ZI14-YM23,IF(AND(YM23&lt;=ZI14,YM23&lt;=ZF14,YO23&gt;ZG14),ZI14-ZF14,IF(AND(YM23&gt;ZF14,YO23&lt;=ZG14),YO23-YM23,IF(AND(YM23&lt;=ZF14,YO23&lt;=ZG14),YO23-ZF14,0))))),0)),0)</f>
        <v>　</v>
      </c>
      <c r="ZG23" s="857"/>
      <c r="ZH23" s="858"/>
      <c r="ZI23" s="856" t="str">
        <f>IFERROR(IF(OR(YL23="日",YL23="祝",YL23=0,YM23=""),"　",MAX(IF(AND(YM23&lt;=ZI14,YO23&gt;ZJ14),ZJ14-ZI14,IF(YO23&lt;=ZJ14,0,IF(AND(YM23&gt;ZI14,YO23&gt;ZJ14),ZJ14-YM23,0))),0)),0)</f>
        <v>　</v>
      </c>
      <c r="ZJ23" s="857"/>
      <c r="ZK23" s="858"/>
      <c r="ZL23" s="856" t="str">
        <f t="shared" si="12"/>
        <v>　</v>
      </c>
      <c r="ZM23" s="857"/>
      <c r="ZN23" s="858"/>
      <c r="ZO23" s="859" t="str">
        <f>IF(ZR23="×",TIME(0,0,0),IF(AAB4="非常勤",YQ23,ZC23))</f>
        <v>　</v>
      </c>
      <c r="ZP23" s="860"/>
      <c r="ZQ23" s="861"/>
      <c r="ZR23" s="352"/>
      <c r="ZS23" s="859" t="str">
        <f>IF(ZV23="×",TIME(0,0,0),IF(AAB4="非常勤",YT23,ZF23))</f>
        <v>　</v>
      </c>
      <c r="ZT23" s="860"/>
      <c r="ZU23" s="861"/>
      <c r="ZV23" s="352"/>
      <c r="ZW23" s="859" t="str">
        <f>IF(ZZ23="×",TIME(0,0,0),IF(AAB4="非常勤",YW23,ZI23))</f>
        <v>　</v>
      </c>
      <c r="ZX23" s="860"/>
      <c r="ZY23" s="861"/>
      <c r="ZZ23" s="352"/>
      <c r="AAA23" s="859" t="str">
        <f>IF(AAD23="×",TIME(0,0,0),IF(AAB4="非常勤",YZ23,ZL23))</f>
        <v>　</v>
      </c>
      <c r="AAB23" s="860"/>
      <c r="AAC23" s="861"/>
      <c r="AAD23" s="352"/>
      <c r="AAE23" s="862"/>
      <c r="AAF23" s="863"/>
      <c r="AAG23" s="862"/>
      <c r="AAH23" s="864"/>
      <c r="AAI23" s="863"/>
      <c r="AAJ23" s="865"/>
      <c r="AAK23" s="866"/>
      <c r="AAL23" s="866"/>
      <c r="AAM23" s="867"/>
      <c r="AAN23" s="377">
        <f>$A$23</f>
        <v>9</v>
      </c>
      <c r="AAO23" s="378" t="str">
        <f>$B$23</f>
        <v>木</v>
      </c>
      <c r="AAP23" s="854"/>
      <c r="AAQ23" s="855"/>
      <c r="AAR23" s="854"/>
      <c r="AAS23" s="855"/>
      <c r="AAT23" s="856" t="str">
        <f>IFERROR(IF(OR(AAO23="日",AAO23="祝",AAO23=0,AAP23=""),"　",MAX(IF(AND(AAP23&lt;=AAT14,AAR23&gt;AAU14),AAU14-AAT14,IF(AND(AAP23&gt;AAT14,AAR23&lt;=AAU14),AAR23-AAP23,IF(AND(AAP23&lt;=AAT14,AAR23&lt;=AAU14),AAR23-AAT14,IF(AND(AAP23&gt;AAT14,AAR23&gt;AAU14),AAU14-AAP23,0)))),0)),0)</f>
        <v>　</v>
      </c>
      <c r="AAU23" s="857"/>
      <c r="AAV23" s="858"/>
      <c r="AAW23" s="856" t="str">
        <f>IFERROR(IF(OR(AAO23="日",AAO23="祝",AAO23=0,AAP23=""),"　",MAX(IF(AND(AAP23&gt;AAZ14,AAR23&gt;AAX14),0,IF(AND(AAP23&lt;=AAZ14,AAP23&gt;AAW14,AAR23&gt;AAX14),AAZ14-AAP23,IF(AND(AAP23&lt;=AAZ14,AAP23&lt;=AAW14,AAR23&gt;AAX14),AAZ14-AAW14,IF(AND(AAP23&gt;AAW14,AAR23&lt;=AAX14),AAR23-AAP23,IF(AND(AAP23&lt;=AAW14,AAR23&lt;=AAX14),AAR23-AAW14,0))))),0)),0)</f>
        <v>　</v>
      </c>
      <c r="AAX23" s="857"/>
      <c r="AAY23" s="858"/>
      <c r="AAZ23" s="856" t="str">
        <f>IFERROR(IF(OR(AAO23="日",AAO23="祝",AAO23=0,AAP23=""),"　",MAX(IF(AND(AAP23&lt;=AAZ14,AAR23&gt;ABA14),ABA14-AAZ14,IF(AAR23&lt;=ABA14,0,IF(AND(AAP23&gt;AAZ14,AAR23&gt;ABA14),ABA14-AAP23,0))),0)),0)</f>
        <v>　</v>
      </c>
      <c r="ABA23" s="857"/>
      <c r="ABB23" s="858"/>
      <c r="ABC23" s="856" t="str">
        <f>IFERROR(IF(OR(AAO23="日",AAO23="祝",AAO23=0,AAP23=""),"　",MAX(IF(AAP23&gt;ABC14,AAR23-AAP23,IF(AAP23&lt;=ABC14,AAR23-ABC14,0)),0)),0)</f>
        <v>　</v>
      </c>
      <c r="ABD23" s="857"/>
      <c r="ABE23" s="858"/>
      <c r="ABF23" s="856" t="str">
        <f>IFERROR(IF(OR(AAO23="日",AAO23="祝",AAO23=0,AAP23=""),"　",MAX(IF(AND(AAP23&lt;=ABF14,AAR23&gt;ABG14),ABG14-ABF14,IF(AND(AAP23&gt;ABF14,AAR23&lt;=ABG14),AAR23-AAP23,IF(AND(AAP23&lt;=ABF14,AAR23&lt;=ABG14),AAR23-ABF14,IF(AND(AAP23&gt;ABF14,AAR23&gt;ABG14),ABG14-AAP23,0)))),0)),0)</f>
        <v>　</v>
      </c>
      <c r="ABG23" s="857"/>
      <c r="ABH23" s="858"/>
      <c r="ABI23" s="856" t="str">
        <f>IFERROR(IF(OR(AAO23="日",AAO23="祝",AAO23=0,AAP23=""),"　",MAX(IF(AND(AAP23&gt;ABL14,AAR23&gt;ABJ14),0,IF(AND(AAP23&lt;=ABL14,AAP23&gt;ABI14,AAR23&gt;ABJ14),ABL14-AAP23,IF(AND(AAP23&lt;=ABL14,AAP23&lt;=ABI14,AAR23&gt;ABJ14),ABL14-ABI14,IF(AND(AAP23&gt;ABI14,AAR23&lt;=ABJ14),AAR23-AAP23,IF(AND(AAP23&lt;=ABI14,AAR23&lt;=ABJ14),AAR23-ABI14,0))))),0)),0)</f>
        <v>　</v>
      </c>
      <c r="ABJ23" s="857"/>
      <c r="ABK23" s="858"/>
      <c r="ABL23" s="856" t="str">
        <f>IFERROR(IF(OR(AAO23="日",AAO23="祝",AAO23=0,AAP23=""),"　",MAX(IF(AND(AAP23&lt;=ABL14,AAR23&gt;ABM14),ABM14-ABL14,IF(AAR23&lt;=ABM14,0,IF(AND(AAP23&gt;ABL14,AAR23&gt;ABM14),ABM14-AAP23,0))),0)),0)</f>
        <v>　</v>
      </c>
      <c r="ABM23" s="857"/>
      <c r="ABN23" s="858"/>
      <c r="ABO23" s="856" t="str">
        <f t="shared" si="13"/>
        <v>　</v>
      </c>
      <c r="ABP23" s="857"/>
      <c r="ABQ23" s="858"/>
      <c r="ABR23" s="859" t="str">
        <f>IF(ABU23="×",TIME(0,0,0),IF(ACE4="非常勤",AAT23,ABF23))</f>
        <v>　</v>
      </c>
      <c r="ABS23" s="860"/>
      <c r="ABT23" s="861"/>
      <c r="ABU23" s="352"/>
      <c r="ABV23" s="859" t="str">
        <f>IF(ABY23="×",TIME(0,0,0),IF(ACE4="非常勤",AAW23,ABI23))</f>
        <v>　</v>
      </c>
      <c r="ABW23" s="860"/>
      <c r="ABX23" s="861"/>
      <c r="ABY23" s="352"/>
      <c r="ABZ23" s="859" t="str">
        <f>IF(ACC23="×",TIME(0,0,0),IF(ACE4="非常勤",AAZ23,ABL23))</f>
        <v>　</v>
      </c>
      <c r="ACA23" s="860"/>
      <c r="ACB23" s="861"/>
      <c r="ACC23" s="352"/>
      <c r="ACD23" s="859" t="str">
        <f>IF(ACG23="×",TIME(0,0,0),IF(ACE4="非常勤",ABC23,ABO23))</f>
        <v>　</v>
      </c>
      <c r="ACE23" s="860"/>
      <c r="ACF23" s="861"/>
      <c r="ACG23" s="352"/>
      <c r="ACH23" s="862"/>
      <c r="ACI23" s="863"/>
      <c r="ACJ23" s="862"/>
      <c r="ACK23" s="864"/>
      <c r="ACL23" s="863"/>
      <c r="ACM23" s="865"/>
      <c r="ACN23" s="866"/>
      <c r="ACO23" s="866"/>
      <c r="ACP23" s="867"/>
      <c r="ACQ23" s="377">
        <f>$A$23</f>
        <v>9</v>
      </c>
      <c r="ACR23" s="378" t="str">
        <f>$B$23</f>
        <v>木</v>
      </c>
      <c r="ACS23" s="854"/>
      <c r="ACT23" s="855"/>
      <c r="ACU23" s="854"/>
      <c r="ACV23" s="855"/>
      <c r="ACW23" s="856" t="str">
        <f>IFERROR(IF(OR(ACR23="日",ACR23="祝",ACR23=0,ACS23=""),"　",MAX(IF(AND(ACS23&lt;=ACW14,ACU23&gt;ACX14),ACX14-ACW14,IF(AND(ACS23&gt;ACW14,ACU23&lt;=ACX14),ACU23-ACS23,IF(AND(ACS23&lt;=ACW14,ACU23&lt;=ACX14),ACU23-ACW14,IF(AND(ACS23&gt;ACW14,ACU23&gt;ACX14),ACX14-ACS23,0)))),0)),0)</f>
        <v>　</v>
      </c>
      <c r="ACX23" s="857"/>
      <c r="ACY23" s="858"/>
      <c r="ACZ23" s="856" t="str">
        <f>IFERROR(IF(OR(ACR23="日",ACR23="祝",ACR23=0,ACS23=""),"　",MAX(IF(AND(ACS23&gt;ADC14,ACU23&gt;ADA14),0,IF(AND(ACS23&lt;=ADC14,ACS23&gt;ACZ14,ACU23&gt;ADA14),ADC14-ACS23,IF(AND(ACS23&lt;=ADC14,ACS23&lt;=ACZ14,ACU23&gt;ADA14),ADC14-ACZ14,IF(AND(ACS23&gt;ACZ14,ACU23&lt;=ADA14),ACU23-ACS23,IF(AND(ACS23&lt;=ACZ14,ACU23&lt;=ADA14),ACU23-ACZ14,0))))),0)),0)</f>
        <v>　</v>
      </c>
      <c r="ADA23" s="857"/>
      <c r="ADB23" s="858"/>
      <c r="ADC23" s="856" t="str">
        <f>IFERROR(IF(OR(ACR23="日",ACR23="祝",ACR23=0,ACS23=""),"　",MAX(IF(AND(ACS23&lt;=ADC14,ACU23&gt;ADD14),ADD14-ADC14,IF(ACU23&lt;=ADD14,0,IF(AND(ACS23&gt;ADC14,ACU23&gt;ADD14),ADD14-ACS23,0))),0)),0)</f>
        <v>　</v>
      </c>
      <c r="ADD23" s="857"/>
      <c r="ADE23" s="858"/>
      <c r="ADF23" s="856" t="str">
        <f>IFERROR(IF(OR(ACR23="日",ACR23="祝",ACR23=0,ACS23=""),"　",MAX(IF(ACS23&gt;ADF14,ACU23-ACS23,IF(ACS23&lt;=ADF14,ACU23-ADF14,0)),0)),0)</f>
        <v>　</v>
      </c>
      <c r="ADG23" s="857"/>
      <c r="ADH23" s="858"/>
      <c r="ADI23" s="856" t="str">
        <f>IFERROR(IF(OR(ACR23="日",ACR23="祝",ACR23=0,ACS23=""),"　",MAX(IF(AND(ACS23&lt;=ADI14,ACU23&gt;ADJ14),ADJ14-ADI14,IF(AND(ACS23&gt;ADI14,ACU23&lt;=ADJ14),ACU23-ACS23,IF(AND(ACS23&lt;=ADI14,ACU23&lt;=ADJ14),ACU23-ADI14,IF(AND(ACS23&gt;ADI14,ACU23&gt;ADJ14),ADJ14-ACS23,0)))),0)),0)</f>
        <v>　</v>
      </c>
      <c r="ADJ23" s="857"/>
      <c r="ADK23" s="858"/>
      <c r="ADL23" s="856" t="str">
        <f>IFERROR(IF(OR(ACR23="日",ACR23="祝",ACR23=0,ACS23=""),"　",MAX(IF(AND(ACS23&gt;ADO14,ACU23&gt;ADM14),0,IF(AND(ACS23&lt;=ADO14,ACS23&gt;ADL14,ACU23&gt;ADM14),ADO14-ACS23,IF(AND(ACS23&lt;=ADO14,ACS23&lt;=ADL14,ACU23&gt;ADM14),ADO14-ADL14,IF(AND(ACS23&gt;ADL14,ACU23&lt;=ADM14),ACU23-ACS23,IF(AND(ACS23&lt;=ADL14,ACU23&lt;=ADM14),ACU23-ADL14,0))))),0)),0)</f>
        <v>　</v>
      </c>
      <c r="ADM23" s="857"/>
      <c r="ADN23" s="858"/>
      <c r="ADO23" s="856" t="str">
        <f>IFERROR(IF(OR(ACR23="日",ACR23="祝",ACR23=0,ACS23=""),"　",MAX(IF(AND(ACS23&lt;=ADO14,ACU23&gt;ADP14),ADP14-ADO14,IF(ACU23&lt;=ADP14,0,IF(AND(ACS23&gt;ADO14,ACU23&gt;ADP14),ADP14-ACS23,0))),0)),0)</f>
        <v>　</v>
      </c>
      <c r="ADP23" s="857"/>
      <c r="ADQ23" s="858"/>
      <c r="ADR23" s="856" t="str">
        <f t="shared" si="14"/>
        <v>　</v>
      </c>
      <c r="ADS23" s="857"/>
      <c r="ADT23" s="858"/>
      <c r="ADU23" s="859" t="str">
        <f>IF(ADX23="×",TIME(0,0,0),IF(AEH4="非常勤",ACW23,ADI23))</f>
        <v>　</v>
      </c>
      <c r="ADV23" s="860"/>
      <c r="ADW23" s="861"/>
      <c r="ADX23" s="352"/>
      <c r="ADY23" s="859" t="str">
        <f>IF(AEB23="×",TIME(0,0,0),IF(AEH4="非常勤",ACZ23,ADL23))</f>
        <v>　</v>
      </c>
      <c r="ADZ23" s="860"/>
      <c r="AEA23" s="861"/>
      <c r="AEB23" s="352"/>
      <c r="AEC23" s="859" t="str">
        <f>IF(AEF23="×",TIME(0,0,0),IF(AEH4="非常勤",ADC23,ADO23))</f>
        <v>　</v>
      </c>
      <c r="AED23" s="860"/>
      <c r="AEE23" s="861"/>
      <c r="AEF23" s="352"/>
      <c r="AEG23" s="859" t="str">
        <f>IF(AEJ23="×",TIME(0,0,0),IF(AEH4="非常勤",ADF23,ADR23))</f>
        <v>　</v>
      </c>
      <c r="AEH23" s="860"/>
      <c r="AEI23" s="861"/>
      <c r="AEJ23" s="352"/>
      <c r="AEK23" s="862"/>
      <c r="AEL23" s="863"/>
      <c r="AEM23" s="862"/>
      <c r="AEN23" s="864"/>
      <c r="AEO23" s="863"/>
      <c r="AEP23" s="865"/>
      <c r="AEQ23" s="866"/>
      <c r="AER23" s="866"/>
      <c r="AES23" s="867"/>
      <c r="AET23" s="377">
        <f>$A$23</f>
        <v>9</v>
      </c>
      <c r="AEU23" s="378" t="str">
        <f>$B$23</f>
        <v>木</v>
      </c>
      <c r="AEV23" s="854"/>
      <c r="AEW23" s="855"/>
      <c r="AEX23" s="854"/>
      <c r="AEY23" s="855"/>
      <c r="AEZ23" s="856" t="str">
        <f>IFERROR(IF(OR(AEU23="日",AEU23="祝",AEU23=0,AEV23=""),"　",MAX(IF(AND(AEV23&lt;=AEZ14,AEX23&gt;AFA14),AFA14-AEZ14,IF(AND(AEV23&gt;AEZ14,AEX23&lt;=AFA14),AEX23-AEV23,IF(AND(AEV23&lt;=AEZ14,AEX23&lt;=AFA14),AEX23-AEZ14,IF(AND(AEV23&gt;AEZ14,AEX23&gt;AFA14),AFA14-AEV23,0)))),0)),0)</f>
        <v>　</v>
      </c>
      <c r="AFA23" s="857"/>
      <c r="AFB23" s="858"/>
      <c r="AFC23" s="856" t="str">
        <f>IFERROR(IF(OR(AEU23="日",AEU23="祝",AEU23=0,AEV23=""),"　",MAX(IF(AND(AEV23&gt;AFF14,AEX23&gt;AFD14),0,IF(AND(AEV23&lt;=AFF14,AEV23&gt;AFC14,AEX23&gt;AFD14),AFF14-AEV23,IF(AND(AEV23&lt;=AFF14,AEV23&lt;=AFC14,AEX23&gt;AFD14),AFF14-AFC14,IF(AND(AEV23&gt;AFC14,AEX23&lt;=AFD14),AEX23-AEV23,IF(AND(AEV23&lt;=AFC14,AEX23&lt;=AFD14),AEX23-AFC14,0))))),0)),0)</f>
        <v>　</v>
      </c>
      <c r="AFD23" s="857"/>
      <c r="AFE23" s="858"/>
      <c r="AFF23" s="856" t="str">
        <f>IFERROR(IF(OR(AEU23="日",AEU23="祝",AEU23=0,AEV23=""),"　",MAX(IF(AND(AEV23&lt;=AFF14,AEX23&gt;AFG14),AFG14-AFF14,IF(AEX23&lt;=AFG14,0,IF(AND(AEV23&gt;AFF14,AEX23&gt;AFG14),AFG14-AEV23,0))),0)),0)</f>
        <v>　</v>
      </c>
      <c r="AFG23" s="857"/>
      <c r="AFH23" s="858"/>
      <c r="AFI23" s="856" t="str">
        <f>IFERROR(IF(OR(AEU23="日",AEU23="祝",AEU23=0,AEV23=""),"　",MAX(IF(AEV23&gt;AFI14,AEX23-AEV23,IF(AEV23&lt;=AFI14,AEX23-AFI14,0)),0)),0)</f>
        <v>　</v>
      </c>
      <c r="AFJ23" s="857"/>
      <c r="AFK23" s="858"/>
      <c r="AFL23" s="856" t="str">
        <f>IFERROR(IF(OR(AEU23="日",AEU23="祝",AEU23=0,AEV23=""),"　",MAX(IF(AND(AEV23&lt;=AFL14,AEX23&gt;AFM14),AFM14-AFL14,IF(AND(AEV23&gt;AFL14,AEX23&lt;=AFM14),AEX23-AEV23,IF(AND(AEV23&lt;=AFL14,AEX23&lt;=AFM14),AEX23-AFL14,IF(AND(AEV23&gt;AFL14,AEX23&gt;AFM14),AFM14-AEV23,0)))),0)),0)</f>
        <v>　</v>
      </c>
      <c r="AFM23" s="857"/>
      <c r="AFN23" s="858"/>
      <c r="AFO23" s="856" t="str">
        <f>IFERROR(IF(OR(AEU23="日",AEU23="祝",AEU23=0,AEV23=""),"　",MAX(IF(AND(AEV23&gt;AFR14,AEX23&gt;AFP14),0,IF(AND(AEV23&lt;=AFR14,AEV23&gt;AFO14,AEX23&gt;AFP14),AFR14-AEV23,IF(AND(AEV23&lt;=AFR14,AEV23&lt;=AFO14,AEX23&gt;AFP14),AFR14-AFO14,IF(AND(AEV23&gt;AFO14,AEX23&lt;=AFP14),AEX23-AEV23,IF(AND(AEV23&lt;=AFO14,AEX23&lt;=AFP14),AEX23-AFO14,0))))),0)),0)</f>
        <v>　</v>
      </c>
      <c r="AFP23" s="857"/>
      <c r="AFQ23" s="858"/>
      <c r="AFR23" s="856" t="str">
        <f>IFERROR(IF(OR(AEU23="日",AEU23="祝",AEU23=0,AEV23=""),"　",MAX(IF(AND(AEV23&lt;=AFR14,AEX23&gt;AFS14),AFS14-AFR14,IF(AEX23&lt;=AFS14,0,IF(AND(AEV23&gt;AFR14,AEX23&gt;AFS14),AFS14-AEV23,0))),0)),0)</f>
        <v>　</v>
      </c>
      <c r="AFS23" s="857"/>
      <c r="AFT23" s="858"/>
      <c r="AFU23" s="856" t="str">
        <f t="shared" si="15"/>
        <v>　</v>
      </c>
      <c r="AFV23" s="857"/>
      <c r="AFW23" s="858"/>
      <c r="AFX23" s="859" t="str">
        <f>IF(AGA23="×",TIME(0,0,0),IF(AGK4="非常勤",AEZ23,AFL23))</f>
        <v>　</v>
      </c>
      <c r="AFY23" s="860"/>
      <c r="AFZ23" s="861"/>
      <c r="AGA23" s="352"/>
      <c r="AGB23" s="859" t="str">
        <f>IF(AGE23="×",TIME(0,0,0),IF(AGK4="非常勤",AFC23,AFO23))</f>
        <v>　</v>
      </c>
      <c r="AGC23" s="860"/>
      <c r="AGD23" s="861"/>
      <c r="AGE23" s="352"/>
      <c r="AGF23" s="859" t="str">
        <f>IF(AGI23="×",TIME(0,0,0),IF(AGK4="非常勤",AFF23,AFR23))</f>
        <v>　</v>
      </c>
      <c r="AGG23" s="860"/>
      <c r="AGH23" s="861"/>
      <c r="AGI23" s="352"/>
      <c r="AGJ23" s="859" t="str">
        <f>IF(AGM23="×",TIME(0,0,0),IF(AGK4="非常勤",AFI23,AFU23))</f>
        <v>　</v>
      </c>
      <c r="AGK23" s="860"/>
      <c r="AGL23" s="861"/>
      <c r="AGM23" s="352"/>
      <c r="AGN23" s="862"/>
      <c r="AGO23" s="863"/>
      <c r="AGP23" s="862"/>
      <c r="AGQ23" s="864"/>
      <c r="AGR23" s="863"/>
      <c r="AGS23" s="865"/>
      <c r="AGT23" s="866"/>
      <c r="AGU23" s="866"/>
      <c r="AGV23" s="867"/>
      <c r="AGW23" s="377">
        <f>$A$23</f>
        <v>9</v>
      </c>
      <c r="AGX23" s="378" t="str">
        <f>$B$23</f>
        <v>木</v>
      </c>
      <c r="AGY23" s="854"/>
      <c r="AGZ23" s="855"/>
      <c r="AHA23" s="854"/>
      <c r="AHB23" s="855"/>
      <c r="AHC23" s="856" t="str">
        <f>IFERROR(IF(OR(AGX23="日",AGX23="祝",AGX23=0,AGY23=""),"　",MAX(IF(AND(AGY23&lt;=AHC14,AHA23&gt;AHD14),AHD14-AHC14,IF(AND(AGY23&gt;AHC14,AHA23&lt;=AHD14),AHA23-AGY23,IF(AND(AGY23&lt;=AHC14,AHA23&lt;=AHD14),AHA23-AHC14,IF(AND(AGY23&gt;AHC14,AHA23&gt;AHD14),AHD14-AGY23,0)))),0)),0)</f>
        <v>　</v>
      </c>
      <c r="AHD23" s="857"/>
      <c r="AHE23" s="858"/>
      <c r="AHF23" s="856" t="str">
        <f>IFERROR(IF(OR(AGX23="日",AGX23="祝",AGX23=0,AGY23=""),"　",MAX(IF(AND(AGY23&gt;AHI14,AHA23&gt;AHG14),0,IF(AND(AGY23&lt;=AHI14,AGY23&gt;AHF14,AHA23&gt;AHG14),AHI14-AGY23,IF(AND(AGY23&lt;=AHI14,AGY23&lt;=AHF14,AHA23&gt;AHG14),AHI14-AHF14,IF(AND(AGY23&gt;AHF14,AHA23&lt;=AHG14),AHA23-AGY23,IF(AND(AGY23&lt;=AHF14,AHA23&lt;=AHG14),AHA23-AHF14,0))))),0)),0)</f>
        <v>　</v>
      </c>
      <c r="AHG23" s="857"/>
      <c r="AHH23" s="858"/>
      <c r="AHI23" s="856" t="str">
        <f>IFERROR(IF(OR(AGX23="日",AGX23="祝",AGX23=0,AGY23=""),"　",MAX(IF(AND(AGY23&lt;=AHI14,AHA23&gt;AHJ14),AHJ14-AHI14,IF(AHA23&lt;=AHJ14,0,IF(AND(AGY23&gt;AHI14,AHA23&gt;AHJ14),AHJ14-AGY23,0))),0)),0)</f>
        <v>　</v>
      </c>
      <c r="AHJ23" s="857"/>
      <c r="AHK23" s="858"/>
      <c r="AHL23" s="856" t="str">
        <f>IFERROR(IF(OR(AGX23="日",AGX23="祝",AGX23=0,AGY23=""),"　",MAX(IF(AGY23&gt;AHL14,AHA23-AGY23,IF(AGY23&lt;=AHL14,AHA23-AHL14,0)),0)),0)</f>
        <v>　</v>
      </c>
      <c r="AHM23" s="857"/>
      <c r="AHN23" s="858"/>
      <c r="AHO23" s="856" t="str">
        <f>IFERROR(IF(OR(AGX23="日",AGX23="祝",AGX23=0,AGY23=""),"　",MAX(IF(AND(AGY23&lt;=AHO14,AHA23&gt;AHP14),AHP14-AHO14,IF(AND(AGY23&gt;AHO14,AHA23&lt;=AHP14),AHA23-AGY23,IF(AND(AGY23&lt;=AHO14,AHA23&lt;=AHP14),AHA23-AHO14,IF(AND(AGY23&gt;AHO14,AHA23&gt;AHP14),AHP14-AGY23,0)))),0)),0)</f>
        <v>　</v>
      </c>
      <c r="AHP23" s="857"/>
      <c r="AHQ23" s="858"/>
      <c r="AHR23" s="856" t="str">
        <f>IFERROR(IF(OR(AGX23="日",AGX23="祝",AGX23=0,AGY23=""),"　",MAX(IF(AND(AGY23&gt;AHU14,AHA23&gt;AHS14),0,IF(AND(AGY23&lt;=AHU14,AGY23&gt;AHR14,AHA23&gt;AHS14),AHU14-AGY23,IF(AND(AGY23&lt;=AHU14,AGY23&lt;=AHR14,AHA23&gt;AHS14),AHU14-AHR14,IF(AND(AGY23&gt;AHR14,AHA23&lt;=AHS14),AHA23-AGY23,IF(AND(AGY23&lt;=AHR14,AHA23&lt;=AHS14),AHA23-AHR14,0))))),0)),0)</f>
        <v>　</v>
      </c>
      <c r="AHS23" s="857"/>
      <c r="AHT23" s="858"/>
      <c r="AHU23" s="856" t="str">
        <f>IFERROR(IF(OR(AGX23="日",AGX23="祝",AGX23=0,AGY23=""),"　",MAX(IF(AND(AGY23&lt;=AHU14,AHA23&gt;AHV14),AHV14-AHU14,IF(AHA23&lt;=AHV14,0,IF(AND(AGY23&gt;AHU14,AHA23&gt;AHV14),AHV14-AGY23,0))),0)),0)</f>
        <v>　</v>
      </c>
      <c r="AHV23" s="857"/>
      <c r="AHW23" s="858"/>
      <c r="AHX23" s="856" t="str">
        <f t="shared" si="16"/>
        <v>　</v>
      </c>
      <c r="AHY23" s="857"/>
      <c r="AHZ23" s="858"/>
      <c r="AIA23" s="859" t="str">
        <f>IF(AID23="×",TIME(0,0,0),IF(AIN4="非常勤",AHC23,AHO23))</f>
        <v>　</v>
      </c>
      <c r="AIB23" s="860"/>
      <c r="AIC23" s="861"/>
      <c r="AID23" s="352"/>
      <c r="AIE23" s="859" t="str">
        <f>IF(AIH23="×",TIME(0,0,0),IF(AIN4="非常勤",AHF23,AHR23))</f>
        <v>　</v>
      </c>
      <c r="AIF23" s="860"/>
      <c r="AIG23" s="861"/>
      <c r="AIH23" s="352"/>
      <c r="AII23" s="859" t="str">
        <f>IF(AIL23="×",TIME(0,0,0),IF(AIN4="非常勤",AHI23,AHU23))</f>
        <v>　</v>
      </c>
      <c r="AIJ23" s="860"/>
      <c r="AIK23" s="861"/>
      <c r="AIL23" s="352"/>
      <c r="AIM23" s="859" t="str">
        <f>IF(AIP23="×",TIME(0,0,0),IF(AIN4="非常勤",AHL23,AHX23))</f>
        <v>　</v>
      </c>
      <c r="AIN23" s="860"/>
      <c r="AIO23" s="861"/>
      <c r="AIP23" s="352"/>
      <c r="AIQ23" s="862"/>
      <c r="AIR23" s="863"/>
      <c r="AIS23" s="862"/>
      <c r="AIT23" s="864"/>
      <c r="AIU23" s="863"/>
      <c r="AIV23" s="865"/>
      <c r="AIW23" s="866"/>
      <c r="AIX23" s="866"/>
      <c r="AIY23" s="867"/>
      <c r="AIZ23" s="377">
        <f>$A$23</f>
        <v>9</v>
      </c>
      <c r="AJA23" s="378" t="str">
        <f>$B$23</f>
        <v>木</v>
      </c>
      <c r="AJB23" s="854"/>
      <c r="AJC23" s="855"/>
      <c r="AJD23" s="854"/>
      <c r="AJE23" s="855"/>
      <c r="AJF23" s="856" t="str">
        <f>IFERROR(IF(OR(AJA23="日",AJA23="祝",AJA23=0,AJB23=""),"　",MAX(IF(AND(AJB23&lt;=AJF14,AJD23&gt;AJG14),AJG14-AJF14,IF(AND(AJB23&gt;AJF14,AJD23&lt;=AJG14),AJD23-AJB23,IF(AND(AJB23&lt;=AJF14,AJD23&lt;=AJG14),AJD23-AJF14,IF(AND(AJB23&gt;AJF14,AJD23&gt;AJG14),AJG14-AJB23,0)))),0)),0)</f>
        <v>　</v>
      </c>
      <c r="AJG23" s="857"/>
      <c r="AJH23" s="858"/>
      <c r="AJI23" s="856" t="str">
        <f>IFERROR(IF(OR(AJA23="日",AJA23="祝",AJA23=0,AJB23=""),"　",MAX(IF(AND(AJB23&gt;AJL14,AJD23&gt;AJJ14),0,IF(AND(AJB23&lt;=AJL14,AJB23&gt;AJI14,AJD23&gt;AJJ14),AJL14-AJB23,IF(AND(AJB23&lt;=AJL14,AJB23&lt;=AJI14,AJD23&gt;AJJ14),AJL14-AJI14,IF(AND(AJB23&gt;AJI14,AJD23&lt;=AJJ14),AJD23-AJB23,IF(AND(AJB23&lt;=AJI14,AJD23&lt;=AJJ14),AJD23-AJI14,0))))),0)),0)</f>
        <v>　</v>
      </c>
      <c r="AJJ23" s="857"/>
      <c r="AJK23" s="858"/>
      <c r="AJL23" s="856" t="str">
        <f>IFERROR(IF(OR(AJA23="日",AJA23="祝",AJA23=0,AJB23=""),"　",MAX(IF(AND(AJB23&lt;=AJL14,AJD23&gt;AJM14),AJM14-AJL14,IF(AJD23&lt;=AJM14,0,IF(AND(AJB23&gt;AJL14,AJD23&gt;AJM14),AJM14-AJB23,0))),0)),0)</f>
        <v>　</v>
      </c>
      <c r="AJM23" s="857"/>
      <c r="AJN23" s="858"/>
      <c r="AJO23" s="856" t="str">
        <f>IFERROR(IF(OR(AJA23="日",AJA23="祝",AJA23=0,AJB23=""),"　",MAX(IF(AJB23&gt;AJO14,AJD23-AJB23,IF(AJB23&lt;=AJO14,AJD23-AJO14,0)),0)),0)</f>
        <v>　</v>
      </c>
      <c r="AJP23" s="857"/>
      <c r="AJQ23" s="858"/>
      <c r="AJR23" s="856" t="str">
        <f>IFERROR(IF(OR(AJA23="日",AJA23="祝",AJA23=0,AJB23=""),"　",MAX(IF(AND(AJB23&lt;=AJR14,AJD23&gt;AJS14),AJS14-AJR14,IF(AND(AJB23&gt;AJR14,AJD23&lt;=AJS14),AJD23-AJB23,IF(AND(AJB23&lt;=AJR14,AJD23&lt;=AJS14),AJD23-AJR14,IF(AND(AJB23&gt;AJR14,AJD23&gt;AJS14),AJS14-AJB23,0)))),0)),0)</f>
        <v>　</v>
      </c>
      <c r="AJS23" s="857"/>
      <c r="AJT23" s="858"/>
      <c r="AJU23" s="856" t="str">
        <f>IFERROR(IF(OR(AJA23="日",AJA23="祝",AJA23=0,AJB23=""),"　",MAX(IF(AND(AJB23&gt;AJX14,AJD23&gt;AJV14),0,IF(AND(AJB23&lt;=AJX14,AJB23&gt;AJU14,AJD23&gt;AJV14),AJX14-AJB23,IF(AND(AJB23&lt;=AJX14,AJB23&lt;=AJU14,AJD23&gt;AJV14),AJX14-AJU14,IF(AND(AJB23&gt;AJU14,AJD23&lt;=AJV14),AJD23-AJB23,IF(AND(AJB23&lt;=AJU14,AJD23&lt;=AJV14),AJD23-AJU14,0))))),0)),0)</f>
        <v>　</v>
      </c>
      <c r="AJV23" s="857"/>
      <c r="AJW23" s="858"/>
      <c r="AJX23" s="856" t="str">
        <f>IFERROR(IF(OR(AJA23="日",AJA23="祝",AJA23=0,AJB23=""),"　",MAX(IF(AND(AJB23&lt;=AJX14,AJD23&gt;AJY14),AJY14-AJX14,IF(AJD23&lt;=AJY14,0,IF(AND(AJB23&gt;AJX14,AJD23&gt;AJY14),AJY14-AJB23,0))),0)),0)</f>
        <v>　</v>
      </c>
      <c r="AJY23" s="857"/>
      <c r="AJZ23" s="858"/>
      <c r="AKA23" s="856" t="str">
        <f t="shared" si="17"/>
        <v>　</v>
      </c>
      <c r="AKB23" s="857"/>
      <c r="AKC23" s="858"/>
      <c r="AKD23" s="859" t="str">
        <f>IF(AKG23="×",TIME(0,0,0),IF(AKQ4="非常勤",AJF23,AJR23))</f>
        <v>　</v>
      </c>
      <c r="AKE23" s="860"/>
      <c r="AKF23" s="861"/>
      <c r="AKG23" s="352"/>
      <c r="AKH23" s="859" t="str">
        <f>IF(AKK23="×",TIME(0,0,0),IF(AKQ4="非常勤",AJI23,AJU23))</f>
        <v>　</v>
      </c>
      <c r="AKI23" s="860"/>
      <c r="AKJ23" s="861"/>
      <c r="AKK23" s="352"/>
      <c r="AKL23" s="859" t="str">
        <f>IF(AKO23="×",TIME(0,0,0),IF(AKQ4="非常勤",AJL23,AJX23))</f>
        <v>　</v>
      </c>
      <c r="AKM23" s="860"/>
      <c r="AKN23" s="861"/>
      <c r="AKO23" s="352"/>
      <c r="AKP23" s="859" t="str">
        <f>IF(AKS23="×",TIME(0,0,0),IF(AKQ4="非常勤",AJO23,AKA23))</f>
        <v>　</v>
      </c>
      <c r="AKQ23" s="860"/>
      <c r="AKR23" s="861"/>
      <c r="AKS23" s="352"/>
      <c r="AKT23" s="862"/>
      <c r="AKU23" s="863"/>
      <c r="AKV23" s="862"/>
      <c r="AKW23" s="864"/>
      <c r="AKX23" s="863"/>
      <c r="AKY23" s="865"/>
      <c r="AKZ23" s="866"/>
      <c r="ALA23" s="866"/>
      <c r="ALB23" s="867"/>
      <c r="ALC23" s="377">
        <f>$A$23</f>
        <v>9</v>
      </c>
      <c r="ALD23" s="378" t="str">
        <f>$B$23</f>
        <v>木</v>
      </c>
      <c r="ALE23" s="854"/>
      <c r="ALF23" s="855"/>
      <c r="ALG23" s="854"/>
      <c r="ALH23" s="855"/>
      <c r="ALI23" s="856" t="str">
        <f>IFERROR(IF(OR(ALD23="日",ALD23="祝",ALD23=0,ALE23=""),"　",MAX(IF(AND(ALE23&lt;=ALI14,ALG23&gt;ALJ14),ALJ14-ALI14,IF(AND(ALE23&gt;ALI14,ALG23&lt;=ALJ14),ALG23-ALE23,IF(AND(ALE23&lt;=ALI14,ALG23&lt;=ALJ14),ALG23-ALI14,IF(AND(ALE23&gt;ALI14,ALG23&gt;ALJ14),ALJ14-ALE23,0)))),0)),0)</f>
        <v>　</v>
      </c>
      <c r="ALJ23" s="857"/>
      <c r="ALK23" s="858"/>
      <c r="ALL23" s="856" t="str">
        <f>IFERROR(IF(OR(ALD23="日",ALD23="祝",ALD23=0,ALE23=""),"　",MAX(IF(AND(ALE23&gt;ALO14,ALG23&gt;ALM14),0,IF(AND(ALE23&lt;=ALO14,ALE23&gt;ALL14,ALG23&gt;ALM14),ALO14-ALE23,IF(AND(ALE23&lt;=ALO14,ALE23&lt;=ALL14,ALG23&gt;ALM14),ALO14-ALL14,IF(AND(ALE23&gt;ALL14,ALG23&lt;=ALM14),ALG23-ALE23,IF(AND(ALE23&lt;=ALL14,ALG23&lt;=ALM14),ALG23-ALL14,0))))),0)),0)</f>
        <v>　</v>
      </c>
      <c r="ALM23" s="857"/>
      <c r="ALN23" s="858"/>
      <c r="ALO23" s="856" t="str">
        <f>IFERROR(IF(OR(ALD23="日",ALD23="祝",ALD23=0,ALE23=""),"　",MAX(IF(AND(ALE23&lt;=ALO14,ALG23&gt;ALP14),ALP14-ALO14,IF(ALG23&lt;=ALP14,0,IF(AND(ALE23&gt;ALO14,ALG23&gt;ALP14),ALP14-ALE23,0))),0)),0)</f>
        <v>　</v>
      </c>
      <c r="ALP23" s="857"/>
      <c r="ALQ23" s="858"/>
      <c r="ALR23" s="856" t="str">
        <f>IFERROR(IF(OR(ALD23="日",ALD23="祝",ALD23=0,ALE23=""),"　",MAX(IF(ALE23&gt;ALR14,ALG23-ALE23,IF(ALE23&lt;=ALR14,ALG23-ALR14,0)),0)),0)</f>
        <v>　</v>
      </c>
      <c r="ALS23" s="857"/>
      <c r="ALT23" s="858"/>
      <c r="ALU23" s="856" t="str">
        <f>IFERROR(IF(OR(ALD23="日",ALD23="祝",ALD23=0,ALE23=""),"　",MAX(IF(AND(ALE23&lt;=ALU14,ALG23&gt;ALV14),ALV14-ALU14,IF(AND(ALE23&gt;ALU14,ALG23&lt;=ALV14),ALG23-ALE23,IF(AND(ALE23&lt;=ALU14,ALG23&lt;=ALV14),ALG23-ALU14,IF(AND(ALE23&gt;ALU14,ALG23&gt;ALV14),ALV14-ALE23,0)))),0)),0)</f>
        <v>　</v>
      </c>
      <c r="ALV23" s="857"/>
      <c r="ALW23" s="858"/>
      <c r="ALX23" s="856" t="str">
        <f>IFERROR(IF(OR(ALD23="日",ALD23="祝",ALD23=0,ALE23=""),"　",MAX(IF(AND(ALE23&gt;AMA14,ALG23&gt;ALY14),0,IF(AND(ALE23&lt;=AMA14,ALE23&gt;ALX14,ALG23&gt;ALY14),AMA14-ALE23,IF(AND(ALE23&lt;=AMA14,ALE23&lt;=ALX14,ALG23&gt;ALY14),AMA14-ALX14,IF(AND(ALE23&gt;ALX14,ALG23&lt;=ALY14),ALG23-ALE23,IF(AND(ALE23&lt;=ALX14,ALG23&lt;=ALY14),ALG23-ALX14,0))))),0)),0)</f>
        <v>　</v>
      </c>
      <c r="ALY23" s="857"/>
      <c r="ALZ23" s="858"/>
      <c r="AMA23" s="856" t="str">
        <f>IFERROR(IF(OR(ALD23="日",ALD23="祝",ALD23=0,ALE23=""),"　",MAX(IF(AND(ALE23&lt;=AMA14,ALG23&gt;AMB14),AMB14-AMA14,IF(ALG23&lt;=AMB14,0,IF(AND(ALE23&gt;AMA14,ALG23&gt;AMB14),AMB14-ALE23,0))),0)),0)</f>
        <v>　</v>
      </c>
      <c r="AMB23" s="857"/>
      <c r="AMC23" s="858"/>
      <c r="AMD23" s="856" t="str">
        <f t="shared" si="18"/>
        <v>　</v>
      </c>
      <c r="AME23" s="857"/>
      <c r="AMF23" s="858"/>
      <c r="AMG23" s="859" t="str">
        <f>IF(AMJ23="×",TIME(0,0,0),IF(AMT4="非常勤",ALI23,ALU23))</f>
        <v>　</v>
      </c>
      <c r="AMH23" s="860"/>
      <c r="AMI23" s="861"/>
      <c r="AMJ23" s="352"/>
      <c r="AMK23" s="859" t="str">
        <f>IF(AMN23="×",TIME(0,0,0),IF(AMT4="非常勤",ALL23,ALX23))</f>
        <v>　</v>
      </c>
      <c r="AML23" s="860"/>
      <c r="AMM23" s="861"/>
      <c r="AMN23" s="352"/>
      <c r="AMO23" s="859" t="str">
        <f>IF(AMR23="×",TIME(0,0,0),IF(AMT4="非常勤",ALO23,AMA23))</f>
        <v>　</v>
      </c>
      <c r="AMP23" s="860"/>
      <c r="AMQ23" s="861"/>
      <c r="AMR23" s="352"/>
      <c r="AMS23" s="859" t="str">
        <f>IF(AMV23="×",TIME(0,0,0),IF(AMT4="非常勤",ALR23,AMD23))</f>
        <v>　</v>
      </c>
      <c r="AMT23" s="860"/>
      <c r="AMU23" s="861"/>
      <c r="AMV23" s="352"/>
      <c r="AMW23" s="862"/>
      <c r="AMX23" s="863"/>
      <c r="AMY23" s="862"/>
      <c r="AMZ23" s="864"/>
      <c r="ANA23" s="863"/>
      <c r="ANB23" s="865"/>
      <c r="ANC23" s="866"/>
      <c r="AND23" s="866"/>
      <c r="ANE23" s="867"/>
      <c r="ANF23" s="377">
        <f>$A$23</f>
        <v>9</v>
      </c>
      <c r="ANG23" s="378" t="str">
        <f>$B$23</f>
        <v>木</v>
      </c>
      <c r="ANH23" s="854"/>
      <c r="ANI23" s="855"/>
      <c r="ANJ23" s="854"/>
      <c r="ANK23" s="855"/>
      <c r="ANL23" s="856" t="str">
        <f>IFERROR(IF(OR(ANG23="日",ANG23="祝",ANG23=0,ANH23=""),"　",MAX(IF(AND(ANH23&lt;=ANL14,ANJ23&gt;ANM14),ANM14-ANL14,IF(AND(ANH23&gt;ANL14,ANJ23&lt;=ANM14),ANJ23-ANH23,IF(AND(ANH23&lt;=ANL14,ANJ23&lt;=ANM14),ANJ23-ANL14,IF(AND(ANH23&gt;ANL14,ANJ23&gt;ANM14),ANM14-ANH23,0)))),0)),0)</f>
        <v>　</v>
      </c>
      <c r="ANM23" s="857"/>
      <c r="ANN23" s="858"/>
      <c r="ANO23" s="856" t="str">
        <f>IFERROR(IF(OR(ANG23="日",ANG23="祝",ANG23=0,ANH23=""),"　",MAX(IF(AND(ANH23&gt;ANR14,ANJ23&gt;ANP14),0,IF(AND(ANH23&lt;=ANR14,ANH23&gt;ANO14,ANJ23&gt;ANP14),ANR14-ANH23,IF(AND(ANH23&lt;=ANR14,ANH23&lt;=ANO14,ANJ23&gt;ANP14),ANR14-ANO14,IF(AND(ANH23&gt;ANO14,ANJ23&lt;=ANP14),ANJ23-ANH23,IF(AND(ANH23&lt;=ANO14,ANJ23&lt;=ANP14),ANJ23-ANO14,0))))),0)),0)</f>
        <v>　</v>
      </c>
      <c r="ANP23" s="857"/>
      <c r="ANQ23" s="858"/>
      <c r="ANR23" s="856" t="str">
        <f>IFERROR(IF(OR(ANG23="日",ANG23="祝",ANG23=0,ANH23=""),"　",MAX(IF(AND(ANH23&lt;=ANR14,ANJ23&gt;ANS14),ANS14-ANR14,IF(ANJ23&lt;=ANS14,0,IF(AND(ANH23&gt;ANR14,ANJ23&gt;ANS14),ANS14-ANH23,0))),0)),0)</f>
        <v>　</v>
      </c>
      <c r="ANS23" s="857"/>
      <c r="ANT23" s="858"/>
      <c r="ANU23" s="856" t="str">
        <f>IFERROR(IF(OR(ANG23="日",ANG23="祝",ANG23=0,ANH23=""),"　",MAX(IF(ANH23&gt;ANU14,ANJ23-ANH23,IF(ANH23&lt;=ANU14,ANJ23-ANU14,0)),0)),0)</f>
        <v>　</v>
      </c>
      <c r="ANV23" s="857"/>
      <c r="ANW23" s="858"/>
      <c r="ANX23" s="856" t="str">
        <f>IFERROR(IF(OR(ANG23="日",ANG23="祝",ANG23=0,ANH23=""),"　",MAX(IF(AND(ANH23&lt;=ANX14,ANJ23&gt;ANY14),ANY14-ANX14,IF(AND(ANH23&gt;ANX14,ANJ23&lt;=ANY14),ANJ23-ANH23,IF(AND(ANH23&lt;=ANX14,ANJ23&lt;=ANY14),ANJ23-ANX14,IF(AND(ANH23&gt;ANX14,ANJ23&gt;ANY14),ANY14-ANH23,0)))),0)),0)</f>
        <v>　</v>
      </c>
      <c r="ANY23" s="857"/>
      <c r="ANZ23" s="858"/>
      <c r="AOA23" s="856" t="str">
        <f>IFERROR(IF(OR(ANG23="日",ANG23="祝",ANG23=0,ANH23=""),"　",MAX(IF(AND(ANH23&gt;AOD14,ANJ23&gt;AOB14),0,IF(AND(ANH23&lt;=AOD14,ANH23&gt;AOA14,ANJ23&gt;AOB14),AOD14-ANH23,IF(AND(ANH23&lt;=AOD14,ANH23&lt;=AOA14,ANJ23&gt;AOB14),AOD14-AOA14,IF(AND(ANH23&gt;AOA14,ANJ23&lt;=AOB14),ANJ23-ANH23,IF(AND(ANH23&lt;=AOA14,ANJ23&lt;=AOB14),ANJ23-AOA14,0))))),0)),0)</f>
        <v>　</v>
      </c>
      <c r="AOB23" s="857"/>
      <c r="AOC23" s="858"/>
      <c r="AOD23" s="856" t="str">
        <f>IFERROR(IF(OR(ANG23="日",ANG23="祝",ANG23=0,ANH23=""),"　",MAX(IF(AND(ANH23&lt;=AOD14,ANJ23&gt;AOE14),AOE14-AOD14,IF(ANJ23&lt;=AOE14,0,IF(AND(ANH23&gt;AOD14,ANJ23&gt;AOE14),AOE14-ANH23,0))),0)),0)</f>
        <v>　</v>
      </c>
      <c r="AOE23" s="857"/>
      <c r="AOF23" s="858"/>
      <c r="AOG23" s="856" t="str">
        <f t="shared" si="19"/>
        <v>　</v>
      </c>
      <c r="AOH23" s="857"/>
      <c r="AOI23" s="858"/>
      <c r="AOJ23" s="859" t="str">
        <f>IF(AOM23="×",TIME(0,0,0),IF(AOW4="非常勤",ANL23,ANX23))</f>
        <v>　</v>
      </c>
      <c r="AOK23" s="860"/>
      <c r="AOL23" s="861"/>
      <c r="AOM23" s="352"/>
      <c r="AON23" s="859" t="str">
        <f>IF(AOQ23="×",TIME(0,0,0),IF(AOW4="非常勤",ANO23,AOA23))</f>
        <v>　</v>
      </c>
      <c r="AOO23" s="860"/>
      <c r="AOP23" s="861"/>
      <c r="AOQ23" s="352"/>
      <c r="AOR23" s="859" t="str">
        <f>IF(AOU23="×",TIME(0,0,0),IF(AOW4="非常勤",ANR23,AOD23))</f>
        <v>　</v>
      </c>
      <c r="AOS23" s="860"/>
      <c r="AOT23" s="861"/>
      <c r="AOU23" s="352"/>
      <c r="AOV23" s="859" t="str">
        <f>IF(AOY23="×",TIME(0,0,0),IF(AOW4="非常勤",ANU23,AOG23))</f>
        <v>　</v>
      </c>
      <c r="AOW23" s="860"/>
      <c r="AOX23" s="861"/>
      <c r="AOY23" s="352"/>
      <c r="AOZ23" s="862"/>
      <c r="APA23" s="863"/>
      <c r="APB23" s="862"/>
      <c r="APC23" s="864"/>
      <c r="APD23" s="863"/>
      <c r="APE23" s="865"/>
      <c r="APF23" s="866"/>
      <c r="APG23" s="866"/>
      <c r="APH23" s="867"/>
    </row>
    <row r="24" spans="1:1100" ht="15" customHeight="1">
      <c r="A24" s="377">
        <f>DAY(DATE('別紙2-1【初めに入力】'!$W$2,'別紙2-1【初めに入力】'!$Q$2,A23+1))</f>
        <v>10</v>
      </c>
      <c r="B24" s="378" t="str">
        <f>IF(IFERROR(MATCH(DATE('別紙2-1【初めに入力】'!$W$2,'別紙2-1【初めに入力】'!$Q$2,$A24),万年カレンダー・祝日!$K$2:$K$27,0),0)&gt;=1,"祝",TEXT(WEEKDAY(DATE('別紙2-1【初めに入力】'!$W$2,'別紙2-1【初めに入力】'!$Q$2,'別表_個別勤務状況（1～20）'!A24)),"aaa"))</f>
        <v>金</v>
      </c>
      <c r="C24" s="797"/>
      <c r="D24" s="797"/>
      <c r="E24" s="797"/>
      <c r="F24" s="797"/>
      <c r="G24" s="856" t="str">
        <f>IFERROR(IF(OR(B24="日",B24="祝",B24=0,C24=""),"　",MAX(IF(AND(C24&lt;=G14,E24&gt;H14),H14-G14,IF(AND(C24&gt;G14,E24&lt;=H14),E24-C24,IF(AND(C24&lt;=G14,E24&lt;=H14),E24-G14,IF(AND(C24&gt;G14,E24&gt;H14),H14-C24,0)))),0)),0)</f>
        <v>　</v>
      </c>
      <c r="H24" s="857"/>
      <c r="I24" s="858"/>
      <c r="J24" s="856" t="str">
        <f>IFERROR(IF(OR(B24="日",B24="祝",B24=0,C24=""),"　",MAX(IF(AND(C24&gt;M14,E24&gt;K14),0,IF(AND(C24&lt;=M14,C24&gt;J14,E24&gt;K14),M14-C24,IF(AND(C24&lt;=M14,C24&lt;=J14,E24&gt;K14),M14-J14,IF(AND(C24&gt;J14,E24&lt;=K14),E24-C24,IF(AND(C24&lt;=J14,E24&lt;=K14),E24-J14,0))))),0)),0)</f>
        <v>　</v>
      </c>
      <c r="K24" s="857"/>
      <c r="L24" s="858"/>
      <c r="M24" s="856" t="str">
        <f>IFERROR(IF(OR(B24="日",B24="祝",B24=0,C24=""),"　",MAX(IF(AND(C24&lt;=M14,E24&gt;N14),N14-M14,IF(E24&lt;=N14,0,IF(AND(C24&gt;M14,E24&gt;N14),N14-C24,0))),0)),0)</f>
        <v>　</v>
      </c>
      <c r="N24" s="857"/>
      <c r="O24" s="858"/>
      <c r="P24" s="856" t="str">
        <f>IFERROR(IF(OR(B24="日",B24="祝",B24=0,C24=""),"　",MAX(IF(C24&gt;P14,E24-C24,IF(C24&lt;=P14,E24-P14,0)),0)),0)</f>
        <v>　</v>
      </c>
      <c r="Q24" s="857"/>
      <c r="R24" s="858"/>
      <c r="S24" s="856" t="str">
        <f>IFERROR(IF(OR(B24="日",B24="祝",B24=0,C24=""),"　",MAX(IF(AND(C24&lt;=S14,E24&gt;T14),T14-S14,IF(AND(C24&gt;S14,E24&lt;=T14),E24-C24,IF(AND(C24&lt;=S14,E24&lt;=T14),E24-S14,IF(AND(C24&gt;S14,E24&gt;T14),T14-C24,0)))),0)),0)</f>
        <v>　</v>
      </c>
      <c r="T24" s="857"/>
      <c r="U24" s="858"/>
      <c r="V24" s="856" t="str">
        <f>IFERROR(IF(OR(B24="日",B24="祝",B24=0,C24=""),"　",MAX(IF(AND(C24&gt;Y14,E24&gt;W14),0,IF(AND(C24&lt;=Y14,C24&gt;V14,E24&gt;W14),Y14-C24,IF(AND(C24&lt;=Y14,C24&lt;=V14,E24&gt;W14),Y14-V14,IF(AND(C24&gt;V14,E24&lt;=W14),E24-C24,IF(AND(C24&lt;=V14,E24&lt;=W14),E24-V14,0))))),0)),0)</f>
        <v>　</v>
      </c>
      <c r="W24" s="857"/>
      <c r="X24" s="858"/>
      <c r="Y24" s="856" t="str">
        <f>IFERROR(IF(OR(B24="日",B24="祝",B24=0,C24=""),"　",MAX(IF(AND(C24&lt;=Y14,E24&gt;Z14),Z14-Y14,IF(E24&lt;=Z14,0,IF(AND(C24&gt;Y14,E24&gt;Z14),Z14-C24,0))),0)),0)</f>
        <v>　</v>
      </c>
      <c r="Z24" s="857"/>
      <c r="AA24" s="858"/>
      <c r="AB24" s="856" t="str">
        <f t="shared" si="0"/>
        <v>　</v>
      </c>
      <c r="AC24" s="857"/>
      <c r="AD24" s="858"/>
      <c r="AE24" s="954" t="str">
        <f>IF(AH24="×",TIME(0,0,0),IF(AR4="非常勤",G24,S24))</f>
        <v>　</v>
      </c>
      <c r="AF24" s="885"/>
      <c r="AG24" s="885"/>
      <c r="AH24" s="352"/>
      <c r="AI24" s="954" t="str">
        <f>IF(AL24="×",TIME(0,0,0),IF(AR4="非常勤",J24,V24))</f>
        <v>　</v>
      </c>
      <c r="AJ24" s="885"/>
      <c r="AK24" s="885"/>
      <c r="AL24" s="352"/>
      <c r="AM24" s="954" t="str">
        <f>IF(AP24="×",TIME(0,0,0),IF(AR4="非常勤",M24,Y24))</f>
        <v>　</v>
      </c>
      <c r="AN24" s="885"/>
      <c r="AO24" s="885"/>
      <c r="AP24" s="352"/>
      <c r="AQ24" s="954" t="str">
        <f>IF(AT24="×",TIME(0,0,0),IF(AR4="非常勤",P24,AB24))</f>
        <v>　</v>
      </c>
      <c r="AR24" s="885"/>
      <c r="AS24" s="955"/>
      <c r="AT24" s="352"/>
      <c r="AU24" s="956"/>
      <c r="AV24" s="956"/>
      <c r="AW24" s="862"/>
      <c r="AX24" s="864"/>
      <c r="AY24" s="863"/>
      <c r="AZ24" s="865"/>
      <c r="BA24" s="866"/>
      <c r="BB24" s="866"/>
      <c r="BC24" s="867"/>
      <c r="BD24" s="377">
        <f>$A$24</f>
        <v>10</v>
      </c>
      <c r="BE24" s="378" t="str">
        <f>$B$24</f>
        <v>金</v>
      </c>
      <c r="BF24" s="854"/>
      <c r="BG24" s="855"/>
      <c r="BH24" s="854"/>
      <c r="BI24" s="855"/>
      <c r="BJ24" s="856" t="str">
        <f>IFERROR(IF(OR(BE24="日",BE24="祝",BE24=0,BF24=""),"　",MAX(IF(AND(BF24&lt;=BJ14,BH24&gt;BK14),BK14-BJ14,IF(AND(BF24&gt;BJ14,BH24&lt;=BK14),BH24-BF24,IF(AND(BF24&lt;=BJ14,BH24&lt;=BK14),BH24-BJ14,IF(AND(BF24&gt;BJ14,BH24&gt;BK14),BK14-BF24,0)))),0)),0)</f>
        <v>　</v>
      </c>
      <c r="BK24" s="857"/>
      <c r="BL24" s="858"/>
      <c r="BM24" s="856" t="str">
        <f>IFERROR(IF(OR(BE24="日",BE24="祝",BE24=0,BF24=""),"　",MAX(IF(AND(BF24&gt;BP14,BH24&gt;BN14),0,IF(AND(BF24&lt;=BP14,BF24&gt;BM14,BH24&gt;BN14),BP14-BF24,IF(AND(BF24&lt;=BP14,BF24&lt;=BM14,BH24&gt;BN14),BP14-BM14,IF(AND(BF24&gt;BM14,BH24&lt;=BN14),BH24-BF24,IF(AND(BF24&lt;=BM14,BH24&lt;=BN14),BH24-BM14,0))))),0)),0)</f>
        <v>　</v>
      </c>
      <c r="BN24" s="857"/>
      <c r="BO24" s="858"/>
      <c r="BP24" s="856" t="str">
        <f>IFERROR(IF(OR(BE24="日",BE24="祝",BE24=0,BF24=""),"　",MAX(IF(AND(BF24&lt;=BP14,BH24&gt;BQ14),BQ14-BP14,IF(BH24&lt;=BQ14,0,IF(AND(BF24&gt;BP14,BH24&gt;BQ14),BQ14-BF24,0))),0)),0)</f>
        <v>　</v>
      </c>
      <c r="BQ24" s="857"/>
      <c r="BR24" s="858"/>
      <c r="BS24" s="856" t="str">
        <f>IFERROR(IF(OR(BE24="日",BE24="祝",BE24=0,BF24=""),"　",MAX(IF(BF24&gt;BS14,BH24-BF24,IF(BF24&lt;=BS14,BH24-BS14,0)),0)),0)</f>
        <v>　</v>
      </c>
      <c r="BT24" s="857"/>
      <c r="BU24" s="858"/>
      <c r="BV24" s="856" t="str">
        <f>IFERROR(IF(OR(BE24="日",BE24="祝",BE24=0,BF24=""),"　",MAX(IF(AND(BF24&lt;=BV14,BH24&gt;BW14),BW14-BV14,IF(AND(BF24&gt;BV14,BH24&lt;=BW14),BH24-BF24,IF(AND(BF24&lt;=BV14,BH24&lt;=BW14),BH24-BV14,IF(AND(BF24&gt;BV14,BH24&gt;BW14),BW14-BF24,0)))),0)),0)</f>
        <v>　</v>
      </c>
      <c r="BW24" s="857"/>
      <c r="BX24" s="858"/>
      <c r="BY24" s="856" t="str">
        <f>IFERROR(IF(OR(BE24="日",BE24="祝",BE24=0,BF24=""),"　",MAX(IF(AND(BF24&gt;CB14,BH24&gt;BZ14),0,IF(AND(BF24&lt;=CB14,BF24&gt;BY14,BH24&gt;BZ14),CB14-BF24,IF(AND(BF24&lt;=CB14,BF24&lt;=BY14,BH24&gt;BZ14),CB14-BY14,IF(AND(BF24&gt;BY14,BH24&lt;=BZ14),BH24-BF24,IF(AND(BF24&lt;=BY14,BH24&lt;=BZ14),BH24-BY14,0))))),0)),0)</f>
        <v>　</v>
      </c>
      <c r="BZ24" s="857"/>
      <c r="CA24" s="858"/>
      <c r="CB24" s="856" t="str">
        <f>IFERROR(IF(OR(BE24="日",BE24="祝",BE24=0,BF24=""),"　",MAX(IF(AND(BF24&lt;=CB14,BH24&gt;CC14),CC14-CB14,IF(BH24&lt;=CC14,0,IF(AND(BF24&gt;CB14,BH24&gt;CC14),CC14-BF24,0))),0)),0)</f>
        <v>　</v>
      </c>
      <c r="CC24" s="857"/>
      <c r="CD24" s="858"/>
      <c r="CE24" s="856" t="str">
        <f t="shared" si="1"/>
        <v>　</v>
      </c>
      <c r="CF24" s="857"/>
      <c r="CG24" s="858"/>
      <c r="CH24" s="859" t="str">
        <f>IF(CK24="×",TIME(0,0,0),IF(CU4="非常勤",BJ24,BV24))</f>
        <v>　</v>
      </c>
      <c r="CI24" s="860"/>
      <c r="CJ24" s="861"/>
      <c r="CK24" s="352"/>
      <c r="CL24" s="859" t="str">
        <f>IF(CO24="×",TIME(0,0,0),IF(CU4="非常勤",BM24,BY24))</f>
        <v>　</v>
      </c>
      <c r="CM24" s="860"/>
      <c r="CN24" s="861"/>
      <c r="CO24" s="352"/>
      <c r="CP24" s="859" t="str">
        <f>IF(CS24="×",TIME(0,0,0),IF(CU4="非常勤",BP24,CB24))</f>
        <v>　</v>
      </c>
      <c r="CQ24" s="860"/>
      <c r="CR24" s="861"/>
      <c r="CS24" s="352"/>
      <c r="CT24" s="859" t="str">
        <f>IF(CW24="×",TIME(0,0,0),IF(CU4="非常勤",BS24,CE24))</f>
        <v>　</v>
      </c>
      <c r="CU24" s="860"/>
      <c r="CV24" s="861"/>
      <c r="CW24" s="352"/>
      <c r="CX24" s="862"/>
      <c r="CY24" s="863"/>
      <c r="CZ24" s="862"/>
      <c r="DA24" s="864"/>
      <c r="DB24" s="863"/>
      <c r="DC24" s="865"/>
      <c r="DD24" s="866"/>
      <c r="DE24" s="866"/>
      <c r="DF24" s="867"/>
      <c r="DG24" s="377">
        <f>$A$24</f>
        <v>10</v>
      </c>
      <c r="DH24" s="378" t="str">
        <f>$B$24</f>
        <v>金</v>
      </c>
      <c r="DI24" s="854"/>
      <c r="DJ24" s="855"/>
      <c r="DK24" s="854"/>
      <c r="DL24" s="855"/>
      <c r="DM24" s="856" t="str">
        <f>IFERROR(IF(OR(DH24="日",DH24="祝",DH24=0,DI24=""),"　",MAX(IF(AND(DI24&lt;=DM14,DK24&gt;DN14),DN14-DM14,IF(AND(DI24&gt;DM14,DK24&lt;=DN14),DK24-DI24,IF(AND(DI24&lt;=DM14,DK24&lt;=DN14),DK24-DM14,IF(AND(DI24&gt;DM14,DK24&gt;DN14),DN14-DI24,0)))),0)),0)</f>
        <v>　</v>
      </c>
      <c r="DN24" s="857"/>
      <c r="DO24" s="858"/>
      <c r="DP24" s="856" t="str">
        <f>IFERROR(IF(OR(DH24="日",DH24="祝",DH24=0,DI24=""),"　",MAX(IF(AND(DI24&gt;DS14,DK24&gt;DQ14),0,IF(AND(DI24&lt;=DS14,DI24&gt;DP14,DK24&gt;DQ14),DS14-DI24,IF(AND(DI24&lt;=DS14,DI24&lt;=DP14,DK24&gt;DQ14),DS14-DP14,IF(AND(DI24&gt;DP14,DK24&lt;=DQ14),DK24-DI24,IF(AND(DI24&lt;=DP14,DK24&lt;=DQ14),DK24-DP14,0))))),0)),0)</f>
        <v>　</v>
      </c>
      <c r="DQ24" s="857"/>
      <c r="DR24" s="858"/>
      <c r="DS24" s="856" t="str">
        <f>IFERROR(IF(OR(DH24="日",DH24="祝",DH24=0,DI24=""),"　",MAX(IF(AND(DI24&lt;=DS14,DK24&gt;DT14),DT14-DS14,IF(DK24&lt;=DT14,0,IF(AND(DI24&gt;DS14,DK24&gt;DT14),DT14-DI24,0))),0)),0)</f>
        <v>　</v>
      </c>
      <c r="DT24" s="857"/>
      <c r="DU24" s="858"/>
      <c r="DV24" s="856" t="str">
        <f>IFERROR(IF(OR(DH24="日",DH24="祝",DH24=0,DI24=""),"　",MAX(IF(DI24&gt;DV14,DK24-DI24,IF(DI24&lt;=DV14,DK24-DV14,0)),0)),0)</f>
        <v>　</v>
      </c>
      <c r="DW24" s="857"/>
      <c r="DX24" s="858"/>
      <c r="DY24" s="856" t="str">
        <f>IFERROR(IF(OR(DH24="日",DH24="祝",DH24=0,DI24=""),"　",MAX(IF(AND(DI24&lt;=DY14,DK24&gt;DZ14),DZ14-DY14,IF(AND(DI24&gt;DY14,DK24&lt;=DZ14),DK24-DI24,IF(AND(DI24&lt;=DY14,DK24&lt;=DZ14),DK24-DY14,IF(AND(DI24&gt;DY14,DK24&gt;DZ14),DZ14-DI24,0)))),0)),0)</f>
        <v>　</v>
      </c>
      <c r="DZ24" s="857"/>
      <c r="EA24" s="858"/>
      <c r="EB24" s="856" t="str">
        <f>IFERROR(IF(OR(DH24="日",DH24="祝",DH24=0,DI24=""),"　",MAX(IF(AND(DI24&gt;EE14,DK24&gt;EC14),0,IF(AND(DI24&lt;=EE14,DI24&gt;EB14,DK24&gt;EC14),EE14-DI24,IF(AND(DI24&lt;=EE14,DI24&lt;=EB14,DK24&gt;EC14),EE14-EB14,IF(AND(DI24&gt;EB14,DK24&lt;=EC14),DK24-DI24,IF(AND(DI24&lt;=EB14,DK24&lt;=EC14),DK24-EB14,0))))),0)),0)</f>
        <v>　</v>
      </c>
      <c r="EC24" s="857"/>
      <c r="ED24" s="858"/>
      <c r="EE24" s="856" t="str">
        <f>IFERROR(IF(OR(DH24="日",DH24="祝",DH24=0,DI24=""),"　",MAX(IF(AND(DI24&lt;=EE14,DK24&gt;EF14),EF14-EE14,IF(DK24&lt;=EF14,0,IF(AND(DI24&gt;EE14,DK24&gt;EF14),EF14-DI24,0))),0)),0)</f>
        <v>　</v>
      </c>
      <c r="EF24" s="857"/>
      <c r="EG24" s="858"/>
      <c r="EH24" s="856" t="str">
        <f t="shared" si="2"/>
        <v>　</v>
      </c>
      <c r="EI24" s="857"/>
      <c r="EJ24" s="858"/>
      <c r="EK24" s="859" t="str">
        <f>IF(EN24="×",TIME(0,0,0),IF(EX4="非常勤",DM24,DY24))</f>
        <v>　</v>
      </c>
      <c r="EL24" s="860"/>
      <c r="EM24" s="861"/>
      <c r="EN24" s="352"/>
      <c r="EO24" s="859" t="str">
        <f>IF(ER24="×",TIME(0,0,0),IF(EX4="非常勤",DP24,EB24))</f>
        <v>　</v>
      </c>
      <c r="EP24" s="860"/>
      <c r="EQ24" s="861"/>
      <c r="ER24" s="352"/>
      <c r="ES24" s="859" t="str">
        <f>IF(EV24="×",TIME(0,0,0),IF(EX4="非常勤",DS24,EE24))</f>
        <v>　</v>
      </c>
      <c r="ET24" s="860"/>
      <c r="EU24" s="861"/>
      <c r="EV24" s="352"/>
      <c r="EW24" s="859" t="str">
        <f>IF(EZ24="×",TIME(0,0,0),IF(EX4="非常勤",DV24,EH24))</f>
        <v>　</v>
      </c>
      <c r="EX24" s="860"/>
      <c r="EY24" s="861"/>
      <c r="EZ24" s="352"/>
      <c r="FA24" s="862"/>
      <c r="FB24" s="863"/>
      <c r="FC24" s="862"/>
      <c r="FD24" s="864"/>
      <c r="FE24" s="863"/>
      <c r="FF24" s="865"/>
      <c r="FG24" s="866"/>
      <c r="FH24" s="866"/>
      <c r="FI24" s="867"/>
      <c r="FJ24" s="377">
        <f>$A$24</f>
        <v>10</v>
      </c>
      <c r="FK24" s="378" t="str">
        <f>$B$24</f>
        <v>金</v>
      </c>
      <c r="FL24" s="854"/>
      <c r="FM24" s="855"/>
      <c r="FN24" s="854"/>
      <c r="FO24" s="855"/>
      <c r="FP24" s="856" t="str">
        <f>IFERROR(IF(OR(FK24="日",FK24="祝",FK24=0,FL24=""),"　",MAX(IF(AND(FL24&lt;=FP14,FN24&gt;FQ14),FQ14-FP14,IF(AND(FL24&gt;FP14,FN24&lt;=FQ14),FN24-FL24,IF(AND(FL24&lt;=FP14,FN24&lt;=FQ14),FN24-FP14,IF(AND(FL24&gt;FP14,FN24&gt;FQ14),FQ14-FL24,0)))),0)),0)</f>
        <v>　</v>
      </c>
      <c r="FQ24" s="857"/>
      <c r="FR24" s="858"/>
      <c r="FS24" s="856" t="str">
        <f>IFERROR(IF(OR(FK24="日",FK24="祝",FK24=0,FL24=""),"　",MAX(IF(AND(FL24&gt;FV14,FN24&gt;FT14),0,IF(AND(FL24&lt;=FV14,FL24&gt;FS14,FN24&gt;FT14),FV14-FL24,IF(AND(FL24&lt;=FV14,FL24&lt;=FS14,FN24&gt;FT14),FV14-FS14,IF(AND(FL24&gt;FS14,FN24&lt;=FT14),FN24-FL24,IF(AND(FL24&lt;=FS14,FN24&lt;=FT14),FN24-FS14,0))))),0)),0)</f>
        <v>　</v>
      </c>
      <c r="FT24" s="857"/>
      <c r="FU24" s="858"/>
      <c r="FV24" s="856" t="str">
        <f>IFERROR(IF(OR(FK24="日",FK24="祝",FK24=0,FL24=""),"　",MAX(IF(AND(FL24&lt;=FV14,FN24&gt;FW14),FW14-FV14,IF(FN24&lt;=FW14,0,IF(AND(FL24&gt;FV14,FN24&gt;FW14),FW14-FL24,0))),0)),0)</f>
        <v>　</v>
      </c>
      <c r="FW24" s="857"/>
      <c r="FX24" s="858"/>
      <c r="FY24" s="856" t="str">
        <f>IFERROR(IF(OR(FK24="日",FK24="祝",FK24=0,FL24=""),"　",MAX(IF(FL24&gt;FY14,FN24-FL24,IF(FL24&lt;=FY14,FN24-FY14,0)),0)),0)</f>
        <v>　</v>
      </c>
      <c r="FZ24" s="857"/>
      <c r="GA24" s="858"/>
      <c r="GB24" s="856" t="str">
        <f>IFERROR(IF(OR(FK24="日",FK24="祝",FK24=0,FL24=""),"　",MAX(IF(AND(FL24&lt;=GB14,FN24&gt;GC14),GC14-GB14,IF(AND(FL24&gt;GB14,FN24&lt;=GC14),FN24-FL24,IF(AND(FL24&lt;=GB14,FN24&lt;=GC14),FN24-GB14,IF(AND(FL24&gt;GB14,FN24&gt;GC14),GC14-FL24,0)))),0)),0)</f>
        <v>　</v>
      </c>
      <c r="GC24" s="857"/>
      <c r="GD24" s="858"/>
      <c r="GE24" s="856" t="str">
        <f>IFERROR(IF(OR(FK24="日",FK24="祝",FK24=0,FL24=""),"　",MAX(IF(AND(FL24&gt;GH14,FN24&gt;GF14),0,IF(AND(FL24&lt;=GH14,FL24&gt;GE14,FN24&gt;GF14),GH14-FL24,IF(AND(FL24&lt;=GH14,FL24&lt;=GE14,FN24&gt;GF14),GH14-GE14,IF(AND(FL24&gt;GE14,FN24&lt;=GF14),FN24-FL24,IF(AND(FL24&lt;=GE14,FN24&lt;=GF14),FN24-GE14,0))))),0)),0)</f>
        <v>　</v>
      </c>
      <c r="GF24" s="857"/>
      <c r="GG24" s="858"/>
      <c r="GH24" s="856" t="str">
        <f>IFERROR(IF(OR(FK24="日",FK24="祝",FK24=0,FL24=""),"　",MAX(IF(AND(FL24&lt;=GH14,FN24&gt;GI14),GI14-GH14,IF(FN24&lt;=GI14,0,IF(AND(FL24&gt;GH14,FN24&gt;GI14),GI14-FL24,0))),0)),0)</f>
        <v>　</v>
      </c>
      <c r="GI24" s="857"/>
      <c r="GJ24" s="858"/>
      <c r="GK24" s="856" t="str">
        <f t="shared" si="3"/>
        <v>　</v>
      </c>
      <c r="GL24" s="857"/>
      <c r="GM24" s="858"/>
      <c r="GN24" s="859" t="str">
        <f>IF(GQ24="×",TIME(0,0,0),IF(HA4="非常勤",FP24,GB24))</f>
        <v>　</v>
      </c>
      <c r="GO24" s="860"/>
      <c r="GP24" s="861"/>
      <c r="GQ24" s="352"/>
      <c r="GR24" s="859" t="str">
        <f>IF(GU24="×",TIME(0,0,0),IF(HA4="非常勤",FS24,GE24))</f>
        <v>　</v>
      </c>
      <c r="GS24" s="860"/>
      <c r="GT24" s="861"/>
      <c r="GU24" s="352"/>
      <c r="GV24" s="859" t="str">
        <f>IF(GY24="×",TIME(0,0,0),IF(HA4="非常勤",FV24,GH24))</f>
        <v>　</v>
      </c>
      <c r="GW24" s="860"/>
      <c r="GX24" s="861"/>
      <c r="GY24" s="352"/>
      <c r="GZ24" s="859" t="str">
        <f>IF(HC24="×",TIME(0,0,0),IF(HA4="非常勤",FY24,GK24))</f>
        <v>　</v>
      </c>
      <c r="HA24" s="860"/>
      <c r="HB24" s="861"/>
      <c r="HC24" s="352"/>
      <c r="HD24" s="862"/>
      <c r="HE24" s="863"/>
      <c r="HF24" s="862"/>
      <c r="HG24" s="864"/>
      <c r="HH24" s="863"/>
      <c r="HI24" s="865"/>
      <c r="HJ24" s="866"/>
      <c r="HK24" s="866"/>
      <c r="HL24" s="867"/>
      <c r="HM24" s="377">
        <f>$A$24</f>
        <v>10</v>
      </c>
      <c r="HN24" s="378" t="str">
        <f>$B$24</f>
        <v>金</v>
      </c>
      <c r="HO24" s="854"/>
      <c r="HP24" s="855"/>
      <c r="HQ24" s="854"/>
      <c r="HR24" s="855"/>
      <c r="HS24" s="856" t="str">
        <f>IFERROR(IF(OR(HN24="日",HN24="祝",HN24=0,HO24=""),"　",MAX(IF(AND(HO24&lt;=HS14,HQ24&gt;HT14),HT14-HS14,IF(AND(HO24&gt;HS14,HQ24&lt;=HT14),HQ24-HO24,IF(AND(HO24&lt;=HS14,HQ24&lt;=HT14),HQ24-HS14,IF(AND(HO24&gt;HS14,HQ24&gt;HT14),HT14-HO24,0)))),0)),0)</f>
        <v>　</v>
      </c>
      <c r="HT24" s="857"/>
      <c r="HU24" s="858"/>
      <c r="HV24" s="856" t="str">
        <f>IFERROR(IF(OR(HN24="日",HN24="祝",HN24=0,HO24=""),"　",MAX(IF(AND(HO24&gt;HY14,HQ24&gt;HW14),0,IF(AND(HO24&lt;=HY14,HO24&gt;HV14,HQ24&gt;HW14),HY14-HO24,IF(AND(HO24&lt;=HY14,HO24&lt;=HV14,HQ24&gt;HW14),HY14-HV14,IF(AND(HO24&gt;HV14,HQ24&lt;=HW14),HQ24-HO24,IF(AND(HO24&lt;=HV14,HQ24&lt;=HW14),HQ24-HV14,0))))),0)),0)</f>
        <v>　</v>
      </c>
      <c r="HW24" s="857"/>
      <c r="HX24" s="858"/>
      <c r="HY24" s="856" t="str">
        <f>IFERROR(IF(OR(HN24="日",HN24="祝",HN24=0,HO24=""),"　",MAX(IF(AND(HO24&lt;=HY14,HQ24&gt;HZ14),HZ14-HY14,IF(HQ24&lt;=HZ14,0,IF(AND(HO24&gt;HY14,HQ24&gt;HZ14),HZ14-HO24,0))),0)),0)</f>
        <v>　</v>
      </c>
      <c r="HZ24" s="857"/>
      <c r="IA24" s="858"/>
      <c r="IB24" s="856" t="str">
        <f>IFERROR(IF(OR(HN24="日",HN24="祝",HN24=0,HO24=""),"　",MAX(IF(HO24&gt;IB14,HQ24-HO24,IF(HO24&lt;=IB14,HQ24-IB14,0)),0)),0)</f>
        <v>　</v>
      </c>
      <c r="IC24" s="857"/>
      <c r="ID24" s="858"/>
      <c r="IE24" s="856" t="str">
        <f>IFERROR(IF(OR(HN24="日",HN24="祝",HN24=0,HO24=""),"　",MAX(IF(AND(HO24&lt;=IE14,HQ24&gt;IF14),IF14-IE14,IF(AND(HO24&gt;IE14,HQ24&lt;=IF14),HQ24-HO24,IF(AND(HO24&lt;=IE14,HQ24&lt;=IF14),HQ24-IE14,IF(AND(HO24&gt;IE14,HQ24&gt;IF14),IF14-HO24,0)))),0)),0)</f>
        <v>　</v>
      </c>
      <c r="IF24" s="857"/>
      <c r="IG24" s="858"/>
      <c r="IH24" s="856" t="str">
        <f>IFERROR(IF(OR(HN24="日",HN24="祝",HN24=0,HO24=""),"　",MAX(IF(AND(HO24&gt;IK14,HQ24&gt;II14),0,IF(AND(HO24&lt;=IK14,HO24&gt;IH14,HQ24&gt;II14),IK14-HO24,IF(AND(HO24&lt;=IK14,HO24&lt;=IH14,HQ24&gt;II14),IK14-IH14,IF(AND(HO24&gt;IH14,HQ24&lt;=II14),HQ24-HO24,IF(AND(HO24&lt;=IH14,HQ24&lt;=II14),HQ24-IH14,0))))),0)),0)</f>
        <v>　</v>
      </c>
      <c r="II24" s="857"/>
      <c r="IJ24" s="858"/>
      <c r="IK24" s="856" t="str">
        <f>IFERROR(IF(OR(HN24="日",HN24="祝",HN24=0,HO24=""),"　",MAX(IF(AND(HO24&lt;=IK14,HQ24&gt;IL14),IL14-IK14,IF(HQ24&lt;=IL14,0,IF(AND(HO24&gt;IK14,HQ24&gt;IL14),IL14-HO24,0))),0)),0)</f>
        <v>　</v>
      </c>
      <c r="IL24" s="857"/>
      <c r="IM24" s="858"/>
      <c r="IN24" s="856" t="str">
        <f t="shared" si="4"/>
        <v>　</v>
      </c>
      <c r="IO24" s="857"/>
      <c r="IP24" s="858"/>
      <c r="IQ24" s="859" t="str">
        <f>IF(IT24="×",TIME(0,0,0),IF(JD4="非常勤",HS24,IE24))</f>
        <v>　</v>
      </c>
      <c r="IR24" s="860"/>
      <c r="IS24" s="861"/>
      <c r="IT24" s="352"/>
      <c r="IU24" s="859" t="str">
        <f>IF(IX24="×",TIME(0,0,0),IF(JD4="非常勤",HV24,IH24))</f>
        <v>　</v>
      </c>
      <c r="IV24" s="860"/>
      <c r="IW24" s="861"/>
      <c r="IX24" s="352"/>
      <c r="IY24" s="859" t="str">
        <f>IF(JB24="×",TIME(0,0,0),IF(JD4="非常勤",HY24,IK24))</f>
        <v>　</v>
      </c>
      <c r="IZ24" s="860"/>
      <c r="JA24" s="861"/>
      <c r="JB24" s="352"/>
      <c r="JC24" s="859" t="str">
        <f>IF(JF24="×",TIME(0,0,0),IF(JD4="非常勤",IB24,IN24))</f>
        <v>　</v>
      </c>
      <c r="JD24" s="860"/>
      <c r="JE24" s="861"/>
      <c r="JF24" s="352"/>
      <c r="JG24" s="862"/>
      <c r="JH24" s="863"/>
      <c r="JI24" s="862"/>
      <c r="JJ24" s="864"/>
      <c r="JK24" s="863"/>
      <c r="JL24" s="865"/>
      <c r="JM24" s="866"/>
      <c r="JN24" s="866"/>
      <c r="JO24" s="867"/>
      <c r="JP24" s="377">
        <f>$A$24</f>
        <v>10</v>
      </c>
      <c r="JQ24" s="378" t="str">
        <f>$B$24</f>
        <v>金</v>
      </c>
      <c r="JR24" s="854"/>
      <c r="JS24" s="855"/>
      <c r="JT24" s="854"/>
      <c r="JU24" s="855"/>
      <c r="JV24" s="856" t="str">
        <f>IFERROR(IF(OR(JQ24="日",JQ24="祝",JQ24=0,JR24=""),"　",MAX(IF(AND(JR24&lt;=JV14,JT24&gt;JW14),JW14-JV14,IF(AND(JR24&gt;JV14,JT24&lt;=JW14),JT24-JR24,IF(AND(JR24&lt;=JV14,JT24&lt;=JW14),JT24-JV14,IF(AND(JR24&gt;JV14,JT24&gt;JW14),JW14-JR24,0)))),0)),0)</f>
        <v>　</v>
      </c>
      <c r="JW24" s="857"/>
      <c r="JX24" s="858"/>
      <c r="JY24" s="856" t="str">
        <f>IFERROR(IF(OR(JQ24="日",JQ24="祝",JQ24=0,JR24=""),"　",MAX(IF(AND(JR24&gt;KB14,JT24&gt;JZ14),0,IF(AND(JR24&lt;=KB14,JR24&gt;JY14,JT24&gt;JZ14),KB14-JR24,IF(AND(JR24&lt;=KB14,JR24&lt;=JY14,JT24&gt;JZ14),KB14-JY14,IF(AND(JR24&gt;JY14,JT24&lt;=JZ14),JT24-JR24,IF(AND(JR24&lt;=JY14,JT24&lt;=JZ14),JT24-JY14,0))))),0)),0)</f>
        <v>　</v>
      </c>
      <c r="JZ24" s="857"/>
      <c r="KA24" s="858"/>
      <c r="KB24" s="856" t="str">
        <f>IFERROR(IF(OR(JQ24="日",JQ24="祝",JQ24=0,JR24=""),"　",MAX(IF(AND(JR24&lt;=KB14,JT24&gt;KC14),KC14-KB14,IF(JT24&lt;=KC14,0,IF(AND(JR24&gt;KB14,JT24&gt;KC14),KC14-JR24,0))),0)),0)</f>
        <v>　</v>
      </c>
      <c r="KC24" s="857"/>
      <c r="KD24" s="858"/>
      <c r="KE24" s="856" t="str">
        <f>IFERROR(IF(OR(JQ24="日",JQ24="祝",JQ24=0,JR24=""),"　",MAX(IF(JR24&gt;KE14,JT24-JR24,IF(JR24&lt;=KE14,JT24-KE14,0)),0)),0)</f>
        <v>　</v>
      </c>
      <c r="KF24" s="857"/>
      <c r="KG24" s="858"/>
      <c r="KH24" s="856" t="str">
        <f>IFERROR(IF(OR(JQ24="日",JQ24="祝",JQ24=0,JR24=""),"　",MAX(IF(AND(JR24&lt;=KH14,JT24&gt;KI14),KI14-KH14,IF(AND(JR24&gt;KH14,JT24&lt;=KI14),JT24-JR24,IF(AND(JR24&lt;=KH14,JT24&lt;=KI14),JT24-KH14,IF(AND(JR24&gt;KH14,JT24&gt;KI14),KI14-JR24,0)))),0)),0)</f>
        <v>　</v>
      </c>
      <c r="KI24" s="857"/>
      <c r="KJ24" s="858"/>
      <c r="KK24" s="856" t="str">
        <f>IFERROR(IF(OR(JQ24="日",JQ24="祝",JQ24=0,JR24=""),"　",MAX(IF(AND(JR24&gt;KN14,JT24&gt;KL14),0,IF(AND(JR24&lt;=KN14,JR24&gt;KK14,JT24&gt;KL14),KN14-JR24,IF(AND(JR24&lt;=KN14,JR24&lt;=KK14,JT24&gt;KL14),KN14-KK14,IF(AND(JR24&gt;KK14,JT24&lt;=KL14),JT24-JR24,IF(AND(JR24&lt;=KK14,JT24&lt;=KL14),JT24-KK14,0))))),0)),0)</f>
        <v>　</v>
      </c>
      <c r="KL24" s="857"/>
      <c r="KM24" s="858"/>
      <c r="KN24" s="856" t="str">
        <f>IFERROR(IF(OR(JQ24="日",JQ24="祝",JQ24=0,JR24=""),"　",MAX(IF(AND(JR24&lt;=KN14,JT24&gt;KO14),KO14-KN14,IF(JT24&lt;=KO14,0,IF(AND(JR24&gt;KN14,JT24&gt;KO14),KO14-JR24,0))),0)),0)</f>
        <v>　</v>
      </c>
      <c r="KO24" s="857"/>
      <c r="KP24" s="858"/>
      <c r="KQ24" s="856" t="str">
        <f t="shared" si="5"/>
        <v>　</v>
      </c>
      <c r="KR24" s="857"/>
      <c r="KS24" s="858"/>
      <c r="KT24" s="859" t="str">
        <f>IF(KW24="×",TIME(0,0,0),IF(LG4="非常勤",JV24,KH24))</f>
        <v>　</v>
      </c>
      <c r="KU24" s="860"/>
      <c r="KV24" s="861"/>
      <c r="KW24" s="352"/>
      <c r="KX24" s="859" t="str">
        <f>IF(LA24="×",TIME(0,0,0),IF(LG4="非常勤",JY24,KK24))</f>
        <v>　</v>
      </c>
      <c r="KY24" s="860"/>
      <c r="KZ24" s="861"/>
      <c r="LA24" s="352"/>
      <c r="LB24" s="859" t="str">
        <f>IF(LE24="×",TIME(0,0,0),IF(LG4="非常勤",KB24,KN24))</f>
        <v>　</v>
      </c>
      <c r="LC24" s="860"/>
      <c r="LD24" s="861"/>
      <c r="LE24" s="352"/>
      <c r="LF24" s="859" t="str">
        <f>IF(LI24="×",TIME(0,0,0),IF(LG4="非常勤",KE24,KQ24))</f>
        <v>　</v>
      </c>
      <c r="LG24" s="860"/>
      <c r="LH24" s="861"/>
      <c r="LI24" s="352"/>
      <c r="LJ24" s="862"/>
      <c r="LK24" s="863"/>
      <c r="LL24" s="862"/>
      <c r="LM24" s="864"/>
      <c r="LN24" s="863"/>
      <c r="LO24" s="865"/>
      <c r="LP24" s="866"/>
      <c r="LQ24" s="866"/>
      <c r="LR24" s="867"/>
      <c r="LS24" s="377">
        <f>$A$24</f>
        <v>10</v>
      </c>
      <c r="LT24" s="378" t="str">
        <f>$B$24</f>
        <v>金</v>
      </c>
      <c r="LU24" s="854"/>
      <c r="LV24" s="855"/>
      <c r="LW24" s="854"/>
      <c r="LX24" s="855"/>
      <c r="LY24" s="856" t="str">
        <f>IFERROR(IF(OR(LT24="日",LT24="祝",LT24=0,LU24=""),"　",MAX(IF(AND(LU24&lt;=LY14,LW24&gt;LZ14),LZ14-LY14,IF(AND(LU24&gt;LY14,LW24&lt;=LZ14),LW24-LU24,IF(AND(LU24&lt;=LY14,LW24&lt;=LZ14),LW24-LY14,IF(AND(LU24&gt;LY14,LW24&gt;LZ14),LZ14-LU24,0)))),0)),0)</f>
        <v>　</v>
      </c>
      <c r="LZ24" s="857"/>
      <c r="MA24" s="858"/>
      <c r="MB24" s="856" t="str">
        <f>IFERROR(IF(OR(LT24="日",LT24="祝",LT24=0,LU24=""),"　",MAX(IF(AND(LU24&gt;ME14,LW24&gt;MC14),0,IF(AND(LU24&lt;=ME14,LU24&gt;MB14,LW24&gt;MC14),ME14-LU24,IF(AND(LU24&lt;=ME14,LU24&lt;=MB14,LW24&gt;MC14),ME14-MB14,IF(AND(LU24&gt;MB14,LW24&lt;=MC14),LW24-LU24,IF(AND(LU24&lt;=MB14,LW24&lt;=MC14),LW24-MB14,0))))),0)),0)</f>
        <v>　</v>
      </c>
      <c r="MC24" s="857"/>
      <c r="MD24" s="858"/>
      <c r="ME24" s="856" t="str">
        <f>IFERROR(IF(OR(LT24="日",LT24="祝",LT24=0,LU24=""),"　",MAX(IF(AND(LU24&lt;=ME14,LW24&gt;MF14),MF14-ME14,IF(LW24&lt;=MF14,0,IF(AND(LU24&gt;ME14,LW24&gt;MF14),MF14-LU24,0))),0)),0)</f>
        <v>　</v>
      </c>
      <c r="MF24" s="857"/>
      <c r="MG24" s="858"/>
      <c r="MH24" s="856" t="str">
        <f>IFERROR(IF(OR(LT24="日",LT24="祝",LT24=0,LU24=""),"　",MAX(IF(LU24&gt;MH14,LW24-LU24,IF(LU24&lt;=MH14,LW24-MH14,0)),0)),0)</f>
        <v>　</v>
      </c>
      <c r="MI24" s="857"/>
      <c r="MJ24" s="858"/>
      <c r="MK24" s="856" t="str">
        <f>IFERROR(IF(OR(LT24="日",LT24="祝",LT24=0,LU24=""),"　",MAX(IF(AND(LU24&lt;=MK14,LW24&gt;ML14),ML14-MK14,IF(AND(LU24&gt;MK14,LW24&lt;=ML14),LW24-LU24,IF(AND(LU24&lt;=MK14,LW24&lt;=ML14),LW24-MK14,IF(AND(LU24&gt;MK14,LW24&gt;ML14),ML14-LU24,0)))),0)),0)</f>
        <v>　</v>
      </c>
      <c r="ML24" s="857"/>
      <c r="MM24" s="858"/>
      <c r="MN24" s="856" t="str">
        <f>IFERROR(IF(OR(LT24="日",LT24="祝",LT24=0,LU24=""),"　",MAX(IF(AND(LU24&gt;MQ14,LW24&gt;MO14),0,IF(AND(LU24&lt;=MQ14,LU24&gt;MN14,LW24&gt;MO14),MQ14-LU24,IF(AND(LU24&lt;=MQ14,LU24&lt;=MN14,LW24&gt;MO14),MQ14-MN14,IF(AND(LU24&gt;MN14,LW24&lt;=MO14),LW24-LU24,IF(AND(LU24&lt;=MN14,LW24&lt;=MO14),LW24-MN14,0))))),0)),0)</f>
        <v>　</v>
      </c>
      <c r="MO24" s="857"/>
      <c r="MP24" s="858"/>
      <c r="MQ24" s="856" t="str">
        <f>IFERROR(IF(OR(LT24="日",LT24="祝",LT24=0,LU24=""),"　",MAX(IF(AND(LU24&lt;=MQ14,LW24&gt;MR14),MR14-MQ14,IF(LW24&lt;=MR14,0,IF(AND(LU24&gt;MQ14,LW24&gt;MR14),MR14-LU24,0))),0)),0)</f>
        <v>　</v>
      </c>
      <c r="MR24" s="857"/>
      <c r="MS24" s="858"/>
      <c r="MT24" s="856" t="str">
        <f t="shared" si="6"/>
        <v>　</v>
      </c>
      <c r="MU24" s="857"/>
      <c r="MV24" s="858"/>
      <c r="MW24" s="859" t="str">
        <f>IF(MZ24="×",TIME(0,0,0),IF(NJ4="非常勤",LY24,MK24))</f>
        <v>　</v>
      </c>
      <c r="MX24" s="860"/>
      <c r="MY24" s="861"/>
      <c r="MZ24" s="352"/>
      <c r="NA24" s="859" t="str">
        <f>IF(ND24="×",TIME(0,0,0),IF(NJ4="非常勤",MB24,MN24))</f>
        <v>　</v>
      </c>
      <c r="NB24" s="860"/>
      <c r="NC24" s="861"/>
      <c r="ND24" s="352"/>
      <c r="NE24" s="859" t="str">
        <f>IF(NH24="×",TIME(0,0,0),IF(NJ4="非常勤",ME24,MQ24))</f>
        <v>　</v>
      </c>
      <c r="NF24" s="860"/>
      <c r="NG24" s="861"/>
      <c r="NH24" s="352"/>
      <c r="NI24" s="859" t="str">
        <f>IF(NL24="×",TIME(0,0,0),IF(NJ4="非常勤",MH24,MT24))</f>
        <v>　</v>
      </c>
      <c r="NJ24" s="860"/>
      <c r="NK24" s="861"/>
      <c r="NL24" s="352"/>
      <c r="NM24" s="862"/>
      <c r="NN24" s="863"/>
      <c r="NO24" s="862"/>
      <c r="NP24" s="864"/>
      <c r="NQ24" s="863"/>
      <c r="NR24" s="865"/>
      <c r="NS24" s="866"/>
      <c r="NT24" s="866"/>
      <c r="NU24" s="867"/>
      <c r="NV24" s="377">
        <f>$A$24</f>
        <v>10</v>
      </c>
      <c r="NW24" s="378" t="str">
        <f>$B$24</f>
        <v>金</v>
      </c>
      <c r="NX24" s="854"/>
      <c r="NY24" s="855"/>
      <c r="NZ24" s="854"/>
      <c r="OA24" s="855"/>
      <c r="OB24" s="856" t="str">
        <f>IFERROR(IF(OR(NW24="日",NW24="祝",NW24=0,NX24=""),"　",MAX(IF(AND(NX24&lt;=OB14,NZ24&gt;OC14),OC14-OB14,IF(AND(NX24&gt;OB14,NZ24&lt;=OC14),NZ24-NX24,IF(AND(NX24&lt;=OB14,NZ24&lt;=OC14),NZ24-OB14,IF(AND(NX24&gt;OB14,NZ24&gt;OC14),OC14-NX24,0)))),0)),0)</f>
        <v>　</v>
      </c>
      <c r="OC24" s="857"/>
      <c r="OD24" s="858"/>
      <c r="OE24" s="856" t="str">
        <f>IFERROR(IF(OR(NW24="日",NW24="祝",NW24=0,NX24=""),"　",MAX(IF(AND(NX24&gt;OH14,NZ24&gt;OF14),0,IF(AND(NX24&lt;=OH14,NX24&gt;OE14,NZ24&gt;OF14),OH14-NX24,IF(AND(NX24&lt;=OH14,NX24&lt;=OE14,NZ24&gt;OF14),OH14-OE14,IF(AND(NX24&gt;OE14,NZ24&lt;=OF14),NZ24-NX24,IF(AND(NX24&lt;=OE14,NZ24&lt;=OF14),NZ24-OE14,0))))),0)),0)</f>
        <v>　</v>
      </c>
      <c r="OF24" s="857"/>
      <c r="OG24" s="858"/>
      <c r="OH24" s="856" t="str">
        <f>IFERROR(IF(OR(NW24="日",NW24="祝",NW24=0,NX24=""),"　",MAX(IF(AND(NX24&lt;=OH14,NZ24&gt;OI14),OI14-OH14,IF(NZ24&lt;=OI14,0,IF(AND(NX24&gt;OH14,NZ24&gt;OI14),OI14-NX24,0))),0)),0)</f>
        <v>　</v>
      </c>
      <c r="OI24" s="857"/>
      <c r="OJ24" s="858"/>
      <c r="OK24" s="856" t="str">
        <f>IFERROR(IF(OR(NW24="日",NW24="祝",NW24=0,NX24=""),"　",MAX(IF(NX24&gt;OK14,NZ24-NX24,IF(NX24&lt;=OK14,NZ24-OK14,0)),0)),0)</f>
        <v>　</v>
      </c>
      <c r="OL24" s="857"/>
      <c r="OM24" s="858"/>
      <c r="ON24" s="856" t="str">
        <f>IFERROR(IF(OR(NW24="日",NW24="祝",NW24=0,NX24=""),"　",MAX(IF(AND(NX24&lt;=ON14,NZ24&gt;OO14),OO14-ON14,IF(AND(NX24&gt;ON14,NZ24&lt;=OO14),NZ24-NX24,IF(AND(NX24&lt;=ON14,NZ24&lt;=OO14),NZ24-ON14,IF(AND(NX24&gt;ON14,NZ24&gt;OO14),OO14-NX24,0)))),0)),0)</f>
        <v>　</v>
      </c>
      <c r="OO24" s="857"/>
      <c r="OP24" s="858"/>
      <c r="OQ24" s="856" t="str">
        <f>IFERROR(IF(OR(NW24="日",NW24="祝",NW24=0,NX24=""),"　",MAX(IF(AND(NX24&gt;OT14,NZ24&gt;OR14),0,IF(AND(NX24&lt;=OT14,NX24&gt;OQ14,NZ24&gt;OR14),OT14-NX24,IF(AND(NX24&lt;=OT14,NX24&lt;=OQ14,NZ24&gt;OR14),OT14-OQ14,IF(AND(NX24&gt;OQ14,NZ24&lt;=OR14),NZ24-NX24,IF(AND(NX24&lt;=OQ14,NZ24&lt;=OR14),NZ24-OQ14,0))))),0)),0)</f>
        <v>　</v>
      </c>
      <c r="OR24" s="857"/>
      <c r="OS24" s="858"/>
      <c r="OT24" s="856" t="str">
        <f>IFERROR(IF(OR(NW24="日",NW24="祝",NW24=0,NX24=""),"　",MAX(IF(AND(NX24&lt;=OT14,NZ24&gt;OU14),OU14-OT14,IF(NZ24&lt;=OU14,0,IF(AND(NX24&gt;OT14,NZ24&gt;OU14),OU14-NX24,0))),0)),0)</f>
        <v>　</v>
      </c>
      <c r="OU24" s="857"/>
      <c r="OV24" s="858"/>
      <c r="OW24" s="856" t="str">
        <f t="shared" si="7"/>
        <v>　</v>
      </c>
      <c r="OX24" s="857"/>
      <c r="OY24" s="858"/>
      <c r="OZ24" s="859" t="str">
        <f>IF(PC24="×",TIME(0,0,0),IF(PM4="非常勤",OB24,ON24))</f>
        <v>　</v>
      </c>
      <c r="PA24" s="860"/>
      <c r="PB24" s="861"/>
      <c r="PC24" s="352"/>
      <c r="PD24" s="859" t="str">
        <f>IF(PG24="×",TIME(0,0,0),IF(PM4="非常勤",OE24,OQ24))</f>
        <v>　</v>
      </c>
      <c r="PE24" s="860"/>
      <c r="PF24" s="861"/>
      <c r="PG24" s="352"/>
      <c r="PH24" s="859" t="str">
        <f>IF(PK24="×",TIME(0,0,0),IF(PM4="非常勤",OH24,OT24))</f>
        <v>　</v>
      </c>
      <c r="PI24" s="860"/>
      <c r="PJ24" s="861"/>
      <c r="PK24" s="352"/>
      <c r="PL24" s="859" t="str">
        <f>IF(PO24="×",TIME(0,0,0),IF(PM4="非常勤",OK24,OW24))</f>
        <v>　</v>
      </c>
      <c r="PM24" s="860"/>
      <c r="PN24" s="861"/>
      <c r="PO24" s="352"/>
      <c r="PP24" s="862"/>
      <c r="PQ24" s="863"/>
      <c r="PR24" s="862"/>
      <c r="PS24" s="864"/>
      <c r="PT24" s="863"/>
      <c r="PU24" s="865"/>
      <c r="PV24" s="866"/>
      <c r="PW24" s="866"/>
      <c r="PX24" s="867"/>
      <c r="PY24" s="377">
        <f>$A$24</f>
        <v>10</v>
      </c>
      <c r="PZ24" s="378" t="str">
        <f>$B$24</f>
        <v>金</v>
      </c>
      <c r="QA24" s="854"/>
      <c r="QB24" s="855"/>
      <c r="QC24" s="854"/>
      <c r="QD24" s="855"/>
      <c r="QE24" s="856" t="str">
        <f>IFERROR(IF(OR(PZ24="日",PZ24="祝",PZ24=0,QA24=""),"　",MAX(IF(AND(QA24&lt;=QE14,QC24&gt;QF14),QF14-QE14,IF(AND(QA24&gt;QE14,QC24&lt;=QF14),QC24-QA24,IF(AND(QA24&lt;=QE14,QC24&lt;=QF14),QC24-QE14,IF(AND(QA24&gt;QE14,QC24&gt;QF14),QF14-QA24,0)))),0)),0)</f>
        <v>　</v>
      </c>
      <c r="QF24" s="857"/>
      <c r="QG24" s="858"/>
      <c r="QH24" s="856" t="str">
        <f>IFERROR(IF(OR(PZ24="日",PZ24="祝",PZ24=0,QA24=""),"　",MAX(IF(AND(QA24&gt;QK14,QC24&gt;QI14),0,IF(AND(QA24&lt;=QK14,QA24&gt;QH14,QC24&gt;QI14),QK14-QA24,IF(AND(QA24&lt;=QK14,QA24&lt;=QH14,QC24&gt;QI14),QK14-QH14,IF(AND(QA24&gt;QH14,QC24&lt;=QI14),QC24-QA24,IF(AND(QA24&lt;=QH14,QC24&lt;=QI14),QC24-QH14,0))))),0)),0)</f>
        <v>　</v>
      </c>
      <c r="QI24" s="857"/>
      <c r="QJ24" s="858"/>
      <c r="QK24" s="856" t="str">
        <f>IFERROR(IF(OR(PZ24="日",PZ24="祝",PZ24=0,QA24=""),"　",MAX(IF(AND(QA24&lt;=QK14,QC24&gt;QL14),QL14-QK14,IF(QC24&lt;=QL14,0,IF(AND(QA24&gt;QK14,QC24&gt;QL14),QL14-QA24,0))),0)),0)</f>
        <v>　</v>
      </c>
      <c r="QL24" s="857"/>
      <c r="QM24" s="858"/>
      <c r="QN24" s="856" t="str">
        <f>IFERROR(IF(OR(PZ24="日",PZ24="祝",PZ24=0,QA24=""),"　",MAX(IF(QA24&gt;QN14,QC24-QA24,IF(QA24&lt;=QN14,QC24-QN14,0)),0)),0)</f>
        <v>　</v>
      </c>
      <c r="QO24" s="857"/>
      <c r="QP24" s="858"/>
      <c r="QQ24" s="856" t="str">
        <f>IFERROR(IF(OR(PZ24="日",PZ24="祝",PZ24=0,QA24=""),"　",MAX(IF(AND(QA24&lt;=QQ14,QC24&gt;QR14),QR14-QQ14,IF(AND(QA24&gt;QQ14,QC24&lt;=QR14),QC24-QA24,IF(AND(QA24&lt;=QQ14,QC24&lt;=QR14),QC24-QQ14,IF(AND(QA24&gt;QQ14,QC24&gt;QR14),QR14-QA24,0)))),0)),0)</f>
        <v>　</v>
      </c>
      <c r="QR24" s="857"/>
      <c r="QS24" s="858"/>
      <c r="QT24" s="856" t="str">
        <f>IFERROR(IF(OR(PZ24="日",PZ24="祝",PZ24=0,QA24=""),"　",MAX(IF(AND(QA24&gt;QW14,QC24&gt;QU14),0,IF(AND(QA24&lt;=QW14,QA24&gt;QT14,QC24&gt;QU14),QW14-QA24,IF(AND(QA24&lt;=QW14,QA24&lt;=QT14,QC24&gt;QU14),QW14-QT14,IF(AND(QA24&gt;QT14,QC24&lt;=QU14),QC24-QA24,IF(AND(QA24&lt;=QT14,QC24&lt;=QU14),QC24-QT14,0))))),0)),0)</f>
        <v>　</v>
      </c>
      <c r="QU24" s="857"/>
      <c r="QV24" s="858"/>
      <c r="QW24" s="856" t="str">
        <f>IFERROR(IF(OR(PZ24="日",PZ24="祝",PZ24=0,QA24=""),"　",MAX(IF(AND(QA24&lt;=QW14,QC24&gt;QX14),QX14-QW14,IF(QC24&lt;=QX14,0,IF(AND(QA24&gt;QW14,QC24&gt;QX14),QX14-QA24,0))),0)),0)</f>
        <v>　</v>
      </c>
      <c r="QX24" s="857"/>
      <c r="QY24" s="858"/>
      <c r="QZ24" s="856" t="str">
        <f t="shared" si="8"/>
        <v>　</v>
      </c>
      <c r="RA24" s="857"/>
      <c r="RB24" s="858"/>
      <c r="RC24" s="859" t="str">
        <f>IF(RF24="×",TIME(0,0,0),IF(RP4="非常勤",QE24,QQ24))</f>
        <v>　</v>
      </c>
      <c r="RD24" s="860"/>
      <c r="RE24" s="861"/>
      <c r="RF24" s="352"/>
      <c r="RG24" s="859" t="str">
        <f>IF(RJ24="×",TIME(0,0,0),IF(RP4="非常勤",QH24,QT24))</f>
        <v>　</v>
      </c>
      <c r="RH24" s="860"/>
      <c r="RI24" s="861"/>
      <c r="RJ24" s="352"/>
      <c r="RK24" s="859" t="str">
        <f>IF(RN24="×",TIME(0,0,0),IF(RP4="非常勤",QK24,QW24))</f>
        <v>　</v>
      </c>
      <c r="RL24" s="860"/>
      <c r="RM24" s="861"/>
      <c r="RN24" s="352"/>
      <c r="RO24" s="859" t="str">
        <f>IF(RR24="×",TIME(0,0,0),IF(RP4="非常勤",QN24,QZ24))</f>
        <v>　</v>
      </c>
      <c r="RP24" s="860"/>
      <c r="RQ24" s="861"/>
      <c r="RR24" s="352"/>
      <c r="RS24" s="862"/>
      <c r="RT24" s="863"/>
      <c r="RU24" s="862"/>
      <c r="RV24" s="864"/>
      <c r="RW24" s="863"/>
      <c r="RX24" s="865"/>
      <c r="RY24" s="866"/>
      <c r="RZ24" s="866"/>
      <c r="SA24" s="867"/>
      <c r="SB24" s="377">
        <f>$A$24</f>
        <v>10</v>
      </c>
      <c r="SC24" s="378" t="str">
        <f>$B$24</f>
        <v>金</v>
      </c>
      <c r="SD24" s="854"/>
      <c r="SE24" s="855"/>
      <c r="SF24" s="854"/>
      <c r="SG24" s="855"/>
      <c r="SH24" s="856" t="str">
        <f>IFERROR(IF(OR(SC24="日",SC24="祝",SC24=0,SD24=""),"　",MAX(IF(AND(SD24&lt;=SH14,SF24&gt;SI14),SI14-SH14,IF(AND(SD24&gt;SH14,SF24&lt;=SI14),SF24-SD24,IF(AND(SD24&lt;=SH14,SF24&lt;=SI14),SF24-SH14,IF(AND(SD24&gt;SH14,SF24&gt;SI14),SI14-SD24,0)))),0)),0)</f>
        <v>　</v>
      </c>
      <c r="SI24" s="857"/>
      <c r="SJ24" s="858"/>
      <c r="SK24" s="856" t="str">
        <f>IFERROR(IF(OR(SC24="日",SC24="祝",SC24=0,SD24=""),"　",MAX(IF(AND(SD24&gt;SN14,SF24&gt;SL14),0,IF(AND(SD24&lt;=SN14,SD24&gt;SK14,SF24&gt;SL14),SN14-SD24,IF(AND(SD24&lt;=SN14,SD24&lt;=SK14,SF24&gt;SL14),SN14-SK14,IF(AND(SD24&gt;SK14,SF24&lt;=SL14),SF24-SD24,IF(AND(SD24&lt;=SK14,SF24&lt;=SL14),SF24-SK14,0))))),0)),0)</f>
        <v>　</v>
      </c>
      <c r="SL24" s="857"/>
      <c r="SM24" s="858"/>
      <c r="SN24" s="856" t="str">
        <f>IFERROR(IF(OR(SC24="日",SC24="祝",SC24=0,SD24=""),"　",MAX(IF(AND(SD24&lt;=SN14,SF24&gt;SO14),SO14-SN14,IF(SF24&lt;=SO14,0,IF(AND(SD24&gt;SN14,SF24&gt;SO14),SO14-SD24,0))),0)),0)</f>
        <v>　</v>
      </c>
      <c r="SO24" s="857"/>
      <c r="SP24" s="858"/>
      <c r="SQ24" s="856" t="str">
        <f>IFERROR(IF(OR(SC24="日",SC24="祝",SC24=0,SD24=""),"　",MAX(IF(SD24&gt;SQ14,SF24-SD24,IF(SD24&lt;=SQ14,SF24-SQ14,0)),0)),0)</f>
        <v>　</v>
      </c>
      <c r="SR24" s="857"/>
      <c r="SS24" s="858"/>
      <c r="ST24" s="856" t="str">
        <f>IFERROR(IF(OR(SC24="日",SC24="祝",SC24=0,SD24=""),"　",MAX(IF(AND(SD24&lt;=ST14,SF24&gt;SU14),SU14-ST14,IF(AND(SD24&gt;ST14,SF24&lt;=SU14),SF24-SD24,IF(AND(SD24&lt;=ST14,SF24&lt;=SU14),SF24-ST14,IF(AND(SD24&gt;ST14,SF24&gt;SU14),SU14-SD24,0)))),0)),0)</f>
        <v>　</v>
      </c>
      <c r="SU24" s="857"/>
      <c r="SV24" s="858"/>
      <c r="SW24" s="856" t="str">
        <f>IFERROR(IF(OR(SC24="日",SC24="祝",SC24=0,SD24=""),"　",MAX(IF(AND(SD24&gt;SZ14,SF24&gt;SX14),0,IF(AND(SD24&lt;=SZ14,SD24&gt;SW14,SF24&gt;SX14),SZ14-SD24,IF(AND(SD24&lt;=SZ14,SD24&lt;=SW14,SF24&gt;SX14),SZ14-SW14,IF(AND(SD24&gt;SW14,SF24&lt;=SX14),SF24-SD24,IF(AND(SD24&lt;=SW14,SF24&lt;=SX14),SF24-SW14,0))))),0)),0)</f>
        <v>　</v>
      </c>
      <c r="SX24" s="857"/>
      <c r="SY24" s="858"/>
      <c r="SZ24" s="856" t="str">
        <f>IFERROR(IF(OR(SC24="日",SC24="祝",SC24=0,SD24=""),"　",MAX(IF(AND(SD24&lt;=SZ14,SF24&gt;TA14),TA14-SZ14,IF(SF24&lt;=TA14,0,IF(AND(SD24&gt;SZ14,SF24&gt;TA14),TA14-SD24,0))),0)),0)</f>
        <v>　</v>
      </c>
      <c r="TA24" s="857"/>
      <c r="TB24" s="858"/>
      <c r="TC24" s="856" t="str">
        <f t="shared" si="9"/>
        <v>　</v>
      </c>
      <c r="TD24" s="857"/>
      <c r="TE24" s="858"/>
      <c r="TF24" s="859" t="str">
        <f>IF(TI24="×",TIME(0,0,0),IF(TS4="非常勤",SH24,ST24))</f>
        <v>　</v>
      </c>
      <c r="TG24" s="860"/>
      <c r="TH24" s="861"/>
      <c r="TI24" s="352"/>
      <c r="TJ24" s="859" t="str">
        <f>IF(TM24="×",TIME(0,0,0),IF(TS4="非常勤",SK24,SW24))</f>
        <v>　</v>
      </c>
      <c r="TK24" s="860"/>
      <c r="TL24" s="861"/>
      <c r="TM24" s="352"/>
      <c r="TN24" s="859" t="str">
        <f>IF(TQ24="×",TIME(0,0,0),IF(TS4="非常勤",SN24,SZ24))</f>
        <v>　</v>
      </c>
      <c r="TO24" s="860"/>
      <c r="TP24" s="861"/>
      <c r="TQ24" s="352"/>
      <c r="TR24" s="859" t="str">
        <f>IF(TU24="×",TIME(0,0,0),IF(TS4="非常勤",SQ24,TC24))</f>
        <v>　</v>
      </c>
      <c r="TS24" s="860"/>
      <c r="TT24" s="861"/>
      <c r="TU24" s="352"/>
      <c r="TV24" s="862"/>
      <c r="TW24" s="863"/>
      <c r="TX24" s="862"/>
      <c r="TY24" s="864"/>
      <c r="TZ24" s="863"/>
      <c r="UA24" s="865"/>
      <c r="UB24" s="866"/>
      <c r="UC24" s="866"/>
      <c r="UD24" s="867"/>
      <c r="UE24" s="377">
        <f>$A$24</f>
        <v>10</v>
      </c>
      <c r="UF24" s="378" t="str">
        <f>$B$24</f>
        <v>金</v>
      </c>
      <c r="UG24" s="854"/>
      <c r="UH24" s="855"/>
      <c r="UI24" s="854"/>
      <c r="UJ24" s="855"/>
      <c r="UK24" s="856" t="str">
        <f>IFERROR(IF(OR(UF24="日",UF24="祝",UF24=0,UG24=""),"　",MAX(IF(AND(UG24&lt;=UK14,UI24&gt;UL14),UL14-UK14,IF(AND(UG24&gt;UK14,UI24&lt;=UL14),UI24-UG24,IF(AND(UG24&lt;=UK14,UI24&lt;=UL14),UI24-UK14,IF(AND(UG24&gt;UK14,UI24&gt;UL14),UL14-UG24,0)))),0)),0)</f>
        <v>　</v>
      </c>
      <c r="UL24" s="857"/>
      <c r="UM24" s="858"/>
      <c r="UN24" s="856" t="str">
        <f>IFERROR(IF(OR(UF24="日",UF24="祝",UF24=0,UG24=""),"　",MAX(IF(AND(UG24&gt;UQ14,UI24&gt;UO14),0,IF(AND(UG24&lt;=UQ14,UG24&gt;UN14,UI24&gt;UO14),UQ14-UG24,IF(AND(UG24&lt;=UQ14,UG24&lt;=UN14,UI24&gt;UO14),UQ14-UN14,IF(AND(UG24&gt;UN14,UI24&lt;=UO14),UI24-UG24,IF(AND(UG24&lt;=UN14,UI24&lt;=UO14),UI24-UN14,0))))),0)),0)</f>
        <v>　</v>
      </c>
      <c r="UO24" s="857"/>
      <c r="UP24" s="858"/>
      <c r="UQ24" s="856" t="str">
        <f>IFERROR(IF(OR(UF24="日",UF24="祝",UF24=0,UG24=""),"　",MAX(IF(AND(UG24&lt;=UQ14,UI24&gt;UR14),UR14-UQ14,IF(UI24&lt;=UR14,0,IF(AND(UG24&gt;UQ14,UI24&gt;UR14),UR14-UG24,0))),0)),0)</f>
        <v>　</v>
      </c>
      <c r="UR24" s="857"/>
      <c r="US24" s="858"/>
      <c r="UT24" s="856" t="str">
        <f>IFERROR(IF(OR(UF24="日",UF24="祝",UF24=0,UG24=""),"　",MAX(IF(UG24&gt;UT14,UI24-UG24,IF(UG24&lt;=UT14,UI24-UT14,0)),0)),0)</f>
        <v>　</v>
      </c>
      <c r="UU24" s="857"/>
      <c r="UV24" s="858"/>
      <c r="UW24" s="856" t="str">
        <f>IFERROR(IF(OR(UF24="日",UF24="祝",UF24=0,UG24=""),"　",MAX(IF(AND(UG24&lt;=UW14,UI24&gt;UX14),UX14-UW14,IF(AND(UG24&gt;UW14,UI24&lt;=UX14),UI24-UG24,IF(AND(UG24&lt;=UW14,UI24&lt;=UX14),UI24-UW14,IF(AND(UG24&gt;UW14,UI24&gt;UX14),UX14-UG24,0)))),0)),0)</f>
        <v>　</v>
      </c>
      <c r="UX24" s="857"/>
      <c r="UY24" s="858"/>
      <c r="UZ24" s="856" t="str">
        <f>IFERROR(IF(OR(UF24="日",UF24="祝",UF24=0,UG24=""),"　",MAX(IF(AND(UG24&gt;VC14,UI24&gt;VA14),0,IF(AND(UG24&lt;=VC14,UG24&gt;UZ14,UI24&gt;VA14),VC14-UG24,IF(AND(UG24&lt;=VC14,UG24&lt;=UZ14,UI24&gt;VA14),VC14-UZ14,IF(AND(UG24&gt;UZ14,UI24&lt;=VA14),UI24-UG24,IF(AND(UG24&lt;=UZ14,UI24&lt;=VA14),UI24-UZ14,0))))),0)),0)</f>
        <v>　</v>
      </c>
      <c r="VA24" s="857"/>
      <c r="VB24" s="858"/>
      <c r="VC24" s="856" t="str">
        <f>IFERROR(IF(OR(UF24="日",UF24="祝",UF24=0,UG24=""),"　",MAX(IF(AND(UG24&lt;=VC14,UI24&gt;VD14),VD14-VC14,IF(UI24&lt;=VD14,0,IF(AND(UG24&gt;VC14,UI24&gt;VD14),VD14-UG24,0))),0)),0)</f>
        <v>　</v>
      </c>
      <c r="VD24" s="857"/>
      <c r="VE24" s="858"/>
      <c r="VF24" s="856" t="str">
        <f t="shared" si="10"/>
        <v>　</v>
      </c>
      <c r="VG24" s="857"/>
      <c r="VH24" s="858"/>
      <c r="VI24" s="859" t="str">
        <f>IF(VL24="×",TIME(0,0,0),IF(VV4="非常勤",UK24,UW24))</f>
        <v>　</v>
      </c>
      <c r="VJ24" s="860"/>
      <c r="VK24" s="861"/>
      <c r="VL24" s="352"/>
      <c r="VM24" s="859" t="str">
        <f>IF(VP24="×",TIME(0,0,0),IF(VV4="非常勤",UN24,UZ24))</f>
        <v>　</v>
      </c>
      <c r="VN24" s="860"/>
      <c r="VO24" s="861"/>
      <c r="VP24" s="352"/>
      <c r="VQ24" s="859" t="str">
        <f>IF(VT24="×",TIME(0,0,0),IF(VV4="非常勤",UQ24,VC24))</f>
        <v>　</v>
      </c>
      <c r="VR24" s="860"/>
      <c r="VS24" s="861"/>
      <c r="VT24" s="352"/>
      <c r="VU24" s="859" t="str">
        <f>IF(VX24="×",TIME(0,0,0),IF(VV4="非常勤",UT24,VF24))</f>
        <v>　</v>
      </c>
      <c r="VV24" s="860"/>
      <c r="VW24" s="861"/>
      <c r="VX24" s="352"/>
      <c r="VY24" s="862"/>
      <c r="VZ24" s="863"/>
      <c r="WA24" s="862"/>
      <c r="WB24" s="864"/>
      <c r="WC24" s="863"/>
      <c r="WD24" s="865"/>
      <c r="WE24" s="866"/>
      <c r="WF24" s="866"/>
      <c r="WG24" s="867"/>
      <c r="WH24" s="377">
        <f>$A$24</f>
        <v>10</v>
      </c>
      <c r="WI24" s="378" t="str">
        <f>$B$24</f>
        <v>金</v>
      </c>
      <c r="WJ24" s="854"/>
      <c r="WK24" s="855"/>
      <c r="WL24" s="854"/>
      <c r="WM24" s="855"/>
      <c r="WN24" s="856" t="str">
        <f>IFERROR(IF(OR(WI24="日",WI24="祝",WI24=0,WJ24=""),"　",MAX(IF(AND(WJ24&lt;=WN14,WL24&gt;WO14),WO14-WN14,IF(AND(WJ24&gt;WN14,WL24&lt;=WO14),WL24-WJ24,IF(AND(WJ24&lt;=WN14,WL24&lt;=WO14),WL24-WN14,IF(AND(WJ24&gt;WN14,WL24&gt;WO14),WO14-WJ24,0)))),0)),0)</f>
        <v>　</v>
      </c>
      <c r="WO24" s="857"/>
      <c r="WP24" s="858"/>
      <c r="WQ24" s="856" t="str">
        <f>IFERROR(IF(OR(WI24="日",WI24="祝",WI24=0,WJ24=""),"　",MAX(IF(AND(WJ24&gt;WT14,WL24&gt;WR14),0,IF(AND(WJ24&lt;=WT14,WJ24&gt;WQ14,WL24&gt;WR14),WT14-WJ24,IF(AND(WJ24&lt;=WT14,WJ24&lt;=WQ14,WL24&gt;WR14),WT14-WQ14,IF(AND(WJ24&gt;WQ14,WL24&lt;=WR14),WL24-WJ24,IF(AND(WJ24&lt;=WQ14,WL24&lt;=WR14),WL24-WQ14,0))))),0)),0)</f>
        <v>　</v>
      </c>
      <c r="WR24" s="857"/>
      <c r="WS24" s="858"/>
      <c r="WT24" s="856" t="str">
        <f>IFERROR(IF(OR(WI24="日",WI24="祝",WI24=0,WJ24=""),"　",MAX(IF(AND(WJ24&lt;=WT14,WL24&gt;WU14),WU14-WT14,IF(WL24&lt;=WU14,0,IF(AND(WJ24&gt;WT14,WL24&gt;WU14),WU14-WJ24,0))),0)),0)</f>
        <v>　</v>
      </c>
      <c r="WU24" s="857"/>
      <c r="WV24" s="858"/>
      <c r="WW24" s="856" t="str">
        <f>IFERROR(IF(OR(WI24="日",WI24="祝",WI24=0,WJ24=""),"　",MAX(IF(WJ24&gt;WW14,WL24-WJ24,IF(WJ24&lt;=WW14,WL24-WW14,0)),0)),0)</f>
        <v>　</v>
      </c>
      <c r="WX24" s="857"/>
      <c r="WY24" s="858"/>
      <c r="WZ24" s="856" t="str">
        <f>IFERROR(IF(OR(WI24="日",WI24="祝",WI24=0,WJ24=""),"　",MAX(IF(AND(WJ24&lt;=WZ14,WL24&gt;XA14),XA14-WZ14,IF(AND(WJ24&gt;WZ14,WL24&lt;=XA14),WL24-WJ24,IF(AND(WJ24&lt;=WZ14,WL24&lt;=XA14),WL24-WZ14,IF(AND(WJ24&gt;WZ14,WL24&gt;XA14),XA14-WJ24,0)))),0)),0)</f>
        <v>　</v>
      </c>
      <c r="XA24" s="857"/>
      <c r="XB24" s="858"/>
      <c r="XC24" s="856" t="str">
        <f>IFERROR(IF(OR(WI24="日",WI24="祝",WI24=0,WJ24=""),"　",MAX(IF(AND(WJ24&gt;XF14,WL24&gt;XD14),0,IF(AND(WJ24&lt;=XF14,WJ24&gt;XC14,WL24&gt;XD14),XF14-WJ24,IF(AND(WJ24&lt;=XF14,WJ24&lt;=XC14,WL24&gt;XD14),XF14-XC14,IF(AND(WJ24&gt;XC14,WL24&lt;=XD14),WL24-WJ24,IF(AND(WJ24&lt;=XC14,WL24&lt;=XD14),WL24-XC14,0))))),0)),0)</f>
        <v>　</v>
      </c>
      <c r="XD24" s="857"/>
      <c r="XE24" s="858"/>
      <c r="XF24" s="856" t="str">
        <f>IFERROR(IF(OR(WI24="日",WI24="祝",WI24=0,WJ24=""),"　",MAX(IF(AND(WJ24&lt;=XF14,WL24&gt;XG14),XG14-XF14,IF(WL24&lt;=XG14,0,IF(AND(WJ24&gt;XF14,WL24&gt;XG14),XG14-WJ24,0))),0)),0)</f>
        <v>　</v>
      </c>
      <c r="XG24" s="857"/>
      <c r="XH24" s="858"/>
      <c r="XI24" s="856" t="str">
        <f t="shared" si="11"/>
        <v>　</v>
      </c>
      <c r="XJ24" s="857"/>
      <c r="XK24" s="858"/>
      <c r="XL24" s="859" t="str">
        <f>IF(XO24="×",TIME(0,0,0),IF(XY4="非常勤",WN24,WZ24))</f>
        <v>　</v>
      </c>
      <c r="XM24" s="860"/>
      <c r="XN24" s="861"/>
      <c r="XO24" s="352"/>
      <c r="XP24" s="859" t="str">
        <f>IF(XS24="×",TIME(0,0,0),IF(XY4="非常勤",WQ24,XC24))</f>
        <v>　</v>
      </c>
      <c r="XQ24" s="860"/>
      <c r="XR24" s="861"/>
      <c r="XS24" s="352"/>
      <c r="XT24" s="859" t="str">
        <f>IF(XW24="×",TIME(0,0,0),IF(XY4="非常勤",WT24,XF24))</f>
        <v>　</v>
      </c>
      <c r="XU24" s="860"/>
      <c r="XV24" s="861"/>
      <c r="XW24" s="352"/>
      <c r="XX24" s="859" t="str">
        <f>IF(YA24="×",TIME(0,0,0),IF(XY4="非常勤",WW24,XI24))</f>
        <v>　</v>
      </c>
      <c r="XY24" s="860"/>
      <c r="XZ24" s="861"/>
      <c r="YA24" s="352"/>
      <c r="YB24" s="862"/>
      <c r="YC24" s="863"/>
      <c r="YD24" s="862"/>
      <c r="YE24" s="864"/>
      <c r="YF24" s="863"/>
      <c r="YG24" s="865"/>
      <c r="YH24" s="866"/>
      <c r="YI24" s="866"/>
      <c r="YJ24" s="867"/>
      <c r="YK24" s="377">
        <f>$A$24</f>
        <v>10</v>
      </c>
      <c r="YL24" s="378" t="str">
        <f>$B$24</f>
        <v>金</v>
      </c>
      <c r="YM24" s="854"/>
      <c r="YN24" s="855"/>
      <c r="YO24" s="854"/>
      <c r="YP24" s="855"/>
      <c r="YQ24" s="856" t="str">
        <f>IFERROR(IF(OR(YL24="日",YL24="祝",YL24=0,YM24=""),"　",MAX(IF(AND(YM24&lt;=YQ14,YO24&gt;YR14),YR14-YQ14,IF(AND(YM24&gt;YQ14,YO24&lt;=YR14),YO24-YM24,IF(AND(YM24&lt;=YQ14,YO24&lt;=YR14),YO24-YQ14,IF(AND(YM24&gt;YQ14,YO24&gt;YR14),YR14-YM24,0)))),0)),0)</f>
        <v>　</v>
      </c>
      <c r="YR24" s="857"/>
      <c r="YS24" s="858"/>
      <c r="YT24" s="856" t="str">
        <f>IFERROR(IF(OR(YL24="日",YL24="祝",YL24=0,YM24=""),"　",MAX(IF(AND(YM24&gt;YW14,YO24&gt;YU14),0,IF(AND(YM24&lt;=YW14,YM24&gt;YT14,YO24&gt;YU14),YW14-YM24,IF(AND(YM24&lt;=YW14,YM24&lt;=YT14,YO24&gt;YU14),YW14-YT14,IF(AND(YM24&gt;YT14,YO24&lt;=YU14),YO24-YM24,IF(AND(YM24&lt;=YT14,YO24&lt;=YU14),YO24-YT14,0))))),0)),0)</f>
        <v>　</v>
      </c>
      <c r="YU24" s="857"/>
      <c r="YV24" s="858"/>
      <c r="YW24" s="856" t="str">
        <f>IFERROR(IF(OR(YL24="日",YL24="祝",YL24=0,YM24=""),"　",MAX(IF(AND(YM24&lt;=YW14,YO24&gt;YX14),YX14-YW14,IF(YO24&lt;=YX14,0,IF(AND(YM24&gt;YW14,YO24&gt;YX14),YX14-YM24,0))),0)),0)</f>
        <v>　</v>
      </c>
      <c r="YX24" s="857"/>
      <c r="YY24" s="858"/>
      <c r="YZ24" s="856" t="str">
        <f>IFERROR(IF(OR(YL24="日",YL24="祝",YL24=0,YM24=""),"　",MAX(IF(YM24&gt;YZ14,YO24-YM24,IF(YM24&lt;=YZ14,YO24-YZ14,0)),0)),0)</f>
        <v>　</v>
      </c>
      <c r="ZA24" s="857"/>
      <c r="ZB24" s="858"/>
      <c r="ZC24" s="856" t="str">
        <f>IFERROR(IF(OR(YL24="日",YL24="祝",YL24=0,YM24=""),"　",MAX(IF(AND(YM24&lt;=ZC14,YO24&gt;ZD14),ZD14-ZC14,IF(AND(YM24&gt;ZC14,YO24&lt;=ZD14),YO24-YM24,IF(AND(YM24&lt;=ZC14,YO24&lt;=ZD14),YO24-ZC14,IF(AND(YM24&gt;ZC14,YO24&gt;ZD14),ZD14-YM24,0)))),0)),0)</f>
        <v>　</v>
      </c>
      <c r="ZD24" s="857"/>
      <c r="ZE24" s="858"/>
      <c r="ZF24" s="856" t="str">
        <f>IFERROR(IF(OR(YL24="日",YL24="祝",YL24=0,YM24=""),"　",MAX(IF(AND(YM24&gt;ZI14,YO24&gt;ZG14),0,IF(AND(YM24&lt;=ZI14,YM24&gt;ZF14,YO24&gt;ZG14),ZI14-YM24,IF(AND(YM24&lt;=ZI14,YM24&lt;=ZF14,YO24&gt;ZG14),ZI14-ZF14,IF(AND(YM24&gt;ZF14,YO24&lt;=ZG14),YO24-YM24,IF(AND(YM24&lt;=ZF14,YO24&lt;=ZG14),YO24-ZF14,0))))),0)),0)</f>
        <v>　</v>
      </c>
      <c r="ZG24" s="857"/>
      <c r="ZH24" s="858"/>
      <c r="ZI24" s="856" t="str">
        <f>IFERROR(IF(OR(YL24="日",YL24="祝",YL24=0,YM24=""),"　",MAX(IF(AND(YM24&lt;=ZI14,YO24&gt;ZJ14),ZJ14-ZI14,IF(YO24&lt;=ZJ14,0,IF(AND(YM24&gt;ZI14,YO24&gt;ZJ14),ZJ14-YM24,0))),0)),0)</f>
        <v>　</v>
      </c>
      <c r="ZJ24" s="857"/>
      <c r="ZK24" s="858"/>
      <c r="ZL24" s="856" t="str">
        <f t="shared" si="12"/>
        <v>　</v>
      </c>
      <c r="ZM24" s="857"/>
      <c r="ZN24" s="858"/>
      <c r="ZO24" s="859" t="str">
        <f>IF(ZR24="×",TIME(0,0,0),IF(AAB4="非常勤",YQ24,ZC24))</f>
        <v>　</v>
      </c>
      <c r="ZP24" s="860"/>
      <c r="ZQ24" s="861"/>
      <c r="ZR24" s="352"/>
      <c r="ZS24" s="859" t="str">
        <f>IF(ZV24="×",TIME(0,0,0),IF(AAB4="非常勤",YT24,ZF24))</f>
        <v>　</v>
      </c>
      <c r="ZT24" s="860"/>
      <c r="ZU24" s="861"/>
      <c r="ZV24" s="352"/>
      <c r="ZW24" s="859" t="str">
        <f>IF(ZZ24="×",TIME(0,0,0),IF(AAB4="非常勤",YW24,ZI24))</f>
        <v>　</v>
      </c>
      <c r="ZX24" s="860"/>
      <c r="ZY24" s="861"/>
      <c r="ZZ24" s="352"/>
      <c r="AAA24" s="859" t="str">
        <f>IF(AAD24="×",TIME(0,0,0),IF(AAB4="非常勤",YZ24,ZL24))</f>
        <v>　</v>
      </c>
      <c r="AAB24" s="860"/>
      <c r="AAC24" s="861"/>
      <c r="AAD24" s="352"/>
      <c r="AAE24" s="862"/>
      <c r="AAF24" s="863"/>
      <c r="AAG24" s="862"/>
      <c r="AAH24" s="864"/>
      <c r="AAI24" s="863"/>
      <c r="AAJ24" s="865"/>
      <c r="AAK24" s="866"/>
      <c r="AAL24" s="866"/>
      <c r="AAM24" s="867"/>
      <c r="AAN24" s="377">
        <f>$A$24</f>
        <v>10</v>
      </c>
      <c r="AAO24" s="378" t="str">
        <f>$B$24</f>
        <v>金</v>
      </c>
      <c r="AAP24" s="854"/>
      <c r="AAQ24" s="855"/>
      <c r="AAR24" s="854"/>
      <c r="AAS24" s="855"/>
      <c r="AAT24" s="856" t="str">
        <f>IFERROR(IF(OR(AAO24="日",AAO24="祝",AAO24=0,AAP24=""),"　",MAX(IF(AND(AAP24&lt;=AAT14,AAR24&gt;AAU14),AAU14-AAT14,IF(AND(AAP24&gt;AAT14,AAR24&lt;=AAU14),AAR24-AAP24,IF(AND(AAP24&lt;=AAT14,AAR24&lt;=AAU14),AAR24-AAT14,IF(AND(AAP24&gt;AAT14,AAR24&gt;AAU14),AAU14-AAP24,0)))),0)),0)</f>
        <v>　</v>
      </c>
      <c r="AAU24" s="857"/>
      <c r="AAV24" s="858"/>
      <c r="AAW24" s="856" t="str">
        <f>IFERROR(IF(OR(AAO24="日",AAO24="祝",AAO24=0,AAP24=""),"　",MAX(IF(AND(AAP24&gt;AAZ14,AAR24&gt;AAX14),0,IF(AND(AAP24&lt;=AAZ14,AAP24&gt;AAW14,AAR24&gt;AAX14),AAZ14-AAP24,IF(AND(AAP24&lt;=AAZ14,AAP24&lt;=AAW14,AAR24&gt;AAX14),AAZ14-AAW14,IF(AND(AAP24&gt;AAW14,AAR24&lt;=AAX14),AAR24-AAP24,IF(AND(AAP24&lt;=AAW14,AAR24&lt;=AAX14),AAR24-AAW14,0))))),0)),0)</f>
        <v>　</v>
      </c>
      <c r="AAX24" s="857"/>
      <c r="AAY24" s="858"/>
      <c r="AAZ24" s="856" t="str">
        <f>IFERROR(IF(OR(AAO24="日",AAO24="祝",AAO24=0,AAP24=""),"　",MAX(IF(AND(AAP24&lt;=AAZ14,AAR24&gt;ABA14),ABA14-AAZ14,IF(AAR24&lt;=ABA14,0,IF(AND(AAP24&gt;AAZ14,AAR24&gt;ABA14),ABA14-AAP24,0))),0)),0)</f>
        <v>　</v>
      </c>
      <c r="ABA24" s="857"/>
      <c r="ABB24" s="858"/>
      <c r="ABC24" s="856" t="str">
        <f>IFERROR(IF(OR(AAO24="日",AAO24="祝",AAO24=0,AAP24=""),"　",MAX(IF(AAP24&gt;ABC14,AAR24-AAP24,IF(AAP24&lt;=ABC14,AAR24-ABC14,0)),0)),0)</f>
        <v>　</v>
      </c>
      <c r="ABD24" s="857"/>
      <c r="ABE24" s="858"/>
      <c r="ABF24" s="856" t="str">
        <f>IFERROR(IF(OR(AAO24="日",AAO24="祝",AAO24=0,AAP24=""),"　",MAX(IF(AND(AAP24&lt;=ABF14,AAR24&gt;ABG14),ABG14-ABF14,IF(AND(AAP24&gt;ABF14,AAR24&lt;=ABG14),AAR24-AAP24,IF(AND(AAP24&lt;=ABF14,AAR24&lt;=ABG14),AAR24-ABF14,IF(AND(AAP24&gt;ABF14,AAR24&gt;ABG14),ABG14-AAP24,0)))),0)),0)</f>
        <v>　</v>
      </c>
      <c r="ABG24" s="857"/>
      <c r="ABH24" s="858"/>
      <c r="ABI24" s="856" t="str">
        <f>IFERROR(IF(OR(AAO24="日",AAO24="祝",AAO24=0,AAP24=""),"　",MAX(IF(AND(AAP24&gt;ABL14,AAR24&gt;ABJ14),0,IF(AND(AAP24&lt;=ABL14,AAP24&gt;ABI14,AAR24&gt;ABJ14),ABL14-AAP24,IF(AND(AAP24&lt;=ABL14,AAP24&lt;=ABI14,AAR24&gt;ABJ14),ABL14-ABI14,IF(AND(AAP24&gt;ABI14,AAR24&lt;=ABJ14),AAR24-AAP24,IF(AND(AAP24&lt;=ABI14,AAR24&lt;=ABJ14),AAR24-ABI14,0))))),0)),0)</f>
        <v>　</v>
      </c>
      <c r="ABJ24" s="857"/>
      <c r="ABK24" s="858"/>
      <c r="ABL24" s="856" t="str">
        <f>IFERROR(IF(OR(AAO24="日",AAO24="祝",AAO24=0,AAP24=""),"　",MAX(IF(AND(AAP24&lt;=ABL14,AAR24&gt;ABM14),ABM14-ABL14,IF(AAR24&lt;=ABM14,0,IF(AND(AAP24&gt;ABL14,AAR24&gt;ABM14),ABM14-AAP24,0))),0)),0)</f>
        <v>　</v>
      </c>
      <c r="ABM24" s="857"/>
      <c r="ABN24" s="858"/>
      <c r="ABO24" s="856" t="str">
        <f t="shared" si="13"/>
        <v>　</v>
      </c>
      <c r="ABP24" s="857"/>
      <c r="ABQ24" s="858"/>
      <c r="ABR24" s="859" t="str">
        <f>IF(ABU24="×",TIME(0,0,0),IF(ACE4="非常勤",AAT24,ABF24))</f>
        <v>　</v>
      </c>
      <c r="ABS24" s="860"/>
      <c r="ABT24" s="861"/>
      <c r="ABU24" s="352"/>
      <c r="ABV24" s="859" t="str">
        <f>IF(ABY24="×",TIME(0,0,0),IF(ACE4="非常勤",AAW24,ABI24))</f>
        <v>　</v>
      </c>
      <c r="ABW24" s="860"/>
      <c r="ABX24" s="861"/>
      <c r="ABY24" s="352"/>
      <c r="ABZ24" s="859" t="str">
        <f>IF(ACC24="×",TIME(0,0,0),IF(ACE4="非常勤",AAZ24,ABL24))</f>
        <v>　</v>
      </c>
      <c r="ACA24" s="860"/>
      <c r="ACB24" s="861"/>
      <c r="ACC24" s="352"/>
      <c r="ACD24" s="859" t="str">
        <f>IF(ACG24="×",TIME(0,0,0),IF(ACE4="非常勤",ABC24,ABO24))</f>
        <v>　</v>
      </c>
      <c r="ACE24" s="860"/>
      <c r="ACF24" s="861"/>
      <c r="ACG24" s="352"/>
      <c r="ACH24" s="862"/>
      <c r="ACI24" s="863"/>
      <c r="ACJ24" s="862"/>
      <c r="ACK24" s="864"/>
      <c r="ACL24" s="863"/>
      <c r="ACM24" s="865"/>
      <c r="ACN24" s="866"/>
      <c r="ACO24" s="866"/>
      <c r="ACP24" s="867"/>
      <c r="ACQ24" s="377">
        <f>$A$24</f>
        <v>10</v>
      </c>
      <c r="ACR24" s="378" t="str">
        <f>$B$24</f>
        <v>金</v>
      </c>
      <c r="ACS24" s="854"/>
      <c r="ACT24" s="855"/>
      <c r="ACU24" s="854"/>
      <c r="ACV24" s="855"/>
      <c r="ACW24" s="856" t="str">
        <f>IFERROR(IF(OR(ACR24="日",ACR24="祝",ACR24=0,ACS24=""),"　",MAX(IF(AND(ACS24&lt;=ACW14,ACU24&gt;ACX14),ACX14-ACW14,IF(AND(ACS24&gt;ACW14,ACU24&lt;=ACX14),ACU24-ACS24,IF(AND(ACS24&lt;=ACW14,ACU24&lt;=ACX14),ACU24-ACW14,IF(AND(ACS24&gt;ACW14,ACU24&gt;ACX14),ACX14-ACS24,0)))),0)),0)</f>
        <v>　</v>
      </c>
      <c r="ACX24" s="857"/>
      <c r="ACY24" s="858"/>
      <c r="ACZ24" s="856" t="str">
        <f>IFERROR(IF(OR(ACR24="日",ACR24="祝",ACR24=0,ACS24=""),"　",MAX(IF(AND(ACS24&gt;ADC14,ACU24&gt;ADA14),0,IF(AND(ACS24&lt;=ADC14,ACS24&gt;ACZ14,ACU24&gt;ADA14),ADC14-ACS24,IF(AND(ACS24&lt;=ADC14,ACS24&lt;=ACZ14,ACU24&gt;ADA14),ADC14-ACZ14,IF(AND(ACS24&gt;ACZ14,ACU24&lt;=ADA14),ACU24-ACS24,IF(AND(ACS24&lt;=ACZ14,ACU24&lt;=ADA14),ACU24-ACZ14,0))))),0)),0)</f>
        <v>　</v>
      </c>
      <c r="ADA24" s="857"/>
      <c r="ADB24" s="858"/>
      <c r="ADC24" s="856" t="str">
        <f>IFERROR(IF(OR(ACR24="日",ACR24="祝",ACR24=0,ACS24=""),"　",MAX(IF(AND(ACS24&lt;=ADC14,ACU24&gt;ADD14),ADD14-ADC14,IF(ACU24&lt;=ADD14,0,IF(AND(ACS24&gt;ADC14,ACU24&gt;ADD14),ADD14-ACS24,0))),0)),0)</f>
        <v>　</v>
      </c>
      <c r="ADD24" s="857"/>
      <c r="ADE24" s="858"/>
      <c r="ADF24" s="856" t="str">
        <f>IFERROR(IF(OR(ACR24="日",ACR24="祝",ACR24=0,ACS24=""),"　",MAX(IF(ACS24&gt;ADF14,ACU24-ACS24,IF(ACS24&lt;=ADF14,ACU24-ADF14,0)),0)),0)</f>
        <v>　</v>
      </c>
      <c r="ADG24" s="857"/>
      <c r="ADH24" s="858"/>
      <c r="ADI24" s="856" t="str">
        <f>IFERROR(IF(OR(ACR24="日",ACR24="祝",ACR24=0,ACS24=""),"　",MAX(IF(AND(ACS24&lt;=ADI14,ACU24&gt;ADJ14),ADJ14-ADI14,IF(AND(ACS24&gt;ADI14,ACU24&lt;=ADJ14),ACU24-ACS24,IF(AND(ACS24&lt;=ADI14,ACU24&lt;=ADJ14),ACU24-ADI14,IF(AND(ACS24&gt;ADI14,ACU24&gt;ADJ14),ADJ14-ACS24,0)))),0)),0)</f>
        <v>　</v>
      </c>
      <c r="ADJ24" s="857"/>
      <c r="ADK24" s="858"/>
      <c r="ADL24" s="856" t="str">
        <f>IFERROR(IF(OR(ACR24="日",ACR24="祝",ACR24=0,ACS24=""),"　",MAX(IF(AND(ACS24&gt;ADO14,ACU24&gt;ADM14),0,IF(AND(ACS24&lt;=ADO14,ACS24&gt;ADL14,ACU24&gt;ADM14),ADO14-ACS24,IF(AND(ACS24&lt;=ADO14,ACS24&lt;=ADL14,ACU24&gt;ADM14),ADO14-ADL14,IF(AND(ACS24&gt;ADL14,ACU24&lt;=ADM14),ACU24-ACS24,IF(AND(ACS24&lt;=ADL14,ACU24&lt;=ADM14),ACU24-ADL14,0))))),0)),0)</f>
        <v>　</v>
      </c>
      <c r="ADM24" s="857"/>
      <c r="ADN24" s="858"/>
      <c r="ADO24" s="856" t="str">
        <f>IFERROR(IF(OR(ACR24="日",ACR24="祝",ACR24=0,ACS24=""),"　",MAX(IF(AND(ACS24&lt;=ADO14,ACU24&gt;ADP14),ADP14-ADO14,IF(ACU24&lt;=ADP14,0,IF(AND(ACS24&gt;ADO14,ACU24&gt;ADP14),ADP14-ACS24,0))),0)),0)</f>
        <v>　</v>
      </c>
      <c r="ADP24" s="857"/>
      <c r="ADQ24" s="858"/>
      <c r="ADR24" s="856" t="str">
        <f t="shared" si="14"/>
        <v>　</v>
      </c>
      <c r="ADS24" s="857"/>
      <c r="ADT24" s="858"/>
      <c r="ADU24" s="859" t="str">
        <f>IF(ADX24="×",TIME(0,0,0),IF(AEH4="非常勤",ACW24,ADI24))</f>
        <v>　</v>
      </c>
      <c r="ADV24" s="860"/>
      <c r="ADW24" s="861"/>
      <c r="ADX24" s="352"/>
      <c r="ADY24" s="859" t="str">
        <f>IF(AEB24="×",TIME(0,0,0),IF(AEH4="非常勤",ACZ24,ADL24))</f>
        <v>　</v>
      </c>
      <c r="ADZ24" s="860"/>
      <c r="AEA24" s="861"/>
      <c r="AEB24" s="352"/>
      <c r="AEC24" s="859" t="str">
        <f>IF(AEF24="×",TIME(0,0,0),IF(AEH4="非常勤",ADC24,ADO24))</f>
        <v>　</v>
      </c>
      <c r="AED24" s="860"/>
      <c r="AEE24" s="861"/>
      <c r="AEF24" s="352"/>
      <c r="AEG24" s="859" t="str">
        <f>IF(AEJ24="×",TIME(0,0,0),IF(AEH4="非常勤",ADF24,ADR24))</f>
        <v>　</v>
      </c>
      <c r="AEH24" s="860"/>
      <c r="AEI24" s="861"/>
      <c r="AEJ24" s="352"/>
      <c r="AEK24" s="862"/>
      <c r="AEL24" s="863"/>
      <c r="AEM24" s="862"/>
      <c r="AEN24" s="864"/>
      <c r="AEO24" s="863"/>
      <c r="AEP24" s="865"/>
      <c r="AEQ24" s="866"/>
      <c r="AER24" s="866"/>
      <c r="AES24" s="867"/>
      <c r="AET24" s="377">
        <f>$A$24</f>
        <v>10</v>
      </c>
      <c r="AEU24" s="378" t="str">
        <f>$B$24</f>
        <v>金</v>
      </c>
      <c r="AEV24" s="854"/>
      <c r="AEW24" s="855"/>
      <c r="AEX24" s="854"/>
      <c r="AEY24" s="855"/>
      <c r="AEZ24" s="856" t="str">
        <f>IFERROR(IF(OR(AEU24="日",AEU24="祝",AEU24=0,AEV24=""),"　",MAX(IF(AND(AEV24&lt;=AEZ14,AEX24&gt;AFA14),AFA14-AEZ14,IF(AND(AEV24&gt;AEZ14,AEX24&lt;=AFA14),AEX24-AEV24,IF(AND(AEV24&lt;=AEZ14,AEX24&lt;=AFA14),AEX24-AEZ14,IF(AND(AEV24&gt;AEZ14,AEX24&gt;AFA14),AFA14-AEV24,0)))),0)),0)</f>
        <v>　</v>
      </c>
      <c r="AFA24" s="857"/>
      <c r="AFB24" s="858"/>
      <c r="AFC24" s="856" t="str">
        <f>IFERROR(IF(OR(AEU24="日",AEU24="祝",AEU24=0,AEV24=""),"　",MAX(IF(AND(AEV24&gt;AFF14,AEX24&gt;AFD14),0,IF(AND(AEV24&lt;=AFF14,AEV24&gt;AFC14,AEX24&gt;AFD14),AFF14-AEV24,IF(AND(AEV24&lt;=AFF14,AEV24&lt;=AFC14,AEX24&gt;AFD14),AFF14-AFC14,IF(AND(AEV24&gt;AFC14,AEX24&lt;=AFD14),AEX24-AEV24,IF(AND(AEV24&lt;=AFC14,AEX24&lt;=AFD14),AEX24-AFC14,0))))),0)),0)</f>
        <v>　</v>
      </c>
      <c r="AFD24" s="857"/>
      <c r="AFE24" s="858"/>
      <c r="AFF24" s="856" t="str">
        <f>IFERROR(IF(OR(AEU24="日",AEU24="祝",AEU24=0,AEV24=""),"　",MAX(IF(AND(AEV24&lt;=AFF14,AEX24&gt;AFG14),AFG14-AFF14,IF(AEX24&lt;=AFG14,0,IF(AND(AEV24&gt;AFF14,AEX24&gt;AFG14),AFG14-AEV24,0))),0)),0)</f>
        <v>　</v>
      </c>
      <c r="AFG24" s="857"/>
      <c r="AFH24" s="858"/>
      <c r="AFI24" s="856" t="str">
        <f>IFERROR(IF(OR(AEU24="日",AEU24="祝",AEU24=0,AEV24=""),"　",MAX(IF(AEV24&gt;AFI14,AEX24-AEV24,IF(AEV24&lt;=AFI14,AEX24-AFI14,0)),0)),0)</f>
        <v>　</v>
      </c>
      <c r="AFJ24" s="857"/>
      <c r="AFK24" s="858"/>
      <c r="AFL24" s="856" t="str">
        <f>IFERROR(IF(OR(AEU24="日",AEU24="祝",AEU24=0,AEV24=""),"　",MAX(IF(AND(AEV24&lt;=AFL14,AEX24&gt;AFM14),AFM14-AFL14,IF(AND(AEV24&gt;AFL14,AEX24&lt;=AFM14),AEX24-AEV24,IF(AND(AEV24&lt;=AFL14,AEX24&lt;=AFM14),AEX24-AFL14,IF(AND(AEV24&gt;AFL14,AEX24&gt;AFM14),AFM14-AEV24,0)))),0)),0)</f>
        <v>　</v>
      </c>
      <c r="AFM24" s="857"/>
      <c r="AFN24" s="858"/>
      <c r="AFO24" s="856" t="str">
        <f>IFERROR(IF(OR(AEU24="日",AEU24="祝",AEU24=0,AEV24=""),"　",MAX(IF(AND(AEV24&gt;AFR14,AEX24&gt;AFP14),0,IF(AND(AEV24&lt;=AFR14,AEV24&gt;AFO14,AEX24&gt;AFP14),AFR14-AEV24,IF(AND(AEV24&lt;=AFR14,AEV24&lt;=AFO14,AEX24&gt;AFP14),AFR14-AFO14,IF(AND(AEV24&gt;AFO14,AEX24&lt;=AFP14),AEX24-AEV24,IF(AND(AEV24&lt;=AFO14,AEX24&lt;=AFP14),AEX24-AFO14,0))))),0)),0)</f>
        <v>　</v>
      </c>
      <c r="AFP24" s="857"/>
      <c r="AFQ24" s="858"/>
      <c r="AFR24" s="856" t="str">
        <f>IFERROR(IF(OR(AEU24="日",AEU24="祝",AEU24=0,AEV24=""),"　",MAX(IF(AND(AEV24&lt;=AFR14,AEX24&gt;AFS14),AFS14-AFR14,IF(AEX24&lt;=AFS14,0,IF(AND(AEV24&gt;AFR14,AEX24&gt;AFS14),AFS14-AEV24,0))),0)),0)</f>
        <v>　</v>
      </c>
      <c r="AFS24" s="857"/>
      <c r="AFT24" s="858"/>
      <c r="AFU24" s="856" t="str">
        <f t="shared" si="15"/>
        <v>　</v>
      </c>
      <c r="AFV24" s="857"/>
      <c r="AFW24" s="858"/>
      <c r="AFX24" s="859" t="str">
        <f>IF(AGA24="×",TIME(0,0,0),IF(AGK4="非常勤",AEZ24,AFL24))</f>
        <v>　</v>
      </c>
      <c r="AFY24" s="860"/>
      <c r="AFZ24" s="861"/>
      <c r="AGA24" s="352"/>
      <c r="AGB24" s="859" t="str">
        <f>IF(AGE24="×",TIME(0,0,0),IF(AGK4="非常勤",AFC24,AFO24))</f>
        <v>　</v>
      </c>
      <c r="AGC24" s="860"/>
      <c r="AGD24" s="861"/>
      <c r="AGE24" s="352"/>
      <c r="AGF24" s="859" t="str">
        <f>IF(AGI24="×",TIME(0,0,0),IF(AGK4="非常勤",AFF24,AFR24))</f>
        <v>　</v>
      </c>
      <c r="AGG24" s="860"/>
      <c r="AGH24" s="861"/>
      <c r="AGI24" s="352"/>
      <c r="AGJ24" s="859" t="str">
        <f>IF(AGM24="×",TIME(0,0,0),IF(AGK4="非常勤",AFI24,AFU24))</f>
        <v>　</v>
      </c>
      <c r="AGK24" s="860"/>
      <c r="AGL24" s="861"/>
      <c r="AGM24" s="352"/>
      <c r="AGN24" s="862"/>
      <c r="AGO24" s="863"/>
      <c r="AGP24" s="862"/>
      <c r="AGQ24" s="864"/>
      <c r="AGR24" s="863"/>
      <c r="AGS24" s="865"/>
      <c r="AGT24" s="866"/>
      <c r="AGU24" s="866"/>
      <c r="AGV24" s="867"/>
      <c r="AGW24" s="377">
        <f>$A$24</f>
        <v>10</v>
      </c>
      <c r="AGX24" s="378" t="str">
        <f>$B$24</f>
        <v>金</v>
      </c>
      <c r="AGY24" s="854"/>
      <c r="AGZ24" s="855"/>
      <c r="AHA24" s="854"/>
      <c r="AHB24" s="855"/>
      <c r="AHC24" s="856" t="str">
        <f>IFERROR(IF(OR(AGX24="日",AGX24="祝",AGX24=0,AGY24=""),"　",MAX(IF(AND(AGY24&lt;=AHC14,AHA24&gt;AHD14),AHD14-AHC14,IF(AND(AGY24&gt;AHC14,AHA24&lt;=AHD14),AHA24-AGY24,IF(AND(AGY24&lt;=AHC14,AHA24&lt;=AHD14),AHA24-AHC14,IF(AND(AGY24&gt;AHC14,AHA24&gt;AHD14),AHD14-AGY24,0)))),0)),0)</f>
        <v>　</v>
      </c>
      <c r="AHD24" s="857"/>
      <c r="AHE24" s="858"/>
      <c r="AHF24" s="856" t="str">
        <f>IFERROR(IF(OR(AGX24="日",AGX24="祝",AGX24=0,AGY24=""),"　",MAX(IF(AND(AGY24&gt;AHI14,AHA24&gt;AHG14),0,IF(AND(AGY24&lt;=AHI14,AGY24&gt;AHF14,AHA24&gt;AHG14),AHI14-AGY24,IF(AND(AGY24&lt;=AHI14,AGY24&lt;=AHF14,AHA24&gt;AHG14),AHI14-AHF14,IF(AND(AGY24&gt;AHF14,AHA24&lt;=AHG14),AHA24-AGY24,IF(AND(AGY24&lt;=AHF14,AHA24&lt;=AHG14),AHA24-AHF14,0))))),0)),0)</f>
        <v>　</v>
      </c>
      <c r="AHG24" s="857"/>
      <c r="AHH24" s="858"/>
      <c r="AHI24" s="856" t="str">
        <f>IFERROR(IF(OR(AGX24="日",AGX24="祝",AGX24=0,AGY24=""),"　",MAX(IF(AND(AGY24&lt;=AHI14,AHA24&gt;AHJ14),AHJ14-AHI14,IF(AHA24&lt;=AHJ14,0,IF(AND(AGY24&gt;AHI14,AHA24&gt;AHJ14),AHJ14-AGY24,0))),0)),0)</f>
        <v>　</v>
      </c>
      <c r="AHJ24" s="857"/>
      <c r="AHK24" s="858"/>
      <c r="AHL24" s="856" t="str">
        <f>IFERROR(IF(OR(AGX24="日",AGX24="祝",AGX24=0,AGY24=""),"　",MAX(IF(AGY24&gt;AHL14,AHA24-AGY24,IF(AGY24&lt;=AHL14,AHA24-AHL14,0)),0)),0)</f>
        <v>　</v>
      </c>
      <c r="AHM24" s="857"/>
      <c r="AHN24" s="858"/>
      <c r="AHO24" s="856" t="str">
        <f>IFERROR(IF(OR(AGX24="日",AGX24="祝",AGX24=0,AGY24=""),"　",MAX(IF(AND(AGY24&lt;=AHO14,AHA24&gt;AHP14),AHP14-AHO14,IF(AND(AGY24&gt;AHO14,AHA24&lt;=AHP14),AHA24-AGY24,IF(AND(AGY24&lt;=AHO14,AHA24&lt;=AHP14),AHA24-AHO14,IF(AND(AGY24&gt;AHO14,AHA24&gt;AHP14),AHP14-AGY24,0)))),0)),0)</f>
        <v>　</v>
      </c>
      <c r="AHP24" s="857"/>
      <c r="AHQ24" s="858"/>
      <c r="AHR24" s="856" t="str">
        <f>IFERROR(IF(OR(AGX24="日",AGX24="祝",AGX24=0,AGY24=""),"　",MAX(IF(AND(AGY24&gt;AHU14,AHA24&gt;AHS14),0,IF(AND(AGY24&lt;=AHU14,AGY24&gt;AHR14,AHA24&gt;AHS14),AHU14-AGY24,IF(AND(AGY24&lt;=AHU14,AGY24&lt;=AHR14,AHA24&gt;AHS14),AHU14-AHR14,IF(AND(AGY24&gt;AHR14,AHA24&lt;=AHS14),AHA24-AGY24,IF(AND(AGY24&lt;=AHR14,AHA24&lt;=AHS14),AHA24-AHR14,0))))),0)),0)</f>
        <v>　</v>
      </c>
      <c r="AHS24" s="857"/>
      <c r="AHT24" s="858"/>
      <c r="AHU24" s="856" t="str">
        <f>IFERROR(IF(OR(AGX24="日",AGX24="祝",AGX24=0,AGY24=""),"　",MAX(IF(AND(AGY24&lt;=AHU14,AHA24&gt;AHV14),AHV14-AHU14,IF(AHA24&lt;=AHV14,0,IF(AND(AGY24&gt;AHU14,AHA24&gt;AHV14),AHV14-AGY24,0))),0)),0)</f>
        <v>　</v>
      </c>
      <c r="AHV24" s="857"/>
      <c r="AHW24" s="858"/>
      <c r="AHX24" s="856" t="str">
        <f t="shared" si="16"/>
        <v>　</v>
      </c>
      <c r="AHY24" s="857"/>
      <c r="AHZ24" s="858"/>
      <c r="AIA24" s="859" t="str">
        <f>IF(AID24="×",TIME(0,0,0),IF(AIN4="非常勤",AHC24,AHO24))</f>
        <v>　</v>
      </c>
      <c r="AIB24" s="860"/>
      <c r="AIC24" s="861"/>
      <c r="AID24" s="352"/>
      <c r="AIE24" s="859" t="str">
        <f>IF(AIH24="×",TIME(0,0,0),IF(AIN4="非常勤",AHF24,AHR24))</f>
        <v>　</v>
      </c>
      <c r="AIF24" s="860"/>
      <c r="AIG24" s="861"/>
      <c r="AIH24" s="352"/>
      <c r="AII24" s="859" t="str">
        <f>IF(AIL24="×",TIME(0,0,0),IF(AIN4="非常勤",AHI24,AHU24))</f>
        <v>　</v>
      </c>
      <c r="AIJ24" s="860"/>
      <c r="AIK24" s="861"/>
      <c r="AIL24" s="352"/>
      <c r="AIM24" s="859" t="str">
        <f>IF(AIP24="×",TIME(0,0,0),IF(AIN4="非常勤",AHL24,AHX24))</f>
        <v>　</v>
      </c>
      <c r="AIN24" s="860"/>
      <c r="AIO24" s="861"/>
      <c r="AIP24" s="352"/>
      <c r="AIQ24" s="862"/>
      <c r="AIR24" s="863"/>
      <c r="AIS24" s="862"/>
      <c r="AIT24" s="864"/>
      <c r="AIU24" s="863"/>
      <c r="AIV24" s="865"/>
      <c r="AIW24" s="866"/>
      <c r="AIX24" s="866"/>
      <c r="AIY24" s="867"/>
      <c r="AIZ24" s="377">
        <f>$A$24</f>
        <v>10</v>
      </c>
      <c r="AJA24" s="378" t="str">
        <f>$B$24</f>
        <v>金</v>
      </c>
      <c r="AJB24" s="854"/>
      <c r="AJC24" s="855"/>
      <c r="AJD24" s="854"/>
      <c r="AJE24" s="855"/>
      <c r="AJF24" s="856" t="str">
        <f>IFERROR(IF(OR(AJA24="日",AJA24="祝",AJA24=0,AJB24=""),"　",MAX(IF(AND(AJB24&lt;=AJF14,AJD24&gt;AJG14),AJG14-AJF14,IF(AND(AJB24&gt;AJF14,AJD24&lt;=AJG14),AJD24-AJB24,IF(AND(AJB24&lt;=AJF14,AJD24&lt;=AJG14),AJD24-AJF14,IF(AND(AJB24&gt;AJF14,AJD24&gt;AJG14),AJG14-AJB24,0)))),0)),0)</f>
        <v>　</v>
      </c>
      <c r="AJG24" s="857"/>
      <c r="AJH24" s="858"/>
      <c r="AJI24" s="856" t="str">
        <f>IFERROR(IF(OR(AJA24="日",AJA24="祝",AJA24=0,AJB24=""),"　",MAX(IF(AND(AJB24&gt;AJL14,AJD24&gt;AJJ14),0,IF(AND(AJB24&lt;=AJL14,AJB24&gt;AJI14,AJD24&gt;AJJ14),AJL14-AJB24,IF(AND(AJB24&lt;=AJL14,AJB24&lt;=AJI14,AJD24&gt;AJJ14),AJL14-AJI14,IF(AND(AJB24&gt;AJI14,AJD24&lt;=AJJ14),AJD24-AJB24,IF(AND(AJB24&lt;=AJI14,AJD24&lt;=AJJ14),AJD24-AJI14,0))))),0)),0)</f>
        <v>　</v>
      </c>
      <c r="AJJ24" s="857"/>
      <c r="AJK24" s="858"/>
      <c r="AJL24" s="856" t="str">
        <f>IFERROR(IF(OR(AJA24="日",AJA24="祝",AJA24=0,AJB24=""),"　",MAX(IF(AND(AJB24&lt;=AJL14,AJD24&gt;AJM14),AJM14-AJL14,IF(AJD24&lt;=AJM14,0,IF(AND(AJB24&gt;AJL14,AJD24&gt;AJM14),AJM14-AJB24,0))),0)),0)</f>
        <v>　</v>
      </c>
      <c r="AJM24" s="857"/>
      <c r="AJN24" s="858"/>
      <c r="AJO24" s="856" t="str">
        <f>IFERROR(IF(OR(AJA24="日",AJA24="祝",AJA24=0,AJB24=""),"　",MAX(IF(AJB24&gt;AJO14,AJD24-AJB24,IF(AJB24&lt;=AJO14,AJD24-AJO14,0)),0)),0)</f>
        <v>　</v>
      </c>
      <c r="AJP24" s="857"/>
      <c r="AJQ24" s="858"/>
      <c r="AJR24" s="856" t="str">
        <f>IFERROR(IF(OR(AJA24="日",AJA24="祝",AJA24=0,AJB24=""),"　",MAX(IF(AND(AJB24&lt;=AJR14,AJD24&gt;AJS14),AJS14-AJR14,IF(AND(AJB24&gt;AJR14,AJD24&lt;=AJS14),AJD24-AJB24,IF(AND(AJB24&lt;=AJR14,AJD24&lt;=AJS14),AJD24-AJR14,IF(AND(AJB24&gt;AJR14,AJD24&gt;AJS14),AJS14-AJB24,0)))),0)),0)</f>
        <v>　</v>
      </c>
      <c r="AJS24" s="857"/>
      <c r="AJT24" s="858"/>
      <c r="AJU24" s="856" t="str">
        <f>IFERROR(IF(OR(AJA24="日",AJA24="祝",AJA24=0,AJB24=""),"　",MAX(IF(AND(AJB24&gt;AJX14,AJD24&gt;AJV14),0,IF(AND(AJB24&lt;=AJX14,AJB24&gt;AJU14,AJD24&gt;AJV14),AJX14-AJB24,IF(AND(AJB24&lt;=AJX14,AJB24&lt;=AJU14,AJD24&gt;AJV14),AJX14-AJU14,IF(AND(AJB24&gt;AJU14,AJD24&lt;=AJV14),AJD24-AJB24,IF(AND(AJB24&lt;=AJU14,AJD24&lt;=AJV14),AJD24-AJU14,0))))),0)),0)</f>
        <v>　</v>
      </c>
      <c r="AJV24" s="857"/>
      <c r="AJW24" s="858"/>
      <c r="AJX24" s="856" t="str">
        <f>IFERROR(IF(OR(AJA24="日",AJA24="祝",AJA24=0,AJB24=""),"　",MAX(IF(AND(AJB24&lt;=AJX14,AJD24&gt;AJY14),AJY14-AJX14,IF(AJD24&lt;=AJY14,0,IF(AND(AJB24&gt;AJX14,AJD24&gt;AJY14),AJY14-AJB24,0))),0)),0)</f>
        <v>　</v>
      </c>
      <c r="AJY24" s="857"/>
      <c r="AJZ24" s="858"/>
      <c r="AKA24" s="856" t="str">
        <f t="shared" si="17"/>
        <v>　</v>
      </c>
      <c r="AKB24" s="857"/>
      <c r="AKC24" s="858"/>
      <c r="AKD24" s="859" t="str">
        <f>IF(AKG24="×",TIME(0,0,0),IF(AKQ4="非常勤",AJF24,AJR24))</f>
        <v>　</v>
      </c>
      <c r="AKE24" s="860"/>
      <c r="AKF24" s="861"/>
      <c r="AKG24" s="352"/>
      <c r="AKH24" s="859" t="str">
        <f>IF(AKK24="×",TIME(0,0,0),IF(AKQ4="非常勤",AJI24,AJU24))</f>
        <v>　</v>
      </c>
      <c r="AKI24" s="860"/>
      <c r="AKJ24" s="861"/>
      <c r="AKK24" s="352"/>
      <c r="AKL24" s="859" t="str">
        <f>IF(AKO24="×",TIME(0,0,0),IF(AKQ4="非常勤",AJL24,AJX24))</f>
        <v>　</v>
      </c>
      <c r="AKM24" s="860"/>
      <c r="AKN24" s="861"/>
      <c r="AKO24" s="352"/>
      <c r="AKP24" s="859" t="str">
        <f>IF(AKS24="×",TIME(0,0,0),IF(AKQ4="非常勤",AJO24,AKA24))</f>
        <v>　</v>
      </c>
      <c r="AKQ24" s="860"/>
      <c r="AKR24" s="861"/>
      <c r="AKS24" s="352"/>
      <c r="AKT24" s="862"/>
      <c r="AKU24" s="863"/>
      <c r="AKV24" s="862"/>
      <c r="AKW24" s="864"/>
      <c r="AKX24" s="863"/>
      <c r="AKY24" s="865"/>
      <c r="AKZ24" s="866"/>
      <c r="ALA24" s="866"/>
      <c r="ALB24" s="867"/>
      <c r="ALC24" s="377">
        <f>$A$24</f>
        <v>10</v>
      </c>
      <c r="ALD24" s="378" t="str">
        <f>$B$24</f>
        <v>金</v>
      </c>
      <c r="ALE24" s="854"/>
      <c r="ALF24" s="855"/>
      <c r="ALG24" s="854"/>
      <c r="ALH24" s="855"/>
      <c r="ALI24" s="856" t="str">
        <f>IFERROR(IF(OR(ALD24="日",ALD24="祝",ALD24=0,ALE24=""),"　",MAX(IF(AND(ALE24&lt;=ALI14,ALG24&gt;ALJ14),ALJ14-ALI14,IF(AND(ALE24&gt;ALI14,ALG24&lt;=ALJ14),ALG24-ALE24,IF(AND(ALE24&lt;=ALI14,ALG24&lt;=ALJ14),ALG24-ALI14,IF(AND(ALE24&gt;ALI14,ALG24&gt;ALJ14),ALJ14-ALE24,0)))),0)),0)</f>
        <v>　</v>
      </c>
      <c r="ALJ24" s="857"/>
      <c r="ALK24" s="858"/>
      <c r="ALL24" s="856" t="str">
        <f>IFERROR(IF(OR(ALD24="日",ALD24="祝",ALD24=0,ALE24=""),"　",MAX(IF(AND(ALE24&gt;ALO14,ALG24&gt;ALM14),0,IF(AND(ALE24&lt;=ALO14,ALE24&gt;ALL14,ALG24&gt;ALM14),ALO14-ALE24,IF(AND(ALE24&lt;=ALO14,ALE24&lt;=ALL14,ALG24&gt;ALM14),ALO14-ALL14,IF(AND(ALE24&gt;ALL14,ALG24&lt;=ALM14),ALG24-ALE24,IF(AND(ALE24&lt;=ALL14,ALG24&lt;=ALM14),ALG24-ALL14,0))))),0)),0)</f>
        <v>　</v>
      </c>
      <c r="ALM24" s="857"/>
      <c r="ALN24" s="858"/>
      <c r="ALO24" s="856" t="str">
        <f>IFERROR(IF(OR(ALD24="日",ALD24="祝",ALD24=0,ALE24=""),"　",MAX(IF(AND(ALE24&lt;=ALO14,ALG24&gt;ALP14),ALP14-ALO14,IF(ALG24&lt;=ALP14,0,IF(AND(ALE24&gt;ALO14,ALG24&gt;ALP14),ALP14-ALE24,0))),0)),0)</f>
        <v>　</v>
      </c>
      <c r="ALP24" s="857"/>
      <c r="ALQ24" s="858"/>
      <c r="ALR24" s="856" t="str">
        <f>IFERROR(IF(OR(ALD24="日",ALD24="祝",ALD24=0,ALE24=""),"　",MAX(IF(ALE24&gt;ALR14,ALG24-ALE24,IF(ALE24&lt;=ALR14,ALG24-ALR14,0)),0)),0)</f>
        <v>　</v>
      </c>
      <c r="ALS24" s="857"/>
      <c r="ALT24" s="858"/>
      <c r="ALU24" s="856" t="str">
        <f>IFERROR(IF(OR(ALD24="日",ALD24="祝",ALD24=0,ALE24=""),"　",MAX(IF(AND(ALE24&lt;=ALU14,ALG24&gt;ALV14),ALV14-ALU14,IF(AND(ALE24&gt;ALU14,ALG24&lt;=ALV14),ALG24-ALE24,IF(AND(ALE24&lt;=ALU14,ALG24&lt;=ALV14),ALG24-ALU14,IF(AND(ALE24&gt;ALU14,ALG24&gt;ALV14),ALV14-ALE24,0)))),0)),0)</f>
        <v>　</v>
      </c>
      <c r="ALV24" s="857"/>
      <c r="ALW24" s="858"/>
      <c r="ALX24" s="856" t="str">
        <f>IFERROR(IF(OR(ALD24="日",ALD24="祝",ALD24=0,ALE24=""),"　",MAX(IF(AND(ALE24&gt;AMA14,ALG24&gt;ALY14),0,IF(AND(ALE24&lt;=AMA14,ALE24&gt;ALX14,ALG24&gt;ALY14),AMA14-ALE24,IF(AND(ALE24&lt;=AMA14,ALE24&lt;=ALX14,ALG24&gt;ALY14),AMA14-ALX14,IF(AND(ALE24&gt;ALX14,ALG24&lt;=ALY14),ALG24-ALE24,IF(AND(ALE24&lt;=ALX14,ALG24&lt;=ALY14),ALG24-ALX14,0))))),0)),0)</f>
        <v>　</v>
      </c>
      <c r="ALY24" s="857"/>
      <c r="ALZ24" s="858"/>
      <c r="AMA24" s="856" t="str">
        <f>IFERROR(IF(OR(ALD24="日",ALD24="祝",ALD24=0,ALE24=""),"　",MAX(IF(AND(ALE24&lt;=AMA14,ALG24&gt;AMB14),AMB14-AMA14,IF(ALG24&lt;=AMB14,0,IF(AND(ALE24&gt;AMA14,ALG24&gt;AMB14),AMB14-ALE24,0))),0)),0)</f>
        <v>　</v>
      </c>
      <c r="AMB24" s="857"/>
      <c r="AMC24" s="858"/>
      <c r="AMD24" s="856" t="str">
        <f t="shared" si="18"/>
        <v>　</v>
      </c>
      <c r="AME24" s="857"/>
      <c r="AMF24" s="858"/>
      <c r="AMG24" s="859" t="str">
        <f>IF(AMJ24="×",TIME(0,0,0),IF(AMT4="非常勤",ALI24,ALU24))</f>
        <v>　</v>
      </c>
      <c r="AMH24" s="860"/>
      <c r="AMI24" s="861"/>
      <c r="AMJ24" s="352"/>
      <c r="AMK24" s="859" t="str">
        <f>IF(AMN24="×",TIME(0,0,0),IF(AMT4="非常勤",ALL24,ALX24))</f>
        <v>　</v>
      </c>
      <c r="AML24" s="860"/>
      <c r="AMM24" s="861"/>
      <c r="AMN24" s="352"/>
      <c r="AMO24" s="859" t="str">
        <f>IF(AMR24="×",TIME(0,0,0),IF(AMT4="非常勤",ALO24,AMA24))</f>
        <v>　</v>
      </c>
      <c r="AMP24" s="860"/>
      <c r="AMQ24" s="861"/>
      <c r="AMR24" s="352"/>
      <c r="AMS24" s="859" t="str">
        <f>IF(AMV24="×",TIME(0,0,0),IF(AMT4="非常勤",ALR24,AMD24))</f>
        <v>　</v>
      </c>
      <c r="AMT24" s="860"/>
      <c r="AMU24" s="861"/>
      <c r="AMV24" s="352"/>
      <c r="AMW24" s="862"/>
      <c r="AMX24" s="863"/>
      <c r="AMY24" s="862"/>
      <c r="AMZ24" s="864"/>
      <c r="ANA24" s="863"/>
      <c r="ANB24" s="865"/>
      <c r="ANC24" s="866"/>
      <c r="AND24" s="866"/>
      <c r="ANE24" s="867"/>
      <c r="ANF24" s="377">
        <f>$A$24</f>
        <v>10</v>
      </c>
      <c r="ANG24" s="378" t="str">
        <f>$B$24</f>
        <v>金</v>
      </c>
      <c r="ANH24" s="854"/>
      <c r="ANI24" s="855"/>
      <c r="ANJ24" s="854"/>
      <c r="ANK24" s="855"/>
      <c r="ANL24" s="856" t="str">
        <f>IFERROR(IF(OR(ANG24="日",ANG24="祝",ANG24=0,ANH24=""),"　",MAX(IF(AND(ANH24&lt;=ANL14,ANJ24&gt;ANM14),ANM14-ANL14,IF(AND(ANH24&gt;ANL14,ANJ24&lt;=ANM14),ANJ24-ANH24,IF(AND(ANH24&lt;=ANL14,ANJ24&lt;=ANM14),ANJ24-ANL14,IF(AND(ANH24&gt;ANL14,ANJ24&gt;ANM14),ANM14-ANH24,0)))),0)),0)</f>
        <v>　</v>
      </c>
      <c r="ANM24" s="857"/>
      <c r="ANN24" s="858"/>
      <c r="ANO24" s="856" t="str">
        <f>IFERROR(IF(OR(ANG24="日",ANG24="祝",ANG24=0,ANH24=""),"　",MAX(IF(AND(ANH24&gt;ANR14,ANJ24&gt;ANP14),0,IF(AND(ANH24&lt;=ANR14,ANH24&gt;ANO14,ANJ24&gt;ANP14),ANR14-ANH24,IF(AND(ANH24&lt;=ANR14,ANH24&lt;=ANO14,ANJ24&gt;ANP14),ANR14-ANO14,IF(AND(ANH24&gt;ANO14,ANJ24&lt;=ANP14),ANJ24-ANH24,IF(AND(ANH24&lt;=ANO14,ANJ24&lt;=ANP14),ANJ24-ANO14,0))))),0)),0)</f>
        <v>　</v>
      </c>
      <c r="ANP24" s="857"/>
      <c r="ANQ24" s="858"/>
      <c r="ANR24" s="856" t="str">
        <f>IFERROR(IF(OR(ANG24="日",ANG24="祝",ANG24=0,ANH24=""),"　",MAX(IF(AND(ANH24&lt;=ANR14,ANJ24&gt;ANS14),ANS14-ANR14,IF(ANJ24&lt;=ANS14,0,IF(AND(ANH24&gt;ANR14,ANJ24&gt;ANS14),ANS14-ANH24,0))),0)),0)</f>
        <v>　</v>
      </c>
      <c r="ANS24" s="857"/>
      <c r="ANT24" s="858"/>
      <c r="ANU24" s="856" t="str">
        <f>IFERROR(IF(OR(ANG24="日",ANG24="祝",ANG24=0,ANH24=""),"　",MAX(IF(ANH24&gt;ANU14,ANJ24-ANH24,IF(ANH24&lt;=ANU14,ANJ24-ANU14,0)),0)),0)</f>
        <v>　</v>
      </c>
      <c r="ANV24" s="857"/>
      <c r="ANW24" s="858"/>
      <c r="ANX24" s="856" t="str">
        <f>IFERROR(IF(OR(ANG24="日",ANG24="祝",ANG24=0,ANH24=""),"　",MAX(IF(AND(ANH24&lt;=ANX14,ANJ24&gt;ANY14),ANY14-ANX14,IF(AND(ANH24&gt;ANX14,ANJ24&lt;=ANY14),ANJ24-ANH24,IF(AND(ANH24&lt;=ANX14,ANJ24&lt;=ANY14),ANJ24-ANX14,IF(AND(ANH24&gt;ANX14,ANJ24&gt;ANY14),ANY14-ANH24,0)))),0)),0)</f>
        <v>　</v>
      </c>
      <c r="ANY24" s="857"/>
      <c r="ANZ24" s="858"/>
      <c r="AOA24" s="856" t="str">
        <f>IFERROR(IF(OR(ANG24="日",ANG24="祝",ANG24=0,ANH24=""),"　",MAX(IF(AND(ANH24&gt;AOD14,ANJ24&gt;AOB14),0,IF(AND(ANH24&lt;=AOD14,ANH24&gt;AOA14,ANJ24&gt;AOB14),AOD14-ANH24,IF(AND(ANH24&lt;=AOD14,ANH24&lt;=AOA14,ANJ24&gt;AOB14),AOD14-AOA14,IF(AND(ANH24&gt;AOA14,ANJ24&lt;=AOB14),ANJ24-ANH24,IF(AND(ANH24&lt;=AOA14,ANJ24&lt;=AOB14),ANJ24-AOA14,0))))),0)),0)</f>
        <v>　</v>
      </c>
      <c r="AOB24" s="857"/>
      <c r="AOC24" s="858"/>
      <c r="AOD24" s="856" t="str">
        <f>IFERROR(IF(OR(ANG24="日",ANG24="祝",ANG24=0,ANH24=""),"　",MAX(IF(AND(ANH24&lt;=AOD14,ANJ24&gt;AOE14),AOE14-AOD14,IF(ANJ24&lt;=AOE14,0,IF(AND(ANH24&gt;AOD14,ANJ24&gt;AOE14),AOE14-ANH24,0))),0)),0)</f>
        <v>　</v>
      </c>
      <c r="AOE24" s="857"/>
      <c r="AOF24" s="858"/>
      <c r="AOG24" s="856" t="str">
        <f t="shared" si="19"/>
        <v>　</v>
      </c>
      <c r="AOH24" s="857"/>
      <c r="AOI24" s="858"/>
      <c r="AOJ24" s="859" t="str">
        <f>IF(AOM24="×",TIME(0,0,0),IF(AOW4="非常勤",ANL24,ANX24))</f>
        <v>　</v>
      </c>
      <c r="AOK24" s="860"/>
      <c r="AOL24" s="861"/>
      <c r="AOM24" s="352"/>
      <c r="AON24" s="859" t="str">
        <f>IF(AOQ24="×",TIME(0,0,0),IF(AOW4="非常勤",ANO24,AOA24))</f>
        <v>　</v>
      </c>
      <c r="AOO24" s="860"/>
      <c r="AOP24" s="861"/>
      <c r="AOQ24" s="352"/>
      <c r="AOR24" s="859" t="str">
        <f>IF(AOU24="×",TIME(0,0,0),IF(AOW4="非常勤",ANR24,AOD24))</f>
        <v>　</v>
      </c>
      <c r="AOS24" s="860"/>
      <c r="AOT24" s="861"/>
      <c r="AOU24" s="352"/>
      <c r="AOV24" s="859" t="str">
        <f>IF(AOY24="×",TIME(0,0,0),IF(AOW4="非常勤",ANU24,AOG24))</f>
        <v>　</v>
      </c>
      <c r="AOW24" s="860"/>
      <c r="AOX24" s="861"/>
      <c r="AOY24" s="352"/>
      <c r="AOZ24" s="862"/>
      <c r="APA24" s="863"/>
      <c r="APB24" s="862"/>
      <c r="APC24" s="864"/>
      <c r="APD24" s="863"/>
      <c r="APE24" s="865"/>
      <c r="APF24" s="866"/>
      <c r="APG24" s="866"/>
      <c r="APH24" s="867"/>
    </row>
    <row r="25" spans="1:1100" ht="15" customHeight="1">
      <c r="A25" s="377">
        <f>DAY(DATE('別紙2-1【初めに入力】'!$W$2,'別紙2-1【初めに入力】'!$Q$2,A24+1))</f>
        <v>11</v>
      </c>
      <c r="B25" s="378" t="str">
        <f>IF(IFERROR(MATCH(DATE('別紙2-1【初めに入力】'!$W$2,'別紙2-1【初めに入力】'!$Q$2,$A25),万年カレンダー・祝日!$K$2:$K$27,0),0)&gt;=1,"祝",TEXT(WEEKDAY(DATE('別紙2-1【初めに入力】'!$W$2,'別紙2-1【初めに入力】'!$Q$2,'別表_個別勤務状況（1～20）'!A25)),"aaa"))</f>
        <v>土</v>
      </c>
      <c r="C25" s="797"/>
      <c r="D25" s="797"/>
      <c r="E25" s="797"/>
      <c r="F25" s="797"/>
      <c r="G25" s="856" t="str">
        <f>IFERROR(IF(OR(B25="日",B25="祝",B25=0,C25=""),"　",MAX(IF(AND(C25&lt;=G14,E25&gt;H14),H14-G14,IF(AND(C25&gt;G14,E25&lt;=H14),E25-C25,IF(AND(C25&lt;=G14,E25&lt;=H14),E25-G14,IF(AND(C25&gt;G14,E25&gt;H14),H14-C25,0)))),0)),0)</f>
        <v>　</v>
      </c>
      <c r="H25" s="857"/>
      <c r="I25" s="858"/>
      <c r="J25" s="856" t="str">
        <f>IFERROR(IF(OR(B25="日",B25="祝",B25=0,C25=""),"　",MAX(IF(AND(C25&gt;M14,E25&gt;K14),0,IF(AND(C25&lt;=M14,C25&gt;J14,E25&gt;K14),M14-C25,IF(AND(C25&lt;=M14,C25&lt;=J14,E25&gt;K14),M14-J14,IF(AND(C25&gt;J14,E25&lt;=K14),E25-C25,IF(AND(C25&lt;=J14,E25&lt;=K14),E25-J14,0))))),0)),0)</f>
        <v>　</v>
      </c>
      <c r="K25" s="857"/>
      <c r="L25" s="858"/>
      <c r="M25" s="856" t="str">
        <f>IFERROR(IF(OR(B25="日",B25="祝",B25=0,C25=""),"　",MAX(IF(AND(C25&lt;=M14,E25&gt;N14),N14-M14,IF(E25&lt;=N14,0,IF(AND(C25&gt;M14,E25&gt;N14),N14-C25,0))),0)),0)</f>
        <v>　</v>
      </c>
      <c r="N25" s="857"/>
      <c r="O25" s="858"/>
      <c r="P25" s="856" t="str">
        <f>IFERROR(IF(OR(B25="日",B25="祝",B25=0,C25=""),"　",MAX(IF(C25&gt;P14,E25-C25,IF(C25&lt;=P14,E25-P14,0)),0)),0)</f>
        <v>　</v>
      </c>
      <c r="Q25" s="857"/>
      <c r="R25" s="858"/>
      <c r="S25" s="856" t="str">
        <f>IFERROR(IF(OR(B25="日",B25="祝",B25=0,C25=""),"　",MAX(IF(AND(C25&lt;=S14,E25&gt;T14),T14-S14,IF(AND(C25&gt;S14,E25&lt;=T14),E25-C25,IF(AND(C25&lt;=S14,E25&lt;=T14),E25-S14,IF(AND(C25&gt;S14,E25&gt;T14),T14-C25,0)))),0)),0)</f>
        <v>　</v>
      </c>
      <c r="T25" s="857"/>
      <c r="U25" s="858"/>
      <c r="V25" s="856" t="str">
        <f>IFERROR(IF(OR(B25="日",B25="祝",B25=0,C25=""),"　",MAX(IF(AND(C25&gt;Y14,E25&gt;W14),0,IF(AND(C25&lt;=Y14,C25&gt;V14,E25&gt;W14),Y14-C25,IF(AND(C25&lt;=Y14,C25&lt;=V14,E25&gt;W14),Y14-V14,IF(AND(C25&gt;V14,E25&lt;=W14),E25-C25,IF(AND(C25&lt;=V14,E25&lt;=W14),E25-V14,0))))),0)),0)</f>
        <v>　</v>
      </c>
      <c r="W25" s="857"/>
      <c r="X25" s="858"/>
      <c r="Y25" s="856" t="str">
        <f>IFERROR(IF(OR(B25="日",B25="祝",B25=0,C25=""),"　",MAX(IF(AND(C25&lt;=Y14,E25&gt;Z14),Z14-Y14,IF(E25&lt;=Z14,0,IF(AND(C25&gt;Y14,E25&gt;Z14),Z14-C25,0))),0)),0)</f>
        <v>　</v>
      </c>
      <c r="Z25" s="857"/>
      <c r="AA25" s="858"/>
      <c r="AB25" s="856" t="str">
        <f t="shared" si="0"/>
        <v>　</v>
      </c>
      <c r="AC25" s="857"/>
      <c r="AD25" s="858"/>
      <c r="AE25" s="954" t="str">
        <f>IF(AH25="×",TIME(0,0,0),IF(AR4="非常勤",G25,S25))</f>
        <v>　</v>
      </c>
      <c r="AF25" s="885"/>
      <c r="AG25" s="885"/>
      <c r="AH25" s="352"/>
      <c r="AI25" s="954" t="str">
        <f>IF(AL25="×",TIME(0,0,0),IF(AR4="非常勤",J25,V25))</f>
        <v>　</v>
      </c>
      <c r="AJ25" s="885"/>
      <c r="AK25" s="885"/>
      <c r="AL25" s="352"/>
      <c r="AM25" s="954" t="str">
        <f>IF(AP25="×",TIME(0,0,0),IF(AR4="非常勤",M25,Y25))</f>
        <v>　</v>
      </c>
      <c r="AN25" s="885"/>
      <c r="AO25" s="885"/>
      <c r="AP25" s="352"/>
      <c r="AQ25" s="954" t="str">
        <f>IF(AT25="×",TIME(0,0,0),IF(AR4="非常勤",P25,AB25))</f>
        <v>　</v>
      </c>
      <c r="AR25" s="885"/>
      <c r="AS25" s="955"/>
      <c r="AT25" s="352"/>
      <c r="AU25" s="956"/>
      <c r="AV25" s="956"/>
      <c r="AW25" s="862"/>
      <c r="AX25" s="864"/>
      <c r="AY25" s="863"/>
      <c r="AZ25" s="865"/>
      <c r="BA25" s="866"/>
      <c r="BB25" s="866"/>
      <c r="BC25" s="867"/>
      <c r="BD25" s="377">
        <f>$A$25</f>
        <v>11</v>
      </c>
      <c r="BE25" s="378" t="str">
        <f>$B$25</f>
        <v>土</v>
      </c>
      <c r="BF25" s="854"/>
      <c r="BG25" s="855"/>
      <c r="BH25" s="854"/>
      <c r="BI25" s="855"/>
      <c r="BJ25" s="856" t="str">
        <f>IFERROR(IF(OR(BE25="日",BE25="祝",BE25=0,BF25=""),"　",MAX(IF(AND(BF25&lt;=BJ14,BH25&gt;BK14),BK14-BJ14,IF(AND(BF25&gt;BJ14,BH25&lt;=BK14),BH25-BF25,IF(AND(BF25&lt;=BJ14,BH25&lt;=BK14),BH25-BJ14,IF(AND(BF25&gt;BJ14,BH25&gt;BK14),BK14-BF25,0)))),0)),0)</f>
        <v>　</v>
      </c>
      <c r="BK25" s="857"/>
      <c r="BL25" s="858"/>
      <c r="BM25" s="856" t="str">
        <f>IFERROR(IF(OR(BE25="日",BE25="祝",BE25=0,BF25=""),"　",MAX(IF(AND(BF25&gt;BP14,BH25&gt;BN14),0,IF(AND(BF25&lt;=BP14,BF25&gt;BM14,BH25&gt;BN14),BP14-BF25,IF(AND(BF25&lt;=BP14,BF25&lt;=BM14,BH25&gt;BN14),BP14-BM14,IF(AND(BF25&gt;BM14,BH25&lt;=BN14),BH25-BF25,IF(AND(BF25&lt;=BM14,BH25&lt;=BN14),BH25-BM14,0))))),0)),0)</f>
        <v>　</v>
      </c>
      <c r="BN25" s="857"/>
      <c r="BO25" s="858"/>
      <c r="BP25" s="856" t="str">
        <f>IFERROR(IF(OR(BE25="日",BE25="祝",BE25=0,BF25=""),"　",MAX(IF(AND(BF25&lt;=BP14,BH25&gt;BQ14),BQ14-BP14,IF(BH25&lt;=BQ14,0,IF(AND(BF25&gt;BP14,BH25&gt;BQ14),BQ14-BF25,0))),0)),0)</f>
        <v>　</v>
      </c>
      <c r="BQ25" s="857"/>
      <c r="BR25" s="858"/>
      <c r="BS25" s="856" t="str">
        <f>IFERROR(IF(OR(BE25="日",BE25="祝",BE25=0,BF25=""),"　",MAX(IF(BF25&gt;BS14,BH25-BF25,IF(BF25&lt;=BS14,BH25-BS14,0)),0)),0)</f>
        <v>　</v>
      </c>
      <c r="BT25" s="857"/>
      <c r="BU25" s="858"/>
      <c r="BV25" s="856" t="str">
        <f>IFERROR(IF(OR(BE25="日",BE25="祝",BE25=0,BF25=""),"　",MAX(IF(AND(BF25&lt;=BV14,BH25&gt;BW14),BW14-BV14,IF(AND(BF25&gt;BV14,BH25&lt;=BW14),BH25-BF25,IF(AND(BF25&lt;=BV14,BH25&lt;=BW14),BH25-BV14,IF(AND(BF25&gt;BV14,BH25&gt;BW14),BW14-BF25,0)))),0)),0)</f>
        <v>　</v>
      </c>
      <c r="BW25" s="857"/>
      <c r="BX25" s="858"/>
      <c r="BY25" s="856" t="str">
        <f>IFERROR(IF(OR(BE25="日",BE25="祝",BE25=0,BF25=""),"　",MAX(IF(AND(BF25&gt;CB14,BH25&gt;BZ14),0,IF(AND(BF25&lt;=CB14,BF25&gt;BY14,BH25&gt;BZ14),CB14-BF25,IF(AND(BF25&lt;=CB14,BF25&lt;=BY14,BH25&gt;BZ14),CB14-BY14,IF(AND(BF25&gt;BY14,BH25&lt;=BZ14),BH25-BF25,IF(AND(BF25&lt;=BY14,BH25&lt;=BZ14),BH25-BY14,0))))),0)),0)</f>
        <v>　</v>
      </c>
      <c r="BZ25" s="857"/>
      <c r="CA25" s="858"/>
      <c r="CB25" s="856" t="str">
        <f>IFERROR(IF(OR(BE25="日",BE25="祝",BE25=0,BF25=""),"　",MAX(IF(AND(BF25&lt;=CB14,BH25&gt;CC14),CC14-CB14,IF(BH25&lt;=CC14,0,IF(AND(BF25&gt;CB14,BH25&gt;CC14),CC14-BF25,0))),0)),0)</f>
        <v>　</v>
      </c>
      <c r="CC25" s="857"/>
      <c r="CD25" s="858"/>
      <c r="CE25" s="856" t="str">
        <f t="shared" si="1"/>
        <v>　</v>
      </c>
      <c r="CF25" s="857"/>
      <c r="CG25" s="858"/>
      <c r="CH25" s="859" t="str">
        <f>IF(CK25="×",TIME(0,0,0),IF(CU4="非常勤",BJ25,BV25))</f>
        <v>　</v>
      </c>
      <c r="CI25" s="860"/>
      <c r="CJ25" s="861"/>
      <c r="CK25" s="352"/>
      <c r="CL25" s="859" t="str">
        <f>IF(CO25="×",TIME(0,0,0),IF(CU4="非常勤",BM25,BY25))</f>
        <v>　</v>
      </c>
      <c r="CM25" s="860"/>
      <c r="CN25" s="861"/>
      <c r="CO25" s="352"/>
      <c r="CP25" s="859" t="str">
        <f>IF(CS25="×",TIME(0,0,0),IF(CU4="非常勤",BP25,CB25))</f>
        <v>　</v>
      </c>
      <c r="CQ25" s="860"/>
      <c r="CR25" s="861"/>
      <c r="CS25" s="352"/>
      <c r="CT25" s="859" t="str">
        <f>IF(CW25="×",TIME(0,0,0),IF(CU4="非常勤",BS25,CE25))</f>
        <v>　</v>
      </c>
      <c r="CU25" s="860"/>
      <c r="CV25" s="861"/>
      <c r="CW25" s="352"/>
      <c r="CX25" s="862"/>
      <c r="CY25" s="863"/>
      <c r="CZ25" s="862"/>
      <c r="DA25" s="864"/>
      <c r="DB25" s="863"/>
      <c r="DC25" s="865"/>
      <c r="DD25" s="866"/>
      <c r="DE25" s="866"/>
      <c r="DF25" s="867"/>
      <c r="DG25" s="377">
        <f>$A$25</f>
        <v>11</v>
      </c>
      <c r="DH25" s="378" t="str">
        <f>$B$25</f>
        <v>土</v>
      </c>
      <c r="DI25" s="854"/>
      <c r="DJ25" s="855"/>
      <c r="DK25" s="854"/>
      <c r="DL25" s="855"/>
      <c r="DM25" s="856" t="str">
        <f>IFERROR(IF(OR(DH25="日",DH25="祝",DH25=0,DI25=""),"　",MAX(IF(AND(DI25&lt;=DM14,DK25&gt;DN14),DN14-DM14,IF(AND(DI25&gt;DM14,DK25&lt;=DN14),DK25-DI25,IF(AND(DI25&lt;=DM14,DK25&lt;=DN14),DK25-DM14,IF(AND(DI25&gt;DM14,DK25&gt;DN14),DN14-DI25,0)))),0)),0)</f>
        <v>　</v>
      </c>
      <c r="DN25" s="857"/>
      <c r="DO25" s="858"/>
      <c r="DP25" s="856" t="str">
        <f>IFERROR(IF(OR(DH25="日",DH25="祝",DH25=0,DI25=""),"　",MAX(IF(AND(DI25&gt;DS14,DK25&gt;DQ14),0,IF(AND(DI25&lt;=DS14,DI25&gt;DP14,DK25&gt;DQ14),DS14-DI25,IF(AND(DI25&lt;=DS14,DI25&lt;=DP14,DK25&gt;DQ14),DS14-DP14,IF(AND(DI25&gt;DP14,DK25&lt;=DQ14),DK25-DI25,IF(AND(DI25&lt;=DP14,DK25&lt;=DQ14),DK25-DP14,0))))),0)),0)</f>
        <v>　</v>
      </c>
      <c r="DQ25" s="857"/>
      <c r="DR25" s="858"/>
      <c r="DS25" s="856" t="str">
        <f>IFERROR(IF(OR(DH25="日",DH25="祝",DH25=0,DI25=""),"　",MAX(IF(AND(DI25&lt;=DS14,DK25&gt;DT14),DT14-DS14,IF(DK25&lt;=DT14,0,IF(AND(DI25&gt;DS14,DK25&gt;DT14),DT14-DI25,0))),0)),0)</f>
        <v>　</v>
      </c>
      <c r="DT25" s="857"/>
      <c r="DU25" s="858"/>
      <c r="DV25" s="856" t="str">
        <f>IFERROR(IF(OR(DH25="日",DH25="祝",DH25=0,DI25=""),"　",MAX(IF(DI25&gt;DV14,DK25-DI25,IF(DI25&lt;=DV14,DK25-DV14,0)),0)),0)</f>
        <v>　</v>
      </c>
      <c r="DW25" s="857"/>
      <c r="DX25" s="858"/>
      <c r="DY25" s="856" t="str">
        <f>IFERROR(IF(OR(DH25="日",DH25="祝",DH25=0,DI25=""),"　",MAX(IF(AND(DI25&lt;=DY14,DK25&gt;DZ14),DZ14-DY14,IF(AND(DI25&gt;DY14,DK25&lt;=DZ14),DK25-DI25,IF(AND(DI25&lt;=DY14,DK25&lt;=DZ14),DK25-DY14,IF(AND(DI25&gt;DY14,DK25&gt;DZ14),DZ14-DI25,0)))),0)),0)</f>
        <v>　</v>
      </c>
      <c r="DZ25" s="857"/>
      <c r="EA25" s="858"/>
      <c r="EB25" s="856" t="str">
        <f>IFERROR(IF(OR(DH25="日",DH25="祝",DH25=0,DI25=""),"　",MAX(IF(AND(DI25&gt;EE14,DK25&gt;EC14),0,IF(AND(DI25&lt;=EE14,DI25&gt;EB14,DK25&gt;EC14),EE14-DI25,IF(AND(DI25&lt;=EE14,DI25&lt;=EB14,DK25&gt;EC14),EE14-EB14,IF(AND(DI25&gt;EB14,DK25&lt;=EC14),DK25-DI25,IF(AND(DI25&lt;=EB14,DK25&lt;=EC14),DK25-EB14,0))))),0)),0)</f>
        <v>　</v>
      </c>
      <c r="EC25" s="857"/>
      <c r="ED25" s="858"/>
      <c r="EE25" s="856" t="str">
        <f>IFERROR(IF(OR(DH25="日",DH25="祝",DH25=0,DI25=""),"　",MAX(IF(AND(DI25&lt;=EE14,DK25&gt;EF14),EF14-EE14,IF(DK25&lt;=EF14,0,IF(AND(DI25&gt;EE14,DK25&gt;EF14),EF14-DI25,0))),0)),0)</f>
        <v>　</v>
      </c>
      <c r="EF25" s="857"/>
      <c r="EG25" s="858"/>
      <c r="EH25" s="856" t="str">
        <f t="shared" si="2"/>
        <v>　</v>
      </c>
      <c r="EI25" s="857"/>
      <c r="EJ25" s="858"/>
      <c r="EK25" s="859" t="str">
        <f>IF(EN25="×",TIME(0,0,0),IF(EX4="非常勤",DM25,DY25))</f>
        <v>　</v>
      </c>
      <c r="EL25" s="860"/>
      <c r="EM25" s="861"/>
      <c r="EN25" s="352"/>
      <c r="EO25" s="859" t="str">
        <f>IF(ER25="×",TIME(0,0,0),IF(EX4="非常勤",DP25,EB25))</f>
        <v>　</v>
      </c>
      <c r="EP25" s="860"/>
      <c r="EQ25" s="861"/>
      <c r="ER25" s="352"/>
      <c r="ES25" s="859" t="str">
        <f>IF(EV25="×",TIME(0,0,0),IF(EX4="非常勤",DS25,EE25))</f>
        <v>　</v>
      </c>
      <c r="ET25" s="860"/>
      <c r="EU25" s="861"/>
      <c r="EV25" s="352"/>
      <c r="EW25" s="859" t="str">
        <f>IF(EZ25="×",TIME(0,0,0),IF(EX4="非常勤",DV25,EH25))</f>
        <v>　</v>
      </c>
      <c r="EX25" s="860"/>
      <c r="EY25" s="861"/>
      <c r="EZ25" s="352"/>
      <c r="FA25" s="862"/>
      <c r="FB25" s="863"/>
      <c r="FC25" s="862"/>
      <c r="FD25" s="864"/>
      <c r="FE25" s="863"/>
      <c r="FF25" s="865"/>
      <c r="FG25" s="866"/>
      <c r="FH25" s="866"/>
      <c r="FI25" s="867"/>
      <c r="FJ25" s="377">
        <f>$A$25</f>
        <v>11</v>
      </c>
      <c r="FK25" s="378" t="str">
        <f>$B$25</f>
        <v>土</v>
      </c>
      <c r="FL25" s="854"/>
      <c r="FM25" s="855"/>
      <c r="FN25" s="854"/>
      <c r="FO25" s="855"/>
      <c r="FP25" s="856" t="str">
        <f>IFERROR(IF(OR(FK25="日",FK25="祝",FK25=0,FL25=""),"　",MAX(IF(AND(FL25&lt;=FP14,FN25&gt;FQ14),FQ14-FP14,IF(AND(FL25&gt;FP14,FN25&lt;=FQ14),FN25-FL25,IF(AND(FL25&lt;=FP14,FN25&lt;=FQ14),FN25-FP14,IF(AND(FL25&gt;FP14,FN25&gt;FQ14),FQ14-FL25,0)))),0)),0)</f>
        <v>　</v>
      </c>
      <c r="FQ25" s="857"/>
      <c r="FR25" s="858"/>
      <c r="FS25" s="856" t="str">
        <f>IFERROR(IF(OR(FK25="日",FK25="祝",FK25=0,FL25=""),"　",MAX(IF(AND(FL25&gt;FV14,FN25&gt;FT14),0,IF(AND(FL25&lt;=FV14,FL25&gt;FS14,FN25&gt;FT14),FV14-FL25,IF(AND(FL25&lt;=FV14,FL25&lt;=FS14,FN25&gt;FT14),FV14-FS14,IF(AND(FL25&gt;FS14,FN25&lt;=FT14),FN25-FL25,IF(AND(FL25&lt;=FS14,FN25&lt;=FT14),FN25-FS14,0))))),0)),0)</f>
        <v>　</v>
      </c>
      <c r="FT25" s="857"/>
      <c r="FU25" s="858"/>
      <c r="FV25" s="856" t="str">
        <f>IFERROR(IF(OR(FK25="日",FK25="祝",FK25=0,FL25=""),"　",MAX(IF(AND(FL25&lt;=FV14,FN25&gt;FW14),FW14-FV14,IF(FN25&lt;=FW14,0,IF(AND(FL25&gt;FV14,FN25&gt;FW14),FW14-FL25,0))),0)),0)</f>
        <v>　</v>
      </c>
      <c r="FW25" s="857"/>
      <c r="FX25" s="858"/>
      <c r="FY25" s="856" t="str">
        <f>IFERROR(IF(OR(FK25="日",FK25="祝",FK25=0,FL25=""),"　",MAX(IF(FL25&gt;FY14,FN25-FL25,IF(FL25&lt;=FY14,FN25-FY14,0)),0)),0)</f>
        <v>　</v>
      </c>
      <c r="FZ25" s="857"/>
      <c r="GA25" s="858"/>
      <c r="GB25" s="856" t="str">
        <f>IFERROR(IF(OR(FK25="日",FK25="祝",FK25=0,FL25=""),"　",MAX(IF(AND(FL25&lt;=GB14,FN25&gt;GC14),GC14-GB14,IF(AND(FL25&gt;GB14,FN25&lt;=GC14),FN25-FL25,IF(AND(FL25&lt;=GB14,FN25&lt;=GC14),FN25-GB14,IF(AND(FL25&gt;GB14,FN25&gt;GC14),GC14-FL25,0)))),0)),0)</f>
        <v>　</v>
      </c>
      <c r="GC25" s="857"/>
      <c r="GD25" s="858"/>
      <c r="GE25" s="856" t="str">
        <f>IFERROR(IF(OR(FK25="日",FK25="祝",FK25=0,FL25=""),"　",MAX(IF(AND(FL25&gt;GH14,FN25&gt;GF14),0,IF(AND(FL25&lt;=GH14,FL25&gt;GE14,FN25&gt;GF14),GH14-FL25,IF(AND(FL25&lt;=GH14,FL25&lt;=GE14,FN25&gt;GF14),GH14-GE14,IF(AND(FL25&gt;GE14,FN25&lt;=GF14),FN25-FL25,IF(AND(FL25&lt;=GE14,FN25&lt;=GF14),FN25-GE14,0))))),0)),0)</f>
        <v>　</v>
      </c>
      <c r="GF25" s="857"/>
      <c r="GG25" s="858"/>
      <c r="GH25" s="856" t="str">
        <f>IFERROR(IF(OR(FK25="日",FK25="祝",FK25=0,FL25=""),"　",MAX(IF(AND(FL25&lt;=GH14,FN25&gt;GI14),GI14-GH14,IF(FN25&lt;=GI14,0,IF(AND(FL25&gt;GH14,FN25&gt;GI14),GI14-FL25,0))),0)),0)</f>
        <v>　</v>
      </c>
      <c r="GI25" s="857"/>
      <c r="GJ25" s="858"/>
      <c r="GK25" s="856" t="str">
        <f t="shared" si="3"/>
        <v>　</v>
      </c>
      <c r="GL25" s="857"/>
      <c r="GM25" s="858"/>
      <c r="GN25" s="859" t="str">
        <f>IF(GQ25="×",TIME(0,0,0),IF(HA4="非常勤",FP25,GB25))</f>
        <v>　</v>
      </c>
      <c r="GO25" s="860"/>
      <c r="GP25" s="861"/>
      <c r="GQ25" s="352"/>
      <c r="GR25" s="859" t="str">
        <f>IF(GU25="×",TIME(0,0,0),IF(HA4="非常勤",FS25,GE25))</f>
        <v>　</v>
      </c>
      <c r="GS25" s="860"/>
      <c r="GT25" s="861"/>
      <c r="GU25" s="352"/>
      <c r="GV25" s="859" t="str">
        <f>IF(GY25="×",TIME(0,0,0),IF(HA4="非常勤",FV25,GH25))</f>
        <v>　</v>
      </c>
      <c r="GW25" s="860"/>
      <c r="GX25" s="861"/>
      <c r="GY25" s="352"/>
      <c r="GZ25" s="859" t="str">
        <f>IF(HC25="×",TIME(0,0,0),IF(HA4="非常勤",FY25,GK25))</f>
        <v>　</v>
      </c>
      <c r="HA25" s="860"/>
      <c r="HB25" s="861"/>
      <c r="HC25" s="352"/>
      <c r="HD25" s="862"/>
      <c r="HE25" s="863"/>
      <c r="HF25" s="862"/>
      <c r="HG25" s="864"/>
      <c r="HH25" s="863"/>
      <c r="HI25" s="865"/>
      <c r="HJ25" s="866"/>
      <c r="HK25" s="866"/>
      <c r="HL25" s="867"/>
      <c r="HM25" s="377">
        <f>$A$25</f>
        <v>11</v>
      </c>
      <c r="HN25" s="378" t="str">
        <f>$B$25</f>
        <v>土</v>
      </c>
      <c r="HO25" s="854"/>
      <c r="HP25" s="855"/>
      <c r="HQ25" s="854"/>
      <c r="HR25" s="855"/>
      <c r="HS25" s="856" t="str">
        <f>IFERROR(IF(OR(HN25="日",HN25="祝",HN25=0,HO25=""),"　",MAX(IF(AND(HO25&lt;=HS14,HQ25&gt;HT14),HT14-HS14,IF(AND(HO25&gt;HS14,HQ25&lt;=HT14),HQ25-HO25,IF(AND(HO25&lt;=HS14,HQ25&lt;=HT14),HQ25-HS14,IF(AND(HO25&gt;HS14,HQ25&gt;HT14),HT14-HO25,0)))),0)),0)</f>
        <v>　</v>
      </c>
      <c r="HT25" s="857"/>
      <c r="HU25" s="858"/>
      <c r="HV25" s="856" t="str">
        <f>IFERROR(IF(OR(HN25="日",HN25="祝",HN25=0,HO25=""),"　",MAX(IF(AND(HO25&gt;HY14,HQ25&gt;HW14),0,IF(AND(HO25&lt;=HY14,HO25&gt;HV14,HQ25&gt;HW14),HY14-HO25,IF(AND(HO25&lt;=HY14,HO25&lt;=HV14,HQ25&gt;HW14),HY14-HV14,IF(AND(HO25&gt;HV14,HQ25&lt;=HW14),HQ25-HO25,IF(AND(HO25&lt;=HV14,HQ25&lt;=HW14),HQ25-HV14,0))))),0)),0)</f>
        <v>　</v>
      </c>
      <c r="HW25" s="857"/>
      <c r="HX25" s="858"/>
      <c r="HY25" s="856" t="str">
        <f>IFERROR(IF(OR(HN25="日",HN25="祝",HN25=0,HO25=""),"　",MAX(IF(AND(HO25&lt;=HY14,HQ25&gt;HZ14),HZ14-HY14,IF(HQ25&lt;=HZ14,0,IF(AND(HO25&gt;HY14,HQ25&gt;HZ14),HZ14-HO25,0))),0)),0)</f>
        <v>　</v>
      </c>
      <c r="HZ25" s="857"/>
      <c r="IA25" s="858"/>
      <c r="IB25" s="856" t="str">
        <f>IFERROR(IF(OR(HN25="日",HN25="祝",HN25=0,HO25=""),"　",MAX(IF(HO25&gt;IB14,HQ25-HO25,IF(HO25&lt;=IB14,HQ25-IB14,0)),0)),0)</f>
        <v>　</v>
      </c>
      <c r="IC25" s="857"/>
      <c r="ID25" s="858"/>
      <c r="IE25" s="856" t="str">
        <f>IFERROR(IF(OR(HN25="日",HN25="祝",HN25=0,HO25=""),"　",MAX(IF(AND(HO25&lt;=IE14,HQ25&gt;IF14),IF14-IE14,IF(AND(HO25&gt;IE14,HQ25&lt;=IF14),HQ25-HO25,IF(AND(HO25&lt;=IE14,HQ25&lt;=IF14),HQ25-IE14,IF(AND(HO25&gt;IE14,HQ25&gt;IF14),IF14-HO25,0)))),0)),0)</f>
        <v>　</v>
      </c>
      <c r="IF25" s="857"/>
      <c r="IG25" s="858"/>
      <c r="IH25" s="856" t="str">
        <f>IFERROR(IF(OR(HN25="日",HN25="祝",HN25=0,HO25=""),"　",MAX(IF(AND(HO25&gt;IK14,HQ25&gt;II14),0,IF(AND(HO25&lt;=IK14,HO25&gt;IH14,HQ25&gt;II14),IK14-HO25,IF(AND(HO25&lt;=IK14,HO25&lt;=IH14,HQ25&gt;II14),IK14-IH14,IF(AND(HO25&gt;IH14,HQ25&lt;=II14),HQ25-HO25,IF(AND(HO25&lt;=IH14,HQ25&lt;=II14),HQ25-IH14,0))))),0)),0)</f>
        <v>　</v>
      </c>
      <c r="II25" s="857"/>
      <c r="IJ25" s="858"/>
      <c r="IK25" s="856" t="str">
        <f>IFERROR(IF(OR(HN25="日",HN25="祝",HN25=0,HO25=""),"　",MAX(IF(AND(HO25&lt;=IK14,HQ25&gt;IL14),IL14-IK14,IF(HQ25&lt;=IL14,0,IF(AND(HO25&gt;IK14,HQ25&gt;IL14),IL14-HO25,0))),0)),0)</f>
        <v>　</v>
      </c>
      <c r="IL25" s="857"/>
      <c r="IM25" s="858"/>
      <c r="IN25" s="856" t="str">
        <f t="shared" si="4"/>
        <v>　</v>
      </c>
      <c r="IO25" s="857"/>
      <c r="IP25" s="858"/>
      <c r="IQ25" s="859" t="str">
        <f>IF(IT25="×",TIME(0,0,0),IF(JD4="非常勤",HS25,IE25))</f>
        <v>　</v>
      </c>
      <c r="IR25" s="860"/>
      <c r="IS25" s="861"/>
      <c r="IT25" s="352"/>
      <c r="IU25" s="859" t="str">
        <f>IF(IX25="×",TIME(0,0,0),IF(JD4="非常勤",HV25,IH25))</f>
        <v>　</v>
      </c>
      <c r="IV25" s="860"/>
      <c r="IW25" s="861"/>
      <c r="IX25" s="352"/>
      <c r="IY25" s="859" t="str">
        <f>IF(JB25="×",TIME(0,0,0),IF(JD4="非常勤",HY25,IK25))</f>
        <v>　</v>
      </c>
      <c r="IZ25" s="860"/>
      <c r="JA25" s="861"/>
      <c r="JB25" s="352"/>
      <c r="JC25" s="859" t="str">
        <f>IF(JF25="×",TIME(0,0,0),IF(JD4="非常勤",IB25,IN25))</f>
        <v>　</v>
      </c>
      <c r="JD25" s="860"/>
      <c r="JE25" s="861"/>
      <c r="JF25" s="352"/>
      <c r="JG25" s="862"/>
      <c r="JH25" s="863"/>
      <c r="JI25" s="862"/>
      <c r="JJ25" s="864"/>
      <c r="JK25" s="863"/>
      <c r="JL25" s="865"/>
      <c r="JM25" s="866"/>
      <c r="JN25" s="866"/>
      <c r="JO25" s="867"/>
      <c r="JP25" s="377">
        <f>$A$25</f>
        <v>11</v>
      </c>
      <c r="JQ25" s="378" t="str">
        <f>$B$25</f>
        <v>土</v>
      </c>
      <c r="JR25" s="854"/>
      <c r="JS25" s="855"/>
      <c r="JT25" s="854"/>
      <c r="JU25" s="855"/>
      <c r="JV25" s="856" t="str">
        <f>IFERROR(IF(OR(JQ25="日",JQ25="祝",JQ25=0,JR25=""),"　",MAX(IF(AND(JR25&lt;=JV14,JT25&gt;JW14),JW14-JV14,IF(AND(JR25&gt;JV14,JT25&lt;=JW14),JT25-JR25,IF(AND(JR25&lt;=JV14,JT25&lt;=JW14),JT25-JV14,IF(AND(JR25&gt;JV14,JT25&gt;JW14),JW14-JR25,0)))),0)),0)</f>
        <v>　</v>
      </c>
      <c r="JW25" s="857"/>
      <c r="JX25" s="858"/>
      <c r="JY25" s="856" t="str">
        <f>IFERROR(IF(OR(JQ25="日",JQ25="祝",JQ25=0,JR25=""),"　",MAX(IF(AND(JR25&gt;KB14,JT25&gt;JZ14),0,IF(AND(JR25&lt;=KB14,JR25&gt;JY14,JT25&gt;JZ14),KB14-JR25,IF(AND(JR25&lt;=KB14,JR25&lt;=JY14,JT25&gt;JZ14),KB14-JY14,IF(AND(JR25&gt;JY14,JT25&lt;=JZ14),JT25-JR25,IF(AND(JR25&lt;=JY14,JT25&lt;=JZ14),JT25-JY14,0))))),0)),0)</f>
        <v>　</v>
      </c>
      <c r="JZ25" s="857"/>
      <c r="KA25" s="858"/>
      <c r="KB25" s="856" t="str">
        <f>IFERROR(IF(OR(JQ25="日",JQ25="祝",JQ25=0,JR25=""),"　",MAX(IF(AND(JR25&lt;=KB14,JT25&gt;KC14),KC14-KB14,IF(JT25&lt;=KC14,0,IF(AND(JR25&gt;KB14,JT25&gt;KC14),KC14-JR25,0))),0)),0)</f>
        <v>　</v>
      </c>
      <c r="KC25" s="857"/>
      <c r="KD25" s="858"/>
      <c r="KE25" s="856" t="str">
        <f>IFERROR(IF(OR(JQ25="日",JQ25="祝",JQ25=0,JR25=""),"　",MAX(IF(JR25&gt;KE14,JT25-JR25,IF(JR25&lt;=KE14,JT25-KE14,0)),0)),0)</f>
        <v>　</v>
      </c>
      <c r="KF25" s="857"/>
      <c r="KG25" s="858"/>
      <c r="KH25" s="856" t="str">
        <f>IFERROR(IF(OR(JQ25="日",JQ25="祝",JQ25=0,JR25=""),"　",MAX(IF(AND(JR25&lt;=KH14,JT25&gt;KI14),KI14-KH14,IF(AND(JR25&gt;KH14,JT25&lt;=KI14),JT25-JR25,IF(AND(JR25&lt;=KH14,JT25&lt;=KI14),JT25-KH14,IF(AND(JR25&gt;KH14,JT25&gt;KI14),KI14-JR25,0)))),0)),0)</f>
        <v>　</v>
      </c>
      <c r="KI25" s="857"/>
      <c r="KJ25" s="858"/>
      <c r="KK25" s="856" t="str">
        <f>IFERROR(IF(OR(JQ25="日",JQ25="祝",JQ25=0,JR25=""),"　",MAX(IF(AND(JR25&gt;KN14,JT25&gt;KL14),0,IF(AND(JR25&lt;=KN14,JR25&gt;KK14,JT25&gt;KL14),KN14-JR25,IF(AND(JR25&lt;=KN14,JR25&lt;=KK14,JT25&gt;KL14),KN14-KK14,IF(AND(JR25&gt;KK14,JT25&lt;=KL14),JT25-JR25,IF(AND(JR25&lt;=KK14,JT25&lt;=KL14),JT25-KK14,0))))),0)),0)</f>
        <v>　</v>
      </c>
      <c r="KL25" s="857"/>
      <c r="KM25" s="858"/>
      <c r="KN25" s="856" t="str">
        <f>IFERROR(IF(OR(JQ25="日",JQ25="祝",JQ25=0,JR25=""),"　",MAX(IF(AND(JR25&lt;=KN14,JT25&gt;KO14),KO14-KN14,IF(JT25&lt;=KO14,0,IF(AND(JR25&gt;KN14,JT25&gt;KO14),KO14-JR25,0))),0)),0)</f>
        <v>　</v>
      </c>
      <c r="KO25" s="857"/>
      <c r="KP25" s="858"/>
      <c r="KQ25" s="856" t="str">
        <f t="shared" si="5"/>
        <v>　</v>
      </c>
      <c r="KR25" s="857"/>
      <c r="KS25" s="858"/>
      <c r="KT25" s="859" t="str">
        <f>IF(KW25="×",TIME(0,0,0),IF(LG4="非常勤",JV25,KH25))</f>
        <v>　</v>
      </c>
      <c r="KU25" s="860"/>
      <c r="KV25" s="861"/>
      <c r="KW25" s="352"/>
      <c r="KX25" s="859" t="str">
        <f>IF(LA25="×",TIME(0,0,0),IF(LG4="非常勤",JY25,KK25))</f>
        <v>　</v>
      </c>
      <c r="KY25" s="860"/>
      <c r="KZ25" s="861"/>
      <c r="LA25" s="352"/>
      <c r="LB25" s="859" t="str">
        <f>IF(LE25="×",TIME(0,0,0),IF(LG4="非常勤",KB25,KN25))</f>
        <v>　</v>
      </c>
      <c r="LC25" s="860"/>
      <c r="LD25" s="861"/>
      <c r="LE25" s="352"/>
      <c r="LF25" s="859" t="str">
        <f>IF(LI25="×",TIME(0,0,0),IF(LG4="非常勤",KE25,KQ25))</f>
        <v>　</v>
      </c>
      <c r="LG25" s="860"/>
      <c r="LH25" s="861"/>
      <c r="LI25" s="352"/>
      <c r="LJ25" s="862"/>
      <c r="LK25" s="863"/>
      <c r="LL25" s="862"/>
      <c r="LM25" s="864"/>
      <c r="LN25" s="863"/>
      <c r="LO25" s="865"/>
      <c r="LP25" s="866"/>
      <c r="LQ25" s="866"/>
      <c r="LR25" s="867"/>
      <c r="LS25" s="377">
        <f>$A$25</f>
        <v>11</v>
      </c>
      <c r="LT25" s="378" t="str">
        <f>$B$25</f>
        <v>土</v>
      </c>
      <c r="LU25" s="854"/>
      <c r="LV25" s="855"/>
      <c r="LW25" s="854"/>
      <c r="LX25" s="855"/>
      <c r="LY25" s="856" t="str">
        <f>IFERROR(IF(OR(LT25="日",LT25="祝",LT25=0,LU25=""),"　",MAX(IF(AND(LU25&lt;=LY14,LW25&gt;LZ14),LZ14-LY14,IF(AND(LU25&gt;LY14,LW25&lt;=LZ14),LW25-LU25,IF(AND(LU25&lt;=LY14,LW25&lt;=LZ14),LW25-LY14,IF(AND(LU25&gt;LY14,LW25&gt;LZ14),LZ14-LU25,0)))),0)),0)</f>
        <v>　</v>
      </c>
      <c r="LZ25" s="857"/>
      <c r="MA25" s="858"/>
      <c r="MB25" s="856" t="str">
        <f>IFERROR(IF(OR(LT25="日",LT25="祝",LT25=0,LU25=""),"　",MAX(IF(AND(LU25&gt;ME14,LW25&gt;MC14),0,IF(AND(LU25&lt;=ME14,LU25&gt;MB14,LW25&gt;MC14),ME14-LU25,IF(AND(LU25&lt;=ME14,LU25&lt;=MB14,LW25&gt;MC14),ME14-MB14,IF(AND(LU25&gt;MB14,LW25&lt;=MC14),LW25-LU25,IF(AND(LU25&lt;=MB14,LW25&lt;=MC14),LW25-MB14,0))))),0)),0)</f>
        <v>　</v>
      </c>
      <c r="MC25" s="857"/>
      <c r="MD25" s="858"/>
      <c r="ME25" s="856" t="str">
        <f>IFERROR(IF(OR(LT25="日",LT25="祝",LT25=0,LU25=""),"　",MAX(IF(AND(LU25&lt;=ME14,LW25&gt;MF14),MF14-ME14,IF(LW25&lt;=MF14,0,IF(AND(LU25&gt;ME14,LW25&gt;MF14),MF14-LU25,0))),0)),0)</f>
        <v>　</v>
      </c>
      <c r="MF25" s="857"/>
      <c r="MG25" s="858"/>
      <c r="MH25" s="856" t="str">
        <f>IFERROR(IF(OR(LT25="日",LT25="祝",LT25=0,LU25=""),"　",MAX(IF(LU25&gt;MH14,LW25-LU25,IF(LU25&lt;=MH14,LW25-MH14,0)),0)),0)</f>
        <v>　</v>
      </c>
      <c r="MI25" s="857"/>
      <c r="MJ25" s="858"/>
      <c r="MK25" s="856" t="str">
        <f>IFERROR(IF(OR(LT25="日",LT25="祝",LT25=0,LU25=""),"　",MAX(IF(AND(LU25&lt;=MK14,LW25&gt;ML14),ML14-MK14,IF(AND(LU25&gt;MK14,LW25&lt;=ML14),LW25-LU25,IF(AND(LU25&lt;=MK14,LW25&lt;=ML14),LW25-MK14,IF(AND(LU25&gt;MK14,LW25&gt;ML14),ML14-LU25,0)))),0)),0)</f>
        <v>　</v>
      </c>
      <c r="ML25" s="857"/>
      <c r="MM25" s="858"/>
      <c r="MN25" s="856" t="str">
        <f>IFERROR(IF(OR(LT25="日",LT25="祝",LT25=0,LU25=""),"　",MAX(IF(AND(LU25&gt;MQ14,LW25&gt;MO14),0,IF(AND(LU25&lt;=MQ14,LU25&gt;MN14,LW25&gt;MO14),MQ14-LU25,IF(AND(LU25&lt;=MQ14,LU25&lt;=MN14,LW25&gt;MO14),MQ14-MN14,IF(AND(LU25&gt;MN14,LW25&lt;=MO14),LW25-LU25,IF(AND(LU25&lt;=MN14,LW25&lt;=MO14),LW25-MN14,0))))),0)),0)</f>
        <v>　</v>
      </c>
      <c r="MO25" s="857"/>
      <c r="MP25" s="858"/>
      <c r="MQ25" s="856" t="str">
        <f>IFERROR(IF(OR(LT25="日",LT25="祝",LT25=0,LU25=""),"　",MAX(IF(AND(LU25&lt;=MQ14,LW25&gt;MR14),MR14-MQ14,IF(LW25&lt;=MR14,0,IF(AND(LU25&gt;MQ14,LW25&gt;MR14),MR14-LU25,0))),0)),0)</f>
        <v>　</v>
      </c>
      <c r="MR25" s="857"/>
      <c r="MS25" s="858"/>
      <c r="MT25" s="856" t="str">
        <f t="shared" si="6"/>
        <v>　</v>
      </c>
      <c r="MU25" s="857"/>
      <c r="MV25" s="858"/>
      <c r="MW25" s="859" t="str">
        <f>IF(MZ25="×",TIME(0,0,0),IF(NJ4="非常勤",LY25,MK25))</f>
        <v>　</v>
      </c>
      <c r="MX25" s="860"/>
      <c r="MY25" s="861"/>
      <c r="MZ25" s="352"/>
      <c r="NA25" s="859" t="str">
        <f>IF(ND25="×",TIME(0,0,0),IF(NJ4="非常勤",MB25,MN25))</f>
        <v>　</v>
      </c>
      <c r="NB25" s="860"/>
      <c r="NC25" s="861"/>
      <c r="ND25" s="352"/>
      <c r="NE25" s="859" t="str">
        <f>IF(NH25="×",TIME(0,0,0),IF(NJ4="非常勤",ME25,MQ25))</f>
        <v>　</v>
      </c>
      <c r="NF25" s="860"/>
      <c r="NG25" s="861"/>
      <c r="NH25" s="352"/>
      <c r="NI25" s="859" t="str">
        <f>IF(NL25="×",TIME(0,0,0),IF(NJ4="非常勤",MH25,MT25))</f>
        <v>　</v>
      </c>
      <c r="NJ25" s="860"/>
      <c r="NK25" s="861"/>
      <c r="NL25" s="352"/>
      <c r="NM25" s="862"/>
      <c r="NN25" s="863"/>
      <c r="NO25" s="862"/>
      <c r="NP25" s="864"/>
      <c r="NQ25" s="863"/>
      <c r="NR25" s="865"/>
      <c r="NS25" s="866"/>
      <c r="NT25" s="866"/>
      <c r="NU25" s="867"/>
      <c r="NV25" s="377">
        <f>$A$25</f>
        <v>11</v>
      </c>
      <c r="NW25" s="378" t="str">
        <f>$B$25</f>
        <v>土</v>
      </c>
      <c r="NX25" s="854"/>
      <c r="NY25" s="855"/>
      <c r="NZ25" s="854"/>
      <c r="OA25" s="855"/>
      <c r="OB25" s="856" t="str">
        <f>IFERROR(IF(OR(NW25="日",NW25="祝",NW25=0,NX25=""),"　",MAX(IF(AND(NX25&lt;=OB14,NZ25&gt;OC14),OC14-OB14,IF(AND(NX25&gt;OB14,NZ25&lt;=OC14),NZ25-NX25,IF(AND(NX25&lt;=OB14,NZ25&lt;=OC14),NZ25-OB14,IF(AND(NX25&gt;OB14,NZ25&gt;OC14),OC14-NX25,0)))),0)),0)</f>
        <v>　</v>
      </c>
      <c r="OC25" s="857"/>
      <c r="OD25" s="858"/>
      <c r="OE25" s="856" t="str">
        <f>IFERROR(IF(OR(NW25="日",NW25="祝",NW25=0,NX25=""),"　",MAX(IF(AND(NX25&gt;OH14,NZ25&gt;OF14),0,IF(AND(NX25&lt;=OH14,NX25&gt;OE14,NZ25&gt;OF14),OH14-NX25,IF(AND(NX25&lt;=OH14,NX25&lt;=OE14,NZ25&gt;OF14),OH14-OE14,IF(AND(NX25&gt;OE14,NZ25&lt;=OF14),NZ25-NX25,IF(AND(NX25&lt;=OE14,NZ25&lt;=OF14),NZ25-OE14,0))))),0)),0)</f>
        <v>　</v>
      </c>
      <c r="OF25" s="857"/>
      <c r="OG25" s="858"/>
      <c r="OH25" s="856" t="str">
        <f>IFERROR(IF(OR(NW25="日",NW25="祝",NW25=0,NX25=""),"　",MAX(IF(AND(NX25&lt;=OH14,NZ25&gt;OI14),OI14-OH14,IF(NZ25&lt;=OI14,0,IF(AND(NX25&gt;OH14,NZ25&gt;OI14),OI14-NX25,0))),0)),0)</f>
        <v>　</v>
      </c>
      <c r="OI25" s="857"/>
      <c r="OJ25" s="858"/>
      <c r="OK25" s="856" t="str">
        <f>IFERROR(IF(OR(NW25="日",NW25="祝",NW25=0,NX25=""),"　",MAX(IF(NX25&gt;OK14,NZ25-NX25,IF(NX25&lt;=OK14,NZ25-OK14,0)),0)),0)</f>
        <v>　</v>
      </c>
      <c r="OL25" s="857"/>
      <c r="OM25" s="858"/>
      <c r="ON25" s="856" t="str">
        <f>IFERROR(IF(OR(NW25="日",NW25="祝",NW25=0,NX25=""),"　",MAX(IF(AND(NX25&lt;=ON14,NZ25&gt;OO14),OO14-ON14,IF(AND(NX25&gt;ON14,NZ25&lt;=OO14),NZ25-NX25,IF(AND(NX25&lt;=ON14,NZ25&lt;=OO14),NZ25-ON14,IF(AND(NX25&gt;ON14,NZ25&gt;OO14),OO14-NX25,0)))),0)),0)</f>
        <v>　</v>
      </c>
      <c r="OO25" s="857"/>
      <c r="OP25" s="858"/>
      <c r="OQ25" s="856" t="str">
        <f>IFERROR(IF(OR(NW25="日",NW25="祝",NW25=0,NX25=""),"　",MAX(IF(AND(NX25&gt;OT14,NZ25&gt;OR14),0,IF(AND(NX25&lt;=OT14,NX25&gt;OQ14,NZ25&gt;OR14),OT14-NX25,IF(AND(NX25&lt;=OT14,NX25&lt;=OQ14,NZ25&gt;OR14),OT14-OQ14,IF(AND(NX25&gt;OQ14,NZ25&lt;=OR14),NZ25-NX25,IF(AND(NX25&lt;=OQ14,NZ25&lt;=OR14),NZ25-OQ14,0))))),0)),0)</f>
        <v>　</v>
      </c>
      <c r="OR25" s="857"/>
      <c r="OS25" s="858"/>
      <c r="OT25" s="856" t="str">
        <f>IFERROR(IF(OR(NW25="日",NW25="祝",NW25=0,NX25=""),"　",MAX(IF(AND(NX25&lt;=OT14,NZ25&gt;OU14),OU14-OT14,IF(NZ25&lt;=OU14,0,IF(AND(NX25&gt;OT14,NZ25&gt;OU14),OU14-NX25,0))),0)),0)</f>
        <v>　</v>
      </c>
      <c r="OU25" s="857"/>
      <c r="OV25" s="858"/>
      <c r="OW25" s="856" t="str">
        <f t="shared" si="7"/>
        <v>　</v>
      </c>
      <c r="OX25" s="857"/>
      <c r="OY25" s="858"/>
      <c r="OZ25" s="859" t="str">
        <f>IF(PC25="×",TIME(0,0,0),IF(PM4="非常勤",OB25,ON25))</f>
        <v>　</v>
      </c>
      <c r="PA25" s="860"/>
      <c r="PB25" s="861"/>
      <c r="PC25" s="352"/>
      <c r="PD25" s="859" t="str">
        <f>IF(PG25="×",TIME(0,0,0),IF(PM4="非常勤",OE25,OQ25))</f>
        <v>　</v>
      </c>
      <c r="PE25" s="860"/>
      <c r="PF25" s="861"/>
      <c r="PG25" s="352"/>
      <c r="PH25" s="859" t="str">
        <f>IF(PK25="×",TIME(0,0,0),IF(PM4="非常勤",OH25,OT25))</f>
        <v>　</v>
      </c>
      <c r="PI25" s="860"/>
      <c r="PJ25" s="861"/>
      <c r="PK25" s="352"/>
      <c r="PL25" s="859" t="str">
        <f>IF(PO25="×",TIME(0,0,0),IF(PM4="非常勤",OK25,OW25))</f>
        <v>　</v>
      </c>
      <c r="PM25" s="860"/>
      <c r="PN25" s="861"/>
      <c r="PO25" s="352"/>
      <c r="PP25" s="862"/>
      <c r="PQ25" s="863"/>
      <c r="PR25" s="862"/>
      <c r="PS25" s="864"/>
      <c r="PT25" s="863"/>
      <c r="PU25" s="865"/>
      <c r="PV25" s="866"/>
      <c r="PW25" s="866"/>
      <c r="PX25" s="867"/>
      <c r="PY25" s="377">
        <f>$A$25</f>
        <v>11</v>
      </c>
      <c r="PZ25" s="378" t="str">
        <f>$B$25</f>
        <v>土</v>
      </c>
      <c r="QA25" s="854"/>
      <c r="QB25" s="855"/>
      <c r="QC25" s="854"/>
      <c r="QD25" s="855"/>
      <c r="QE25" s="856" t="str">
        <f>IFERROR(IF(OR(PZ25="日",PZ25="祝",PZ25=0,QA25=""),"　",MAX(IF(AND(QA25&lt;=QE14,QC25&gt;QF14),QF14-QE14,IF(AND(QA25&gt;QE14,QC25&lt;=QF14),QC25-QA25,IF(AND(QA25&lt;=QE14,QC25&lt;=QF14),QC25-QE14,IF(AND(QA25&gt;QE14,QC25&gt;QF14),QF14-QA25,0)))),0)),0)</f>
        <v>　</v>
      </c>
      <c r="QF25" s="857"/>
      <c r="QG25" s="858"/>
      <c r="QH25" s="856" t="str">
        <f>IFERROR(IF(OR(PZ25="日",PZ25="祝",PZ25=0,QA25=""),"　",MAX(IF(AND(QA25&gt;QK14,QC25&gt;QI14),0,IF(AND(QA25&lt;=QK14,QA25&gt;QH14,QC25&gt;QI14),QK14-QA25,IF(AND(QA25&lt;=QK14,QA25&lt;=QH14,QC25&gt;QI14),QK14-QH14,IF(AND(QA25&gt;QH14,QC25&lt;=QI14),QC25-QA25,IF(AND(QA25&lt;=QH14,QC25&lt;=QI14),QC25-QH14,0))))),0)),0)</f>
        <v>　</v>
      </c>
      <c r="QI25" s="857"/>
      <c r="QJ25" s="858"/>
      <c r="QK25" s="856" t="str">
        <f>IFERROR(IF(OR(PZ25="日",PZ25="祝",PZ25=0,QA25=""),"　",MAX(IF(AND(QA25&lt;=QK14,QC25&gt;QL14),QL14-QK14,IF(QC25&lt;=QL14,0,IF(AND(QA25&gt;QK14,QC25&gt;QL14),QL14-QA25,0))),0)),0)</f>
        <v>　</v>
      </c>
      <c r="QL25" s="857"/>
      <c r="QM25" s="858"/>
      <c r="QN25" s="856" t="str">
        <f>IFERROR(IF(OR(PZ25="日",PZ25="祝",PZ25=0,QA25=""),"　",MAX(IF(QA25&gt;QN14,QC25-QA25,IF(QA25&lt;=QN14,QC25-QN14,0)),0)),0)</f>
        <v>　</v>
      </c>
      <c r="QO25" s="857"/>
      <c r="QP25" s="858"/>
      <c r="QQ25" s="856" t="str">
        <f>IFERROR(IF(OR(PZ25="日",PZ25="祝",PZ25=0,QA25=""),"　",MAX(IF(AND(QA25&lt;=QQ14,QC25&gt;QR14),QR14-QQ14,IF(AND(QA25&gt;QQ14,QC25&lt;=QR14),QC25-QA25,IF(AND(QA25&lt;=QQ14,QC25&lt;=QR14),QC25-QQ14,IF(AND(QA25&gt;QQ14,QC25&gt;QR14),QR14-QA25,0)))),0)),0)</f>
        <v>　</v>
      </c>
      <c r="QR25" s="857"/>
      <c r="QS25" s="858"/>
      <c r="QT25" s="856" t="str">
        <f>IFERROR(IF(OR(PZ25="日",PZ25="祝",PZ25=0,QA25=""),"　",MAX(IF(AND(QA25&gt;QW14,QC25&gt;QU14),0,IF(AND(QA25&lt;=QW14,QA25&gt;QT14,QC25&gt;QU14),QW14-QA25,IF(AND(QA25&lt;=QW14,QA25&lt;=QT14,QC25&gt;QU14),QW14-QT14,IF(AND(QA25&gt;QT14,QC25&lt;=QU14),QC25-QA25,IF(AND(QA25&lt;=QT14,QC25&lt;=QU14),QC25-QT14,0))))),0)),0)</f>
        <v>　</v>
      </c>
      <c r="QU25" s="857"/>
      <c r="QV25" s="858"/>
      <c r="QW25" s="856" t="str">
        <f>IFERROR(IF(OR(PZ25="日",PZ25="祝",PZ25=0,QA25=""),"　",MAX(IF(AND(QA25&lt;=QW14,QC25&gt;QX14),QX14-QW14,IF(QC25&lt;=QX14,0,IF(AND(QA25&gt;QW14,QC25&gt;QX14),QX14-QA25,0))),0)),0)</f>
        <v>　</v>
      </c>
      <c r="QX25" s="857"/>
      <c r="QY25" s="858"/>
      <c r="QZ25" s="856" t="str">
        <f t="shared" si="8"/>
        <v>　</v>
      </c>
      <c r="RA25" s="857"/>
      <c r="RB25" s="858"/>
      <c r="RC25" s="859" t="str">
        <f>IF(RF25="×",TIME(0,0,0),IF(RP4="非常勤",QE25,QQ25))</f>
        <v>　</v>
      </c>
      <c r="RD25" s="860"/>
      <c r="RE25" s="861"/>
      <c r="RF25" s="352"/>
      <c r="RG25" s="859" t="str">
        <f>IF(RJ25="×",TIME(0,0,0),IF(RP4="非常勤",QH25,QT25))</f>
        <v>　</v>
      </c>
      <c r="RH25" s="860"/>
      <c r="RI25" s="861"/>
      <c r="RJ25" s="352"/>
      <c r="RK25" s="859" t="str">
        <f>IF(RN25="×",TIME(0,0,0),IF(RP4="非常勤",QK25,QW25))</f>
        <v>　</v>
      </c>
      <c r="RL25" s="860"/>
      <c r="RM25" s="861"/>
      <c r="RN25" s="352"/>
      <c r="RO25" s="859" t="str">
        <f>IF(RR25="×",TIME(0,0,0),IF(RP4="非常勤",QN25,QZ25))</f>
        <v>　</v>
      </c>
      <c r="RP25" s="860"/>
      <c r="RQ25" s="861"/>
      <c r="RR25" s="352"/>
      <c r="RS25" s="862"/>
      <c r="RT25" s="863"/>
      <c r="RU25" s="862"/>
      <c r="RV25" s="864"/>
      <c r="RW25" s="863"/>
      <c r="RX25" s="865"/>
      <c r="RY25" s="866"/>
      <c r="RZ25" s="866"/>
      <c r="SA25" s="867"/>
      <c r="SB25" s="377">
        <f>$A$25</f>
        <v>11</v>
      </c>
      <c r="SC25" s="378" t="str">
        <f>$B$25</f>
        <v>土</v>
      </c>
      <c r="SD25" s="854"/>
      <c r="SE25" s="855"/>
      <c r="SF25" s="854"/>
      <c r="SG25" s="855"/>
      <c r="SH25" s="856" t="str">
        <f>IFERROR(IF(OR(SC25="日",SC25="祝",SC25=0,SD25=""),"　",MAX(IF(AND(SD25&lt;=SH14,SF25&gt;SI14),SI14-SH14,IF(AND(SD25&gt;SH14,SF25&lt;=SI14),SF25-SD25,IF(AND(SD25&lt;=SH14,SF25&lt;=SI14),SF25-SH14,IF(AND(SD25&gt;SH14,SF25&gt;SI14),SI14-SD25,0)))),0)),0)</f>
        <v>　</v>
      </c>
      <c r="SI25" s="857"/>
      <c r="SJ25" s="858"/>
      <c r="SK25" s="856" t="str">
        <f>IFERROR(IF(OR(SC25="日",SC25="祝",SC25=0,SD25=""),"　",MAX(IF(AND(SD25&gt;SN14,SF25&gt;SL14),0,IF(AND(SD25&lt;=SN14,SD25&gt;SK14,SF25&gt;SL14),SN14-SD25,IF(AND(SD25&lt;=SN14,SD25&lt;=SK14,SF25&gt;SL14),SN14-SK14,IF(AND(SD25&gt;SK14,SF25&lt;=SL14),SF25-SD25,IF(AND(SD25&lt;=SK14,SF25&lt;=SL14),SF25-SK14,0))))),0)),0)</f>
        <v>　</v>
      </c>
      <c r="SL25" s="857"/>
      <c r="SM25" s="858"/>
      <c r="SN25" s="856" t="str">
        <f>IFERROR(IF(OR(SC25="日",SC25="祝",SC25=0,SD25=""),"　",MAX(IF(AND(SD25&lt;=SN14,SF25&gt;SO14),SO14-SN14,IF(SF25&lt;=SO14,0,IF(AND(SD25&gt;SN14,SF25&gt;SO14),SO14-SD25,0))),0)),0)</f>
        <v>　</v>
      </c>
      <c r="SO25" s="857"/>
      <c r="SP25" s="858"/>
      <c r="SQ25" s="856" t="str">
        <f>IFERROR(IF(OR(SC25="日",SC25="祝",SC25=0,SD25=""),"　",MAX(IF(SD25&gt;SQ14,SF25-SD25,IF(SD25&lt;=SQ14,SF25-SQ14,0)),0)),0)</f>
        <v>　</v>
      </c>
      <c r="SR25" s="857"/>
      <c r="SS25" s="858"/>
      <c r="ST25" s="856" t="str">
        <f>IFERROR(IF(OR(SC25="日",SC25="祝",SC25=0,SD25=""),"　",MAX(IF(AND(SD25&lt;=ST14,SF25&gt;SU14),SU14-ST14,IF(AND(SD25&gt;ST14,SF25&lt;=SU14),SF25-SD25,IF(AND(SD25&lt;=ST14,SF25&lt;=SU14),SF25-ST14,IF(AND(SD25&gt;ST14,SF25&gt;SU14),SU14-SD25,0)))),0)),0)</f>
        <v>　</v>
      </c>
      <c r="SU25" s="857"/>
      <c r="SV25" s="858"/>
      <c r="SW25" s="856" t="str">
        <f>IFERROR(IF(OR(SC25="日",SC25="祝",SC25=0,SD25=""),"　",MAX(IF(AND(SD25&gt;SZ14,SF25&gt;SX14),0,IF(AND(SD25&lt;=SZ14,SD25&gt;SW14,SF25&gt;SX14),SZ14-SD25,IF(AND(SD25&lt;=SZ14,SD25&lt;=SW14,SF25&gt;SX14),SZ14-SW14,IF(AND(SD25&gt;SW14,SF25&lt;=SX14),SF25-SD25,IF(AND(SD25&lt;=SW14,SF25&lt;=SX14),SF25-SW14,0))))),0)),0)</f>
        <v>　</v>
      </c>
      <c r="SX25" s="857"/>
      <c r="SY25" s="858"/>
      <c r="SZ25" s="856" t="str">
        <f>IFERROR(IF(OR(SC25="日",SC25="祝",SC25=0,SD25=""),"　",MAX(IF(AND(SD25&lt;=SZ14,SF25&gt;TA14),TA14-SZ14,IF(SF25&lt;=TA14,0,IF(AND(SD25&gt;SZ14,SF25&gt;TA14),TA14-SD25,0))),0)),0)</f>
        <v>　</v>
      </c>
      <c r="TA25" s="857"/>
      <c r="TB25" s="858"/>
      <c r="TC25" s="856" t="str">
        <f t="shared" si="9"/>
        <v>　</v>
      </c>
      <c r="TD25" s="857"/>
      <c r="TE25" s="858"/>
      <c r="TF25" s="859" t="str">
        <f>IF(TI25="×",TIME(0,0,0),IF(TS4="非常勤",SH25,ST25))</f>
        <v>　</v>
      </c>
      <c r="TG25" s="860"/>
      <c r="TH25" s="861"/>
      <c r="TI25" s="352"/>
      <c r="TJ25" s="859" t="str">
        <f>IF(TM25="×",TIME(0,0,0),IF(TS4="非常勤",SK25,SW25))</f>
        <v>　</v>
      </c>
      <c r="TK25" s="860"/>
      <c r="TL25" s="861"/>
      <c r="TM25" s="352"/>
      <c r="TN25" s="859" t="str">
        <f>IF(TQ25="×",TIME(0,0,0),IF(TS4="非常勤",SN25,SZ25))</f>
        <v>　</v>
      </c>
      <c r="TO25" s="860"/>
      <c r="TP25" s="861"/>
      <c r="TQ25" s="352"/>
      <c r="TR25" s="859" t="str">
        <f>IF(TU25="×",TIME(0,0,0),IF(TS4="非常勤",SQ25,TC25))</f>
        <v>　</v>
      </c>
      <c r="TS25" s="860"/>
      <c r="TT25" s="861"/>
      <c r="TU25" s="352"/>
      <c r="TV25" s="862"/>
      <c r="TW25" s="863"/>
      <c r="TX25" s="862"/>
      <c r="TY25" s="864"/>
      <c r="TZ25" s="863"/>
      <c r="UA25" s="865"/>
      <c r="UB25" s="866"/>
      <c r="UC25" s="866"/>
      <c r="UD25" s="867"/>
      <c r="UE25" s="377">
        <f>$A$25</f>
        <v>11</v>
      </c>
      <c r="UF25" s="378" t="str">
        <f>$B$25</f>
        <v>土</v>
      </c>
      <c r="UG25" s="854"/>
      <c r="UH25" s="855"/>
      <c r="UI25" s="854"/>
      <c r="UJ25" s="855"/>
      <c r="UK25" s="856" t="str">
        <f>IFERROR(IF(OR(UF25="日",UF25="祝",UF25=0,UG25=""),"　",MAX(IF(AND(UG25&lt;=UK14,UI25&gt;UL14),UL14-UK14,IF(AND(UG25&gt;UK14,UI25&lt;=UL14),UI25-UG25,IF(AND(UG25&lt;=UK14,UI25&lt;=UL14),UI25-UK14,IF(AND(UG25&gt;UK14,UI25&gt;UL14),UL14-UG25,0)))),0)),0)</f>
        <v>　</v>
      </c>
      <c r="UL25" s="857"/>
      <c r="UM25" s="858"/>
      <c r="UN25" s="856" t="str">
        <f>IFERROR(IF(OR(UF25="日",UF25="祝",UF25=0,UG25=""),"　",MAX(IF(AND(UG25&gt;UQ14,UI25&gt;UO14),0,IF(AND(UG25&lt;=UQ14,UG25&gt;UN14,UI25&gt;UO14),UQ14-UG25,IF(AND(UG25&lt;=UQ14,UG25&lt;=UN14,UI25&gt;UO14),UQ14-UN14,IF(AND(UG25&gt;UN14,UI25&lt;=UO14),UI25-UG25,IF(AND(UG25&lt;=UN14,UI25&lt;=UO14),UI25-UN14,0))))),0)),0)</f>
        <v>　</v>
      </c>
      <c r="UO25" s="857"/>
      <c r="UP25" s="858"/>
      <c r="UQ25" s="856" t="str">
        <f>IFERROR(IF(OR(UF25="日",UF25="祝",UF25=0,UG25=""),"　",MAX(IF(AND(UG25&lt;=UQ14,UI25&gt;UR14),UR14-UQ14,IF(UI25&lt;=UR14,0,IF(AND(UG25&gt;UQ14,UI25&gt;UR14),UR14-UG25,0))),0)),0)</f>
        <v>　</v>
      </c>
      <c r="UR25" s="857"/>
      <c r="US25" s="858"/>
      <c r="UT25" s="856" t="str">
        <f>IFERROR(IF(OR(UF25="日",UF25="祝",UF25=0,UG25=""),"　",MAX(IF(UG25&gt;UT14,UI25-UG25,IF(UG25&lt;=UT14,UI25-UT14,0)),0)),0)</f>
        <v>　</v>
      </c>
      <c r="UU25" s="857"/>
      <c r="UV25" s="858"/>
      <c r="UW25" s="856" t="str">
        <f>IFERROR(IF(OR(UF25="日",UF25="祝",UF25=0,UG25=""),"　",MAX(IF(AND(UG25&lt;=UW14,UI25&gt;UX14),UX14-UW14,IF(AND(UG25&gt;UW14,UI25&lt;=UX14),UI25-UG25,IF(AND(UG25&lt;=UW14,UI25&lt;=UX14),UI25-UW14,IF(AND(UG25&gt;UW14,UI25&gt;UX14),UX14-UG25,0)))),0)),0)</f>
        <v>　</v>
      </c>
      <c r="UX25" s="857"/>
      <c r="UY25" s="858"/>
      <c r="UZ25" s="856" t="str">
        <f>IFERROR(IF(OR(UF25="日",UF25="祝",UF25=0,UG25=""),"　",MAX(IF(AND(UG25&gt;VC14,UI25&gt;VA14),0,IF(AND(UG25&lt;=VC14,UG25&gt;UZ14,UI25&gt;VA14),VC14-UG25,IF(AND(UG25&lt;=VC14,UG25&lt;=UZ14,UI25&gt;VA14),VC14-UZ14,IF(AND(UG25&gt;UZ14,UI25&lt;=VA14),UI25-UG25,IF(AND(UG25&lt;=UZ14,UI25&lt;=VA14),UI25-UZ14,0))))),0)),0)</f>
        <v>　</v>
      </c>
      <c r="VA25" s="857"/>
      <c r="VB25" s="858"/>
      <c r="VC25" s="856" t="str">
        <f>IFERROR(IF(OR(UF25="日",UF25="祝",UF25=0,UG25=""),"　",MAX(IF(AND(UG25&lt;=VC14,UI25&gt;VD14),VD14-VC14,IF(UI25&lt;=VD14,0,IF(AND(UG25&gt;VC14,UI25&gt;VD14),VD14-UG25,0))),0)),0)</f>
        <v>　</v>
      </c>
      <c r="VD25" s="857"/>
      <c r="VE25" s="858"/>
      <c r="VF25" s="856" t="str">
        <f t="shared" si="10"/>
        <v>　</v>
      </c>
      <c r="VG25" s="857"/>
      <c r="VH25" s="858"/>
      <c r="VI25" s="859" t="str">
        <f>IF(VL25="×",TIME(0,0,0),IF(VV4="非常勤",UK25,UW25))</f>
        <v>　</v>
      </c>
      <c r="VJ25" s="860"/>
      <c r="VK25" s="861"/>
      <c r="VL25" s="352"/>
      <c r="VM25" s="859" t="str">
        <f>IF(VP25="×",TIME(0,0,0),IF(VV4="非常勤",UN25,UZ25))</f>
        <v>　</v>
      </c>
      <c r="VN25" s="860"/>
      <c r="VO25" s="861"/>
      <c r="VP25" s="352"/>
      <c r="VQ25" s="859" t="str">
        <f>IF(VT25="×",TIME(0,0,0),IF(VV4="非常勤",UQ25,VC25))</f>
        <v>　</v>
      </c>
      <c r="VR25" s="860"/>
      <c r="VS25" s="861"/>
      <c r="VT25" s="352"/>
      <c r="VU25" s="859" t="str">
        <f>IF(VX25="×",TIME(0,0,0),IF(VV4="非常勤",UT25,VF25))</f>
        <v>　</v>
      </c>
      <c r="VV25" s="860"/>
      <c r="VW25" s="861"/>
      <c r="VX25" s="352"/>
      <c r="VY25" s="862"/>
      <c r="VZ25" s="863"/>
      <c r="WA25" s="862"/>
      <c r="WB25" s="864"/>
      <c r="WC25" s="863"/>
      <c r="WD25" s="865"/>
      <c r="WE25" s="866"/>
      <c r="WF25" s="866"/>
      <c r="WG25" s="867"/>
      <c r="WH25" s="377">
        <f>$A$25</f>
        <v>11</v>
      </c>
      <c r="WI25" s="378" t="str">
        <f>$B$25</f>
        <v>土</v>
      </c>
      <c r="WJ25" s="854"/>
      <c r="WK25" s="855"/>
      <c r="WL25" s="854"/>
      <c r="WM25" s="855"/>
      <c r="WN25" s="856" t="str">
        <f>IFERROR(IF(OR(WI25="日",WI25="祝",WI25=0,WJ25=""),"　",MAX(IF(AND(WJ25&lt;=WN14,WL25&gt;WO14),WO14-WN14,IF(AND(WJ25&gt;WN14,WL25&lt;=WO14),WL25-WJ25,IF(AND(WJ25&lt;=WN14,WL25&lt;=WO14),WL25-WN14,IF(AND(WJ25&gt;WN14,WL25&gt;WO14),WO14-WJ25,0)))),0)),0)</f>
        <v>　</v>
      </c>
      <c r="WO25" s="857"/>
      <c r="WP25" s="858"/>
      <c r="WQ25" s="856" t="str">
        <f>IFERROR(IF(OR(WI25="日",WI25="祝",WI25=0,WJ25=""),"　",MAX(IF(AND(WJ25&gt;WT14,WL25&gt;WR14),0,IF(AND(WJ25&lt;=WT14,WJ25&gt;WQ14,WL25&gt;WR14),WT14-WJ25,IF(AND(WJ25&lt;=WT14,WJ25&lt;=WQ14,WL25&gt;WR14),WT14-WQ14,IF(AND(WJ25&gt;WQ14,WL25&lt;=WR14),WL25-WJ25,IF(AND(WJ25&lt;=WQ14,WL25&lt;=WR14),WL25-WQ14,0))))),0)),0)</f>
        <v>　</v>
      </c>
      <c r="WR25" s="857"/>
      <c r="WS25" s="858"/>
      <c r="WT25" s="856" t="str">
        <f>IFERROR(IF(OR(WI25="日",WI25="祝",WI25=0,WJ25=""),"　",MAX(IF(AND(WJ25&lt;=WT14,WL25&gt;WU14),WU14-WT14,IF(WL25&lt;=WU14,0,IF(AND(WJ25&gt;WT14,WL25&gt;WU14),WU14-WJ25,0))),0)),0)</f>
        <v>　</v>
      </c>
      <c r="WU25" s="857"/>
      <c r="WV25" s="858"/>
      <c r="WW25" s="856" t="str">
        <f>IFERROR(IF(OR(WI25="日",WI25="祝",WI25=0,WJ25=""),"　",MAX(IF(WJ25&gt;WW14,WL25-WJ25,IF(WJ25&lt;=WW14,WL25-WW14,0)),0)),0)</f>
        <v>　</v>
      </c>
      <c r="WX25" s="857"/>
      <c r="WY25" s="858"/>
      <c r="WZ25" s="856" t="str">
        <f>IFERROR(IF(OR(WI25="日",WI25="祝",WI25=0,WJ25=""),"　",MAX(IF(AND(WJ25&lt;=WZ14,WL25&gt;XA14),XA14-WZ14,IF(AND(WJ25&gt;WZ14,WL25&lt;=XA14),WL25-WJ25,IF(AND(WJ25&lt;=WZ14,WL25&lt;=XA14),WL25-WZ14,IF(AND(WJ25&gt;WZ14,WL25&gt;XA14),XA14-WJ25,0)))),0)),0)</f>
        <v>　</v>
      </c>
      <c r="XA25" s="857"/>
      <c r="XB25" s="858"/>
      <c r="XC25" s="856" t="str">
        <f>IFERROR(IF(OR(WI25="日",WI25="祝",WI25=0,WJ25=""),"　",MAX(IF(AND(WJ25&gt;XF14,WL25&gt;XD14),0,IF(AND(WJ25&lt;=XF14,WJ25&gt;XC14,WL25&gt;XD14),XF14-WJ25,IF(AND(WJ25&lt;=XF14,WJ25&lt;=XC14,WL25&gt;XD14),XF14-XC14,IF(AND(WJ25&gt;XC14,WL25&lt;=XD14),WL25-WJ25,IF(AND(WJ25&lt;=XC14,WL25&lt;=XD14),WL25-XC14,0))))),0)),0)</f>
        <v>　</v>
      </c>
      <c r="XD25" s="857"/>
      <c r="XE25" s="858"/>
      <c r="XF25" s="856" t="str">
        <f>IFERROR(IF(OR(WI25="日",WI25="祝",WI25=0,WJ25=""),"　",MAX(IF(AND(WJ25&lt;=XF14,WL25&gt;XG14),XG14-XF14,IF(WL25&lt;=XG14,0,IF(AND(WJ25&gt;XF14,WL25&gt;XG14),XG14-WJ25,0))),0)),0)</f>
        <v>　</v>
      </c>
      <c r="XG25" s="857"/>
      <c r="XH25" s="858"/>
      <c r="XI25" s="856" t="str">
        <f t="shared" si="11"/>
        <v>　</v>
      </c>
      <c r="XJ25" s="857"/>
      <c r="XK25" s="858"/>
      <c r="XL25" s="859" t="str">
        <f>IF(XO25="×",TIME(0,0,0),IF(XY4="非常勤",WN25,WZ25))</f>
        <v>　</v>
      </c>
      <c r="XM25" s="860"/>
      <c r="XN25" s="861"/>
      <c r="XO25" s="352"/>
      <c r="XP25" s="859" t="str">
        <f>IF(XS25="×",TIME(0,0,0),IF(XY4="非常勤",WQ25,XC25))</f>
        <v>　</v>
      </c>
      <c r="XQ25" s="860"/>
      <c r="XR25" s="861"/>
      <c r="XS25" s="352"/>
      <c r="XT25" s="859" t="str">
        <f>IF(XW25="×",TIME(0,0,0),IF(XY4="非常勤",WT25,XF25))</f>
        <v>　</v>
      </c>
      <c r="XU25" s="860"/>
      <c r="XV25" s="861"/>
      <c r="XW25" s="352"/>
      <c r="XX25" s="859" t="str">
        <f>IF(YA25="×",TIME(0,0,0),IF(XY4="非常勤",WW25,XI25))</f>
        <v>　</v>
      </c>
      <c r="XY25" s="860"/>
      <c r="XZ25" s="861"/>
      <c r="YA25" s="352"/>
      <c r="YB25" s="862"/>
      <c r="YC25" s="863"/>
      <c r="YD25" s="862"/>
      <c r="YE25" s="864"/>
      <c r="YF25" s="863"/>
      <c r="YG25" s="865"/>
      <c r="YH25" s="866"/>
      <c r="YI25" s="866"/>
      <c r="YJ25" s="867"/>
      <c r="YK25" s="377">
        <f>$A$25</f>
        <v>11</v>
      </c>
      <c r="YL25" s="378" t="str">
        <f>$B$25</f>
        <v>土</v>
      </c>
      <c r="YM25" s="854"/>
      <c r="YN25" s="855"/>
      <c r="YO25" s="854"/>
      <c r="YP25" s="855"/>
      <c r="YQ25" s="856" t="str">
        <f>IFERROR(IF(OR(YL25="日",YL25="祝",YL25=0,YM25=""),"　",MAX(IF(AND(YM25&lt;=YQ14,YO25&gt;YR14),YR14-YQ14,IF(AND(YM25&gt;YQ14,YO25&lt;=YR14),YO25-YM25,IF(AND(YM25&lt;=YQ14,YO25&lt;=YR14),YO25-YQ14,IF(AND(YM25&gt;YQ14,YO25&gt;YR14),YR14-YM25,0)))),0)),0)</f>
        <v>　</v>
      </c>
      <c r="YR25" s="857"/>
      <c r="YS25" s="858"/>
      <c r="YT25" s="856" t="str">
        <f>IFERROR(IF(OR(YL25="日",YL25="祝",YL25=0,YM25=""),"　",MAX(IF(AND(YM25&gt;YW14,YO25&gt;YU14),0,IF(AND(YM25&lt;=YW14,YM25&gt;YT14,YO25&gt;YU14),YW14-YM25,IF(AND(YM25&lt;=YW14,YM25&lt;=YT14,YO25&gt;YU14),YW14-YT14,IF(AND(YM25&gt;YT14,YO25&lt;=YU14),YO25-YM25,IF(AND(YM25&lt;=YT14,YO25&lt;=YU14),YO25-YT14,0))))),0)),0)</f>
        <v>　</v>
      </c>
      <c r="YU25" s="857"/>
      <c r="YV25" s="858"/>
      <c r="YW25" s="856" t="str">
        <f>IFERROR(IF(OR(YL25="日",YL25="祝",YL25=0,YM25=""),"　",MAX(IF(AND(YM25&lt;=YW14,YO25&gt;YX14),YX14-YW14,IF(YO25&lt;=YX14,0,IF(AND(YM25&gt;YW14,YO25&gt;YX14),YX14-YM25,0))),0)),0)</f>
        <v>　</v>
      </c>
      <c r="YX25" s="857"/>
      <c r="YY25" s="858"/>
      <c r="YZ25" s="856" t="str">
        <f>IFERROR(IF(OR(YL25="日",YL25="祝",YL25=0,YM25=""),"　",MAX(IF(YM25&gt;YZ14,YO25-YM25,IF(YM25&lt;=YZ14,YO25-YZ14,0)),0)),0)</f>
        <v>　</v>
      </c>
      <c r="ZA25" s="857"/>
      <c r="ZB25" s="858"/>
      <c r="ZC25" s="856" t="str">
        <f>IFERROR(IF(OR(YL25="日",YL25="祝",YL25=0,YM25=""),"　",MAX(IF(AND(YM25&lt;=ZC14,YO25&gt;ZD14),ZD14-ZC14,IF(AND(YM25&gt;ZC14,YO25&lt;=ZD14),YO25-YM25,IF(AND(YM25&lt;=ZC14,YO25&lt;=ZD14),YO25-ZC14,IF(AND(YM25&gt;ZC14,YO25&gt;ZD14),ZD14-YM25,0)))),0)),0)</f>
        <v>　</v>
      </c>
      <c r="ZD25" s="857"/>
      <c r="ZE25" s="858"/>
      <c r="ZF25" s="856" t="str">
        <f>IFERROR(IF(OR(YL25="日",YL25="祝",YL25=0,YM25=""),"　",MAX(IF(AND(YM25&gt;ZI14,YO25&gt;ZG14),0,IF(AND(YM25&lt;=ZI14,YM25&gt;ZF14,YO25&gt;ZG14),ZI14-YM25,IF(AND(YM25&lt;=ZI14,YM25&lt;=ZF14,YO25&gt;ZG14),ZI14-ZF14,IF(AND(YM25&gt;ZF14,YO25&lt;=ZG14),YO25-YM25,IF(AND(YM25&lt;=ZF14,YO25&lt;=ZG14),YO25-ZF14,0))))),0)),0)</f>
        <v>　</v>
      </c>
      <c r="ZG25" s="857"/>
      <c r="ZH25" s="858"/>
      <c r="ZI25" s="856" t="str">
        <f>IFERROR(IF(OR(YL25="日",YL25="祝",YL25=0,YM25=""),"　",MAX(IF(AND(YM25&lt;=ZI14,YO25&gt;ZJ14),ZJ14-ZI14,IF(YO25&lt;=ZJ14,0,IF(AND(YM25&gt;ZI14,YO25&gt;ZJ14),ZJ14-YM25,0))),0)),0)</f>
        <v>　</v>
      </c>
      <c r="ZJ25" s="857"/>
      <c r="ZK25" s="858"/>
      <c r="ZL25" s="856" t="str">
        <f t="shared" si="12"/>
        <v>　</v>
      </c>
      <c r="ZM25" s="857"/>
      <c r="ZN25" s="858"/>
      <c r="ZO25" s="859" t="str">
        <f>IF(ZR25="×",TIME(0,0,0),IF(AAB4="非常勤",YQ25,ZC25))</f>
        <v>　</v>
      </c>
      <c r="ZP25" s="860"/>
      <c r="ZQ25" s="861"/>
      <c r="ZR25" s="352"/>
      <c r="ZS25" s="859" t="str">
        <f>IF(ZV25="×",TIME(0,0,0),IF(AAB4="非常勤",YT25,ZF25))</f>
        <v>　</v>
      </c>
      <c r="ZT25" s="860"/>
      <c r="ZU25" s="861"/>
      <c r="ZV25" s="352"/>
      <c r="ZW25" s="859" t="str">
        <f>IF(ZZ25="×",TIME(0,0,0),IF(AAB4="非常勤",YW25,ZI25))</f>
        <v>　</v>
      </c>
      <c r="ZX25" s="860"/>
      <c r="ZY25" s="861"/>
      <c r="ZZ25" s="352"/>
      <c r="AAA25" s="859" t="str">
        <f>IF(AAD25="×",TIME(0,0,0),IF(AAB4="非常勤",YZ25,ZL25))</f>
        <v>　</v>
      </c>
      <c r="AAB25" s="860"/>
      <c r="AAC25" s="861"/>
      <c r="AAD25" s="352"/>
      <c r="AAE25" s="862"/>
      <c r="AAF25" s="863"/>
      <c r="AAG25" s="862"/>
      <c r="AAH25" s="864"/>
      <c r="AAI25" s="863"/>
      <c r="AAJ25" s="865"/>
      <c r="AAK25" s="866"/>
      <c r="AAL25" s="866"/>
      <c r="AAM25" s="867"/>
      <c r="AAN25" s="377">
        <f>$A$25</f>
        <v>11</v>
      </c>
      <c r="AAO25" s="378" t="str">
        <f>$B$25</f>
        <v>土</v>
      </c>
      <c r="AAP25" s="854"/>
      <c r="AAQ25" s="855"/>
      <c r="AAR25" s="854"/>
      <c r="AAS25" s="855"/>
      <c r="AAT25" s="856" t="str">
        <f>IFERROR(IF(OR(AAO25="日",AAO25="祝",AAO25=0,AAP25=""),"　",MAX(IF(AND(AAP25&lt;=AAT14,AAR25&gt;AAU14),AAU14-AAT14,IF(AND(AAP25&gt;AAT14,AAR25&lt;=AAU14),AAR25-AAP25,IF(AND(AAP25&lt;=AAT14,AAR25&lt;=AAU14),AAR25-AAT14,IF(AND(AAP25&gt;AAT14,AAR25&gt;AAU14),AAU14-AAP25,0)))),0)),0)</f>
        <v>　</v>
      </c>
      <c r="AAU25" s="857"/>
      <c r="AAV25" s="858"/>
      <c r="AAW25" s="856" t="str">
        <f>IFERROR(IF(OR(AAO25="日",AAO25="祝",AAO25=0,AAP25=""),"　",MAX(IF(AND(AAP25&gt;AAZ14,AAR25&gt;AAX14),0,IF(AND(AAP25&lt;=AAZ14,AAP25&gt;AAW14,AAR25&gt;AAX14),AAZ14-AAP25,IF(AND(AAP25&lt;=AAZ14,AAP25&lt;=AAW14,AAR25&gt;AAX14),AAZ14-AAW14,IF(AND(AAP25&gt;AAW14,AAR25&lt;=AAX14),AAR25-AAP25,IF(AND(AAP25&lt;=AAW14,AAR25&lt;=AAX14),AAR25-AAW14,0))))),0)),0)</f>
        <v>　</v>
      </c>
      <c r="AAX25" s="857"/>
      <c r="AAY25" s="858"/>
      <c r="AAZ25" s="856" t="str">
        <f>IFERROR(IF(OR(AAO25="日",AAO25="祝",AAO25=0,AAP25=""),"　",MAX(IF(AND(AAP25&lt;=AAZ14,AAR25&gt;ABA14),ABA14-AAZ14,IF(AAR25&lt;=ABA14,0,IF(AND(AAP25&gt;AAZ14,AAR25&gt;ABA14),ABA14-AAP25,0))),0)),0)</f>
        <v>　</v>
      </c>
      <c r="ABA25" s="857"/>
      <c r="ABB25" s="858"/>
      <c r="ABC25" s="856" t="str">
        <f>IFERROR(IF(OR(AAO25="日",AAO25="祝",AAO25=0,AAP25=""),"　",MAX(IF(AAP25&gt;ABC14,AAR25-AAP25,IF(AAP25&lt;=ABC14,AAR25-ABC14,0)),0)),0)</f>
        <v>　</v>
      </c>
      <c r="ABD25" s="857"/>
      <c r="ABE25" s="858"/>
      <c r="ABF25" s="856" t="str">
        <f>IFERROR(IF(OR(AAO25="日",AAO25="祝",AAO25=0,AAP25=""),"　",MAX(IF(AND(AAP25&lt;=ABF14,AAR25&gt;ABG14),ABG14-ABF14,IF(AND(AAP25&gt;ABF14,AAR25&lt;=ABG14),AAR25-AAP25,IF(AND(AAP25&lt;=ABF14,AAR25&lt;=ABG14),AAR25-ABF14,IF(AND(AAP25&gt;ABF14,AAR25&gt;ABG14),ABG14-AAP25,0)))),0)),0)</f>
        <v>　</v>
      </c>
      <c r="ABG25" s="857"/>
      <c r="ABH25" s="858"/>
      <c r="ABI25" s="856" t="str">
        <f>IFERROR(IF(OR(AAO25="日",AAO25="祝",AAO25=0,AAP25=""),"　",MAX(IF(AND(AAP25&gt;ABL14,AAR25&gt;ABJ14),0,IF(AND(AAP25&lt;=ABL14,AAP25&gt;ABI14,AAR25&gt;ABJ14),ABL14-AAP25,IF(AND(AAP25&lt;=ABL14,AAP25&lt;=ABI14,AAR25&gt;ABJ14),ABL14-ABI14,IF(AND(AAP25&gt;ABI14,AAR25&lt;=ABJ14),AAR25-AAP25,IF(AND(AAP25&lt;=ABI14,AAR25&lt;=ABJ14),AAR25-ABI14,0))))),0)),0)</f>
        <v>　</v>
      </c>
      <c r="ABJ25" s="857"/>
      <c r="ABK25" s="858"/>
      <c r="ABL25" s="856" t="str">
        <f>IFERROR(IF(OR(AAO25="日",AAO25="祝",AAO25=0,AAP25=""),"　",MAX(IF(AND(AAP25&lt;=ABL14,AAR25&gt;ABM14),ABM14-ABL14,IF(AAR25&lt;=ABM14,0,IF(AND(AAP25&gt;ABL14,AAR25&gt;ABM14),ABM14-AAP25,0))),0)),0)</f>
        <v>　</v>
      </c>
      <c r="ABM25" s="857"/>
      <c r="ABN25" s="858"/>
      <c r="ABO25" s="856" t="str">
        <f t="shared" si="13"/>
        <v>　</v>
      </c>
      <c r="ABP25" s="857"/>
      <c r="ABQ25" s="858"/>
      <c r="ABR25" s="859" t="str">
        <f>IF(ABU25="×",TIME(0,0,0),IF(ACE4="非常勤",AAT25,ABF25))</f>
        <v>　</v>
      </c>
      <c r="ABS25" s="860"/>
      <c r="ABT25" s="861"/>
      <c r="ABU25" s="352"/>
      <c r="ABV25" s="859" t="str">
        <f>IF(ABY25="×",TIME(0,0,0),IF(ACE4="非常勤",AAW25,ABI25))</f>
        <v>　</v>
      </c>
      <c r="ABW25" s="860"/>
      <c r="ABX25" s="861"/>
      <c r="ABY25" s="352"/>
      <c r="ABZ25" s="859" t="str">
        <f>IF(ACC25="×",TIME(0,0,0),IF(ACE4="非常勤",AAZ25,ABL25))</f>
        <v>　</v>
      </c>
      <c r="ACA25" s="860"/>
      <c r="ACB25" s="861"/>
      <c r="ACC25" s="352"/>
      <c r="ACD25" s="859" t="str">
        <f>IF(ACG25="×",TIME(0,0,0),IF(ACE4="非常勤",ABC25,ABO25))</f>
        <v>　</v>
      </c>
      <c r="ACE25" s="860"/>
      <c r="ACF25" s="861"/>
      <c r="ACG25" s="352"/>
      <c r="ACH25" s="862"/>
      <c r="ACI25" s="863"/>
      <c r="ACJ25" s="862"/>
      <c r="ACK25" s="864"/>
      <c r="ACL25" s="863"/>
      <c r="ACM25" s="865"/>
      <c r="ACN25" s="866"/>
      <c r="ACO25" s="866"/>
      <c r="ACP25" s="867"/>
      <c r="ACQ25" s="377">
        <f>$A$25</f>
        <v>11</v>
      </c>
      <c r="ACR25" s="378" t="str">
        <f>$B$25</f>
        <v>土</v>
      </c>
      <c r="ACS25" s="854"/>
      <c r="ACT25" s="855"/>
      <c r="ACU25" s="854"/>
      <c r="ACV25" s="855"/>
      <c r="ACW25" s="856" t="str">
        <f>IFERROR(IF(OR(ACR25="日",ACR25="祝",ACR25=0,ACS25=""),"　",MAX(IF(AND(ACS25&lt;=ACW14,ACU25&gt;ACX14),ACX14-ACW14,IF(AND(ACS25&gt;ACW14,ACU25&lt;=ACX14),ACU25-ACS25,IF(AND(ACS25&lt;=ACW14,ACU25&lt;=ACX14),ACU25-ACW14,IF(AND(ACS25&gt;ACW14,ACU25&gt;ACX14),ACX14-ACS25,0)))),0)),0)</f>
        <v>　</v>
      </c>
      <c r="ACX25" s="857"/>
      <c r="ACY25" s="858"/>
      <c r="ACZ25" s="856" t="str">
        <f>IFERROR(IF(OR(ACR25="日",ACR25="祝",ACR25=0,ACS25=""),"　",MAX(IF(AND(ACS25&gt;ADC14,ACU25&gt;ADA14),0,IF(AND(ACS25&lt;=ADC14,ACS25&gt;ACZ14,ACU25&gt;ADA14),ADC14-ACS25,IF(AND(ACS25&lt;=ADC14,ACS25&lt;=ACZ14,ACU25&gt;ADA14),ADC14-ACZ14,IF(AND(ACS25&gt;ACZ14,ACU25&lt;=ADA14),ACU25-ACS25,IF(AND(ACS25&lt;=ACZ14,ACU25&lt;=ADA14),ACU25-ACZ14,0))))),0)),0)</f>
        <v>　</v>
      </c>
      <c r="ADA25" s="857"/>
      <c r="ADB25" s="858"/>
      <c r="ADC25" s="856" t="str">
        <f>IFERROR(IF(OR(ACR25="日",ACR25="祝",ACR25=0,ACS25=""),"　",MAX(IF(AND(ACS25&lt;=ADC14,ACU25&gt;ADD14),ADD14-ADC14,IF(ACU25&lt;=ADD14,0,IF(AND(ACS25&gt;ADC14,ACU25&gt;ADD14),ADD14-ACS25,0))),0)),0)</f>
        <v>　</v>
      </c>
      <c r="ADD25" s="857"/>
      <c r="ADE25" s="858"/>
      <c r="ADF25" s="856" t="str">
        <f>IFERROR(IF(OR(ACR25="日",ACR25="祝",ACR25=0,ACS25=""),"　",MAX(IF(ACS25&gt;ADF14,ACU25-ACS25,IF(ACS25&lt;=ADF14,ACU25-ADF14,0)),0)),0)</f>
        <v>　</v>
      </c>
      <c r="ADG25" s="857"/>
      <c r="ADH25" s="858"/>
      <c r="ADI25" s="856" t="str">
        <f>IFERROR(IF(OR(ACR25="日",ACR25="祝",ACR25=0,ACS25=""),"　",MAX(IF(AND(ACS25&lt;=ADI14,ACU25&gt;ADJ14),ADJ14-ADI14,IF(AND(ACS25&gt;ADI14,ACU25&lt;=ADJ14),ACU25-ACS25,IF(AND(ACS25&lt;=ADI14,ACU25&lt;=ADJ14),ACU25-ADI14,IF(AND(ACS25&gt;ADI14,ACU25&gt;ADJ14),ADJ14-ACS25,0)))),0)),0)</f>
        <v>　</v>
      </c>
      <c r="ADJ25" s="857"/>
      <c r="ADK25" s="858"/>
      <c r="ADL25" s="856" t="str">
        <f>IFERROR(IF(OR(ACR25="日",ACR25="祝",ACR25=0,ACS25=""),"　",MAX(IF(AND(ACS25&gt;ADO14,ACU25&gt;ADM14),0,IF(AND(ACS25&lt;=ADO14,ACS25&gt;ADL14,ACU25&gt;ADM14),ADO14-ACS25,IF(AND(ACS25&lt;=ADO14,ACS25&lt;=ADL14,ACU25&gt;ADM14),ADO14-ADL14,IF(AND(ACS25&gt;ADL14,ACU25&lt;=ADM14),ACU25-ACS25,IF(AND(ACS25&lt;=ADL14,ACU25&lt;=ADM14),ACU25-ADL14,0))))),0)),0)</f>
        <v>　</v>
      </c>
      <c r="ADM25" s="857"/>
      <c r="ADN25" s="858"/>
      <c r="ADO25" s="856" t="str">
        <f>IFERROR(IF(OR(ACR25="日",ACR25="祝",ACR25=0,ACS25=""),"　",MAX(IF(AND(ACS25&lt;=ADO14,ACU25&gt;ADP14),ADP14-ADO14,IF(ACU25&lt;=ADP14,0,IF(AND(ACS25&gt;ADO14,ACU25&gt;ADP14),ADP14-ACS25,0))),0)),0)</f>
        <v>　</v>
      </c>
      <c r="ADP25" s="857"/>
      <c r="ADQ25" s="858"/>
      <c r="ADR25" s="856" t="str">
        <f t="shared" si="14"/>
        <v>　</v>
      </c>
      <c r="ADS25" s="857"/>
      <c r="ADT25" s="858"/>
      <c r="ADU25" s="859" t="str">
        <f>IF(ADX25="×",TIME(0,0,0),IF(AEH4="非常勤",ACW25,ADI25))</f>
        <v>　</v>
      </c>
      <c r="ADV25" s="860"/>
      <c r="ADW25" s="861"/>
      <c r="ADX25" s="352"/>
      <c r="ADY25" s="859" t="str">
        <f>IF(AEB25="×",TIME(0,0,0),IF(AEH4="非常勤",ACZ25,ADL25))</f>
        <v>　</v>
      </c>
      <c r="ADZ25" s="860"/>
      <c r="AEA25" s="861"/>
      <c r="AEB25" s="352"/>
      <c r="AEC25" s="859" t="str">
        <f>IF(AEF25="×",TIME(0,0,0),IF(AEH4="非常勤",ADC25,ADO25))</f>
        <v>　</v>
      </c>
      <c r="AED25" s="860"/>
      <c r="AEE25" s="861"/>
      <c r="AEF25" s="352"/>
      <c r="AEG25" s="859" t="str">
        <f>IF(AEJ25="×",TIME(0,0,0),IF(AEH4="非常勤",ADF25,ADR25))</f>
        <v>　</v>
      </c>
      <c r="AEH25" s="860"/>
      <c r="AEI25" s="861"/>
      <c r="AEJ25" s="352"/>
      <c r="AEK25" s="862"/>
      <c r="AEL25" s="863"/>
      <c r="AEM25" s="862"/>
      <c r="AEN25" s="864"/>
      <c r="AEO25" s="863"/>
      <c r="AEP25" s="865"/>
      <c r="AEQ25" s="866"/>
      <c r="AER25" s="866"/>
      <c r="AES25" s="867"/>
      <c r="AET25" s="377">
        <f>$A$25</f>
        <v>11</v>
      </c>
      <c r="AEU25" s="378" t="str">
        <f>$B$25</f>
        <v>土</v>
      </c>
      <c r="AEV25" s="854"/>
      <c r="AEW25" s="855"/>
      <c r="AEX25" s="854"/>
      <c r="AEY25" s="855"/>
      <c r="AEZ25" s="856" t="str">
        <f>IFERROR(IF(OR(AEU25="日",AEU25="祝",AEU25=0,AEV25=""),"　",MAX(IF(AND(AEV25&lt;=AEZ14,AEX25&gt;AFA14),AFA14-AEZ14,IF(AND(AEV25&gt;AEZ14,AEX25&lt;=AFA14),AEX25-AEV25,IF(AND(AEV25&lt;=AEZ14,AEX25&lt;=AFA14),AEX25-AEZ14,IF(AND(AEV25&gt;AEZ14,AEX25&gt;AFA14),AFA14-AEV25,0)))),0)),0)</f>
        <v>　</v>
      </c>
      <c r="AFA25" s="857"/>
      <c r="AFB25" s="858"/>
      <c r="AFC25" s="856" t="str">
        <f>IFERROR(IF(OR(AEU25="日",AEU25="祝",AEU25=0,AEV25=""),"　",MAX(IF(AND(AEV25&gt;AFF14,AEX25&gt;AFD14),0,IF(AND(AEV25&lt;=AFF14,AEV25&gt;AFC14,AEX25&gt;AFD14),AFF14-AEV25,IF(AND(AEV25&lt;=AFF14,AEV25&lt;=AFC14,AEX25&gt;AFD14),AFF14-AFC14,IF(AND(AEV25&gt;AFC14,AEX25&lt;=AFD14),AEX25-AEV25,IF(AND(AEV25&lt;=AFC14,AEX25&lt;=AFD14),AEX25-AFC14,0))))),0)),0)</f>
        <v>　</v>
      </c>
      <c r="AFD25" s="857"/>
      <c r="AFE25" s="858"/>
      <c r="AFF25" s="856" t="str">
        <f>IFERROR(IF(OR(AEU25="日",AEU25="祝",AEU25=0,AEV25=""),"　",MAX(IF(AND(AEV25&lt;=AFF14,AEX25&gt;AFG14),AFG14-AFF14,IF(AEX25&lt;=AFG14,0,IF(AND(AEV25&gt;AFF14,AEX25&gt;AFG14),AFG14-AEV25,0))),0)),0)</f>
        <v>　</v>
      </c>
      <c r="AFG25" s="857"/>
      <c r="AFH25" s="858"/>
      <c r="AFI25" s="856" t="str">
        <f>IFERROR(IF(OR(AEU25="日",AEU25="祝",AEU25=0,AEV25=""),"　",MAX(IF(AEV25&gt;AFI14,AEX25-AEV25,IF(AEV25&lt;=AFI14,AEX25-AFI14,0)),0)),0)</f>
        <v>　</v>
      </c>
      <c r="AFJ25" s="857"/>
      <c r="AFK25" s="858"/>
      <c r="AFL25" s="856" t="str">
        <f>IFERROR(IF(OR(AEU25="日",AEU25="祝",AEU25=0,AEV25=""),"　",MAX(IF(AND(AEV25&lt;=AFL14,AEX25&gt;AFM14),AFM14-AFL14,IF(AND(AEV25&gt;AFL14,AEX25&lt;=AFM14),AEX25-AEV25,IF(AND(AEV25&lt;=AFL14,AEX25&lt;=AFM14),AEX25-AFL14,IF(AND(AEV25&gt;AFL14,AEX25&gt;AFM14),AFM14-AEV25,0)))),0)),0)</f>
        <v>　</v>
      </c>
      <c r="AFM25" s="857"/>
      <c r="AFN25" s="858"/>
      <c r="AFO25" s="856" t="str">
        <f>IFERROR(IF(OR(AEU25="日",AEU25="祝",AEU25=0,AEV25=""),"　",MAX(IF(AND(AEV25&gt;AFR14,AEX25&gt;AFP14),0,IF(AND(AEV25&lt;=AFR14,AEV25&gt;AFO14,AEX25&gt;AFP14),AFR14-AEV25,IF(AND(AEV25&lt;=AFR14,AEV25&lt;=AFO14,AEX25&gt;AFP14),AFR14-AFO14,IF(AND(AEV25&gt;AFO14,AEX25&lt;=AFP14),AEX25-AEV25,IF(AND(AEV25&lt;=AFO14,AEX25&lt;=AFP14),AEX25-AFO14,0))))),0)),0)</f>
        <v>　</v>
      </c>
      <c r="AFP25" s="857"/>
      <c r="AFQ25" s="858"/>
      <c r="AFR25" s="856" t="str">
        <f>IFERROR(IF(OR(AEU25="日",AEU25="祝",AEU25=0,AEV25=""),"　",MAX(IF(AND(AEV25&lt;=AFR14,AEX25&gt;AFS14),AFS14-AFR14,IF(AEX25&lt;=AFS14,0,IF(AND(AEV25&gt;AFR14,AEX25&gt;AFS14),AFS14-AEV25,0))),0)),0)</f>
        <v>　</v>
      </c>
      <c r="AFS25" s="857"/>
      <c r="AFT25" s="858"/>
      <c r="AFU25" s="856" t="str">
        <f t="shared" si="15"/>
        <v>　</v>
      </c>
      <c r="AFV25" s="857"/>
      <c r="AFW25" s="858"/>
      <c r="AFX25" s="859" t="str">
        <f>IF(AGA25="×",TIME(0,0,0),IF(AGK4="非常勤",AEZ25,AFL25))</f>
        <v>　</v>
      </c>
      <c r="AFY25" s="860"/>
      <c r="AFZ25" s="861"/>
      <c r="AGA25" s="352"/>
      <c r="AGB25" s="859" t="str">
        <f>IF(AGE25="×",TIME(0,0,0),IF(AGK4="非常勤",AFC25,AFO25))</f>
        <v>　</v>
      </c>
      <c r="AGC25" s="860"/>
      <c r="AGD25" s="861"/>
      <c r="AGE25" s="352"/>
      <c r="AGF25" s="859" t="str">
        <f>IF(AGI25="×",TIME(0,0,0),IF(AGK4="非常勤",AFF25,AFR25))</f>
        <v>　</v>
      </c>
      <c r="AGG25" s="860"/>
      <c r="AGH25" s="861"/>
      <c r="AGI25" s="352"/>
      <c r="AGJ25" s="859" t="str">
        <f>IF(AGM25="×",TIME(0,0,0),IF(AGK4="非常勤",AFI25,AFU25))</f>
        <v>　</v>
      </c>
      <c r="AGK25" s="860"/>
      <c r="AGL25" s="861"/>
      <c r="AGM25" s="352"/>
      <c r="AGN25" s="862"/>
      <c r="AGO25" s="863"/>
      <c r="AGP25" s="862"/>
      <c r="AGQ25" s="864"/>
      <c r="AGR25" s="863"/>
      <c r="AGS25" s="865"/>
      <c r="AGT25" s="866"/>
      <c r="AGU25" s="866"/>
      <c r="AGV25" s="867"/>
      <c r="AGW25" s="377">
        <f>$A$25</f>
        <v>11</v>
      </c>
      <c r="AGX25" s="378" t="str">
        <f>$B$25</f>
        <v>土</v>
      </c>
      <c r="AGY25" s="854"/>
      <c r="AGZ25" s="855"/>
      <c r="AHA25" s="854"/>
      <c r="AHB25" s="855"/>
      <c r="AHC25" s="856" t="str">
        <f>IFERROR(IF(OR(AGX25="日",AGX25="祝",AGX25=0,AGY25=""),"　",MAX(IF(AND(AGY25&lt;=AHC14,AHA25&gt;AHD14),AHD14-AHC14,IF(AND(AGY25&gt;AHC14,AHA25&lt;=AHD14),AHA25-AGY25,IF(AND(AGY25&lt;=AHC14,AHA25&lt;=AHD14),AHA25-AHC14,IF(AND(AGY25&gt;AHC14,AHA25&gt;AHD14),AHD14-AGY25,0)))),0)),0)</f>
        <v>　</v>
      </c>
      <c r="AHD25" s="857"/>
      <c r="AHE25" s="858"/>
      <c r="AHF25" s="856" t="str">
        <f>IFERROR(IF(OR(AGX25="日",AGX25="祝",AGX25=0,AGY25=""),"　",MAX(IF(AND(AGY25&gt;AHI14,AHA25&gt;AHG14),0,IF(AND(AGY25&lt;=AHI14,AGY25&gt;AHF14,AHA25&gt;AHG14),AHI14-AGY25,IF(AND(AGY25&lt;=AHI14,AGY25&lt;=AHF14,AHA25&gt;AHG14),AHI14-AHF14,IF(AND(AGY25&gt;AHF14,AHA25&lt;=AHG14),AHA25-AGY25,IF(AND(AGY25&lt;=AHF14,AHA25&lt;=AHG14),AHA25-AHF14,0))))),0)),0)</f>
        <v>　</v>
      </c>
      <c r="AHG25" s="857"/>
      <c r="AHH25" s="858"/>
      <c r="AHI25" s="856" t="str">
        <f>IFERROR(IF(OR(AGX25="日",AGX25="祝",AGX25=0,AGY25=""),"　",MAX(IF(AND(AGY25&lt;=AHI14,AHA25&gt;AHJ14),AHJ14-AHI14,IF(AHA25&lt;=AHJ14,0,IF(AND(AGY25&gt;AHI14,AHA25&gt;AHJ14),AHJ14-AGY25,0))),0)),0)</f>
        <v>　</v>
      </c>
      <c r="AHJ25" s="857"/>
      <c r="AHK25" s="858"/>
      <c r="AHL25" s="856" t="str">
        <f>IFERROR(IF(OR(AGX25="日",AGX25="祝",AGX25=0,AGY25=""),"　",MAX(IF(AGY25&gt;AHL14,AHA25-AGY25,IF(AGY25&lt;=AHL14,AHA25-AHL14,0)),0)),0)</f>
        <v>　</v>
      </c>
      <c r="AHM25" s="857"/>
      <c r="AHN25" s="858"/>
      <c r="AHO25" s="856" t="str">
        <f>IFERROR(IF(OR(AGX25="日",AGX25="祝",AGX25=0,AGY25=""),"　",MAX(IF(AND(AGY25&lt;=AHO14,AHA25&gt;AHP14),AHP14-AHO14,IF(AND(AGY25&gt;AHO14,AHA25&lt;=AHP14),AHA25-AGY25,IF(AND(AGY25&lt;=AHO14,AHA25&lt;=AHP14),AHA25-AHO14,IF(AND(AGY25&gt;AHO14,AHA25&gt;AHP14),AHP14-AGY25,0)))),0)),0)</f>
        <v>　</v>
      </c>
      <c r="AHP25" s="857"/>
      <c r="AHQ25" s="858"/>
      <c r="AHR25" s="856" t="str">
        <f>IFERROR(IF(OR(AGX25="日",AGX25="祝",AGX25=0,AGY25=""),"　",MAX(IF(AND(AGY25&gt;AHU14,AHA25&gt;AHS14),0,IF(AND(AGY25&lt;=AHU14,AGY25&gt;AHR14,AHA25&gt;AHS14),AHU14-AGY25,IF(AND(AGY25&lt;=AHU14,AGY25&lt;=AHR14,AHA25&gt;AHS14),AHU14-AHR14,IF(AND(AGY25&gt;AHR14,AHA25&lt;=AHS14),AHA25-AGY25,IF(AND(AGY25&lt;=AHR14,AHA25&lt;=AHS14),AHA25-AHR14,0))))),0)),0)</f>
        <v>　</v>
      </c>
      <c r="AHS25" s="857"/>
      <c r="AHT25" s="858"/>
      <c r="AHU25" s="856" t="str">
        <f>IFERROR(IF(OR(AGX25="日",AGX25="祝",AGX25=0,AGY25=""),"　",MAX(IF(AND(AGY25&lt;=AHU14,AHA25&gt;AHV14),AHV14-AHU14,IF(AHA25&lt;=AHV14,0,IF(AND(AGY25&gt;AHU14,AHA25&gt;AHV14),AHV14-AGY25,0))),0)),0)</f>
        <v>　</v>
      </c>
      <c r="AHV25" s="857"/>
      <c r="AHW25" s="858"/>
      <c r="AHX25" s="856" t="str">
        <f t="shared" si="16"/>
        <v>　</v>
      </c>
      <c r="AHY25" s="857"/>
      <c r="AHZ25" s="858"/>
      <c r="AIA25" s="859" t="str">
        <f>IF(AID25="×",TIME(0,0,0),IF(AIN4="非常勤",AHC25,AHO25))</f>
        <v>　</v>
      </c>
      <c r="AIB25" s="860"/>
      <c r="AIC25" s="861"/>
      <c r="AID25" s="352"/>
      <c r="AIE25" s="859" t="str">
        <f>IF(AIH25="×",TIME(0,0,0),IF(AIN4="非常勤",AHF25,AHR25))</f>
        <v>　</v>
      </c>
      <c r="AIF25" s="860"/>
      <c r="AIG25" s="861"/>
      <c r="AIH25" s="352"/>
      <c r="AII25" s="859" t="str">
        <f>IF(AIL25="×",TIME(0,0,0),IF(AIN4="非常勤",AHI25,AHU25))</f>
        <v>　</v>
      </c>
      <c r="AIJ25" s="860"/>
      <c r="AIK25" s="861"/>
      <c r="AIL25" s="352"/>
      <c r="AIM25" s="859" t="str">
        <f>IF(AIP25="×",TIME(0,0,0),IF(AIN4="非常勤",AHL25,AHX25))</f>
        <v>　</v>
      </c>
      <c r="AIN25" s="860"/>
      <c r="AIO25" s="861"/>
      <c r="AIP25" s="352"/>
      <c r="AIQ25" s="862"/>
      <c r="AIR25" s="863"/>
      <c r="AIS25" s="862"/>
      <c r="AIT25" s="864"/>
      <c r="AIU25" s="863"/>
      <c r="AIV25" s="865"/>
      <c r="AIW25" s="866"/>
      <c r="AIX25" s="866"/>
      <c r="AIY25" s="867"/>
      <c r="AIZ25" s="377">
        <f>$A$25</f>
        <v>11</v>
      </c>
      <c r="AJA25" s="378" t="str">
        <f>$B$25</f>
        <v>土</v>
      </c>
      <c r="AJB25" s="854"/>
      <c r="AJC25" s="855"/>
      <c r="AJD25" s="854"/>
      <c r="AJE25" s="855"/>
      <c r="AJF25" s="856" t="str">
        <f>IFERROR(IF(OR(AJA25="日",AJA25="祝",AJA25=0,AJB25=""),"　",MAX(IF(AND(AJB25&lt;=AJF14,AJD25&gt;AJG14),AJG14-AJF14,IF(AND(AJB25&gt;AJF14,AJD25&lt;=AJG14),AJD25-AJB25,IF(AND(AJB25&lt;=AJF14,AJD25&lt;=AJG14),AJD25-AJF14,IF(AND(AJB25&gt;AJF14,AJD25&gt;AJG14),AJG14-AJB25,0)))),0)),0)</f>
        <v>　</v>
      </c>
      <c r="AJG25" s="857"/>
      <c r="AJH25" s="858"/>
      <c r="AJI25" s="856" t="str">
        <f>IFERROR(IF(OR(AJA25="日",AJA25="祝",AJA25=0,AJB25=""),"　",MAX(IF(AND(AJB25&gt;AJL14,AJD25&gt;AJJ14),0,IF(AND(AJB25&lt;=AJL14,AJB25&gt;AJI14,AJD25&gt;AJJ14),AJL14-AJB25,IF(AND(AJB25&lt;=AJL14,AJB25&lt;=AJI14,AJD25&gt;AJJ14),AJL14-AJI14,IF(AND(AJB25&gt;AJI14,AJD25&lt;=AJJ14),AJD25-AJB25,IF(AND(AJB25&lt;=AJI14,AJD25&lt;=AJJ14),AJD25-AJI14,0))))),0)),0)</f>
        <v>　</v>
      </c>
      <c r="AJJ25" s="857"/>
      <c r="AJK25" s="858"/>
      <c r="AJL25" s="856" t="str">
        <f>IFERROR(IF(OR(AJA25="日",AJA25="祝",AJA25=0,AJB25=""),"　",MAX(IF(AND(AJB25&lt;=AJL14,AJD25&gt;AJM14),AJM14-AJL14,IF(AJD25&lt;=AJM14,0,IF(AND(AJB25&gt;AJL14,AJD25&gt;AJM14),AJM14-AJB25,0))),0)),0)</f>
        <v>　</v>
      </c>
      <c r="AJM25" s="857"/>
      <c r="AJN25" s="858"/>
      <c r="AJO25" s="856" t="str">
        <f>IFERROR(IF(OR(AJA25="日",AJA25="祝",AJA25=0,AJB25=""),"　",MAX(IF(AJB25&gt;AJO14,AJD25-AJB25,IF(AJB25&lt;=AJO14,AJD25-AJO14,0)),0)),0)</f>
        <v>　</v>
      </c>
      <c r="AJP25" s="857"/>
      <c r="AJQ25" s="858"/>
      <c r="AJR25" s="856" t="str">
        <f>IFERROR(IF(OR(AJA25="日",AJA25="祝",AJA25=0,AJB25=""),"　",MAX(IF(AND(AJB25&lt;=AJR14,AJD25&gt;AJS14),AJS14-AJR14,IF(AND(AJB25&gt;AJR14,AJD25&lt;=AJS14),AJD25-AJB25,IF(AND(AJB25&lt;=AJR14,AJD25&lt;=AJS14),AJD25-AJR14,IF(AND(AJB25&gt;AJR14,AJD25&gt;AJS14),AJS14-AJB25,0)))),0)),0)</f>
        <v>　</v>
      </c>
      <c r="AJS25" s="857"/>
      <c r="AJT25" s="858"/>
      <c r="AJU25" s="856" t="str">
        <f>IFERROR(IF(OR(AJA25="日",AJA25="祝",AJA25=0,AJB25=""),"　",MAX(IF(AND(AJB25&gt;AJX14,AJD25&gt;AJV14),0,IF(AND(AJB25&lt;=AJX14,AJB25&gt;AJU14,AJD25&gt;AJV14),AJX14-AJB25,IF(AND(AJB25&lt;=AJX14,AJB25&lt;=AJU14,AJD25&gt;AJV14),AJX14-AJU14,IF(AND(AJB25&gt;AJU14,AJD25&lt;=AJV14),AJD25-AJB25,IF(AND(AJB25&lt;=AJU14,AJD25&lt;=AJV14),AJD25-AJU14,0))))),0)),0)</f>
        <v>　</v>
      </c>
      <c r="AJV25" s="857"/>
      <c r="AJW25" s="858"/>
      <c r="AJX25" s="856" t="str">
        <f>IFERROR(IF(OR(AJA25="日",AJA25="祝",AJA25=0,AJB25=""),"　",MAX(IF(AND(AJB25&lt;=AJX14,AJD25&gt;AJY14),AJY14-AJX14,IF(AJD25&lt;=AJY14,0,IF(AND(AJB25&gt;AJX14,AJD25&gt;AJY14),AJY14-AJB25,0))),0)),0)</f>
        <v>　</v>
      </c>
      <c r="AJY25" s="857"/>
      <c r="AJZ25" s="858"/>
      <c r="AKA25" s="856" t="str">
        <f t="shared" si="17"/>
        <v>　</v>
      </c>
      <c r="AKB25" s="857"/>
      <c r="AKC25" s="858"/>
      <c r="AKD25" s="859" t="str">
        <f>IF(AKG25="×",TIME(0,0,0),IF(AKQ4="非常勤",AJF25,AJR25))</f>
        <v>　</v>
      </c>
      <c r="AKE25" s="860"/>
      <c r="AKF25" s="861"/>
      <c r="AKG25" s="352"/>
      <c r="AKH25" s="859" t="str">
        <f>IF(AKK25="×",TIME(0,0,0),IF(AKQ4="非常勤",AJI25,AJU25))</f>
        <v>　</v>
      </c>
      <c r="AKI25" s="860"/>
      <c r="AKJ25" s="861"/>
      <c r="AKK25" s="352"/>
      <c r="AKL25" s="859" t="str">
        <f>IF(AKO25="×",TIME(0,0,0),IF(AKQ4="非常勤",AJL25,AJX25))</f>
        <v>　</v>
      </c>
      <c r="AKM25" s="860"/>
      <c r="AKN25" s="861"/>
      <c r="AKO25" s="352"/>
      <c r="AKP25" s="859" t="str">
        <f>IF(AKS25="×",TIME(0,0,0),IF(AKQ4="非常勤",AJO25,AKA25))</f>
        <v>　</v>
      </c>
      <c r="AKQ25" s="860"/>
      <c r="AKR25" s="861"/>
      <c r="AKS25" s="352"/>
      <c r="AKT25" s="862"/>
      <c r="AKU25" s="863"/>
      <c r="AKV25" s="862"/>
      <c r="AKW25" s="864"/>
      <c r="AKX25" s="863"/>
      <c r="AKY25" s="865"/>
      <c r="AKZ25" s="866"/>
      <c r="ALA25" s="866"/>
      <c r="ALB25" s="867"/>
      <c r="ALC25" s="377">
        <f>$A$25</f>
        <v>11</v>
      </c>
      <c r="ALD25" s="378" t="str">
        <f>$B$25</f>
        <v>土</v>
      </c>
      <c r="ALE25" s="854"/>
      <c r="ALF25" s="855"/>
      <c r="ALG25" s="854"/>
      <c r="ALH25" s="855"/>
      <c r="ALI25" s="856" t="str">
        <f>IFERROR(IF(OR(ALD25="日",ALD25="祝",ALD25=0,ALE25=""),"　",MAX(IF(AND(ALE25&lt;=ALI14,ALG25&gt;ALJ14),ALJ14-ALI14,IF(AND(ALE25&gt;ALI14,ALG25&lt;=ALJ14),ALG25-ALE25,IF(AND(ALE25&lt;=ALI14,ALG25&lt;=ALJ14),ALG25-ALI14,IF(AND(ALE25&gt;ALI14,ALG25&gt;ALJ14),ALJ14-ALE25,0)))),0)),0)</f>
        <v>　</v>
      </c>
      <c r="ALJ25" s="857"/>
      <c r="ALK25" s="858"/>
      <c r="ALL25" s="856" t="str">
        <f>IFERROR(IF(OR(ALD25="日",ALD25="祝",ALD25=0,ALE25=""),"　",MAX(IF(AND(ALE25&gt;ALO14,ALG25&gt;ALM14),0,IF(AND(ALE25&lt;=ALO14,ALE25&gt;ALL14,ALG25&gt;ALM14),ALO14-ALE25,IF(AND(ALE25&lt;=ALO14,ALE25&lt;=ALL14,ALG25&gt;ALM14),ALO14-ALL14,IF(AND(ALE25&gt;ALL14,ALG25&lt;=ALM14),ALG25-ALE25,IF(AND(ALE25&lt;=ALL14,ALG25&lt;=ALM14),ALG25-ALL14,0))))),0)),0)</f>
        <v>　</v>
      </c>
      <c r="ALM25" s="857"/>
      <c r="ALN25" s="858"/>
      <c r="ALO25" s="856" t="str">
        <f>IFERROR(IF(OR(ALD25="日",ALD25="祝",ALD25=0,ALE25=""),"　",MAX(IF(AND(ALE25&lt;=ALO14,ALG25&gt;ALP14),ALP14-ALO14,IF(ALG25&lt;=ALP14,0,IF(AND(ALE25&gt;ALO14,ALG25&gt;ALP14),ALP14-ALE25,0))),0)),0)</f>
        <v>　</v>
      </c>
      <c r="ALP25" s="857"/>
      <c r="ALQ25" s="858"/>
      <c r="ALR25" s="856" t="str">
        <f>IFERROR(IF(OR(ALD25="日",ALD25="祝",ALD25=0,ALE25=""),"　",MAX(IF(ALE25&gt;ALR14,ALG25-ALE25,IF(ALE25&lt;=ALR14,ALG25-ALR14,0)),0)),0)</f>
        <v>　</v>
      </c>
      <c r="ALS25" s="857"/>
      <c r="ALT25" s="858"/>
      <c r="ALU25" s="856" t="str">
        <f>IFERROR(IF(OR(ALD25="日",ALD25="祝",ALD25=0,ALE25=""),"　",MAX(IF(AND(ALE25&lt;=ALU14,ALG25&gt;ALV14),ALV14-ALU14,IF(AND(ALE25&gt;ALU14,ALG25&lt;=ALV14),ALG25-ALE25,IF(AND(ALE25&lt;=ALU14,ALG25&lt;=ALV14),ALG25-ALU14,IF(AND(ALE25&gt;ALU14,ALG25&gt;ALV14),ALV14-ALE25,0)))),0)),0)</f>
        <v>　</v>
      </c>
      <c r="ALV25" s="857"/>
      <c r="ALW25" s="858"/>
      <c r="ALX25" s="856" t="str">
        <f>IFERROR(IF(OR(ALD25="日",ALD25="祝",ALD25=0,ALE25=""),"　",MAX(IF(AND(ALE25&gt;AMA14,ALG25&gt;ALY14),0,IF(AND(ALE25&lt;=AMA14,ALE25&gt;ALX14,ALG25&gt;ALY14),AMA14-ALE25,IF(AND(ALE25&lt;=AMA14,ALE25&lt;=ALX14,ALG25&gt;ALY14),AMA14-ALX14,IF(AND(ALE25&gt;ALX14,ALG25&lt;=ALY14),ALG25-ALE25,IF(AND(ALE25&lt;=ALX14,ALG25&lt;=ALY14),ALG25-ALX14,0))))),0)),0)</f>
        <v>　</v>
      </c>
      <c r="ALY25" s="857"/>
      <c r="ALZ25" s="858"/>
      <c r="AMA25" s="856" t="str">
        <f>IFERROR(IF(OR(ALD25="日",ALD25="祝",ALD25=0,ALE25=""),"　",MAX(IF(AND(ALE25&lt;=AMA14,ALG25&gt;AMB14),AMB14-AMA14,IF(ALG25&lt;=AMB14,0,IF(AND(ALE25&gt;AMA14,ALG25&gt;AMB14),AMB14-ALE25,0))),0)),0)</f>
        <v>　</v>
      </c>
      <c r="AMB25" s="857"/>
      <c r="AMC25" s="858"/>
      <c r="AMD25" s="856" t="str">
        <f t="shared" si="18"/>
        <v>　</v>
      </c>
      <c r="AME25" s="857"/>
      <c r="AMF25" s="858"/>
      <c r="AMG25" s="859" t="str">
        <f>IF(AMJ25="×",TIME(0,0,0),IF(AMT4="非常勤",ALI25,ALU25))</f>
        <v>　</v>
      </c>
      <c r="AMH25" s="860"/>
      <c r="AMI25" s="861"/>
      <c r="AMJ25" s="352"/>
      <c r="AMK25" s="859" t="str">
        <f>IF(AMN25="×",TIME(0,0,0),IF(AMT4="非常勤",ALL25,ALX25))</f>
        <v>　</v>
      </c>
      <c r="AML25" s="860"/>
      <c r="AMM25" s="861"/>
      <c r="AMN25" s="352"/>
      <c r="AMO25" s="859" t="str">
        <f>IF(AMR25="×",TIME(0,0,0),IF(AMT4="非常勤",ALO25,AMA25))</f>
        <v>　</v>
      </c>
      <c r="AMP25" s="860"/>
      <c r="AMQ25" s="861"/>
      <c r="AMR25" s="352"/>
      <c r="AMS25" s="859" t="str">
        <f>IF(AMV25="×",TIME(0,0,0),IF(AMT4="非常勤",ALR25,AMD25))</f>
        <v>　</v>
      </c>
      <c r="AMT25" s="860"/>
      <c r="AMU25" s="861"/>
      <c r="AMV25" s="352"/>
      <c r="AMW25" s="862"/>
      <c r="AMX25" s="863"/>
      <c r="AMY25" s="862"/>
      <c r="AMZ25" s="864"/>
      <c r="ANA25" s="863"/>
      <c r="ANB25" s="865"/>
      <c r="ANC25" s="866"/>
      <c r="AND25" s="866"/>
      <c r="ANE25" s="867"/>
      <c r="ANF25" s="377">
        <f>$A$25</f>
        <v>11</v>
      </c>
      <c r="ANG25" s="378" t="str">
        <f>$B$25</f>
        <v>土</v>
      </c>
      <c r="ANH25" s="854"/>
      <c r="ANI25" s="855"/>
      <c r="ANJ25" s="854"/>
      <c r="ANK25" s="855"/>
      <c r="ANL25" s="856" t="str">
        <f>IFERROR(IF(OR(ANG25="日",ANG25="祝",ANG25=0,ANH25=""),"　",MAX(IF(AND(ANH25&lt;=ANL14,ANJ25&gt;ANM14),ANM14-ANL14,IF(AND(ANH25&gt;ANL14,ANJ25&lt;=ANM14),ANJ25-ANH25,IF(AND(ANH25&lt;=ANL14,ANJ25&lt;=ANM14),ANJ25-ANL14,IF(AND(ANH25&gt;ANL14,ANJ25&gt;ANM14),ANM14-ANH25,0)))),0)),0)</f>
        <v>　</v>
      </c>
      <c r="ANM25" s="857"/>
      <c r="ANN25" s="858"/>
      <c r="ANO25" s="856" t="str">
        <f>IFERROR(IF(OR(ANG25="日",ANG25="祝",ANG25=0,ANH25=""),"　",MAX(IF(AND(ANH25&gt;ANR14,ANJ25&gt;ANP14),0,IF(AND(ANH25&lt;=ANR14,ANH25&gt;ANO14,ANJ25&gt;ANP14),ANR14-ANH25,IF(AND(ANH25&lt;=ANR14,ANH25&lt;=ANO14,ANJ25&gt;ANP14),ANR14-ANO14,IF(AND(ANH25&gt;ANO14,ANJ25&lt;=ANP14),ANJ25-ANH25,IF(AND(ANH25&lt;=ANO14,ANJ25&lt;=ANP14),ANJ25-ANO14,0))))),0)),0)</f>
        <v>　</v>
      </c>
      <c r="ANP25" s="857"/>
      <c r="ANQ25" s="858"/>
      <c r="ANR25" s="856" t="str">
        <f>IFERROR(IF(OR(ANG25="日",ANG25="祝",ANG25=0,ANH25=""),"　",MAX(IF(AND(ANH25&lt;=ANR14,ANJ25&gt;ANS14),ANS14-ANR14,IF(ANJ25&lt;=ANS14,0,IF(AND(ANH25&gt;ANR14,ANJ25&gt;ANS14),ANS14-ANH25,0))),0)),0)</f>
        <v>　</v>
      </c>
      <c r="ANS25" s="857"/>
      <c r="ANT25" s="858"/>
      <c r="ANU25" s="856" t="str">
        <f>IFERROR(IF(OR(ANG25="日",ANG25="祝",ANG25=0,ANH25=""),"　",MAX(IF(ANH25&gt;ANU14,ANJ25-ANH25,IF(ANH25&lt;=ANU14,ANJ25-ANU14,0)),0)),0)</f>
        <v>　</v>
      </c>
      <c r="ANV25" s="857"/>
      <c r="ANW25" s="858"/>
      <c r="ANX25" s="856" t="str">
        <f>IFERROR(IF(OR(ANG25="日",ANG25="祝",ANG25=0,ANH25=""),"　",MAX(IF(AND(ANH25&lt;=ANX14,ANJ25&gt;ANY14),ANY14-ANX14,IF(AND(ANH25&gt;ANX14,ANJ25&lt;=ANY14),ANJ25-ANH25,IF(AND(ANH25&lt;=ANX14,ANJ25&lt;=ANY14),ANJ25-ANX14,IF(AND(ANH25&gt;ANX14,ANJ25&gt;ANY14),ANY14-ANH25,0)))),0)),0)</f>
        <v>　</v>
      </c>
      <c r="ANY25" s="857"/>
      <c r="ANZ25" s="858"/>
      <c r="AOA25" s="856" t="str">
        <f>IFERROR(IF(OR(ANG25="日",ANG25="祝",ANG25=0,ANH25=""),"　",MAX(IF(AND(ANH25&gt;AOD14,ANJ25&gt;AOB14),0,IF(AND(ANH25&lt;=AOD14,ANH25&gt;AOA14,ANJ25&gt;AOB14),AOD14-ANH25,IF(AND(ANH25&lt;=AOD14,ANH25&lt;=AOA14,ANJ25&gt;AOB14),AOD14-AOA14,IF(AND(ANH25&gt;AOA14,ANJ25&lt;=AOB14),ANJ25-ANH25,IF(AND(ANH25&lt;=AOA14,ANJ25&lt;=AOB14),ANJ25-AOA14,0))))),0)),0)</f>
        <v>　</v>
      </c>
      <c r="AOB25" s="857"/>
      <c r="AOC25" s="858"/>
      <c r="AOD25" s="856" t="str">
        <f>IFERROR(IF(OR(ANG25="日",ANG25="祝",ANG25=0,ANH25=""),"　",MAX(IF(AND(ANH25&lt;=AOD14,ANJ25&gt;AOE14),AOE14-AOD14,IF(ANJ25&lt;=AOE14,0,IF(AND(ANH25&gt;AOD14,ANJ25&gt;AOE14),AOE14-ANH25,0))),0)),0)</f>
        <v>　</v>
      </c>
      <c r="AOE25" s="857"/>
      <c r="AOF25" s="858"/>
      <c r="AOG25" s="856" t="str">
        <f t="shared" si="19"/>
        <v>　</v>
      </c>
      <c r="AOH25" s="857"/>
      <c r="AOI25" s="858"/>
      <c r="AOJ25" s="859" t="str">
        <f>IF(AOM25="×",TIME(0,0,0),IF(AOW4="非常勤",ANL25,ANX25))</f>
        <v>　</v>
      </c>
      <c r="AOK25" s="860"/>
      <c r="AOL25" s="861"/>
      <c r="AOM25" s="352"/>
      <c r="AON25" s="859" t="str">
        <f>IF(AOQ25="×",TIME(0,0,0),IF(AOW4="非常勤",ANO25,AOA25))</f>
        <v>　</v>
      </c>
      <c r="AOO25" s="860"/>
      <c r="AOP25" s="861"/>
      <c r="AOQ25" s="352"/>
      <c r="AOR25" s="859" t="str">
        <f>IF(AOU25="×",TIME(0,0,0),IF(AOW4="非常勤",ANR25,AOD25))</f>
        <v>　</v>
      </c>
      <c r="AOS25" s="860"/>
      <c r="AOT25" s="861"/>
      <c r="AOU25" s="352"/>
      <c r="AOV25" s="859" t="str">
        <f>IF(AOY25="×",TIME(0,0,0),IF(AOW4="非常勤",ANU25,AOG25))</f>
        <v>　</v>
      </c>
      <c r="AOW25" s="860"/>
      <c r="AOX25" s="861"/>
      <c r="AOY25" s="352"/>
      <c r="AOZ25" s="862"/>
      <c r="APA25" s="863"/>
      <c r="APB25" s="862"/>
      <c r="APC25" s="864"/>
      <c r="APD25" s="863"/>
      <c r="APE25" s="865"/>
      <c r="APF25" s="866"/>
      <c r="APG25" s="866"/>
      <c r="APH25" s="867"/>
    </row>
    <row r="26" spans="1:1100" ht="15" customHeight="1">
      <c r="A26" s="377">
        <f>DAY(DATE('別紙2-1【初めに入力】'!$W$2,'別紙2-1【初めに入力】'!$Q$2,A25+1))</f>
        <v>12</v>
      </c>
      <c r="B26" s="378" t="str">
        <f>IF(IFERROR(MATCH(DATE('別紙2-1【初めに入力】'!$W$2,'別紙2-1【初めに入力】'!$Q$2,$A26),万年カレンダー・祝日!$K$2:$K$27,0),0)&gt;=1,"祝",TEXT(WEEKDAY(DATE('別紙2-1【初めに入力】'!$W$2,'別紙2-1【初めに入力】'!$Q$2,'別表_個別勤務状況（1～20）'!A26)),"aaa"))</f>
        <v>日</v>
      </c>
      <c r="C26" s="797"/>
      <c r="D26" s="797"/>
      <c r="E26" s="797"/>
      <c r="F26" s="797"/>
      <c r="G26" s="856" t="str">
        <f>IFERROR(IF(OR(B26="日",B26="祝",B26=0,C26=""),"　",MAX(IF(AND(C26&lt;=G14,E26&gt;H14),H14-G14,IF(AND(C26&gt;G14,E26&lt;=H14),E26-C26,IF(AND(C26&lt;=G14,E26&lt;=H14),E26-G14,IF(AND(C26&gt;G14,E26&gt;H14),H14-C26,0)))),0)),0)</f>
        <v>　</v>
      </c>
      <c r="H26" s="857"/>
      <c r="I26" s="858"/>
      <c r="J26" s="856" t="str">
        <f>IFERROR(IF(OR(B26="日",B26="祝",B26=0,C26=""),"　",MAX(IF(AND(C26&gt;M14,E26&gt;K14),0,IF(AND(C26&lt;=M14,C26&gt;J14,E26&gt;K14),M14-C26,IF(AND(C26&lt;=M14,C26&lt;=J14,E26&gt;K14),M14-J14,IF(AND(C26&gt;J14,E26&lt;=K14),E26-C26,IF(AND(C26&lt;=J14,E26&lt;=K14),E26-J14,0))))),0)),0)</f>
        <v>　</v>
      </c>
      <c r="K26" s="857"/>
      <c r="L26" s="858"/>
      <c r="M26" s="856" t="str">
        <f>IFERROR(IF(OR(B26="日",B26="祝",B26=0,C26=""),"　",MAX(IF(AND(C26&lt;=M14,E26&gt;N14),N14-M14,IF(E26&lt;=N14,0,IF(AND(C26&gt;M14,E26&gt;N14),N14-C26,0))),0)),0)</f>
        <v>　</v>
      </c>
      <c r="N26" s="857"/>
      <c r="O26" s="858"/>
      <c r="P26" s="856" t="str">
        <f>IFERROR(IF(OR(B26="日",B26="祝",B26=0,C26=""),"　",MAX(IF(C26&gt;P14,E26-C26,IF(C26&lt;=P14,E26-P14,0)),0)),0)</f>
        <v>　</v>
      </c>
      <c r="Q26" s="857"/>
      <c r="R26" s="858"/>
      <c r="S26" s="856" t="str">
        <f>IFERROR(IF(OR(B26="日",B26="祝",B26=0,C26=""),"　",MAX(IF(AND(C26&lt;=S14,E26&gt;T14),T14-S14,IF(AND(C26&gt;S14,E26&lt;=T14),E26-C26,IF(AND(C26&lt;=S14,E26&lt;=T14),E26-S14,IF(AND(C26&gt;S14,E26&gt;T14),T14-C26,0)))),0)),0)</f>
        <v>　</v>
      </c>
      <c r="T26" s="857"/>
      <c r="U26" s="858"/>
      <c r="V26" s="856" t="str">
        <f>IFERROR(IF(OR(B26="日",B26="祝",B26=0,C26=""),"　",MAX(IF(AND(C26&gt;Y14,E26&gt;W14),0,IF(AND(C26&lt;=Y14,C26&gt;V14,E26&gt;W14),Y14-C26,IF(AND(C26&lt;=Y14,C26&lt;=V14,E26&gt;W14),Y14-V14,IF(AND(C26&gt;V14,E26&lt;=W14),E26-C26,IF(AND(C26&lt;=V14,E26&lt;=W14),E26-V14,0))))),0)),0)</f>
        <v>　</v>
      </c>
      <c r="W26" s="857"/>
      <c r="X26" s="858"/>
      <c r="Y26" s="856" t="str">
        <f>IFERROR(IF(OR(B26="日",B26="祝",B26=0,C26=""),"　",MAX(IF(AND(C26&lt;=Y14,E26&gt;Z14),Z14-Y14,IF(E26&lt;=Z14,0,IF(AND(C26&gt;Y14,E26&gt;Z14),Z14-C26,0))),0)),0)</f>
        <v>　</v>
      </c>
      <c r="Z26" s="857"/>
      <c r="AA26" s="858"/>
      <c r="AB26" s="856" t="str">
        <f t="shared" si="0"/>
        <v>　</v>
      </c>
      <c r="AC26" s="857"/>
      <c r="AD26" s="858"/>
      <c r="AE26" s="954" t="str">
        <f>IF(AH26="×",TIME(0,0,0),IF(AR4="非常勤",G26,S26))</f>
        <v>　</v>
      </c>
      <c r="AF26" s="885"/>
      <c r="AG26" s="885"/>
      <c r="AH26" s="352"/>
      <c r="AI26" s="954" t="str">
        <f>IF(AL26="×",TIME(0,0,0),IF(AR4="非常勤",J26,V26))</f>
        <v>　</v>
      </c>
      <c r="AJ26" s="885"/>
      <c r="AK26" s="885"/>
      <c r="AL26" s="352"/>
      <c r="AM26" s="954" t="str">
        <f>IF(AP26="×",TIME(0,0,0),IF(AR4="非常勤",M26,Y26))</f>
        <v>　</v>
      </c>
      <c r="AN26" s="885"/>
      <c r="AO26" s="885"/>
      <c r="AP26" s="352"/>
      <c r="AQ26" s="954" t="str">
        <f>IF(AT26="×",TIME(0,0,0),IF(AR4="非常勤",P26,AB26))</f>
        <v>　</v>
      </c>
      <c r="AR26" s="885"/>
      <c r="AS26" s="955"/>
      <c r="AT26" s="352"/>
      <c r="AU26" s="956"/>
      <c r="AV26" s="956"/>
      <c r="AW26" s="862"/>
      <c r="AX26" s="864"/>
      <c r="AY26" s="863"/>
      <c r="AZ26" s="865"/>
      <c r="BA26" s="866"/>
      <c r="BB26" s="866"/>
      <c r="BC26" s="867"/>
      <c r="BD26" s="377">
        <f>$A$26</f>
        <v>12</v>
      </c>
      <c r="BE26" s="378" t="str">
        <f>$B$26</f>
        <v>日</v>
      </c>
      <c r="BF26" s="854"/>
      <c r="BG26" s="855"/>
      <c r="BH26" s="854"/>
      <c r="BI26" s="855"/>
      <c r="BJ26" s="856" t="str">
        <f>IFERROR(IF(OR(BE26="日",BE26="祝",BE26=0,BF26=""),"　",MAX(IF(AND(BF26&lt;=BJ14,BH26&gt;BK14),BK14-BJ14,IF(AND(BF26&gt;BJ14,BH26&lt;=BK14),BH26-BF26,IF(AND(BF26&lt;=BJ14,BH26&lt;=BK14),BH26-BJ14,IF(AND(BF26&gt;BJ14,BH26&gt;BK14),BK14-BF26,0)))),0)),0)</f>
        <v>　</v>
      </c>
      <c r="BK26" s="857"/>
      <c r="BL26" s="858"/>
      <c r="BM26" s="856" t="str">
        <f>IFERROR(IF(OR(BE26="日",BE26="祝",BE26=0,BF26=""),"　",MAX(IF(AND(BF26&gt;BP14,BH26&gt;BN14),0,IF(AND(BF26&lt;=BP14,BF26&gt;BM14,BH26&gt;BN14),BP14-BF26,IF(AND(BF26&lt;=BP14,BF26&lt;=BM14,BH26&gt;BN14),BP14-BM14,IF(AND(BF26&gt;BM14,BH26&lt;=BN14),BH26-BF26,IF(AND(BF26&lt;=BM14,BH26&lt;=BN14),BH26-BM14,0))))),0)),0)</f>
        <v>　</v>
      </c>
      <c r="BN26" s="857"/>
      <c r="BO26" s="858"/>
      <c r="BP26" s="856" t="str">
        <f>IFERROR(IF(OR(BE26="日",BE26="祝",BE26=0,BF26=""),"　",MAX(IF(AND(BF26&lt;=BP14,BH26&gt;BQ14),BQ14-BP14,IF(BH26&lt;=BQ14,0,IF(AND(BF26&gt;BP14,BH26&gt;BQ14),BQ14-BF26,0))),0)),0)</f>
        <v>　</v>
      </c>
      <c r="BQ26" s="857"/>
      <c r="BR26" s="858"/>
      <c r="BS26" s="856" t="str">
        <f>IFERROR(IF(OR(BE26="日",BE26="祝",BE26=0,BF26=""),"　",MAX(IF(BF26&gt;BS14,BH26-BF26,IF(BF26&lt;=BS14,BH26-BS14,0)),0)),0)</f>
        <v>　</v>
      </c>
      <c r="BT26" s="857"/>
      <c r="BU26" s="858"/>
      <c r="BV26" s="856" t="str">
        <f>IFERROR(IF(OR(BE26="日",BE26="祝",BE26=0,BF26=""),"　",MAX(IF(AND(BF26&lt;=BV14,BH26&gt;BW14),BW14-BV14,IF(AND(BF26&gt;BV14,BH26&lt;=BW14),BH26-BF26,IF(AND(BF26&lt;=BV14,BH26&lt;=BW14),BH26-BV14,IF(AND(BF26&gt;BV14,BH26&gt;BW14),BW14-BF26,0)))),0)),0)</f>
        <v>　</v>
      </c>
      <c r="BW26" s="857"/>
      <c r="BX26" s="858"/>
      <c r="BY26" s="856" t="str">
        <f>IFERROR(IF(OR(BE26="日",BE26="祝",BE26=0,BF26=""),"　",MAX(IF(AND(BF26&gt;CB14,BH26&gt;BZ14),0,IF(AND(BF26&lt;=CB14,BF26&gt;BY14,BH26&gt;BZ14),CB14-BF26,IF(AND(BF26&lt;=CB14,BF26&lt;=BY14,BH26&gt;BZ14),CB14-BY14,IF(AND(BF26&gt;BY14,BH26&lt;=BZ14),BH26-BF26,IF(AND(BF26&lt;=BY14,BH26&lt;=BZ14),BH26-BY14,0))))),0)),0)</f>
        <v>　</v>
      </c>
      <c r="BZ26" s="857"/>
      <c r="CA26" s="858"/>
      <c r="CB26" s="856" t="str">
        <f>IFERROR(IF(OR(BE26="日",BE26="祝",BE26=0,BF26=""),"　",MAX(IF(AND(BF26&lt;=CB14,BH26&gt;CC14),CC14-CB14,IF(BH26&lt;=CC14,0,IF(AND(BF26&gt;CB14,BH26&gt;CC14),CC14-BF26,0))),0)),0)</f>
        <v>　</v>
      </c>
      <c r="CC26" s="857"/>
      <c r="CD26" s="858"/>
      <c r="CE26" s="856" t="str">
        <f t="shared" si="1"/>
        <v>　</v>
      </c>
      <c r="CF26" s="857"/>
      <c r="CG26" s="858"/>
      <c r="CH26" s="859" t="str">
        <f>IF(CK26="×",TIME(0,0,0),IF(CU4="非常勤",BJ26,BV26))</f>
        <v>　</v>
      </c>
      <c r="CI26" s="860"/>
      <c r="CJ26" s="861"/>
      <c r="CK26" s="352"/>
      <c r="CL26" s="859" t="str">
        <f>IF(CO26="×",TIME(0,0,0),IF(CU4="非常勤",BM26,BY26))</f>
        <v>　</v>
      </c>
      <c r="CM26" s="860"/>
      <c r="CN26" s="861"/>
      <c r="CO26" s="352"/>
      <c r="CP26" s="859" t="str">
        <f>IF(CS26="×",TIME(0,0,0),IF(CU4="非常勤",BP26,CB26))</f>
        <v>　</v>
      </c>
      <c r="CQ26" s="860"/>
      <c r="CR26" s="861"/>
      <c r="CS26" s="352"/>
      <c r="CT26" s="859" t="str">
        <f>IF(CW26="×",TIME(0,0,0),IF(CU4="非常勤",BS26,CE26))</f>
        <v>　</v>
      </c>
      <c r="CU26" s="860"/>
      <c r="CV26" s="861"/>
      <c r="CW26" s="352"/>
      <c r="CX26" s="862"/>
      <c r="CY26" s="863"/>
      <c r="CZ26" s="862"/>
      <c r="DA26" s="864"/>
      <c r="DB26" s="863"/>
      <c r="DC26" s="865"/>
      <c r="DD26" s="866"/>
      <c r="DE26" s="866"/>
      <c r="DF26" s="867"/>
      <c r="DG26" s="377">
        <f>$A$26</f>
        <v>12</v>
      </c>
      <c r="DH26" s="378" t="str">
        <f>$B$26</f>
        <v>日</v>
      </c>
      <c r="DI26" s="854"/>
      <c r="DJ26" s="855"/>
      <c r="DK26" s="854"/>
      <c r="DL26" s="855"/>
      <c r="DM26" s="856" t="str">
        <f>IFERROR(IF(OR(DH26="日",DH26="祝",DH26=0,DI26=""),"　",MAX(IF(AND(DI26&lt;=DM14,DK26&gt;DN14),DN14-DM14,IF(AND(DI26&gt;DM14,DK26&lt;=DN14),DK26-DI26,IF(AND(DI26&lt;=DM14,DK26&lt;=DN14),DK26-DM14,IF(AND(DI26&gt;DM14,DK26&gt;DN14),DN14-DI26,0)))),0)),0)</f>
        <v>　</v>
      </c>
      <c r="DN26" s="857"/>
      <c r="DO26" s="858"/>
      <c r="DP26" s="856" t="str">
        <f>IFERROR(IF(OR(DH26="日",DH26="祝",DH26=0,DI26=""),"　",MAX(IF(AND(DI26&gt;DS14,DK26&gt;DQ14),0,IF(AND(DI26&lt;=DS14,DI26&gt;DP14,DK26&gt;DQ14),DS14-DI26,IF(AND(DI26&lt;=DS14,DI26&lt;=DP14,DK26&gt;DQ14),DS14-DP14,IF(AND(DI26&gt;DP14,DK26&lt;=DQ14),DK26-DI26,IF(AND(DI26&lt;=DP14,DK26&lt;=DQ14),DK26-DP14,0))))),0)),0)</f>
        <v>　</v>
      </c>
      <c r="DQ26" s="857"/>
      <c r="DR26" s="858"/>
      <c r="DS26" s="856" t="str">
        <f>IFERROR(IF(OR(DH26="日",DH26="祝",DH26=0,DI26=""),"　",MAX(IF(AND(DI26&lt;=DS14,DK26&gt;DT14),DT14-DS14,IF(DK26&lt;=DT14,0,IF(AND(DI26&gt;DS14,DK26&gt;DT14),DT14-DI26,0))),0)),0)</f>
        <v>　</v>
      </c>
      <c r="DT26" s="857"/>
      <c r="DU26" s="858"/>
      <c r="DV26" s="856" t="str">
        <f>IFERROR(IF(OR(DH26="日",DH26="祝",DH26=0,DI26=""),"　",MAX(IF(DI26&gt;DV14,DK26-DI26,IF(DI26&lt;=DV14,DK26-DV14,0)),0)),0)</f>
        <v>　</v>
      </c>
      <c r="DW26" s="857"/>
      <c r="DX26" s="858"/>
      <c r="DY26" s="856" t="str">
        <f>IFERROR(IF(OR(DH26="日",DH26="祝",DH26=0,DI26=""),"　",MAX(IF(AND(DI26&lt;=DY14,DK26&gt;DZ14),DZ14-DY14,IF(AND(DI26&gt;DY14,DK26&lt;=DZ14),DK26-DI26,IF(AND(DI26&lt;=DY14,DK26&lt;=DZ14),DK26-DY14,IF(AND(DI26&gt;DY14,DK26&gt;DZ14),DZ14-DI26,0)))),0)),0)</f>
        <v>　</v>
      </c>
      <c r="DZ26" s="857"/>
      <c r="EA26" s="858"/>
      <c r="EB26" s="856" t="str">
        <f>IFERROR(IF(OR(DH26="日",DH26="祝",DH26=0,DI26=""),"　",MAX(IF(AND(DI26&gt;EE14,DK26&gt;EC14),0,IF(AND(DI26&lt;=EE14,DI26&gt;EB14,DK26&gt;EC14),EE14-DI26,IF(AND(DI26&lt;=EE14,DI26&lt;=EB14,DK26&gt;EC14),EE14-EB14,IF(AND(DI26&gt;EB14,DK26&lt;=EC14),DK26-DI26,IF(AND(DI26&lt;=EB14,DK26&lt;=EC14),DK26-EB14,0))))),0)),0)</f>
        <v>　</v>
      </c>
      <c r="EC26" s="857"/>
      <c r="ED26" s="858"/>
      <c r="EE26" s="856" t="str">
        <f>IFERROR(IF(OR(DH26="日",DH26="祝",DH26=0,DI26=""),"　",MAX(IF(AND(DI26&lt;=EE14,DK26&gt;EF14),EF14-EE14,IF(DK26&lt;=EF14,0,IF(AND(DI26&gt;EE14,DK26&gt;EF14),EF14-DI26,0))),0)),0)</f>
        <v>　</v>
      </c>
      <c r="EF26" s="857"/>
      <c r="EG26" s="858"/>
      <c r="EH26" s="856" t="str">
        <f t="shared" si="2"/>
        <v>　</v>
      </c>
      <c r="EI26" s="857"/>
      <c r="EJ26" s="858"/>
      <c r="EK26" s="859" t="str">
        <f>IF(EN26="×",TIME(0,0,0),IF(EX4="非常勤",DM26,DY26))</f>
        <v>　</v>
      </c>
      <c r="EL26" s="860"/>
      <c r="EM26" s="861"/>
      <c r="EN26" s="352"/>
      <c r="EO26" s="859" t="str">
        <f>IF(ER26="×",TIME(0,0,0),IF(EX4="非常勤",DP26,EB26))</f>
        <v>　</v>
      </c>
      <c r="EP26" s="860"/>
      <c r="EQ26" s="861"/>
      <c r="ER26" s="352"/>
      <c r="ES26" s="859" t="str">
        <f>IF(EV26="×",TIME(0,0,0),IF(EX4="非常勤",DS26,EE26))</f>
        <v>　</v>
      </c>
      <c r="ET26" s="860"/>
      <c r="EU26" s="861"/>
      <c r="EV26" s="352"/>
      <c r="EW26" s="859" t="str">
        <f>IF(EZ26="×",TIME(0,0,0),IF(EX4="非常勤",DV26,EH26))</f>
        <v>　</v>
      </c>
      <c r="EX26" s="860"/>
      <c r="EY26" s="861"/>
      <c r="EZ26" s="352"/>
      <c r="FA26" s="862"/>
      <c r="FB26" s="863"/>
      <c r="FC26" s="862"/>
      <c r="FD26" s="864"/>
      <c r="FE26" s="863"/>
      <c r="FF26" s="865"/>
      <c r="FG26" s="866"/>
      <c r="FH26" s="866"/>
      <c r="FI26" s="867"/>
      <c r="FJ26" s="377">
        <f>$A$26</f>
        <v>12</v>
      </c>
      <c r="FK26" s="378" t="str">
        <f>$B$26</f>
        <v>日</v>
      </c>
      <c r="FL26" s="854"/>
      <c r="FM26" s="855"/>
      <c r="FN26" s="854"/>
      <c r="FO26" s="855"/>
      <c r="FP26" s="856" t="str">
        <f>IFERROR(IF(OR(FK26="日",FK26="祝",FK26=0,FL26=""),"　",MAX(IF(AND(FL26&lt;=FP14,FN26&gt;FQ14),FQ14-FP14,IF(AND(FL26&gt;FP14,FN26&lt;=FQ14),FN26-FL26,IF(AND(FL26&lt;=FP14,FN26&lt;=FQ14),FN26-FP14,IF(AND(FL26&gt;FP14,FN26&gt;FQ14),FQ14-FL26,0)))),0)),0)</f>
        <v>　</v>
      </c>
      <c r="FQ26" s="857"/>
      <c r="FR26" s="858"/>
      <c r="FS26" s="856" t="str">
        <f>IFERROR(IF(OR(FK26="日",FK26="祝",FK26=0,FL26=""),"　",MAX(IF(AND(FL26&gt;FV14,FN26&gt;FT14),0,IF(AND(FL26&lt;=FV14,FL26&gt;FS14,FN26&gt;FT14),FV14-FL26,IF(AND(FL26&lt;=FV14,FL26&lt;=FS14,FN26&gt;FT14),FV14-FS14,IF(AND(FL26&gt;FS14,FN26&lt;=FT14),FN26-FL26,IF(AND(FL26&lt;=FS14,FN26&lt;=FT14),FN26-FS14,0))))),0)),0)</f>
        <v>　</v>
      </c>
      <c r="FT26" s="857"/>
      <c r="FU26" s="858"/>
      <c r="FV26" s="856" t="str">
        <f>IFERROR(IF(OR(FK26="日",FK26="祝",FK26=0,FL26=""),"　",MAX(IF(AND(FL26&lt;=FV14,FN26&gt;FW14),FW14-FV14,IF(FN26&lt;=FW14,0,IF(AND(FL26&gt;FV14,FN26&gt;FW14),FW14-FL26,0))),0)),0)</f>
        <v>　</v>
      </c>
      <c r="FW26" s="857"/>
      <c r="FX26" s="858"/>
      <c r="FY26" s="856" t="str">
        <f>IFERROR(IF(OR(FK26="日",FK26="祝",FK26=0,FL26=""),"　",MAX(IF(FL26&gt;FY14,FN26-FL26,IF(FL26&lt;=FY14,FN26-FY14,0)),0)),0)</f>
        <v>　</v>
      </c>
      <c r="FZ26" s="857"/>
      <c r="GA26" s="858"/>
      <c r="GB26" s="856" t="str">
        <f>IFERROR(IF(OR(FK26="日",FK26="祝",FK26=0,FL26=""),"　",MAX(IF(AND(FL26&lt;=GB14,FN26&gt;GC14),GC14-GB14,IF(AND(FL26&gt;GB14,FN26&lt;=GC14),FN26-FL26,IF(AND(FL26&lt;=GB14,FN26&lt;=GC14),FN26-GB14,IF(AND(FL26&gt;GB14,FN26&gt;GC14),GC14-FL26,0)))),0)),0)</f>
        <v>　</v>
      </c>
      <c r="GC26" s="857"/>
      <c r="GD26" s="858"/>
      <c r="GE26" s="856" t="str">
        <f>IFERROR(IF(OR(FK26="日",FK26="祝",FK26=0,FL26=""),"　",MAX(IF(AND(FL26&gt;GH14,FN26&gt;GF14),0,IF(AND(FL26&lt;=GH14,FL26&gt;GE14,FN26&gt;GF14),GH14-FL26,IF(AND(FL26&lt;=GH14,FL26&lt;=GE14,FN26&gt;GF14),GH14-GE14,IF(AND(FL26&gt;GE14,FN26&lt;=GF14),FN26-FL26,IF(AND(FL26&lt;=GE14,FN26&lt;=GF14),FN26-GE14,0))))),0)),0)</f>
        <v>　</v>
      </c>
      <c r="GF26" s="857"/>
      <c r="GG26" s="858"/>
      <c r="GH26" s="856" t="str">
        <f>IFERROR(IF(OR(FK26="日",FK26="祝",FK26=0,FL26=""),"　",MAX(IF(AND(FL26&lt;=GH14,FN26&gt;GI14),GI14-GH14,IF(FN26&lt;=GI14,0,IF(AND(FL26&gt;GH14,FN26&gt;GI14),GI14-FL26,0))),0)),0)</f>
        <v>　</v>
      </c>
      <c r="GI26" s="857"/>
      <c r="GJ26" s="858"/>
      <c r="GK26" s="856" t="str">
        <f t="shared" si="3"/>
        <v>　</v>
      </c>
      <c r="GL26" s="857"/>
      <c r="GM26" s="858"/>
      <c r="GN26" s="859" t="str">
        <f>IF(GQ26="×",TIME(0,0,0),IF(HA4="非常勤",FP26,GB26))</f>
        <v>　</v>
      </c>
      <c r="GO26" s="860"/>
      <c r="GP26" s="861"/>
      <c r="GQ26" s="352"/>
      <c r="GR26" s="859" t="str">
        <f>IF(GU26="×",TIME(0,0,0),IF(HA4="非常勤",FS26,GE26))</f>
        <v>　</v>
      </c>
      <c r="GS26" s="860"/>
      <c r="GT26" s="861"/>
      <c r="GU26" s="352"/>
      <c r="GV26" s="859" t="str">
        <f>IF(GY26="×",TIME(0,0,0),IF(HA4="非常勤",FV26,GH26))</f>
        <v>　</v>
      </c>
      <c r="GW26" s="860"/>
      <c r="GX26" s="861"/>
      <c r="GY26" s="352"/>
      <c r="GZ26" s="859" t="str">
        <f>IF(HC26="×",TIME(0,0,0),IF(HA4="非常勤",FY26,GK26))</f>
        <v>　</v>
      </c>
      <c r="HA26" s="860"/>
      <c r="HB26" s="861"/>
      <c r="HC26" s="352"/>
      <c r="HD26" s="862"/>
      <c r="HE26" s="863"/>
      <c r="HF26" s="862"/>
      <c r="HG26" s="864"/>
      <c r="HH26" s="863"/>
      <c r="HI26" s="865"/>
      <c r="HJ26" s="866"/>
      <c r="HK26" s="866"/>
      <c r="HL26" s="867"/>
      <c r="HM26" s="377">
        <f>$A$26</f>
        <v>12</v>
      </c>
      <c r="HN26" s="378" t="str">
        <f>$B$26</f>
        <v>日</v>
      </c>
      <c r="HO26" s="854"/>
      <c r="HP26" s="855"/>
      <c r="HQ26" s="854"/>
      <c r="HR26" s="855"/>
      <c r="HS26" s="856" t="str">
        <f>IFERROR(IF(OR(HN26="日",HN26="祝",HN26=0,HO26=""),"　",MAX(IF(AND(HO26&lt;=HS14,HQ26&gt;HT14),HT14-HS14,IF(AND(HO26&gt;HS14,HQ26&lt;=HT14),HQ26-HO26,IF(AND(HO26&lt;=HS14,HQ26&lt;=HT14),HQ26-HS14,IF(AND(HO26&gt;HS14,HQ26&gt;HT14),HT14-HO26,0)))),0)),0)</f>
        <v>　</v>
      </c>
      <c r="HT26" s="857"/>
      <c r="HU26" s="858"/>
      <c r="HV26" s="856" t="str">
        <f>IFERROR(IF(OR(HN26="日",HN26="祝",HN26=0,HO26=""),"　",MAX(IF(AND(HO26&gt;HY14,HQ26&gt;HW14),0,IF(AND(HO26&lt;=HY14,HO26&gt;HV14,HQ26&gt;HW14),HY14-HO26,IF(AND(HO26&lt;=HY14,HO26&lt;=HV14,HQ26&gt;HW14),HY14-HV14,IF(AND(HO26&gt;HV14,HQ26&lt;=HW14),HQ26-HO26,IF(AND(HO26&lt;=HV14,HQ26&lt;=HW14),HQ26-HV14,0))))),0)),0)</f>
        <v>　</v>
      </c>
      <c r="HW26" s="857"/>
      <c r="HX26" s="858"/>
      <c r="HY26" s="856" t="str">
        <f>IFERROR(IF(OR(HN26="日",HN26="祝",HN26=0,HO26=""),"　",MAX(IF(AND(HO26&lt;=HY14,HQ26&gt;HZ14),HZ14-HY14,IF(HQ26&lt;=HZ14,0,IF(AND(HO26&gt;HY14,HQ26&gt;HZ14),HZ14-HO26,0))),0)),0)</f>
        <v>　</v>
      </c>
      <c r="HZ26" s="857"/>
      <c r="IA26" s="858"/>
      <c r="IB26" s="856" t="str">
        <f>IFERROR(IF(OR(HN26="日",HN26="祝",HN26=0,HO26=""),"　",MAX(IF(HO26&gt;IB14,HQ26-HO26,IF(HO26&lt;=IB14,HQ26-IB14,0)),0)),0)</f>
        <v>　</v>
      </c>
      <c r="IC26" s="857"/>
      <c r="ID26" s="858"/>
      <c r="IE26" s="856" t="str">
        <f>IFERROR(IF(OR(HN26="日",HN26="祝",HN26=0,HO26=""),"　",MAX(IF(AND(HO26&lt;=IE14,HQ26&gt;IF14),IF14-IE14,IF(AND(HO26&gt;IE14,HQ26&lt;=IF14),HQ26-HO26,IF(AND(HO26&lt;=IE14,HQ26&lt;=IF14),HQ26-IE14,IF(AND(HO26&gt;IE14,HQ26&gt;IF14),IF14-HO26,0)))),0)),0)</f>
        <v>　</v>
      </c>
      <c r="IF26" s="857"/>
      <c r="IG26" s="858"/>
      <c r="IH26" s="856" t="str">
        <f>IFERROR(IF(OR(HN26="日",HN26="祝",HN26=0,HO26=""),"　",MAX(IF(AND(HO26&gt;IK14,HQ26&gt;II14),0,IF(AND(HO26&lt;=IK14,HO26&gt;IH14,HQ26&gt;II14),IK14-HO26,IF(AND(HO26&lt;=IK14,HO26&lt;=IH14,HQ26&gt;II14),IK14-IH14,IF(AND(HO26&gt;IH14,HQ26&lt;=II14),HQ26-HO26,IF(AND(HO26&lt;=IH14,HQ26&lt;=II14),HQ26-IH14,0))))),0)),0)</f>
        <v>　</v>
      </c>
      <c r="II26" s="857"/>
      <c r="IJ26" s="858"/>
      <c r="IK26" s="856" t="str">
        <f>IFERROR(IF(OR(HN26="日",HN26="祝",HN26=0,HO26=""),"　",MAX(IF(AND(HO26&lt;=IK14,HQ26&gt;IL14),IL14-IK14,IF(HQ26&lt;=IL14,0,IF(AND(HO26&gt;IK14,HQ26&gt;IL14),IL14-HO26,0))),0)),0)</f>
        <v>　</v>
      </c>
      <c r="IL26" s="857"/>
      <c r="IM26" s="858"/>
      <c r="IN26" s="856" t="str">
        <f t="shared" si="4"/>
        <v>　</v>
      </c>
      <c r="IO26" s="857"/>
      <c r="IP26" s="858"/>
      <c r="IQ26" s="859" t="str">
        <f>IF(IT26="×",TIME(0,0,0),IF(JD4="非常勤",HS26,IE26))</f>
        <v>　</v>
      </c>
      <c r="IR26" s="860"/>
      <c r="IS26" s="861"/>
      <c r="IT26" s="352"/>
      <c r="IU26" s="859" t="str">
        <f>IF(IX26="×",TIME(0,0,0),IF(JD4="非常勤",HV26,IH26))</f>
        <v>　</v>
      </c>
      <c r="IV26" s="860"/>
      <c r="IW26" s="861"/>
      <c r="IX26" s="352"/>
      <c r="IY26" s="859" t="str">
        <f>IF(JB26="×",TIME(0,0,0),IF(JD4="非常勤",HY26,IK26))</f>
        <v>　</v>
      </c>
      <c r="IZ26" s="860"/>
      <c r="JA26" s="861"/>
      <c r="JB26" s="352"/>
      <c r="JC26" s="859" t="str">
        <f>IF(JF26="×",TIME(0,0,0),IF(JD4="非常勤",IB26,IN26))</f>
        <v>　</v>
      </c>
      <c r="JD26" s="860"/>
      <c r="JE26" s="861"/>
      <c r="JF26" s="352"/>
      <c r="JG26" s="862"/>
      <c r="JH26" s="863"/>
      <c r="JI26" s="862"/>
      <c r="JJ26" s="864"/>
      <c r="JK26" s="863"/>
      <c r="JL26" s="865"/>
      <c r="JM26" s="866"/>
      <c r="JN26" s="866"/>
      <c r="JO26" s="867"/>
      <c r="JP26" s="377">
        <f>$A$26</f>
        <v>12</v>
      </c>
      <c r="JQ26" s="378" t="str">
        <f>$B$26</f>
        <v>日</v>
      </c>
      <c r="JR26" s="854"/>
      <c r="JS26" s="855"/>
      <c r="JT26" s="854"/>
      <c r="JU26" s="855"/>
      <c r="JV26" s="856" t="str">
        <f>IFERROR(IF(OR(JQ26="日",JQ26="祝",JQ26=0,JR26=""),"　",MAX(IF(AND(JR26&lt;=JV14,JT26&gt;JW14),JW14-JV14,IF(AND(JR26&gt;JV14,JT26&lt;=JW14),JT26-JR26,IF(AND(JR26&lt;=JV14,JT26&lt;=JW14),JT26-JV14,IF(AND(JR26&gt;JV14,JT26&gt;JW14),JW14-JR26,0)))),0)),0)</f>
        <v>　</v>
      </c>
      <c r="JW26" s="857"/>
      <c r="JX26" s="858"/>
      <c r="JY26" s="856" t="str">
        <f>IFERROR(IF(OR(JQ26="日",JQ26="祝",JQ26=0,JR26=""),"　",MAX(IF(AND(JR26&gt;KB14,JT26&gt;JZ14),0,IF(AND(JR26&lt;=KB14,JR26&gt;JY14,JT26&gt;JZ14),KB14-JR26,IF(AND(JR26&lt;=KB14,JR26&lt;=JY14,JT26&gt;JZ14),KB14-JY14,IF(AND(JR26&gt;JY14,JT26&lt;=JZ14),JT26-JR26,IF(AND(JR26&lt;=JY14,JT26&lt;=JZ14),JT26-JY14,0))))),0)),0)</f>
        <v>　</v>
      </c>
      <c r="JZ26" s="857"/>
      <c r="KA26" s="858"/>
      <c r="KB26" s="856" t="str">
        <f>IFERROR(IF(OR(JQ26="日",JQ26="祝",JQ26=0,JR26=""),"　",MAX(IF(AND(JR26&lt;=KB14,JT26&gt;KC14),KC14-KB14,IF(JT26&lt;=KC14,0,IF(AND(JR26&gt;KB14,JT26&gt;KC14),KC14-JR26,0))),0)),0)</f>
        <v>　</v>
      </c>
      <c r="KC26" s="857"/>
      <c r="KD26" s="858"/>
      <c r="KE26" s="856" t="str">
        <f>IFERROR(IF(OR(JQ26="日",JQ26="祝",JQ26=0,JR26=""),"　",MAX(IF(JR26&gt;KE14,JT26-JR26,IF(JR26&lt;=KE14,JT26-KE14,0)),0)),0)</f>
        <v>　</v>
      </c>
      <c r="KF26" s="857"/>
      <c r="KG26" s="858"/>
      <c r="KH26" s="856" t="str">
        <f>IFERROR(IF(OR(JQ26="日",JQ26="祝",JQ26=0,JR26=""),"　",MAX(IF(AND(JR26&lt;=KH14,JT26&gt;KI14),KI14-KH14,IF(AND(JR26&gt;KH14,JT26&lt;=KI14),JT26-JR26,IF(AND(JR26&lt;=KH14,JT26&lt;=KI14),JT26-KH14,IF(AND(JR26&gt;KH14,JT26&gt;KI14),KI14-JR26,0)))),0)),0)</f>
        <v>　</v>
      </c>
      <c r="KI26" s="857"/>
      <c r="KJ26" s="858"/>
      <c r="KK26" s="856" t="str">
        <f>IFERROR(IF(OR(JQ26="日",JQ26="祝",JQ26=0,JR26=""),"　",MAX(IF(AND(JR26&gt;KN14,JT26&gt;KL14),0,IF(AND(JR26&lt;=KN14,JR26&gt;KK14,JT26&gt;KL14),KN14-JR26,IF(AND(JR26&lt;=KN14,JR26&lt;=KK14,JT26&gt;KL14),KN14-KK14,IF(AND(JR26&gt;KK14,JT26&lt;=KL14),JT26-JR26,IF(AND(JR26&lt;=KK14,JT26&lt;=KL14),JT26-KK14,0))))),0)),0)</f>
        <v>　</v>
      </c>
      <c r="KL26" s="857"/>
      <c r="KM26" s="858"/>
      <c r="KN26" s="856" t="str">
        <f>IFERROR(IF(OR(JQ26="日",JQ26="祝",JQ26=0,JR26=""),"　",MAX(IF(AND(JR26&lt;=KN14,JT26&gt;KO14),KO14-KN14,IF(JT26&lt;=KO14,0,IF(AND(JR26&gt;KN14,JT26&gt;KO14),KO14-JR26,0))),0)),0)</f>
        <v>　</v>
      </c>
      <c r="KO26" s="857"/>
      <c r="KP26" s="858"/>
      <c r="KQ26" s="856" t="str">
        <f t="shared" si="5"/>
        <v>　</v>
      </c>
      <c r="KR26" s="857"/>
      <c r="KS26" s="858"/>
      <c r="KT26" s="859" t="str">
        <f>IF(KW26="×",TIME(0,0,0),IF(LG4="非常勤",JV26,KH26))</f>
        <v>　</v>
      </c>
      <c r="KU26" s="860"/>
      <c r="KV26" s="861"/>
      <c r="KW26" s="352"/>
      <c r="KX26" s="859" t="str">
        <f>IF(LA26="×",TIME(0,0,0),IF(LG4="非常勤",JY26,KK26))</f>
        <v>　</v>
      </c>
      <c r="KY26" s="860"/>
      <c r="KZ26" s="861"/>
      <c r="LA26" s="352"/>
      <c r="LB26" s="859" t="str">
        <f>IF(LE26="×",TIME(0,0,0),IF(LG4="非常勤",KB26,KN26))</f>
        <v>　</v>
      </c>
      <c r="LC26" s="860"/>
      <c r="LD26" s="861"/>
      <c r="LE26" s="352"/>
      <c r="LF26" s="859" t="str">
        <f>IF(LI26="×",TIME(0,0,0),IF(LG4="非常勤",KE26,KQ26))</f>
        <v>　</v>
      </c>
      <c r="LG26" s="860"/>
      <c r="LH26" s="861"/>
      <c r="LI26" s="352"/>
      <c r="LJ26" s="862"/>
      <c r="LK26" s="863"/>
      <c r="LL26" s="862"/>
      <c r="LM26" s="864"/>
      <c r="LN26" s="863"/>
      <c r="LO26" s="865"/>
      <c r="LP26" s="866"/>
      <c r="LQ26" s="866"/>
      <c r="LR26" s="867"/>
      <c r="LS26" s="377">
        <f>$A$26</f>
        <v>12</v>
      </c>
      <c r="LT26" s="378" t="str">
        <f>$B$26</f>
        <v>日</v>
      </c>
      <c r="LU26" s="854"/>
      <c r="LV26" s="855"/>
      <c r="LW26" s="854"/>
      <c r="LX26" s="855"/>
      <c r="LY26" s="856" t="str">
        <f>IFERROR(IF(OR(LT26="日",LT26="祝",LT26=0,LU26=""),"　",MAX(IF(AND(LU26&lt;=LY14,LW26&gt;LZ14),LZ14-LY14,IF(AND(LU26&gt;LY14,LW26&lt;=LZ14),LW26-LU26,IF(AND(LU26&lt;=LY14,LW26&lt;=LZ14),LW26-LY14,IF(AND(LU26&gt;LY14,LW26&gt;LZ14),LZ14-LU26,0)))),0)),0)</f>
        <v>　</v>
      </c>
      <c r="LZ26" s="857"/>
      <c r="MA26" s="858"/>
      <c r="MB26" s="856" t="str">
        <f>IFERROR(IF(OR(LT26="日",LT26="祝",LT26=0,LU26=""),"　",MAX(IF(AND(LU26&gt;ME14,LW26&gt;MC14),0,IF(AND(LU26&lt;=ME14,LU26&gt;MB14,LW26&gt;MC14),ME14-LU26,IF(AND(LU26&lt;=ME14,LU26&lt;=MB14,LW26&gt;MC14),ME14-MB14,IF(AND(LU26&gt;MB14,LW26&lt;=MC14),LW26-LU26,IF(AND(LU26&lt;=MB14,LW26&lt;=MC14),LW26-MB14,0))))),0)),0)</f>
        <v>　</v>
      </c>
      <c r="MC26" s="857"/>
      <c r="MD26" s="858"/>
      <c r="ME26" s="856" t="str">
        <f>IFERROR(IF(OR(LT26="日",LT26="祝",LT26=0,LU26=""),"　",MAX(IF(AND(LU26&lt;=ME14,LW26&gt;MF14),MF14-ME14,IF(LW26&lt;=MF14,0,IF(AND(LU26&gt;ME14,LW26&gt;MF14),MF14-LU26,0))),0)),0)</f>
        <v>　</v>
      </c>
      <c r="MF26" s="857"/>
      <c r="MG26" s="858"/>
      <c r="MH26" s="856" t="str">
        <f>IFERROR(IF(OR(LT26="日",LT26="祝",LT26=0,LU26=""),"　",MAX(IF(LU26&gt;MH14,LW26-LU26,IF(LU26&lt;=MH14,LW26-MH14,0)),0)),0)</f>
        <v>　</v>
      </c>
      <c r="MI26" s="857"/>
      <c r="MJ26" s="858"/>
      <c r="MK26" s="856" t="str">
        <f>IFERROR(IF(OR(LT26="日",LT26="祝",LT26=0,LU26=""),"　",MAX(IF(AND(LU26&lt;=MK14,LW26&gt;ML14),ML14-MK14,IF(AND(LU26&gt;MK14,LW26&lt;=ML14),LW26-LU26,IF(AND(LU26&lt;=MK14,LW26&lt;=ML14),LW26-MK14,IF(AND(LU26&gt;MK14,LW26&gt;ML14),ML14-LU26,0)))),0)),0)</f>
        <v>　</v>
      </c>
      <c r="ML26" s="857"/>
      <c r="MM26" s="858"/>
      <c r="MN26" s="856" t="str">
        <f>IFERROR(IF(OR(LT26="日",LT26="祝",LT26=0,LU26=""),"　",MAX(IF(AND(LU26&gt;MQ14,LW26&gt;MO14),0,IF(AND(LU26&lt;=MQ14,LU26&gt;MN14,LW26&gt;MO14),MQ14-LU26,IF(AND(LU26&lt;=MQ14,LU26&lt;=MN14,LW26&gt;MO14),MQ14-MN14,IF(AND(LU26&gt;MN14,LW26&lt;=MO14),LW26-LU26,IF(AND(LU26&lt;=MN14,LW26&lt;=MO14),LW26-MN14,0))))),0)),0)</f>
        <v>　</v>
      </c>
      <c r="MO26" s="857"/>
      <c r="MP26" s="858"/>
      <c r="MQ26" s="856" t="str">
        <f>IFERROR(IF(OR(LT26="日",LT26="祝",LT26=0,LU26=""),"　",MAX(IF(AND(LU26&lt;=MQ14,LW26&gt;MR14),MR14-MQ14,IF(LW26&lt;=MR14,0,IF(AND(LU26&gt;MQ14,LW26&gt;MR14),MR14-LU26,0))),0)),0)</f>
        <v>　</v>
      </c>
      <c r="MR26" s="857"/>
      <c r="MS26" s="858"/>
      <c r="MT26" s="856" t="str">
        <f t="shared" si="6"/>
        <v>　</v>
      </c>
      <c r="MU26" s="857"/>
      <c r="MV26" s="858"/>
      <c r="MW26" s="859" t="str">
        <f>IF(MZ26="×",TIME(0,0,0),IF(NJ4="非常勤",LY26,MK26))</f>
        <v>　</v>
      </c>
      <c r="MX26" s="860"/>
      <c r="MY26" s="861"/>
      <c r="MZ26" s="352"/>
      <c r="NA26" s="859" t="str">
        <f>IF(ND26="×",TIME(0,0,0),IF(NJ4="非常勤",MB26,MN26))</f>
        <v>　</v>
      </c>
      <c r="NB26" s="860"/>
      <c r="NC26" s="861"/>
      <c r="ND26" s="352"/>
      <c r="NE26" s="859" t="str">
        <f>IF(NH26="×",TIME(0,0,0),IF(NJ4="非常勤",ME26,MQ26))</f>
        <v>　</v>
      </c>
      <c r="NF26" s="860"/>
      <c r="NG26" s="861"/>
      <c r="NH26" s="352"/>
      <c r="NI26" s="859" t="str">
        <f>IF(NL26="×",TIME(0,0,0),IF(NJ4="非常勤",MH26,MT26))</f>
        <v>　</v>
      </c>
      <c r="NJ26" s="860"/>
      <c r="NK26" s="861"/>
      <c r="NL26" s="352"/>
      <c r="NM26" s="862"/>
      <c r="NN26" s="863"/>
      <c r="NO26" s="862"/>
      <c r="NP26" s="864"/>
      <c r="NQ26" s="863"/>
      <c r="NR26" s="865"/>
      <c r="NS26" s="866"/>
      <c r="NT26" s="866"/>
      <c r="NU26" s="867"/>
      <c r="NV26" s="377">
        <f>$A$26</f>
        <v>12</v>
      </c>
      <c r="NW26" s="378" t="str">
        <f>$B$26</f>
        <v>日</v>
      </c>
      <c r="NX26" s="854"/>
      <c r="NY26" s="855"/>
      <c r="NZ26" s="854"/>
      <c r="OA26" s="855"/>
      <c r="OB26" s="856" t="str">
        <f>IFERROR(IF(OR(NW26="日",NW26="祝",NW26=0,NX26=""),"　",MAX(IF(AND(NX26&lt;=OB14,NZ26&gt;OC14),OC14-OB14,IF(AND(NX26&gt;OB14,NZ26&lt;=OC14),NZ26-NX26,IF(AND(NX26&lt;=OB14,NZ26&lt;=OC14),NZ26-OB14,IF(AND(NX26&gt;OB14,NZ26&gt;OC14),OC14-NX26,0)))),0)),0)</f>
        <v>　</v>
      </c>
      <c r="OC26" s="857"/>
      <c r="OD26" s="858"/>
      <c r="OE26" s="856" t="str">
        <f>IFERROR(IF(OR(NW26="日",NW26="祝",NW26=0,NX26=""),"　",MAX(IF(AND(NX26&gt;OH14,NZ26&gt;OF14),0,IF(AND(NX26&lt;=OH14,NX26&gt;OE14,NZ26&gt;OF14),OH14-NX26,IF(AND(NX26&lt;=OH14,NX26&lt;=OE14,NZ26&gt;OF14),OH14-OE14,IF(AND(NX26&gt;OE14,NZ26&lt;=OF14),NZ26-NX26,IF(AND(NX26&lt;=OE14,NZ26&lt;=OF14),NZ26-OE14,0))))),0)),0)</f>
        <v>　</v>
      </c>
      <c r="OF26" s="857"/>
      <c r="OG26" s="858"/>
      <c r="OH26" s="856" t="str">
        <f>IFERROR(IF(OR(NW26="日",NW26="祝",NW26=0,NX26=""),"　",MAX(IF(AND(NX26&lt;=OH14,NZ26&gt;OI14),OI14-OH14,IF(NZ26&lt;=OI14,0,IF(AND(NX26&gt;OH14,NZ26&gt;OI14),OI14-NX26,0))),0)),0)</f>
        <v>　</v>
      </c>
      <c r="OI26" s="857"/>
      <c r="OJ26" s="858"/>
      <c r="OK26" s="856" t="str">
        <f>IFERROR(IF(OR(NW26="日",NW26="祝",NW26=0,NX26=""),"　",MAX(IF(NX26&gt;OK14,NZ26-NX26,IF(NX26&lt;=OK14,NZ26-OK14,0)),0)),0)</f>
        <v>　</v>
      </c>
      <c r="OL26" s="857"/>
      <c r="OM26" s="858"/>
      <c r="ON26" s="856" t="str">
        <f>IFERROR(IF(OR(NW26="日",NW26="祝",NW26=0,NX26=""),"　",MAX(IF(AND(NX26&lt;=ON14,NZ26&gt;OO14),OO14-ON14,IF(AND(NX26&gt;ON14,NZ26&lt;=OO14),NZ26-NX26,IF(AND(NX26&lt;=ON14,NZ26&lt;=OO14),NZ26-ON14,IF(AND(NX26&gt;ON14,NZ26&gt;OO14),OO14-NX26,0)))),0)),0)</f>
        <v>　</v>
      </c>
      <c r="OO26" s="857"/>
      <c r="OP26" s="858"/>
      <c r="OQ26" s="856" t="str">
        <f>IFERROR(IF(OR(NW26="日",NW26="祝",NW26=0,NX26=""),"　",MAX(IF(AND(NX26&gt;OT14,NZ26&gt;OR14),0,IF(AND(NX26&lt;=OT14,NX26&gt;OQ14,NZ26&gt;OR14),OT14-NX26,IF(AND(NX26&lt;=OT14,NX26&lt;=OQ14,NZ26&gt;OR14),OT14-OQ14,IF(AND(NX26&gt;OQ14,NZ26&lt;=OR14),NZ26-NX26,IF(AND(NX26&lt;=OQ14,NZ26&lt;=OR14),NZ26-OQ14,0))))),0)),0)</f>
        <v>　</v>
      </c>
      <c r="OR26" s="857"/>
      <c r="OS26" s="858"/>
      <c r="OT26" s="856" t="str">
        <f>IFERROR(IF(OR(NW26="日",NW26="祝",NW26=0,NX26=""),"　",MAX(IF(AND(NX26&lt;=OT14,NZ26&gt;OU14),OU14-OT14,IF(NZ26&lt;=OU14,0,IF(AND(NX26&gt;OT14,NZ26&gt;OU14),OU14-NX26,0))),0)),0)</f>
        <v>　</v>
      </c>
      <c r="OU26" s="857"/>
      <c r="OV26" s="858"/>
      <c r="OW26" s="856" t="str">
        <f t="shared" si="7"/>
        <v>　</v>
      </c>
      <c r="OX26" s="857"/>
      <c r="OY26" s="858"/>
      <c r="OZ26" s="859" t="str">
        <f>IF(PC26="×",TIME(0,0,0),IF(PM4="非常勤",OB26,ON26))</f>
        <v>　</v>
      </c>
      <c r="PA26" s="860"/>
      <c r="PB26" s="861"/>
      <c r="PC26" s="352"/>
      <c r="PD26" s="859" t="str">
        <f>IF(PG26="×",TIME(0,0,0),IF(PM4="非常勤",OE26,OQ26))</f>
        <v>　</v>
      </c>
      <c r="PE26" s="860"/>
      <c r="PF26" s="861"/>
      <c r="PG26" s="352"/>
      <c r="PH26" s="859" t="str">
        <f>IF(PK26="×",TIME(0,0,0),IF(PM4="非常勤",OH26,OT26))</f>
        <v>　</v>
      </c>
      <c r="PI26" s="860"/>
      <c r="PJ26" s="861"/>
      <c r="PK26" s="352"/>
      <c r="PL26" s="859" t="str">
        <f>IF(PO26="×",TIME(0,0,0),IF(PM4="非常勤",OK26,OW26))</f>
        <v>　</v>
      </c>
      <c r="PM26" s="860"/>
      <c r="PN26" s="861"/>
      <c r="PO26" s="352"/>
      <c r="PP26" s="862"/>
      <c r="PQ26" s="863"/>
      <c r="PR26" s="862"/>
      <c r="PS26" s="864"/>
      <c r="PT26" s="863"/>
      <c r="PU26" s="865"/>
      <c r="PV26" s="866"/>
      <c r="PW26" s="866"/>
      <c r="PX26" s="867"/>
      <c r="PY26" s="377">
        <f>$A$26</f>
        <v>12</v>
      </c>
      <c r="PZ26" s="378" t="str">
        <f>$B$26</f>
        <v>日</v>
      </c>
      <c r="QA26" s="854"/>
      <c r="QB26" s="855"/>
      <c r="QC26" s="854"/>
      <c r="QD26" s="855"/>
      <c r="QE26" s="856" t="str">
        <f>IFERROR(IF(OR(PZ26="日",PZ26="祝",PZ26=0,QA26=""),"　",MAX(IF(AND(QA26&lt;=QE14,QC26&gt;QF14),QF14-QE14,IF(AND(QA26&gt;QE14,QC26&lt;=QF14),QC26-QA26,IF(AND(QA26&lt;=QE14,QC26&lt;=QF14),QC26-QE14,IF(AND(QA26&gt;QE14,QC26&gt;QF14),QF14-QA26,0)))),0)),0)</f>
        <v>　</v>
      </c>
      <c r="QF26" s="857"/>
      <c r="QG26" s="858"/>
      <c r="QH26" s="856" t="str">
        <f>IFERROR(IF(OR(PZ26="日",PZ26="祝",PZ26=0,QA26=""),"　",MAX(IF(AND(QA26&gt;QK14,QC26&gt;QI14),0,IF(AND(QA26&lt;=QK14,QA26&gt;QH14,QC26&gt;QI14),QK14-QA26,IF(AND(QA26&lt;=QK14,QA26&lt;=QH14,QC26&gt;QI14),QK14-QH14,IF(AND(QA26&gt;QH14,QC26&lt;=QI14),QC26-QA26,IF(AND(QA26&lt;=QH14,QC26&lt;=QI14),QC26-QH14,0))))),0)),0)</f>
        <v>　</v>
      </c>
      <c r="QI26" s="857"/>
      <c r="QJ26" s="858"/>
      <c r="QK26" s="856" t="str">
        <f>IFERROR(IF(OR(PZ26="日",PZ26="祝",PZ26=0,QA26=""),"　",MAX(IF(AND(QA26&lt;=QK14,QC26&gt;QL14),QL14-QK14,IF(QC26&lt;=QL14,0,IF(AND(QA26&gt;QK14,QC26&gt;QL14),QL14-QA26,0))),0)),0)</f>
        <v>　</v>
      </c>
      <c r="QL26" s="857"/>
      <c r="QM26" s="858"/>
      <c r="QN26" s="856" t="str">
        <f>IFERROR(IF(OR(PZ26="日",PZ26="祝",PZ26=0,QA26=""),"　",MAX(IF(QA26&gt;QN14,QC26-QA26,IF(QA26&lt;=QN14,QC26-QN14,0)),0)),0)</f>
        <v>　</v>
      </c>
      <c r="QO26" s="857"/>
      <c r="QP26" s="858"/>
      <c r="QQ26" s="856" t="str">
        <f>IFERROR(IF(OR(PZ26="日",PZ26="祝",PZ26=0,QA26=""),"　",MAX(IF(AND(QA26&lt;=QQ14,QC26&gt;QR14),QR14-QQ14,IF(AND(QA26&gt;QQ14,QC26&lt;=QR14),QC26-QA26,IF(AND(QA26&lt;=QQ14,QC26&lt;=QR14),QC26-QQ14,IF(AND(QA26&gt;QQ14,QC26&gt;QR14),QR14-QA26,0)))),0)),0)</f>
        <v>　</v>
      </c>
      <c r="QR26" s="857"/>
      <c r="QS26" s="858"/>
      <c r="QT26" s="856" t="str">
        <f>IFERROR(IF(OR(PZ26="日",PZ26="祝",PZ26=0,QA26=""),"　",MAX(IF(AND(QA26&gt;QW14,QC26&gt;QU14),0,IF(AND(QA26&lt;=QW14,QA26&gt;QT14,QC26&gt;QU14),QW14-QA26,IF(AND(QA26&lt;=QW14,QA26&lt;=QT14,QC26&gt;QU14),QW14-QT14,IF(AND(QA26&gt;QT14,QC26&lt;=QU14),QC26-QA26,IF(AND(QA26&lt;=QT14,QC26&lt;=QU14),QC26-QT14,0))))),0)),0)</f>
        <v>　</v>
      </c>
      <c r="QU26" s="857"/>
      <c r="QV26" s="858"/>
      <c r="QW26" s="856" t="str">
        <f>IFERROR(IF(OR(PZ26="日",PZ26="祝",PZ26=0,QA26=""),"　",MAX(IF(AND(QA26&lt;=QW14,QC26&gt;QX14),QX14-QW14,IF(QC26&lt;=QX14,0,IF(AND(QA26&gt;QW14,QC26&gt;QX14),QX14-QA26,0))),0)),0)</f>
        <v>　</v>
      </c>
      <c r="QX26" s="857"/>
      <c r="QY26" s="858"/>
      <c r="QZ26" s="856" t="str">
        <f t="shared" si="8"/>
        <v>　</v>
      </c>
      <c r="RA26" s="857"/>
      <c r="RB26" s="858"/>
      <c r="RC26" s="859" t="str">
        <f>IF(RF26="×",TIME(0,0,0),IF(RP4="非常勤",QE26,QQ26))</f>
        <v>　</v>
      </c>
      <c r="RD26" s="860"/>
      <c r="RE26" s="861"/>
      <c r="RF26" s="352"/>
      <c r="RG26" s="859" t="str">
        <f>IF(RJ26="×",TIME(0,0,0),IF(RP4="非常勤",QH26,QT26))</f>
        <v>　</v>
      </c>
      <c r="RH26" s="860"/>
      <c r="RI26" s="861"/>
      <c r="RJ26" s="352"/>
      <c r="RK26" s="859" t="str">
        <f>IF(RN26="×",TIME(0,0,0),IF(RP4="非常勤",QK26,QW26))</f>
        <v>　</v>
      </c>
      <c r="RL26" s="860"/>
      <c r="RM26" s="861"/>
      <c r="RN26" s="352"/>
      <c r="RO26" s="859" t="str">
        <f>IF(RR26="×",TIME(0,0,0),IF(RP4="非常勤",QN26,QZ26))</f>
        <v>　</v>
      </c>
      <c r="RP26" s="860"/>
      <c r="RQ26" s="861"/>
      <c r="RR26" s="352"/>
      <c r="RS26" s="862"/>
      <c r="RT26" s="863"/>
      <c r="RU26" s="862"/>
      <c r="RV26" s="864"/>
      <c r="RW26" s="863"/>
      <c r="RX26" s="865"/>
      <c r="RY26" s="866"/>
      <c r="RZ26" s="866"/>
      <c r="SA26" s="867"/>
      <c r="SB26" s="377">
        <f>$A$26</f>
        <v>12</v>
      </c>
      <c r="SC26" s="378" t="str">
        <f>$B$26</f>
        <v>日</v>
      </c>
      <c r="SD26" s="854"/>
      <c r="SE26" s="855"/>
      <c r="SF26" s="854"/>
      <c r="SG26" s="855"/>
      <c r="SH26" s="856" t="str">
        <f>IFERROR(IF(OR(SC26="日",SC26="祝",SC26=0,SD26=""),"　",MAX(IF(AND(SD26&lt;=SH14,SF26&gt;SI14),SI14-SH14,IF(AND(SD26&gt;SH14,SF26&lt;=SI14),SF26-SD26,IF(AND(SD26&lt;=SH14,SF26&lt;=SI14),SF26-SH14,IF(AND(SD26&gt;SH14,SF26&gt;SI14),SI14-SD26,0)))),0)),0)</f>
        <v>　</v>
      </c>
      <c r="SI26" s="857"/>
      <c r="SJ26" s="858"/>
      <c r="SK26" s="856" t="str">
        <f>IFERROR(IF(OR(SC26="日",SC26="祝",SC26=0,SD26=""),"　",MAX(IF(AND(SD26&gt;SN14,SF26&gt;SL14),0,IF(AND(SD26&lt;=SN14,SD26&gt;SK14,SF26&gt;SL14),SN14-SD26,IF(AND(SD26&lt;=SN14,SD26&lt;=SK14,SF26&gt;SL14),SN14-SK14,IF(AND(SD26&gt;SK14,SF26&lt;=SL14),SF26-SD26,IF(AND(SD26&lt;=SK14,SF26&lt;=SL14),SF26-SK14,0))))),0)),0)</f>
        <v>　</v>
      </c>
      <c r="SL26" s="857"/>
      <c r="SM26" s="858"/>
      <c r="SN26" s="856" t="str">
        <f>IFERROR(IF(OR(SC26="日",SC26="祝",SC26=0,SD26=""),"　",MAX(IF(AND(SD26&lt;=SN14,SF26&gt;SO14),SO14-SN14,IF(SF26&lt;=SO14,0,IF(AND(SD26&gt;SN14,SF26&gt;SO14),SO14-SD26,0))),0)),0)</f>
        <v>　</v>
      </c>
      <c r="SO26" s="857"/>
      <c r="SP26" s="858"/>
      <c r="SQ26" s="856" t="str">
        <f>IFERROR(IF(OR(SC26="日",SC26="祝",SC26=0,SD26=""),"　",MAX(IF(SD26&gt;SQ14,SF26-SD26,IF(SD26&lt;=SQ14,SF26-SQ14,0)),0)),0)</f>
        <v>　</v>
      </c>
      <c r="SR26" s="857"/>
      <c r="SS26" s="858"/>
      <c r="ST26" s="856" t="str">
        <f>IFERROR(IF(OR(SC26="日",SC26="祝",SC26=0,SD26=""),"　",MAX(IF(AND(SD26&lt;=ST14,SF26&gt;SU14),SU14-ST14,IF(AND(SD26&gt;ST14,SF26&lt;=SU14),SF26-SD26,IF(AND(SD26&lt;=ST14,SF26&lt;=SU14),SF26-ST14,IF(AND(SD26&gt;ST14,SF26&gt;SU14),SU14-SD26,0)))),0)),0)</f>
        <v>　</v>
      </c>
      <c r="SU26" s="857"/>
      <c r="SV26" s="858"/>
      <c r="SW26" s="856" t="str">
        <f>IFERROR(IF(OR(SC26="日",SC26="祝",SC26=0,SD26=""),"　",MAX(IF(AND(SD26&gt;SZ14,SF26&gt;SX14),0,IF(AND(SD26&lt;=SZ14,SD26&gt;SW14,SF26&gt;SX14),SZ14-SD26,IF(AND(SD26&lt;=SZ14,SD26&lt;=SW14,SF26&gt;SX14),SZ14-SW14,IF(AND(SD26&gt;SW14,SF26&lt;=SX14),SF26-SD26,IF(AND(SD26&lt;=SW14,SF26&lt;=SX14),SF26-SW14,0))))),0)),0)</f>
        <v>　</v>
      </c>
      <c r="SX26" s="857"/>
      <c r="SY26" s="858"/>
      <c r="SZ26" s="856" t="str">
        <f>IFERROR(IF(OR(SC26="日",SC26="祝",SC26=0,SD26=""),"　",MAX(IF(AND(SD26&lt;=SZ14,SF26&gt;TA14),TA14-SZ14,IF(SF26&lt;=TA14,0,IF(AND(SD26&gt;SZ14,SF26&gt;TA14),TA14-SD26,0))),0)),0)</f>
        <v>　</v>
      </c>
      <c r="TA26" s="857"/>
      <c r="TB26" s="858"/>
      <c r="TC26" s="856" t="str">
        <f t="shared" si="9"/>
        <v>　</v>
      </c>
      <c r="TD26" s="857"/>
      <c r="TE26" s="858"/>
      <c r="TF26" s="859" t="str">
        <f>IF(TI26="×",TIME(0,0,0),IF(TS4="非常勤",SH26,ST26))</f>
        <v>　</v>
      </c>
      <c r="TG26" s="860"/>
      <c r="TH26" s="861"/>
      <c r="TI26" s="352"/>
      <c r="TJ26" s="859" t="str">
        <f>IF(TM26="×",TIME(0,0,0),IF(TS4="非常勤",SK26,SW26))</f>
        <v>　</v>
      </c>
      <c r="TK26" s="860"/>
      <c r="TL26" s="861"/>
      <c r="TM26" s="352"/>
      <c r="TN26" s="859" t="str">
        <f>IF(TQ26="×",TIME(0,0,0),IF(TS4="非常勤",SN26,SZ26))</f>
        <v>　</v>
      </c>
      <c r="TO26" s="860"/>
      <c r="TP26" s="861"/>
      <c r="TQ26" s="352"/>
      <c r="TR26" s="859" t="str">
        <f>IF(TU26="×",TIME(0,0,0),IF(TS4="非常勤",SQ26,TC26))</f>
        <v>　</v>
      </c>
      <c r="TS26" s="860"/>
      <c r="TT26" s="861"/>
      <c r="TU26" s="352"/>
      <c r="TV26" s="862"/>
      <c r="TW26" s="863"/>
      <c r="TX26" s="862"/>
      <c r="TY26" s="864"/>
      <c r="TZ26" s="863"/>
      <c r="UA26" s="865"/>
      <c r="UB26" s="866"/>
      <c r="UC26" s="866"/>
      <c r="UD26" s="867"/>
      <c r="UE26" s="377">
        <f>$A$26</f>
        <v>12</v>
      </c>
      <c r="UF26" s="378" t="str">
        <f>$B$26</f>
        <v>日</v>
      </c>
      <c r="UG26" s="854"/>
      <c r="UH26" s="855"/>
      <c r="UI26" s="854"/>
      <c r="UJ26" s="855"/>
      <c r="UK26" s="856" t="str">
        <f>IFERROR(IF(OR(UF26="日",UF26="祝",UF26=0,UG26=""),"　",MAX(IF(AND(UG26&lt;=UK14,UI26&gt;UL14),UL14-UK14,IF(AND(UG26&gt;UK14,UI26&lt;=UL14),UI26-UG26,IF(AND(UG26&lt;=UK14,UI26&lt;=UL14),UI26-UK14,IF(AND(UG26&gt;UK14,UI26&gt;UL14),UL14-UG26,0)))),0)),0)</f>
        <v>　</v>
      </c>
      <c r="UL26" s="857"/>
      <c r="UM26" s="858"/>
      <c r="UN26" s="856" t="str">
        <f>IFERROR(IF(OR(UF26="日",UF26="祝",UF26=0,UG26=""),"　",MAX(IF(AND(UG26&gt;UQ14,UI26&gt;UO14),0,IF(AND(UG26&lt;=UQ14,UG26&gt;UN14,UI26&gt;UO14),UQ14-UG26,IF(AND(UG26&lt;=UQ14,UG26&lt;=UN14,UI26&gt;UO14),UQ14-UN14,IF(AND(UG26&gt;UN14,UI26&lt;=UO14),UI26-UG26,IF(AND(UG26&lt;=UN14,UI26&lt;=UO14),UI26-UN14,0))))),0)),0)</f>
        <v>　</v>
      </c>
      <c r="UO26" s="857"/>
      <c r="UP26" s="858"/>
      <c r="UQ26" s="856" t="str">
        <f>IFERROR(IF(OR(UF26="日",UF26="祝",UF26=0,UG26=""),"　",MAX(IF(AND(UG26&lt;=UQ14,UI26&gt;UR14),UR14-UQ14,IF(UI26&lt;=UR14,0,IF(AND(UG26&gt;UQ14,UI26&gt;UR14),UR14-UG26,0))),0)),0)</f>
        <v>　</v>
      </c>
      <c r="UR26" s="857"/>
      <c r="US26" s="858"/>
      <c r="UT26" s="856" t="str">
        <f>IFERROR(IF(OR(UF26="日",UF26="祝",UF26=0,UG26=""),"　",MAX(IF(UG26&gt;UT14,UI26-UG26,IF(UG26&lt;=UT14,UI26-UT14,0)),0)),0)</f>
        <v>　</v>
      </c>
      <c r="UU26" s="857"/>
      <c r="UV26" s="858"/>
      <c r="UW26" s="856" t="str">
        <f>IFERROR(IF(OR(UF26="日",UF26="祝",UF26=0,UG26=""),"　",MAX(IF(AND(UG26&lt;=UW14,UI26&gt;UX14),UX14-UW14,IF(AND(UG26&gt;UW14,UI26&lt;=UX14),UI26-UG26,IF(AND(UG26&lt;=UW14,UI26&lt;=UX14),UI26-UW14,IF(AND(UG26&gt;UW14,UI26&gt;UX14),UX14-UG26,0)))),0)),0)</f>
        <v>　</v>
      </c>
      <c r="UX26" s="857"/>
      <c r="UY26" s="858"/>
      <c r="UZ26" s="856" t="str">
        <f>IFERROR(IF(OR(UF26="日",UF26="祝",UF26=0,UG26=""),"　",MAX(IF(AND(UG26&gt;VC14,UI26&gt;VA14),0,IF(AND(UG26&lt;=VC14,UG26&gt;UZ14,UI26&gt;VA14),VC14-UG26,IF(AND(UG26&lt;=VC14,UG26&lt;=UZ14,UI26&gt;VA14),VC14-UZ14,IF(AND(UG26&gt;UZ14,UI26&lt;=VA14),UI26-UG26,IF(AND(UG26&lt;=UZ14,UI26&lt;=VA14),UI26-UZ14,0))))),0)),0)</f>
        <v>　</v>
      </c>
      <c r="VA26" s="857"/>
      <c r="VB26" s="858"/>
      <c r="VC26" s="856" t="str">
        <f>IFERROR(IF(OR(UF26="日",UF26="祝",UF26=0,UG26=""),"　",MAX(IF(AND(UG26&lt;=VC14,UI26&gt;VD14),VD14-VC14,IF(UI26&lt;=VD14,0,IF(AND(UG26&gt;VC14,UI26&gt;VD14),VD14-UG26,0))),0)),0)</f>
        <v>　</v>
      </c>
      <c r="VD26" s="857"/>
      <c r="VE26" s="858"/>
      <c r="VF26" s="856" t="str">
        <f t="shared" si="10"/>
        <v>　</v>
      </c>
      <c r="VG26" s="857"/>
      <c r="VH26" s="858"/>
      <c r="VI26" s="859" t="str">
        <f>IF(VL26="×",TIME(0,0,0),IF(VV4="非常勤",UK26,UW26))</f>
        <v>　</v>
      </c>
      <c r="VJ26" s="860"/>
      <c r="VK26" s="861"/>
      <c r="VL26" s="352"/>
      <c r="VM26" s="859" t="str">
        <f>IF(VP26="×",TIME(0,0,0),IF(VV4="非常勤",UN26,UZ26))</f>
        <v>　</v>
      </c>
      <c r="VN26" s="860"/>
      <c r="VO26" s="861"/>
      <c r="VP26" s="352"/>
      <c r="VQ26" s="859" t="str">
        <f>IF(VT26="×",TIME(0,0,0),IF(VV4="非常勤",UQ26,VC26))</f>
        <v>　</v>
      </c>
      <c r="VR26" s="860"/>
      <c r="VS26" s="861"/>
      <c r="VT26" s="352"/>
      <c r="VU26" s="859" t="str">
        <f>IF(VX26="×",TIME(0,0,0),IF(VV4="非常勤",UT26,VF26))</f>
        <v>　</v>
      </c>
      <c r="VV26" s="860"/>
      <c r="VW26" s="861"/>
      <c r="VX26" s="352"/>
      <c r="VY26" s="862"/>
      <c r="VZ26" s="863"/>
      <c r="WA26" s="862"/>
      <c r="WB26" s="864"/>
      <c r="WC26" s="863"/>
      <c r="WD26" s="865"/>
      <c r="WE26" s="866"/>
      <c r="WF26" s="866"/>
      <c r="WG26" s="867"/>
      <c r="WH26" s="377">
        <f>$A$26</f>
        <v>12</v>
      </c>
      <c r="WI26" s="378" t="str">
        <f>$B$26</f>
        <v>日</v>
      </c>
      <c r="WJ26" s="854"/>
      <c r="WK26" s="855"/>
      <c r="WL26" s="854"/>
      <c r="WM26" s="855"/>
      <c r="WN26" s="856" t="str">
        <f>IFERROR(IF(OR(WI26="日",WI26="祝",WI26=0,WJ26=""),"　",MAX(IF(AND(WJ26&lt;=WN14,WL26&gt;WO14),WO14-WN14,IF(AND(WJ26&gt;WN14,WL26&lt;=WO14),WL26-WJ26,IF(AND(WJ26&lt;=WN14,WL26&lt;=WO14),WL26-WN14,IF(AND(WJ26&gt;WN14,WL26&gt;WO14),WO14-WJ26,0)))),0)),0)</f>
        <v>　</v>
      </c>
      <c r="WO26" s="857"/>
      <c r="WP26" s="858"/>
      <c r="WQ26" s="856" t="str">
        <f>IFERROR(IF(OR(WI26="日",WI26="祝",WI26=0,WJ26=""),"　",MAX(IF(AND(WJ26&gt;WT14,WL26&gt;WR14),0,IF(AND(WJ26&lt;=WT14,WJ26&gt;WQ14,WL26&gt;WR14),WT14-WJ26,IF(AND(WJ26&lt;=WT14,WJ26&lt;=WQ14,WL26&gt;WR14),WT14-WQ14,IF(AND(WJ26&gt;WQ14,WL26&lt;=WR14),WL26-WJ26,IF(AND(WJ26&lt;=WQ14,WL26&lt;=WR14),WL26-WQ14,0))))),0)),0)</f>
        <v>　</v>
      </c>
      <c r="WR26" s="857"/>
      <c r="WS26" s="858"/>
      <c r="WT26" s="856" t="str">
        <f>IFERROR(IF(OR(WI26="日",WI26="祝",WI26=0,WJ26=""),"　",MAX(IF(AND(WJ26&lt;=WT14,WL26&gt;WU14),WU14-WT14,IF(WL26&lt;=WU14,0,IF(AND(WJ26&gt;WT14,WL26&gt;WU14),WU14-WJ26,0))),0)),0)</f>
        <v>　</v>
      </c>
      <c r="WU26" s="857"/>
      <c r="WV26" s="858"/>
      <c r="WW26" s="856" t="str">
        <f>IFERROR(IF(OR(WI26="日",WI26="祝",WI26=0,WJ26=""),"　",MAX(IF(WJ26&gt;WW14,WL26-WJ26,IF(WJ26&lt;=WW14,WL26-WW14,0)),0)),0)</f>
        <v>　</v>
      </c>
      <c r="WX26" s="857"/>
      <c r="WY26" s="858"/>
      <c r="WZ26" s="856" t="str">
        <f>IFERROR(IF(OR(WI26="日",WI26="祝",WI26=0,WJ26=""),"　",MAX(IF(AND(WJ26&lt;=WZ14,WL26&gt;XA14),XA14-WZ14,IF(AND(WJ26&gt;WZ14,WL26&lt;=XA14),WL26-WJ26,IF(AND(WJ26&lt;=WZ14,WL26&lt;=XA14),WL26-WZ14,IF(AND(WJ26&gt;WZ14,WL26&gt;XA14),XA14-WJ26,0)))),0)),0)</f>
        <v>　</v>
      </c>
      <c r="XA26" s="857"/>
      <c r="XB26" s="858"/>
      <c r="XC26" s="856" t="str">
        <f>IFERROR(IF(OR(WI26="日",WI26="祝",WI26=0,WJ26=""),"　",MAX(IF(AND(WJ26&gt;XF14,WL26&gt;XD14),0,IF(AND(WJ26&lt;=XF14,WJ26&gt;XC14,WL26&gt;XD14),XF14-WJ26,IF(AND(WJ26&lt;=XF14,WJ26&lt;=XC14,WL26&gt;XD14),XF14-XC14,IF(AND(WJ26&gt;XC14,WL26&lt;=XD14),WL26-WJ26,IF(AND(WJ26&lt;=XC14,WL26&lt;=XD14),WL26-XC14,0))))),0)),0)</f>
        <v>　</v>
      </c>
      <c r="XD26" s="857"/>
      <c r="XE26" s="858"/>
      <c r="XF26" s="856" t="str">
        <f>IFERROR(IF(OR(WI26="日",WI26="祝",WI26=0,WJ26=""),"　",MAX(IF(AND(WJ26&lt;=XF14,WL26&gt;XG14),XG14-XF14,IF(WL26&lt;=XG14,0,IF(AND(WJ26&gt;XF14,WL26&gt;XG14),XG14-WJ26,0))),0)),0)</f>
        <v>　</v>
      </c>
      <c r="XG26" s="857"/>
      <c r="XH26" s="858"/>
      <c r="XI26" s="856" t="str">
        <f t="shared" si="11"/>
        <v>　</v>
      </c>
      <c r="XJ26" s="857"/>
      <c r="XK26" s="858"/>
      <c r="XL26" s="859" t="str">
        <f>IF(XO26="×",TIME(0,0,0),IF(XY4="非常勤",WN26,WZ26))</f>
        <v>　</v>
      </c>
      <c r="XM26" s="860"/>
      <c r="XN26" s="861"/>
      <c r="XO26" s="352"/>
      <c r="XP26" s="859" t="str">
        <f>IF(XS26="×",TIME(0,0,0),IF(XY4="非常勤",WQ26,XC26))</f>
        <v>　</v>
      </c>
      <c r="XQ26" s="860"/>
      <c r="XR26" s="861"/>
      <c r="XS26" s="352"/>
      <c r="XT26" s="859" t="str">
        <f>IF(XW26="×",TIME(0,0,0),IF(XY4="非常勤",WT26,XF26))</f>
        <v>　</v>
      </c>
      <c r="XU26" s="860"/>
      <c r="XV26" s="861"/>
      <c r="XW26" s="352"/>
      <c r="XX26" s="859" t="str">
        <f>IF(YA26="×",TIME(0,0,0),IF(XY4="非常勤",WW26,XI26))</f>
        <v>　</v>
      </c>
      <c r="XY26" s="860"/>
      <c r="XZ26" s="861"/>
      <c r="YA26" s="352"/>
      <c r="YB26" s="862"/>
      <c r="YC26" s="863"/>
      <c r="YD26" s="862"/>
      <c r="YE26" s="864"/>
      <c r="YF26" s="863"/>
      <c r="YG26" s="865"/>
      <c r="YH26" s="866"/>
      <c r="YI26" s="866"/>
      <c r="YJ26" s="867"/>
      <c r="YK26" s="377">
        <f>$A$26</f>
        <v>12</v>
      </c>
      <c r="YL26" s="378" t="str">
        <f>$B$26</f>
        <v>日</v>
      </c>
      <c r="YM26" s="854"/>
      <c r="YN26" s="855"/>
      <c r="YO26" s="854"/>
      <c r="YP26" s="855"/>
      <c r="YQ26" s="856" t="str">
        <f>IFERROR(IF(OR(YL26="日",YL26="祝",YL26=0,YM26=""),"　",MAX(IF(AND(YM26&lt;=YQ14,YO26&gt;YR14),YR14-YQ14,IF(AND(YM26&gt;YQ14,YO26&lt;=YR14),YO26-YM26,IF(AND(YM26&lt;=YQ14,YO26&lt;=YR14),YO26-YQ14,IF(AND(YM26&gt;YQ14,YO26&gt;YR14),YR14-YM26,0)))),0)),0)</f>
        <v>　</v>
      </c>
      <c r="YR26" s="857"/>
      <c r="YS26" s="858"/>
      <c r="YT26" s="856" t="str">
        <f>IFERROR(IF(OR(YL26="日",YL26="祝",YL26=0,YM26=""),"　",MAX(IF(AND(YM26&gt;YW14,YO26&gt;YU14),0,IF(AND(YM26&lt;=YW14,YM26&gt;YT14,YO26&gt;YU14),YW14-YM26,IF(AND(YM26&lt;=YW14,YM26&lt;=YT14,YO26&gt;YU14),YW14-YT14,IF(AND(YM26&gt;YT14,YO26&lt;=YU14),YO26-YM26,IF(AND(YM26&lt;=YT14,YO26&lt;=YU14),YO26-YT14,0))))),0)),0)</f>
        <v>　</v>
      </c>
      <c r="YU26" s="857"/>
      <c r="YV26" s="858"/>
      <c r="YW26" s="856" t="str">
        <f>IFERROR(IF(OR(YL26="日",YL26="祝",YL26=0,YM26=""),"　",MAX(IF(AND(YM26&lt;=YW14,YO26&gt;YX14),YX14-YW14,IF(YO26&lt;=YX14,0,IF(AND(YM26&gt;YW14,YO26&gt;YX14),YX14-YM26,0))),0)),0)</f>
        <v>　</v>
      </c>
      <c r="YX26" s="857"/>
      <c r="YY26" s="858"/>
      <c r="YZ26" s="856" t="str">
        <f>IFERROR(IF(OR(YL26="日",YL26="祝",YL26=0,YM26=""),"　",MAX(IF(YM26&gt;YZ14,YO26-YM26,IF(YM26&lt;=YZ14,YO26-YZ14,0)),0)),0)</f>
        <v>　</v>
      </c>
      <c r="ZA26" s="857"/>
      <c r="ZB26" s="858"/>
      <c r="ZC26" s="856" t="str">
        <f>IFERROR(IF(OR(YL26="日",YL26="祝",YL26=0,YM26=""),"　",MAX(IF(AND(YM26&lt;=ZC14,YO26&gt;ZD14),ZD14-ZC14,IF(AND(YM26&gt;ZC14,YO26&lt;=ZD14),YO26-YM26,IF(AND(YM26&lt;=ZC14,YO26&lt;=ZD14),YO26-ZC14,IF(AND(YM26&gt;ZC14,YO26&gt;ZD14),ZD14-YM26,0)))),0)),0)</f>
        <v>　</v>
      </c>
      <c r="ZD26" s="857"/>
      <c r="ZE26" s="858"/>
      <c r="ZF26" s="856" t="str">
        <f>IFERROR(IF(OR(YL26="日",YL26="祝",YL26=0,YM26=""),"　",MAX(IF(AND(YM26&gt;ZI14,YO26&gt;ZG14),0,IF(AND(YM26&lt;=ZI14,YM26&gt;ZF14,YO26&gt;ZG14),ZI14-YM26,IF(AND(YM26&lt;=ZI14,YM26&lt;=ZF14,YO26&gt;ZG14),ZI14-ZF14,IF(AND(YM26&gt;ZF14,YO26&lt;=ZG14),YO26-YM26,IF(AND(YM26&lt;=ZF14,YO26&lt;=ZG14),YO26-ZF14,0))))),0)),0)</f>
        <v>　</v>
      </c>
      <c r="ZG26" s="857"/>
      <c r="ZH26" s="858"/>
      <c r="ZI26" s="856" t="str">
        <f>IFERROR(IF(OR(YL26="日",YL26="祝",YL26=0,YM26=""),"　",MAX(IF(AND(YM26&lt;=ZI14,YO26&gt;ZJ14),ZJ14-ZI14,IF(YO26&lt;=ZJ14,0,IF(AND(YM26&gt;ZI14,YO26&gt;ZJ14),ZJ14-YM26,0))),0)),0)</f>
        <v>　</v>
      </c>
      <c r="ZJ26" s="857"/>
      <c r="ZK26" s="858"/>
      <c r="ZL26" s="856" t="str">
        <f t="shared" si="12"/>
        <v>　</v>
      </c>
      <c r="ZM26" s="857"/>
      <c r="ZN26" s="858"/>
      <c r="ZO26" s="859" t="str">
        <f>IF(ZR26="×",TIME(0,0,0),IF(AAB4="非常勤",YQ26,ZC26))</f>
        <v>　</v>
      </c>
      <c r="ZP26" s="860"/>
      <c r="ZQ26" s="861"/>
      <c r="ZR26" s="352"/>
      <c r="ZS26" s="859" t="str">
        <f>IF(ZV26="×",TIME(0,0,0),IF(AAB4="非常勤",YT26,ZF26))</f>
        <v>　</v>
      </c>
      <c r="ZT26" s="860"/>
      <c r="ZU26" s="861"/>
      <c r="ZV26" s="352"/>
      <c r="ZW26" s="859" t="str">
        <f>IF(ZZ26="×",TIME(0,0,0),IF(AAB4="非常勤",YW26,ZI26))</f>
        <v>　</v>
      </c>
      <c r="ZX26" s="860"/>
      <c r="ZY26" s="861"/>
      <c r="ZZ26" s="352"/>
      <c r="AAA26" s="859" t="str">
        <f>IF(AAD26="×",TIME(0,0,0),IF(AAB4="非常勤",YZ26,ZL26))</f>
        <v>　</v>
      </c>
      <c r="AAB26" s="860"/>
      <c r="AAC26" s="861"/>
      <c r="AAD26" s="352"/>
      <c r="AAE26" s="862"/>
      <c r="AAF26" s="863"/>
      <c r="AAG26" s="862"/>
      <c r="AAH26" s="864"/>
      <c r="AAI26" s="863"/>
      <c r="AAJ26" s="865"/>
      <c r="AAK26" s="866"/>
      <c r="AAL26" s="866"/>
      <c r="AAM26" s="867"/>
      <c r="AAN26" s="377">
        <f>$A$26</f>
        <v>12</v>
      </c>
      <c r="AAO26" s="378" t="str">
        <f>$B$26</f>
        <v>日</v>
      </c>
      <c r="AAP26" s="854"/>
      <c r="AAQ26" s="855"/>
      <c r="AAR26" s="854"/>
      <c r="AAS26" s="855"/>
      <c r="AAT26" s="856" t="str">
        <f>IFERROR(IF(OR(AAO26="日",AAO26="祝",AAO26=0,AAP26=""),"　",MAX(IF(AND(AAP26&lt;=AAT14,AAR26&gt;AAU14),AAU14-AAT14,IF(AND(AAP26&gt;AAT14,AAR26&lt;=AAU14),AAR26-AAP26,IF(AND(AAP26&lt;=AAT14,AAR26&lt;=AAU14),AAR26-AAT14,IF(AND(AAP26&gt;AAT14,AAR26&gt;AAU14),AAU14-AAP26,0)))),0)),0)</f>
        <v>　</v>
      </c>
      <c r="AAU26" s="857"/>
      <c r="AAV26" s="858"/>
      <c r="AAW26" s="856" t="str">
        <f>IFERROR(IF(OR(AAO26="日",AAO26="祝",AAO26=0,AAP26=""),"　",MAX(IF(AND(AAP26&gt;AAZ14,AAR26&gt;AAX14),0,IF(AND(AAP26&lt;=AAZ14,AAP26&gt;AAW14,AAR26&gt;AAX14),AAZ14-AAP26,IF(AND(AAP26&lt;=AAZ14,AAP26&lt;=AAW14,AAR26&gt;AAX14),AAZ14-AAW14,IF(AND(AAP26&gt;AAW14,AAR26&lt;=AAX14),AAR26-AAP26,IF(AND(AAP26&lt;=AAW14,AAR26&lt;=AAX14),AAR26-AAW14,0))))),0)),0)</f>
        <v>　</v>
      </c>
      <c r="AAX26" s="857"/>
      <c r="AAY26" s="858"/>
      <c r="AAZ26" s="856" t="str">
        <f>IFERROR(IF(OR(AAO26="日",AAO26="祝",AAO26=0,AAP26=""),"　",MAX(IF(AND(AAP26&lt;=AAZ14,AAR26&gt;ABA14),ABA14-AAZ14,IF(AAR26&lt;=ABA14,0,IF(AND(AAP26&gt;AAZ14,AAR26&gt;ABA14),ABA14-AAP26,0))),0)),0)</f>
        <v>　</v>
      </c>
      <c r="ABA26" s="857"/>
      <c r="ABB26" s="858"/>
      <c r="ABC26" s="856" t="str">
        <f>IFERROR(IF(OR(AAO26="日",AAO26="祝",AAO26=0,AAP26=""),"　",MAX(IF(AAP26&gt;ABC14,AAR26-AAP26,IF(AAP26&lt;=ABC14,AAR26-ABC14,0)),0)),0)</f>
        <v>　</v>
      </c>
      <c r="ABD26" s="857"/>
      <c r="ABE26" s="858"/>
      <c r="ABF26" s="856" t="str">
        <f>IFERROR(IF(OR(AAO26="日",AAO26="祝",AAO26=0,AAP26=""),"　",MAX(IF(AND(AAP26&lt;=ABF14,AAR26&gt;ABG14),ABG14-ABF14,IF(AND(AAP26&gt;ABF14,AAR26&lt;=ABG14),AAR26-AAP26,IF(AND(AAP26&lt;=ABF14,AAR26&lt;=ABG14),AAR26-ABF14,IF(AND(AAP26&gt;ABF14,AAR26&gt;ABG14),ABG14-AAP26,0)))),0)),0)</f>
        <v>　</v>
      </c>
      <c r="ABG26" s="857"/>
      <c r="ABH26" s="858"/>
      <c r="ABI26" s="856" t="str">
        <f>IFERROR(IF(OR(AAO26="日",AAO26="祝",AAO26=0,AAP26=""),"　",MAX(IF(AND(AAP26&gt;ABL14,AAR26&gt;ABJ14),0,IF(AND(AAP26&lt;=ABL14,AAP26&gt;ABI14,AAR26&gt;ABJ14),ABL14-AAP26,IF(AND(AAP26&lt;=ABL14,AAP26&lt;=ABI14,AAR26&gt;ABJ14),ABL14-ABI14,IF(AND(AAP26&gt;ABI14,AAR26&lt;=ABJ14),AAR26-AAP26,IF(AND(AAP26&lt;=ABI14,AAR26&lt;=ABJ14),AAR26-ABI14,0))))),0)),0)</f>
        <v>　</v>
      </c>
      <c r="ABJ26" s="857"/>
      <c r="ABK26" s="858"/>
      <c r="ABL26" s="856" t="str">
        <f>IFERROR(IF(OR(AAO26="日",AAO26="祝",AAO26=0,AAP26=""),"　",MAX(IF(AND(AAP26&lt;=ABL14,AAR26&gt;ABM14),ABM14-ABL14,IF(AAR26&lt;=ABM14,0,IF(AND(AAP26&gt;ABL14,AAR26&gt;ABM14),ABM14-AAP26,0))),0)),0)</f>
        <v>　</v>
      </c>
      <c r="ABM26" s="857"/>
      <c r="ABN26" s="858"/>
      <c r="ABO26" s="856" t="str">
        <f t="shared" si="13"/>
        <v>　</v>
      </c>
      <c r="ABP26" s="857"/>
      <c r="ABQ26" s="858"/>
      <c r="ABR26" s="859" t="str">
        <f>IF(ABU26="×",TIME(0,0,0),IF(ACE4="非常勤",AAT26,ABF26))</f>
        <v>　</v>
      </c>
      <c r="ABS26" s="860"/>
      <c r="ABT26" s="861"/>
      <c r="ABU26" s="352"/>
      <c r="ABV26" s="859" t="str">
        <f>IF(ABY26="×",TIME(0,0,0),IF(ACE4="非常勤",AAW26,ABI26))</f>
        <v>　</v>
      </c>
      <c r="ABW26" s="860"/>
      <c r="ABX26" s="861"/>
      <c r="ABY26" s="352"/>
      <c r="ABZ26" s="859" t="str">
        <f>IF(ACC26="×",TIME(0,0,0),IF(ACE4="非常勤",AAZ26,ABL26))</f>
        <v>　</v>
      </c>
      <c r="ACA26" s="860"/>
      <c r="ACB26" s="861"/>
      <c r="ACC26" s="352"/>
      <c r="ACD26" s="859" t="str">
        <f>IF(ACG26="×",TIME(0,0,0),IF(ACE4="非常勤",ABC26,ABO26))</f>
        <v>　</v>
      </c>
      <c r="ACE26" s="860"/>
      <c r="ACF26" s="861"/>
      <c r="ACG26" s="352"/>
      <c r="ACH26" s="862"/>
      <c r="ACI26" s="863"/>
      <c r="ACJ26" s="862"/>
      <c r="ACK26" s="864"/>
      <c r="ACL26" s="863"/>
      <c r="ACM26" s="865"/>
      <c r="ACN26" s="866"/>
      <c r="ACO26" s="866"/>
      <c r="ACP26" s="867"/>
      <c r="ACQ26" s="377">
        <f>$A$26</f>
        <v>12</v>
      </c>
      <c r="ACR26" s="378" t="str">
        <f>$B$26</f>
        <v>日</v>
      </c>
      <c r="ACS26" s="854"/>
      <c r="ACT26" s="855"/>
      <c r="ACU26" s="854"/>
      <c r="ACV26" s="855"/>
      <c r="ACW26" s="856" t="str">
        <f>IFERROR(IF(OR(ACR26="日",ACR26="祝",ACR26=0,ACS26=""),"　",MAX(IF(AND(ACS26&lt;=ACW14,ACU26&gt;ACX14),ACX14-ACW14,IF(AND(ACS26&gt;ACW14,ACU26&lt;=ACX14),ACU26-ACS26,IF(AND(ACS26&lt;=ACW14,ACU26&lt;=ACX14),ACU26-ACW14,IF(AND(ACS26&gt;ACW14,ACU26&gt;ACX14),ACX14-ACS26,0)))),0)),0)</f>
        <v>　</v>
      </c>
      <c r="ACX26" s="857"/>
      <c r="ACY26" s="858"/>
      <c r="ACZ26" s="856" t="str">
        <f>IFERROR(IF(OR(ACR26="日",ACR26="祝",ACR26=0,ACS26=""),"　",MAX(IF(AND(ACS26&gt;ADC14,ACU26&gt;ADA14),0,IF(AND(ACS26&lt;=ADC14,ACS26&gt;ACZ14,ACU26&gt;ADA14),ADC14-ACS26,IF(AND(ACS26&lt;=ADC14,ACS26&lt;=ACZ14,ACU26&gt;ADA14),ADC14-ACZ14,IF(AND(ACS26&gt;ACZ14,ACU26&lt;=ADA14),ACU26-ACS26,IF(AND(ACS26&lt;=ACZ14,ACU26&lt;=ADA14),ACU26-ACZ14,0))))),0)),0)</f>
        <v>　</v>
      </c>
      <c r="ADA26" s="857"/>
      <c r="ADB26" s="858"/>
      <c r="ADC26" s="856" t="str">
        <f>IFERROR(IF(OR(ACR26="日",ACR26="祝",ACR26=0,ACS26=""),"　",MAX(IF(AND(ACS26&lt;=ADC14,ACU26&gt;ADD14),ADD14-ADC14,IF(ACU26&lt;=ADD14,0,IF(AND(ACS26&gt;ADC14,ACU26&gt;ADD14),ADD14-ACS26,0))),0)),0)</f>
        <v>　</v>
      </c>
      <c r="ADD26" s="857"/>
      <c r="ADE26" s="858"/>
      <c r="ADF26" s="856" t="str">
        <f>IFERROR(IF(OR(ACR26="日",ACR26="祝",ACR26=0,ACS26=""),"　",MAX(IF(ACS26&gt;ADF14,ACU26-ACS26,IF(ACS26&lt;=ADF14,ACU26-ADF14,0)),0)),0)</f>
        <v>　</v>
      </c>
      <c r="ADG26" s="857"/>
      <c r="ADH26" s="858"/>
      <c r="ADI26" s="856" t="str">
        <f>IFERROR(IF(OR(ACR26="日",ACR26="祝",ACR26=0,ACS26=""),"　",MAX(IF(AND(ACS26&lt;=ADI14,ACU26&gt;ADJ14),ADJ14-ADI14,IF(AND(ACS26&gt;ADI14,ACU26&lt;=ADJ14),ACU26-ACS26,IF(AND(ACS26&lt;=ADI14,ACU26&lt;=ADJ14),ACU26-ADI14,IF(AND(ACS26&gt;ADI14,ACU26&gt;ADJ14),ADJ14-ACS26,0)))),0)),0)</f>
        <v>　</v>
      </c>
      <c r="ADJ26" s="857"/>
      <c r="ADK26" s="858"/>
      <c r="ADL26" s="856" t="str">
        <f>IFERROR(IF(OR(ACR26="日",ACR26="祝",ACR26=0,ACS26=""),"　",MAX(IF(AND(ACS26&gt;ADO14,ACU26&gt;ADM14),0,IF(AND(ACS26&lt;=ADO14,ACS26&gt;ADL14,ACU26&gt;ADM14),ADO14-ACS26,IF(AND(ACS26&lt;=ADO14,ACS26&lt;=ADL14,ACU26&gt;ADM14),ADO14-ADL14,IF(AND(ACS26&gt;ADL14,ACU26&lt;=ADM14),ACU26-ACS26,IF(AND(ACS26&lt;=ADL14,ACU26&lt;=ADM14),ACU26-ADL14,0))))),0)),0)</f>
        <v>　</v>
      </c>
      <c r="ADM26" s="857"/>
      <c r="ADN26" s="858"/>
      <c r="ADO26" s="856" t="str">
        <f>IFERROR(IF(OR(ACR26="日",ACR26="祝",ACR26=0,ACS26=""),"　",MAX(IF(AND(ACS26&lt;=ADO14,ACU26&gt;ADP14),ADP14-ADO14,IF(ACU26&lt;=ADP14,0,IF(AND(ACS26&gt;ADO14,ACU26&gt;ADP14),ADP14-ACS26,0))),0)),0)</f>
        <v>　</v>
      </c>
      <c r="ADP26" s="857"/>
      <c r="ADQ26" s="858"/>
      <c r="ADR26" s="856" t="str">
        <f t="shared" si="14"/>
        <v>　</v>
      </c>
      <c r="ADS26" s="857"/>
      <c r="ADT26" s="858"/>
      <c r="ADU26" s="859" t="str">
        <f>IF(ADX26="×",TIME(0,0,0),IF(AEH4="非常勤",ACW26,ADI26))</f>
        <v>　</v>
      </c>
      <c r="ADV26" s="860"/>
      <c r="ADW26" s="861"/>
      <c r="ADX26" s="352"/>
      <c r="ADY26" s="859" t="str">
        <f>IF(AEB26="×",TIME(0,0,0),IF(AEH4="非常勤",ACZ26,ADL26))</f>
        <v>　</v>
      </c>
      <c r="ADZ26" s="860"/>
      <c r="AEA26" s="861"/>
      <c r="AEB26" s="352"/>
      <c r="AEC26" s="859" t="str">
        <f>IF(AEF26="×",TIME(0,0,0),IF(AEH4="非常勤",ADC26,ADO26))</f>
        <v>　</v>
      </c>
      <c r="AED26" s="860"/>
      <c r="AEE26" s="861"/>
      <c r="AEF26" s="352"/>
      <c r="AEG26" s="859" t="str">
        <f>IF(AEJ26="×",TIME(0,0,0),IF(AEH4="非常勤",ADF26,ADR26))</f>
        <v>　</v>
      </c>
      <c r="AEH26" s="860"/>
      <c r="AEI26" s="861"/>
      <c r="AEJ26" s="352"/>
      <c r="AEK26" s="862"/>
      <c r="AEL26" s="863"/>
      <c r="AEM26" s="862"/>
      <c r="AEN26" s="864"/>
      <c r="AEO26" s="863"/>
      <c r="AEP26" s="865"/>
      <c r="AEQ26" s="866"/>
      <c r="AER26" s="866"/>
      <c r="AES26" s="867"/>
      <c r="AET26" s="377">
        <f>$A$26</f>
        <v>12</v>
      </c>
      <c r="AEU26" s="378" t="str">
        <f>$B$26</f>
        <v>日</v>
      </c>
      <c r="AEV26" s="854"/>
      <c r="AEW26" s="855"/>
      <c r="AEX26" s="854"/>
      <c r="AEY26" s="855"/>
      <c r="AEZ26" s="856" t="str">
        <f>IFERROR(IF(OR(AEU26="日",AEU26="祝",AEU26=0,AEV26=""),"　",MAX(IF(AND(AEV26&lt;=AEZ14,AEX26&gt;AFA14),AFA14-AEZ14,IF(AND(AEV26&gt;AEZ14,AEX26&lt;=AFA14),AEX26-AEV26,IF(AND(AEV26&lt;=AEZ14,AEX26&lt;=AFA14),AEX26-AEZ14,IF(AND(AEV26&gt;AEZ14,AEX26&gt;AFA14),AFA14-AEV26,0)))),0)),0)</f>
        <v>　</v>
      </c>
      <c r="AFA26" s="857"/>
      <c r="AFB26" s="858"/>
      <c r="AFC26" s="856" t="str">
        <f>IFERROR(IF(OR(AEU26="日",AEU26="祝",AEU26=0,AEV26=""),"　",MAX(IF(AND(AEV26&gt;AFF14,AEX26&gt;AFD14),0,IF(AND(AEV26&lt;=AFF14,AEV26&gt;AFC14,AEX26&gt;AFD14),AFF14-AEV26,IF(AND(AEV26&lt;=AFF14,AEV26&lt;=AFC14,AEX26&gt;AFD14),AFF14-AFC14,IF(AND(AEV26&gt;AFC14,AEX26&lt;=AFD14),AEX26-AEV26,IF(AND(AEV26&lt;=AFC14,AEX26&lt;=AFD14),AEX26-AFC14,0))))),0)),0)</f>
        <v>　</v>
      </c>
      <c r="AFD26" s="857"/>
      <c r="AFE26" s="858"/>
      <c r="AFF26" s="856" t="str">
        <f>IFERROR(IF(OR(AEU26="日",AEU26="祝",AEU26=0,AEV26=""),"　",MAX(IF(AND(AEV26&lt;=AFF14,AEX26&gt;AFG14),AFG14-AFF14,IF(AEX26&lt;=AFG14,0,IF(AND(AEV26&gt;AFF14,AEX26&gt;AFG14),AFG14-AEV26,0))),0)),0)</f>
        <v>　</v>
      </c>
      <c r="AFG26" s="857"/>
      <c r="AFH26" s="858"/>
      <c r="AFI26" s="856" t="str">
        <f>IFERROR(IF(OR(AEU26="日",AEU26="祝",AEU26=0,AEV26=""),"　",MAX(IF(AEV26&gt;AFI14,AEX26-AEV26,IF(AEV26&lt;=AFI14,AEX26-AFI14,0)),0)),0)</f>
        <v>　</v>
      </c>
      <c r="AFJ26" s="857"/>
      <c r="AFK26" s="858"/>
      <c r="AFL26" s="856" t="str">
        <f>IFERROR(IF(OR(AEU26="日",AEU26="祝",AEU26=0,AEV26=""),"　",MAX(IF(AND(AEV26&lt;=AFL14,AEX26&gt;AFM14),AFM14-AFL14,IF(AND(AEV26&gt;AFL14,AEX26&lt;=AFM14),AEX26-AEV26,IF(AND(AEV26&lt;=AFL14,AEX26&lt;=AFM14),AEX26-AFL14,IF(AND(AEV26&gt;AFL14,AEX26&gt;AFM14),AFM14-AEV26,0)))),0)),0)</f>
        <v>　</v>
      </c>
      <c r="AFM26" s="857"/>
      <c r="AFN26" s="858"/>
      <c r="AFO26" s="856" t="str">
        <f>IFERROR(IF(OR(AEU26="日",AEU26="祝",AEU26=0,AEV26=""),"　",MAX(IF(AND(AEV26&gt;AFR14,AEX26&gt;AFP14),0,IF(AND(AEV26&lt;=AFR14,AEV26&gt;AFO14,AEX26&gt;AFP14),AFR14-AEV26,IF(AND(AEV26&lt;=AFR14,AEV26&lt;=AFO14,AEX26&gt;AFP14),AFR14-AFO14,IF(AND(AEV26&gt;AFO14,AEX26&lt;=AFP14),AEX26-AEV26,IF(AND(AEV26&lt;=AFO14,AEX26&lt;=AFP14),AEX26-AFO14,0))))),0)),0)</f>
        <v>　</v>
      </c>
      <c r="AFP26" s="857"/>
      <c r="AFQ26" s="858"/>
      <c r="AFR26" s="856" t="str">
        <f>IFERROR(IF(OR(AEU26="日",AEU26="祝",AEU26=0,AEV26=""),"　",MAX(IF(AND(AEV26&lt;=AFR14,AEX26&gt;AFS14),AFS14-AFR14,IF(AEX26&lt;=AFS14,0,IF(AND(AEV26&gt;AFR14,AEX26&gt;AFS14),AFS14-AEV26,0))),0)),0)</f>
        <v>　</v>
      </c>
      <c r="AFS26" s="857"/>
      <c r="AFT26" s="858"/>
      <c r="AFU26" s="856" t="str">
        <f t="shared" si="15"/>
        <v>　</v>
      </c>
      <c r="AFV26" s="857"/>
      <c r="AFW26" s="858"/>
      <c r="AFX26" s="859" t="str">
        <f>IF(AGA26="×",TIME(0,0,0),IF(AGK4="非常勤",AEZ26,AFL26))</f>
        <v>　</v>
      </c>
      <c r="AFY26" s="860"/>
      <c r="AFZ26" s="861"/>
      <c r="AGA26" s="352"/>
      <c r="AGB26" s="859" t="str">
        <f>IF(AGE26="×",TIME(0,0,0),IF(AGK4="非常勤",AFC26,AFO26))</f>
        <v>　</v>
      </c>
      <c r="AGC26" s="860"/>
      <c r="AGD26" s="861"/>
      <c r="AGE26" s="352"/>
      <c r="AGF26" s="859" t="str">
        <f>IF(AGI26="×",TIME(0,0,0),IF(AGK4="非常勤",AFF26,AFR26))</f>
        <v>　</v>
      </c>
      <c r="AGG26" s="860"/>
      <c r="AGH26" s="861"/>
      <c r="AGI26" s="352"/>
      <c r="AGJ26" s="859" t="str">
        <f>IF(AGM26="×",TIME(0,0,0),IF(AGK4="非常勤",AFI26,AFU26))</f>
        <v>　</v>
      </c>
      <c r="AGK26" s="860"/>
      <c r="AGL26" s="861"/>
      <c r="AGM26" s="352"/>
      <c r="AGN26" s="862"/>
      <c r="AGO26" s="863"/>
      <c r="AGP26" s="862"/>
      <c r="AGQ26" s="864"/>
      <c r="AGR26" s="863"/>
      <c r="AGS26" s="865"/>
      <c r="AGT26" s="866"/>
      <c r="AGU26" s="866"/>
      <c r="AGV26" s="867"/>
      <c r="AGW26" s="377">
        <f>$A$26</f>
        <v>12</v>
      </c>
      <c r="AGX26" s="378" t="str">
        <f>$B$26</f>
        <v>日</v>
      </c>
      <c r="AGY26" s="854"/>
      <c r="AGZ26" s="855"/>
      <c r="AHA26" s="854"/>
      <c r="AHB26" s="855"/>
      <c r="AHC26" s="856" t="str">
        <f>IFERROR(IF(OR(AGX26="日",AGX26="祝",AGX26=0,AGY26=""),"　",MAX(IF(AND(AGY26&lt;=AHC14,AHA26&gt;AHD14),AHD14-AHC14,IF(AND(AGY26&gt;AHC14,AHA26&lt;=AHD14),AHA26-AGY26,IF(AND(AGY26&lt;=AHC14,AHA26&lt;=AHD14),AHA26-AHC14,IF(AND(AGY26&gt;AHC14,AHA26&gt;AHD14),AHD14-AGY26,0)))),0)),0)</f>
        <v>　</v>
      </c>
      <c r="AHD26" s="857"/>
      <c r="AHE26" s="858"/>
      <c r="AHF26" s="856" t="str">
        <f>IFERROR(IF(OR(AGX26="日",AGX26="祝",AGX26=0,AGY26=""),"　",MAX(IF(AND(AGY26&gt;AHI14,AHA26&gt;AHG14),0,IF(AND(AGY26&lt;=AHI14,AGY26&gt;AHF14,AHA26&gt;AHG14),AHI14-AGY26,IF(AND(AGY26&lt;=AHI14,AGY26&lt;=AHF14,AHA26&gt;AHG14),AHI14-AHF14,IF(AND(AGY26&gt;AHF14,AHA26&lt;=AHG14),AHA26-AGY26,IF(AND(AGY26&lt;=AHF14,AHA26&lt;=AHG14),AHA26-AHF14,0))))),0)),0)</f>
        <v>　</v>
      </c>
      <c r="AHG26" s="857"/>
      <c r="AHH26" s="858"/>
      <c r="AHI26" s="856" t="str">
        <f>IFERROR(IF(OR(AGX26="日",AGX26="祝",AGX26=0,AGY26=""),"　",MAX(IF(AND(AGY26&lt;=AHI14,AHA26&gt;AHJ14),AHJ14-AHI14,IF(AHA26&lt;=AHJ14,0,IF(AND(AGY26&gt;AHI14,AHA26&gt;AHJ14),AHJ14-AGY26,0))),0)),0)</f>
        <v>　</v>
      </c>
      <c r="AHJ26" s="857"/>
      <c r="AHK26" s="858"/>
      <c r="AHL26" s="856" t="str">
        <f>IFERROR(IF(OR(AGX26="日",AGX26="祝",AGX26=0,AGY26=""),"　",MAX(IF(AGY26&gt;AHL14,AHA26-AGY26,IF(AGY26&lt;=AHL14,AHA26-AHL14,0)),0)),0)</f>
        <v>　</v>
      </c>
      <c r="AHM26" s="857"/>
      <c r="AHN26" s="858"/>
      <c r="AHO26" s="856" t="str">
        <f>IFERROR(IF(OR(AGX26="日",AGX26="祝",AGX26=0,AGY26=""),"　",MAX(IF(AND(AGY26&lt;=AHO14,AHA26&gt;AHP14),AHP14-AHO14,IF(AND(AGY26&gt;AHO14,AHA26&lt;=AHP14),AHA26-AGY26,IF(AND(AGY26&lt;=AHO14,AHA26&lt;=AHP14),AHA26-AHO14,IF(AND(AGY26&gt;AHO14,AHA26&gt;AHP14),AHP14-AGY26,0)))),0)),0)</f>
        <v>　</v>
      </c>
      <c r="AHP26" s="857"/>
      <c r="AHQ26" s="858"/>
      <c r="AHR26" s="856" t="str">
        <f>IFERROR(IF(OR(AGX26="日",AGX26="祝",AGX26=0,AGY26=""),"　",MAX(IF(AND(AGY26&gt;AHU14,AHA26&gt;AHS14),0,IF(AND(AGY26&lt;=AHU14,AGY26&gt;AHR14,AHA26&gt;AHS14),AHU14-AGY26,IF(AND(AGY26&lt;=AHU14,AGY26&lt;=AHR14,AHA26&gt;AHS14),AHU14-AHR14,IF(AND(AGY26&gt;AHR14,AHA26&lt;=AHS14),AHA26-AGY26,IF(AND(AGY26&lt;=AHR14,AHA26&lt;=AHS14),AHA26-AHR14,0))))),0)),0)</f>
        <v>　</v>
      </c>
      <c r="AHS26" s="857"/>
      <c r="AHT26" s="858"/>
      <c r="AHU26" s="856" t="str">
        <f>IFERROR(IF(OR(AGX26="日",AGX26="祝",AGX26=0,AGY26=""),"　",MAX(IF(AND(AGY26&lt;=AHU14,AHA26&gt;AHV14),AHV14-AHU14,IF(AHA26&lt;=AHV14,0,IF(AND(AGY26&gt;AHU14,AHA26&gt;AHV14),AHV14-AGY26,0))),0)),0)</f>
        <v>　</v>
      </c>
      <c r="AHV26" s="857"/>
      <c r="AHW26" s="858"/>
      <c r="AHX26" s="856" t="str">
        <f t="shared" si="16"/>
        <v>　</v>
      </c>
      <c r="AHY26" s="857"/>
      <c r="AHZ26" s="858"/>
      <c r="AIA26" s="859" t="str">
        <f>IF(AID26="×",TIME(0,0,0),IF(AIN4="非常勤",AHC26,AHO26))</f>
        <v>　</v>
      </c>
      <c r="AIB26" s="860"/>
      <c r="AIC26" s="861"/>
      <c r="AID26" s="352"/>
      <c r="AIE26" s="859" t="str">
        <f>IF(AIH26="×",TIME(0,0,0),IF(AIN4="非常勤",AHF26,AHR26))</f>
        <v>　</v>
      </c>
      <c r="AIF26" s="860"/>
      <c r="AIG26" s="861"/>
      <c r="AIH26" s="352"/>
      <c r="AII26" s="859" t="str">
        <f>IF(AIL26="×",TIME(0,0,0),IF(AIN4="非常勤",AHI26,AHU26))</f>
        <v>　</v>
      </c>
      <c r="AIJ26" s="860"/>
      <c r="AIK26" s="861"/>
      <c r="AIL26" s="352"/>
      <c r="AIM26" s="859" t="str">
        <f>IF(AIP26="×",TIME(0,0,0),IF(AIN4="非常勤",AHL26,AHX26))</f>
        <v>　</v>
      </c>
      <c r="AIN26" s="860"/>
      <c r="AIO26" s="861"/>
      <c r="AIP26" s="352"/>
      <c r="AIQ26" s="862"/>
      <c r="AIR26" s="863"/>
      <c r="AIS26" s="862"/>
      <c r="AIT26" s="864"/>
      <c r="AIU26" s="863"/>
      <c r="AIV26" s="865"/>
      <c r="AIW26" s="866"/>
      <c r="AIX26" s="866"/>
      <c r="AIY26" s="867"/>
      <c r="AIZ26" s="377">
        <f>$A$26</f>
        <v>12</v>
      </c>
      <c r="AJA26" s="378" t="str">
        <f>$B$26</f>
        <v>日</v>
      </c>
      <c r="AJB26" s="854"/>
      <c r="AJC26" s="855"/>
      <c r="AJD26" s="854"/>
      <c r="AJE26" s="855"/>
      <c r="AJF26" s="856" t="str">
        <f>IFERROR(IF(OR(AJA26="日",AJA26="祝",AJA26=0,AJB26=""),"　",MAX(IF(AND(AJB26&lt;=AJF14,AJD26&gt;AJG14),AJG14-AJF14,IF(AND(AJB26&gt;AJF14,AJD26&lt;=AJG14),AJD26-AJB26,IF(AND(AJB26&lt;=AJF14,AJD26&lt;=AJG14),AJD26-AJF14,IF(AND(AJB26&gt;AJF14,AJD26&gt;AJG14),AJG14-AJB26,0)))),0)),0)</f>
        <v>　</v>
      </c>
      <c r="AJG26" s="857"/>
      <c r="AJH26" s="858"/>
      <c r="AJI26" s="856" t="str">
        <f>IFERROR(IF(OR(AJA26="日",AJA26="祝",AJA26=0,AJB26=""),"　",MAX(IF(AND(AJB26&gt;AJL14,AJD26&gt;AJJ14),0,IF(AND(AJB26&lt;=AJL14,AJB26&gt;AJI14,AJD26&gt;AJJ14),AJL14-AJB26,IF(AND(AJB26&lt;=AJL14,AJB26&lt;=AJI14,AJD26&gt;AJJ14),AJL14-AJI14,IF(AND(AJB26&gt;AJI14,AJD26&lt;=AJJ14),AJD26-AJB26,IF(AND(AJB26&lt;=AJI14,AJD26&lt;=AJJ14),AJD26-AJI14,0))))),0)),0)</f>
        <v>　</v>
      </c>
      <c r="AJJ26" s="857"/>
      <c r="AJK26" s="858"/>
      <c r="AJL26" s="856" t="str">
        <f>IFERROR(IF(OR(AJA26="日",AJA26="祝",AJA26=0,AJB26=""),"　",MAX(IF(AND(AJB26&lt;=AJL14,AJD26&gt;AJM14),AJM14-AJL14,IF(AJD26&lt;=AJM14,0,IF(AND(AJB26&gt;AJL14,AJD26&gt;AJM14),AJM14-AJB26,0))),0)),0)</f>
        <v>　</v>
      </c>
      <c r="AJM26" s="857"/>
      <c r="AJN26" s="858"/>
      <c r="AJO26" s="856" t="str">
        <f>IFERROR(IF(OR(AJA26="日",AJA26="祝",AJA26=0,AJB26=""),"　",MAX(IF(AJB26&gt;AJO14,AJD26-AJB26,IF(AJB26&lt;=AJO14,AJD26-AJO14,0)),0)),0)</f>
        <v>　</v>
      </c>
      <c r="AJP26" s="857"/>
      <c r="AJQ26" s="858"/>
      <c r="AJR26" s="856" t="str">
        <f>IFERROR(IF(OR(AJA26="日",AJA26="祝",AJA26=0,AJB26=""),"　",MAX(IF(AND(AJB26&lt;=AJR14,AJD26&gt;AJS14),AJS14-AJR14,IF(AND(AJB26&gt;AJR14,AJD26&lt;=AJS14),AJD26-AJB26,IF(AND(AJB26&lt;=AJR14,AJD26&lt;=AJS14),AJD26-AJR14,IF(AND(AJB26&gt;AJR14,AJD26&gt;AJS14),AJS14-AJB26,0)))),0)),0)</f>
        <v>　</v>
      </c>
      <c r="AJS26" s="857"/>
      <c r="AJT26" s="858"/>
      <c r="AJU26" s="856" t="str">
        <f>IFERROR(IF(OR(AJA26="日",AJA26="祝",AJA26=0,AJB26=""),"　",MAX(IF(AND(AJB26&gt;AJX14,AJD26&gt;AJV14),0,IF(AND(AJB26&lt;=AJX14,AJB26&gt;AJU14,AJD26&gt;AJV14),AJX14-AJB26,IF(AND(AJB26&lt;=AJX14,AJB26&lt;=AJU14,AJD26&gt;AJV14),AJX14-AJU14,IF(AND(AJB26&gt;AJU14,AJD26&lt;=AJV14),AJD26-AJB26,IF(AND(AJB26&lt;=AJU14,AJD26&lt;=AJV14),AJD26-AJU14,0))))),0)),0)</f>
        <v>　</v>
      </c>
      <c r="AJV26" s="857"/>
      <c r="AJW26" s="858"/>
      <c r="AJX26" s="856" t="str">
        <f>IFERROR(IF(OR(AJA26="日",AJA26="祝",AJA26=0,AJB26=""),"　",MAX(IF(AND(AJB26&lt;=AJX14,AJD26&gt;AJY14),AJY14-AJX14,IF(AJD26&lt;=AJY14,0,IF(AND(AJB26&gt;AJX14,AJD26&gt;AJY14),AJY14-AJB26,0))),0)),0)</f>
        <v>　</v>
      </c>
      <c r="AJY26" s="857"/>
      <c r="AJZ26" s="858"/>
      <c r="AKA26" s="856" t="str">
        <f t="shared" si="17"/>
        <v>　</v>
      </c>
      <c r="AKB26" s="857"/>
      <c r="AKC26" s="858"/>
      <c r="AKD26" s="859" t="str">
        <f>IF(AKG26="×",TIME(0,0,0),IF(AKQ4="非常勤",AJF26,AJR26))</f>
        <v>　</v>
      </c>
      <c r="AKE26" s="860"/>
      <c r="AKF26" s="861"/>
      <c r="AKG26" s="352"/>
      <c r="AKH26" s="859" t="str">
        <f>IF(AKK26="×",TIME(0,0,0),IF(AKQ4="非常勤",AJI26,AJU26))</f>
        <v>　</v>
      </c>
      <c r="AKI26" s="860"/>
      <c r="AKJ26" s="861"/>
      <c r="AKK26" s="352"/>
      <c r="AKL26" s="859" t="str">
        <f>IF(AKO26="×",TIME(0,0,0),IF(AKQ4="非常勤",AJL26,AJX26))</f>
        <v>　</v>
      </c>
      <c r="AKM26" s="860"/>
      <c r="AKN26" s="861"/>
      <c r="AKO26" s="352"/>
      <c r="AKP26" s="859" t="str">
        <f>IF(AKS26="×",TIME(0,0,0),IF(AKQ4="非常勤",AJO26,AKA26))</f>
        <v>　</v>
      </c>
      <c r="AKQ26" s="860"/>
      <c r="AKR26" s="861"/>
      <c r="AKS26" s="352"/>
      <c r="AKT26" s="862"/>
      <c r="AKU26" s="863"/>
      <c r="AKV26" s="862"/>
      <c r="AKW26" s="864"/>
      <c r="AKX26" s="863"/>
      <c r="AKY26" s="865"/>
      <c r="AKZ26" s="866"/>
      <c r="ALA26" s="866"/>
      <c r="ALB26" s="867"/>
      <c r="ALC26" s="377">
        <f>$A$26</f>
        <v>12</v>
      </c>
      <c r="ALD26" s="378" t="str">
        <f>$B$26</f>
        <v>日</v>
      </c>
      <c r="ALE26" s="854"/>
      <c r="ALF26" s="855"/>
      <c r="ALG26" s="854"/>
      <c r="ALH26" s="855"/>
      <c r="ALI26" s="856" t="str">
        <f>IFERROR(IF(OR(ALD26="日",ALD26="祝",ALD26=0,ALE26=""),"　",MAX(IF(AND(ALE26&lt;=ALI14,ALG26&gt;ALJ14),ALJ14-ALI14,IF(AND(ALE26&gt;ALI14,ALG26&lt;=ALJ14),ALG26-ALE26,IF(AND(ALE26&lt;=ALI14,ALG26&lt;=ALJ14),ALG26-ALI14,IF(AND(ALE26&gt;ALI14,ALG26&gt;ALJ14),ALJ14-ALE26,0)))),0)),0)</f>
        <v>　</v>
      </c>
      <c r="ALJ26" s="857"/>
      <c r="ALK26" s="858"/>
      <c r="ALL26" s="856" t="str">
        <f>IFERROR(IF(OR(ALD26="日",ALD26="祝",ALD26=0,ALE26=""),"　",MAX(IF(AND(ALE26&gt;ALO14,ALG26&gt;ALM14),0,IF(AND(ALE26&lt;=ALO14,ALE26&gt;ALL14,ALG26&gt;ALM14),ALO14-ALE26,IF(AND(ALE26&lt;=ALO14,ALE26&lt;=ALL14,ALG26&gt;ALM14),ALO14-ALL14,IF(AND(ALE26&gt;ALL14,ALG26&lt;=ALM14),ALG26-ALE26,IF(AND(ALE26&lt;=ALL14,ALG26&lt;=ALM14),ALG26-ALL14,0))))),0)),0)</f>
        <v>　</v>
      </c>
      <c r="ALM26" s="857"/>
      <c r="ALN26" s="858"/>
      <c r="ALO26" s="856" t="str">
        <f>IFERROR(IF(OR(ALD26="日",ALD26="祝",ALD26=0,ALE26=""),"　",MAX(IF(AND(ALE26&lt;=ALO14,ALG26&gt;ALP14),ALP14-ALO14,IF(ALG26&lt;=ALP14,0,IF(AND(ALE26&gt;ALO14,ALG26&gt;ALP14),ALP14-ALE26,0))),0)),0)</f>
        <v>　</v>
      </c>
      <c r="ALP26" s="857"/>
      <c r="ALQ26" s="858"/>
      <c r="ALR26" s="856" t="str">
        <f>IFERROR(IF(OR(ALD26="日",ALD26="祝",ALD26=0,ALE26=""),"　",MAX(IF(ALE26&gt;ALR14,ALG26-ALE26,IF(ALE26&lt;=ALR14,ALG26-ALR14,0)),0)),0)</f>
        <v>　</v>
      </c>
      <c r="ALS26" s="857"/>
      <c r="ALT26" s="858"/>
      <c r="ALU26" s="856" t="str">
        <f>IFERROR(IF(OR(ALD26="日",ALD26="祝",ALD26=0,ALE26=""),"　",MAX(IF(AND(ALE26&lt;=ALU14,ALG26&gt;ALV14),ALV14-ALU14,IF(AND(ALE26&gt;ALU14,ALG26&lt;=ALV14),ALG26-ALE26,IF(AND(ALE26&lt;=ALU14,ALG26&lt;=ALV14),ALG26-ALU14,IF(AND(ALE26&gt;ALU14,ALG26&gt;ALV14),ALV14-ALE26,0)))),0)),0)</f>
        <v>　</v>
      </c>
      <c r="ALV26" s="857"/>
      <c r="ALW26" s="858"/>
      <c r="ALX26" s="856" t="str">
        <f>IFERROR(IF(OR(ALD26="日",ALD26="祝",ALD26=0,ALE26=""),"　",MAX(IF(AND(ALE26&gt;AMA14,ALG26&gt;ALY14),0,IF(AND(ALE26&lt;=AMA14,ALE26&gt;ALX14,ALG26&gt;ALY14),AMA14-ALE26,IF(AND(ALE26&lt;=AMA14,ALE26&lt;=ALX14,ALG26&gt;ALY14),AMA14-ALX14,IF(AND(ALE26&gt;ALX14,ALG26&lt;=ALY14),ALG26-ALE26,IF(AND(ALE26&lt;=ALX14,ALG26&lt;=ALY14),ALG26-ALX14,0))))),0)),0)</f>
        <v>　</v>
      </c>
      <c r="ALY26" s="857"/>
      <c r="ALZ26" s="858"/>
      <c r="AMA26" s="856" t="str">
        <f>IFERROR(IF(OR(ALD26="日",ALD26="祝",ALD26=0,ALE26=""),"　",MAX(IF(AND(ALE26&lt;=AMA14,ALG26&gt;AMB14),AMB14-AMA14,IF(ALG26&lt;=AMB14,0,IF(AND(ALE26&gt;AMA14,ALG26&gt;AMB14),AMB14-ALE26,0))),0)),0)</f>
        <v>　</v>
      </c>
      <c r="AMB26" s="857"/>
      <c r="AMC26" s="858"/>
      <c r="AMD26" s="856" t="str">
        <f t="shared" si="18"/>
        <v>　</v>
      </c>
      <c r="AME26" s="857"/>
      <c r="AMF26" s="858"/>
      <c r="AMG26" s="859" t="str">
        <f>IF(AMJ26="×",TIME(0,0,0),IF(AMT4="非常勤",ALI26,ALU26))</f>
        <v>　</v>
      </c>
      <c r="AMH26" s="860"/>
      <c r="AMI26" s="861"/>
      <c r="AMJ26" s="352"/>
      <c r="AMK26" s="859" t="str">
        <f>IF(AMN26="×",TIME(0,0,0),IF(AMT4="非常勤",ALL26,ALX26))</f>
        <v>　</v>
      </c>
      <c r="AML26" s="860"/>
      <c r="AMM26" s="861"/>
      <c r="AMN26" s="352"/>
      <c r="AMO26" s="859" t="str">
        <f>IF(AMR26="×",TIME(0,0,0),IF(AMT4="非常勤",ALO26,AMA26))</f>
        <v>　</v>
      </c>
      <c r="AMP26" s="860"/>
      <c r="AMQ26" s="861"/>
      <c r="AMR26" s="352"/>
      <c r="AMS26" s="859" t="str">
        <f>IF(AMV26="×",TIME(0,0,0),IF(AMT4="非常勤",ALR26,AMD26))</f>
        <v>　</v>
      </c>
      <c r="AMT26" s="860"/>
      <c r="AMU26" s="861"/>
      <c r="AMV26" s="352"/>
      <c r="AMW26" s="862"/>
      <c r="AMX26" s="863"/>
      <c r="AMY26" s="862"/>
      <c r="AMZ26" s="864"/>
      <c r="ANA26" s="863"/>
      <c r="ANB26" s="865"/>
      <c r="ANC26" s="866"/>
      <c r="AND26" s="866"/>
      <c r="ANE26" s="867"/>
      <c r="ANF26" s="377">
        <f>$A$26</f>
        <v>12</v>
      </c>
      <c r="ANG26" s="378" t="str">
        <f>$B$26</f>
        <v>日</v>
      </c>
      <c r="ANH26" s="854"/>
      <c r="ANI26" s="855"/>
      <c r="ANJ26" s="854"/>
      <c r="ANK26" s="855"/>
      <c r="ANL26" s="856" t="str">
        <f>IFERROR(IF(OR(ANG26="日",ANG26="祝",ANG26=0,ANH26=""),"　",MAX(IF(AND(ANH26&lt;=ANL14,ANJ26&gt;ANM14),ANM14-ANL14,IF(AND(ANH26&gt;ANL14,ANJ26&lt;=ANM14),ANJ26-ANH26,IF(AND(ANH26&lt;=ANL14,ANJ26&lt;=ANM14),ANJ26-ANL14,IF(AND(ANH26&gt;ANL14,ANJ26&gt;ANM14),ANM14-ANH26,0)))),0)),0)</f>
        <v>　</v>
      </c>
      <c r="ANM26" s="857"/>
      <c r="ANN26" s="858"/>
      <c r="ANO26" s="856" t="str">
        <f>IFERROR(IF(OR(ANG26="日",ANG26="祝",ANG26=0,ANH26=""),"　",MAX(IF(AND(ANH26&gt;ANR14,ANJ26&gt;ANP14),0,IF(AND(ANH26&lt;=ANR14,ANH26&gt;ANO14,ANJ26&gt;ANP14),ANR14-ANH26,IF(AND(ANH26&lt;=ANR14,ANH26&lt;=ANO14,ANJ26&gt;ANP14),ANR14-ANO14,IF(AND(ANH26&gt;ANO14,ANJ26&lt;=ANP14),ANJ26-ANH26,IF(AND(ANH26&lt;=ANO14,ANJ26&lt;=ANP14),ANJ26-ANO14,0))))),0)),0)</f>
        <v>　</v>
      </c>
      <c r="ANP26" s="857"/>
      <c r="ANQ26" s="858"/>
      <c r="ANR26" s="856" t="str">
        <f>IFERROR(IF(OR(ANG26="日",ANG26="祝",ANG26=0,ANH26=""),"　",MAX(IF(AND(ANH26&lt;=ANR14,ANJ26&gt;ANS14),ANS14-ANR14,IF(ANJ26&lt;=ANS14,0,IF(AND(ANH26&gt;ANR14,ANJ26&gt;ANS14),ANS14-ANH26,0))),0)),0)</f>
        <v>　</v>
      </c>
      <c r="ANS26" s="857"/>
      <c r="ANT26" s="858"/>
      <c r="ANU26" s="856" t="str">
        <f>IFERROR(IF(OR(ANG26="日",ANG26="祝",ANG26=0,ANH26=""),"　",MAX(IF(ANH26&gt;ANU14,ANJ26-ANH26,IF(ANH26&lt;=ANU14,ANJ26-ANU14,0)),0)),0)</f>
        <v>　</v>
      </c>
      <c r="ANV26" s="857"/>
      <c r="ANW26" s="858"/>
      <c r="ANX26" s="856" t="str">
        <f>IFERROR(IF(OR(ANG26="日",ANG26="祝",ANG26=0,ANH26=""),"　",MAX(IF(AND(ANH26&lt;=ANX14,ANJ26&gt;ANY14),ANY14-ANX14,IF(AND(ANH26&gt;ANX14,ANJ26&lt;=ANY14),ANJ26-ANH26,IF(AND(ANH26&lt;=ANX14,ANJ26&lt;=ANY14),ANJ26-ANX14,IF(AND(ANH26&gt;ANX14,ANJ26&gt;ANY14),ANY14-ANH26,0)))),0)),0)</f>
        <v>　</v>
      </c>
      <c r="ANY26" s="857"/>
      <c r="ANZ26" s="858"/>
      <c r="AOA26" s="856" t="str">
        <f>IFERROR(IF(OR(ANG26="日",ANG26="祝",ANG26=0,ANH26=""),"　",MAX(IF(AND(ANH26&gt;AOD14,ANJ26&gt;AOB14),0,IF(AND(ANH26&lt;=AOD14,ANH26&gt;AOA14,ANJ26&gt;AOB14),AOD14-ANH26,IF(AND(ANH26&lt;=AOD14,ANH26&lt;=AOA14,ANJ26&gt;AOB14),AOD14-AOA14,IF(AND(ANH26&gt;AOA14,ANJ26&lt;=AOB14),ANJ26-ANH26,IF(AND(ANH26&lt;=AOA14,ANJ26&lt;=AOB14),ANJ26-AOA14,0))))),0)),0)</f>
        <v>　</v>
      </c>
      <c r="AOB26" s="857"/>
      <c r="AOC26" s="858"/>
      <c r="AOD26" s="856" t="str">
        <f>IFERROR(IF(OR(ANG26="日",ANG26="祝",ANG26=0,ANH26=""),"　",MAX(IF(AND(ANH26&lt;=AOD14,ANJ26&gt;AOE14),AOE14-AOD14,IF(ANJ26&lt;=AOE14,0,IF(AND(ANH26&gt;AOD14,ANJ26&gt;AOE14),AOE14-ANH26,0))),0)),0)</f>
        <v>　</v>
      </c>
      <c r="AOE26" s="857"/>
      <c r="AOF26" s="858"/>
      <c r="AOG26" s="856" t="str">
        <f t="shared" si="19"/>
        <v>　</v>
      </c>
      <c r="AOH26" s="857"/>
      <c r="AOI26" s="858"/>
      <c r="AOJ26" s="859" t="str">
        <f>IF(AOM26="×",TIME(0,0,0),IF(AOW4="非常勤",ANL26,ANX26))</f>
        <v>　</v>
      </c>
      <c r="AOK26" s="860"/>
      <c r="AOL26" s="861"/>
      <c r="AOM26" s="352"/>
      <c r="AON26" s="859" t="str">
        <f>IF(AOQ26="×",TIME(0,0,0),IF(AOW4="非常勤",ANO26,AOA26))</f>
        <v>　</v>
      </c>
      <c r="AOO26" s="860"/>
      <c r="AOP26" s="861"/>
      <c r="AOQ26" s="352"/>
      <c r="AOR26" s="859" t="str">
        <f>IF(AOU26="×",TIME(0,0,0),IF(AOW4="非常勤",ANR26,AOD26))</f>
        <v>　</v>
      </c>
      <c r="AOS26" s="860"/>
      <c r="AOT26" s="861"/>
      <c r="AOU26" s="352"/>
      <c r="AOV26" s="859" t="str">
        <f>IF(AOY26="×",TIME(0,0,0),IF(AOW4="非常勤",ANU26,AOG26))</f>
        <v>　</v>
      </c>
      <c r="AOW26" s="860"/>
      <c r="AOX26" s="861"/>
      <c r="AOY26" s="352"/>
      <c r="AOZ26" s="862"/>
      <c r="APA26" s="863"/>
      <c r="APB26" s="862"/>
      <c r="APC26" s="864"/>
      <c r="APD26" s="863"/>
      <c r="APE26" s="865"/>
      <c r="APF26" s="866"/>
      <c r="APG26" s="866"/>
      <c r="APH26" s="867"/>
    </row>
    <row r="27" spans="1:1100" ht="15" customHeight="1">
      <c r="A27" s="377">
        <f>DAY(DATE('別紙2-1【初めに入力】'!$W$2,'別紙2-1【初めに入力】'!$Q$2,A26+1))</f>
        <v>13</v>
      </c>
      <c r="B27" s="378" t="str">
        <f>IF(IFERROR(MATCH(DATE('別紙2-1【初めに入力】'!$W$2,'別紙2-1【初めに入力】'!$Q$2,$A27),万年カレンダー・祝日!$K$2:$K$27,0),0)&gt;=1,"祝",TEXT(WEEKDAY(DATE('別紙2-1【初めに入力】'!$W$2,'別紙2-1【初めに入力】'!$Q$2,'別表_個別勤務状況（1～20）'!A27)),"aaa"))</f>
        <v>月</v>
      </c>
      <c r="C27" s="797"/>
      <c r="D27" s="797"/>
      <c r="E27" s="797"/>
      <c r="F27" s="797"/>
      <c r="G27" s="856" t="str">
        <f>IFERROR(IF(OR(B27="日",B27="祝",B27=0,C27=""),"　",MAX(IF(AND(C27&lt;=G14,E27&gt;H14),H14-G14,IF(AND(C27&gt;G14,E27&lt;=H14),E27-C27,IF(AND(C27&lt;=G14,E27&lt;=H14),E27-G14,IF(AND(C27&gt;G14,E27&gt;H14),H14-C27,0)))),0)),0)</f>
        <v>　</v>
      </c>
      <c r="H27" s="857"/>
      <c r="I27" s="858"/>
      <c r="J27" s="856" t="str">
        <f>IFERROR(IF(OR(B27="日",B27="祝",B27=0,C27=""),"　",MAX(IF(AND(C27&gt;M14,E27&gt;K14),0,IF(AND(C27&lt;=M14,C27&gt;J14,E27&gt;K14),M14-C27,IF(AND(C27&lt;=M14,C27&lt;=J14,E27&gt;K14),M14-J14,IF(AND(C27&gt;J14,E27&lt;=K14),E27-C27,IF(AND(C27&lt;=J14,E27&lt;=K14),E27-J14,0))))),0)),0)</f>
        <v>　</v>
      </c>
      <c r="K27" s="857"/>
      <c r="L27" s="858"/>
      <c r="M27" s="856" t="str">
        <f>IFERROR(IF(OR(B27="日",B27="祝",B27=0,C27=""),"　",MAX(IF(AND(C27&lt;=M14,E27&gt;N14),N14-M14,IF(E27&lt;=N14,0,IF(AND(C27&gt;M14,E27&gt;N14),N14-C27,0))),0)),0)</f>
        <v>　</v>
      </c>
      <c r="N27" s="857"/>
      <c r="O27" s="858"/>
      <c r="P27" s="856" t="str">
        <f>IFERROR(IF(OR(B27="日",B27="祝",B27=0,C27=""),"　",MAX(IF(C27&gt;P14,E27-C27,IF(C27&lt;=P14,E27-P14,0)),0)),0)</f>
        <v>　</v>
      </c>
      <c r="Q27" s="857"/>
      <c r="R27" s="858"/>
      <c r="S27" s="856" t="str">
        <f>IFERROR(IF(OR(B27="日",B27="祝",B27=0,C27=""),"　",MAX(IF(AND(C27&lt;=S14,E27&gt;T14),T14-S14,IF(AND(C27&gt;S14,E27&lt;=T14),E27-C27,IF(AND(C27&lt;=S14,E27&lt;=T14),E27-S14,IF(AND(C27&gt;S14,E27&gt;T14),T14-C27,0)))),0)),0)</f>
        <v>　</v>
      </c>
      <c r="T27" s="857"/>
      <c r="U27" s="858"/>
      <c r="V27" s="856" t="str">
        <f>IFERROR(IF(OR(B27="日",B27="祝",B27=0,C27=""),"　",MAX(IF(AND(C27&gt;Y14,E27&gt;W14),0,IF(AND(C27&lt;=Y14,C27&gt;V14,E27&gt;W14),Y14-C27,IF(AND(C27&lt;=Y14,C27&lt;=V14,E27&gt;W14),Y14-V14,IF(AND(C27&gt;V14,E27&lt;=W14),E27-C27,IF(AND(C27&lt;=V14,E27&lt;=W14),E27-V14,0))))),0)),0)</f>
        <v>　</v>
      </c>
      <c r="W27" s="857"/>
      <c r="X27" s="858"/>
      <c r="Y27" s="856" t="str">
        <f>IFERROR(IF(OR(B27="日",B27="祝",B27=0,C27=""),"　",MAX(IF(AND(C27&lt;=Y14,E27&gt;Z14),Z14-Y14,IF(E27&lt;=Z14,0,IF(AND(C27&gt;Y14,E27&gt;Z14),Z14-C27,0))),0)),0)</f>
        <v>　</v>
      </c>
      <c r="Z27" s="857"/>
      <c r="AA27" s="858"/>
      <c r="AB27" s="856" t="str">
        <f t="shared" si="0"/>
        <v>　</v>
      </c>
      <c r="AC27" s="857"/>
      <c r="AD27" s="858"/>
      <c r="AE27" s="954" t="str">
        <f>IF(AH27="×",TIME(0,0,0),IF(AR4="非常勤",G27,S27))</f>
        <v>　</v>
      </c>
      <c r="AF27" s="885"/>
      <c r="AG27" s="885"/>
      <c r="AH27" s="352"/>
      <c r="AI27" s="954" t="str">
        <f>IF(AL27="×",TIME(0,0,0),IF(AR4="非常勤",J27,V27))</f>
        <v>　</v>
      </c>
      <c r="AJ27" s="885"/>
      <c r="AK27" s="885"/>
      <c r="AL27" s="352"/>
      <c r="AM27" s="954" t="str">
        <f>IF(AP27="×",TIME(0,0,0),IF(AR4="非常勤",M27,Y27))</f>
        <v>　</v>
      </c>
      <c r="AN27" s="885"/>
      <c r="AO27" s="885"/>
      <c r="AP27" s="352"/>
      <c r="AQ27" s="954" t="str">
        <f>IF(AT27="×",TIME(0,0,0),IF(AR4="非常勤",P27,AB27))</f>
        <v>　</v>
      </c>
      <c r="AR27" s="885"/>
      <c r="AS27" s="955"/>
      <c r="AT27" s="352"/>
      <c r="AU27" s="956"/>
      <c r="AV27" s="956"/>
      <c r="AW27" s="862"/>
      <c r="AX27" s="864"/>
      <c r="AY27" s="863"/>
      <c r="AZ27" s="865"/>
      <c r="BA27" s="866"/>
      <c r="BB27" s="866"/>
      <c r="BC27" s="867"/>
      <c r="BD27" s="377">
        <f>$A$27</f>
        <v>13</v>
      </c>
      <c r="BE27" s="378" t="str">
        <f>$B$27</f>
        <v>月</v>
      </c>
      <c r="BF27" s="854"/>
      <c r="BG27" s="855"/>
      <c r="BH27" s="854"/>
      <c r="BI27" s="855"/>
      <c r="BJ27" s="856" t="str">
        <f>IFERROR(IF(OR(BE27="日",BE27="祝",BE27=0,BF27=""),"　",MAX(IF(AND(BF27&lt;=BJ14,BH27&gt;BK14),BK14-BJ14,IF(AND(BF27&gt;BJ14,BH27&lt;=BK14),BH27-BF27,IF(AND(BF27&lt;=BJ14,BH27&lt;=BK14),BH27-BJ14,IF(AND(BF27&gt;BJ14,BH27&gt;BK14),BK14-BF27,0)))),0)),0)</f>
        <v>　</v>
      </c>
      <c r="BK27" s="857"/>
      <c r="BL27" s="858"/>
      <c r="BM27" s="856" t="str">
        <f>IFERROR(IF(OR(BE27="日",BE27="祝",BE27=0,BF27=""),"　",MAX(IF(AND(BF27&gt;BP14,BH27&gt;BN14),0,IF(AND(BF27&lt;=BP14,BF27&gt;BM14,BH27&gt;BN14),BP14-BF27,IF(AND(BF27&lt;=BP14,BF27&lt;=BM14,BH27&gt;BN14),BP14-BM14,IF(AND(BF27&gt;BM14,BH27&lt;=BN14),BH27-BF27,IF(AND(BF27&lt;=BM14,BH27&lt;=BN14),BH27-BM14,0))))),0)),0)</f>
        <v>　</v>
      </c>
      <c r="BN27" s="857"/>
      <c r="BO27" s="858"/>
      <c r="BP27" s="856" t="str">
        <f>IFERROR(IF(OR(BE27="日",BE27="祝",BE27=0,BF27=""),"　",MAX(IF(AND(BF27&lt;=BP14,BH27&gt;BQ14),BQ14-BP14,IF(BH27&lt;=BQ14,0,IF(AND(BF27&gt;BP14,BH27&gt;BQ14),BQ14-BF27,0))),0)),0)</f>
        <v>　</v>
      </c>
      <c r="BQ27" s="857"/>
      <c r="BR27" s="858"/>
      <c r="BS27" s="856" t="str">
        <f>IFERROR(IF(OR(BE27="日",BE27="祝",BE27=0,BF27=""),"　",MAX(IF(BF27&gt;BS14,BH27-BF27,IF(BF27&lt;=BS14,BH27-BS14,0)),0)),0)</f>
        <v>　</v>
      </c>
      <c r="BT27" s="857"/>
      <c r="BU27" s="858"/>
      <c r="BV27" s="856" t="str">
        <f>IFERROR(IF(OR(BE27="日",BE27="祝",BE27=0,BF27=""),"　",MAX(IF(AND(BF27&lt;=BV14,BH27&gt;BW14),BW14-BV14,IF(AND(BF27&gt;BV14,BH27&lt;=BW14),BH27-BF27,IF(AND(BF27&lt;=BV14,BH27&lt;=BW14),BH27-BV14,IF(AND(BF27&gt;BV14,BH27&gt;BW14),BW14-BF27,0)))),0)),0)</f>
        <v>　</v>
      </c>
      <c r="BW27" s="857"/>
      <c r="BX27" s="858"/>
      <c r="BY27" s="856" t="str">
        <f>IFERROR(IF(OR(BE27="日",BE27="祝",BE27=0,BF27=""),"　",MAX(IF(AND(BF27&gt;CB14,BH27&gt;BZ14),0,IF(AND(BF27&lt;=CB14,BF27&gt;BY14,BH27&gt;BZ14),CB14-BF27,IF(AND(BF27&lt;=CB14,BF27&lt;=BY14,BH27&gt;BZ14),CB14-BY14,IF(AND(BF27&gt;BY14,BH27&lt;=BZ14),BH27-BF27,IF(AND(BF27&lt;=BY14,BH27&lt;=BZ14),BH27-BY14,0))))),0)),0)</f>
        <v>　</v>
      </c>
      <c r="BZ27" s="857"/>
      <c r="CA27" s="858"/>
      <c r="CB27" s="856" t="str">
        <f>IFERROR(IF(OR(BE27="日",BE27="祝",BE27=0,BF27=""),"　",MAX(IF(AND(BF27&lt;=CB14,BH27&gt;CC14),CC14-CB14,IF(BH27&lt;=CC14,0,IF(AND(BF27&gt;CB14,BH27&gt;CC14),CC14-BF27,0))),0)),0)</f>
        <v>　</v>
      </c>
      <c r="CC27" s="857"/>
      <c r="CD27" s="858"/>
      <c r="CE27" s="856" t="str">
        <f t="shared" si="1"/>
        <v>　</v>
      </c>
      <c r="CF27" s="857"/>
      <c r="CG27" s="858"/>
      <c r="CH27" s="859" t="str">
        <f>IF(CK27="×",TIME(0,0,0),IF(CU4="非常勤",BJ27,BV27))</f>
        <v>　</v>
      </c>
      <c r="CI27" s="860"/>
      <c r="CJ27" s="861"/>
      <c r="CK27" s="352"/>
      <c r="CL27" s="859" t="str">
        <f>IF(CO27="×",TIME(0,0,0),IF(CU4="非常勤",BM27,BY27))</f>
        <v>　</v>
      </c>
      <c r="CM27" s="860"/>
      <c r="CN27" s="861"/>
      <c r="CO27" s="352"/>
      <c r="CP27" s="859" t="str">
        <f>IF(CS27="×",TIME(0,0,0),IF(CU4="非常勤",BP27,CB27))</f>
        <v>　</v>
      </c>
      <c r="CQ27" s="860"/>
      <c r="CR27" s="861"/>
      <c r="CS27" s="352"/>
      <c r="CT27" s="859" t="str">
        <f>IF(CW27="×",TIME(0,0,0),IF(CU4="非常勤",BS27,CE27))</f>
        <v>　</v>
      </c>
      <c r="CU27" s="860"/>
      <c r="CV27" s="861"/>
      <c r="CW27" s="352"/>
      <c r="CX27" s="862"/>
      <c r="CY27" s="863"/>
      <c r="CZ27" s="862"/>
      <c r="DA27" s="864"/>
      <c r="DB27" s="863"/>
      <c r="DC27" s="865"/>
      <c r="DD27" s="866"/>
      <c r="DE27" s="866"/>
      <c r="DF27" s="867"/>
      <c r="DG27" s="377">
        <f>$A$27</f>
        <v>13</v>
      </c>
      <c r="DH27" s="378" t="str">
        <f>$B$27</f>
        <v>月</v>
      </c>
      <c r="DI27" s="854"/>
      <c r="DJ27" s="855"/>
      <c r="DK27" s="854"/>
      <c r="DL27" s="855"/>
      <c r="DM27" s="856" t="str">
        <f>IFERROR(IF(OR(DH27="日",DH27="祝",DH27=0,DI27=""),"　",MAX(IF(AND(DI27&lt;=DM14,DK27&gt;DN14),DN14-DM14,IF(AND(DI27&gt;DM14,DK27&lt;=DN14),DK27-DI27,IF(AND(DI27&lt;=DM14,DK27&lt;=DN14),DK27-DM14,IF(AND(DI27&gt;DM14,DK27&gt;DN14),DN14-DI27,0)))),0)),0)</f>
        <v>　</v>
      </c>
      <c r="DN27" s="857"/>
      <c r="DO27" s="858"/>
      <c r="DP27" s="856" t="str">
        <f>IFERROR(IF(OR(DH27="日",DH27="祝",DH27=0,DI27=""),"　",MAX(IF(AND(DI27&gt;DS14,DK27&gt;DQ14),0,IF(AND(DI27&lt;=DS14,DI27&gt;DP14,DK27&gt;DQ14),DS14-DI27,IF(AND(DI27&lt;=DS14,DI27&lt;=DP14,DK27&gt;DQ14),DS14-DP14,IF(AND(DI27&gt;DP14,DK27&lt;=DQ14),DK27-DI27,IF(AND(DI27&lt;=DP14,DK27&lt;=DQ14),DK27-DP14,0))))),0)),0)</f>
        <v>　</v>
      </c>
      <c r="DQ27" s="857"/>
      <c r="DR27" s="858"/>
      <c r="DS27" s="856" t="str">
        <f>IFERROR(IF(OR(DH27="日",DH27="祝",DH27=0,DI27=""),"　",MAX(IF(AND(DI27&lt;=DS14,DK27&gt;DT14),DT14-DS14,IF(DK27&lt;=DT14,0,IF(AND(DI27&gt;DS14,DK27&gt;DT14),DT14-DI27,0))),0)),0)</f>
        <v>　</v>
      </c>
      <c r="DT27" s="857"/>
      <c r="DU27" s="858"/>
      <c r="DV27" s="856" t="str">
        <f>IFERROR(IF(OR(DH27="日",DH27="祝",DH27=0,DI27=""),"　",MAX(IF(DI27&gt;DV14,DK27-DI27,IF(DI27&lt;=DV14,DK27-DV14,0)),0)),0)</f>
        <v>　</v>
      </c>
      <c r="DW27" s="857"/>
      <c r="DX27" s="858"/>
      <c r="DY27" s="856" t="str">
        <f>IFERROR(IF(OR(DH27="日",DH27="祝",DH27=0,DI27=""),"　",MAX(IF(AND(DI27&lt;=DY14,DK27&gt;DZ14),DZ14-DY14,IF(AND(DI27&gt;DY14,DK27&lt;=DZ14),DK27-DI27,IF(AND(DI27&lt;=DY14,DK27&lt;=DZ14),DK27-DY14,IF(AND(DI27&gt;DY14,DK27&gt;DZ14),DZ14-DI27,0)))),0)),0)</f>
        <v>　</v>
      </c>
      <c r="DZ27" s="857"/>
      <c r="EA27" s="858"/>
      <c r="EB27" s="856" t="str">
        <f>IFERROR(IF(OR(DH27="日",DH27="祝",DH27=0,DI27=""),"　",MAX(IF(AND(DI27&gt;EE14,DK27&gt;EC14),0,IF(AND(DI27&lt;=EE14,DI27&gt;EB14,DK27&gt;EC14),EE14-DI27,IF(AND(DI27&lt;=EE14,DI27&lt;=EB14,DK27&gt;EC14),EE14-EB14,IF(AND(DI27&gt;EB14,DK27&lt;=EC14),DK27-DI27,IF(AND(DI27&lt;=EB14,DK27&lt;=EC14),DK27-EB14,0))))),0)),0)</f>
        <v>　</v>
      </c>
      <c r="EC27" s="857"/>
      <c r="ED27" s="858"/>
      <c r="EE27" s="856" t="str">
        <f>IFERROR(IF(OR(DH27="日",DH27="祝",DH27=0,DI27=""),"　",MAX(IF(AND(DI27&lt;=EE14,DK27&gt;EF14),EF14-EE14,IF(DK27&lt;=EF14,0,IF(AND(DI27&gt;EE14,DK27&gt;EF14),EF14-DI27,0))),0)),0)</f>
        <v>　</v>
      </c>
      <c r="EF27" s="857"/>
      <c r="EG27" s="858"/>
      <c r="EH27" s="856" t="str">
        <f t="shared" si="2"/>
        <v>　</v>
      </c>
      <c r="EI27" s="857"/>
      <c r="EJ27" s="858"/>
      <c r="EK27" s="859" t="str">
        <f>IF(EN27="×",TIME(0,0,0),IF(EX4="非常勤",DM27,DY27))</f>
        <v>　</v>
      </c>
      <c r="EL27" s="860"/>
      <c r="EM27" s="861"/>
      <c r="EN27" s="352"/>
      <c r="EO27" s="859" t="str">
        <f>IF(ER27="×",TIME(0,0,0),IF(EX4="非常勤",DP27,EB27))</f>
        <v>　</v>
      </c>
      <c r="EP27" s="860"/>
      <c r="EQ27" s="861"/>
      <c r="ER27" s="352"/>
      <c r="ES27" s="859" t="str">
        <f>IF(EV27="×",TIME(0,0,0),IF(EX4="非常勤",DS27,EE27))</f>
        <v>　</v>
      </c>
      <c r="ET27" s="860"/>
      <c r="EU27" s="861"/>
      <c r="EV27" s="352"/>
      <c r="EW27" s="859" t="str">
        <f>IF(EZ27="×",TIME(0,0,0),IF(EX4="非常勤",DV27,EH27))</f>
        <v>　</v>
      </c>
      <c r="EX27" s="860"/>
      <c r="EY27" s="861"/>
      <c r="EZ27" s="352"/>
      <c r="FA27" s="862"/>
      <c r="FB27" s="863"/>
      <c r="FC27" s="862"/>
      <c r="FD27" s="864"/>
      <c r="FE27" s="863"/>
      <c r="FF27" s="865"/>
      <c r="FG27" s="866"/>
      <c r="FH27" s="866"/>
      <c r="FI27" s="867"/>
      <c r="FJ27" s="377">
        <f>$A$27</f>
        <v>13</v>
      </c>
      <c r="FK27" s="378" t="str">
        <f>$B$27</f>
        <v>月</v>
      </c>
      <c r="FL27" s="854"/>
      <c r="FM27" s="855"/>
      <c r="FN27" s="854"/>
      <c r="FO27" s="855"/>
      <c r="FP27" s="856" t="str">
        <f>IFERROR(IF(OR(FK27="日",FK27="祝",FK27=0,FL27=""),"　",MAX(IF(AND(FL27&lt;=FP14,FN27&gt;FQ14),FQ14-FP14,IF(AND(FL27&gt;FP14,FN27&lt;=FQ14),FN27-FL27,IF(AND(FL27&lt;=FP14,FN27&lt;=FQ14),FN27-FP14,IF(AND(FL27&gt;FP14,FN27&gt;FQ14),FQ14-FL27,0)))),0)),0)</f>
        <v>　</v>
      </c>
      <c r="FQ27" s="857"/>
      <c r="FR27" s="858"/>
      <c r="FS27" s="856" t="str">
        <f>IFERROR(IF(OR(FK27="日",FK27="祝",FK27=0,FL27=""),"　",MAX(IF(AND(FL27&gt;FV14,FN27&gt;FT14),0,IF(AND(FL27&lt;=FV14,FL27&gt;FS14,FN27&gt;FT14),FV14-FL27,IF(AND(FL27&lt;=FV14,FL27&lt;=FS14,FN27&gt;FT14),FV14-FS14,IF(AND(FL27&gt;FS14,FN27&lt;=FT14),FN27-FL27,IF(AND(FL27&lt;=FS14,FN27&lt;=FT14),FN27-FS14,0))))),0)),0)</f>
        <v>　</v>
      </c>
      <c r="FT27" s="857"/>
      <c r="FU27" s="858"/>
      <c r="FV27" s="856" t="str">
        <f>IFERROR(IF(OR(FK27="日",FK27="祝",FK27=0,FL27=""),"　",MAX(IF(AND(FL27&lt;=FV14,FN27&gt;FW14),FW14-FV14,IF(FN27&lt;=FW14,0,IF(AND(FL27&gt;FV14,FN27&gt;FW14),FW14-FL27,0))),0)),0)</f>
        <v>　</v>
      </c>
      <c r="FW27" s="857"/>
      <c r="FX27" s="858"/>
      <c r="FY27" s="856" t="str">
        <f>IFERROR(IF(OR(FK27="日",FK27="祝",FK27=0,FL27=""),"　",MAX(IF(FL27&gt;FY14,FN27-FL27,IF(FL27&lt;=FY14,FN27-FY14,0)),0)),0)</f>
        <v>　</v>
      </c>
      <c r="FZ27" s="857"/>
      <c r="GA27" s="858"/>
      <c r="GB27" s="856" t="str">
        <f>IFERROR(IF(OR(FK27="日",FK27="祝",FK27=0,FL27=""),"　",MAX(IF(AND(FL27&lt;=GB14,FN27&gt;GC14),GC14-GB14,IF(AND(FL27&gt;GB14,FN27&lt;=GC14),FN27-FL27,IF(AND(FL27&lt;=GB14,FN27&lt;=GC14),FN27-GB14,IF(AND(FL27&gt;GB14,FN27&gt;GC14),GC14-FL27,0)))),0)),0)</f>
        <v>　</v>
      </c>
      <c r="GC27" s="857"/>
      <c r="GD27" s="858"/>
      <c r="GE27" s="856" t="str">
        <f>IFERROR(IF(OR(FK27="日",FK27="祝",FK27=0,FL27=""),"　",MAX(IF(AND(FL27&gt;GH14,FN27&gt;GF14),0,IF(AND(FL27&lt;=GH14,FL27&gt;GE14,FN27&gt;GF14),GH14-FL27,IF(AND(FL27&lt;=GH14,FL27&lt;=GE14,FN27&gt;GF14),GH14-GE14,IF(AND(FL27&gt;GE14,FN27&lt;=GF14),FN27-FL27,IF(AND(FL27&lt;=GE14,FN27&lt;=GF14),FN27-GE14,0))))),0)),0)</f>
        <v>　</v>
      </c>
      <c r="GF27" s="857"/>
      <c r="GG27" s="858"/>
      <c r="GH27" s="856" t="str">
        <f>IFERROR(IF(OR(FK27="日",FK27="祝",FK27=0,FL27=""),"　",MAX(IF(AND(FL27&lt;=GH14,FN27&gt;GI14),GI14-GH14,IF(FN27&lt;=GI14,0,IF(AND(FL27&gt;GH14,FN27&gt;GI14),GI14-FL27,0))),0)),0)</f>
        <v>　</v>
      </c>
      <c r="GI27" s="857"/>
      <c r="GJ27" s="858"/>
      <c r="GK27" s="856" t="str">
        <f t="shared" si="3"/>
        <v>　</v>
      </c>
      <c r="GL27" s="857"/>
      <c r="GM27" s="858"/>
      <c r="GN27" s="859" t="str">
        <f>IF(GQ27="×",TIME(0,0,0),IF(HA4="非常勤",FP27,GB27))</f>
        <v>　</v>
      </c>
      <c r="GO27" s="860"/>
      <c r="GP27" s="861"/>
      <c r="GQ27" s="352"/>
      <c r="GR27" s="859" t="str">
        <f>IF(GU27="×",TIME(0,0,0),IF(HA4="非常勤",FS27,GE27))</f>
        <v>　</v>
      </c>
      <c r="GS27" s="860"/>
      <c r="GT27" s="861"/>
      <c r="GU27" s="352"/>
      <c r="GV27" s="859" t="str">
        <f>IF(GY27="×",TIME(0,0,0),IF(HA4="非常勤",FV27,GH27))</f>
        <v>　</v>
      </c>
      <c r="GW27" s="860"/>
      <c r="GX27" s="861"/>
      <c r="GY27" s="352"/>
      <c r="GZ27" s="859" t="str">
        <f>IF(HC27="×",TIME(0,0,0),IF(HA4="非常勤",FY27,GK27))</f>
        <v>　</v>
      </c>
      <c r="HA27" s="860"/>
      <c r="HB27" s="861"/>
      <c r="HC27" s="352"/>
      <c r="HD27" s="862"/>
      <c r="HE27" s="863"/>
      <c r="HF27" s="862"/>
      <c r="HG27" s="864"/>
      <c r="HH27" s="863"/>
      <c r="HI27" s="865"/>
      <c r="HJ27" s="866"/>
      <c r="HK27" s="866"/>
      <c r="HL27" s="867"/>
      <c r="HM27" s="377">
        <f>$A$27</f>
        <v>13</v>
      </c>
      <c r="HN27" s="378" t="str">
        <f>$B$27</f>
        <v>月</v>
      </c>
      <c r="HO27" s="854"/>
      <c r="HP27" s="855"/>
      <c r="HQ27" s="854"/>
      <c r="HR27" s="855"/>
      <c r="HS27" s="856" t="str">
        <f>IFERROR(IF(OR(HN27="日",HN27="祝",HN27=0,HO27=""),"　",MAX(IF(AND(HO27&lt;=HS14,HQ27&gt;HT14),HT14-HS14,IF(AND(HO27&gt;HS14,HQ27&lt;=HT14),HQ27-HO27,IF(AND(HO27&lt;=HS14,HQ27&lt;=HT14),HQ27-HS14,IF(AND(HO27&gt;HS14,HQ27&gt;HT14),HT14-HO27,0)))),0)),0)</f>
        <v>　</v>
      </c>
      <c r="HT27" s="857"/>
      <c r="HU27" s="858"/>
      <c r="HV27" s="856" t="str">
        <f>IFERROR(IF(OR(HN27="日",HN27="祝",HN27=0,HO27=""),"　",MAX(IF(AND(HO27&gt;HY14,HQ27&gt;HW14),0,IF(AND(HO27&lt;=HY14,HO27&gt;HV14,HQ27&gt;HW14),HY14-HO27,IF(AND(HO27&lt;=HY14,HO27&lt;=HV14,HQ27&gt;HW14),HY14-HV14,IF(AND(HO27&gt;HV14,HQ27&lt;=HW14),HQ27-HO27,IF(AND(HO27&lt;=HV14,HQ27&lt;=HW14),HQ27-HV14,0))))),0)),0)</f>
        <v>　</v>
      </c>
      <c r="HW27" s="857"/>
      <c r="HX27" s="858"/>
      <c r="HY27" s="856" t="str">
        <f>IFERROR(IF(OR(HN27="日",HN27="祝",HN27=0,HO27=""),"　",MAX(IF(AND(HO27&lt;=HY14,HQ27&gt;HZ14),HZ14-HY14,IF(HQ27&lt;=HZ14,0,IF(AND(HO27&gt;HY14,HQ27&gt;HZ14),HZ14-HO27,0))),0)),0)</f>
        <v>　</v>
      </c>
      <c r="HZ27" s="857"/>
      <c r="IA27" s="858"/>
      <c r="IB27" s="856" t="str">
        <f>IFERROR(IF(OR(HN27="日",HN27="祝",HN27=0,HO27=""),"　",MAX(IF(HO27&gt;IB14,HQ27-HO27,IF(HO27&lt;=IB14,HQ27-IB14,0)),0)),0)</f>
        <v>　</v>
      </c>
      <c r="IC27" s="857"/>
      <c r="ID27" s="858"/>
      <c r="IE27" s="856" t="str">
        <f>IFERROR(IF(OR(HN27="日",HN27="祝",HN27=0,HO27=""),"　",MAX(IF(AND(HO27&lt;=IE14,HQ27&gt;IF14),IF14-IE14,IF(AND(HO27&gt;IE14,HQ27&lt;=IF14),HQ27-HO27,IF(AND(HO27&lt;=IE14,HQ27&lt;=IF14),HQ27-IE14,IF(AND(HO27&gt;IE14,HQ27&gt;IF14),IF14-HO27,0)))),0)),0)</f>
        <v>　</v>
      </c>
      <c r="IF27" s="857"/>
      <c r="IG27" s="858"/>
      <c r="IH27" s="856" t="str">
        <f>IFERROR(IF(OR(HN27="日",HN27="祝",HN27=0,HO27=""),"　",MAX(IF(AND(HO27&gt;IK14,HQ27&gt;II14),0,IF(AND(HO27&lt;=IK14,HO27&gt;IH14,HQ27&gt;II14),IK14-HO27,IF(AND(HO27&lt;=IK14,HO27&lt;=IH14,HQ27&gt;II14),IK14-IH14,IF(AND(HO27&gt;IH14,HQ27&lt;=II14),HQ27-HO27,IF(AND(HO27&lt;=IH14,HQ27&lt;=II14),HQ27-IH14,0))))),0)),0)</f>
        <v>　</v>
      </c>
      <c r="II27" s="857"/>
      <c r="IJ27" s="858"/>
      <c r="IK27" s="856" t="str">
        <f>IFERROR(IF(OR(HN27="日",HN27="祝",HN27=0,HO27=""),"　",MAX(IF(AND(HO27&lt;=IK14,HQ27&gt;IL14),IL14-IK14,IF(HQ27&lt;=IL14,0,IF(AND(HO27&gt;IK14,HQ27&gt;IL14),IL14-HO27,0))),0)),0)</f>
        <v>　</v>
      </c>
      <c r="IL27" s="857"/>
      <c r="IM27" s="858"/>
      <c r="IN27" s="856" t="str">
        <f t="shared" si="4"/>
        <v>　</v>
      </c>
      <c r="IO27" s="857"/>
      <c r="IP27" s="858"/>
      <c r="IQ27" s="859" t="str">
        <f>IF(IT27="×",TIME(0,0,0),IF(JD4="非常勤",HS27,IE27))</f>
        <v>　</v>
      </c>
      <c r="IR27" s="860"/>
      <c r="IS27" s="861"/>
      <c r="IT27" s="352"/>
      <c r="IU27" s="859" t="str">
        <f>IF(IX27="×",TIME(0,0,0),IF(JD4="非常勤",HV27,IH27))</f>
        <v>　</v>
      </c>
      <c r="IV27" s="860"/>
      <c r="IW27" s="861"/>
      <c r="IX27" s="352"/>
      <c r="IY27" s="859" t="str">
        <f>IF(JB27="×",TIME(0,0,0),IF(JD4="非常勤",HY27,IK27))</f>
        <v>　</v>
      </c>
      <c r="IZ27" s="860"/>
      <c r="JA27" s="861"/>
      <c r="JB27" s="352"/>
      <c r="JC27" s="859" t="str">
        <f>IF(JF27="×",TIME(0,0,0),IF(JD4="非常勤",IB27,IN27))</f>
        <v>　</v>
      </c>
      <c r="JD27" s="860"/>
      <c r="JE27" s="861"/>
      <c r="JF27" s="352"/>
      <c r="JG27" s="862"/>
      <c r="JH27" s="863"/>
      <c r="JI27" s="862"/>
      <c r="JJ27" s="864"/>
      <c r="JK27" s="863"/>
      <c r="JL27" s="865"/>
      <c r="JM27" s="866"/>
      <c r="JN27" s="866"/>
      <c r="JO27" s="867"/>
      <c r="JP27" s="377">
        <f>$A$27</f>
        <v>13</v>
      </c>
      <c r="JQ27" s="378" t="str">
        <f>$B$27</f>
        <v>月</v>
      </c>
      <c r="JR27" s="854"/>
      <c r="JS27" s="855"/>
      <c r="JT27" s="854"/>
      <c r="JU27" s="855"/>
      <c r="JV27" s="856" t="str">
        <f>IFERROR(IF(OR(JQ27="日",JQ27="祝",JQ27=0,JR27=""),"　",MAX(IF(AND(JR27&lt;=JV14,JT27&gt;JW14),JW14-JV14,IF(AND(JR27&gt;JV14,JT27&lt;=JW14),JT27-JR27,IF(AND(JR27&lt;=JV14,JT27&lt;=JW14),JT27-JV14,IF(AND(JR27&gt;JV14,JT27&gt;JW14),JW14-JR27,0)))),0)),0)</f>
        <v>　</v>
      </c>
      <c r="JW27" s="857"/>
      <c r="JX27" s="858"/>
      <c r="JY27" s="856" t="str">
        <f>IFERROR(IF(OR(JQ27="日",JQ27="祝",JQ27=0,JR27=""),"　",MAX(IF(AND(JR27&gt;KB14,JT27&gt;JZ14),0,IF(AND(JR27&lt;=KB14,JR27&gt;JY14,JT27&gt;JZ14),KB14-JR27,IF(AND(JR27&lt;=KB14,JR27&lt;=JY14,JT27&gt;JZ14),KB14-JY14,IF(AND(JR27&gt;JY14,JT27&lt;=JZ14),JT27-JR27,IF(AND(JR27&lt;=JY14,JT27&lt;=JZ14),JT27-JY14,0))))),0)),0)</f>
        <v>　</v>
      </c>
      <c r="JZ27" s="857"/>
      <c r="KA27" s="858"/>
      <c r="KB27" s="856" t="str">
        <f>IFERROR(IF(OR(JQ27="日",JQ27="祝",JQ27=0,JR27=""),"　",MAX(IF(AND(JR27&lt;=KB14,JT27&gt;KC14),KC14-KB14,IF(JT27&lt;=KC14,0,IF(AND(JR27&gt;KB14,JT27&gt;KC14),KC14-JR27,0))),0)),0)</f>
        <v>　</v>
      </c>
      <c r="KC27" s="857"/>
      <c r="KD27" s="858"/>
      <c r="KE27" s="856" t="str">
        <f>IFERROR(IF(OR(JQ27="日",JQ27="祝",JQ27=0,JR27=""),"　",MAX(IF(JR27&gt;KE14,JT27-JR27,IF(JR27&lt;=KE14,JT27-KE14,0)),0)),0)</f>
        <v>　</v>
      </c>
      <c r="KF27" s="857"/>
      <c r="KG27" s="858"/>
      <c r="KH27" s="856" t="str">
        <f>IFERROR(IF(OR(JQ27="日",JQ27="祝",JQ27=0,JR27=""),"　",MAX(IF(AND(JR27&lt;=KH14,JT27&gt;KI14),KI14-KH14,IF(AND(JR27&gt;KH14,JT27&lt;=KI14),JT27-JR27,IF(AND(JR27&lt;=KH14,JT27&lt;=KI14),JT27-KH14,IF(AND(JR27&gt;KH14,JT27&gt;KI14),KI14-JR27,0)))),0)),0)</f>
        <v>　</v>
      </c>
      <c r="KI27" s="857"/>
      <c r="KJ27" s="858"/>
      <c r="KK27" s="856" t="str">
        <f>IFERROR(IF(OR(JQ27="日",JQ27="祝",JQ27=0,JR27=""),"　",MAX(IF(AND(JR27&gt;KN14,JT27&gt;KL14),0,IF(AND(JR27&lt;=KN14,JR27&gt;KK14,JT27&gt;KL14),KN14-JR27,IF(AND(JR27&lt;=KN14,JR27&lt;=KK14,JT27&gt;KL14),KN14-KK14,IF(AND(JR27&gt;KK14,JT27&lt;=KL14),JT27-JR27,IF(AND(JR27&lt;=KK14,JT27&lt;=KL14),JT27-KK14,0))))),0)),0)</f>
        <v>　</v>
      </c>
      <c r="KL27" s="857"/>
      <c r="KM27" s="858"/>
      <c r="KN27" s="856" t="str">
        <f>IFERROR(IF(OR(JQ27="日",JQ27="祝",JQ27=0,JR27=""),"　",MAX(IF(AND(JR27&lt;=KN14,JT27&gt;KO14),KO14-KN14,IF(JT27&lt;=KO14,0,IF(AND(JR27&gt;KN14,JT27&gt;KO14),KO14-JR27,0))),0)),0)</f>
        <v>　</v>
      </c>
      <c r="KO27" s="857"/>
      <c r="KP27" s="858"/>
      <c r="KQ27" s="856" t="str">
        <f t="shared" si="5"/>
        <v>　</v>
      </c>
      <c r="KR27" s="857"/>
      <c r="KS27" s="858"/>
      <c r="KT27" s="859" t="str">
        <f>IF(KW27="×",TIME(0,0,0),IF(LG4="非常勤",JV27,KH27))</f>
        <v>　</v>
      </c>
      <c r="KU27" s="860"/>
      <c r="KV27" s="861"/>
      <c r="KW27" s="352"/>
      <c r="KX27" s="859" t="str">
        <f>IF(LA27="×",TIME(0,0,0),IF(LG4="非常勤",JY27,KK27))</f>
        <v>　</v>
      </c>
      <c r="KY27" s="860"/>
      <c r="KZ27" s="861"/>
      <c r="LA27" s="352"/>
      <c r="LB27" s="859" t="str">
        <f>IF(LE27="×",TIME(0,0,0),IF(LG4="非常勤",KB27,KN27))</f>
        <v>　</v>
      </c>
      <c r="LC27" s="860"/>
      <c r="LD27" s="861"/>
      <c r="LE27" s="352"/>
      <c r="LF27" s="859" t="str">
        <f>IF(LI27="×",TIME(0,0,0),IF(LG4="非常勤",KE27,KQ27))</f>
        <v>　</v>
      </c>
      <c r="LG27" s="860"/>
      <c r="LH27" s="861"/>
      <c r="LI27" s="352"/>
      <c r="LJ27" s="862"/>
      <c r="LK27" s="863"/>
      <c r="LL27" s="862"/>
      <c r="LM27" s="864"/>
      <c r="LN27" s="863"/>
      <c r="LO27" s="865"/>
      <c r="LP27" s="866"/>
      <c r="LQ27" s="866"/>
      <c r="LR27" s="867"/>
      <c r="LS27" s="377">
        <f>$A$27</f>
        <v>13</v>
      </c>
      <c r="LT27" s="378" t="str">
        <f>$B$27</f>
        <v>月</v>
      </c>
      <c r="LU27" s="854"/>
      <c r="LV27" s="855"/>
      <c r="LW27" s="854"/>
      <c r="LX27" s="855"/>
      <c r="LY27" s="856" t="str">
        <f>IFERROR(IF(OR(LT27="日",LT27="祝",LT27=0,LU27=""),"　",MAX(IF(AND(LU27&lt;=LY14,LW27&gt;LZ14),LZ14-LY14,IF(AND(LU27&gt;LY14,LW27&lt;=LZ14),LW27-LU27,IF(AND(LU27&lt;=LY14,LW27&lt;=LZ14),LW27-LY14,IF(AND(LU27&gt;LY14,LW27&gt;LZ14),LZ14-LU27,0)))),0)),0)</f>
        <v>　</v>
      </c>
      <c r="LZ27" s="857"/>
      <c r="MA27" s="858"/>
      <c r="MB27" s="856" t="str">
        <f>IFERROR(IF(OR(LT27="日",LT27="祝",LT27=0,LU27=""),"　",MAX(IF(AND(LU27&gt;ME14,LW27&gt;MC14),0,IF(AND(LU27&lt;=ME14,LU27&gt;MB14,LW27&gt;MC14),ME14-LU27,IF(AND(LU27&lt;=ME14,LU27&lt;=MB14,LW27&gt;MC14),ME14-MB14,IF(AND(LU27&gt;MB14,LW27&lt;=MC14),LW27-LU27,IF(AND(LU27&lt;=MB14,LW27&lt;=MC14),LW27-MB14,0))))),0)),0)</f>
        <v>　</v>
      </c>
      <c r="MC27" s="857"/>
      <c r="MD27" s="858"/>
      <c r="ME27" s="856" t="str">
        <f>IFERROR(IF(OR(LT27="日",LT27="祝",LT27=0,LU27=""),"　",MAX(IF(AND(LU27&lt;=ME14,LW27&gt;MF14),MF14-ME14,IF(LW27&lt;=MF14,0,IF(AND(LU27&gt;ME14,LW27&gt;MF14),MF14-LU27,0))),0)),0)</f>
        <v>　</v>
      </c>
      <c r="MF27" s="857"/>
      <c r="MG27" s="858"/>
      <c r="MH27" s="856" t="str">
        <f>IFERROR(IF(OR(LT27="日",LT27="祝",LT27=0,LU27=""),"　",MAX(IF(LU27&gt;MH14,LW27-LU27,IF(LU27&lt;=MH14,LW27-MH14,0)),0)),0)</f>
        <v>　</v>
      </c>
      <c r="MI27" s="857"/>
      <c r="MJ27" s="858"/>
      <c r="MK27" s="856" t="str">
        <f>IFERROR(IF(OR(LT27="日",LT27="祝",LT27=0,LU27=""),"　",MAX(IF(AND(LU27&lt;=MK14,LW27&gt;ML14),ML14-MK14,IF(AND(LU27&gt;MK14,LW27&lt;=ML14),LW27-LU27,IF(AND(LU27&lt;=MK14,LW27&lt;=ML14),LW27-MK14,IF(AND(LU27&gt;MK14,LW27&gt;ML14),ML14-LU27,0)))),0)),0)</f>
        <v>　</v>
      </c>
      <c r="ML27" s="857"/>
      <c r="MM27" s="858"/>
      <c r="MN27" s="856" t="str">
        <f>IFERROR(IF(OR(LT27="日",LT27="祝",LT27=0,LU27=""),"　",MAX(IF(AND(LU27&gt;MQ14,LW27&gt;MO14),0,IF(AND(LU27&lt;=MQ14,LU27&gt;MN14,LW27&gt;MO14),MQ14-LU27,IF(AND(LU27&lt;=MQ14,LU27&lt;=MN14,LW27&gt;MO14),MQ14-MN14,IF(AND(LU27&gt;MN14,LW27&lt;=MO14),LW27-LU27,IF(AND(LU27&lt;=MN14,LW27&lt;=MO14),LW27-MN14,0))))),0)),0)</f>
        <v>　</v>
      </c>
      <c r="MO27" s="857"/>
      <c r="MP27" s="858"/>
      <c r="MQ27" s="856" t="str">
        <f>IFERROR(IF(OR(LT27="日",LT27="祝",LT27=0,LU27=""),"　",MAX(IF(AND(LU27&lt;=MQ14,LW27&gt;MR14),MR14-MQ14,IF(LW27&lt;=MR14,0,IF(AND(LU27&gt;MQ14,LW27&gt;MR14),MR14-LU27,0))),0)),0)</f>
        <v>　</v>
      </c>
      <c r="MR27" s="857"/>
      <c r="MS27" s="858"/>
      <c r="MT27" s="856" t="str">
        <f t="shared" si="6"/>
        <v>　</v>
      </c>
      <c r="MU27" s="857"/>
      <c r="MV27" s="858"/>
      <c r="MW27" s="859" t="str">
        <f>IF(MZ27="×",TIME(0,0,0),IF(NJ4="非常勤",LY27,MK27))</f>
        <v>　</v>
      </c>
      <c r="MX27" s="860"/>
      <c r="MY27" s="861"/>
      <c r="MZ27" s="352"/>
      <c r="NA27" s="859" t="str">
        <f>IF(ND27="×",TIME(0,0,0),IF(NJ4="非常勤",MB27,MN27))</f>
        <v>　</v>
      </c>
      <c r="NB27" s="860"/>
      <c r="NC27" s="861"/>
      <c r="ND27" s="352"/>
      <c r="NE27" s="859" t="str">
        <f>IF(NH27="×",TIME(0,0,0),IF(NJ4="非常勤",ME27,MQ27))</f>
        <v>　</v>
      </c>
      <c r="NF27" s="860"/>
      <c r="NG27" s="861"/>
      <c r="NH27" s="352"/>
      <c r="NI27" s="859" t="str">
        <f>IF(NL27="×",TIME(0,0,0),IF(NJ4="非常勤",MH27,MT27))</f>
        <v>　</v>
      </c>
      <c r="NJ27" s="860"/>
      <c r="NK27" s="861"/>
      <c r="NL27" s="352"/>
      <c r="NM27" s="862"/>
      <c r="NN27" s="863"/>
      <c r="NO27" s="862"/>
      <c r="NP27" s="864"/>
      <c r="NQ27" s="863"/>
      <c r="NR27" s="865"/>
      <c r="NS27" s="866"/>
      <c r="NT27" s="866"/>
      <c r="NU27" s="867"/>
      <c r="NV27" s="377">
        <f>$A$27</f>
        <v>13</v>
      </c>
      <c r="NW27" s="378" t="str">
        <f>$B$27</f>
        <v>月</v>
      </c>
      <c r="NX27" s="854"/>
      <c r="NY27" s="855"/>
      <c r="NZ27" s="854"/>
      <c r="OA27" s="855"/>
      <c r="OB27" s="856" t="str">
        <f>IFERROR(IF(OR(NW27="日",NW27="祝",NW27=0,NX27=""),"　",MAX(IF(AND(NX27&lt;=OB14,NZ27&gt;OC14),OC14-OB14,IF(AND(NX27&gt;OB14,NZ27&lt;=OC14),NZ27-NX27,IF(AND(NX27&lt;=OB14,NZ27&lt;=OC14),NZ27-OB14,IF(AND(NX27&gt;OB14,NZ27&gt;OC14),OC14-NX27,0)))),0)),0)</f>
        <v>　</v>
      </c>
      <c r="OC27" s="857"/>
      <c r="OD27" s="858"/>
      <c r="OE27" s="856" t="str">
        <f>IFERROR(IF(OR(NW27="日",NW27="祝",NW27=0,NX27=""),"　",MAX(IF(AND(NX27&gt;OH14,NZ27&gt;OF14),0,IF(AND(NX27&lt;=OH14,NX27&gt;OE14,NZ27&gt;OF14),OH14-NX27,IF(AND(NX27&lt;=OH14,NX27&lt;=OE14,NZ27&gt;OF14),OH14-OE14,IF(AND(NX27&gt;OE14,NZ27&lt;=OF14),NZ27-NX27,IF(AND(NX27&lt;=OE14,NZ27&lt;=OF14),NZ27-OE14,0))))),0)),0)</f>
        <v>　</v>
      </c>
      <c r="OF27" s="857"/>
      <c r="OG27" s="858"/>
      <c r="OH27" s="856" t="str">
        <f>IFERROR(IF(OR(NW27="日",NW27="祝",NW27=0,NX27=""),"　",MAX(IF(AND(NX27&lt;=OH14,NZ27&gt;OI14),OI14-OH14,IF(NZ27&lt;=OI14,0,IF(AND(NX27&gt;OH14,NZ27&gt;OI14),OI14-NX27,0))),0)),0)</f>
        <v>　</v>
      </c>
      <c r="OI27" s="857"/>
      <c r="OJ27" s="858"/>
      <c r="OK27" s="856" t="str">
        <f>IFERROR(IF(OR(NW27="日",NW27="祝",NW27=0,NX27=""),"　",MAX(IF(NX27&gt;OK14,NZ27-NX27,IF(NX27&lt;=OK14,NZ27-OK14,0)),0)),0)</f>
        <v>　</v>
      </c>
      <c r="OL27" s="857"/>
      <c r="OM27" s="858"/>
      <c r="ON27" s="856" t="str">
        <f>IFERROR(IF(OR(NW27="日",NW27="祝",NW27=0,NX27=""),"　",MAX(IF(AND(NX27&lt;=ON14,NZ27&gt;OO14),OO14-ON14,IF(AND(NX27&gt;ON14,NZ27&lt;=OO14),NZ27-NX27,IF(AND(NX27&lt;=ON14,NZ27&lt;=OO14),NZ27-ON14,IF(AND(NX27&gt;ON14,NZ27&gt;OO14),OO14-NX27,0)))),0)),0)</f>
        <v>　</v>
      </c>
      <c r="OO27" s="857"/>
      <c r="OP27" s="858"/>
      <c r="OQ27" s="856" t="str">
        <f>IFERROR(IF(OR(NW27="日",NW27="祝",NW27=0,NX27=""),"　",MAX(IF(AND(NX27&gt;OT14,NZ27&gt;OR14),0,IF(AND(NX27&lt;=OT14,NX27&gt;OQ14,NZ27&gt;OR14),OT14-NX27,IF(AND(NX27&lt;=OT14,NX27&lt;=OQ14,NZ27&gt;OR14),OT14-OQ14,IF(AND(NX27&gt;OQ14,NZ27&lt;=OR14),NZ27-NX27,IF(AND(NX27&lt;=OQ14,NZ27&lt;=OR14),NZ27-OQ14,0))))),0)),0)</f>
        <v>　</v>
      </c>
      <c r="OR27" s="857"/>
      <c r="OS27" s="858"/>
      <c r="OT27" s="856" t="str">
        <f>IFERROR(IF(OR(NW27="日",NW27="祝",NW27=0,NX27=""),"　",MAX(IF(AND(NX27&lt;=OT14,NZ27&gt;OU14),OU14-OT14,IF(NZ27&lt;=OU14,0,IF(AND(NX27&gt;OT14,NZ27&gt;OU14),OU14-NX27,0))),0)),0)</f>
        <v>　</v>
      </c>
      <c r="OU27" s="857"/>
      <c r="OV27" s="858"/>
      <c r="OW27" s="856" t="str">
        <f t="shared" si="7"/>
        <v>　</v>
      </c>
      <c r="OX27" s="857"/>
      <c r="OY27" s="858"/>
      <c r="OZ27" s="859" t="str">
        <f>IF(PC27="×",TIME(0,0,0),IF(PM4="非常勤",OB27,ON27))</f>
        <v>　</v>
      </c>
      <c r="PA27" s="860"/>
      <c r="PB27" s="861"/>
      <c r="PC27" s="352"/>
      <c r="PD27" s="859" t="str">
        <f>IF(PG27="×",TIME(0,0,0),IF(PM4="非常勤",OE27,OQ27))</f>
        <v>　</v>
      </c>
      <c r="PE27" s="860"/>
      <c r="PF27" s="861"/>
      <c r="PG27" s="352"/>
      <c r="PH27" s="859" t="str">
        <f>IF(PK27="×",TIME(0,0,0),IF(PM4="非常勤",OH27,OT27))</f>
        <v>　</v>
      </c>
      <c r="PI27" s="860"/>
      <c r="PJ27" s="861"/>
      <c r="PK27" s="352"/>
      <c r="PL27" s="859" t="str">
        <f>IF(PO27="×",TIME(0,0,0),IF(PM4="非常勤",OK27,OW27))</f>
        <v>　</v>
      </c>
      <c r="PM27" s="860"/>
      <c r="PN27" s="861"/>
      <c r="PO27" s="352"/>
      <c r="PP27" s="862"/>
      <c r="PQ27" s="863"/>
      <c r="PR27" s="862"/>
      <c r="PS27" s="864"/>
      <c r="PT27" s="863"/>
      <c r="PU27" s="865"/>
      <c r="PV27" s="866"/>
      <c r="PW27" s="866"/>
      <c r="PX27" s="867"/>
      <c r="PY27" s="377">
        <f>$A$27</f>
        <v>13</v>
      </c>
      <c r="PZ27" s="378" t="str">
        <f>$B$27</f>
        <v>月</v>
      </c>
      <c r="QA27" s="854"/>
      <c r="QB27" s="855"/>
      <c r="QC27" s="854"/>
      <c r="QD27" s="855"/>
      <c r="QE27" s="856" t="str">
        <f>IFERROR(IF(OR(PZ27="日",PZ27="祝",PZ27=0,QA27=""),"　",MAX(IF(AND(QA27&lt;=QE14,QC27&gt;QF14),QF14-QE14,IF(AND(QA27&gt;QE14,QC27&lt;=QF14),QC27-QA27,IF(AND(QA27&lt;=QE14,QC27&lt;=QF14),QC27-QE14,IF(AND(QA27&gt;QE14,QC27&gt;QF14),QF14-QA27,0)))),0)),0)</f>
        <v>　</v>
      </c>
      <c r="QF27" s="857"/>
      <c r="QG27" s="858"/>
      <c r="QH27" s="856" t="str">
        <f>IFERROR(IF(OR(PZ27="日",PZ27="祝",PZ27=0,QA27=""),"　",MAX(IF(AND(QA27&gt;QK14,QC27&gt;QI14),0,IF(AND(QA27&lt;=QK14,QA27&gt;QH14,QC27&gt;QI14),QK14-QA27,IF(AND(QA27&lt;=QK14,QA27&lt;=QH14,QC27&gt;QI14),QK14-QH14,IF(AND(QA27&gt;QH14,QC27&lt;=QI14),QC27-QA27,IF(AND(QA27&lt;=QH14,QC27&lt;=QI14),QC27-QH14,0))))),0)),0)</f>
        <v>　</v>
      </c>
      <c r="QI27" s="857"/>
      <c r="QJ27" s="858"/>
      <c r="QK27" s="856" t="str">
        <f>IFERROR(IF(OR(PZ27="日",PZ27="祝",PZ27=0,QA27=""),"　",MAX(IF(AND(QA27&lt;=QK14,QC27&gt;QL14),QL14-QK14,IF(QC27&lt;=QL14,0,IF(AND(QA27&gt;QK14,QC27&gt;QL14),QL14-QA27,0))),0)),0)</f>
        <v>　</v>
      </c>
      <c r="QL27" s="857"/>
      <c r="QM27" s="858"/>
      <c r="QN27" s="856" t="str">
        <f>IFERROR(IF(OR(PZ27="日",PZ27="祝",PZ27=0,QA27=""),"　",MAX(IF(QA27&gt;QN14,QC27-QA27,IF(QA27&lt;=QN14,QC27-QN14,0)),0)),0)</f>
        <v>　</v>
      </c>
      <c r="QO27" s="857"/>
      <c r="QP27" s="858"/>
      <c r="QQ27" s="856" t="str">
        <f>IFERROR(IF(OR(PZ27="日",PZ27="祝",PZ27=0,QA27=""),"　",MAX(IF(AND(QA27&lt;=QQ14,QC27&gt;QR14),QR14-QQ14,IF(AND(QA27&gt;QQ14,QC27&lt;=QR14),QC27-QA27,IF(AND(QA27&lt;=QQ14,QC27&lt;=QR14),QC27-QQ14,IF(AND(QA27&gt;QQ14,QC27&gt;QR14),QR14-QA27,0)))),0)),0)</f>
        <v>　</v>
      </c>
      <c r="QR27" s="857"/>
      <c r="QS27" s="858"/>
      <c r="QT27" s="856" t="str">
        <f>IFERROR(IF(OR(PZ27="日",PZ27="祝",PZ27=0,QA27=""),"　",MAX(IF(AND(QA27&gt;QW14,QC27&gt;QU14),0,IF(AND(QA27&lt;=QW14,QA27&gt;QT14,QC27&gt;QU14),QW14-QA27,IF(AND(QA27&lt;=QW14,QA27&lt;=QT14,QC27&gt;QU14),QW14-QT14,IF(AND(QA27&gt;QT14,QC27&lt;=QU14),QC27-QA27,IF(AND(QA27&lt;=QT14,QC27&lt;=QU14),QC27-QT14,0))))),0)),0)</f>
        <v>　</v>
      </c>
      <c r="QU27" s="857"/>
      <c r="QV27" s="858"/>
      <c r="QW27" s="856" t="str">
        <f>IFERROR(IF(OR(PZ27="日",PZ27="祝",PZ27=0,QA27=""),"　",MAX(IF(AND(QA27&lt;=QW14,QC27&gt;QX14),QX14-QW14,IF(QC27&lt;=QX14,0,IF(AND(QA27&gt;QW14,QC27&gt;QX14),QX14-QA27,0))),0)),0)</f>
        <v>　</v>
      </c>
      <c r="QX27" s="857"/>
      <c r="QY27" s="858"/>
      <c r="QZ27" s="856" t="str">
        <f t="shared" si="8"/>
        <v>　</v>
      </c>
      <c r="RA27" s="857"/>
      <c r="RB27" s="858"/>
      <c r="RC27" s="859" t="str">
        <f>IF(RF27="×",TIME(0,0,0),IF(RP4="非常勤",QE27,QQ27))</f>
        <v>　</v>
      </c>
      <c r="RD27" s="860"/>
      <c r="RE27" s="861"/>
      <c r="RF27" s="352"/>
      <c r="RG27" s="859" t="str">
        <f>IF(RJ27="×",TIME(0,0,0),IF(RP4="非常勤",QH27,QT27))</f>
        <v>　</v>
      </c>
      <c r="RH27" s="860"/>
      <c r="RI27" s="861"/>
      <c r="RJ27" s="352"/>
      <c r="RK27" s="859" t="str">
        <f>IF(RN27="×",TIME(0,0,0),IF(RP4="非常勤",QK27,QW27))</f>
        <v>　</v>
      </c>
      <c r="RL27" s="860"/>
      <c r="RM27" s="861"/>
      <c r="RN27" s="352"/>
      <c r="RO27" s="859" t="str">
        <f>IF(RR27="×",TIME(0,0,0),IF(RP4="非常勤",QN27,QZ27))</f>
        <v>　</v>
      </c>
      <c r="RP27" s="860"/>
      <c r="RQ27" s="861"/>
      <c r="RR27" s="352"/>
      <c r="RS27" s="862"/>
      <c r="RT27" s="863"/>
      <c r="RU27" s="862"/>
      <c r="RV27" s="864"/>
      <c r="RW27" s="863"/>
      <c r="RX27" s="865"/>
      <c r="RY27" s="866"/>
      <c r="RZ27" s="866"/>
      <c r="SA27" s="867"/>
      <c r="SB27" s="377">
        <f>$A$27</f>
        <v>13</v>
      </c>
      <c r="SC27" s="378" t="str">
        <f>$B$27</f>
        <v>月</v>
      </c>
      <c r="SD27" s="854"/>
      <c r="SE27" s="855"/>
      <c r="SF27" s="854"/>
      <c r="SG27" s="855"/>
      <c r="SH27" s="856" t="str">
        <f>IFERROR(IF(OR(SC27="日",SC27="祝",SC27=0,SD27=""),"　",MAX(IF(AND(SD27&lt;=SH14,SF27&gt;SI14),SI14-SH14,IF(AND(SD27&gt;SH14,SF27&lt;=SI14),SF27-SD27,IF(AND(SD27&lt;=SH14,SF27&lt;=SI14),SF27-SH14,IF(AND(SD27&gt;SH14,SF27&gt;SI14),SI14-SD27,0)))),0)),0)</f>
        <v>　</v>
      </c>
      <c r="SI27" s="857"/>
      <c r="SJ27" s="858"/>
      <c r="SK27" s="856" t="str">
        <f>IFERROR(IF(OR(SC27="日",SC27="祝",SC27=0,SD27=""),"　",MAX(IF(AND(SD27&gt;SN14,SF27&gt;SL14),0,IF(AND(SD27&lt;=SN14,SD27&gt;SK14,SF27&gt;SL14),SN14-SD27,IF(AND(SD27&lt;=SN14,SD27&lt;=SK14,SF27&gt;SL14),SN14-SK14,IF(AND(SD27&gt;SK14,SF27&lt;=SL14),SF27-SD27,IF(AND(SD27&lt;=SK14,SF27&lt;=SL14),SF27-SK14,0))))),0)),0)</f>
        <v>　</v>
      </c>
      <c r="SL27" s="857"/>
      <c r="SM27" s="858"/>
      <c r="SN27" s="856" t="str">
        <f>IFERROR(IF(OR(SC27="日",SC27="祝",SC27=0,SD27=""),"　",MAX(IF(AND(SD27&lt;=SN14,SF27&gt;SO14),SO14-SN14,IF(SF27&lt;=SO14,0,IF(AND(SD27&gt;SN14,SF27&gt;SO14),SO14-SD27,0))),0)),0)</f>
        <v>　</v>
      </c>
      <c r="SO27" s="857"/>
      <c r="SP27" s="858"/>
      <c r="SQ27" s="856" t="str">
        <f>IFERROR(IF(OR(SC27="日",SC27="祝",SC27=0,SD27=""),"　",MAX(IF(SD27&gt;SQ14,SF27-SD27,IF(SD27&lt;=SQ14,SF27-SQ14,0)),0)),0)</f>
        <v>　</v>
      </c>
      <c r="SR27" s="857"/>
      <c r="SS27" s="858"/>
      <c r="ST27" s="856" t="str">
        <f>IFERROR(IF(OR(SC27="日",SC27="祝",SC27=0,SD27=""),"　",MAX(IF(AND(SD27&lt;=ST14,SF27&gt;SU14),SU14-ST14,IF(AND(SD27&gt;ST14,SF27&lt;=SU14),SF27-SD27,IF(AND(SD27&lt;=ST14,SF27&lt;=SU14),SF27-ST14,IF(AND(SD27&gt;ST14,SF27&gt;SU14),SU14-SD27,0)))),0)),0)</f>
        <v>　</v>
      </c>
      <c r="SU27" s="857"/>
      <c r="SV27" s="858"/>
      <c r="SW27" s="856" t="str">
        <f>IFERROR(IF(OR(SC27="日",SC27="祝",SC27=0,SD27=""),"　",MAX(IF(AND(SD27&gt;SZ14,SF27&gt;SX14),0,IF(AND(SD27&lt;=SZ14,SD27&gt;SW14,SF27&gt;SX14),SZ14-SD27,IF(AND(SD27&lt;=SZ14,SD27&lt;=SW14,SF27&gt;SX14),SZ14-SW14,IF(AND(SD27&gt;SW14,SF27&lt;=SX14),SF27-SD27,IF(AND(SD27&lt;=SW14,SF27&lt;=SX14),SF27-SW14,0))))),0)),0)</f>
        <v>　</v>
      </c>
      <c r="SX27" s="857"/>
      <c r="SY27" s="858"/>
      <c r="SZ27" s="856" t="str">
        <f>IFERROR(IF(OR(SC27="日",SC27="祝",SC27=0,SD27=""),"　",MAX(IF(AND(SD27&lt;=SZ14,SF27&gt;TA14),TA14-SZ14,IF(SF27&lt;=TA14,0,IF(AND(SD27&gt;SZ14,SF27&gt;TA14),TA14-SD27,0))),0)),0)</f>
        <v>　</v>
      </c>
      <c r="TA27" s="857"/>
      <c r="TB27" s="858"/>
      <c r="TC27" s="856" t="str">
        <f t="shared" si="9"/>
        <v>　</v>
      </c>
      <c r="TD27" s="857"/>
      <c r="TE27" s="858"/>
      <c r="TF27" s="859" t="str">
        <f>IF(TI27="×",TIME(0,0,0),IF(TS4="非常勤",SH27,ST27))</f>
        <v>　</v>
      </c>
      <c r="TG27" s="860"/>
      <c r="TH27" s="861"/>
      <c r="TI27" s="352"/>
      <c r="TJ27" s="859" t="str">
        <f>IF(TM27="×",TIME(0,0,0),IF(TS4="非常勤",SK27,SW27))</f>
        <v>　</v>
      </c>
      <c r="TK27" s="860"/>
      <c r="TL27" s="861"/>
      <c r="TM27" s="352"/>
      <c r="TN27" s="859" t="str">
        <f>IF(TQ27="×",TIME(0,0,0),IF(TS4="非常勤",SN27,SZ27))</f>
        <v>　</v>
      </c>
      <c r="TO27" s="860"/>
      <c r="TP27" s="861"/>
      <c r="TQ27" s="352"/>
      <c r="TR27" s="859" t="str">
        <f>IF(TU27="×",TIME(0,0,0),IF(TS4="非常勤",SQ27,TC27))</f>
        <v>　</v>
      </c>
      <c r="TS27" s="860"/>
      <c r="TT27" s="861"/>
      <c r="TU27" s="352"/>
      <c r="TV27" s="862"/>
      <c r="TW27" s="863"/>
      <c r="TX27" s="862"/>
      <c r="TY27" s="864"/>
      <c r="TZ27" s="863"/>
      <c r="UA27" s="865"/>
      <c r="UB27" s="866"/>
      <c r="UC27" s="866"/>
      <c r="UD27" s="867"/>
      <c r="UE27" s="377">
        <f>$A$27</f>
        <v>13</v>
      </c>
      <c r="UF27" s="378" t="str">
        <f>$B$27</f>
        <v>月</v>
      </c>
      <c r="UG27" s="854"/>
      <c r="UH27" s="855"/>
      <c r="UI27" s="854"/>
      <c r="UJ27" s="855"/>
      <c r="UK27" s="856" t="str">
        <f>IFERROR(IF(OR(UF27="日",UF27="祝",UF27=0,UG27=""),"　",MAX(IF(AND(UG27&lt;=UK14,UI27&gt;UL14),UL14-UK14,IF(AND(UG27&gt;UK14,UI27&lt;=UL14),UI27-UG27,IF(AND(UG27&lt;=UK14,UI27&lt;=UL14),UI27-UK14,IF(AND(UG27&gt;UK14,UI27&gt;UL14),UL14-UG27,0)))),0)),0)</f>
        <v>　</v>
      </c>
      <c r="UL27" s="857"/>
      <c r="UM27" s="858"/>
      <c r="UN27" s="856" t="str">
        <f>IFERROR(IF(OR(UF27="日",UF27="祝",UF27=0,UG27=""),"　",MAX(IF(AND(UG27&gt;UQ14,UI27&gt;UO14),0,IF(AND(UG27&lt;=UQ14,UG27&gt;UN14,UI27&gt;UO14),UQ14-UG27,IF(AND(UG27&lt;=UQ14,UG27&lt;=UN14,UI27&gt;UO14),UQ14-UN14,IF(AND(UG27&gt;UN14,UI27&lt;=UO14),UI27-UG27,IF(AND(UG27&lt;=UN14,UI27&lt;=UO14),UI27-UN14,0))))),0)),0)</f>
        <v>　</v>
      </c>
      <c r="UO27" s="857"/>
      <c r="UP27" s="858"/>
      <c r="UQ27" s="856" t="str">
        <f>IFERROR(IF(OR(UF27="日",UF27="祝",UF27=0,UG27=""),"　",MAX(IF(AND(UG27&lt;=UQ14,UI27&gt;UR14),UR14-UQ14,IF(UI27&lt;=UR14,0,IF(AND(UG27&gt;UQ14,UI27&gt;UR14),UR14-UG27,0))),0)),0)</f>
        <v>　</v>
      </c>
      <c r="UR27" s="857"/>
      <c r="US27" s="858"/>
      <c r="UT27" s="856" t="str">
        <f>IFERROR(IF(OR(UF27="日",UF27="祝",UF27=0,UG27=""),"　",MAX(IF(UG27&gt;UT14,UI27-UG27,IF(UG27&lt;=UT14,UI27-UT14,0)),0)),0)</f>
        <v>　</v>
      </c>
      <c r="UU27" s="857"/>
      <c r="UV27" s="858"/>
      <c r="UW27" s="856" t="str">
        <f>IFERROR(IF(OR(UF27="日",UF27="祝",UF27=0,UG27=""),"　",MAX(IF(AND(UG27&lt;=UW14,UI27&gt;UX14),UX14-UW14,IF(AND(UG27&gt;UW14,UI27&lt;=UX14),UI27-UG27,IF(AND(UG27&lt;=UW14,UI27&lt;=UX14),UI27-UW14,IF(AND(UG27&gt;UW14,UI27&gt;UX14),UX14-UG27,0)))),0)),0)</f>
        <v>　</v>
      </c>
      <c r="UX27" s="857"/>
      <c r="UY27" s="858"/>
      <c r="UZ27" s="856" t="str">
        <f>IFERROR(IF(OR(UF27="日",UF27="祝",UF27=0,UG27=""),"　",MAX(IF(AND(UG27&gt;VC14,UI27&gt;VA14),0,IF(AND(UG27&lt;=VC14,UG27&gt;UZ14,UI27&gt;VA14),VC14-UG27,IF(AND(UG27&lt;=VC14,UG27&lt;=UZ14,UI27&gt;VA14),VC14-UZ14,IF(AND(UG27&gt;UZ14,UI27&lt;=VA14),UI27-UG27,IF(AND(UG27&lt;=UZ14,UI27&lt;=VA14),UI27-UZ14,0))))),0)),0)</f>
        <v>　</v>
      </c>
      <c r="VA27" s="857"/>
      <c r="VB27" s="858"/>
      <c r="VC27" s="856" t="str">
        <f>IFERROR(IF(OR(UF27="日",UF27="祝",UF27=0,UG27=""),"　",MAX(IF(AND(UG27&lt;=VC14,UI27&gt;VD14),VD14-VC14,IF(UI27&lt;=VD14,0,IF(AND(UG27&gt;VC14,UI27&gt;VD14),VD14-UG27,0))),0)),0)</f>
        <v>　</v>
      </c>
      <c r="VD27" s="857"/>
      <c r="VE27" s="858"/>
      <c r="VF27" s="856" t="str">
        <f t="shared" si="10"/>
        <v>　</v>
      </c>
      <c r="VG27" s="857"/>
      <c r="VH27" s="858"/>
      <c r="VI27" s="859" t="str">
        <f>IF(VL27="×",TIME(0,0,0),IF(VV4="非常勤",UK27,UW27))</f>
        <v>　</v>
      </c>
      <c r="VJ27" s="860"/>
      <c r="VK27" s="861"/>
      <c r="VL27" s="352"/>
      <c r="VM27" s="859" t="str">
        <f>IF(VP27="×",TIME(0,0,0),IF(VV4="非常勤",UN27,UZ27))</f>
        <v>　</v>
      </c>
      <c r="VN27" s="860"/>
      <c r="VO27" s="861"/>
      <c r="VP27" s="352"/>
      <c r="VQ27" s="859" t="str">
        <f>IF(VT27="×",TIME(0,0,0),IF(VV4="非常勤",UQ27,VC27))</f>
        <v>　</v>
      </c>
      <c r="VR27" s="860"/>
      <c r="VS27" s="861"/>
      <c r="VT27" s="352"/>
      <c r="VU27" s="859" t="str">
        <f>IF(VX27="×",TIME(0,0,0),IF(VV4="非常勤",UT27,VF27))</f>
        <v>　</v>
      </c>
      <c r="VV27" s="860"/>
      <c r="VW27" s="861"/>
      <c r="VX27" s="352"/>
      <c r="VY27" s="862"/>
      <c r="VZ27" s="863"/>
      <c r="WA27" s="862"/>
      <c r="WB27" s="864"/>
      <c r="WC27" s="863"/>
      <c r="WD27" s="865"/>
      <c r="WE27" s="866"/>
      <c r="WF27" s="866"/>
      <c r="WG27" s="867"/>
      <c r="WH27" s="377">
        <f>$A$27</f>
        <v>13</v>
      </c>
      <c r="WI27" s="378" t="str">
        <f>$B$27</f>
        <v>月</v>
      </c>
      <c r="WJ27" s="854"/>
      <c r="WK27" s="855"/>
      <c r="WL27" s="854"/>
      <c r="WM27" s="855"/>
      <c r="WN27" s="856" t="str">
        <f>IFERROR(IF(OR(WI27="日",WI27="祝",WI27=0,WJ27=""),"　",MAX(IF(AND(WJ27&lt;=WN14,WL27&gt;WO14),WO14-WN14,IF(AND(WJ27&gt;WN14,WL27&lt;=WO14),WL27-WJ27,IF(AND(WJ27&lt;=WN14,WL27&lt;=WO14),WL27-WN14,IF(AND(WJ27&gt;WN14,WL27&gt;WO14),WO14-WJ27,0)))),0)),0)</f>
        <v>　</v>
      </c>
      <c r="WO27" s="857"/>
      <c r="WP27" s="858"/>
      <c r="WQ27" s="856" t="str">
        <f>IFERROR(IF(OR(WI27="日",WI27="祝",WI27=0,WJ27=""),"　",MAX(IF(AND(WJ27&gt;WT14,WL27&gt;WR14),0,IF(AND(WJ27&lt;=WT14,WJ27&gt;WQ14,WL27&gt;WR14),WT14-WJ27,IF(AND(WJ27&lt;=WT14,WJ27&lt;=WQ14,WL27&gt;WR14),WT14-WQ14,IF(AND(WJ27&gt;WQ14,WL27&lt;=WR14),WL27-WJ27,IF(AND(WJ27&lt;=WQ14,WL27&lt;=WR14),WL27-WQ14,0))))),0)),0)</f>
        <v>　</v>
      </c>
      <c r="WR27" s="857"/>
      <c r="WS27" s="858"/>
      <c r="WT27" s="856" t="str">
        <f>IFERROR(IF(OR(WI27="日",WI27="祝",WI27=0,WJ27=""),"　",MAX(IF(AND(WJ27&lt;=WT14,WL27&gt;WU14),WU14-WT14,IF(WL27&lt;=WU14,0,IF(AND(WJ27&gt;WT14,WL27&gt;WU14),WU14-WJ27,0))),0)),0)</f>
        <v>　</v>
      </c>
      <c r="WU27" s="857"/>
      <c r="WV27" s="858"/>
      <c r="WW27" s="856" t="str">
        <f>IFERROR(IF(OR(WI27="日",WI27="祝",WI27=0,WJ27=""),"　",MAX(IF(WJ27&gt;WW14,WL27-WJ27,IF(WJ27&lt;=WW14,WL27-WW14,0)),0)),0)</f>
        <v>　</v>
      </c>
      <c r="WX27" s="857"/>
      <c r="WY27" s="858"/>
      <c r="WZ27" s="856" t="str">
        <f>IFERROR(IF(OR(WI27="日",WI27="祝",WI27=0,WJ27=""),"　",MAX(IF(AND(WJ27&lt;=WZ14,WL27&gt;XA14),XA14-WZ14,IF(AND(WJ27&gt;WZ14,WL27&lt;=XA14),WL27-WJ27,IF(AND(WJ27&lt;=WZ14,WL27&lt;=XA14),WL27-WZ14,IF(AND(WJ27&gt;WZ14,WL27&gt;XA14),XA14-WJ27,0)))),0)),0)</f>
        <v>　</v>
      </c>
      <c r="XA27" s="857"/>
      <c r="XB27" s="858"/>
      <c r="XC27" s="856" t="str">
        <f>IFERROR(IF(OR(WI27="日",WI27="祝",WI27=0,WJ27=""),"　",MAX(IF(AND(WJ27&gt;XF14,WL27&gt;XD14),0,IF(AND(WJ27&lt;=XF14,WJ27&gt;XC14,WL27&gt;XD14),XF14-WJ27,IF(AND(WJ27&lt;=XF14,WJ27&lt;=XC14,WL27&gt;XD14),XF14-XC14,IF(AND(WJ27&gt;XC14,WL27&lt;=XD14),WL27-WJ27,IF(AND(WJ27&lt;=XC14,WL27&lt;=XD14),WL27-XC14,0))))),0)),0)</f>
        <v>　</v>
      </c>
      <c r="XD27" s="857"/>
      <c r="XE27" s="858"/>
      <c r="XF27" s="856" t="str">
        <f>IFERROR(IF(OR(WI27="日",WI27="祝",WI27=0,WJ27=""),"　",MAX(IF(AND(WJ27&lt;=XF14,WL27&gt;XG14),XG14-XF14,IF(WL27&lt;=XG14,0,IF(AND(WJ27&gt;XF14,WL27&gt;XG14),XG14-WJ27,0))),0)),0)</f>
        <v>　</v>
      </c>
      <c r="XG27" s="857"/>
      <c r="XH27" s="858"/>
      <c r="XI27" s="856" t="str">
        <f t="shared" si="11"/>
        <v>　</v>
      </c>
      <c r="XJ27" s="857"/>
      <c r="XK27" s="858"/>
      <c r="XL27" s="859" t="str">
        <f>IF(XO27="×",TIME(0,0,0),IF(XY4="非常勤",WN27,WZ27))</f>
        <v>　</v>
      </c>
      <c r="XM27" s="860"/>
      <c r="XN27" s="861"/>
      <c r="XO27" s="352"/>
      <c r="XP27" s="859" t="str">
        <f>IF(XS27="×",TIME(0,0,0),IF(XY4="非常勤",WQ27,XC27))</f>
        <v>　</v>
      </c>
      <c r="XQ27" s="860"/>
      <c r="XR27" s="861"/>
      <c r="XS27" s="352"/>
      <c r="XT27" s="859" t="str">
        <f>IF(XW27="×",TIME(0,0,0),IF(XY4="非常勤",WT27,XF27))</f>
        <v>　</v>
      </c>
      <c r="XU27" s="860"/>
      <c r="XV27" s="861"/>
      <c r="XW27" s="352"/>
      <c r="XX27" s="859" t="str">
        <f>IF(YA27="×",TIME(0,0,0),IF(XY4="非常勤",WW27,XI27))</f>
        <v>　</v>
      </c>
      <c r="XY27" s="860"/>
      <c r="XZ27" s="861"/>
      <c r="YA27" s="352"/>
      <c r="YB27" s="862"/>
      <c r="YC27" s="863"/>
      <c r="YD27" s="862"/>
      <c r="YE27" s="864"/>
      <c r="YF27" s="863"/>
      <c r="YG27" s="865"/>
      <c r="YH27" s="866"/>
      <c r="YI27" s="866"/>
      <c r="YJ27" s="867"/>
      <c r="YK27" s="377">
        <f>$A$27</f>
        <v>13</v>
      </c>
      <c r="YL27" s="378" t="str">
        <f>$B$27</f>
        <v>月</v>
      </c>
      <c r="YM27" s="854"/>
      <c r="YN27" s="855"/>
      <c r="YO27" s="854"/>
      <c r="YP27" s="855"/>
      <c r="YQ27" s="856" t="str">
        <f>IFERROR(IF(OR(YL27="日",YL27="祝",YL27=0,YM27=""),"　",MAX(IF(AND(YM27&lt;=YQ14,YO27&gt;YR14),YR14-YQ14,IF(AND(YM27&gt;YQ14,YO27&lt;=YR14),YO27-YM27,IF(AND(YM27&lt;=YQ14,YO27&lt;=YR14),YO27-YQ14,IF(AND(YM27&gt;YQ14,YO27&gt;YR14),YR14-YM27,0)))),0)),0)</f>
        <v>　</v>
      </c>
      <c r="YR27" s="857"/>
      <c r="YS27" s="858"/>
      <c r="YT27" s="856" t="str">
        <f>IFERROR(IF(OR(YL27="日",YL27="祝",YL27=0,YM27=""),"　",MAX(IF(AND(YM27&gt;YW14,YO27&gt;YU14),0,IF(AND(YM27&lt;=YW14,YM27&gt;YT14,YO27&gt;YU14),YW14-YM27,IF(AND(YM27&lt;=YW14,YM27&lt;=YT14,YO27&gt;YU14),YW14-YT14,IF(AND(YM27&gt;YT14,YO27&lt;=YU14),YO27-YM27,IF(AND(YM27&lt;=YT14,YO27&lt;=YU14),YO27-YT14,0))))),0)),0)</f>
        <v>　</v>
      </c>
      <c r="YU27" s="857"/>
      <c r="YV27" s="858"/>
      <c r="YW27" s="856" t="str">
        <f>IFERROR(IF(OR(YL27="日",YL27="祝",YL27=0,YM27=""),"　",MAX(IF(AND(YM27&lt;=YW14,YO27&gt;YX14),YX14-YW14,IF(YO27&lt;=YX14,0,IF(AND(YM27&gt;YW14,YO27&gt;YX14),YX14-YM27,0))),0)),0)</f>
        <v>　</v>
      </c>
      <c r="YX27" s="857"/>
      <c r="YY27" s="858"/>
      <c r="YZ27" s="856" t="str">
        <f>IFERROR(IF(OR(YL27="日",YL27="祝",YL27=0,YM27=""),"　",MAX(IF(YM27&gt;YZ14,YO27-YM27,IF(YM27&lt;=YZ14,YO27-YZ14,0)),0)),0)</f>
        <v>　</v>
      </c>
      <c r="ZA27" s="857"/>
      <c r="ZB27" s="858"/>
      <c r="ZC27" s="856" t="str">
        <f>IFERROR(IF(OR(YL27="日",YL27="祝",YL27=0,YM27=""),"　",MAX(IF(AND(YM27&lt;=ZC14,YO27&gt;ZD14),ZD14-ZC14,IF(AND(YM27&gt;ZC14,YO27&lt;=ZD14),YO27-YM27,IF(AND(YM27&lt;=ZC14,YO27&lt;=ZD14),YO27-ZC14,IF(AND(YM27&gt;ZC14,YO27&gt;ZD14),ZD14-YM27,0)))),0)),0)</f>
        <v>　</v>
      </c>
      <c r="ZD27" s="857"/>
      <c r="ZE27" s="858"/>
      <c r="ZF27" s="856" t="str">
        <f>IFERROR(IF(OR(YL27="日",YL27="祝",YL27=0,YM27=""),"　",MAX(IF(AND(YM27&gt;ZI14,YO27&gt;ZG14),0,IF(AND(YM27&lt;=ZI14,YM27&gt;ZF14,YO27&gt;ZG14),ZI14-YM27,IF(AND(YM27&lt;=ZI14,YM27&lt;=ZF14,YO27&gt;ZG14),ZI14-ZF14,IF(AND(YM27&gt;ZF14,YO27&lt;=ZG14),YO27-YM27,IF(AND(YM27&lt;=ZF14,YO27&lt;=ZG14),YO27-ZF14,0))))),0)),0)</f>
        <v>　</v>
      </c>
      <c r="ZG27" s="857"/>
      <c r="ZH27" s="858"/>
      <c r="ZI27" s="856" t="str">
        <f>IFERROR(IF(OR(YL27="日",YL27="祝",YL27=0,YM27=""),"　",MAX(IF(AND(YM27&lt;=ZI14,YO27&gt;ZJ14),ZJ14-ZI14,IF(YO27&lt;=ZJ14,0,IF(AND(YM27&gt;ZI14,YO27&gt;ZJ14),ZJ14-YM27,0))),0)),0)</f>
        <v>　</v>
      </c>
      <c r="ZJ27" s="857"/>
      <c r="ZK27" s="858"/>
      <c r="ZL27" s="856" t="str">
        <f t="shared" si="12"/>
        <v>　</v>
      </c>
      <c r="ZM27" s="857"/>
      <c r="ZN27" s="858"/>
      <c r="ZO27" s="859" t="str">
        <f>IF(ZR27="×",TIME(0,0,0),IF(AAB4="非常勤",YQ27,ZC27))</f>
        <v>　</v>
      </c>
      <c r="ZP27" s="860"/>
      <c r="ZQ27" s="861"/>
      <c r="ZR27" s="352"/>
      <c r="ZS27" s="859" t="str">
        <f>IF(ZV27="×",TIME(0,0,0),IF(AAB4="非常勤",YT27,ZF27))</f>
        <v>　</v>
      </c>
      <c r="ZT27" s="860"/>
      <c r="ZU27" s="861"/>
      <c r="ZV27" s="352"/>
      <c r="ZW27" s="859" t="str">
        <f>IF(ZZ27="×",TIME(0,0,0),IF(AAB4="非常勤",YW27,ZI27))</f>
        <v>　</v>
      </c>
      <c r="ZX27" s="860"/>
      <c r="ZY27" s="861"/>
      <c r="ZZ27" s="352"/>
      <c r="AAA27" s="859" t="str">
        <f>IF(AAD27="×",TIME(0,0,0),IF(AAB4="非常勤",YZ27,ZL27))</f>
        <v>　</v>
      </c>
      <c r="AAB27" s="860"/>
      <c r="AAC27" s="861"/>
      <c r="AAD27" s="352"/>
      <c r="AAE27" s="862"/>
      <c r="AAF27" s="863"/>
      <c r="AAG27" s="862"/>
      <c r="AAH27" s="864"/>
      <c r="AAI27" s="863"/>
      <c r="AAJ27" s="865"/>
      <c r="AAK27" s="866"/>
      <c r="AAL27" s="866"/>
      <c r="AAM27" s="867"/>
      <c r="AAN27" s="377">
        <f>$A$27</f>
        <v>13</v>
      </c>
      <c r="AAO27" s="378" t="str">
        <f>$B$27</f>
        <v>月</v>
      </c>
      <c r="AAP27" s="854"/>
      <c r="AAQ27" s="855"/>
      <c r="AAR27" s="854"/>
      <c r="AAS27" s="855"/>
      <c r="AAT27" s="856" t="str">
        <f>IFERROR(IF(OR(AAO27="日",AAO27="祝",AAO27=0,AAP27=""),"　",MAX(IF(AND(AAP27&lt;=AAT14,AAR27&gt;AAU14),AAU14-AAT14,IF(AND(AAP27&gt;AAT14,AAR27&lt;=AAU14),AAR27-AAP27,IF(AND(AAP27&lt;=AAT14,AAR27&lt;=AAU14),AAR27-AAT14,IF(AND(AAP27&gt;AAT14,AAR27&gt;AAU14),AAU14-AAP27,0)))),0)),0)</f>
        <v>　</v>
      </c>
      <c r="AAU27" s="857"/>
      <c r="AAV27" s="858"/>
      <c r="AAW27" s="856" t="str">
        <f>IFERROR(IF(OR(AAO27="日",AAO27="祝",AAO27=0,AAP27=""),"　",MAX(IF(AND(AAP27&gt;AAZ14,AAR27&gt;AAX14),0,IF(AND(AAP27&lt;=AAZ14,AAP27&gt;AAW14,AAR27&gt;AAX14),AAZ14-AAP27,IF(AND(AAP27&lt;=AAZ14,AAP27&lt;=AAW14,AAR27&gt;AAX14),AAZ14-AAW14,IF(AND(AAP27&gt;AAW14,AAR27&lt;=AAX14),AAR27-AAP27,IF(AND(AAP27&lt;=AAW14,AAR27&lt;=AAX14),AAR27-AAW14,0))))),0)),0)</f>
        <v>　</v>
      </c>
      <c r="AAX27" s="857"/>
      <c r="AAY27" s="858"/>
      <c r="AAZ27" s="856" t="str">
        <f>IFERROR(IF(OR(AAO27="日",AAO27="祝",AAO27=0,AAP27=""),"　",MAX(IF(AND(AAP27&lt;=AAZ14,AAR27&gt;ABA14),ABA14-AAZ14,IF(AAR27&lt;=ABA14,0,IF(AND(AAP27&gt;AAZ14,AAR27&gt;ABA14),ABA14-AAP27,0))),0)),0)</f>
        <v>　</v>
      </c>
      <c r="ABA27" s="857"/>
      <c r="ABB27" s="858"/>
      <c r="ABC27" s="856" t="str">
        <f>IFERROR(IF(OR(AAO27="日",AAO27="祝",AAO27=0,AAP27=""),"　",MAX(IF(AAP27&gt;ABC14,AAR27-AAP27,IF(AAP27&lt;=ABC14,AAR27-ABC14,0)),0)),0)</f>
        <v>　</v>
      </c>
      <c r="ABD27" s="857"/>
      <c r="ABE27" s="858"/>
      <c r="ABF27" s="856" t="str">
        <f>IFERROR(IF(OR(AAO27="日",AAO27="祝",AAO27=0,AAP27=""),"　",MAX(IF(AND(AAP27&lt;=ABF14,AAR27&gt;ABG14),ABG14-ABF14,IF(AND(AAP27&gt;ABF14,AAR27&lt;=ABG14),AAR27-AAP27,IF(AND(AAP27&lt;=ABF14,AAR27&lt;=ABG14),AAR27-ABF14,IF(AND(AAP27&gt;ABF14,AAR27&gt;ABG14),ABG14-AAP27,0)))),0)),0)</f>
        <v>　</v>
      </c>
      <c r="ABG27" s="857"/>
      <c r="ABH27" s="858"/>
      <c r="ABI27" s="856" t="str">
        <f>IFERROR(IF(OR(AAO27="日",AAO27="祝",AAO27=0,AAP27=""),"　",MAX(IF(AND(AAP27&gt;ABL14,AAR27&gt;ABJ14),0,IF(AND(AAP27&lt;=ABL14,AAP27&gt;ABI14,AAR27&gt;ABJ14),ABL14-AAP27,IF(AND(AAP27&lt;=ABL14,AAP27&lt;=ABI14,AAR27&gt;ABJ14),ABL14-ABI14,IF(AND(AAP27&gt;ABI14,AAR27&lt;=ABJ14),AAR27-AAP27,IF(AND(AAP27&lt;=ABI14,AAR27&lt;=ABJ14),AAR27-ABI14,0))))),0)),0)</f>
        <v>　</v>
      </c>
      <c r="ABJ27" s="857"/>
      <c r="ABK27" s="858"/>
      <c r="ABL27" s="856" t="str">
        <f>IFERROR(IF(OR(AAO27="日",AAO27="祝",AAO27=0,AAP27=""),"　",MAX(IF(AND(AAP27&lt;=ABL14,AAR27&gt;ABM14),ABM14-ABL14,IF(AAR27&lt;=ABM14,0,IF(AND(AAP27&gt;ABL14,AAR27&gt;ABM14),ABM14-AAP27,0))),0)),0)</f>
        <v>　</v>
      </c>
      <c r="ABM27" s="857"/>
      <c r="ABN27" s="858"/>
      <c r="ABO27" s="856" t="str">
        <f t="shared" si="13"/>
        <v>　</v>
      </c>
      <c r="ABP27" s="857"/>
      <c r="ABQ27" s="858"/>
      <c r="ABR27" s="859" t="str">
        <f>IF(ABU27="×",TIME(0,0,0),IF(ACE4="非常勤",AAT27,ABF27))</f>
        <v>　</v>
      </c>
      <c r="ABS27" s="860"/>
      <c r="ABT27" s="861"/>
      <c r="ABU27" s="352"/>
      <c r="ABV27" s="859" t="str">
        <f>IF(ABY27="×",TIME(0,0,0),IF(ACE4="非常勤",AAW27,ABI27))</f>
        <v>　</v>
      </c>
      <c r="ABW27" s="860"/>
      <c r="ABX27" s="861"/>
      <c r="ABY27" s="352"/>
      <c r="ABZ27" s="859" t="str">
        <f>IF(ACC27="×",TIME(0,0,0),IF(ACE4="非常勤",AAZ27,ABL27))</f>
        <v>　</v>
      </c>
      <c r="ACA27" s="860"/>
      <c r="ACB27" s="861"/>
      <c r="ACC27" s="352"/>
      <c r="ACD27" s="859" t="str">
        <f>IF(ACG27="×",TIME(0,0,0),IF(ACE4="非常勤",ABC27,ABO27))</f>
        <v>　</v>
      </c>
      <c r="ACE27" s="860"/>
      <c r="ACF27" s="861"/>
      <c r="ACG27" s="352"/>
      <c r="ACH27" s="862"/>
      <c r="ACI27" s="863"/>
      <c r="ACJ27" s="862"/>
      <c r="ACK27" s="864"/>
      <c r="ACL27" s="863"/>
      <c r="ACM27" s="865"/>
      <c r="ACN27" s="866"/>
      <c r="ACO27" s="866"/>
      <c r="ACP27" s="867"/>
      <c r="ACQ27" s="377">
        <f>$A$27</f>
        <v>13</v>
      </c>
      <c r="ACR27" s="378" t="str">
        <f>$B$27</f>
        <v>月</v>
      </c>
      <c r="ACS27" s="854"/>
      <c r="ACT27" s="855"/>
      <c r="ACU27" s="854"/>
      <c r="ACV27" s="855"/>
      <c r="ACW27" s="856" t="str">
        <f>IFERROR(IF(OR(ACR27="日",ACR27="祝",ACR27=0,ACS27=""),"　",MAX(IF(AND(ACS27&lt;=ACW14,ACU27&gt;ACX14),ACX14-ACW14,IF(AND(ACS27&gt;ACW14,ACU27&lt;=ACX14),ACU27-ACS27,IF(AND(ACS27&lt;=ACW14,ACU27&lt;=ACX14),ACU27-ACW14,IF(AND(ACS27&gt;ACW14,ACU27&gt;ACX14),ACX14-ACS27,0)))),0)),0)</f>
        <v>　</v>
      </c>
      <c r="ACX27" s="857"/>
      <c r="ACY27" s="858"/>
      <c r="ACZ27" s="856" t="str">
        <f>IFERROR(IF(OR(ACR27="日",ACR27="祝",ACR27=0,ACS27=""),"　",MAX(IF(AND(ACS27&gt;ADC14,ACU27&gt;ADA14),0,IF(AND(ACS27&lt;=ADC14,ACS27&gt;ACZ14,ACU27&gt;ADA14),ADC14-ACS27,IF(AND(ACS27&lt;=ADC14,ACS27&lt;=ACZ14,ACU27&gt;ADA14),ADC14-ACZ14,IF(AND(ACS27&gt;ACZ14,ACU27&lt;=ADA14),ACU27-ACS27,IF(AND(ACS27&lt;=ACZ14,ACU27&lt;=ADA14),ACU27-ACZ14,0))))),0)),0)</f>
        <v>　</v>
      </c>
      <c r="ADA27" s="857"/>
      <c r="ADB27" s="858"/>
      <c r="ADC27" s="856" t="str">
        <f>IFERROR(IF(OR(ACR27="日",ACR27="祝",ACR27=0,ACS27=""),"　",MAX(IF(AND(ACS27&lt;=ADC14,ACU27&gt;ADD14),ADD14-ADC14,IF(ACU27&lt;=ADD14,0,IF(AND(ACS27&gt;ADC14,ACU27&gt;ADD14),ADD14-ACS27,0))),0)),0)</f>
        <v>　</v>
      </c>
      <c r="ADD27" s="857"/>
      <c r="ADE27" s="858"/>
      <c r="ADF27" s="856" t="str">
        <f>IFERROR(IF(OR(ACR27="日",ACR27="祝",ACR27=0,ACS27=""),"　",MAX(IF(ACS27&gt;ADF14,ACU27-ACS27,IF(ACS27&lt;=ADF14,ACU27-ADF14,0)),0)),0)</f>
        <v>　</v>
      </c>
      <c r="ADG27" s="857"/>
      <c r="ADH27" s="858"/>
      <c r="ADI27" s="856" t="str">
        <f>IFERROR(IF(OR(ACR27="日",ACR27="祝",ACR27=0,ACS27=""),"　",MAX(IF(AND(ACS27&lt;=ADI14,ACU27&gt;ADJ14),ADJ14-ADI14,IF(AND(ACS27&gt;ADI14,ACU27&lt;=ADJ14),ACU27-ACS27,IF(AND(ACS27&lt;=ADI14,ACU27&lt;=ADJ14),ACU27-ADI14,IF(AND(ACS27&gt;ADI14,ACU27&gt;ADJ14),ADJ14-ACS27,0)))),0)),0)</f>
        <v>　</v>
      </c>
      <c r="ADJ27" s="857"/>
      <c r="ADK27" s="858"/>
      <c r="ADL27" s="856" t="str">
        <f>IFERROR(IF(OR(ACR27="日",ACR27="祝",ACR27=0,ACS27=""),"　",MAX(IF(AND(ACS27&gt;ADO14,ACU27&gt;ADM14),0,IF(AND(ACS27&lt;=ADO14,ACS27&gt;ADL14,ACU27&gt;ADM14),ADO14-ACS27,IF(AND(ACS27&lt;=ADO14,ACS27&lt;=ADL14,ACU27&gt;ADM14),ADO14-ADL14,IF(AND(ACS27&gt;ADL14,ACU27&lt;=ADM14),ACU27-ACS27,IF(AND(ACS27&lt;=ADL14,ACU27&lt;=ADM14),ACU27-ADL14,0))))),0)),0)</f>
        <v>　</v>
      </c>
      <c r="ADM27" s="857"/>
      <c r="ADN27" s="858"/>
      <c r="ADO27" s="856" t="str">
        <f>IFERROR(IF(OR(ACR27="日",ACR27="祝",ACR27=0,ACS27=""),"　",MAX(IF(AND(ACS27&lt;=ADO14,ACU27&gt;ADP14),ADP14-ADO14,IF(ACU27&lt;=ADP14,0,IF(AND(ACS27&gt;ADO14,ACU27&gt;ADP14),ADP14-ACS27,0))),0)),0)</f>
        <v>　</v>
      </c>
      <c r="ADP27" s="857"/>
      <c r="ADQ27" s="858"/>
      <c r="ADR27" s="856" t="str">
        <f t="shared" si="14"/>
        <v>　</v>
      </c>
      <c r="ADS27" s="857"/>
      <c r="ADT27" s="858"/>
      <c r="ADU27" s="859" t="str">
        <f>IF(ADX27="×",TIME(0,0,0),IF(AEH4="非常勤",ACW27,ADI27))</f>
        <v>　</v>
      </c>
      <c r="ADV27" s="860"/>
      <c r="ADW27" s="861"/>
      <c r="ADX27" s="352"/>
      <c r="ADY27" s="859" t="str">
        <f>IF(AEB27="×",TIME(0,0,0),IF(AEH4="非常勤",ACZ27,ADL27))</f>
        <v>　</v>
      </c>
      <c r="ADZ27" s="860"/>
      <c r="AEA27" s="861"/>
      <c r="AEB27" s="352"/>
      <c r="AEC27" s="859" t="str">
        <f>IF(AEF27="×",TIME(0,0,0),IF(AEH4="非常勤",ADC27,ADO27))</f>
        <v>　</v>
      </c>
      <c r="AED27" s="860"/>
      <c r="AEE27" s="861"/>
      <c r="AEF27" s="352"/>
      <c r="AEG27" s="859" t="str">
        <f>IF(AEJ27="×",TIME(0,0,0),IF(AEH4="非常勤",ADF27,ADR27))</f>
        <v>　</v>
      </c>
      <c r="AEH27" s="860"/>
      <c r="AEI27" s="861"/>
      <c r="AEJ27" s="352"/>
      <c r="AEK27" s="862"/>
      <c r="AEL27" s="863"/>
      <c r="AEM27" s="862"/>
      <c r="AEN27" s="864"/>
      <c r="AEO27" s="863"/>
      <c r="AEP27" s="865"/>
      <c r="AEQ27" s="866"/>
      <c r="AER27" s="866"/>
      <c r="AES27" s="867"/>
      <c r="AET27" s="377">
        <f>$A$27</f>
        <v>13</v>
      </c>
      <c r="AEU27" s="378" t="str">
        <f>$B$27</f>
        <v>月</v>
      </c>
      <c r="AEV27" s="854"/>
      <c r="AEW27" s="855"/>
      <c r="AEX27" s="854"/>
      <c r="AEY27" s="855"/>
      <c r="AEZ27" s="856" t="str">
        <f>IFERROR(IF(OR(AEU27="日",AEU27="祝",AEU27=0,AEV27=""),"　",MAX(IF(AND(AEV27&lt;=AEZ14,AEX27&gt;AFA14),AFA14-AEZ14,IF(AND(AEV27&gt;AEZ14,AEX27&lt;=AFA14),AEX27-AEV27,IF(AND(AEV27&lt;=AEZ14,AEX27&lt;=AFA14),AEX27-AEZ14,IF(AND(AEV27&gt;AEZ14,AEX27&gt;AFA14),AFA14-AEV27,0)))),0)),0)</f>
        <v>　</v>
      </c>
      <c r="AFA27" s="857"/>
      <c r="AFB27" s="858"/>
      <c r="AFC27" s="856" t="str">
        <f>IFERROR(IF(OR(AEU27="日",AEU27="祝",AEU27=0,AEV27=""),"　",MAX(IF(AND(AEV27&gt;AFF14,AEX27&gt;AFD14),0,IF(AND(AEV27&lt;=AFF14,AEV27&gt;AFC14,AEX27&gt;AFD14),AFF14-AEV27,IF(AND(AEV27&lt;=AFF14,AEV27&lt;=AFC14,AEX27&gt;AFD14),AFF14-AFC14,IF(AND(AEV27&gt;AFC14,AEX27&lt;=AFD14),AEX27-AEV27,IF(AND(AEV27&lt;=AFC14,AEX27&lt;=AFD14),AEX27-AFC14,0))))),0)),0)</f>
        <v>　</v>
      </c>
      <c r="AFD27" s="857"/>
      <c r="AFE27" s="858"/>
      <c r="AFF27" s="856" t="str">
        <f>IFERROR(IF(OR(AEU27="日",AEU27="祝",AEU27=0,AEV27=""),"　",MAX(IF(AND(AEV27&lt;=AFF14,AEX27&gt;AFG14),AFG14-AFF14,IF(AEX27&lt;=AFG14,0,IF(AND(AEV27&gt;AFF14,AEX27&gt;AFG14),AFG14-AEV27,0))),0)),0)</f>
        <v>　</v>
      </c>
      <c r="AFG27" s="857"/>
      <c r="AFH27" s="858"/>
      <c r="AFI27" s="856" t="str">
        <f>IFERROR(IF(OR(AEU27="日",AEU27="祝",AEU27=0,AEV27=""),"　",MAX(IF(AEV27&gt;AFI14,AEX27-AEV27,IF(AEV27&lt;=AFI14,AEX27-AFI14,0)),0)),0)</f>
        <v>　</v>
      </c>
      <c r="AFJ27" s="857"/>
      <c r="AFK27" s="858"/>
      <c r="AFL27" s="856" t="str">
        <f>IFERROR(IF(OR(AEU27="日",AEU27="祝",AEU27=0,AEV27=""),"　",MAX(IF(AND(AEV27&lt;=AFL14,AEX27&gt;AFM14),AFM14-AFL14,IF(AND(AEV27&gt;AFL14,AEX27&lt;=AFM14),AEX27-AEV27,IF(AND(AEV27&lt;=AFL14,AEX27&lt;=AFM14),AEX27-AFL14,IF(AND(AEV27&gt;AFL14,AEX27&gt;AFM14),AFM14-AEV27,0)))),0)),0)</f>
        <v>　</v>
      </c>
      <c r="AFM27" s="857"/>
      <c r="AFN27" s="858"/>
      <c r="AFO27" s="856" t="str">
        <f>IFERROR(IF(OR(AEU27="日",AEU27="祝",AEU27=0,AEV27=""),"　",MAX(IF(AND(AEV27&gt;AFR14,AEX27&gt;AFP14),0,IF(AND(AEV27&lt;=AFR14,AEV27&gt;AFO14,AEX27&gt;AFP14),AFR14-AEV27,IF(AND(AEV27&lt;=AFR14,AEV27&lt;=AFO14,AEX27&gt;AFP14),AFR14-AFO14,IF(AND(AEV27&gt;AFO14,AEX27&lt;=AFP14),AEX27-AEV27,IF(AND(AEV27&lt;=AFO14,AEX27&lt;=AFP14),AEX27-AFO14,0))))),0)),0)</f>
        <v>　</v>
      </c>
      <c r="AFP27" s="857"/>
      <c r="AFQ27" s="858"/>
      <c r="AFR27" s="856" t="str">
        <f>IFERROR(IF(OR(AEU27="日",AEU27="祝",AEU27=0,AEV27=""),"　",MAX(IF(AND(AEV27&lt;=AFR14,AEX27&gt;AFS14),AFS14-AFR14,IF(AEX27&lt;=AFS14,0,IF(AND(AEV27&gt;AFR14,AEX27&gt;AFS14),AFS14-AEV27,0))),0)),0)</f>
        <v>　</v>
      </c>
      <c r="AFS27" s="857"/>
      <c r="AFT27" s="858"/>
      <c r="AFU27" s="856" t="str">
        <f t="shared" si="15"/>
        <v>　</v>
      </c>
      <c r="AFV27" s="857"/>
      <c r="AFW27" s="858"/>
      <c r="AFX27" s="859" t="str">
        <f>IF(AGA27="×",TIME(0,0,0),IF(AGK4="非常勤",AEZ27,AFL27))</f>
        <v>　</v>
      </c>
      <c r="AFY27" s="860"/>
      <c r="AFZ27" s="861"/>
      <c r="AGA27" s="352"/>
      <c r="AGB27" s="859" t="str">
        <f>IF(AGE27="×",TIME(0,0,0),IF(AGK4="非常勤",AFC27,AFO27))</f>
        <v>　</v>
      </c>
      <c r="AGC27" s="860"/>
      <c r="AGD27" s="861"/>
      <c r="AGE27" s="352"/>
      <c r="AGF27" s="859" t="str">
        <f>IF(AGI27="×",TIME(0,0,0),IF(AGK4="非常勤",AFF27,AFR27))</f>
        <v>　</v>
      </c>
      <c r="AGG27" s="860"/>
      <c r="AGH27" s="861"/>
      <c r="AGI27" s="352"/>
      <c r="AGJ27" s="859" t="str">
        <f>IF(AGM27="×",TIME(0,0,0),IF(AGK4="非常勤",AFI27,AFU27))</f>
        <v>　</v>
      </c>
      <c r="AGK27" s="860"/>
      <c r="AGL27" s="861"/>
      <c r="AGM27" s="352"/>
      <c r="AGN27" s="862"/>
      <c r="AGO27" s="863"/>
      <c r="AGP27" s="862"/>
      <c r="AGQ27" s="864"/>
      <c r="AGR27" s="863"/>
      <c r="AGS27" s="865"/>
      <c r="AGT27" s="866"/>
      <c r="AGU27" s="866"/>
      <c r="AGV27" s="867"/>
      <c r="AGW27" s="377">
        <f>$A$27</f>
        <v>13</v>
      </c>
      <c r="AGX27" s="378" t="str">
        <f>$B$27</f>
        <v>月</v>
      </c>
      <c r="AGY27" s="854"/>
      <c r="AGZ27" s="855"/>
      <c r="AHA27" s="854"/>
      <c r="AHB27" s="855"/>
      <c r="AHC27" s="856" t="str">
        <f>IFERROR(IF(OR(AGX27="日",AGX27="祝",AGX27=0,AGY27=""),"　",MAX(IF(AND(AGY27&lt;=AHC14,AHA27&gt;AHD14),AHD14-AHC14,IF(AND(AGY27&gt;AHC14,AHA27&lt;=AHD14),AHA27-AGY27,IF(AND(AGY27&lt;=AHC14,AHA27&lt;=AHD14),AHA27-AHC14,IF(AND(AGY27&gt;AHC14,AHA27&gt;AHD14),AHD14-AGY27,0)))),0)),0)</f>
        <v>　</v>
      </c>
      <c r="AHD27" s="857"/>
      <c r="AHE27" s="858"/>
      <c r="AHF27" s="856" t="str">
        <f>IFERROR(IF(OR(AGX27="日",AGX27="祝",AGX27=0,AGY27=""),"　",MAX(IF(AND(AGY27&gt;AHI14,AHA27&gt;AHG14),0,IF(AND(AGY27&lt;=AHI14,AGY27&gt;AHF14,AHA27&gt;AHG14),AHI14-AGY27,IF(AND(AGY27&lt;=AHI14,AGY27&lt;=AHF14,AHA27&gt;AHG14),AHI14-AHF14,IF(AND(AGY27&gt;AHF14,AHA27&lt;=AHG14),AHA27-AGY27,IF(AND(AGY27&lt;=AHF14,AHA27&lt;=AHG14),AHA27-AHF14,0))))),0)),0)</f>
        <v>　</v>
      </c>
      <c r="AHG27" s="857"/>
      <c r="AHH27" s="858"/>
      <c r="AHI27" s="856" t="str">
        <f>IFERROR(IF(OR(AGX27="日",AGX27="祝",AGX27=0,AGY27=""),"　",MAX(IF(AND(AGY27&lt;=AHI14,AHA27&gt;AHJ14),AHJ14-AHI14,IF(AHA27&lt;=AHJ14,0,IF(AND(AGY27&gt;AHI14,AHA27&gt;AHJ14),AHJ14-AGY27,0))),0)),0)</f>
        <v>　</v>
      </c>
      <c r="AHJ27" s="857"/>
      <c r="AHK27" s="858"/>
      <c r="AHL27" s="856" t="str">
        <f>IFERROR(IF(OR(AGX27="日",AGX27="祝",AGX27=0,AGY27=""),"　",MAX(IF(AGY27&gt;AHL14,AHA27-AGY27,IF(AGY27&lt;=AHL14,AHA27-AHL14,0)),0)),0)</f>
        <v>　</v>
      </c>
      <c r="AHM27" s="857"/>
      <c r="AHN27" s="858"/>
      <c r="AHO27" s="856" t="str">
        <f>IFERROR(IF(OR(AGX27="日",AGX27="祝",AGX27=0,AGY27=""),"　",MAX(IF(AND(AGY27&lt;=AHO14,AHA27&gt;AHP14),AHP14-AHO14,IF(AND(AGY27&gt;AHO14,AHA27&lt;=AHP14),AHA27-AGY27,IF(AND(AGY27&lt;=AHO14,AHA27&lt;=AHP14),AHA27-AHO14,IF(AND(AGY27&gt;AHO14,AHA27&gt;AHP14),AHP14-AGY27,0)))),0)),0)</f>
        <v>　</v>
      </c>
      <c r="AHP27" s="857"/>
      <c r="AHQ27" s="858"/>
      <c r="AHR27" s="856" t="str">
        <f>IFERROR(IF(OR(AGX27="日",AGX27="祝",AGX27=0,AGY27=""),"　",MAX(IF(AND(AGY27&gt;AHU14,AHA27&gt;AHS14),0,IF(AND(AGY27&lt;=AHU14,AGY27&gt;AHR14,AHA27&gt;AHS14),AHU14-AGY27,IF(AND(AGY27&lt;=AHU14,AGY27&lt;=AHR14,AHA27&gt;AHS14),AHU14-AHR14,IF(AND(AGY27&gt;AHR14,AHA27&lt;=AHS14),AHA27-AGY27,IF(AND(AGY27&lt;=AHR14,AHA27&lt;=AHS14),AHA27-AHR14,0))))),0)),0)</f>
        <v>　</v>
      </c>
      <c r="AHS27" s="857"/>
      <c r="AHT27" s="858"/>
      <c r="AHU27" s="856" t="str">
        <f>IFERROR(IF(OR(AGX27="日",AGX27="祝",AGX27=0,AGY27=""),"　",MAX(IF(AND(AGY27&lt;=AHU14,AHA27&gt;AHV14),AHV14-AHU14,IF(AHA27&lt;=AHV14,0,IF(AND(AGY27&gt;AHU14,AHA27&gt;AHV14),AHV14-AGY27,0))),0)),0)</f>
        <v>　</v>
      </c>
      <c r="AHV27" s="857"/>
      <c r="AHW27" s="858"/>
      <c r="AHX27" s="856" t="str">
        <f t="shared" si="16"/>
        <v>　</v>
      </c>
      <c r="AHY27" s="857"/>
      <c r="AHZ27" s="858"/>
      <c r="AIA27" s="859" t="str">
        <f>IF(AID27="×",TIME(0,0,0),IF(AIN4="非常勤",AHC27,AHO27))</f>
        <v>　</v>
      </c>
      <c r="AIB27" s="860"/>
      <c r="AIC27" s="861"/>
      <c r="AID27" s="352"/>
      <c r="AIE27" s="859" t="str">
        <f>IF(AIH27="×",TIME(0,0,0),IF(AIN4="非常勤",AHF27,AHR27))</f>
        <v>　</v>
      </c>
      <c r="AIF27" s="860"/>
      <c r="AIG27" s="861"/>
      <c r="AIH27" s="352"/>
      <c r="AII27" s="859" t="str">
        <f>IF(AIL27="×",TIME(0,0,0),IF(AIN4="非常勤",AHI27,AHU27))</f>
        <v>　</v>
      </c>
      <c r="AIJ27" s="860"/>
      <c r="AIK27" s="861"/>
      <c r="AIL27" s="352"/>
      <c r="AIM27" s="859" t="str">
        <f>IF(AIP27="×",TIME(0,0,0),IF(AIN4="非常勤",AHL27,AHX27))</f>
        <v>　</v>
      </c>
      <c r="AIN27" s="860"/>
      <c r="AIO27" s="861"/>
      <c r="AIP27" s="352"/>
      <c r="AIQ27" s="862"/>
      <c r="AIR27" s="863"/>
      <c r="AIS27" s="862"/>
      <c r="AIT27" s="864"/>
      <c r="AIU27" s="863"/>
      <c r="AIV27" s="865"/>
      <c r="AIW27" s="866"/>
      <c r="AIX27" s="866"/>
      <c r="AIY27" s="867"/>
      <c r="AIZ27" s="377">
        <f>$A$27</f>
        <v>13</v>
      </c>
      <c r="AJA27" s="378" t="str">
        <f>$B$27</f>
        <v>月</v>
      </c>
      <c r="AJB27" s="854"/>
      <c r="AJC27" s="855"/>
      <c r="AJD27" s="854"/>
      <c r="AJE27" s="855"/>
      <c r="AJF27" s="856" t="str">
        <f>IFERROR(IF(OR(AJA27="日",AJA27="祝",AJA27=0,AJB27=""),"　",MAX(IF(AND(AJB27&lt;=AJF14,AJD27&gt;AJG14),AJG14-AJF14,IF(AND(AJB27&gt;AJF14,AJD27&lt;=AJG14),AJD27-AJB27,IF(AND(AJB27&lt;=AJF14,AJD27&lt;=AJG14),AJD27-AJF14,IF(AND(AJB27&gt;AJF14,AJD27&gt;AJG14),AJG14-AJB27,0)))),0)),0)</f>
        <v>　</v>
      </c>
      <c r="AJG27" s="857"/>
      <c r="AJH27" s="858"/>
      <c r="AJI27" s="856" t="str">
        <f>IFERROR(IF(OR(AJA27="日",AJA27="祝",AJA27=0,AJB27=""),"　",MAX(IF(AND(AJB27&gt;AJL14,AJD27&gt;AJJ14),0,IF(AND(AJB27&lt;=AJL14,AJB27&gt;AJI14,AJD27&gt;AJJ14),AJL14-AJB27,IF(AND(AJB27&lt;=AJL14,AJB27&lt;=AJI14,AJD27&gt;AJJ14),AJL14-AJI14,IF(AND(AJB27&gt;AJI14,AJD27&lt;=AJJ14),AJD27-AJB27,IF(AND(AJB27&lt;=AJI14,AJD27&lt;=AJJ14),AJD27-AJI14,0))))),0)),0)</f>
        <v>　</v>
      </c>
      <c r="AJJ27" s="857"/>
      <c r="AJK27" s="858"/>
      <c r="AJL27" s="856" t="str">
        <f>IFERROR(IF(OR(AJA27="日",AJA27="祝",AJA27=0,AJB27=""),"　",MAX(IF(AND(AJB27&lt;=AJL14,AJD27&gt;AJM14),AJM14-AJL14,IF(AJD27&lt;=AJM14,0,IF(AND(AJB27&gt;AJL14,AJD27&gt;AJM14),AJM14-AJB27,0))),0)),0)</f>
        <v>　</v>
      </c>
      <c r="AJM27" s="857"/>
      <c r="AJN27" s="858"/>
      <c r="AJO27" s="856" t="str">
        <f>IFERROR(IF(OR(AJA27="日",AJA27="祝",AJA27=0,AJB27=""),"　",MAX(IF(AJB27&gt;AJO14,AJD27-AJB27,IF(AJB27&lt;=AJO14,AJD27-AJO14,0)),0)),0)</f>
        <v>　</v>
      </c>
      <c r="AJP27" s="857"/>
      <c r="AJQ27" s="858"/>
      <c r="AJR27" s="856" t="str">
        <f>IFERROR(IF(OR(AJA27="日",AJA27="祝",AJA27=0,AJB27=""),"　",MAX(IF(AND(AJB27&lt;=AJR14,AJD27&gt;AJS14),AJS14-AJR14,IF(AND(AJB27&gt;AJR14,AJD27&lt;=AJS14),AJD27-AJB27,IF(AND(AJB27&lt;=AJR14,AJD27&lt;=AJS14),AJD27-AJR14,IF(AND(AJB27&gt;AJR14,AJD27&gt;AJS14),AJS14-AJB27,0)))),0)),0)</f>
        <v>　</v>
      </c>
      <c r="AJS27" s="857"/>
      <c r="AJT27" s="858"/>
      <c r="AJU27" s="856" t="str">
        <f>IFERROR(IF(OR(AJA27="日",AJA27="祝",AJA27=0,AJB27=""),"　",MAX(IF(AND(AJB27&gt;AJX14,AJD27&gt;AJV14),0,IF(AND(AJB27&lt;=AJX14,AJB27&gt;AJU14,AJD27&gt;AJV14),AJX14-AJB27,IF(AND(AJB27&lt;=AJX14,AJB27&lt;=AJU14,AJD27&gt;AJV14),AJX14-AJU14,IF(AND(AJB27&gt;AJU14,AJD27&lt;=AJV14),AJD27-AJB27,IF(AND(AJB27&lt;=AJU14,AJD27&lt;=AJV14),AJD27-AJU14,0))))),0)),0)</f>
        <v>　</v>
      </c>
      <c r="AJV27" s="857"/>
      <c r="AJW27" s="858"/>
      <c r="AJX27" s="856" t="str">
        <f>IFERROR(IF(OR(AJA27="日",AJA27="祝",AJA27=0,AJB27=""),"　",MAX(IF(AND(AJB27&lt;=AJX14,AJD27&gt;AJY14),AJY14-AJX14,IF(AJD27&lt;=AJY14,0,IF(AND(AJB27&gt;AJX14,AJD27&gt;AJY14),AJY14-AJB27,0))),0)),0)</f>
        <v>　</v>
      </c>
      <c r="AJY27" s="857"/>
      <c r="AJZ27" s="858"/>
      <c r="AKA27" s="856" t="str">
        <f t="shared" si="17"/>
        <v>　</v>
      </c>
      <c r="AKB27" s="857"/>
      <c r="AKC27" s="858"/>
      <c r="AKD27" s="859" t="str">
        <f>IF(AKG27="×",TIME(0,0,0),IF(AKQ4="非常勤",AJF27,AJR27))</f>
        <v>　</v>
      </c>
      <c r="AKE27" s="860"/>
      <c r="AKF27" s="861"/>
      <c r="AKG27" s="352"/>
      <c r="AKH27" s="859" t="str">
        <f>IF(AKK27="×",TIME(0,0,0),IF(AKQ4="非常勤",AJI27,AJU27))</f>
        <v>　</v>
      </c>
      <c r="AKI27" s="860"/>
      <c r="AKJ27" s="861"/>
      <c r="AKK27" s="352"/>
      <c r="AKL27" s="859" t="str">
        <f>IF(AKO27="×",TIME(0,0,0),IF(AKQ4="非常勤",AJL27,AJX27))</f>
        <v>　</v>
      </c>
      <c r="AKM27" s="860"/>
      <c r="AKN27" s="861"/>
      <c r="AKO27" s="352"/>
      <c r="AKP27" s="859" t="str">
        <f>IF(AKS27="×",TIME(0,0,0),IF(AKQ4="非常勤",AJO27,AKA27))</f>
        <v>　</v>
      </c>
      <c r="AKQ27" s="860"/>
      <c r="AKR27" s="861"/>
      <c r="AKS27" s="352"/>
      <c r="AKT27" s="862"/>
      <c r="AKU27" s="863"/>
      <c r="AKV27" s="862"/>
      <c r="AKW27" s="864"/>
      <c r="AKX27" s="863"/>
      <c r="AKY27" s="865"/>
      <c r="AKZ27" s="866"/>
      <c r="ALA27" s="866"/>
      <c r="ALB27" s="867"/>
      <c r="ALC27" s="377">
        <f>$A$27</f>
        <v>13</v>
      </c>
      <c r="ALD27" s="378" t="str">
        <f>$B$27</f>
        <v>月</v>
      </c>
      <c r="ALE27" s="854"/>
      <c r="ALF27" s="855"/>
      <c r="ALG27" s="854"/>
      <c r="ALH27" s="855"/>
      <c r="ALI27" s="856" t="str">
        <f>IFERROR(IF(OR(ALD27="日",ALD27="祝",ALD27=0,ALE27=""),"　",MAX(IF(AND(ALE27&lt;=ALI14,ALG27&gt;ALJ14),ALJ14-ALI14,IF(AND(ALE27&gt;ALI14,ALG27&lt;=ALJ14),ALG27-ALE27,IF(AND(ALE27&lt;=ALI14,ALG27&lt;=ALJ14),ALG27-ALI14,IF(AND(ALE27&gt;ALI14,ALG27&gt;ALJ14),ALJ14-ALE27,0)))),0)),0)</f>
        <v>　</v>
      </c>
      <c r="ALJ27" s="857"/>
      <c r="ALK27" s="858"/>
      <c r="ALL27" s="856" t="str">
        <f>IFERROR(IF(OR(ALD27="日",ALD27="祝",ALD27=0,ALE27=""),"　",MAX(IF(AND(ALE27&gt;ALO14,ALG27&gt;ALM14),0,IF(AND(ALE27&lt;=ALO14,ALE27&gt;ALL14,ALG27&gt;ALM14),ALO14-ALE27,IF(AND(ALE27&lt;=ALO14,ALE27&lt;=ALL14,ALG27&gt;ALM14),ALO14-ALL14,IF(AND(ALE27&gt;ALL14,ALG27&lt;=ALM14),ALG27-ALE27,IF(AND(ALE27&lt;=ALL14,ALG27&lt;=ALM14),ALG27-ALL14,0))))),0)),0)</f>
        <v>　</v>
      </c>
      <c r="ALM27" s="857"/>
      <c r="ALN27" s="858"/>
      <c r="ALO27" s="856" t="str">
        <f>IFERROR(IF(OR(ALD27="日",ALD27="祝",ALD27=0,ALE27=""),"　",MAX(IF(AND(ALE27&lt;=ALO14,ALG27&gt;ALP14),ALP14-ALO14,IF(ALG27&lt;=ALP14,0,IF(AND(ALE27&gt;ALO14,ALG27&gt;ALP14),ALP14-ALE27,0))),0)),0)</f>
        <v>　</v>
      </c>
      <c r="ALP27" s="857"/>
      <c r="ALQ27" s="858"/>
      <c r="ALR27" s="856" t="str">
        <f>IFERROR(IF(OR(ALD27="日",ALD27="祝",ALD27=0,ALE27=""),"　",MAX(IF(ALE27&gt;ALR14,ALG27-ALE27,IF(ALE27&lt;=ALR14,ALG27-ALR14,0)),0)),0)</f>
        <v>　</v>
      </c>
      <c r="ALS27" s="857"/>
      <c r="ALT27" s="858"/>
      <c r="ALU27" s="856" t="str">
        <f>IFERROR(IF(OR(ALD27="日",ALD27="祝",ALD27=0,ALE27=""),"　",MAX(IF(AND(ALE27&lt;=ALU14,ALG27&gt;ALV14),ALV14-ALU14,IF(AND(ALE27&gt;ALU14,ALG27&lt;=ALV14),ALG27-ALE27,IF(AND(ALE27&lt;=ALU14,ALG27&lt;=ALV14),ALG27-ALU14,IF(AND(ALE27&gt;ALU14,ALG27&gt;ALV14),ALV14-ALE27,0)))),0)),0)</f>
        <v>　</v>
      </c>
      <c r="ALV27" s="857"/>
      <c r="ALW27" s="858"/>
      <c r="ALX27" s="856" t="str">
        <f>IFERROR(IF(OR(ALD27="日",ALD27="祝",ALD27=0,ALE27=""),"　",MAX(IF(AND(ALE27&gt;AMA14,ALG27&gt;ALY14),0,IF(AND(ALE27&lt;=AMA14,ALE27&gt;ALX14,ALG27&gt;ALY14),AMA14-ALE27,IF(AND(ALE27&lt;=AMA14,ALE27&lt;=ALX14,ALG27&gt;ALY14),AMA14-ALX14,IF(AND(ALE27&gt;ALX14,ALG27&lt;=ALY14),ALG27-ALE27,IF(AND(ALE27&lt;=ALX14,ALG27&lt;=ALY14),ALG27-ALX14,0))))),0)),0)</f>
        <v>　</v>
      </c>
      <c r="ALY27" s="857"/>
      <c r="ALZ27" s="858"/>
      <c r="AMA27" s="856" t="str">
        <f>IFERROR(IF(OR(ALD27="日",ALD27="祝",ALD27=0,ALE27=""),"　",MAX(IF(AND(ALE27&lt;=AMA14,ALG27&gt;AMB14),AMB14-AMA14,IF(ALG27&lt;=AMB14,0,IF(AND(ALE27&gt;AMA14,ALG27&gt;AMB14),AMB14-ALE27,0))),0)),0)</f>
        <v>　</v>
      </c>
      <c r="AMB27" s="857"/>
      <c r="AMC27" s="858"/>
      <c r="AMD27" s="856" t="str">
        <f t="shared" si="18"/>
        <v>　</v>
      </c>
      <c r="AME27" s="857"/>
      <c r="AMF27" s="858"/>
      <c r="AMG27" s="859" t="str">
        <f>IF(AMJ27="×",TIME(0,0,0),IF(AMT4="非常勤",ALI27,ALU27))</f>
        <v>　</v>
      </c>
      <c r="AMH27" s="860"/>
      <c r="AMI27" s="861"/>
      <c r="AMJ27" s="352"/>
      <c r="AMK27" s="859" t="str">
        <f>IF(AMN27="×",TIME(0,0,0),IF(AMT4="非常勤",ALL27,ALX27))</f>
        <v>　</v>
      </c>
      <c r="AML27" s="860"/>
      <c r="AMM27" s="861"/>
      <c r="AMN27" s="352"/>
      <c r="AMO27" s="859" t="str">
        <f>IF(AMR27="×",TIME(0,0,0),IF(AMT4="非常勤",ALO27,AMA27))</f>
        <v>　</v>
      </c>
      <c r="AMP27" s="860"/>
      <c r="AMQ27" s="861"/>
      <c r="AMR27" s="352"/>
      <c r="AMS27" s="859" t="str">
        <f>IF(AMV27="×",TIME(0,0,0),IF(AMT4="非常勤",ALR27,AMD27))</f>
        <v>　</v>
      </c>
      <c r="AMT27" s="860"/>
      <c r="AMU27" s="861"/>
      <c r="AMV27" s="352"/>
      <c r="AMW27" s="862"/>
      <c r="AMX27" s="863"/>
      <c r="AMY27" s="862"/>
      <c r="AMZ27" s="864"/>
      <c r="ANA27" s="863"/>
      <c r="ANB27" s="865"/>
      <c r="ANC27" s="866"/>
      <c r="AND27" s="866"/>
      <c r="ANE27" s="867"/>
      <c r="ANF27" s="377">
        <f>$A$27</f>
        <v>13</v>
      </c>
      <c r="ANG27" s="378" t="str">
        <f>$B$27</f>
        <v>月</v>
      </c>
      <c r="ANH27" s="854"/>
      <c r="ANI27" s="855"/>
      <c r="ANJ27" s="854"/>
      <c r="ANK27" s="855"/>
      <c r="ANL27" s="856" t="str">
        <f>IFERROR(IF(OR(ANG27="日",ANG27="祝",ANG27=0,ANH27=""),"　",MAX(IF(AND(ANH27&lt;=ANL14,ANJ27&gt;ANM14),ANM14-ANL14,IF(AND(ANH27&gt;ANL14,ANJ27&lt;=ANM14),ANJ27-ANH27,IF(AND(ANH27&lt;=ANL14,ANJ27&lt;=ANM14),ANJ27-ANL14,IF(AND(ANH27&gt;ANL14,ANJ27&gt;ANM14),ANM14-ANH27,0)))),0)),0)</f>
        <v>　</v>
      </c>
      <c r="ANM27" s="857"/>
      <c r="ANN27" s="858"/>
      <c r="ANO27" s="856" t="str">
        <f>IFERROR(IF(OR(ANG27="日",ANG27="祝",ANG27=0,ANH27=""),"　",MAX(IF(AND(ANH27&gt;ANR14,ANJ27&gt;ANP14),0,IF(AND(ANH27&lt;=ANR14,ANH27&gt;ANO14,ANJ27&gt;ANP14),ANR14-ANH27,IF(AND(ANH27&lt;=ANR14,ANH27&lt;=ANO14,ANJ27&gt;ANP14),ANR14-ANO14,IF(AND(ANH27&gt;ANO14,ANJ27&lt;=ANP14),ANJ27-ANH27,IF(AND(ANH27&lt;=ANO14,ANJ27&lt;=ANP14),ANJ27-ANO14,0))))),0)),0)</f>
        <v>　</v>
      </c>
      <c r="ANP27" s="857"/>
      <c r="ANQ27" s="858"/>
      <c r="ANR27" s="856" t="str">
        <f>IFERROR(IF(OR(ANG27="日",ANG27="祝",ANG27=0,ANH27=""),"　",MAX(IF(AND(ANH27&lt;=ANR14,ANJ27&gt;ANS14),ANS14-ANR14,IF(ANJ27&lt;=ANS14,0,IF(AND(ANH27&gt;ANR14,ANJ27&gt;ANS14),ANS14-ANH27,0))),0)),0)</f>
        <v>　</v>
      </c>
      <c r="ANS27" s="857"/>
      <c r="ANT27" s="858"/>
      <c r="ANU27" s="856" t="str">
        <f>IFERROR(IF(OR(ANG27="日",ANG27="祝",ANG27=0,ANH27=""),"　",MAX(IF(ANH27&gt;ANU14,ANJ27-ANH27,IF(ANH27&lt;=ANU14,ANJ27-ANU14,0)),0)),0)</f>
        <v>　</v>
      </c>
      <c r="ANV27" s="857"/>
      <c r="ANW27" s="858"/>
      <c r="ANX27" s="856" t="str">
        <f>IFERROR(IF(OR(ANG27="日",ANG27="祝",ANG27=0,ANH27=""),"　",MAX(IF(AND(ANH27&lt;=ANX14,ANJ27&gt;ANY14),ANY14-ANX14,IF(AND(ANH27&gt;ANX14,ANJ27&lt;=ANY14),ANJ27-ANH27,IF(AND(ANH27&lt;=ANX14,ANJ27&lt;=ANY14),ANJ27-ANX14,IF(AND(ANH27&gt;ANX14,ANJ27&gt;ANY14),ANY14-ANH27,0)))),0)),0)</f>
        <v>　</v>
      </c>
      <c r="ANY27" s="857"/>
      <c r="ANZ27" s="858"/>
      <c r="AOA27" s="856" t="str">
        <f>IFERROR(IF(OR(ANG27="日",ANG27="祝",ANG27=0,ANH27=""),"　",MAX(IF(AND(ANH27&gt;AOD14,ANJ27&gt;AOB14),0,IF(AND(ANH27&lt;=AOD14,ANH27&gt;AOA14,ANJ27&gt;AOB14),AOD14-ANH27,IF(AND(ANH27&lt;=AOD14,ANH27&lt;=AOA14,ANJ27&gt;AOB14),AOD14-AOA14,IF(AND(ANH27&gt;AOA14,ANJ27&lt;=AOB14),ANJ27-ANH27,IF(AND(ANH27&lt;=AOA14,ANJ27&lt;=AOB14),ANJ27-AOA14,0))))),0)),0)</f>
        <v>　</v>
      </c>
      <c r="AOB27" s="857"/>
      <c r="AOC27" s="858"/>
      <c r="AOD27" s="856" t="str">
        <f>IFERROR(IF(OR(ANG27="日",ANG27="祝",ANG27=0,ANH27=""),"　",MAX(IF(AND(ANH27&lt;=AOD14,ANJ27&gt;AOE14),AOE14-AOD14,IF(ANJ27&lt;=AOE14,0,IF(AND(ANH27&gt;AOD14,ANJ27&gt;AOE14),AOE14-ANH27,0))),0)),0)</f>
        <v>　</v>
      </c>
      <c r="AOE27" s="857"/>
      <c r="AOF27" s="858"/>
      <c r="AOG27" s="856" t="str">
        <f t="shared" si="19"/>
        <v>　</v>
      </c>
      <c r="AOH27" s="857"/>
      <c r="AOI27" s="858"/>
      <c r="AOJ27" s="859" t="str">
        <f>IF(AOM27="×",TIME(0,0,0),IF(AOW4="非常勤",ANL27,ANX27))</f>
        <v>　</v>
      </c>
      <c r="AOK27" s="860"/>
      <c r="AOL27" s="861"/>
      <c r="AOM27" s="352"/>
      <c r="AON27" s="859" t="str">
        <f>IF(AOQ27="×",TIME(0,0,0),IF(AOW4="非常勤",ANO27,AOA27))</f>
        <v>　</v>
      </c>
      <c r="AOO27" s="860"/>
      <c r="AOP27" s="861"/>
      <c r="AOQ27" s="352"/>
      <c r="AOR27" s="859" t="str">
        <f>IF(AOU27="×",TIME(0,0,0),IF(AOW4="非常勤",ANR27,AOD27))</f>
        <v>　</v>
      </c>
      <c r="AOS27" s="860"/>
      <c r="AOT27" s="861"/>
      <c r="AOU27" s="352"/>
      <c r="AOV27" s="859" t="str">
        <f>IF(AOY27="×",TIME(0,0,0),IF(AOW4="非常勤",ANU27,AOG27))</f>
        <v>　</v>
      </c>
      <c r="AOW27" s="860"/>
      <c r="AOX27" s="861"/>
      <c r="AOY27" s="352"/>
      <c r="AOZ27" s="862"/>
      <c r="APA27" s="863"/>
      <c r="APB27" s="862"/>
      <c r="APC27" s="864"/>
      <c r="APD27" s="863"/>
      <c r="APE27" s="865"/>
      <c r="APF27" s="866"/>
      <c r="APG27" s="866"/>
      <c r="APH27" s="867"/>
    </row>
    <row r="28" spans="1:1100" ht="15" customHeight="1">
      <c r="A28" s="377">
        <f>DAY(DATE('別紙2-1【初めに入力】'!$W$2,'別紙2-1【初めに入力】'!$Q$2,A27+1))</f>
        <v>14</v>
      </c>
      <c r="B28" s="378" t="str">
        <f>IF(IFERROR(MATCH(DATE('別紙2-1【初めに入力】'!$W$2,'別紙2-1【初めに入力】'!$Q$2,$A28),万年カレンダー・祝日!$K$2:$K$27,0),0)&gt;=1,"祝",TEXT(WEEKDAY(DATE('別紙2-1【初めに入力】'!$W$2,'別紙2-1【初めに入力】'!$Q$2,'別表_個別勤務状況（1～20）'!A28)),"aaa"))</f>
        <v>火</v>
      </c>
      <c r="C28" s="797"/>
      <c r="D28" s="797"/>
      <c r="E28" s="797"/>
      <c r="F28" s="797"/>
      <c r="G28" s="856" t="str">
        <f>IFERROR(IF(OR(B28="日",B28="祝",B28=0,C28=""),"　",MAX(IF(AND(C28&lt;=G14,E28&gt;H14),H14-G14,IF(AND(C28&gt;G14,E28&lt;=H14),E28-C28,IF(AND(C28&lt;=G14,E28&lt;=H14),E28-G14,IF(AND(C28&gt;G14,E28&gt;H14),H14-C28,0)))),0)),0)</f>
        <v>　</v>
      </c>
      <c r="H28" s="857"/>
      <c r="I28" s="858"/>
      <c r="J28" s="856" t="str">
        <f>IFERROR(IF(OR(B28="日",B28="祝",B28=0,C28=""),"　",MAX(IF(AND(C28&gt;M14,E28&gt;K14),0,IF(AND(C28&lt;=M14,C28&gt;J14,E28&gt;K14),M14-C28,IF(AND(C28&lt;=M14,C28&lt;=J14,E28&gt;K14),M14-J14,IF(AND(C28&gt;J14,E28&lt;=K14),E28-C28,IF(AND(C28&lt;=J14,E28&lt;=K14),E28-J14,0))))),0)),0)</f>
        <v>　</v>
      </c>
      <c r="K28" s="857"/>
      <c r="L28" s="858"/>
      <c r="M28" s="856" t="str">
        <f>IFERROR(IF(OR(B28="日",B28="祝",B28=0,C28=""),"　",MAX(IF(AND(C28&lt;=M14,E28&gt;N14),N14-M14,IF(E28&lt;=N14,0,IF(AND(C28&gt;M14,E28&gt;N14),N14-C28,0))),0)),0)</f>
        <v>　</v>
      </c>
      <c r="N28" s="857"/>
      <c r="O28" s="858"/>
      <c r="P28" s="856" t="str">
        <f>IFERROR(IF(OR(B28="日",B28="祝",B28=0,C28=""),"　",MAX(IF(C28&gt;P14,E28-C28,IF(C28&lt;=P14,E28-P14,0)),0)),0)</f>
        <v>　</v>
      </c>
      <c r="Q28" s="857"/>
      <c r="R28" s="858"/>
      <c r="S28" s="856" t="str">
        <f>IFERROR(IF(OR(B28="日",B28="祝",B28=0,C28=""),"　",MAX(IF(AND(C28&lt;=S14,E28&gt;T14),T14-S14,IF(AND(C28&gt;S14,E28&lt;=T14),E28-C28,IF(AND(C28&lt;=S14,E28&lt;=T14),E28-S14,IF(AND(C28&gt;S14,E28&gt;T14),T14-C28,0)))),0)),0)</f>
        <v>　</v>
      </c>
      <c r="T28" s="857"/>
      <c r="U28" s="858"/>
      <c r="V28" s="856" t="str">
        <f>IFERROR(IF(OR(B28="日",B28="祝",B28=0,C28=""),"　",MAX(IF(AND(C28&gt;Y14,E28&gt;W14),0,IF(AND(C28&lt;=Y14,C28&gt;V14,E28&gt;W14),Y14-C28,IF(AND(C28&lt;=Y14,C28&lt;=V14,E28&gt;W14),Y14-V14,IF(AND(C28&gt;V14,E28&lt;=W14),E28-C28,IF(AND(C28&lt;=V14,E28&lt;=W14),E28-V14,0))))),0)),0)</f>
        <v>　</v>
      </c>
      <c r="W28" s="857"/>
      <c r="X28" s="858"/>
      <c r="Y28" s="856" t="str">
        <f>IFERROR(IF(OR(B28="日",B28="祝",B28=0,C28=""),"　",MAX(IF(AND(C28&lt;=Y14,E28&gt;Z14),Z14-Y14,IF(E28&lt;=Z14,0,IF(AND(C28&gt;Y14,E28&gt;Z14),Z14-C28,0))),0)),0)</f>
        <v>　</v>
      </c>
      <c r="Z28" s="857"/>
      <c r="AA28" s="858"/>
      <c r="AB28" s="856" t="str">
        <f t="shared" si="0"/>
        <v>　</v>
      </c>
      <c r="AC28" s="857"/>
      <c r="AD28" s="858"/>
      <c r="AE28" s="954" t="str">
        <f>IF(AH28="×",TIME(0,0,0),IF(AR4="非常勤",G28,S28))</f>
        <v>　</v>
      </c>
      <c r="AF28" s="885"/>
      <c r="AG28" s="885"/>
      <c r="AH28" s="352"/>
      <c r="AI28" s="954" t="str">
        <f>IF(AL28="×",TIME(0,0,0),IF(AR4="非常勤",J28,V28))</f>
        <v>　</v>
      </c>
      <c r="AJ28" s="885"/>
      <c r="AK28" s="885"/>
      <c r="AL28" s="352"/>
      <c r="AM28" s="954" t="str">
        <f>IF(AP28="×",TIME(0,0,0),IF(AR4="非常勤",M28,Y28))</f>
        <v>　</v>
      </c>
      <c r="AN28" s="885"/>
      <c r="AO28" s="885"/>
      <c r="AP28" s="352"/>
      <c r="AQ28" s="954" t="str">
        <f>IF(AT28="×",TIME(0,0,0),IF(AR4="非常勤",P28,AB28))</f>
        <v>　</v>
      </c>
      <c r="AR28" s="885"/>
      <c r="AS28" s="955"/>
      <c r="AT28" s="352"/>
      <c r="AU28" s="956"/>
      <c r="AV28" s="956"/>
      <c r="AW28" s="862"/>
      <c r="AX28" s="864"/>
      <c r="AY28" s="863"/>
      <c r="AZ28" s="865"/>
      <c r="BA28" s="866"/>
      <c r="BB28" s="866"/>
      <c r="BC28" s="867"/>
      <c r="BD28" s="377">
        <f>$A$28</f>
        <v>14</v>
      </c>
      <c r="BE28" s="378" t="str">
        <f>$B$28</f>
        <v>火</v>
      </c>
      <c r="BF28" s="854"/>
      <c r="BG28" s="855"/>
      <c r="BH28" s="854"/>
      <c r="BI28" s="855"/>
      <c r="BJ28" s="856" t="str">
        <f>IFERROR(IF(OR(BE28="日",BE28="祝",BE28=0,BF28=""),"　",MAX(IF(AND(BF28&lt;=BJ14,BH28&gt;BK14),BK14-BJ14,IF(AND(BF28&gt;BJ14,BH28&lt;=BK14),BH28-BF28,IF(AND(BF28&lt;=BJ14,BH28&lt;=BK14),BH28-BJ14,IF(AND(BF28&gt;BJ14,BH28&gt;BK14),BK14-BF28,0)))),0)),0)</f>
        <v>　</v>
      </c>
      <c r="BK28" s="857"/>
      <c r="BL28" s="858"/>
      <c r="BM28" s="856" t="str">
        <f>IFERROR(IF(OR(BE28="日",BE28="祝",BE28=0,BF28=""),"　",MAX(IF(AND(BF28&gt;BP14,BH28&gt;BN14),0,IF(AND(BF28&lt;=BP14,BF28&gt;BM14,BH28&gt;BN14),BP14-BF28,IF(AND(BF28&lt;=BP14,BF28&lt;=BM14,BH28&gt;BN14),BP14-BM14,IF(AND(BF28&gt;BM14,BH28&lt;=BN14),BH28-BF28,IF(AND(BF28&lt;=BM14,BH28&lt;=BN14),BH28-BM14,0))))),0)),0)</f>
        <v>　</v>
      </c>
      <c r="BN28" s="857"/>
      <c r="BO28" s="858"/>
      <c r="BP28" s="856" t="str">
        <f>IFERROR(IF(OR(BE28="日",BE28="祝",BE28=0,BF28=""),"　",MAX(IF(AND(BF28&lt;=BP14,BH28&gt;BQ14),BQ14-BP14,IF(BH28&lt;=BQ14,0,IF(AND(BF28&gt;BP14,BH28&gt;BQ14),BQ14-BF28,0))),0)),0)</f>
        <v>　</v>
      </c>
      <c r="BQ28" s="857"/>
      <c r="BR28" s="858"/>
      <c r="BS28" s="856" t="str">
        <f>IFERROR(IF(OR(BE28="日",BE28="祝",BE28=0,BF28=""),"　",MAX(IF(BF28&gt;BS14,BH28-BF28,IF(BF28&lt;=BS14,BH28-BS14,0)),0)),0)</f>
        <v>　</v>
      </c>
      <c r="BT28" s="857"/>
      <c r="BU28" s="858"/>
      <c r="BV28" s="856" t="str">
        <f>IFERROR(IF(OR(BE28="日",BE28="祝",BE28=0,BF28=""),"　",MAX(IF(AND(BF28&lt;=BV14,BH28&gt;BW14),BW14-BV14,IF(AND(BF28&gt;BV14,BH28&lt;=BW14),BH28-BF28,IF(AND(BF28&lt;=BV14,BH28&lt;=BW14),BH28-BV14,IF(AND(BF28&gt;BV14,BH28&gt;BW14),BW14-BF28,0)))),0)),0)</f>
        <v>　</v>
      </c>
      <c r="BW28" s="857"/>
      <c r="BX28" s="858"/>
      <c r="BY28" s="856" t="str">
        <f>IFERROR(IF(OR(BE28="日",BE28="祝",BE28=0,BF28=""),"　",MAX(IF(AND(BF28&gt;CB14,BH28&gt;BZ14),0,IF(AND(BF28&lt;=CB14,BF28&gt;BY14,BH28&gt;BZ14),CB14-BF28,IF(AND(BF28&lt;=CB14,BF28&lt;=BY14,BH28&gt;BZ14),CB14-BY14,IF(AND(BF28&gt;BY14,BH28&lt;=BZ14),BH28-BF28,IF(AND(BF28&lt;=BY14,BH28&lt;=BZ14),BH28-BY14,0))))),0)),0)</f>
        <v>　</v>
      </c>
      <c r="BZ28" s="857"/>
      <c r="CA28" s="858"/>
      <c r="CB28" s="856" t="str">
        <f>IFERROR(IF(OR(BE28="日",BE28="祝",BE28=0,BF28=""),"　",MAX(IF(AND(BF28&lt;=CB14,BH28&gt;CC14),CC14-CB14,IF(BH28&lt;=CC14,0,IF(AND(BF28&gt;CB14,BH28&gt;CC14),CC14-BF28,0))),0)),0)</f>
        <v>　</v>
      </c>
      <c r="CC28" s="857"/>
      <c r="CD28" s="858"/>
      <c r="CE28" s="856" t="str">
        <f t="shared" si="1"/>
        <v>　</v>
      </c>
      <c r="CF28" s="857"/>
      <c r="CG28" s="858"/>
      <c r="CH28" s="859" t="str">
        <f>IF(CK28="×",TIME(0,0,0),IF(CU4="非常勤",BJ28,BV28))</f>
        <v>　</v>
      </c>
      <c r="CI28" s="860"/>
      <c r="CJ28" s="861"/>
      <c r="CK28" s="352"/>
      <c r="CL28" s="859" t="str">
        <f>IF(CO28="×",TIME(0,0,0),IF(CU4="非常勤",BM28,BY28))</f>
        <v>　</v>
      </c>
      <c r="CM28" s="860"/>
      <c r="CN28" s="861"/>
      <c r="CO28" s="352"/>
      <c r="CP28" s="859" t="str">
        <f>IF(CS28="×",TIME(0,0,0),IF(CU4="非常勤",BP28,CB28))</f>
        <v>　</v>
      </c>
      <c r="CQ28" s="860"/>
      <c r="CR28" s="861"/>
      <c r="CS28" s="352"/>
      <c r="CT28" s="859" t="str">
        <f>IF(CW28="×",TIME(0,0,0),IF(CU4="非常勤",BS28,CE28))</f>
        <v>　</v>
      </c>
      <c r="CU28" s="860"/>
      <c r="CV28" s="861"/>
      <c r="CW28" s="352"/>
      <c r="CX28" s="862"/>
      <c r="CY28" s="863"/>
      <c r="CZ28" s="862"/>
      <c r="DA28" s="864"/>
      <c r="DB28" s="863"/>
      <c r="DC28" s="865"/>
      <c r="DD28" s="866"/>
      <c r="DE28" s="866"/>
      <c r="DF28" s="867"/>
      <c r="DG28" s="377">
        <f>$A$28</f>
        <v>14</v>
      </c>
      <c r="DH28" s="378" t="str">
        <f>$B$28</f>
        <v>火</v>
      </c>
      <c r="DI28" s="854"/>
      <c r="DJ28" s="855"/>
      <c r="DK28" s="854"/>
      <c r="DL28" s="855"/>
      <c r="DM28" s="856" t="str">
        <f>IFERROR(IF(OR(DH28="日",DH28="祝",DH28=0,DI28=""),"　",MAX(IF(AND(DI28&lt;=DM14,DK28&gt;DN14),DN14-DM14,IF(AND(DI28&gt;DM14,DK28&lt;=DN14),DK28-DI28,IF(AND(DI28&lt;=DM14,DK28&lt;=DN14),DK28-DM14,IF(AND(DI28&gt;DM14,DK28&gt;DN14),DN14-DI28,0)))),0)),0)</f>
        <v>　</v>
      </c>
      <c r="DN28" s="857"/>
      <c r="DO28" s="858"/>
      <c r="DP28" s="856" t="str">
        <f>IFERROR(IF(OR(DH28="日",DH28="祝",DH28=0,DI28=""),"　",MAX(IF(AND(DI28&gt;DS14,DK28&gt;DQ14),0,IF(AND(DI28&lt;=DS14,DI28&gt;DP14,DK28&gt;DQ14),DS14-DI28,IF(AND(DI28&lt;=DS14,DI28&lt;=DP14,DK28&gt;DQ14),DS14-DP14,IF(AND(DI28&gt;DP14,DK28&lt;=DQ14),DK28-DI28,IF(AND(DI28&lt;=DP14,DK28&lt;=DQ14),DK28-DP14,0))))),0)),0)</f>
        <v>　</v>
      </c>
      <c r="DQ28" s="857"/>
      <c r="DR28" s="858"/>
      <c r="DS28" s="856" t="str">
        <f>IFERROR(IF(OR(DH28="日",DH28="祝",DH28=0,DI28=""),"　",MAX(IF(AND(DI28&lt;=DS14,DK28&gt;DT14),DT14-DS14,IF(DK28&lt;=DT14,0,IF(AND(DI28&gt;DS14,DK28&gt;DT14),DT14-DI28,0))),0)),0)</f>
        <v>　</v>
      </c>
      <c r="DT28" s="857"/>
      <c r="DU28" s="858"/>
      <c r="DV28" s="856" t="str">
        <f>IFERROR(IF(OR(DH28="日",DH28="祝",DH28=0,DI28=""),"　",MAX(IF(DI28&gt;DV14,DK28-DI28,IF(DI28&lt;=DV14,DK28-DV14,0)),0)),0)</f>
        <v>　</v>
      </c>
      <c r="DW28" s="857"/>
      <c r="DX28" s="858"/>
      <c r="DY28" s="856" t="str">
        <f>IFERROR(IF(OR(DH28="日",DH28="祝",DH28=0,DI28=""),"　",MAX(IF(AND(DI28&lt;=DY14,DK28&gt;DZ14),DZ14-DY14,IF(AND(DI28&gt;DY14,DK28&lt;=DZ14),DK28-DI28,IF(AND(DI28&lt;=DY14,DK28&lt;=DZ14),DK28-DY14,IF(AND(DI28&gt;DY14,DK28&gt;DZ14),DZ14-DI28,0)))),0)),0)</f>
        <v>　</v>
      </c>
      <c r="DZ28" s="857"/>
      <c r="EA28" s="858"/>
      <c r="EB28" s="856" t="str">
        <f>IFERROR(IF(OR(DH28="日",DH28="祝",DH28=0,DI28=""),"　",MAX(IF(AND(DI28&gt;EE14,DK28&gt;EC14),0,IF(AND(DI28&lt;=EE14,DI28&gt;EB14,DK28&gt;EC14),EE14-DI28,IF(AND(DI28&lt;=EE14,DI28&lt;=EB14,DK28&gt;EC14),EE14-EB14,IF(AND(DI28&gt;EB14,DK28&lt;=EC14),DK28-DI28,IF(AND(DI28&lt;=EB14,DK28&lt;=EC14),DK28-EB14,0))))),0)),0)</f>
        <v>　</v>
      </c>
      <c r="EC28" s="857"/>
      <c r="ED28" s="858"/>
      <c r="EE28" s="856" t="str">
        <f>IFERROR(IF(OR(DH28="日",DH28="祝",DH28=0,DI28=""),"　",MAX(IF(AND(DI28&lt;=EE14,DK28&gt;EF14),EF14-EE14,IF(DK28&lt;=EF14,0,IF(AND(DI28&gt;EE14,DK28&gt;EF14),EF14-DI28,0))),0)),0)</f>
        <v>　</v>
      </c>
      <c r="EF28" s="857"/>
      <c r="EG28" s="858"/>
      <c r="EH28" s="856" t="str">
        <f t="shared" si="2"/>
        <v>　</v>
      </c>
      <c r="EI28" s="857"/>
      <c r="EJ28" s="858"/>
      <c r="EK28" s="859" t="str">
        <f>IF(EN28="×",TIME(0,0,0),IF(EX4="非常勤",DM28,DY28))</f>
        <v>　</v>
      </c>
      <c r="EL28" s="860"/>
      <c r="EM28" s="861"/>
      <c r="EN28" s="352"/>
      <c r="EO28" s="859" t="str">
        <f>IF(ER28="×",TIME(0,0,0),IF(EX4="非常勤",DP28,EB28))</f>
        <v>　</v>
      </c>
      <c r="EP28" s="860"/>
      <c r="EQ28" s="861"/>
      <c r="ER28" s="352"/>
      <c r="ES28" s="859" t="str">
        <f>IF(EV28="×",TIME(0,0,0),IF(EX4="非常勤",DS28,EE28))</f>
        <v>　</v>
      </c>
      <c r="ET28" s="860"/>
      <c r="EU28" s="861"/>
      <c r="EV28" s="352"/>
      <c r="EW28" s="859" t="str">
        <f>IF(EZ28="×",TIME(0,0,0),IF(EX4="非常勤",DV28,EH28))</f>
        <v>　</v>
      </c>
      <c r="EX28" s="860"/>
      <c r="EY28" s="861"/>
      <c r="EZ28" s="352"/>
      <c r="FA28" s="862"/>
      <c r="FB28" s="863"/>
      <c r="FC28" s="862"/>
      <c r="FD28" s="864"/>
      <c r="FE28" s="863"/>
      <c r="FF28" s="865"/>
      <c r="FG28" s="866"/>
      <c r="FH28" s="866"/>
      <c r="FI28" s="867"/>
      <c r="FJ28" s="377">
        <f>$A$28</f>
        <v>14</v>
      </c>
      <c r="FK28" s="378" t="str">
        <f>$B$28</f>
        <v>火</v>
      </c>
      <c r="FL28" s="854"/>
      <c r="FM28" s="855"/>
      <c r="FN28" s="854"/>
      <c r="FO28" s="855"/>
      <c r="FP28" s="856" t="str">
        <f>IFERROR(IF(OR(FK28="日",FK28="祝",FK28=0,FL28=""),"　",MAX(IF(AND(FL28&lt;=FP14,FN28&gt;FQ14),FQ14-FP14,IF(AND(FL28&gt;FP14,FN28&lt;=FQ14),FN28-FL28,IF(AND(FL28&lt;=FP14,FN28&lt;=FQ14),FN28-FP14,IF(AND(FL28&gt;FP14,FN28&gt;FQ14),FQ14-FL28,0)))),0)),0)</f>
        <v>　</v>
      </c>
      <c r="FQ28" s="857"/>
      <c r="FR28" s="858"/>
      <c r="FS28" s="856" t="str">
        <f>IFERROR(IF(OR(FK28="日",FK28="祝",FK28=0,FL28=""),"　",MAX(IF(AND(FL28&gt;FV14,FN28&gt;FT14),0,IF(AND(FL28&lt;=FV14,FL28&gt;FS14,FN28&gt;FT14),FV14-FL28,IF(AND(FL28&lt;=FV14,FL28&lt;=FS14,FN28&gt;FT14),FV14-FS14,IF(AND(FL28&gt;FS14,FN28&lt;=FT14),FN28-FL28,IF(AND(FL28&lt;=FS14,FN28&lt;=FT14),FN28-FS14,0))))),0)),0)</f>
        <v>　</v>
      </c>
      <c r="FT28" s="857"/>
      <c r="FU28" s="858"/>
      <c r="FV28" s="856" t="str">
        <f>IFERROR(IF(OR(FK28="日",FK28="祝",FK28=0,FL28=""),"　",MAX(IF(AND(FL28&lt;=FV14,FN28&gt;FW14),FW14-FV14,IF(FN28&lt;=FW14,0,IF(AND(FL28&gt;FV14,FN28&gt;FW14),FW14-FL28,0))),0)),0)</f>
        <v>　</v>
      </c>
      <c r="FW28" s="857"/>
      <c r="FX28" s="858"/>
      <c r="FY28" s="856" t="str">
        <f>IFERROR(IF(OR(FK28="日",FK28="祝",FK28=0,FL28=""),"　",MAX(IF(FL28&gt;FY14,FN28-FL28,IF(FL28&lt;=FY14,FN28-FY14,0)),0)),0)</f>
        <v>　</v>
      </c>
      <c r="FZ28" s="857"/>
      <c r="GA28" s="858"/>
      <c r="GB28" s="856" t="str">
        <f>IFERROR(IF(OR(FK28="日",FK28="祝",FK28=0,FL28=""),"　",MAX(IF(AND(FL28&lt;=GB14,FN28&gt;GC14),GC14-GB14,IF(AND(FL28&gt;GB14,FN28&lt;=GC14),FN28-FL28,IF(AND(FL28&lt;=GB14,FN28&lt;=GC14),FN28-GB14,IF(AND(FL28&gt;GB14,FN28&gt;GC14),GC14-FL28,0)))),0)),0)</f>
        <v>　</v>
      </c>
      <c r="GC28" s="857"/>
      <c r="GD28" s="858"/>
      <c r="GE28" s="856" t="str">
        <f>IFERROR(IF(OR(FK28="日",FK28="祝",FK28=0,FL28=""),"　",MAX(IF(AND(FL28&gt;GH14,FN28&gt;GF14),0,IF(AND(FL28&lt;=GH14,FL28&gt;GE14,FN28&gt;GF14),GH14-FL28,IF(AND(FL28&lt;=GH14,FL28&lt;=GE14,FN28&gt;GF14),GH14-GE14,IF(AND(FL28&gt;GE14,FN28&lt;=GF14),FN28-FL28,IF(AND(FL28&lt;=GE14,FN28&lt;=GF14),FN28-GE14,0))))),0)),0)</f>
        <v>　</v>
      </c>
      <c r="GF28" s="857"/>
      <c r="GG28" s="858"/>
      <c r="GH28" s="856" t="str">
        <f>IFERROR(IF(OR(FK28="日",FK28="祝",FK28=0,FL28=""),"　",MAX(IF(AND(FL28&lt;=GH14,FN28&gt;GI14),GI14-GH14,IF(FN28&lt;=GI14,0,IF(AND(FL28&gt;GH14,FN28&gt;GI14),GI14-FL28,0))),0)),0)</f>
        <v>　</v>
      </c>
      <c r="GI28" s="857"/>
      <c r="GJ28" s="858"/>
      <c r="GK28" s="856" t="str">
        <f t="shared" si="3"/>
        <v>　</v>
      </c>
      <c r="GL28" s="857"/>
      <c r="GM28" s="858"/>
      <c r="GN28" s="859" t="str">
        <f>IF(GQ28="×",TIME(0,0,0),IF(HA4="非常勤",FP28,GB28))</f>
        <v>　</v>
      </c>
      <c r="GO28" s="860"/>
      <c r="GP28" s="861"/>
      <c r="GQ28" s="352"/>
      <c r="GR28" s="859" t="str">
        <f>IF(GU28="×",TIME(0,0,0),IF(HA4="非常勤",FS28,GE28))</f>
        <v>　</v>
      </c>
      <c r="GS28" s="860"/>
      <c r="GT28" s="861"/>
      <c r="GU28" s="352"/>
      <c r="GV28" s="859" t="str">
        <f>IF(GY28="×",TIME(0,0,0),IF(HA4="非常勤",FV28,GH28))</f>
        <v>　</v>
      </c>
      <c r="GW28" s="860"/>
      <c r="GX28" s="861"/>
      <c r="GY28" s="352"/>
      <c r="GZ28" s="859" t="str">
        <f>IF(HC28="×",TIME(0,0,0),IF(HA4="非常勤",FY28,GK28))</f>
        <v>　</v>
      </c>
      <c r="HA28" s="860"/>
      <c r="HB28" s="861"/>
      <c r="HC28" s="352"/>
      <c r="HD28" s="862"/>
      <c r="HE28" s="863"/>
      <c r="HF28" s="862"/>
      <c r="HG28" s="864"/>
      <c r="HH28" s="863"/>
      <c r="HI28" s="865"/>
      <c r="HJ28" s="866"/>
      <c r="HK28" s="866"/>
      <c r="HL28" s="867"/>
      <c r="HM28" s="377">
        <f>$A$28</f>
        <v>14</v>
      </c>
      <c r="HN28" s="378" t="str">
        <f>$B$28</f>
        <v>火</v>
      </c>
      <c r="HO28" s="854"/>
      <c r="HP28" s="855"/>
      <c r="HQ28" s="854"/>
      <c r="HR28" s="855"/>
      <c r="HS28" s="856" t="str">
        <f>IFERROR(IF(OR(HN28="日",HN28="祝",HN28=0,HO28=""),"　",MAX(IF(AND(HO28&lt;=HS14,HQ28&gt;HT14),HT14-HS14,IF(AND(HO28&gt;HS14,HQ28&lt;=HT14),HQ28-HO28,IF(AND(HO28&lt;=HS14,HQ28&lt;=HT14),HQ28-HS14,IF(AND(HO28&gt;HS14,HQ28&gt;HT14),HT14-HO28,0)))),0)),0)</f>
        <v>　</v>
      </c>
      <c r="HT28" s="857"/>
      <c r="HU28" s="858"/>
      <c r="HV28" s="856" t="str">
        <f>IFERROR(IF(OR(HN28="日",HN28="祝",HN28=0,HO28=""),"　",MAX(IF(AND(HO28&gt;HY14,HQ28&gt;HW14),0,IF(AND(HO28&lt;=HY14,HO28&gt;HV14,HQ28&gt;HW14),HY14-HO28,IF(AND(HO28&lt;=HY14,HO28&lt;=HV14,HQ28&gt;HW14),HY14-HV14,IF(AND(HO28&gt;HV14,HQ28&lt;=HW14),HQ28-HO28,IF(AND(HO28&lt;=HV14,HQ28&lt;=HW14),HQ28-HV14,0))))),0)),0)</f>
        <v>　</v>
      </c>
      <c r="HW28" s="857"/>
      <c r="HX28" s="858"/>
      <c r="HY28" s="856" t="str">
        <f>IFERROR(IF(OR(HN28="日",HN28="祝",HN28=0,HO28=""),"　",MAX(IF(AND(HO28&lt;=HY14,HQ28&gt;HZ14),HZ14-HY14,IF(HQ28&lt;=HZ14,0,IF(AND(HO28&gt;HY14,HQ28&gt;HZ14),HZ14-HO28,0))),0)),0)</f>
        <v>　</v>
      </c>
      <c r="HZ28" s="857"/>
      <c r="IA28" s="858"/>
      <c r="IB28" s="856" t="str">
        <f>IFERROR(IF(OR(HN28="日",HN28="祝",HN28=0,HO28=""),"　",MAX(IF(HO28&gt;IB14,HQ28-HO28,IF(HO28&lt;=IB14,HQ28-IB14,0)),0)),0)</f>
        <v>　</v>
      </c>
      <c r="IC28" s="857"/>
      <c r="ID28" s="858"/>
      <c r="IE28" s="856" t="str">
        <f>IFERROR(IF(OR(HN28="日",HN28="祝",HN28=0,HO28=""),"　",MAX(IF(AND(HO28&lt;=IE14,HQ28&gt;IF14),IF14-IE14,IF(AND(HO28&gt;IE14,HQ28&lt;=IF14),HQ28-HO28,IF(AND(HO28&lt;=IE14,HQ28&lt;=IF14),HQ28-IE14,IF(AND(HO28&gt;IE14,HQ28&gt;IF14),IF14-HO28,0)))),0)),0)</f>
        <v>　</v>
      </c>
      <c r="IF28" s="857"/>
      <c r="IG28" s="858"/>
      <c r="IH28" s="856" t="str">
        <f>IFERROR(IF(OR(HN28="日",HN28="祝",HN28=0,HO28=""),"　",MAX(IF(AND(HO28&gt;IK14,HQ28&gt;II14),0,IF(AND(HO28&lt;=IK14,HO28&gt;IH14,HQ28&gt;II14),IK14-HO28,IF(AND(HO28&lt;=IK14,HO28&lt;=IH14,HQ28&gt;II14),IK14-IH14,IF(AND(HO28&gt;IH14,HQ28&lt;=II14),HQ28-HO28,IF(AND(HO28&lt;=IH14,HQ28&lt;=II14),HQ28-IH14,0))))),0)),0)</f>
        <v>　</v>
      </c>
      <c r="II28" s="857"/>
      <c r="IJ28" s="858"/>
      <c r="IK28" s="856" t="str">
        <f>IFERROR(IF(OR(HN28="日",HN28="祝",HN28=0,HO28=""),"　",MAX(IF(AND(HO28&lt;=IK14,HQ28&gt;IL14),IL14-IK14,IF(HQ28&lt;=IL14,0,IF(AND(HO28&gt;IK14,HQ28&gt;IL14),IL14-HO28,0))),0)),0)</f>
        <v>　</v>
      </c>
      <c r="IL28" s="857"/>
      <c r="IM28" s="858"/>
      <c r="IN28" s="856" t="str">
        <f t="shared" si="4"/>
        <v>　</v>
      </c>
      <c r="IO28" s="857"/>
      <c r="IP28" s="858"/>
      <c r="IQ28" s="859" t="str">
        <f>IF(IT28="×",TIME(0,0,0),IF(JD4="非常勤",HS28,IE28))</f>
        <v>　</v>
      </c>
      <c r="IR28" s="860"/>
      <c r="IS28" s="861"/>
      <c r="IT28" s="352"/>
      <c r="IU28" s="859" t="str">
        <f>IF(IX28="×",TIME(0,0,0),IF(JD4="非常勤",HV28,IH28))</f>
        <v>　</v>
      </c>
      <c r="IV28" s="860"/>
      <c r="IW28" s="861"/>
      <c r="IX28" s="352"/>
      <c r="IY28" s="859" t="str">
        <f>IF(JB28="×",TIME(0,0,0),IF(JD4="非常勤",HY28,IK28))</f>
        <v>　</v>
      </c>
      <c r="IZ28" s="860"/>
      <c r="JA28" s="861"/>
      <c r="JB28" s="352"/>
      <c r="JC28" s="859" t="str">
        <f>IF(JF28="×",TIME(0,0,0),IF(JD4="非常勤",IB28,IN28))</f>
        <v>　</v>
      </c>
      <c r="JD28" s="860"/>
      <c r="JE28" s="861"/>
      <c r="JF28" s="352"/>
      <c r="JG28" s="862"/>
      <c r="JH28" s="863"/>
      <c r="JI28" s="862"/>
      <c r="JJ28" s="864"/>
      <c r="JK28" s="863"/>
      <c r="JL28" s="865"/>
      <c r="JM28" s="866"/>
      <c r="JN28" s="866"/>
      <c r="JO28" s="867"/>
      <c r="JP28" s="377">
        <f>$A$28</f>
        <v>14</v>
      </c>
      <c r="JQ28" s="378" t="str">
        <f>$B$28</f>
        <v>火</v>
      </c>
      <c r="JR28" s="854"/>
      <c r="JS28" s="855"/>
      <c r="JT28" s="854"/>
      <c r="JU28" s="855"/>
      <c r="JV28" s="856" t="str">
        <f>IFERROR(IF(OR(JQ28="日",JQ28="祝",JQ28=0,JR28=""),"　",MAX(IF(AND(JR28&lt;=JV14,JT28&gt;JW14),JW14-JV14,IF(AND(JR28&gt;JV14,JT28&lt;=JW14),JT28-JR28,IF(AND(JR28&lt;=JV14,JT28&lt;=JW14),JT28-JV14,IF(AND(JR28&gt;JV14,JT28&gt;JW14),JW14-JR28,0)))),0)),0)</f>
        <v>　</v>
      </c>
      <c r="JW28" s="857"/>
      <c r="JX28" s="858"/>
      <c r="JY28" s="856" t="str">
        <f>IFERROR(IF(OR(JQ28="日",JQ28="祝",JQ28=0,JR28=""),"　",MAX(IF(AND(JR28&gt;KB14,JT28&gt;JZ14),0,IF(AND(JR28&lt;=KB14,JR28&gt;JY14,JT28&gt;JZ14),KB14-JR28,IF(AND(JR28&lt;=KB14,JR28&lt;=JY14,JT28&gt;JZ14),KB14-JY14,IF(AND(JR28&gt;JY14,JT28&lt;=JZ14),JT28-JR28,IF(AND(JR28&lt;=JY14,JT28&lt;=JZ14),JT28-JY14,0))))),0)),0)</f>
        <v>　</v>
      </c>
      <c r="JZ28" s="857"/>
      <c r="KA28" s="858"/>
      <c r="KB28" s="856" t="str">
        <f>IFERROR(IF(OR(JQ28="日",JQ28="祝",JQ28=0,JR28=""),"　",MAX(IF(AND(JR28&lt;=KB14,JT28&gt;KC14),KC14-KB14,IF(JT28&lt;=KC14,0,IF(AND(JR28&gt;KB14,JT28&gt;KC14),KC14-JR28,0))),0)),0)</f>
        <v>　</v>
      </c>
      <c r="KC28" s="857"/>
      <c r="KD28" s="858"/>
      <c r="KE28" s="856" t="str">
        <f>IFERROR(IF(OR(JQ28="日",JQ28="祝",JQ28=0,JR28=""),"　",MAX(IF(JR28&gt;KE14,JT28-JR28,IF(JR28&lt;=KE14,JT28-KE14,0)),0)),0)</f>
        <v>　</v>
      </c>
      <c r="KF28" s="857"/>
      <c r="KG28" s="858"/>
      <c r="KH28" s="856" t="str">
        <f>IFERROR(IF(OR(JQ28="日",JQ28="祝",JQ28=0,JR28=""),"　",MAX(IF(AND(JR28&lt;=KH14,JT28&gt;KI14),KI14-KH14,IF(AND(JR28&gt;KH14,JT28&lt;=KI14),JT28-JR28,IF(AND(JR28&lt;=KH14,JT28&lt;=KI14),JT28-KH14,IF(AND(JR28&gt;KH14,JT28&gt;KI14),KI14-JR28,0)))),0)),0)</f>
        <v>　</v>
      </c>
      <c r="KI28" s="857"/>
      <c r="KJ28" s="858"/>
      <c r="KK28" s="856" t="str">
        <f>IFERROR(IF(OR(JQ28="日",JQ28="祝",JQ28=0,JR28=""),"　",MAX(IF(AND(JR28&gt;KN14,JT28&gt;KL14),0,IF(AND(JR28&lt;=KN14,JR28&gt;KK14,JT28&gt;KL14),KN14-JR28,IF(AND(JR28&lt;=KN14,JR28&lt;=KK14,JT28&gt;KL14),KN14-KK14,IF(AND(JR28&gt;KK14,JT28&lt;=KL14),JT28-JR28,IF(AND(JR28&lt;=KK14,JT28&lt;=KL14),JT28-KK14,0))))),0)),0)</f>
        <v>　</v>
      </c>
      <c r="KL28" s="857"/>
      <c r="KM28" s="858"/>
      <c r="KN28" s="856" t="str">
        <f>IFERROR(IF(OR(JQ28="日",JQ28="祝",JQ28=0,JR28=""),"　",MAX(IF(AND(JR28&lt;=KN14,JT28&gt;KO14),KO14-KN14,IF(JT28&lt;=KO14,0,IF(AND(JR28&gt;KN14,JT28&gt;KO14),KO14-JR28,0))),0)),0)</f>
        <v>　</v>
      </c>
      <c r="KO28" s="857"/>
      <c r="KP28" s="858"/>
      <c r="KQ28" s="856" t="str">
        <f t="shared" si="5"/>
        <v>　</v>
      </c>
      <c r="KR28" s="857"/>
      <c r="KS28" s="858"/>
      <c r="KT28" s="859" t="str">
        <f>IF(KW28="×",TIME(0,0,0),IF(LG4="非常勤",JV28,KH28))</f>
        <v>　</v>
      </c>
      <c r="KU28" s="860"/>
      <c r="KV28" s="861"/>
      <c r="KW28" s="352"/>
      <c r="KX28" s="859" t="str">
        <f>IF(LA28="×",TIME(0,0,0),IF(LG4="非常勤",JY28,KK28))</f>
        <v>　</v>
      </c>
      <c r="KY28" s="860"/>
      <c r="KZ28" s="861"/>
      <c r="LA28" s="352"/>
      <c r="LB28" s="859" t="str">
        <f>IF(LE28="×",TIME(0,0,0),IF(LG4="非常勤",KB28,KN28))</f>
        <v>　</v>
      </c>
      <c r="LC28" s="860"/>
      <c r="LD28" s="861"/>
      <c r="LE28" s="352"/>
      <c r="LF28" s="859" t="str">
        <f>IF(LI28="×",TIME(0,0,0),IF(LG4="非常勤",KE28,KQ28))</f>
        <v>　</v>
      </c>
      <c r="LG28" s="860"/>
      <c r="LH28" s="861"/>
      <c r="LI28" s="352"/>
      <c r="LJ28" s="862"/>
      <c r="LK28" s="863"/>
      <c r="LL28" s="862"/>
      <c r="LM28" s="864"/>
      <c r="LN28" s="863"/>
      <c r="LO28" s="865"/>
      <c r="LP28" s="866"/>
      <c r="LQ28" s="866"/>
      <c r="LR28" s="867"/>
      <c r="LS28" s="377">
        <f>$A$28</f>
        <v>14</v>
      </c>
      <c r="LT28" s="378" t="str">
        <f>$B$28</f>
        <v>火</v>
      </c>
      <c r="LU28" s="854"/>
      <c r="LV28" s="855"/>
      <c r="LW28" s="854"/>
      <c r="LX28" s="855"/>
      <c r="LY28" s="856" t="str">
        <f>IFERROR(IF(OR(LT28="日",LT28="祝",LT28=0,LU28=""),"　",MAX(IF(AND(LU28&lt;=LY14,LW28&gt;LZ14),LZ14-LY14,IF(AND(LU28&gt;LY14,LW28&lt;=LZ14),LW28-LU28,IF(AND(LU28&lt;=LY14,LW28&lt;=LZ14),LW28-LY14,IF(AND(LU28&gt;LY14,LW28&gt;LZ14),LZ14-LU28,0)))),0)),0)</f>
        <v>　</v>
      </c>
      <c r="LZ28" s="857"/>
      <c r="MA28" s="858"/>
      <c r="MB28" s="856" t="str">
        <f>IFERROR(IF(OR(LT28="日",LT28="祝",LT28=0,LU28=""),"　",MAX(IF(AND(LU28&gt;ME14,LW28&gt;MC14),0,IF(AND(LU28&lt;=ME14,LU28&gt;MB14,LW28&gt;MC14),ME14-LU28,IF(AND(LU28&lt;=ME14,LU28&lt;=MB14,LW28&gt;MC14),ME14-MB14,IF(AND(LU28&gt;MB14,LW28&lt;=MC14),LW28-LU28,IF(AND(LU28&lt;=MB14,LW28&lt;=MC14),LW28-MB14,0))))),0)),0)</f>
        <v>　</v>
      </c>
      <c r="MC28" s="857"/>
      <c r="MD28" s="858"/>
      <c r="ME28" s="856" t="str">
        <f>IFERROR(IF(OR(LT28="日",LT28="祝",LT28=0,LU28=""),"　",MAX(IF(AND(LU28&lt;=ME14,LW28&gt;MF14),MF14-ME14,IF(LW28&lt;=MF14,0,IF(AND(LU28&gt;ME14,LW28&gt;MF14),MF14-LU28,0))),0)),0)</f>
        <v>　</v>
      </c>
      <c r="MF28" s="857"/>
      <c r="MG28" s="858"/>
      <c r="MH28" s="856" t="str">
        <f>IFERROR(IF(OR(LT28="日",LT28="祝",LT28=0,LU28=""),"　",MAX(IF(LU28&gt;MH14,LW28-LU28,IF(LU28&lt;=MH14,LW28-MH14,0)),0)),0)</f>
        <v>　</v>
      </c>
      <c r="MI28" s="857"/>
      <c r="MJ28" s="858"/>
      <c r="MK28" s="856" t="str">
        <f>IFERROR(IF(OR(LT28="日",LT28="祝",LT28=0,LU28=""),"　",MAX(IF(AND(LU28&lt;=MK14,LW28&gt;ML14),ML14-MK14,IF(AND(LU28&gt;MK14,LW28&lt;=ML14),LW28-LU28,IF(AND(LU28&lt;=MK14,LW28&lt;=ML14),LW28-MK14,IF(AND(LU28&gt;MK14,LW28&gt;ML14),ML14-LU28,0)))),0)),0)</f>
        <v>　</v>
      </c>
      <c r="ML28" s="857"/>
      <c r="MM28" s="858"/>
      <c r="MN28" s="856" t="str">
        <f>IFERROR(IF(OR(LT28="日",LT28="祝",LT28=0,LU28=""),"　",MAX(IF(AND(LU28&gt;MQ14,LW28&gt;MO14),0,IF(AND(LU28&lt;=MQ14,LU28&gt;MN14,LW28&gt;MO14),MQ14-LU28,IF(AND(LU28&lt;=MQ14,LU28&lt;=MN14,LW28&gt;MO14),MQ14-MN14,IF(AND(LU28&gt;MN14,LW28&lt;=MO14),LW28-LU28,IF(AND(LU28&lt;=MN14,LW28&lt;=MO14),LW28-MN14,0))))),0)),0)</f>
        <v>　</v>
      </c>
      <c r="MO28" s="857"/>
      <c r="MP28" s="858"/>
      <c r="MQ28" s="856" t="str">
        <f>IFERROR(IF(OR(LT28="日",LT28="祝",LT28=0,LU28=""),"　",MAX(IF(AND(LU28&lt;=MQ14,LW28&gt;MR14),MR14-MQ14,IF(LW28&lt;=MR14,0,IF(AND(LU28&gt;MQ14,LW28&gt;MR14),MR14-LU28,0))),0)),0)</f>
        <v>　</v>
      </c>
      <c r="MR28" s="857"/>
      <c r="MS28" s="858"/>
      <c r="MT28" s="856" t="str">
        <f t="shared" si="6"/>
        <v>　</v>
      </c>
      <c r="MU28" s="857"/>
      <c r="MV28" s="858"/>
      <c r="MW28" s="859" t="str">
        <f>IF(MZ28="×",TIME(0,0,0),IF(NJ4="非常勤",LY28,MK28))</f>
        <v>　</v>
      </c>
      <c r="MX28" s="860"/>
      <c r="MY28" s="861"/>
      <c r="MZ28" s="352"/>
      <c r="NA28" s="859" t="str">
        <f>IF(ND28="×",TIME(0,0,0),IF(NJ4="非常勤",MB28,MN28))</f>
        <v>　</v>
      </c>
      <c r="NB28" s="860"/>
      <c r="NC28" s="861"/>
      <c r="ND28" s="352"/>
      <c r="NE28" s="859" t="str">
        <f>IF(NH28="×",TIME(0,0,0),IF(NJ4="非常勤",ME28,MQ28))</f>
        <v>　</v>
      </c>
      <c r="NF28" s="860"/>
      <c r="NG28" s="861"/>
      <c r="NH28" s="352"/>
      <c r="NI28" s="859" t="str">
        <f>IF(NL28="×",TIME(0,0,0),IF(NJ4="非常勤",MH28,MT28))</f>
        <v>　</v>
      </c>
      <c r="NJ28" s="860"/>
      <c r="NK28" s="861"/>
      <c r="NL28" s="352"/>
      <c r="NM28" s="862"/>
      <c r="NN28" s="863"/>
      <c r="NO28" s="862"/>
      <c r="NP28" s="864"/>
      <c r="NQ28" s="863"/>
      <c r="NR28" s="865"/>
      <c r="NS28" s="866"/>
      <c r="NT28" s="866"/>
      <c r="NU28" s="867"/>
      <c r="NV28" s="377">
        <f>$A$28</f>
        <v>14</v>
      </c>
      <c r="NW28" s="378" t="str">
        <f>$B$28</f>
        <v>火</v>
      </c>
      <c r="NX28" s="854"/>
      <c r="NY28" s="855"/>
      <c r="NZ28" s="854"/>
      <c r="OA28" s="855"/>
      <c r="OB28" s="856" t="str">
        <f>IFERROR(IF(OR(NW28="日",NW28="祝",NW28=0,NX28=""),"　",MAX(IF(AND(NX28&lt;=OB14,NZ28&gt;OC14),OC14-OB14,IF(AND(NX28&gt;OB14,NZ28&lt;=OC14),NZ28-NX28,IF(AND(NX28&lt;=OB14,NZ28&lt;=OC14),NZ28-OB14,IF(AND(NX28&gt;OB14,NZ28&gt;OC14),OC14-NX28,0)))),0)),0)</f>
        <v>　</v>
      </c>
      <c r="OC28" s="857"/>
      <c r="OD28" s="858"/>
      <c r="OE28" s="856" t="str">
        <f>IFERROR(IF(OR(NW28="日",NW28="祝",NW28=0,NX28=""),"　",MAX(IF(AND(NX28&gt;OH14,NZ28&gt;OF14),0,IF(AND(NX28&lt;=OH14,NX28&gt;OE14,NZ28&gt;OF14),OH14-NX28,IF(AND(NX28&lt;=OH14,NX28&lt;=OE14,NZ28&gt;OF14),OH14-OE14,IF(AND(NX28&gt;OE14,NZ28&lt;=OF14),NZ28-NX28,IF(AND(NX28&lt;=OE14,NZ28&lt;=OF14),NZ28-OE14,0))))),0)),0)</f>
        <v>　</v>
      </c>
      <c r="OF28" s="857"/>
      <c r="OG28" s="858"/>
      <c r="OH28" s="856" t="str">
        <f>IFERROR(IF(OR(NW28="日",NW28="祝",NW28=0,NX28=""),"　",MAX(IF(AND(NX28&lt;=OH14,NZ28&gt;OI14),OI14-OH14,IF(NZ28&lt;=OI14,0,IF(AND(NX28&gt;OH14,NZ28&gt;OI14),OI14-NX28,0))),0)),0)</f>
        <v>　</v>
      </c>
      <c r="OI28" s="857"/>
      <c r="OJ28" s="858"/>
      <c r="OK28" s="856" t="str">
        <f>IFERROR(IF(OR(NW28="日",NW28="祝",NW28=0,NX28=""),"　",MAX(IF(NX28&gt;OK14,NZ28-NX28,IF(NX28&lt;=OK14,NZ28-OK14,0)),0)),0)</f>
        <v>　</v>
      </c>
      <c r="OL28" s="857"/>
      <c r="OM28" s="858"/>
      <c r="ON28" s="856" t="str">
        <f>IFERROR(IF(OR(NW28="日",NW28="祝",NW28=0,NX28=""),"　",MAX(IF(AND(NX28&lt;=ON14,NZ28&gt;OO14),OO14-ON14,IF(AND(NX28&gt;ON14,NZ28&lt;=OO14),NZ28-NX28,IF(AND(NX28&lt;=ON14,NZ28&lt;=OO14),NZ28-ON14,IF(AND(NX28&gt;ON14,NZ28&gt;OO14),OO14-NX28,0)))),0)),0)</f>
        <v>　</v>
      </c>
      <c r="OO28" s="857"/>
      <c r="OP28" s="858"/>
      <c r="OQ28" s="856" t="str">
        <f>IFERROR(IF(OR(NW28="日",NW28="祝",NW28=0,NX28=""),"　",MAX(IF(AND(NX28&gt;OT14,NZ28&gt;OR14),0,IF(AND(NX28&lt;=OT14,NX28&gt;OQ14,NZ28&gt;OR14),OT14-NX28,IF(AND(NX28&lt;=OT14,NX28&lt;=OQ14,NZ28&gt;OR14),OT14-OQ14,IF(AND(NX28&gt;OQ14,NZ28&lt;=OR14),NZ28-NX28,IF(AND(NX28&lt;=OQ14,NZ28&lt;=OR14),NZ28-OQ14,0))))),0)),0)</f>
        <v>　</v>
      </c>
      <c r="OR28" s="857"/>
      <c r="OS28" s="858"/>
      <c r="OT28" s="856" t="str">
        <f>IFERROR(IF(OR(NW28="日",NW28="祝",NW28=0,NX28=""),"　",MAX(IF(AND(NX28&lt;=OT14,NZ28&gt;OU14),OU14-OT14,IF(NZ28&lt;=OU14,0,IF(AND(NX28&gt;OT14,NZ28&gt;OU14),OU14-NX28,0))),0)),0)</f>
        <v>　</v>
      </c>
      <c r="OU28" s="857"/>
      <c r="OV28" s="858"/>
      <c r="OW28" s="856" t="str">
        <f t="shared" si="7"/>
        <v>　</v>
      </c>
      <c r="OX28" s="857"/>
      <c r="OY28" s="858"/>
      <c r="OZ28" s="859" t="str">
        <f>IF(PC28="×",TIME(0,0,0),IF(PM4="非常勤",OB28,ON28))</f>
        <v>　</v>
      </c>
      <c r="PA28" s="860"/>
      <c r="PB28" s="861"/>
      <c r="PC28" s="352"/>
      <c r="PD28" s="859" t="str">
        <f>IF(PG28="×",TIME(0,0,0),IF(PM4="非常勤",OE28,OQ28))</f>
        <v>　</v>
      </c>
      <c r="PE28" s="860"/>
      <c r="PF28" s="861"/>
      <c r="PG28" s="352"/>
      <c r="PH28" s="859" t="str">
        <f>IF(PK28="×",TIME(0,0,0),IF(PM4="非常勤",OH28,OT28))</f>
        <v>　</v>
      </c>
      <c r="PI28" s="860"/>
      <c r="PJ28" s="861"/>
      <c r="PK28" s="352"/>
      <c r="PL28" s="859" t="str">
        <f>IF(PO28="×",TIME(0,0,0),IF(PM4="非常勤",OK28,OW28))</f>
        <v>　</v>
      </c>
      <c r="PM28" s="860"/>
      <c r="PN28" s="861"/>
      <c r="PO28" s="352"/>
      <c r="PP28" s="862"/>
      <c r="PQ28" s="863"/>
      <c r="PR28" s="862"/>
      <c r="PS28" s="864"/>
      <c r="PT28" s="863"/>
      <c r="PU28" s="865"/>
      <c r="PV28" s="866"/>
      <c r="PW28" s="866"/>
      <c r="PX28" s="867"/>
      <c r="PY28" s="377">
        <f>$A$28</f>
        <v>14</v>
      </c>
      <c r="PZ28" s="378" t="str">
        <f>$B$28</f>
        <v>火</v>
      </c>
      <c r="QA28" s="854"/>
      <c r="QB28" s="855"/>
      <c r="QC28" s="854"/>
      <c r="QD28" s="855"/>
      <c r="QE28" s="856" t="str">
        <f>IFERROR(IF(OR(PZ28="日",PZ28="祝",PZ28=0,QA28=""),"　",MAX(IF(AND(QA28&lt;=QE14,QC28&gt;QF14),QF14-QE14,IF(AND(QA28&gt;QE14,QC28&lt;=QF14),QC28-QA28,IF(AND(QA28&lt;=QE14,QC28&lt;=QF14),QC28-QE14,IF(AND(QA28&gt;QE14,QC28&gt;QF14),QF14-QA28,0)))),0)),0)</f>
        <v>　</v>
      </c>
      <c r="QF28" s="857"/>
      <c r="QG28" s="858"/>
      <c r="QH28" s="856" t="str">
        <f>IFERROR(IF(OR(PZ28="日",PZ28="祝",PZ28=0,QA28=""),"　",MAX(IF(AND(QA28&gt;QK14,QC28&gt;QI14),0,IF(AND(QA28&lt;=QK14,QA28&gt;QH14,QC28&gt;QI14),QK14-QA28,IF(AND(QA28&lt;=QK14,QA28&lt;=QH14,QC28&gt;QI14),QK14-QH14,IF(AND(QA28&gt;QH14,QC28&lt;=QI14),QC28-QA28,IF(AND(QA28&lt;=QH14,QC28&lt;=QI14),QC28-QH14,0))))),0)),0)</f>
        <v>　</v>
      </c>
      <c r="QI28" s="857"/>
      <c r="QJ28" s="858"/>
      <c r="QK28" s="856" t="str">
        <f>IFERROR(IF(OR(PZ28="日",PZ28="祝",PZ28=0,QA28=""),"　",MAX(IF(AND(QA28&lt;=QK14,QC28&gt;QL14),QL14-QK14,IF(QC28&lt;=QL14,0,IF(AND(QA28&gt;QK14,QC28&gt;QL14),QL14-QA28,0))),0)),0)</f>
        <v>　</v>
      </c>
      <c r="QL28" s="857"/>
      <c r="QM28" s="858"/>
      <c r="QN28" s="856" t="str">
        <f>IFERROR(IF(OR(PZ28="日",PZ28="祝",PZ28=0,QA28=""),"　",MAX(IF(QA28&gt;QN14,QC28-QA28,IF(QA28&lt;=QN14,QC28-QN14,0)),0)),0)</f>
        <v>　</v>
      </c>
      <c r="QO28" s="857"/>
      <c r="QP28" s="858"/>
      <c r="QQ28" s="856" t="str">
        <f>IFERROR(IF(OR(PZ28="日",PZ28="祝",PZ28=0,QA28=""),"　",MAX(IF(AND(QA28&lt;=QQ14,QC28&gt;QR14),QR14-QQ14,IF(AND(QA28&gt;QQ14,QC28&lt;=QR14),QC28-QA28,IF(AND(QA28&lt;=QQ14,QC28&lt;=QR14),QC28-QQ14,IF(AND(QA28&gt;QQ14,QC28&gt;QR14),QR14-QA28,0)))),0)),0)</f>
        <v>　</v>
      </c>
      <c r="QR28" s="857"/>
      <c r="QS28" s="858"/>
      <c r="QT28" s="856" t="str">
        <f>IFERROR(IF(OR(PZ28="日",PZ28="祝",PZ28=0,QA28=""),"　",MAX(IF(AND(QA28&gt;QW14,QC28&gt;QU14),0,IF(AND(QA28&lt;=QW14,QA28&gt;QT14,QC28&gt;QU14),QW14-QA28,IF(AND(QA28&lt;=QW14,QA28&lt;=QT14,QC28&gt;QU14),QW14-QT14,IF(AND(QA28&gt;QT14,QC28&lt;=QU14),QC28-QA28,IF(AND(QA28&lt;=QT14,QC28&lt;=QU14),QC28-QT14,0))))),0)),0)</f>
        <v>　</v>
      </c>
      <c r="QU28" s="857"/>
      <c r="QV28" s="858"/>
      <c r="QW28" s="856" t="str">
        <f>IFERROR(IF(OR(PZ28="日",PZ28="祝",PZ28=0,QA28=""),"　",MAX(IF(AND(QA28&lt;=QW14,QC28&gt;QX14),QX14-QW14,IF(QC28&lt;=QX14,0,IF(AND(QA28&gt;QW14,QC28&gt;QX14),QX14-QA28,0))),0)),0)</f>
        <v>　</v>
      </c>
      <c r="QX28" s="857"/>
      <c r="QY28" s="858"/>
      <c r="QZ28" s="856" t="str">
        <f t="shared" si="8"/>
        <v>　</v>
      </c>
      <c r="RA28" s="857"/>
      <c r="RB28" s="858"/>
      <c r="RC28" s="859" t="str">
        <f>IF(RF28="×",TIME(0,0,0),IF(RP4="非常勤",QE28,QQ28))</f>
        <v>　</v>
      </c>
      <c r="RD28" s="860"/>
      <c r="RE28" s="861"/>
      <c r="RF28" s="352"/>
      <c r="RG28" s="859" t="str">
        <f>IF(RJ28="×",TIME(0,0,0),IF(RP4="非常勤",QH28,QT28))</f>
        <v>　</v>
      </c>
      <c r="RH28" s="860"/>
      <c r="RI28" s="861"/>
      <c r="RJ28" s="352"/>
      <c r="RK28" s="859" t="str">
        <f>IF(RN28="×",TIME(0,0,0),IF(RP4="非常勤",QK28,QW28))</f>
        <v>　</v>
      </c>
      <c r="RL28" s="860"/>
      <c r="RM28" s="861"/>
      <c r="RN28" s="352"/>
      <c r="RO28" s="859" t="str">
        <f>IF(RR28="×",TIME(0,0,0),IF(RP4="非常勤",QN28,QZ28))</f>
        <v>　</v>
      </c>
      <c r="RP28" s="860"/>
      <c r="RQ28" s="861"/>
      <c r="RR28" s="352"/>
      <c r="RS28" s="862"/>
      <c r="RT28" s="863"/>
      <c r="RU28" s="862"/>
      <c r="RV28" s="864"/>
      <c r="RW28" s="863"/>
      <c r="RX28" s="865"/>
      <c r="RY28" s="866"/>
      <c r="RZ28" s="866"/>
      <c r="SA28" s="867"/>
      <c r="SB28" s="377">
        <f>$A$28</f>
        <v>14</v>
      </c>
      <c r="SC28" s="378" t="str">
        <f>$B$28</f>
        <v>火</v>
      </c>
      <c r="SD28" s="854"/>
      <c r="SE28" s="855"/>
      <c r="SF28" s="854"/>
      <c r="SG28" s="855"/>
      <c r="SH28" s="856" t="str">
        <f>IFERROR(IF(OR(SC28="日",SC28="祝",SC28=0,SD28=""),"　",MAX(IF(AND(SD28&lt;=SH14,SF28&gt;SI14),SI14-SH14,IF(AND(SD28&gt;SH14,SF28&lt;=SI14),SF28-SD28,IF(AND(SD28&lt;=SH14,SF28&lt;=SI14),SF28-SH14,IF(AND(SD28&gt;SH14,SF28&gt;SI14),SI14-SD28,0)))),0)),0)</f>
        <v>　</v>
      </c>
      <c r="SI28" s="857"/>
      <c r="SJ28" s="858"/>
      <c r="SK28" s="856" t="str">
        <f>IFERROR(IF(OR(SC28="日",SC28="祝",SC28=0,SD28=""),"　",MAX(IF(AND(SD28&gt;SN14,SF28&gt;SL14),0,IF(AND(SD28&lt;=SN14,SD28&gt;SK14,SF28&gt;SL14),SN14-SD28,IF(AND(SD28&lt;=SN14,SD28&lt;=SK14,SF28&gt;SL14),SN14-SK14,IF(AND(SD28&gt;SK14,SF28&lt;=SL14),SF28-SD28,IF(AND(SD28&lt;=SK14,SF28&lt;=SL14),SF28-SK14,0))))),0)),0)</f>
        <v>　</v>
      </c>
      <c r="SL28" s="857"/>
      <c r="SM28" s="858"/>
      <c r="SN28" s="856" t="str">
        <f>IFERROR(IF(OR(SC28="日",SC28="祝",SC28=0,SD28=""),"　",MAX(IF(AND(SD28&lt;=SN14,SF28&gt;SO14),SO14-SN14,IF(SF28&lt;=SO14,0,IF(AND(SD28&gt;SN14,SF28&gt;SO14),SO14-SD28,0))),0)),0)</f>
        <v>　</v>
      </c>
      <c r="SO28" s="857"/>
      <c r="SP28" s="858"/>
      <c r="SQ28" s="856" t="str">
        <f>IFERROR(IF(OR(SC28="日",SC28="祝",SC28=0,SD28=""),"　",MAX(IF(SD28&gt;SQ14,SF28-SD28,IF(SD28&lt;=SQ14,SF28-SQ14,0)),0)),0)</f>
        <v>　</v>
      </c>
      <c r="SR28" s="857"/>
      <c r="SS28" s="858"/>
      <c r="ST28" s="856" t="str">
        <f>IFERROR(IF(OR(SC28="日",SC28="祝",SC28=0,SD28=""),"　",MAX(IF(AND(SD28&lt;=ST14,SF28&gt;SU14),SU14-ST14,IF(AND(SD28&gt;ST14,SF28&lt;=SU14),SF28-SD28,IF(AND(SD28&lt;=ST14,SF28&lt;=SU14),SF28-ST14,IF(AND(SD28&gt;ST14,SF28&gt;SU14),SU14-SD28,0)))),0)),0)</f>
        <v>　</v>
      </c>
      <c r="SU28" s="857"/>
      <c r="SV28" s="858"/>
      <c r="SW28" s="856" t="str">
        <f>IFERROR(IF(OR(SC28="日",SC28="祝",SC28=0,SD28=""),"　",MAX(IF(AND(SD28&gt;SZ14,SF28&gt;SX14),0,IF(AND(SD28&lt;=SZ14,SD28&gt;SW14,SF28&gt;SX14),SZ14-SD28,IF(AND(SD28&lt;=SZ14,SD28&lt;=SW14,SF28&gt;SX14),SZ14-SW14,IF(AND(SD28&gt;SW14,SF28&lt;=SX14),SF28-SD28,IF(AND(SD28&lt;=SW14,SF28&lt;=SX14),SF28-SW14,0))))),0)),0)</f>
        <v>　</v>
      </c>
      <c r="SX28" s="857"/>
      <c r="SY28" s="858"/>
      <c r="SZ28" s="856" t="str">
        <f>IFERROR(IF(OR(SC28="日",SC28="祝",SC28=0,SD28=""),"　",MAX(IF(AND(SD28&lt;=SZ14,SF28&gt;TA14),TA14-SZ14,IF(SF28&lt;=TA14,0,IF(AND(SD28&gt;SZ14,SF28&gt;TA14),TA14-SD28,0))),0)),0)</f>
        <v>　</v>
      </c>
      <c r="TA28" s="857"/>
      <c r="TB28" s="858"/>
      <c r="TC28" s="856" t="str">
        <f t="shared" si="9"/>
        <v>　</v>
      </c>
      <c r="TD28" s="857"/>
      <c r="TE28" s="858"/>
      <c r="TF28" s="859" t="str">
        <f>IF(TI28="×",TIME(0,0,0),IF(TS4="非常勤",SH28,ST28))</f>
        <v>　</v>
      </c>
      <c r="TG28" s="860"/>
      <c r="TH28" s="861"/>
      <c r="TI28" s="352"/>
      <c r="TJ28" s="859" t="str">
        <f>IF(TM28="×",TIME(0,0,0),IF(TS4="非常勤",SK28,SW28))</f>
        <v>　</v>
      </c>
      <c r="TK28" s="860"/>
      <c r="TL28" s="861"/>
      <c r="TM28" s="352"/>
      <c r="TN28" s="859" t="str">
        <f>IF(TQ28="×",TIME(0,0,0),IF(TS4="非常勤",SN28,SZ28))</f>
        <v>　</v>
      </c>
      <c r="TO28" s="860"/>
      <c r="TP28" s="861"/>
      <c r="TQ28" s="352"/>
      <c r="TR28" s="859" t="str">
        <f>IF(TU28="×",TIME(0,0,0),IF(TS4="非常勤",SQ28,TC28))</f>
        <v>　</v>
      </c>
      <c r="TS28" s="860"/>
      <c r="TT28" s="861"/>
      <c r="TU28" s="352"/>
      <c r="TV28" s="862"/>
      <c r="TW28" s="863"/>
      <c r="TX28" s="862"/>
      <c r="TY28" s="864"/>
      <c r="TZ28" s="863"/>
      <c r="UA28" s="865"/>
      <c r="UB28" s="866"/>
      <c r="UC28" s="866"/>
      <c r="UD28" s="867"/>
      <c r="UE28" s="377">
        <f>$A$28</f>
        <v>14</v>
      </c>
      <c r="UF28" s="378" t="str">
        <f>$B$28</f>
        <v>火</v>
      </c>
      <c r="UG28" s="854"/>
      <c r="UH28" s="855"/>
      <c r="UI28" s="854"/>
      <c r="UJ28" s="855"/>
      <c r="UK28" s="856" t="str">
        <f>IFERROR(IF(OR(UF28="日",UF28="祝",UF28=0,UG28=""),"　",MAX(IF(AND(UG28&lt;=UK14,UI28&gt;UL14),UL14-UK14,IF(AND(UG28&gt;UK14,UI28&lt;=UL14),UI28-UG28,IF(AND(UG28&lt;=UK14,UI28&lt;=UL14),UI28-UK14,IF(AND(UG28&gt;UK14,UI28&gt;UL14),UL14-UG28,0)))),0)),0)</f>
        <v>　</v>
      </c>
      <c r="UL28" s="857"/>
      <c r="UM28" s="858"/>
      <c r="UN28" s="856" t="str">
        <f>IFERROR(IF(OR(UF28="日",UF28="祝",UF28=0,UG28=""),"　",MAX(IF(AND(UG28&gt;UQ14,UI28&gt;UO14),0,IF(AND(UG28&lt;=UQ14,UG28&gt;UN14,UI28&gt;UO14),UQ14-UG28,IF(AND(UG28&lt;=UQ14,UG28&lt;=UN14,UI28&gt;UO14),UQ14-UN14,IF(AND(UG28&gt;UN14,UI28&lt;=UO14),UI28-UG28,IF(AND(UG28&lt;=UN14,UI28&lt;=UO14),UI28-UN14,0))))),0)),0)</f>
        <v>　</v>
      </c>
      <c r="UO28" s="857"/>
      <c r="UP28" s="858"/>
      <c r="UQ28" s="856" t="str">
        <f>IFERROR(IF(OR(UF28="日",UF28="祝",UF28=0,UG28=""),"　",MAX(IF(AND(UG28&lt;=UQ14,UI28&gt;UR14),UR14-UQ14,IF(UI28&lt;=UR14,0,IF(AND(UG28&gt;UQ14,UI28&gt;UR14),UR14-UG28,0))),0)),0)</f>
        <v>　</v>
      </c>
      <c r="UR28" s="857"/>
      <c r="US28" s="858"/>
      <c r="UT28" s="856" t="str">
        <f>IFERROR(IF(OR(UF28="日",UF28="祝",UF28=0,UG28=""),"　",MAX(IF(UG28&gt;UT14,UI28-UG28,IF(UG28&lt;=UT14,UI28-UT14,0)),0)),0)</f>
        <v>　</v>
      </c>
      <c r="UU28" s="857"/>
      <c r="UV28" s="858"/>
      <c r="UW28" s="856" t="str">
        <f>IFERROR(IF(OR(UF28="日",UF28="祝",UF28=0,UG28=""),"　",MAX(IF(AND(UG28&lt;=UW14,UI28&gt;UX14),UX14-UW14,IF(AND(UG28&gt;UW14,UI28&lt;=UX14),UI28-UG28,IF(AND(UG28&lt;=UW14,UI28&lt;=UX14),UI28-UW14,IF(AND(UG28&gt;UW14,UI28&gt;UX14),UX14-UG28,0)))),0)),0)</f>
        <v>　</v>
      </c>
      <c r="UX28" s="857"/>
      <c r="UY28" s="858"/>
      <c r="UZ28" s="856" t="str">
        <f>IFERROR(IF(OR(UF28="日",UF28="祝",UF28=0,UG28=""),"　",MAX(IF(AND(UG28&gt;VC14,UI28&gt;VA14),0,IF(AND(UG28&lt;=VC14,UG28&gt;UZ14,UI28&gt;VA14),VC14-UG28,IF(AND(UG28&lt;=VC14,UG28&lt;=UZ14,UI28&gt;VA14),VC14-UZ14,IF(AND(UG28&gt;UZ14,UI28&lt;=VA14),UI28-UG28,IF(AND(UG28&lt;=UZ14,UI28&lt;=VA14),UI28-UZ14,0))))),0)),0)</f>
        <v>　</v>
      </c>
      <c r="VA28" s="857"/>
      <c r="VB28" s="858"/>
      <c r="VC28" s="856" t="str">
        <f>IFERROR(IF(OR(UF28="日",UF28="祝",UF28=0,UG28=""),"　",MAX(IF(AND(UG28&lt;=VC14,UI28&gt;VD14),VD14-VC14,IF(UI28&lt;=VD14,0,IF(AND(UG28&gt;VC14,UI28&gt;VD14),VD14-UG28,0))),0)),0)</f>
        <v>　</v>
      </c>
      <c r="VD28" s="857"/>
      <c r="VE28" s="858"/>
      <c r="VF28" s="856" t="str">
        <f t="shared" si="10"/>
        <v>　</v>
      </c>
      <c r="VG28" s="857"/>
      <c r="VH28" s="858"/>
      <c r="VI28" s="859" t="str">
        <f>IF(VL28="×",TIME(0,0,0),IF(VV4="非常勤",UK28,UW28))</f>
        <v>　</v>
      </c>
      <c r="VJ28" s="860"/>
      <c r="VK28" s="861"/>
      <c r="VL28" s="352"/>
      <c r="VM28" s="859" t="str">
        <f>IF(VP28="×",TIME(0,0,0),IF(VV4="非常勤",UN28,UZ28))</f>
        <v>　</v>
      </c>
      <c r="VN28" s="860"/>
      <c r="VO28" s="861"/>
      <c r="VP28" s="352"/>
      <c r="VQ28" s="859" t="str">
        <f>IF(VT28="×",TIME(0,0,0),IF(VV4="非常勤",UQ28,VC28))</f>
        <v>　</v>
      </c>
      <c r="VR28" s="860"/>
      <c r="VS28" s="861"/>
      <c r="VT28" s="352"/>
      <c r="VU28" s="859" t="str">
        <f>IF(VX28="×",TIME(0,0,0),IF(VV4="非常勤",UT28,VF28))</f>
        <v>　</v>
      </c>
      <c r="VV28" s="860"/>
      <c r="VW28" s="861"/>
      <c r="VX28" s="352"/>
      <c r="VY28" s="862"/>
      <c r="VZ28" s="863"/>
      <c r="WA28" s="862"/>
      <c r="WB28" s="864"/>
      <c r="WC28" s="863"/>
      <c r="WD28" s="865"/>
      <c r="WE28" s="866"/>
      <c r="WF28" s="866"/>
      <c r="WG28" s="867"/>
      <c r="WH28" s="377">
        <f>$A$28</f>
        <v>14</v>
      </c>
      <c r="WI28" s="378" t="str">
        <f>$B$28</f>
        <v>火</v>
      </c>
      <c r="WJ28" s="854"/>
      <c r="WK28" s="855"/>
      <c r="WL28" s="854"/>
      <c r="WM28" s="855"/>
      <c r="WN28" s="856" t="str">
        <f>IFERROR(IF(OR(WI28="日",WI28="祝",WI28=0,WJ28=""),"　",MAX(IF(AND(WJ28&lt;=WN14,WL28&gt;WO14),WO14-WN14,IF(AND(WJ28&gt;WN14,WL28&lt;=WO14),WL28-WJ28,IF(AND(WJ28&lt;=WN14,WL28&lt;=WO14),WL28-WN14,IF(AND(WJ28&gt;WN14,WL28&gt;WO14),WO14-WJ28,0)))),0)),0)</f>
        <v>　</v>
      </c>
      <c r="WO28" s="857"/>
      <c r="WP28" s="858"/>
      <c r="WQ28" s="856" t="str">
        <f>IFERROR(IF(OR(WI28="日",WI28="祝",WI28=0,WJ28=""),"　",MAX(IF(AND(WJ28&gt;WT14,WL28&gt;WR14),0,IF(AND(WJ28&lt;=WT14,WJ28&gt;WQ14,WL28&gt;WR14),WT14-WJ28,IF(AND(WJ28&lt;=WT14,WJ28&lt;=WQ14,WL28&gt;WR14),WT14-WQ14,IF(AND(WJ28&gt;WQ14,WL28&lt;=WR14),WL28-WJ28,IF(AND(WJ28&lt;=WQ14,WL28&lt;=WR14),WL28-WQ14,0))))),0)),0)</f>
        <v>　</v>
      </c>
      <c r="WR28" s="857"/>
      <c r="WS28" s="858"/>
      <c r="WT28" s="856" t="str">
        <f>IFERROR(IF(OR(WI28="日",WI28="祝",WI28=0,WJ28=""),"　",MAX(IF(AND(WJ28&lt;=WT14,WL28&gt;WU14),WU14-WT14,IF(WL28&lt;=WU14,0,IF(AND(WJ28&gt;WT14,WL28&gt;WU14),WU14-WJ28,0))),0)),0)</f>
        <v>　</v>
      </c>
      <c r="WU28" s="857"/>
      <c r="WV28" s="858"/>
      <c r="WW28" s="856" t="str">
        <f>IFERROR(IF(OR(WI28="日",WI28="祝",WI28=0,WJ28=""),"　",MAX(IF(WJ28&gt;WW14,WL28-WJ28,IF(WJ28&lt;=WW14,WL28-WW14,0)),0)),0)</f>
        <v>　</v>
      </c>
      <c r="WX28" s="857"/>
      <c r="WY28" s="858"/>
      <c r="WZ28" s="856" t="str">
        <f>IFERROR(IF(OR(WI28="日",WI28="祝",WI28=0,WJ28=""),"　",MAX(IF(AND(WJ28&lt;=WZ14,WL28&gt;XA14),XA14-WZ14,IF(AND(WJ28&gt;WZ14,WL28&lt;=XA14),WL28-WJ28,IF(AND(WJ28&lt;=WZ14,WL28&lt;=XA14),WL28-WZ14,IF(AND(WJ28&gt;WZ14,WL28&gt;XA14),XA14-WJ28,0)))),0)),0)</f>
        <v>　</v>
      </c>
      <c r="XA28" s="857"/>
      <c r="XB28" s="858"/>
      <c r="XC28" s="856" t="str">
        <f>IFERROR(IF(OR(WI28="日",WI28="祝",WI28=0,WJ28=""),"　",MAX(IF(AND(WJ28&gt;XF14,WL28&gt;XD14),0,IF(AND(WJ28&lt;=XF14,WJ28&gt;XC14,WL28&gt;XD14),XF14-WJ28,IF(AND(WJ28&lt;=XF14,WJ28&lt;=XC14,WL28&gt;XD14),XF14-XC14,IF(AND(WJ28&gt;XC14,WL28&lt;=XD14),WL28-WJ28,IF(AND(WJ28&lt;=XC14,WL28&lt;=XD14),WL28-XC14,0))))),0)),0)</f>
        <v>　</v>
      </c>
      <c r="XD28" s="857"/>
      <c r="XE28" s="858"/>
      <c r="XF28" s="856" t="str">
        <f>IFERROR(IF(OR(WI28="日",WI28="祝",WI28=0,WJ28=""),"　",MAX(IF(AND(WJ28&lt;=XF14,WL28&gt;XG14),XG14-XF14,IF(WL28&lt;=XG14,0,IF(AND(WJ28&gt;XF14,WL28&gt;XG14),XG14-WJ28,0))),0)),0)</f>
        <v>　</v>
      </c>
      <c r="XG28" s="857"/>
      <c r="XH28" s="858"/>
      <c r="XI28" s="856" t="str">
        <f t="shared" si="11"/>
        <v>　</v>
      </c>
      <c r="XJ28" s="857"/>
      <c r="XK28" s="858"/>
      <c r="XL28" s="859" t="str">
        <f>IF(XO28="×",TIME(0,0,0),IF(XY4="非常勤",WN28,WZ28))</f>
        <v>　</v>
      </c>
      <c r="XM28" s="860"/>
      <c r="XN28" s="861"/>
      <c r="XO28" s="352"/>
      <c r="XP28" s="859" t="str">
        <f>IF(XS28="×",TIME(0,0,0),IF(XY4="非常勤",WQ28,XC28))</f>
        <v>　</v>
      </c>
      <c r="XQ28" s="860"/>
      <c r="XR28" s="861"/>
      <c r="XS28" s="352"/>
      <c r="XT28" s="859" t="str">
        <f>IF(XW28="×",TIME(0,0,0),IF(XY4="非常勤",WT28,XF28))</f>
        <v>　</v>
      </c>
      <c r="XU28" s="860"/>
      <c r="XV28" s="861"/>
      <c r="XW28" s="352"/>
      <c r="XX28" s="859" t="str">
        <f>IF(YA28="×",TIME(0,0,0),IF(XY4="非常勤",WW28,XI28))</f>
        <v>　</v>
      </c>
      <c r="XY28" s="860"/>
      <c r="XZ28" s="861"/>
      <c r="YA28" s="352"/>
      <c r="YB28" s="862"/>
      <c r="YC28" s="863"/>
      <c r="YD28" s="862"/>
      <c r="YE28" s="864"/>
      <c r="YF28" s="863"/>
      <c r="YG28" s="865"/>
      <c r="YH28" s="866"/>
      <c r="YI28" s="866"/>
      <c r="YJ28" s="867"/>
      <c r="YK28" s="377">
        <f>$A$28</f>
        <v>14</v>
      </c>
      <c r="YL28" s="378" t="str">
        <f>$B$28</f>
        <v>火</v>
      </c>
      <c r="YM28" s="854"/>
      <c r="YN28" s="855"/>
      <c r="YO28" s="854"/>
      <c r="YP28" s="855"/>
      <c r="YQ28" s="856" t="str">
        <f>IFERROR(IF(OR(YL28="日",YL28="祝",YL28=0,YM28=""),"　",MAX(IF(AND(YM28&lt;=YQ14,YO28&gt;YR14),YR14-YQ14,IF(AND(YM28&gt;YQ14,YO28&lt;=YR14),YO28-YM28,IF(AND(YM28&lt;=YQ14,YO28&lt;=YR14),YO28-YQ14,IF(AND(YM28&gt;YQ14,YO28&gt;YR14),YR14-YM28,0)))),0)),0)</f>
        <v>　</v>
      </c>
      <c r="YR28" s="857"/>
      <c r="YS28" s="858"/>
      <c r="YT28" s="856" t="str">
        <f>IFERROR(IF(OR(YL28="日",YL28="祝",YL28=0,YM28=""),"　",MAX(IF(AND(YM28&gt;YW14,YO28&gt;YU14),0,IF(AND(YM28&lt;=YW14,YM28&gt;YT14,YO28&gt;YU14),YW14-YM28,IF(AND(YM28&lt;=YW14,YM28&lt;=YT14,YO28&gt;YU14),YW14-YT14,IF(AND(YM28&gt;YT14,YO28&lt;=YU14),YO28-YM28,IF(AND(YM28&lt;=YT14,YO28&lt;=YU14),YO28-YT14,0))))),0)),0)</f>
        <v>　</v>
      </c>
      <c r="YU28" s="857"/>
      <c r="YV28" s="858"/>
      <c r="YW28" s="856" t="str">
        <f>IFERROR(IF(OR(YL28="日",YL28="祝",YL28=0,YM28=""),"　",MAX(IF(AND(YM28&lt;=YW14,YO28&gt;YX14),YX14-YW14,IF(YO28&lt;=YX14,0,IF(AND(YM28&gt;YW14,YO28&gt;YX14),YX14-YM28,0))),0)),0)</f>
        <v>　</v>
      </c>
      <c r="YX28" s="857"/>
      <c r="YY28" s="858"/>
      <c r="YZ28" s="856" t="str">
        <f>IFERROR(IF(OR(YL28="日",YL28="祝",YL28=0,YM28=""),"　",MAX(IF(YM28&gt;YZ14,YO28-YM28,IF(YM28&lt;=YZ14,YO28-YZ14,0)),0)),0)</f>
        <v>　</v>
      </c>
      <c r="ZA28" s="857"/>
      <c r="ZB28" s="858"/>
      <c r="ZC28" s="856" t="str">
        <f>IFERROR(IF(OR(YL28="日",YL28="祝",YL28=0,YM28=""),"　",MAX(IF(AND(YM28&lt;=ZC14,YO28&gt;ZD14),ZD14-ZC14,IF(AND(YM28&gt;ZC14,YO28&lt;=ZD14),YO28-YM28,IF(AND(YM28&lt;=ZC14,YO28&lt;=ZD14),YO28-ZC14,IF(AND(YM28&gt;ZC14,YO28&gt;ZD14),ZD14-YM28,0)))),0)),0)</f>
        <v>　</v>
      </c>
      <c r="ZD28" s="857"/>
      <c r="ZE28" s="858"/>
      <c r="ZF28" s="856" t="str">
        <f>IFERROR(IF(OR(YL28="日",YL28="祝",YL28=0,YM28=""),"　",MAX(IF(AND(YM28&gt;ZI14,YO28&gt;ZG14),0,IF(AND(YM28&lt;=ZI14,YM28&gt;ZF14,YO28&gt;ZG14),ZI14-YM28,IF(AND(YM28&lt;=ZI14,YM28&lt;=ZF14,YO28&gt;ZG14),ZI14-ZF14,IF(AND(YM28&gt;ZF14,YO28&lt;=ZG14),YO28-YM28,IF(AND(YM28&lt;=ZF14,YO28&lt;=ZG14),YO28-ZF14,0))))),0)),0)</f>
        <v>　</v>
      </c>
      <c r="ZG28" s="857"/>
      <c r="ZH28" s="858"/>
      <c r="ZI28" s="856" t="str">
        <f>IFERROR(IF(OR(YL28="日",YL28="祝",YL28=0,YM28=""),"　",MAX(IF(AND(YM28&lt;=ZI14,YO28&gt;ZJ14),ZJ14-ZI14,IF(YO28&lt;=ZJ14,0,IF(AND(YM28&gt;ZI14,YO28&gt;ZJ14),ZJ14-YM28,0))),0)),0)</f>
        <v>　</v>
      </c>
      <c r="ZJ28" s="857"/>
      <c r="ZK28" s="858"/>
      <c r="ZL28" s="856" t="str">
        <f t="shared" si="12"/>
        <v>　</v>
      </c>
      <c r="ZM28" s="857"/>
      <c r="ZN28" s="858"/>
      <c r="ZO28" s="859" t="str">
        <f>IF(ZR28="×",TIME(0,0,0),IF(AAB4="非常勤",YQ28,ZC28))</f>
        <v>　</v>
      </c>
      <c r="ZP28" s="860"/>
      <c r="ZQ28" s="861"/>
      <c r="ZR28" s="352"/>
      <c r="ZS28" s="859" t="str">
        <f>IF(ZV28="×",TIME(0,0,0),IF(AAB4="非常勤",YT28,ZF28))</f>
        <v>　</v>
      </c>
      <c r="ZT28" s="860"/>
      <c r="ZU28" s="861"/>
      <c r="ZV28" s="352"/>
      <c r="ZW28" s="859" t="str">
        <f>IF(ZZ28="×",TIME(0,0,0),IF(AAB4="非常勤",YW28,ZI28))</f>
        <v>　</v>
      </c>
      <c r="ZX28" s="860"/>
      <c r="ZY28" s="861"/>
      <c r="ZZ28" s="352"/>
      <c r="AAA28" s="859" t="str">
        <f>IF(AAD28="×",TIME(0,0,0),IF(AAB4="非常勤",YZ28,ZL28))</f>
        <v>　</v>
      </c>
      <c r="AAB28" s="860"/>
      <c r="AAC28" s="861"/>
      <c r="AAD28" s="352"/>
      <c r="AAE28" s="862"/>
      <c r="AAF28" s="863"/>
      <c r="AAG28" s="862"/>
      <c r="AAH28" s="864"/>
      <c r="AAI28" s="863"/>
      <c r="AAJ28" s="865"/>
      <c r="AAK28" s="866"/>
      <c r="AAL28" s="866"/>
      <c r="AAM28" s="867"/>
      <c r="AAN28" s="377">
        <f>$A$28</f>
        <v>14</v>
      </c>
      <c r="AAO28" s="378" t="str">
        <f>$B$28</f>
        <v>火</v>
      </c>
      <c r="AAP28" s="854"/>
      <c r="AAQ28" s="855"/>
      <c r="AAR28" s="854"/>
      <c r="AAS28" s="855"/>
      <c r="AAT28" s="856" t="str">
        <f>IFERROR(IF(OR(AAO28="日",AAO28="祝",AAO28=0,AAP28=""),"　",MAX(IF(AND(AAP28&lt;=AAT14,AAR28&gt;AAU14),AAU14-AAT14,IF(AND(AAP28&gt;AAT14,AAR28&lt;=AAU14),AAR28-AAP28,IF(AND(AAP28&lt;=AAT14,AAR28&lt;=AAU14),AAR28-AAT14,IF(AND(AAP28&gt;AAT14,AAR28&gt;AAU14),AAU14-AAP28,0)))),0)),0)</f>
        <v>　</v>
      </c>
      <c r="AAU28" s="857"/>
      <c r="AAV28" s="858"/>
      <c r="AAW28" s="856" t="str">
        <f>IFERROR(IF(OR(AAO28="日",AAO28="祝",AAO28=0,AAP28=""),"　",MAX(IF(AND(AAP28&gt;AAZ14,AAR28&gt;AAX14),0,IF(AND(AAP28&lt;=AAZ14,AAP28&gt;AAW14,AAR28&gt;AAX14),AAZ14-AAP28,IF(AND(AAP28&lt;=AAZ14,AAP28&lt;=AAW14,AAR28&gt;AAX14),AAZ14-AAW14,IF(AND(AAP28&gt;AAW14,AAR28&lt;=AAX14),AAR28-AAP28,IF(AND(AAP28&lt;=AAW14,AAR28&lt;=AAX14),AAR28-AAW14,0))))),0)),0)</f>
        <v>　</v>
      </c>
      <c r="AAX28" s="857"/>
      <c r="AAY28" s="858"/>
      <c r="AAZ28" s="856" t="str">
        <f>IFERROR(IF(OR(AAO28="日",AAO28="祝",AAO28=0,AAP28=""),"　",MAX(IF(AND(AAP28&lt;=AAZ14,AAR28&gt;ABA14),ABA14-AAZ14,IF(AAR28&lt;=ABA14,0,IF(AND(AAP28&gt;AAZ14,AAR28&gt;ABA14),ABA14-AAP28,0))),0)),0)</f>
        <v>　</v>
      </c>
      <c r="ABA28" s="857"/>
      <c r="ABB28" s="858"/>
      <c r="ABC28" s="856" t="str">
        <f>IFERROR(IF(OR(AAO28="日",AAO28="祝",AAO28=0,AAP28=""),"　",MAX(IF(AAP28&gt;ABC14,AAR28-AAP28,IF(AAP28&lt;=ABC14,AAR28-ABC14,0)),0)),0)</f>
        <v>　</v>
      </c>
      <c r="ABD28" s="857"/>
      <c r="ABE28" s="858"/>
      <c r="ABF28" s="856" t="str">
        <f>IFERROR(IF(OR(AAO28="日",AAO28="祝",AAO28=0,AAP28=""),"　",MAX(IF(AND(AAP28&lt;=ABF14,AAR28&gt;ABG14),ABG14-ABF14,IF(AND(AAP28&gt;ABF14,AAR28&lt;=ABG14),AAR28-AAP28,IF(AND(AAP28&lt;=ABF14,AAR28&lt;=ABG14),AAR28-ABF14,IF(AND(AAP28&gt;ABF14,AAR28&gt;ABG14),ABG14-AAP28,0)))),0)),0)</f>
        <v>　</v>
      </c>
      <c r="ABG28" s="857"/>
      <c r="ABH28" s="858"/>
      <c r="ABI28" s="856" t="str">
        <f>IFERROR(IF(OR(AAO28="日",AAO28="祝",AAO28=0,AAP28=""),"　",MAX(IF(AND(AAP28&gt;ABL14,AAR28&gt;ABJ14),0,IF(AND(AAP28&lt;=ABL14,AAP28&gt;ABI14,AAR28&gt;ABJ14),ABL14-AAP28,IF(AND(AAP28&lt;=ABL14,AAP28&lt;=ABI14,AAR28&gt;ABJ14),ABL14-ABI14,IF(AND(AAP28&gt;ABI14,AAR28&lt;=ABJ14),AAR28-AAP28,IF(AND(AAP28&lt;=ABI14,AAR28&lt;=ABJ14),AAR28-ABI14,0))))),0)),0)</f>
        <v>　</v>
      </c>
      <c r="ABJ28" s="857"/>
      <c r="ABK28" s="858"/>
      <c r="ABL28" s="856" t="str">
        <f>IFERROR(IF(OR(AAO28="日",AAO28="祝",AAO28=0,AAP28=""),"　",MAX(IF(AND(AAP28&lt;=ABL14,AAR28&gt;ABM14),ABM14-ABL14,IF(AAR28&lt;=ABM14,0,IF(AND(AAP28&gt;ABL14,AAR28&gt;ABM14),ABM14-AAP28,0))),0)),0)</f>
        <v>　</v>
      </c>
      <c r="ABM28" s="857"/>
      <c r="ABN28" s="858"/>
      <c r="ABO28" s="856" t="str">
        <f t="shared" si="13"/>
        <v>　</v>
      </c>
      <c r="ABP28" s="857"/>
      <c r="ABQ28" s="858"/>
      <c r="ABR28" s="859" t="str">
        <f>IF(ABU28="×",TIME(0,0,0),IF(ACE4="非常勤",AAT28,ABF28))</f>
        <v>　</v>
      </c>
      <c r="ABS28" s="860"/>
      <c r="ABT28" s="861"/>
      <c r="ABU28" s="352"/>
      <c r="ABV28" s="859" t="str">
        <f>IF(ABY28="×",TIME(0,0,0),IF(ACE4="非常勤",AAW28,ABI28))</f>
        <v>　</v>
      </c>
      <c r="ABW28" s="860"/>
      <c r="ABX28" s="861"/>
      <c r="ABY28" s="352"/>
      <c r="ABZ28" s="859" t="str">
        <f>IF(ACC28="×",TIME(0,0,0),IF(ACE4="非常勤",AAZ28,ABL28))</f>
        <v>　</v>
      </c>
      <c r="ACA28" s="860"/>
      <c r="ACB28" s="861"/>
      <c r="ACC28" s="352"/>
      <c r="ACD28" s="859" t="str">
        <f>IF(ACG28="×",TIME(0,0,0),IF(ACE4="非常勤",ABC28,ABO28))</f>
        <v>　</v>
      </c>
      <c r="ACE28" s="860"/>
      <c r="ACF28" s="861"/>
      <c r="ACG28" s="352"/>
      <c r="ACH28" s="862"/>
      <c r="ACI28" s="863"/>
      <c r="ACJ28" s="862"/>
      <c r="ACK28" s="864"/>
      <c r="ACL28" s="863"/>
      <c r="ACM28" s="865"/>
      <c r="ACN28" s="866"/>
      <c r="ACO28" s="866"/>
      <c r="ACP28" s="867"/>
      <c r="ACQ28" s="377">
        <f>$A$28</f>
        <v>14</v>
      </c>
      <c r="ACR28" s="378" t="str">
        <f>$B$28</f>
        <v>火</v>
      </c>
      <c r="ACS28" s="854"/>
      <c r="ACT28" s="855"/>
      <c r="ACU28" s="854"/>
      <c r="ACV28" s="855"/>
      <c r="ACW28" s="856" t="str">
        <f>IFERROR(IF(OR(ACR28="日",ACR28="祝",ACR28=0,ACS28=""),"　",MAX(IF(AND(ACS28&lt;=ACW14,ACU28&gt;ACX14),ACX14-ACW14,IF(AND(ACS28&gt;ACW14,ACU28&lt;=ACX14),ACU28-ACS28,IF(AND(ACS28&lt;=ACW14,ACU28&lt;=ACX14),ACU28-ACW14,IF(AND(ACS28&gt;ACW14,ACU28&gt;ACX14),ACX14-ACS28,0)))),0)),0)</f>
        <v>　</v>
      </c>
      <c r="ACX28" s="857"/>
      <c r="ACY28" s="858"/>
      <c r="ACZ28" s="856" t="str">
        <f>IFERROR(IF(OR(ACR28="日",ACR28="祝",ACR28=0,ACS28=""),"　",MAX(IF(AND(ACS28&gt;ADC14,ACU28&gt;ADA14),0,IF(AND(ACS28&lt;=ADC14,ACS28&gt;ACZ14,ACU28&gt;ADA14),ADC14-ACS28,IF(AND(ACS28&lt;=ADC14,ACS28&lt;=ACZ14,ACU28&gt;ADA14),ADC14-ACZ14,IF(AND(ACS28&gt;ACZ14,ACU28&lt;=ADA14),ACU28-ACS28,IF(AND(ACS28&lt;=ACZ14,ACU28&lt;=ADA14),ACU28-ACZ14,0))))),0)),0)</f>
        <v>　</v>
      </c>
      <c r="ADA28" s="857"/>
      <c r="ADB28" s="858"/>
      <c r="ADC28" s="856" t="str">
        <f>IFERROR(IF(OR(ACR28="日",ACR28="祝",ACR28=0,ACS28=""),"　",MAX(IF(AND(ACS28&lt;=ADC14,ACU28&gt;ADD14),ADD14-ADC14,IF(ACU28&lt;=ADD14,0,IF(AND(ACS28&gt;ADC14,ACU28&gt;ADD14),ADD14-ACS28,0))),0)),0)</f>
        <v>　</v>
      </c>
      <c r="ADD28" s="857"/>
      <c r="ADE28" s="858"/>
      <c r="ADF28" s="856" t="str">
        <f>IFERROR(IF(OR(ACR28="日",ACR28="祝",ACR28=0,ACS28=""),"　",MAX(IF(ACS28&gt;ADF14,ACU28-ACS28,IF(ACS28&lt;=ADF14,ACU28-ADF14,0)),0)),0)</f>
        <v>　</v>
      </c>
      <c r="ADG28" s="857"/>
      <c r="ADH28" s="858"/>
      <c r="ADI28" s="856" t="str">
        <f>IFERROR(IF(OR(ACR28="日",ACR28="祝",ACR28=0,ACS28=""),"　",MAX(IF(AND(ACS28&lt;=ADI14,ACU28&gt;ADJ14),ADJ14-ADI14,IF(AND(ACS28&gt;ADI14,ACU28&lt;=ADJ14),ACU28-ACS28,IF(AND(ACS28&lt;=ADI14,ACU28&lt;=ADJ14),ACU28-ADI14,IF(AND(ACS28&gt;ADI14,ACU28&gt;ADJ14),ADJ14-ACS28,0)))),0)),0)</f>
        <v>　</v>
      </c>
      <c r="ADJ28" s="857"/>
      <c r="ADK28" s="858"/>
      <c r="ADL28" s="856" t="str">
        <f>IFERROR(IF(OR(ACR28="日",ACR28="祝",ACR28=0,ACS28=""),"　",MAX(IF(AND(ACS28&gt;ADO14,ACU28&gt;ADM14),0,IF(AND(ACS28&lt;=ADO14,ACS28&gt;ADL14,ACU28&gt;ADM14),ADO14-ACS28,IF(AND(ACS28&lt;=ADO14,ACS28&lt;=ADL14,ACU28&gt;ADM14),ADO14-ADL14,IF(AND(ACS28&gt;ADL14,ACU28&lt;=ADM14),ACU28-ACS28,IF(AND(ACS28&lt;=ADL14,ACU28&lt;=ADM14),ACU28-ADL14,0))))),0)),0)</f>
        <v>　</v>
      </c>
      <c r="ADM28" s="857"/>
      <c r="ADN28" s="858"/>
      <c r="ADO28" s="856" t="str">
        <f>IFERROR(IF(OR(ACR28="日",ACR28="祝",ACR28=0,ACS28=""),"　",MAX(IF(AND(ACS28&lt;=ADO14,ACU28&gt;ADP14),ADP14-ADO14,IF(ACU28&lt;=ADP14,0,IF(AND(ACS28&gt;ADO14,ACU28&gt;ADP14),ADP14-ACS28,0))),0)),0)</f>
        <v>　</v>
      </c>
      <c r="ADP28" s="857"/>
      <c r="ADQ28" s="858"/>
      <c r="ADR28" s="856" t="str">
        <f t="shared" si="14"/>
        <v>　</v>
      </c>
      <c r="ADS28" s="857"/>
      <c r="ADT28" s="858"/>
      <c r="ADU28" s="859" t="str">
        <f>IF(ADX28="×",TIME(0,0,0),IF(AEH4="非常勤",ACW28,ADI28))</f>
        <v>　</v>
      </c>
      <c r="ADV28" s="860"/>
      <c r="ADW28" s="861"/>
      <c r="ADX28" s="352"/>
      <c r="ADY28" s="859" t="str">
        <f>IF(AEB28="×",TIME(0,0,0),IF(AEH4="非常勤",ACZ28,ADL28))</f>
        <v>　</v>
      </c>
      <c r="ADZ28" s="860"/>
      <c r="AEA28" s="861"/>
      <c r="AEB28" s="352"/>
      <c r="AEC28" s="859" t="str">
        <f>IF(AEF28="×",TIME(0,0,0),IF(AEH4="非常勤",ADC28,ADO28))</f>
        <v>　</v>
      </c>
      <c r="AED28" s="860"/>
      <c r="AEE28" s="861"/>
      <c r="AEF28" s="352"/>
      <c r="AEG28" s="859" t="str">
        <f>IF(AEJ28="×",TIME(0,0,0),IF(AEH4="非常勤",ADF28,ADR28))</f>
        <v>　</v>
      </c>
      <c r="AEH28" s="860"/>
      <c r="AEI28" s="861"/>
      <c r="AEJ28" s="352"/>
      <c r="AEK28" s="862"/>
      <c r="AEL28" s="863"/>
      <c r="AEM28" s="862"/>
      <c r="AEN28" s="864"/>
      <c r="AEO28" s="863"/>
      <c r="AEP28" s="865"/>
      <c r="AEQ28" s="866"/>
      <c r="AER28" s="866"/>
      <c r="AES28" s="867"/>
      <c r="AET28" s="377">
        <f>$A$28</f>
        <v>14</v>
      </c>
      <c r="AEU28" s="378" t="str">
        <f>$B$28</f>
        <v>火</v>
      </c>
      <c r="AEV28" s="854"/>
      <c r="AEW28" s="855"/>
      <c r="AEX28" s="854"/>
      <c r="AEY28" s="855"/>
      <c r="AEZ28" s="856" t="str">
        <f>IFERROR(IF(OR(AEU28="日",AEU28="祝",AEU28=0,AEV28=""),"　",MAX(IF(AND(AEV28&lt;=AEZ14,AEX28&gt;AFA14),AFA14-AEZ14,IF(AND(AEV28&gt;AEZ14,AEX28&lt;=AFA14),AEX28-AEV28,IF(AND(AEV28&lt;=AEZ14,AEX28&lt;=AFA14),AEX28-AEZ14,IF(AND(AEV28&gt;AEZ14,AEX28&gt;AFA14),AFA14-AEV28,0)))),0)),0)</f>
        <v>　</v>
      </c>
      <c r="AFA28" s="857"/>
      <c r="AFB28" s="858"/>
      <c r="AFC28" s="856" t="str">
        <f>IFERROR(IF(OR(AEU28="日",AEU28="祝",AEU28=0,AEV28=""),"　",MAX(IF(AND(AEV28&gt;AFF14,AEX28&gt;AFD14),0,IF(AND(AEV28&lt;=AFF14,AEV28&gt;AFC14,AEX28&gt;AFD14),AFF14-AEV28,IF(AND(AEV28&lt;=AFF14,AEV28&lt;=AFC14,AEX28&gt;AFD14),AFF14-AFC14,IF(AND(AEV28&gt;AFC14,AEX28&lt;=AFD14),AEX28-AEV28,IF(AND(AEV28&lt;=AFC14,AEX28&lt;=AFD14),AEX28-AFC14,0))))),0)),0)</f>
        <v>　</v>
      </c>
      <c r="AFD28" s="857"/>
      <c r="AFE28" s="858"/>
      <c r="AFF28" s="856" t="str">
        <f>IFERROR(IF(OR(AEU28="日",AEU28="祝",AEU28=0,AEV28=""),"　",MAX(IF(AND(AEV28&lt;=AFF14,AEX28&gt;AFG14),AFG14-AFF14,IF(AEX28&lt;=AFG14,0,IF(AND(AEV28&gt;AFF14,AEX28&gt;AFG14),AFG14-AEV28,0))),0)),0)</f>
        <v>　</v>
      </c>
      <c r="AFG28" s="857"/>
      <c r="AFH28" s="858"/>
      <c r="AFI28" s="856" t="str">
        <f>IFERROR(IF(OR(AEU28="日",AEU28="祝",AEU28=0,AEV28=""),"　",MAX(IF(AEV28&gt;AFI14,AEX28-AEV28,IF(AEV28&lt;=AFI14,AEX28-AFI14,0)),0)),0)</f>
        <v>　</v>
      </c>
      <c r="AFJ28" s="857"/>
      <c r="AFK28" s="858"/>
      <c r="AFL28" s="856" t="str">
        <f>IFERROR(IF(OR(AEU28="日",AEU28="祝",AEU28=0,AEV28=""),"　",MAX(IF(AND(AEV28&lt;=AFL14,AEX28&gt;AFM14),AFM14-AFL14,IF(AND(AEV28&gt;AFL14,AEX28&lt;=AFM14),AEX28-AEV28,IF(AND(AEV28&lt;=AFL14,AEX28&lt;=AFM14),AEX28-AFL14,IF(AND(AEV28&gt;AFL14,AEX28&gt;AFM14),AFM14-AEV28,0)))),0)),0)</f>
        <v>　</v>
      </c>
      <c r="AFM28" s="857"/>
      <c r="AFN28" s="858"/>
      <c r="AFO28" s="856" t="str">
        <f>IFERROR(IF(OR(AEU28="日",AEU28="祝",AEU28=0,AEV28=""),"　",MAX(IF(AND(AEV28&gt;AFR14,AEX28&gt;AFP14),0,IF(AND(AEV28&lt;=AFR14,AEV28&gt;AFO14,AEX28&gt;AFP14),AFR14-AEV28,IF(AND(AEV28&lt;=AFR14,AEV28&lt;=AFO14,AEX28&gt;AFP14),AFR14-AFO14,IF(AND(AEV28&gt;AFO14,AEX28&lt;=AFP14),AEX28-AEV28,IF(AND(AEV28&lt;=AFO14,AEX28&lt;=AFP14),AEX28-AFO14,0))))),0)),0)</f>
        <v>　</v>
      </c>
      <c r="AFP28" s="857"/>
      <c r="AFQ28" s="858"/>
      <c r="AFR28" s="856" t="str">
        <f>IFERROR(IF(OR(AEU28="日",AEU28="祝",AEU28=0,AEV28=""),"　",MAX(IF(AND(AEV28&lt;=AFR14,AEX28&gt;AFS14),AFS14-AFR14,IF(AEX28&lt;=AFS14,0,IF(AND(AEV28&gt;AFR14,AEX28&gt;AFS14),AFS14-AEV28,0))),0)),0)</f>
        <v>　</v>
      </c>
      <c r="AFS28" s="857"/>
      <c r="AFT28" s="858"/>
      <c r="AFU28" s="856" t="str">
        <f t="shared" si="15"/>
        <v>　</v>
      </c>
      <c r="AFV28" s="857"/>
      <c r="AFW28" s="858"/>
      <c r="AFX28" s="859" t="str">
        <f>IF(AGA28="×",TIME(0,0,0),IF(AGK4="非常勤",AEZ28,AFL28))</f>
        <v>　</v>
      </c>
      <c r="AFY28" s="860"/>
      <c r="AFZ28" s="861"/>
      <c r="AGA28" s="352"/>
      <c r="AGB28" s="859" t="str">
        <f>IF(AGE28="×",TIME(0,0,0),IF(AGK4="非常勤",AFC28,AFO28))</f>
        <v>　</v>
      </c>
      <c r="AGC28" s="860"/>
      <c r="AGD28" s="861"/>
      <c r="AGE28" s="352"/>
      <c r="AGF28" s="859" t="str">
        <f>IF(AGI28="×",TIME(0,0,0),IF(AGK4="非常勤",AFF28,AFR28))</f>
        <v>　</v>
      </c>
      <c r="AGG28" s="860"/>
      <c r="AGH28" s="861"/>
      <c r="AGI28" s="352"/>
      <c r="AGJ28" s="859" t="str">
        <f>IF(AGM28="×",TIME(0,0,0),IF(AGK4="非常勤",AFI28,AFU28))</f>
        <v>　</v>
      </c>
      <c r="AGK28" s="860"/>
      <c r="AGL28" s="861"/>
      <c r="AGM28" s="352"/>
      <c r="AGN28" s="862"/>
      <c r="AGO28" s="863"/>
      <c r="AGP28" s="862"/>
      <c r="AGQ28" s="864"/>
      <c r="AGR28" s="863"/>
      <c r="AGS28" s="865"/>
      <c r="AGT28" s="866"/>
      <c r="AGU28" s="866"/>
      <c r="AGV28" s="867"/>
      <c r="AGW28" s="377">
        <f>$A$28</f>
        <v>14</v>
      </c>
      <c r="AGX28" s="378" t="str">
        <f>$B$28</f>
        <v>火</v>
      </c>
      <c r="AGY28" s="854"/>
      <c r="AGZ28" s="855"/>
      <c r="AHA28" s="854"/>
      <c r="AHB28" s="855"/>
      <c r="AHC28" s="856" t="str">
        <f>IFERROR(IF(OR(AGX28="日",AGX28="祝",AGX28=0,AGY28=""),"　",MAX(IF(AND(AGY28&lt;=AHC14,AHA28&gt;AHD14),AHD14-AHC14,IF(AND(AGY28&gt;AHC14,AHA28&lt;=AHD14),AHA28-AGY28,IF(AND(AGY28&lt;=AHC14,AHA28&lt;=AHD14),AHA28-AHC14,IF(AND(AGY28&gt;AHC14,AHA28&gt;AHD14),AHD14-AGY28,0)))),0)),0)</f>
        <v>　</v>
      </c>
      <c r="AHD28" s="857"/>
      <c r="AHE28" s="858"/>
      <c r="AHF28" s="856" t="str">
        <f>IFERROR(IF(OR(AGX28="日",AGX28="祝",AGX28=0,AGY28=""),"　",MAX(IF(AND(AGY28&gt;AHI14,AHA28&gt;AHG14),0,IF(AND(AGY28&lt;=AHI14,AGY28&gt;AHF14,AHA28&gt;AHG14),AHI14-AGY28,IF(AND(AGY28&lt;=AHI14,AGY28&lt;=AHF14,AHA28&gt;AHG14),AHI14-AHF14,IF(AND(AGY28&gt;AHF14,AHA28&lt;=AHG14),AHA28-AGY28,IF(AND(AGY28&lt;=AHF14,AHA28&lt;=AHG14),AHA28-AHF14,0))))),0)),0)</f>
        <v>　</v>
      </c>
      <c r="AHG28" s="857"/>
      <c r="AHH28" s="858"/>
      <c r="AHI28" s="856" t="str">
        <f>IFERROR(IF(OR(AGX28="日",AGX28="祝",AGX28=0,AGY28=""),"　",MAX(IF(AND(AGY28&lt;=AHI14,AHA28&gt;AHJ14),AHJ14-AHI14,IF(AHA28&lt;=AHJ14,0,IF(AND(AGY28&gt;AHI14,AHA28&gt;AHJ14),AHJ14-AGY28,0))),0)),0)</f>
        <v>　</v>
      </c>
      <c r="AHJ28" s="857"/>
      <c r="AHK28" s="858"/>
      <c r="AHL28" s="856" t="str">
        <f>IFERROR(IF(OR(AGX28="日",AGX28="祝",AGX28=0,AGY28=""),"　",MAX(IF(AGY28&gt;AHL14,AHA28-AGY28,IF(AGY28&lt;=AHL14,AHA28-AHL14,0)),0)),0)</f>
        <v>　</v>
      </c>
      <c r="AHM28" s="857"/>
      <c r="AHN28" s="858"/>
      <c r="AHO28" s="856" t="str">
        <f>IFERROR(IF(OR(AGX28="日",AGX28="祝",AGX28=0,AGY28=""),"　",MAX(IF(AND(AGY28&lt;=AHO14,AHA28&gt;AHP14),AHP14-AHO14,IF(AND(AGY28&gt;AHO14,AHA28&lt;=AHP14),AHA28-AGY28,IF(AND(AGY28&lt;=AHO14,AHA28&lt;=AHP14),AHA28-AHO14,IF(AND(AGY28&gt;AHO14,AHA28&gt;AHP14),AHP14-AGY28,0)))),0)),0)</f>
        <v>　</v>
      </c>
      <c r="AHP28" s="857"/>
      <c r="AHQ28" s="858"/>
      <c r="AHR28" s="856" t="str">
        <f>IFERROR(IF(OR(AGX28="日",AGX28="祝",AGX28=0,AGY28=""),"　",MAX(IF(AND(AGY28&gt;AHU14,AHA28&gt;AHS14),0,IF(AND(AGY28&lt;=AHU14,AGY28&gt;AHR14,AHA28&gt;AHS14),AHU14-AGY28,IF(AND(AGY28&lt;=AHU14,AGY28&lt;=AHR14,AHA28&gt;AHS14),AHU14-AHR14,IF(AND(AGY28&gt;AHR14,AHA28&lt;=AHS14),AHA28-AGY28,IF(AND(AGY28&lt;=AHR14,AHA28&lt;=AHS14),AHA28-AHR14,0))))),0)),0)</f>
        <v>　</v>
      </c>
      <c r="AHS28" s="857"/>
      <c r="AHT28" s="858"/>
      <c r="AHU28" s="856" t="str">
        <f>IFERROR(IF(OR(AGX28="日",AGX28="祝",AGX28=0,AGY28=""),"　",MAX(IF(AND(AGY28&lt;=AHU14,AHA28&gt;AHV14),AHV14-AHU14,IF(AHA28&lt;=AHV14,0,IF(AND(AGY28&gt;AHU14,AHA28&gt;AHV14),AHV14-AGY28,0))),0)),0)</f>
        <v>　</v>
      </c>
      <c r="AHV28" s="857"/>
      <c r="AHW28" s="858"/>
      <c r="AHX28" s="856" t="str">
        <f t="shared" si="16"/>
        <v>　</v>
      </c>
      <c r="AHY28" s="857"/>
      <c r="AHZ28" s="858"/>
      <c r="AIA28" s="859" t="str">
        <f>IF(AID28="×",TIME(0,0,0),IF(AIN4="非常勤",AHC28,AHO28))</f>
        <v>　</v>
      </c>
      <c r="AIB28" s="860"/>
      <c r="AIC28" s="861"/>
      <c r="AID28" s="352"/>
      <c r="AIE28" s="859" t="str">
        <f>IF(AIH28="×",TIME(0,0,0),IF(AIN4="非常勤",AHF28,AHR28))</f>
        <v>　</v>
      </c>
      <c r="AIF28" s="860"/>
      <c r="AIG28" s="861"/>
      <c r="AIH28" s="352"/>
      <c r="AII28" s="859" t="str">
        <f>IF(AIL28="×",TIME(0,0,0),IF(AIN4="非常勤",AHI28,AHU28))</f>
        <v>　</v>
      </c>
      <c r="AIJ28" s="860"/>
      <c r="AIK28" s="861"/>
      <c r="AIL28" s="352"/>
      <c r="AIM28" s="859" t="str">
        <f>IF(AIP28="×",TIME(0,0,0),IF(AIN4="非常勤",AHL28,AHX28))</f>
        <v>　</v>
      </c>
      <c r="AIN28" s="860"/>
      <c r="AIO28" s="861"/>
      <c r="AIP28" s="352"/>
      <c r="AIQ28" s="862"/>
      <c r="AIR28" s="863"/>
      <c r="AIS28" s="862"/>
      <c r="AIT28" s="864"/>
      <c r="AIU28" s="863"/>
      <c r="AIV28" s="865"/>
      <c r="AIW28" s="866"/>
      <c r="AIX28" s="866"/>
      <c r="AIY28" s="867"/>
      <c r="AIZ28" s="377">
        <f>$A$28</f>
        <v>14</v>
      </c>
      <c r="AJA28" s="378" t="str">
        <f>$B$28</f>
        <v>火</v>
      </c>
      <c r="AJB28" s="854"/>
      <c r="AJC28" s="855"/>
      <c r="AJD28" s="854"/>
      <c r="AJE28" s="855"/>
      <c r="AJF28" s="856" t="str">
        <f>IFERROR(IF(OR(AJA28="日",AJA28="祝",AJA28=0,AJB28=""),"　",MAX(IF(AND(AJB28&lt;=AJF14,AJD28&gt;AJG14),AJG14-AJF14,IF(AND(AJB28&gt;AJF14,AJD28&lt;=AJG14),AJD28-AJB28,IF(AND(AJB28&lt;=AJF14,AJD28&lt;=AJG14),AJD28-AJF14,IF(AND(AJB28&gt;AJF14,AJD28&gt;AJG14),AJG14-AJB28,0)))),0)),0)</f>
        <v>　</v>
      </c>
      <c r="AJG28" s="857"/>
      <c r="AJH28" s="858"/>
      <c r="AJI28" s="856" t="str">
        <f>IFERROR(IF(OR(AJA28="日",AJA28="祝",AJA28=0,AJB28=""),"　",MAX(IF(AND(AJB28&gt;AJL14,AJD28&gt;AJJ14),0,IF(AND(AJB28&lt;=AJL14,AJB28&gt;AJI14,AJD28&gt;AJJ14),AJL14-AJB28,IF(AND(AJB28&lt;=AJL14,AJB28&lt;=AJI14,AJD28&gt;AJJ14),AJL14-AJI14,IF(AND(AJB28&gt;AJI14,AJD28&lt;=AJJ14),AJD28-AJB28,IF(AND(AJB28&lt;=AJI14,AJD28&lt;=AJJ14),AJD28-AJI14,0))))),0)),0)</f>
        <v>　</v>
      </c>
      <c r="AJJ28" s="857"/>
      <c r="AJK28" s="858"/>
      <c r="AJL28" s="856" t="str">
        <f>IFERROR(IF(OR(AJA28="日",AJA28="祝",AJA28=0,AJB28=""),"　",MAX(IF(AND(AJB28&lt;=AJL14,AJD28&gt;AJM14),AJM14-AJL14,IF(AJD28&lt;=AJM14,0,IF(AND(AJB28&gt;AJL14,AJD28&gt;AJM14),AJM14-AJB28,0))),0)),0)</f>
        <v>　</v>
      </c>
      <c r="AJM28" s="857"/>
      <c r="AJN28" s="858"/>
      <c r="AJO28" s="856" t="str">
        <f>IFERROR(IF(OR(AJA28="日",AJA28="祝",AJA28=0,AJB28=""),"　",MAX(IF(AJB28&gt;AJO14,AJD28-AJB28,IF(AJB28&lt;=AJO14,AJD28-AJO14,0)),0)),0)</f>
        <v>　</v>
      </c>
      <c r="AJP28" s="857"/>
      <c r="AJQ28" s="858"/>
      <c r="AJR28" s="856" t="str">
        <f>IFERROR(IF(OR(AJA28="日",AJA28="祝",AJA28=0,AJB28=""),"　",MAX(IF(AND(AJB28&lt;=AJR14,AJD28&gt;AJS14),AJS14-AJR14,IF(AND(AJB28&gt;AJR14,AJD28&lt;=AJS14),AJD28-AJB28,IF(AND(AJB28&lt;=AJR14,AJD28&lt;=AJS14),AJD28-AJR14,IF(AND(AJB28&gt;AJR14,AJD28&gt;AJS14),AJS14-AJB28,0)))),0)),0)</f>
        <v>　</v>
      </c>
      <c r="AJS28" s="857"/>
      <c r="AJT28" s="858"/>
      <c r="AJU28" s="856" t="str">
        <f>IFERROR(IF(OR(AJA28="日",AJA28="祝",AJA28=0,AJB28=""),"　",MAX(IF(AND(AJB28&gt;AJX14,AJD28&gt;AJV14),0,IF(AND(AJB28&lt;=AJX14,AJB28&gt;AJU14,AJD28&gt;AJV14),AJX14-AJB28,IF(AND(AJB28&lt;=AJX14,AJB28&lt;=AJU14,AJD28&gt;AJV14),AJX14-AJU14,IF(AND(AJB28&gt;AJU14,AJD28&lt;=AJV14),AJD28-AJB28,IF(AND(AJB28&lt;=AJU14,AJD28&lt;=AJV14),AJD28-AJU14,0))))),0)),0)</f>
        <v>　</v>
      </c>
      <c r="AJV28" s="857"/>
      <c r="AJW28" s="858"/>
      <c r="AJX28" s="856" t="str">
        <f>IFERROR(IF(OR(AJA28="日",AJA28="祝",AJA28=0,AJB28=""),"　",MAX(IF(AND(AJB28&lt;=AJX14,AJD28&gt;AJY14),AJY14-AJX14,IF(AJD28&lt;=AJY14,0,IF(AND(AJB28&gt;AJX14,AJD28&gt;AJY14),AJY14-AJB28,0))),0)),0)</f>
        <v>　</v>
      </c>
      <c r="AJY28" s="857"/>
      <c r="AJZ28" s="858"/>
      <c r="AKA28" s="856" t="str">
        <f t="shared" si="17"/>
        <v>　</v>
      </c>
      <c r="AKB28" s="857"/>
      <c r="AKC28" s="858"/>
      <c r="AKD28" s="859" t="str">
        <f>IF(AKG28="×",TIME(0,0,0),IF(AKQ4="非常勤",AJF28,AJR28))</f>
        <v>　</v>
      </c>
      <c r="AKE28" s="860"/>
      <c r="AKF28" s="861"/>
      <c r="AKG28" s="352"/>
      <c r="AKH28" s="859" t="str">
        <f>IF(AKK28="×",TIME(0,0,0),IF(AKQ4="非常勤",AJI28,AJU28))</f>
        <v>　</v>
      </c>
      <c r="AKI28" s="860"/>
      <c r="AKJ28" s="861"/>
      <c r="AKK28" s="352"/>
      <c r="AKL28" s="859" t="str">
        <f>IF(AKO28="×",TIME(0,0,0),IF(AKQ4="非常勤",AJL28,AJX28))</f>
        <v>　</v>
      </c>
      <c r="AKM28" s="860"/>
      <c r="AKN28" s="861"/>
      <c r="AKO28" s="352"/>
      <c r="AKP28" s="859" t="str">
        <f>IF(AKS28="×",TIME(0,0,0),IF(AKQ4="非常勤",AJO28,AKA28))</f>
        <v>　</v>
      </c>
      <c r="AKQ28" s="860"/>
      <c r="AKR28" s="861"/>
      <c r="AKS28" s="352"/>
      <c r="AKT28" s="862"/>
      <c r="AKU28" s="863"/>
      <c r="AKV28" s="862"/>
      <c r="AKW28" s="864"/>
      <c r="AKX28" s="863"/>
      <c r="AKY28" s="865"/>
      <c r="AKZ28" s="866"/>
      <c r="ALA28" s="866"/>
      <c r="ALB28" s="867"/>
      <c r="ALC28" s="377">
        <f>$A$28</f>
        <v>14</v>
      </c>
      <c r="ALD28" s="378" t="str">
        <f>$B$28</f>
        <v>火</v>
      </c>
      <c r="ALE28" s="854"/>
      <c r="ALF28" s="855"/>
      <c r="ALG28" s="854"/>
      <c r="ALH28" s="855"/>
      <c r="ALI28" s="856" t="str">
        <f>IFERROR(IF(OR(ALD28="日",ALD28="祝",ALD28=0,ALE28=""),"　",MAX(IF(AND(ALE28&lt;=ALI14,ALG28&gt;ALJ14),ALJ14-ALI14,IF(AND(ALE28&gt;ALI14,ALG28&lt;=ALJ14),ALG28-ALE28,IF(AND(ALE28&lt;=ALI14,ALG28&lt;=ALJ14),ALG28-ALI14,IF(AND(ALE28&gt;ALI14,ALG28&gt;ALJ14),ALJ14-ALE28,0)))),0)),0)</f>
        <v>　</v>
      </c>
      <c r="ALJ28" s="857"/>
      <c r="ALK28" s="858"/>
      <c r="ALL28" s="856" t="str">
        <f>IFERROR(IF(OR(ALD28="日",ALD28="祝",ALD28=0,ALE28=""),"　",MAX(IF(AND(ALE28&gt;ALO14,ALG28&gt;ALM14),0,IF(AND(ALE28&lt;=ALO14,ALE28&gt;ALL14,ALG28&gt;ALM14),ALO14-ALE28,IF(AND(ALE28&lt;=ALO14,ALE28&lt;=ALL14,ALG28&gt;ALM14),ALO14-ALL14,IF(AND(ALE28&gt;ALL14,ALG28&lt;=ALM14),ALG28-ALE28,IF(AND(ALE28&lt;=ALL14,ALG28&lt;=ALM14),ALG28-ALL14,0))))),0)),0)</f>
        <v>　</v>
      </c>
      <c r="ALM28" s="857"/>
      <c r="ALN28" s="858"/>
      <c r="ALO28" s="856" t="str">
        <f>IFERROR(IF(OR(ALD28="日",ALD28="祝",ALD28=0,ALE28=""),"　",MAX(IF(AND(ALE28&lt;=ALO14,ALG28&gt;ALP14),ALP14-ALO14,IF(ALG28&lt;=ALP14,0,IF(AND(ALE28&gt;ALO14,ALG28&gt;ALP14),ALP14-ALE28,0))),0)),0)</f>
        <v>　</v>
      </c>
      <c r="ALP28" s="857"/>
      <c r="ALQ28" s="858"/>
      <c r="ALR28" s="856" t="str">
        <f>IFERROR(IF(OR(ALD28="日",ALD28="祝",ALD28=0,ALE28=""),"　",MAX(IF(ALE28&gt;ALR14,ALG28-ALE28,IF(ALE28&lt;=ALR14,ALG28-ALR14,0)),0)),0)</f>
        <v>　</v>
      </c>
      <c r="ALS28" s="857"/>
      <c r="ALT28" s="858"/>
      <c r="ALU28" s="856" t="str">
        <f>IFERROR(IF(OR(ALD28="日",ALD28="祝",ALD28=0,ALE28=""),"　",MAX(IF(AND(ALE28&lt;=ALU14,ALG28&gt;ALV14),ALV14-ALU14,IF(AND(ALE28&gt;ALU14,ALG28&lt;=ALV14),ALG28-ALE28,IF(AND(ALE28&lt;=ALU14,ALG28&lt;=ALV14),ALG28-ALU14,IF(AND(ALE28&gt;ALU14,ALG28&gt;ALV14),ALV14-ALE28,0)))),0)),0)</f>
        <v>　</v>
      </c>
      <c r="ALV28" s="857"/>
      <c r="ALW28" s="858"/>
      <c r="ALX28" s="856" t="str">
        <f>IFERROR(IF(OR(ALD28="日",ALD28="祝",ALD28=0,ALE28=""),"　",MAX(IF(AND(ALE28&gt;AMA14,ALG28&gt;ALY14),0,IF(AND(ALE28&lt;=AMA14,ALE28&gt;ALX14,ALG28&gt;ALY14),AMA14-ALE28,IF(AND(ALE28&lt;=AMA14,ALE28&lt;=ALX14,ALG28&gt;ALY14),AMA14-ALX14,IF(AND(ALE28&gt;ALX14,ALG28&lt;=ALY14),ALG28-ALE28,IF(AND(ALE28&lt;=ALX14,ALG28&lt;=ALY14),ALG28-ALX14,0))))),0)),0)</f>
        <v>　</v>
      </c>
      <c r="ALY28" s="857"/>
      <c r="ALZ28" s="858"/>
      <c r="AMA28" s="856" t="str">
        <f>IFERROR(IF(OR(ALD28="日",ALD28="祝",ALD28=0,ALE28=""),"　",MAX(IF(AND(ALE28&lt;=AMA14,ALG28&gt;AMB14),AMB14-AMA14,IF(ALG28&lt;=AMB14,0,IF(AND(ALE28&gt;AMA14,ALG28&gt;AMB14),AMB14-ALE28,0))),0)),0)</f>
        <v>　</v>
      </c>
      <c r="AMB28" s="857"/>
      <c r="AMC28" s="858"/>
      <c r="AMD28" s="856" t="str">
        <f t="shared" si="18"/>
        <v>　</v>
      </c>
      <c r="AME28" s="857"/>
      <c r="AMF28" s="858"/>
      <c r="AMG28" s="859" t="str">
        <f>IF(AMJ28="×",TIME(0,0,0),IF(AMT4="非常勤",ALI28,ALU28))</f>
        <v>　</v>
      </c>
      <c r="AMH28" s="860"/>
      <c r="AMI28" s="861"/>
      <c r="AMJ28" s="352"/>
      <c r="AMK28" s="859" t="str">
        <f>IF(AMN28="×",TIME(0,0,0),IF(AMT4="非常勤",ALL28,ALX28))</f>
        <v>　</v>
      </c>
      <c r="AML28" s="860"/>
      <c r="AMM28" s="861"/>
      <c r="AMN28" s="352"/>
      <c r="AMO28" s="859" t="str">
        <f>IF(AMR28="×",TIME(0,0,0),IF(AMT4="非常勤",ALO28,AMA28))</f>
        <v>　</v>
      </c>
      <c r="AMP28" s="860"/>
      <c r="AMQ28" s="861"/>
      <c r="AMR28" s="352"/>
      <c r="AMS28" s="859" t="str">
        <f>IF(AMV28="×",TIME(0,0,0),IF(AMT4="非常勤",ALR28,AMD28))</f>
        <v>　</v>
      </c>
      <c r="AMT28" s="860"/>
      <c r="AMU28" s="861"/>
      <c r="AMV28" s="352"/>
      <c r="AMW28" s="862"/>
      <c r="AMX28" s="863"/>
      <c r="AMY28" s="862"/>
      <c r="AMZ28" s="864"/>
      <c r="ANA28" s="863"/>
      <c r="ANB28" s="865"/>
      <c r="ANC28" s="866"/>
      <c r="AND28" s="866"/>
      <c r="ANE28" s="867"/>
      <c r="ANF28" s="377">
        <f>$A$28</f>
        <v>14</v>
      </c>
      <c r="ANG28" s="378" t="str">
        <f>$B$28</f>
        <v>火</v>
      </c>
      <c r="ANH28" s="854"/>
      <c r="ANI28" s="855"/>
      <c r="ANJ28" s="854"/>
      <c r="ANK28" s="855"/>
      <c r="ANL28" s="856" t="str">
        <f>IFERROR(IF(OR(ANG28="日",ANG28="祝",ANG28=0,ANH28=""),"　",MAX(IF(AND(ANH28&lt;=ANL14,ANJ28&gt;ANM14),ANM14-ANL14,IF(AND(ANH28&gt;ANL14,ANJ28&lt;=ANM14),ANJ28-ANH28,IF(AND(ANH28&lt;=ANL14,ANJ28&lt;=ANM14),ANJ28-ANL14,IF(AND(ANH28&gt;ANL14,ANJ28&gt;ANM14),ANM14-ANH28,0)))),0)),0)</f>
        <v>　</v>
      </c>
      <c r="ANM28" s="857"/>
      <c r="ANN28" s="858"/>
      <c r="ANO28" s="856" t="str">
        <f>IFERROR(IF(OR(ANG28="日",ANG28="祝",ANG28=0,ANH28=""),"　",MAX(IF(AND(ANH28&gt;ANR14,ANJ28&gt;ANP14),0,IF(AND(ANH28&lt;=ANR14,ANH28&gt;ANO14,ANJ28&gt;ANP14),ANR14-ANH28,IF(AND(ANH28&lt;=ANR14,ANH28&lt;=ANO14,ANJ28&gt;ANP14),ANR14-ANO14,IF(AND(ANH28&gt;ANO14,ANJ28&lt;=ANP14),ANJ28-ANH28,IF(AND(ANH28&lt;=ANO14,ANJ28&lt;=ANP14),ANJ28-ANO14,0))))),0)),0)</f>
        <v>　</v>
      </c>
      <c r="ANP28" s="857"/>
      <c r="ANQ28" s="858"/>
      <c r="ANR28" s="856" t="str">
        <f>IFERROR(IF(OR(ANG28="日",ANG28="祝",ANG28=0,ANH28=""),"　",MAX(IF(AND(ANH28&lt;=ANR14,ANJ28&gt;ANS14),ANS14-ANR14,IF(ANJ28&lt;=ANS14,0,IF(AND(ANH28&gt;ANR14,ANJ28&gt;ANS14),ANS14-ANH28,0))),0)),0)</f>
        <v>　</v>
      </c>
      <c r="ANS28" s="857"/>
      <c r="ANT28" s="858"/>
      <c r="ANU28" s="856" t="str">
        <f>IFERROR(IF(OR(ANG28="日",ANG28="祝",ANG28=0,ANH28=""),"　",MAX(IF(ANH28&gt;ANU14,ANJ28-ANH28,IF(ANH28&lt;=ANU14,ANJ28-ANU14,0)),0)),0)</f>
        <v>　</v>
      </c>
      <c r="ANV28" s="857"/>
      <c r="ANW28" s="858"/>
      <c r="ANX28" s="856" t="str">
        <f>IFERROR(IF(OR(ANG28="日",ANG28="祝",ANG28=0,ANH28=""),"　",MAX(IF(AND(ANH28&lt;=ANX14,ANJ28&gt;ANY14),ANY14-ANX14,IF(AND(ANH28&gt;ANX14,ANJ28&lt;=ANY14),ANJ28-ANH28,IF(AND(ANH28&lt;=ANX14,ANJ28&lt;=ANY14),ANJ28-ANX14,IF(AND(ANH28&gt;ANX14,ANJ28&gt;ANY14),ANY14-ANH28,0)))),0)),0)</f>
        <v>　</v>
      </c>
      <c r="ANY28" s="857"/>
      <c r="ANZ28" s="858"/>
      <c r="AOA28" s="856" t="str">
        <f>IFERROR(IF(OR(ANG28="日",ANG28="祝",ANG28=0,ANH28=""),"　",MAX(IF(AND(ANH28&gt;AOD14,ANJ28&gt;AOB14),0,IF(AND(ANH28&lt;=AOD14,ANH28&gt;AOA14,ANJ28&gt;AOB14),AOD14-ANH28,IF(AND(ANH28&lt;=AOD14,ANH28&lt;=AOA14,ANJ28&gt;AOB14),AOD14-AOA14,IF(AND(ANH28&gt;AOA14,ANJ28&lt;=AOB14),ANJ28-ANH28,IF(AND(ANH28&lt;=AOA14,ANJ28&lt;=AOB14),ANJ28-AOA14,0))))),0)),0)</f>
        <v>　</v>
      </c>
      <c r="AOB28" s="857"/>
      <c r="AOC28" s="858"/>
      <c r="AOD28" s="856" t="str">
        <f>IFERROR(IF(OR(ANG28="日",ANG28="祝",ANG28=0,ANH28=""),"　",MAX(IF(AND(ANH28&lt;=AOD14,ANJ28&gt;AOE14),AOE14-AOD14,IF(ANJ28&lt;=AOE14,0,IF(AND(ANH28&gt;AOD14,ANJ28&gt;AOE14),AOE14-ANH28,0))),0)),0)</f>
        <v>　</v>
      </c>
      <c r="AOE28" s="857"/>
      <c r="AOF28" s="858"/>
      <c r="AOG28" s="856" t="str">
        <f t="shared" si="19"/>
        <v>　</v>
      </c>
      <c r="AOH28" s="857"/>
      <c r="AOI28" s="858"/>
      <c r="AOJ28" s="859" t="str">
        <f>IF(AOM28="×",TIME(0,0,0),IF(AOW4="非常勤",ANL28,ANX28))</f>
        <v>　</v>
      </c>
      <c r="AOK28" s="860"/>
      <c r="AOL28" s="861"/>
      <c r="AOM28" s="352"/>
      <c r="AON28" s="859" t="str">
        <f>IF(AOQ28="×",TIME(0,0,0),IF(AOW4="非常勤",ANO28,AOA28))</f>
        <v>　</v>
      </c>
      <c r="AOO28" s="860"/>
      <c r="AOP28" s="861"/>
      <c r="AOQ28" s="352"/>
      <c r="AOR28" s="859" t="str">
        <f>IF(AOU28="×",TIME(0,0,0),IF(AOW4="非常勤",ANR28,AOD28))</f>
        <v>　</v>
      </c>
      <c r="AOS28" s="860"/>
      <c r="AOT28" s="861"/>
      <c r="AOU28" s="352"/>
      <c r="AOV28" s="859" t="str">
        <f>IF(AOY28="×",TIME(0,0,0),IF(AOW4="非常勤",ANU28,AOG28))</f>
        <v>　</v>
      </c>
      <c r="AOW28" s="860"/>
      <c r="AOX28" s="861"/>
      <c r="AOY28" s="352"/>
      <c r="AOZ28" s="862"/>
      <c r="APA28" s="863"/>
      <c r="APB28" s="862"/>
      <c r="APC28" s="864"/>
      <c r="APD28" s="863"/>
      <c r="APE28" s="865"/>
      <c r="APF28" s="866"/>
      <c r="APG28" s="866"/>
      <c r="APH28" s="867"/>
    </row>
    <row r="29" spans="1:1100" ht="15" customHeight="1">
      <c r="A29" s="377">
        <f>DAY(DATE('別紙2-1【初めに入力】'!$W$2,'別紙2-1【初めに入力】'!$Q$2,A28+1))</f>
        <v>15</v>
      </c>
      <c r="B29" s="378" t="str">
        <f>IF(IFERROR(MATCH(DATE('別紙2-1【初めに入力】'!$W$2,'別紙2-1【初めに入力】'!$Q$2,$A29),万年カレンダー・祝日!$K$2:$K$27,0),0)&gt;=1,"祝",TEXT(WEEKDAY(DATE('別紙2-1【初めに入力】'!$W$2,'別紙2-1【初めに入力】'!$Q$2,'別表_個別勤務状況（1～20）'!A29)),"aaa"))</f>
        <v>水</v>
      </c>
      <c r="C29" s="797"/>
      <c r="D29" s="797"/>
      <c r="E29" s="797"/>
      <c r="F29" s="797"/>
      <c r="G29" s="856" t="str">
        <f>IFERROR(IF(OR(B29="日",B29="祝",B29=0,C29=""),"　",MAX(IF(AND(C29&lt;=G14,E29&gt;H14),H14-G14,IF(AND(C29&gt;G14,E29&lt;=H14),E29-C29,IF(AND(C29&lt;=G14,E29&lt;=H14),E29-G14,IF(AND(C29&gt;G14,E29&gt;H14),H14-C29,0)))),0)),0)</f>
        <v>　</v>
      </c>
      <c r="H29" s="857"/>
      <c r="I29" s="858"/>
      <c r="J29" s="856" t="str">
        <f>IFERROR(IF(OR(B29="日",B29="祝",B29=0,C29=""),"　",MAX(IF(AND(C29&gt;M14,E29&gt;K14),0,IF(AND(C29&lt;=M14,C29&gt;J14,E29&gt;K14),M14-C29,IF(AND(C29&lt;=M14,C29&lt;=J14,E29&gt;K14),M14-J14,IF(AND(C29&gt;J14,E29&lt;=K14),E29-C29,IF(AND(C29&lt;=J14,E29&lt;=K14),E29-J14,0))))),0)),0)</f>
        <v>　</v>
      </c>
      <c r="K29" s="857"/>
      <c r="L29" s="858"/>
      <c r="M29" s="856" t="str">
        <f>IFERROR(IF(OR(B29="日",B29="祝",B29=0,C29=""),"　",MAX(IF(AND(C29&lt;=M14,E29&gt;N14),N14-M14,IF(E29&lt;=N14,0,IF(AND(C29&gt;M14,E29&gt;N14),N14-C29,0))),0)),0)</f>
        <v>　</v>
      </c>
      <c r="N29" s="857"/>
      <c r="O29" s="858"/>
      <c r="P29" s="856" t="str">
        <f>IFERROR(IF(OR(B29="日",B29="祝",B29=0,C29=""),"　",MAX(IF(C29&gt;P14,E29-C29,IF(C29&lt;=P14,E29-P14,0)),0)),0)</f>
        <v>　</v>
      </c>
      <c r="Q29" s="857"/>
      <c r="R29" s="858"/>
      <c r="S29" s="856" t="str">
        <f>IFERROR(IF(OR(B29="日",B29="祝",B29=0,C29=""),"　",MAX(IF(AND(C29&lt;=S14,E29&gt;T14),T14-S14,IF(AND(C29&gt;S14,E29&lt;=T14),E29-C29,IF(AND(C29&lt;=S14,E29&lt;=T14),E29-S14,IF(AND(C29&gt;S14,E29&gt;T14),T14-C29,0)))),0)),0)</f>
        <v>　</v>
      </c>
      <c r="T29" s="857"/>
      <c r="U29" s="858"/>
      <c r="V29" s="856" t="str">
        <f>IFERROR(IF(OR(B29="日",B29="祝",B29=0,C29=""),"　",MAX(IF(AND(C29&gt;Y14,E29&gt;W14),0,IF(AND(C29&lt;=Y14,C29&gt;V14,E29&gt;W14),Y14-C29,IF(AND(C29&lt;=Y14,C29&lt;=V14,E29&gt;W14),Y14-V14,IF(AND(C29&gt;V14,E29&lt;=W14),E29-C29,IF(AND(C29&lt;=V14,E29&lt;=W14),E29-V14,0))))),0)),0)</f>
        <v>　</v>
      </c>
      <c r="W29" s="857"/>
      <c r="X29" s="858"/>
      <c r="Y29" s="856" t="str">
        <f>IFERROR(IF(OR(B29="日",B29="祝",B29=0,C29=""),"　",MAX(IF(AND(C29&lt;=Y14,E29&gt;Z14),Z14-Y14,IF(E29&lt;=Z14,0,IF(AND(C29&gt;Y14,E29&gt;Z14),Z14-C29,0))),0)),0)</f>
        <v>　</v>
      </c>
      <c r="Z29" s="857"/>
      <c r="AA29" s="858"/>
      <c r="AB29" s="856" t="str">
        <f t="shared" si="0"/>
        <v>　</v>
      </c>
      <c r="AC29" s="857"/>
      <c r="AD29" s="858"/>
      <c r="AE29" s="954" t="str">
        <f>IF(AH29="×",TIME(0,0,0),IF(AR4="非常勤",G29,S29))</f>
        <v>　</v>
      </c>
      <c r="AF29" s="885"/>
      <c r="AG29" s="885"/>
      <c r="AH29" s="352"/>
      <c r="AI29" s="954" t="str">
        <f>IF(AL29="×",TIME(0,0,0),IF(AR4="非常勤",J29,V29))</f>
        <v>　</v>
      </c>
      <c r="AJ29" s="885"/>
      <c r="AK29" s="885"/>
      <c r="AL29" s="352"/>
      <c r="AM29" s="954" t="str">
        <f>IF(AP29="×",TIME(0,0,0),IF(AR4="非常勤",M29,Y29))</f>
        <v>　</v>
      </c>
      <c r="AN29" s="885"/>
      <c r="AO29" s="885"/>
      <c r="AP29" s="352"/>
      <c r="AQ29" s="954" t="str">
        <f>IF(AT29="×",TIME(0,0,0),IF(AR4="非常勤",P29,AB29))</f>
        <v>　</v>
      </c>
      <c r="AR29" s="885"/>
      <c r="AS29" s="955"/>
      <c r="AT29" s="352"/>
      <c r="AU29" s="956"/>
      <c r="AV29" s="956"/>
      <c r="AW29" s="862"/>
      <c r="AX29" s="864"/>
      <c r="AY29" s="863"/>
      <c r="AZ29" s="865"/>
      <c r="BA29" s="866"/>
      <c r="BB29" s="866"/>
      <c r="BC29" s="867"/>
      <c r="BD29" s="377">
        <f>$A$29</f>
        <v>15</v>
      </c>
      <c r="BE29" s="378" t="str">
        <f>$B$29</f>
        <v>水</v>
      </c>
      <c r="BF29" s="854"/>
      <c r="BG29" s="855"/>
      <c r="BH29" s="854"/>
      <c r="BI29" s="855"/>
      <c r="BJ29" s="856" t="str">
        <f>IFERROR(IF(OR(BE29="日",BE29="祝",BE29=0,BF29=""),"　",MAX(IF(AND(BF29&lt;=BJ14,BH29&gt;BK14),BK14-BJ14,IF(AND(BF29&gt;BJ14,BH29&lt;=BK14),BH29-BF29,IF(AND(BF29&lt;=BJ14,BH29&lt;=BK14),BH29-BJ14,IF(AND(BF29&gt;BJ14,BH29&gt;BK14),BK14-BF29,0)))),0)),0)</f>
        <v>　</v>
      </c>
      <c r="BK29" s="857"/>
      <c r="BL29" s="858"/>
      <c r="BM29" s="856" t="str">
        <f>IFERROR(IF(OR(BE29="日",BE29="祝",BE29=0,BF29=""),"　",MAX(IF(AND(BF29&gt;BP14,BH29&gt;BN14),0,IF(AND(BF29&lt;=BP14,BF29&gt;BM14,BH29&gt;BN14),BP14-BF29,IF(AND(BF29&lt;=BP14,BF29&lt;=BM14,BH29&gt;BN14),BP14-BM14,IF(AND(BF29&gt;BM14,BH29&lt;=BN14),BH29-BF29,IF(AND(BF29&lt;=BM14,BH29&lt;=BN14),BH29-BM14,0))))),0)),0)</f>
        <v>　</v>
      </c>
      <c r="BN29" s="857"/>
      <c r="BO29" s="858"/>
      <c r="BP29" s="856" t="str">
        <f>IFERROR(IF(OR(BE29="日",BE29="祝",BE29=0,BF29=""),"　",MAX(IF(AND(BF29&lt;=BP14,BH29&gt;BQ14),BQ14-BP14,IF(BH29&lt;=BQ14,0,IF(AND(BF29&gt;BP14,BH29&gt;BQ14),BQ14-BF29,0))),0)),0)</f>
        <v>　</v>
      </c>
      <c r="BQ29" s="857"/>
      <c r="BR29" s="858"/>
      <c r="BS29" s="856" t="str">
        <f>IFERROR(IF(OR(BE29="日",BE29="祝",BE29=0,BF29=""),"　",MAX(IF(BF29&gt;BS14,BH29-BF29,IF(BF29&lt;=BS14,BH29-BS14,0)),0)),0)</f>
        <v>　</v>
      </c>
      <c r="BT29" s="857"/>
      <c r="BU29" s="858"/>
      <c r="BV29" s="856" t="str">
        <f>IFERROR(IF(OR(BE29="日",BE29="祝",BE29=0,BF29=""),"　",MAX(IF(AND(BF29&lt;=BV14,BH29&gt;BW14),BW14-BV14,IF(AND(BF29&gt;BV14,BH29&lt;=BW14),BH29-BF29,IF(AND(BF29&lt;=BV14,BH29&lt;=BW14),BH29-BV14,IF(AND(BF29&gt;BV14,BH29&gt;BW14),BW14-BF29,0)))),0)),0)</f>
        <v>　</v>
      </c>
      <c r="BW29" s="857"/>
      <c r="BX29" s="858"/>
      <c r="BY29" s="856" t="str">
        <f>IFERROR(IF(OR(BE29="日",BE29="祝",BE29=0,BF29=""),"　",MAX(IF(AND(BF29&gt;CB14,BH29&gt;BZ14),0,IF(AND(BF29&lt;=CB14,BF29&gt;BY14,BH29&gt;BZ14),CB14-BF29,IF(AND(BF29&lt;=CB14,BF29&lt;=BY14,BH29&gt;BZ14),CB14-BY14,IF(AND(BF29&gt;BY14,BH29&lt;=BZ14),BH29-BF29,IF(AND(BF29&lt;=BY14,BH29&lt;=BZ14),BH29-BY14,0))))),0)),0)</f>
        <v>　</v>
      </c>
      <c r="BZ29" s="857"/>
      <c r="CA29" s="858"/>
      <c r="CB29" s="856" t="str">
        <f>IFERROR(IF(OR(BE29="日",BE29="祝",BE29=0,BF29=""),"　",MAX(IF(AND(BF29&lt;=CB14,BH29&gt;CC14),CC14-CB14,IF(BH29&lt;=CC14,0,IF(AND(BF29&gt;CB14,BH29&gt;CC14),CC14-BF29,0))),0)),0)</f>
        <v>　</v>
      </c>
      <c r="CC29" s="857"/>
      <c r="CD29" s="858"/>
      <c r="CE29" s="856" t="str">
        <f t="shared" si="1"/>
        <v>　</v>
      </c>
      <c r="CF29" s="857"/>
      <c r="CG29" s="858"/>
      <c r="CH29" s="859" t="str">
        <f>IF(CK29="×",TIME(0,0,0),IF(CU4="非常勤",BJ29,BV29))</f>
        <v>　</v>
      </c>
      <c r="CI29" s="860"/>
      <c r="CJ29" s="861"/>
      <c r="CK29" s="352"/>
      <c r="CL29" s="859" t="str">
        <f>IF(CO29="×",TIME(0,0,0),IF(CU4="非常勤",BM29,BY29))</f>
        <v>　</v>
      </c>
      <c r="CM29" s="860"/>
      <c r="CN29" s="861"/>
      <c r="CO29" s="352"/>
      <c r="CP29" s="859" t="str">
        <f>IF(CS29="×",TIME(0,0,0),IF(CU4="非常勤",BP29,CB29))</f>
        <v>　</v>
      </c>
      <c r="CQ29" s="860"/>
      <c r="CR29" s="861"/>
      <c r="CS29" s="352"/>
      <c r="CT29" s="859" t="str">
        <f>IF(CW29="×",TIME(0,0,0),IF(CU4="非常勤",BS29,CE29))</f>
        <v>　</v>
      </c>
      <c r="CU29" s="860"/>
      <c r="CV29" s="861"/>
      <c r="CW29" s="352"/>
      <c r="CX29" s="862"/>
      <c r="CY29" s="863"/>
      <c r="CZ29" s="862"/>
      <c r="DA29" s="864"/>
      <c r="DB29" s="863"/>
      <c r="DC29" s="865"/>
      <c r="DD29" s="866"/>
      <c r="DE29" s="866"/>
      <c r="DF29" s="867"/>
      <c r="DG29" s="377">
        <f>$A$29</f>
        <v>15</v>
      </c>
      <c r="DH29" s="378" t="str">
        <f>$B$29</f>
        <v>水</v>
      </c>
      <c r="DI29" s="854"/>
      <c r="DJ29" s="855"/>
      <c r="DK29" s="854"/>
      <c r="DL29" s="855"/>
      <c r="DM29" s="856" t="str">
        <f>IFERROR(IF(OR(DH29="日",DH29="祝",DH29=0,DI29=""),"　",MAX(IF(AND(DI29&lt;=DM14,DK29&gt;DN14),DN14-DM14,IF(AND(DI29&gt;DM14,DK29&lt;=DN14),DK29-DI29,IF(AND(DI29&lt;=DM14,DK29&lt;=DN14),DK29-DM14,IF(AND(DI29&gt;DM14,DK29&gt;DN14),DN14-DI29,0)))),0)),0)</f>
        <v>　</v>
      </c>
      <c r="DN29" s="857"/>
      <c r="DO29" s="858"/>
      <c r="DP29" s="856" t="str">
        <f>IFERROR(IF(OR(DH29="日",DH29="祝",DH29=0,DI29=""),"　",MAX(IF(AND(DI29&gt;DS14,DK29&gt;DQ14),0,IF(AND(DI29&lt;=DS14,DI29&gt;DP14,DK29&gt;DQ14),DS14-DI29,IF(AND(DI29&lt;=DS14,DI29&lt;=DP14,DK29&gt;DQ14),DS14-DP14,IF(AND(DI29&gt;DP14,DK29&lt;=DQ14),DK29-DI29,IF(AND(DI29&lt;=DP14,DK29&lt;=DQ14),DK29-DP14,0))))),0)),0)</f>
        <v>　</v>
      </c>
      <c r="DQ29" s="857"/>
      <c r="DR29" s="858"/>
      <c r="DS29" s="856" t="str">
        <f>IFERROR(IF(OR(DH29="日",DH29="祝",DH29=0,DI29=""),"　",MAX(IF(AND(DI29&lt;=DS14,DK29&gt;DT14),DT14-DS14,IF(DK29&lt;=DT14,0,IF(AND(DI29&gt;DS14,DK29&gt;DT14),DT14-DI29,0))),0)),0)</f>
        <v>　</v>
      </c>
      <c r="DT29" s="857"/>
      <c r="DU29" s="858"/>
      <c r="DV29" s="856" t="str">
        <f>IFERROR(IF(OR(DH29="日",DH29="祝",DH29=0,DI29=""),"　",MAX(IF(DI29&gt;DV14,DK29-DI29,IF(DI29&lt;=DV14,DK29-DV14,0)),0)),0)</f>
        <v>　</v>
      </c>
      <c r="DW29" s="857"/>
      <c r="DX29" s="858"/>
      <c r="DY29" s="856" t="str">
        <f>IFERROR(IF(OR(DH29="日",DH29="祝",DH29=0,DI29=""),"　",MAX(IF(AND(DI29&lt;=DY14,DK29&gt;DZ14),DZ14-DY14,IF(AND(DI29&gt;DY14,DK29&lt;=DZ14),DK29-DI29,IF(AND(DI29&lt;=DY14,DK29&lt;=DZ14),DK29-DY14,IF(AND(DI29&gt;DY14,DK29&gt;DZ14),DZ14-DI29,0)))),0)),0)</f>
        <v>　</v>
      </c>
      <c r="DZ29" s="857"/>
      <c r="EA29" s="858"/>
      <c r="EB29" s="856" t="str">
        <f>IFERROR(IF(OR(DH29="日",DH29="祝",DH29=0,DI29=""),"　",MAX(IF(AND(DI29&gt;EE14,DK29&gt;EC14),0,IF(AND(DI29&lt;=EE14,DI29&gt;EB14,DK29&gt;EC14),EE14-DI29,IF(AND(DI29&lt;=EE14,DI29&lt;=EB14,DK29&gt;EC14),EE14-EB14,IF(AND(DI29&gt;EB14,DK29&lt;=EC14),DK29-DI29,IF(AND(DI29&lt;=EB14,DK29&lt;=EC14),DK29-EB14,0))))),0)),0)</f>
        <v>　</v>
      </c>
      <c r="EC29" s="857"/>
      <c r="ED29" s="858"/>
      <c r="EE29" s="856" t="str">
        <f>IFERROR(IF(OR(DH29="日",DH29="祝",DH29=0,DI29=""),"　",MAX(IF(AND(DI29&lt;=EE14,DK29&gt;EF14),EF14-EE14,IF(DK29&lt;=EF14,0,IF(AND(DI29&gt;EE14,DK29&gt;EF14),EF14-DI29,0))),0)),0)</f>
        <v>　</v>
      </c>
      <c r="EF29" s="857"/>
      <c r="EG29" s="858"/>
      <c r="EH29" s="856" t="str">
        <f t="shared" si="2"/>
        <v>　</v>
      </c>
      <c r="EI29" s="857"/>
      <c r="EJ29" s="858"/>
      <c r="EK29" s="859" t="str">
        <f>IF(EN29="×",TIME(0,0,0),IF(EX4="非常勤",DM29,DY29))</f>
        <v>　</v>
      </c>
      <c r="EL29" s="860"/>
      <c r="EM29" s="861"/>
      <c r="EN29" s="352"/>
      <c r="EO29" s="859" t="str">
        <f>IF(ER29="×",TIME(0,0,0),IF(EX4="非常勤",DP29,EB29))</f>
        <v>　</v>
      </c>
      <c r="EP29" s="860"/>
      <c r="EQ29" s="861"/>
      <c r="ER29" s="352"/>
      <c r="ES29" s="859" t="str">
        <f>IF(EV29="×",TIME(0,0,0),IF(EX4="非常勤",DS29,EE29))</f>
        <v>　</v>
      </c>
      <c r="ET29" s="860"/>
      <c r="EU29" s="861"/>
      <c r="EV29" s="352"/>
      <c r="EW29" s="859" t="str">
        <f>IF(EZ29="×",TIME(0,0,0),IF(EX4="非常勤",DV29,EH29))</f>
        <v>　</v>
      </c>
      <c r="EX29" s="860"/>
      <c r="EY29" s="861"/>
      <c r="EZ29" s="352"/>
      <c r="FA29" s="862"/>
      <c r="FB29" s="863"/>
      <c r="FC29" s="862"/>
      <c r="FD29" s="864"/>
      <c r="FE29" s="863"/>
      <c r="FF29" s="865"/>
      <c r="FG29" s="866"/>
      <c r="FH29" s="866"/>
      <c r="FI29" s="867"/>
      <c r="FJ29" s="377">
        <f>$A$29</f>
        <v>15</v>
      </c>
      <c r="FK29" s="378" t="str">
        <f>$B$29</f>
        <v>水</v>
      </c>
      <c r="FL29" s="854"/>
      <c r="FM29" s="855"/>
      <c r="FN29" s="854"/>
      <c r="FO29" s="855"/>
      <c r="FP29" s="856" t="str">
        <f>IFERROR(IF(OR(FK29="日",FK29="祝",FK29=0,FL29=""),"　",MAX(IF(AND(FL29&lt;=FP14,FN29&gt;FQ14),FQ14-FP14,IF(AND(FL29&gt;FP14,FN29&lt;=FQ14),FN29-FL29,IF(AND(FL29&lt;=FP14,FN29&lt;=FQ14),FN29-FP14,IF(AND(FL29&gt;FP14,FN29&gt;FQ14),FQ14-FL29,0)))),0)),0)</f>
        <v>　</v>
      </c>
      <c r="FQ29" s="857"/>
      <c r="FR29" s="858"/>
      <c r="FS29" s="856" t="str">
        <f>IFERROR(IF(OR(FK29="日",FK29="祝",FK29=0,FL29=""),"　",MAX(IF(AND(FL29&gt;FV14,FN29&gt;FT14),0,IF(AND(FL29&lt;=FV14,FL29&gt;FS14,FN29&gt;FT14),FV14-FL29,IF(AND(FL29&lt;=FV14,FL29&lt;=FS14,FN29&gt;FT14),FV14-FS14,IF(AND(FL29&gt;FS14,FN29&lt;=FT14),FN29-FL29,IF(AND(FL29&lt;=FS14,FN29&lt;=FT14),FN29-FS14,0))))),0)),0)</f>
        <v>　</v>
      </c>
      <c r="FT29" s="857"/>
      <c r="FU29" s="858"/>
      <c r="FV29" s="856" t="str">
        <f>IFERROR(IF(OR(FK29="日",FK29="祝",FK29=0,FL29=""),"　",MAX(IF(AND(FL29&lt;=FV14,FN29&gt;FW14),FW14-FV14,IF(FN29&lt;=FW14,0,IF(AND(FL29&gt;FV14,FN29&gt;FW14),FW14-FL29,0))),0)),0)</f>
        <v>　</v>
      </c>
      <c r="FW29" s="857"/>
      <c r="FX29" s="858"/>
      <c r="FY29" s="856" t="str">
        <f>IFERROR(IF(OR(FK29="日",FK29="祝",FK29=0,FL29=""),"　",MAX(IF(FL29&gt;FY14,FN29-FL29,IF(FL29&lt;=FY14,FN29-FY14,0)),0)),0)</f>
        <v>　</v>
      </c>
      <c r="FZ29" s="857"/>
      <c r="GA29" s="858"/>
      <c r="GB29" s="856" t="str">
        <f>IFERROR(IF(OR(FK29="日",FK29="祝",FK29=0,FL29=""),"　",MAX(IF(AND(FL29&lt;=GB14,FN29&gt;GC14),GC14-GB14,IF(AND(FL29&gt;GB14,FN29&lt;=GC14),FN29-FL29,IF(AND(FL29&lt;=GB14,FN29&lt;=GC14),FN29-GB14,IF(AND(FL29&gt;GB14,FN29&gt;GC14),GC14-FL29,0)))),0)),0)</f>
        <v>　</v>
      </c>
      <c r="GC29" s="857"/>
      <c r="GD29" s="858"/>
      <c r="GE29" s="856" t="str">
        <f>IFERROR(IF(OR(FK29="日",FK29="祝",FK29=0,FL29=""),"　",MAX(IF(AND(FL29&gt;GH14,FN29&gt;GF14),0,IF(AND(FL29&lt;=GH14,FL29&gt;GE14,FN29&gt;GF14),GH14-FL29,IF(AND(FL29&lt;=GH14,FL29&lt;=GE14,FN29&gt;GF14),GH14-GE14,IF(AND(FL29&gt;GE14,FN29&lt;=GF14),FN29-FL29,IF(AND(FL29&lt;=GE14,FN29&lt;=GF14),FN29-GE14,0))))),0)),0)</f>
        <v>　</v>
      </c>
      <c r="GF29" s="857"/>
      <c r="GG29" s="858"/>
      <c r="GH29" s="856" t="str">
        <f>IFERROR(IF(OR(FK29="日",FK29="祝",FK29=0,FL29=""),"　",MAX(IF(AND(FL29&lt;=GH14,FN29&gt;GI14),GI14-GH14,IF(FN29&lt;=GI14,0,IF(AND(FL29&gt;GH14,FN29&gt;GI14),GI14-FL29,0))),0)),0)</f>
        <v>　</v>
      </c>
      <c r="GI29" s="857"/>
      <c r="GJ29" s="858"/>
      <c r="GK29" s="856" t="str">
        <f t="shared" si="3"/>
        <v>　</v>
      </c>
      <c r="GL29" s="857"/>
      <c r="GM29" s="858"/>
      <c r="GN29" s="859" t="str">
        <f>IF(GQ29="×",TIME(0,0,0),IF(HA4="非常勤",FP29,GB29))</f>
        <v>　</v>
      </c>
      <c r="GO29" s="860"/>
      <c r="GP29" s="861"/>
      <c r="GQ29" s="352"/>
      <c r="GR29" s="859" t="str">
        <f>IF(GU29="×",TIME(0,0,0),IF(HA4="非常勤",FS29,GE29))</f>
        <v>　</v>
      </c>
      <c r="GS29" s="860"/>
      <c r="GT29" s="861"/>
      <c r="GU29" s="352"/>
      <c r="GV29" s="859" t="str">
        <f>IF(GY29="×",TIME(0,0,0),IF(HA4="非常勤",FV29,GH29))</f>
        <v>　</v>
      </c>
      <c r="GW29" s="860"/>
      <c r="GX29" s="861"/>
      <c r="GY29" s="352"/>
      <c r="GZ29" s="859" t="str">
        <f>IF(HC29="×",TIME(0,0,0),IF(HA4="非常勤",FY29,GK29))</f>
        <v>　</v>
      </c>
      <c r="HA29" s="860"/>
      <c r="HB29" s="861"/>
      <c r="HC29" s="352"/>
      <c r="HD29" s="862"/>
      <c r="HE29" s="863"/>
      <c r="HF29" s="862"/>
      <c r="HG29" s="864"/>
      <c r="HH29" s="863"/>
      <c r="HI29" s="865"/>
      <c r="HJ29" s="866"/>
      <c r="HK29" s="866"/>
      <c r="HL29" s="867"/>
      <c r="HM29" s="377">
        <f>$A$29</f>
        <v>15</v>
      </c>
      <c r="HN29" s="378" t="str">
        <f>$B$29</f>
        <v>水</v>
      </c>
      <c r="HO29" s="854"/>
      <c r="HP29" s="855"/>
      <c r="HQ29" s="854"/>
      <c r="HR29" s="855"/>
      <c r="HS29" s="856" t="str">
        <f>IFERROR(IF(OR(HN29="日",HN29="祝",HN29=0,HO29=""),"　",MAX(IF(AND(HO29&lt;=HS14,HQ29&gt;HT14),HT14-HS14,IF(AND(HO29&gt;HS14,HQ29&lt;=HT14),HQ29-HO29,IF(AND(HO29&lt;=HS14,HQ29&lt;=HT14),HQ29-HS14,IF(AND(HO29&gt;HS14,HQ29&gt;HT14),HT14-HO29,0)))),0)),0)</f>
        <v>　</v>
      </c>
      <c r="HT29" s="857"/>
      <c r="HU29" s="858"/>
      <c r="HV29" s="856" t="str">
        <f>IFERROR(IF(OR(HN29="日",HN29="祝",HN29=0,HO29=""),"　",MAX(IF(AND(HO29&gt;HY14,HQ29&gt;HW14),0,IF(AND(HO29&lt;=HY14,HO29&gt;HV14,HQ29&gt;HW14),HY14-HO29,IF(AND(HO29&lt;=HY14,HO29&lt;=HV14,HQ29&gt;HW14),HY14-HV14,IF(AND(HO29&gt;HV14,HQ29&lt;=HW14),HQ29-HO29,IF(AND(HO29&lt;=HV14,HQ29&lt;=HW14),HQ29-HV14,0))))),0)),0)</f>
        <v>　</v>
      </c>
      <c r="HW29" s="857"/>
      <c r="HX29" s="858"/>
      <c r="HY29" s="856" t="str">
        <f>IFERROR(IF(OR(HN29="日",HN29="祝",HN29=0,HO29=""),"　",MAX(IF(AND(HO29&lt;=HY14,HQ29&gt;HZ14),HZ14-HY14,IF(HQ29&lt;=HZ14,0,IF(AND(HO29&gt;HY14,HQ29&gt;HZ14),HZ14-HO29,0))),0)),0)</f>
        <v>　</v>
      </c>
      <c r="HZ29" s="857"/>
      <c r="IA29" s="858"/>
      <c r="IB29" s="856" t="str">
        <f>IFERROR(IF(OR(HN29="日",HN29="祝",HN29=0,HO29=""),"　",MAX(IF(HO29&gt;IB14,HQ29-HO29,IF(HO29&lt;=IB14,HQ29-IB14,0)),0)),0)</f>
        <v>　</v>
      </c>
      <c r="IC29" s="857"/>
      <c r="ID29" s="858"/>
      <c r="IE29" s="856" t="str">
        <f>IFERROR(IF(OR(HN29="日",HN29="祝",HN29=0,HO29=""),"　",MAX(IF(AND(HO29&lt;=IE14,HQ29&gt;IF14),IF14-IE14,IF(AND(HO29&gt;IE14,HQ29&lt;=IF14),HQ29-HO29,IF(AND(HO29&lt;=IE14,HQ29&lt;=IF14),HQ29-IE14,IF(AND(HO29&gt;IE14,HQ29&gt;IF14),IF14-HO29,0)))),0)),0)</f>
        <v>　</v>
      </c>
      <c r="IF29" s="857"/>
      <c r="IG29" s="858"/>
      <c r="IH29" s="856" t="str">
        <f>IFERROR(IF(OR(HN29="日",HN29="祝",HN29=0,HO29=""),"　",MAX(IF(AND(HO29&gt;IK14,HQ29&gt;II14),0,IF(AND(HO29&lt;=IK14,HO29&gt;IH14,HQ29&gt;II14),IK14-HO29,IF(AND(HO29&lt;=IK14,HO29&lt;=IH14,HQ29&gt;II14),IK14-IH14,IF(AND(HO29&gt;IH14,HQ29&lt;=II14),HQ29-HO29,IF(AND(HO29&lt;=IH14,HQ29&lt;=II14),HQ29-IH14,0))))),0)),0)</f>
        <v>　</v>
      </c>
      <c r="II29" s="857"/>
      <c r="IJ29" s="858"/>
      <c r="IK29" s="856" t="str">
        <f>IFERROR(IF(OR(HN29="日",HN29="祝",HN29=0,HO29=""),"　",MAX(IF(AND(HO29&lt;=IK14,HQ29&gt;IL14),IL14-IK14,IF(HQ29&lt;=IL14,0,IF(AND(HO29&gt;IK14,HQ29&gt;IL14),IL14-HO29,0))),0)),0)</f>
        <v>　</v>
      </c>
      <c r="IL29" s="857"/>
      <c r="IM29" s="858"/>
      <c r="IN29" s="856" t="str">
        <f t="shared" si="4"/>
        <v>　</v>
      </c>
      <c r="IO29" s="857"/>
      <c r="IP29" s="858"/>
      <c r="IQ29" s="859" t="str">
        <f>IF(IT29="×",TIME(0,0,0),IF(JD4="非常勤",HS29,IE29))</f>
        <v>　</v>
      </c>
      <c r="IR29" s="860"/>
      <c r="IS29" s="861"/>
      <c r="IT29" s="352"/>
      <c r="IU29" s="859" t="str">
        <f>IF(IX29="×",TIME(0,0,0),IF(JD4="非常勤",HV29,IH29))</f>
        <v>　</v>
      </c>
      <c r="IV29" s="860"/>
      <c r="IW29" s="861"/>
      <c r="IX29" s="352"/>
      <c r="IY29" s="859" t="str">
        <f>IF(JB29="×",TIME(0,0,0),IF(JD4="非常勤",HY29,IK29))</f>
        <v>　</v>
      </c>
      <c r="IZ29" s="860"/>
      <c r="JA29" s="861"/>
      <c r="JB29" s="352"/>
      <c r="JC29" s="859" t="str">
        <f>IF(JF29="×",TIME(0,0,0),IF(JD4="非常勤",IB29,IN29))</f>
        <v>　</v>
      </c>
      <c r="JD29" s="860"/>
      <c r="JE29" s="861"/>
      <c r="JF29" s="352"/>
      <c r="JG29" s="862"/>
      <c r="JH29" s="863"/>
      <c r="JI29" s="862"/>
      <c r="JJ29" s="864"/>
      <c r="JK29" s="863"/>
      <c r="JL29" s="865"/>
      <c r="JM29" s="866"/>
      <c r="JN29" s="866"/>
      <c r="JO29" s="867"/>
      <c r="JP29" s="377">
        <f>$A$29</f>
        <v>15</v>
      </c>
      <c r="JQ29" s="378" t="str">
        <f>$B$29</f>
        <v>水</v>
      </c>
      <c r="JR29" s="854"/>
      <c r="JS29" s="855"/>
      <c r="JT29" s="854"/>
      <c r="JU29" s="855"/>
      <c r="JV29" s="856" t="str">
        <f>IFERROR(IF(OR(JQ29="日",JQ29="祝",JQ29=0,JR29=""),"　",MAX(IF(AND(JR29&lt;=JV14,JT29&gt;JW14),JW14-JV14,IF(AND(JR29&gt;JV14,JT29&lt;=JW14),JT29-JR29,IF(AND(JR29&lt;=JV14,JT29&lt;=JW14),JT29-JV14,IF(AND(JR29&gt;JV14,JT29&gt;JW14),JW14-JR29,0)))),0)),0)</f>
        <v>　</v>
      </c>
      <c r="JW29" s="857"/>
      <c r="JX29" s="858"/>
      <c r="JY29" s="856" t="str">
        <f>IFERROR(IF(OR(JQ29="日",JQ29="祝",JQ29=0,JR29=""),"　",MAX(IF(AND(JR29&gt;KB14,JT29&gt;JZ14),0,IF(AND(JR29&lt;=KB14,JR29&gt;JY14,JT29&gt;JZ14),KB14-JR29,IF(AND(JR29&lt;=KB14,JR29&lt;=JY14,JT29&gt;JZ14),KB14-JY14,IF(AND(JR29&gt;JY14,JT29&lt;=JZ14),JT29-JR29,IF(AND(JR29&lt;=JY14,JT29&lt;=JZ14),JT29-JY14,0))))),0)),0)</f>
        <v>　</v>
      </c>
      <c r="JZ29" s="857"/>
      <c r="KA29" s="858"/>
      <c r="KB29" s="856" t="str">
        <f>IFERROR(IF(OR(JQ29="日",JQ29="祝",JQ29=0,JR29=""),"　",MAX(IF(AND(JR29&lt;=KB14,JT29&gt;KC14),KC14-KB14,IF(JT29&lt;=KC14,0,IF(AND(JR29&gt;KB14,JT29&gt;KC14),KC14-JR29,0))),0)),0)</f>
        <v>　</v>
      </c>
      <c r="KC29" s="857"/>
      <c r="KD29" s="858"/>
      <c r="KE29" s="856" t="str">
        <f>IFERROR(IF(OR(JQ29="日",JQ29="祝",JQ29=0,JR29=""),"　",MAX(IF(JR29&gt;KE14,JT29-JR29,IF(JR29&lt;=KE14,JT29-KE14,0)),0)),0)</f>
        <v>　</v>
      </c>
      <c r="KF29" s="857"/>
      <c r="KG29" s="858"/>
      <c r="KH29" s="856" t="str">
        <f>IFERROR(IF(OR(JQ29="日",JQ29="祝",JQ29=0,JR29=""),"　",MAX(IF(AND(JR29&lt;=KH14,JT29&gt;KI14),KI14-KH14,IF(AND(JR29&gt;KH14,JT29&lt;=KI14),JT29-JR29,IF(AND(JR29&lt;=KH14,JT29&lt;=KI14),JT29-KH14,IF(AND(JR29&gt;KH14,JT29&gt;KI14),KI14-JR29,0)))),0)),0)</f>
        <v>　</v>
      </c>
      <c r="KI29" s="857"/>
      <c r="KJ29" s="858"/>
      <c r="KK29" s="856" t="str">
        <f>IFERROR(IF(OR(JQ29="日",JQ29="祝",JQ29=0,JR29=""),"　",MAX(IF(AND(JR29&gt;KN14,JT29&gt;KL14),0,IF(AND(JR29&lt;=KN14,JR29&gt;KK14,JT29&gt;KL14),KN14-JR29,IF(AND(JR29&lt;=KN14,JR29&lt;=KK14,JT29&gt;KL14),KN14-KK14,IF(AND(JR29&gt;KK14,JT29&lt;=KL14),JT29-JR29,IF(AND(JR29&lt;=KK14,JT29&lt;=KL14),JT29-KK14,0))))),0)),0)</f>
        <v>　</v>
      </c>
      <c r="KL29" s="857"/>
      <c r="KM29" s="858"/>
      <c r="KN29" s="856" t="str">
        <f>IFERROR(IF(OR(JQ29="日",JQ29="祝",JQ29=0,JR29=""),"　",MAX(IF(AND(JR29&lt;=KN14,JT29&gt;KO14),KO14-KN14,IF(JT29&lt;=KO14,0,IF(AND(JR29&gt;KN14,JT29&gt;KO14),KO14-JR29,0))),0)),0)</f>
        <v>　</v>
      </c>
      <c r="KO29" s="857"/>
      <c r="KP29" s="858"/>
      <c r="KQ29" s="856" t="str">
        <f t="shared" si="5"/>
        <v>　</v>
      </c>
      <c r="KR29" s="857"/>
      <c r="KS29" s="858"/>
      <c r="KT29" s="859" t="str">
        <f>IF(KW29="×",TIME(0,0,0),IF(LG4="非常勤",JV29,KH29))</f>
        <v>　</v>
      </c>
      <c r="KU29" s="860"/>
      <c r="KV29" s="861"/>
      <c r="KW29" s="352"/>
      <c r="KX29" s="859" t="str">
        <f>IF(LA29="×",TIME(0,0,0),IF(LG4="非常勤",JY29,KK29))</f>
        <v>　</v>
      </c>
      <c r="KY29" s="860"/>
      <c r="KZ29" s="861"/>
      <c r="LA29" s="352"/>
      <c r="LB29" s="859" t="str">
        <f>IF(LE29="×",TIME(0,0,0),IF(LG4="非常勤",KB29,KN29))</f>
        <v>　</v>
      </c>
      <c r="LC29" s="860"/>
      <c r="LD29" s="861"/>
      <c r="LE29" s="352"/>
      <c r="LF29" s="859" t="str">
        <f>IF(LI29="×",TIME(0,0,0),IF(LG4="非常勤",KE29,KQ29))</f>
        <v>　</v>
      </c>
      <c r="LG29" s="860"/>
      <c r="LH29" s="861"/>
      <c r="LI29" s="352"/>
      <c r="LJ29" s="862"/>
      <c r="LK29" s="863"/>
      <c r="LL29" s="862"/>
      <c r="LM29" s="864"/>
      <c r="LN29" s="863"/>
      <c r="LO29" s="865"/>
      <c r="LP29" s="866"/>
      <c r="LQ29" s="866"/>
      <c r="LR29" s="867"/>
      <c r="LS29" s="377">
        <f>$A$29</f>
        <v>15</v>
      </c>
      <c r="LT29" s="378" t="str">
        <f>$B$29</f>
        <v>水</v>
      </c>
      <c r="LU29" s="854"/>
      <c r="LV29" s="855"/>
      <c r="LW29" s="854"/>
      <c r="LX29" s="855"/>
      <c r="LY29" s="856" t="str">
        <f>IFERROR(IF(OR(LT29="日",LT29="祝",LT29=0,LU29=""),"　",MAX(IF(AND(LU29&lt;=LY14,LW29&gt;LZ14),LZ14-LY14,IF(AND(LU29&gt;LY14,LW29&lt;=LZ14),LW29-LU29,IF(AND(LU29&lt;=LY14,LW29&lt;=LZ14),LW29-LY14,IF(AND(LU29&gt;LY14,LW29&gt;LZ14),LZ14-LU29,0)))),0)),0)</f>
        <v>　</v>
      </c>
      <c r="LZ29" s="857"/>
      <c r="MA29" s="858"/>
      <c r="MB29" s="856" t="str">
        <f>IFERROR(IF(OR(LT29="日",LT29="祝",LT29=0,LU29=""),"　",MAX(IF(AND(LU29&gt;ME14,LW29&gt;MC14),0,IF(AND(LU29&lt;=ME14,LU29&gt;MB14,LW29&gt;MC14),ME14-LU29,IF(AND(LU29&lt;=ME14,LU29&lt;=MB14,LW29&gt;MC14),ME14-MB14,IF(AND(LU29&gt;MB14,LW29&lt;=MC14),LW29-LU29,IF(AND(LU29&lt;=MB14,LW29&lt;=MC14),LW29-MB14,0))))),0)),0)</f>
        <v>　</v>
      </c>
      <c r="MC29" s="857"/>
      <c r="MD29" s="858"/>
      <c r="ME29" s="856" t="str">
        <f>IFERROR(IF(OR(LT29="日",LT29="祝",LT29=0,LU29=""),"　",MAX(IF(AND(LU29&lt;=ME14,LW29&gt;MF14),MF14-ME14,IF(LW29&lt;=MF14,0,IF(AND(LU29&gt;ME14,LW29&gt;MF14),MF14-LU29,0))),0)),0)</f>
        <v>　</v>
      </c>
      <c r="MF29" s="857"/>
      <c r="MG29" s="858"/>
      <c r="MH29" s="856" t="str">
        <f>IFERROR(IF(OR(LT29="日",LT29="祝",LT29=0,LU29=""),"　",MAX(IF(LU29&gt;MH14,LW29-LU29,IF(LU29&lt;=MH14,LW29-MH14,0)),0)),0)</f>
        <v>　</v>
      </c>
      <c r="MI29" s="857"/>
      <c r="MJ29" s="858"/>
      <c r="MK29" s="856" t="str">
        <f>IFERROR(IF(OR(LT29="日",LT29="祝",LT29=0,LU29=""),"　",MAX(IF(AND(LU29&lt;=MK14,LW29&gt;ML14),ML14-MK14,IF(AND(LU29&gt;MK14,LW29&lt;=ML14),LW29-LU29,IF(AND(LU29&lt;=MK14,LW29&lt;=ML14),LW29-MK14,IF(AND(LU29&gt;MK14,LW29&gt;ML14),ML14-LU29,0)))),0)),0)</f>
        <v>　</v>
      </c>
      <c r="ML29" s="857"/>
      <c r="MM29" s="858"/>
      <c r="MN29" s="856" t="str">
        <f>IFERROR(IF(OR(LT29="日",LT29="祝",LT29=0,LU29=""),"　",MAX(IF(AND(LU29&gt;MQ14,LW29&gt;MO14),0,IF(AND(LU29&lt;=MQ14,LU29&gt;MN14,LW29&gt;MO14),MQ14-LU29,IF(AND(LU29&lt;=MQ14,LU29&lt;=MN14,LW29&gt;MO14),MQ14-MN14,IF(AND(LU29&gt;MN14,LW29&lt;=MO14),LW29-LU29,IF(AND(LU29&lt;=MN14,LW29&lt;=MO14),LW29-MN14,0))))),0)),0)</f>
        <v>　</v>
      </c>
      <c r="MO29" s="857"/>
      <c r="MP29" s="858"/>
      <c r="MQ29" s="856" t="str">
        <f>IFERROR(IF(OR(LT29="日",LT29="祝",LT29=0,LU29=""),"　",MAX(IF(AND(LU29&lt;=MQ14,LW29&gt;MR14),MR14-MQ14,IF(LW29&lt;=MR14,0,IF(AND(LU29&gt;MQ14,LW29&gt;MR14),MR14-LU29,0))),0)),0)</f>
        <v>　</v>
      </c>
      <c r="MR29" s="857"/>
      <c r="MS29" s="858"/>
      <c r="MT29" s="856" t="str">
        <f t="shared" si="6"/>
        <v>　</v>
      </c>
      <c r="MU29" s="857"/>
      <c r="MV29" s="858"/>
      <c r="MW29" s="859" t="str">
        <f>IF(MZ29="×",TIME(0,0,0),IF(NJ4="非常勤",LY29,MK29))</f>
        <v>　</v>
      </c>
      <c r="MX29" s="860"/>
      <c r="MY29" s="861"/>
      <c r="MZ29" s="352"/>
      <c r="NA29" s="859" t="str">
        <f>IF(ND29="×",TIME(0,0,0),IF(NJ4="非常勤",MB29,MN29))</f>
        <v>　</v>
      </c>
      <c r="NB29" s="860"/>
      <c r="NC29" s="861"/>
      <c r="ND29" s="352"/>
      <c r="NE29" s="859" t="str">
        <f>IF(NH29="×",TIME(0,0,0),IF(NJ4="非常勤",ME29,MQ29))</f>
        <v>　</v>
      </c>
      <c r="NF29" s="860"/>
      <c r="NG29" s="861"/>
      <c r="NH29" s="352"/>
      <c r="NI29" s="859" t="str">
        <f>IF(NL29="×",TIME(0,0,0),IF(NJ4="非常勤",MH29,MT29))</f>
        <v>　</v>
      </c>
      <c r="NJ29" s="860"/>
      <c r="NK29" s="861"/>
      <c r="NL29" s="352"/>
      <c r="NM29" s="862"/>
      <c r="NN29" s="863"/>
      <c r="NO29" s="862"/>
      <c r="NP29" s="864"/>
      <c r="NQ29" s="863"/>
      <c r="NR29" s="865"/>
      <c r="NS29" s="866"/>
      <c r="NT29" s="866"/>
      <c r="NU29" s="867"/>
      <c r="NV29" s="377">
        <f>$A$29</f>
        <v>15</v>
      </c>
      <c r="NW29" s="378" t="str">
        <f>$B$29</f>
        <v>水</v>
      </c>
      <c r="NX29" s="854"/>
      <c r="NY29" s="855"/>
      <c r="NZ29" s="854"/>
      <c r="OA29" s="855"/>
      <c r="OB29" s="856" t="str">
        <f>IFERROR(IF(OR(NW29="日",NW29="祝",NW29=0,NX29=""),"　",MAX(IF(AND(NX29&lt;=OB14,NZ29&gt;OC14),OC14-OB14,IF(AND(NX29&gt;OB14,NZ29&lt;=OC14),NZ29-NX29,IF(AND(NX29&lt;=OB14,NZ29&lt;=OC14),NZ29-OB14,IF(AND(NX29&gt;OB14,NZ29&gt;OC14),OC14-NX29,0)))),0)),0)</f>
        <v>　</v>
      </c>
      <c r="OC29" s="857"/>
      <c r="OD29" s="858"/>
      <c r="OE29" s="856" t="str">
        <f>IFERROR(IF(OR(NW29="日",NW29="祝",NW29=0,NX29=""),"　",MAX(IF(AND(NX29&gt;OH14,NZ29&gt;OF14),0,IF(AND(NX29&lt;=OH14,NX29&gt;OE14,NZ29&gt;OF14),OH14-NX29,IF(AND(NX29&lt;=OH14,NX29&lt;=OE14,NZ29&gt;OF14),OH14-OE14,IF(AND(NX29&gt;OE14,NZ29&lt;=OF14),NZ29-NX29,IF(AND(NX29&lt;=OE14,NZ29&lt;=OF14),NZ29-OE14,0))))),0)),0)</f>
        <v>　</v>
      </c>
      <c r="OF29" s="857"/>
      <c r="OG29" s="858"/>
      <c r="OH29" s="856" t="str">
        <f>IFERROR(IF(OR(NW29="日",NW29="祝",NW29=0,NX29=""),"　",MAX(IF(AND(NX29&lt;=OH14,NZ29&gt;OI14),OI14-OH14,IF(NZ29&lt;=OI14,0,IF(AND(NX29&gt;OH14,NZ29&gt;OI14),OI14-NX29,0))),0)),0)</f>
        <v>　</v>
      </c>
      <c r="OI29" s="857"/>
      <c r="OJ29" s="858"/>
      <c r="OK29" s="856" t="str">
        <f>IFERROR(IF(OR(NW29="日",NW29="祝",NW29=0,NX29=""),"　",MAX(IF(NX29&gt;OK14,NZ29-NX29,IF(NX29&lt;=OK14,NZ29-OK14,0)),0)),0)</f>
        <v>　</v>
      </c>
      <c r="OL29" s="857"/>
      <c r="OM29" s="858"/>
      <c r="ON29" s="856" t="str">
        <f>IFERROR(IF(OR(NW29="日",NW29="祝",NW29=0,NX29=""),"　",MAX(IF(AND(NX29&lt;=ON14,NZ29&gt;OO14),OO14-ON14,IF(AND(NX29&gt;ON14,NZ29&lt;=OO14),NZ29-NX29,IF(AND(NX29&lt;=ON14,NZ29&lt;=OO14),NZ29-ON14,IF(AND(NX29&gt;ON14,NZ29&gt;OO14),OO14-NX29,0)))),0)),0)</f>
        <v>　</v>
      </c>
      <c r="OO29" s="857"/>
      <c r="OP29" s="858"/>
      <c r="OQ29" s="856" t="str">
        <f>IFERROR(IF(OR(NW29="日",NW29="祝",NW29=0,NX29=""),"　",MAX(IF(AND(NX29&gt;OT14,NZ29&gt;OR14),0,IF(AND(NX29&lt;=OT14,NX29&gt;OQ14,NZ29&gt;OR14),OT14-NX29,IF(AND(NX29&lt;=OT14,NX29&lt;=OQ14,NZ29&gt;OR14),OT14-OQ14,IF(AND(NX29&gt;OQ14,NZ29&lt;=OR14),NZ29-NX29,IF(AND(NX29&lt;=OQ14,NZ29&lt;=OR14),NZ29-OQ14,0))))),0)),0)</f>
        <v>　</v>
      </c>
      <c r="OR29" s="857"/>
      <c r="OS29" s="858"/>
      <c r="OT29" s="856" t="str">
        <f>IFERROR(IF(OR(NW29="日",NW29="祝",NW29=0,NX29=""),"　",MAX(IF(AND(NX29&lt;=OT14,NZ29&gt;OU14),OU14-OT14,IF(NZ29&lt;=OU14,0,IF(AND(NX29&gt;OT14,NZ29&gt;OU14),OU14-NX29,0))),0)),0)</f>
        <v>　</v>
      </c>
      <c r="OU29" s="857"/>
      <c r="OV29" s="858"/>
      <c r="OW29" s="856" t="str">
        <f t="shared" si="7"/>
        <v>　</v>
      </c>
      <c r="OX29" s="857"/>
      <c r="OY29" s="858"/>
      <c r="OZ29" s="859" t="str">
        <f>IF(PC29="×",TIME(0,0,0),IF(PM4="非常勤",OB29,ON29))</f>
        <v>　</v>
      </c>
      <c r="PA29" s="860"/>
      <c r="PB29" s="861"/>
      <c r="PC29" s="352"/>
      <c r="PD29" s="859" t="str">
        <f>IF(PG29="×",TIME(0,0,0),IF(PM4="非常勤",OE29,OQ29))</f>
        <v>　</v>
      </c>
      <c r="PE29" s="860"/>
      <c r="PF29" s="861"/>
      <c r="PG29" s="352"/>
      <c r="PH29" s="859" t="str">
        <f>IF(PK29="×",TIME(0,0,0),IF(PM4="非常勤",OH29,OT29))</f>
        <v>　</v>
      </c>
      <c r="PI29" s="860"/>
      <c r="PJ29" s="861"/>
      <c r="PK29" s="352"/>
      <c r="PL29" s="859" t="str">
        <f>IF(PO29="×",TIME(0,0,0),IF(PM4="非常勤",OK29,OW29))</f>
        <v>　</v>
      </c>
      <c r="PM29" s="860"/>
      <c r="PN29" s="861"/>
      <c r="PO29" s="352"/>
      <c r="PP29" s="862"/>
      <c r="PQ29" s="863"/>
      <c r="PR29" s="862"/>
      <c r="PS29" s="864"/>
      <c r="PT29" s="863"/>
      <c r="PU29" s="865"/>
      <c r="PV29" s="866"/>
      <c r="PW29" s="866"/>
      <c r="PX29" s="867"/>
      <c r="PY29" s="377">
        <f>$A$29</f>
        <v>15</v>
      </c>
      <c r="PZ29" s="378" t="str">
        <f>$B$29</f>
        <v>水</v>
      </c>
      <c r="QA29" s="854"/>
      <c r="QB29" s="855"/>
      <c r="QC29" s="854"/>
      <c r="QD29" s="855"/>
      <c r="QE29" s="856" t="str">
        <f>IFERROR(IF(OR(PZ29="日",PZ29="祝",PZ29=0,QA29=""),"　",MAX(IF(AND(QA29&lt;=QE14,QC29&gt;QF14),QF14-QE14,IF(AND(QA29&gt;QE14,QC29&lt;=QF14),QC29-QA29,IF(AND(QA29&lt;=QE14,QC29&lt;=QF14),QC29-QE14,IF(AND(QA29&gt;QE14,QC29&gt;QF14),QF14-QA29,0)))),0)),0)</f>
        <v>　</v>
      </c>
      <c r="QF29" s="857"/>
      <c r="QG29" s="858"/>
      <c r="QH29" s="856" t="str">
        <f>IFERROR(IF(OR(PZ29="日",PZ29="祝",PZ29=0,QA29=""),"　",MAX(IF(AND(QA29&gt;QK14,QC29&gt;QI14),0,IF(AND(QA29&lt;=QK14,QA29&gt;QH14,QC29&gt;QI14),QK14-QA29,IF(AND(QA29&lt;=QK14,QA29&lt;=QH14,QC29&gt;QI14),QK14-QH14,IF(AND(QA29&gt;QH14,QC29&lt;=QI14),QC29-QA29,IF(AND(QA29&lt;=QH14,QC29&lt;=QI14),QC29-QH14,0))))),0)),0)</f>
        <v>　</v>
      </c>
      <c r="QI29" s="857"/>
      <c r="QJ29" s="858"/>
      <c r="QK29" s="856" t="str">
        <f>IFERROR(IF(OR(PZ29="日",PZ29="祝",PZ29=0,QA29=""),"　",MAX(IF(AND(QA29&lt;=QK14,QC29&gt;QL14),QL14-QK14,IF(QC29&lt;=QL14,0,IF(AND(QA29&gt;QK14,QC29&gt;QL14),QL14-QA29,0))),0)),0)</f>
        <v>　</v>
      </c>
      <c r="QL29" s="857"/>
      <c r="QM29" s="858"/>
      <c r="QN29" s="856" t="str">
        <f>IFERROR(IF(OR(PZ29="日",PZ29="祝",PZ29=0,QA29=""),"　",MAX(IF(QA29&gt;QN14,QC29-QA29,IF(QA29&lt;=QN14,QC29-QN14,0)),0)),0)</f>
        <v>　</v>
      </c>
      <c r="QO29" s="857"/>
      <c r="QP29" s="858"/>
      <c r="QQ29" s="856" t="str">
        <f>IFERROR(IF(OR(PZ29="日",PZ29="祝",PZ29=0,QA29=""),"　",MAX(IF(AND(QA29&lt;=QQ14,QC29&gt;QR14),QR14-QQ14,IF(AND(QA29&gt;QQ14,QC29&lt;=QR14),QC29-QA29,IF(AND(QA29&lt;=QQ14,QC29&lt;=QR14),QC29-QQ14,IF(AND(QA29&gt;QQ14,QC29&gt;QR14),QR14-QA29,0)))),0)),0)</f>
        <v>　</v>
      </c>
      <c r="QR29" s="857"/>
      <c r="QS29" s="858"/>
      <c r="QT29" s="856" t="str">
        <f>IFERROR(IF(OR(PZ29="日",PZ29="祝",PZ29=0,QA29=""),"　",MAX(IF(AND(QA29&gt;QW14,QC29&gt;QU14),0,IF(AND(QA29&lt;=QW14,QA29&gt;QT14,QC29&gt;QU14),QW14-QA29,IF(AND(QA29&lt;=QW14,QA29&lt;=QT14,QC29&gt;QU14),QW14-QT14,IF(AND(QA29&gt;QT14,QC29&lt;=QU14),QC29-QA29,IF(AND(QA29&lt;=QT14,QC29&lt;=QU14),QC29-QT14,0))))),0)),0)</f>
        <v>　</v>
      </c>
      <c r="QU29" s="857"/>
      <c r="QV29" s="858"/>
      <c r="QW29" s="856" t="str">
        <f>IFERROR(IF(OR(PZ29="日",PZ29="祝",PZ29=0,QA29=""),"　",MAX(IF(AND(QA29&lt;=QW14,QC29&gt;QX14),QX14-QW14,IF(QC29&lt;=QX14,0,IF(AND(QA29&gt;QW14,QC29&gt;QX14),QX14-QA29,0))),0)),0)</f>
        <v>　</v>
      </c>
      <c r="QX29" s="857"/>
      <c r="QY29" s="858"/>
      <c r="QZ29" s="856" t="str">
        <f t="shared" si="8"/>
        <v>　</v>
      </c>
      <c r="RA29" s="857"/>
      <c r="RB29" s="858"/>
      <c r="RC29" s="859" t="str">
        <f>IF(RF29="×",TIME(0,0,0),IF(RP4="非常勤",QE29,QQ29))</f>
        <v>　</v>
      </c>
      <c r="RD29" s="860"/>
      <c r="RE29" s="861"/>
      <c r="RF29" s="352"/>
      <c r="RG29" s="859" t="str">
        <f>IF(RJ29="×",TIME(0,0,0),IF(RP4="非常勤",QH29,QT29))</f>
        <v>　</v>
      </c>
      <c r="RH29" s="860"/>
      <c r="RI29" s="861"/>
      <c r="RJ29" s="352"/>
      <c r="RK29" s="859" t="str">
        <f>IF(RN29="×",TIME(0,0,0),IF(RP4="非常勤",QK29,QW29))</f>
        <v>　</v>
      </c>
      <c r="RL29" s="860"/>
      <c r="RM29" s="861"/>
      <c r="RN29" s="352"/>
      <c r="RO29" s="859" t="str">
        <f>IF(RR29="×",TIME(0,0,0),IF(RP4="非常勤",QN29,QZ29))</f>
        <v>　</v>
      </c>
      <c r="RP29" s="860"/>
      <c r="RQ29" s="861"/>
      <c r="RR29" s="352"/>
      <c r="RS29" s="862"/>
      <c r="RT29" s="863"/>
      <c r="RU29" s="862"/>
      <c r="RV29" s="864"/>
      <c r="RW29" s="863"/>
      <c r="RX29" s="865"/>
      <c r="RY29" s="866"/>
      <c r="RZ29" s="866"/>
      <c r="SA29" s="867"/>
      <c r="SB29" s="377">
        <f>$A$29</f>
        <v>15</v>
      </c>
      <c r="SC29" s="378" t="str">
        <f>$B$29</f>
        <v>水</v>
      </c>
      <c r="SD29" s="854"/>
      <c r="SE29" s="855"/>
      <c r="SF29" s="854"/>
      <c r="SG29" s="855"/>
      <c r="SH29" s="856" t="str">
        <f>IFERROR(IF(OR(SC29="日",SC29="祝",SC29=0,SD29=""),"　",MAX(IF(AND(SD29&lt;=SH14,SF29&gt;SI14),SI14-SH14,IF(AND(SD29&gt;SH14,SF29&lt;=SI14),SF29-SD29,IF(AND(SD29&lt;=SH14,SF29&lt;=SI14),SF29-SH14,IF(AND(SD29&gt;SH14,SF29&gt;SI14),SI14-SD29,0)))),0)),0)</f>
        <v>　</v>
      </c>
      <c r="SI29" s="857"/>
      <c r="SJ29" s="858"/>
      <c r="SK29" s="856" t="str">
        <f>IFERROR(IF(OR(SC29="日",SC29="祝",SC29=0,SD29=""),"　",MAX(IF(AND(SD29&gt;SN14,SF29&gt;SL14),0,IF(AND(SD29&lt;=SN14,SD29&gt;SK14,SF29&gt;SL14),SN14-SD29,IF(AND(SD29&lt;=SN14,SD29&lt;=SK14,SF29&gt;SL14),SN14-SK14,IF(AND(SD29&gt;SK14,SF29&lt;=SL14),SF29-SD29,IF(AND(SD29&lt;=SK14,SF29&lt;=SL14),SF29-SK14,0))))),0)),0)</f>
        <v>　</v>
      </c>
      <c r="SL29" s="857"/>
      <c r="SM29" s="858"/>
      <c r="SN29" s="856" t="str">
        <f>IFERROR(IF(OR(SC29="日",SC29="祝",SC29=0,SD29=""),"　",MAX(IF(AND(SD29&lt;=SN14,SF29&gt;SO14),SO14-SN14,IF(SF29&lt;=SO14,0,IF(AND(SD29&gt;SN14,SF29&gt;SO14),SO14-SD29,0))),0)),0)</f>
        <v>　</v>
      </c>
      <c r="SO29" s="857"/>
      <c r="SP29" s="858"/>
      <c r="SQ29" s="856" t="str">
        <f>IFERROR(IF(OR(SC29="日",SC29="祝",SC29=0,SD29=""),"　",MAX(IF(SD29&gt;SQ14,SF29-SD29,IF(SD29&lt;=SQ14,SF29-SQ14,0)),0)),0)</f>
        <v>　</v>
      </c>
      <c r="SR29" s="857"/>
      <c r="SS29" s="858"/>
      <c r="ST29" s="856" t="str">
        <f>IFERROR(IF(OR(SC29="日",SC29="祝",SC29=0,SD29=""),"　",MAX(IF(AND(SD29&lt;=ST14,SF29&gt;SU14),SU14-ST14,IF(AND(SD29&gt;ST14,SF29&lt;=SU14),SF29-SD29,IF(AND(SD29&lt;=ST14,SF29&lt;=SU14),SF29-ST14,IF(AND(SD29&gt;ST14,SF29&gt;SU14),SU14-SD29,0)))),0)),0)</f>
        <v>　</v>
      </c>
      <c r="SU29" s="857"/>
      <c r="SV29" s="858"/>
      <c r="SW29" s="856" t="str">
        <f>IFERROR(IF(OR(SC29="日",SC29="祝",SC29=0,SD29=""),"　",MAX(IF(AND(SD29&gt;SZ14,SF29&gt;SX14),0,IF(AND(SD29&lt;=SZ14,SD29&gt;SW14,SF29&gt;SX14),SZ14-SD29,IF(AND(SD29&lt;=SZ14,SD29&lt;=SW14,SF29&gt;SX14),SZ14-SW14,IF(AND(SD29&gt;SW14,SF29&lt;=SX14),SF29-SD29,IF(AND(SD29&lt;=SW14,SF29&lt;=SX14),SF29-SW14,0))))),0)),0)</f>
        <v>　</v>
      </c>
      <c r="SX29" s="857"/>
      <c r="SY29" s="858"/>
      <c r="SZ29" s="856" t="str">
        <f>IFERROR(IF(OR(SC29="日",SC29="祝",SC29=0,SD29=""),"　",MAX(IF(AND(SD29&lt;=SZ14,SF29&gt;TA14),TA14-SZ14,IF(SF29&lt;=TA14,0,IF(AND(SD29&gt;SZ14,SF29&gt;TA14),TA14-SD29,0))),0)),0)</f>
        <v>　</v>
      </c>
      <c r="TA29" s="857"/>
      <c r="TB29" s="858"/>
      <c r="TC29" s="856" t="str">
        <f t="shared" si="9"/>
        <v>　</v>
      </c>
      <c r="TD29" s="857"/>
      <c r="TE29" s="858"/>
      <c r="TF29" s="859" t="str">
        <f>IF(TI29="×",TIME(0,0,0),IF(TS4="非常勤",SH29,ST29))</f>
        <v>　</v>
      </c>
      <c r="TG29" s="860"/>
      <c r="TH29" s="861"/>
      <c r="TI29" s="352"/>
      <c r="TJ29" s="859" t="str">
        <f>IF(TM29="×",TIME(0,0,0),IF(TS4="非常勤",SK29,SW29))</f>
        <v>　</v>
      </c>
      <c r="TK29" s="860"/>
      <c r="TL29" s="861"/>
      <c r="TM29" s="352"/>
      <c r="TN29" s="859" t="str">
        <f>IF(TQ29="×",TIME(0,0,0),IF(TS4="非常勤",SN29,SZ29))</f>
        <v>　</v>
      </c>
      <c r="TO29" s="860"/>
      <c r="TP29" s="861"/>
      <c r="TQ29" s="352"/>
      <c r="TR29" s="859" t="str">
        <f>IF(TU29="×",TIME(0,0,0),IF(TS4="非常勤",SQ29,TC29))</f>
        <v>　</v>
      </c>
      <c r="TS29" s="860"/>
      <c r="TT29" s="861"/>
      <c r="TU29" s="352"/>
      <c r="TV29" s="862"/>
      <c r="TW29" s="863"/>
      <c r="TX29" s="862"/>
      <c r="TY29" s="864"/>
      <c r="TZ29" s="863"/>
      <c r="UA29" s="865"/>
      <c r="UB29" s="866"/>
      <c r="UC29" s="866"/>
      <c r="UD29" s="867"/>
      <c r="UE29" s="377">
        <f>$A$29</f>
        <v>15</v>
      </c>
      <c r="UF29" s="378" t="str">
        <f>$B$29</f>
        <v>水</v>
      </c>
      <c r="UG29" s="854"/>
      <c r="UH29" s="855"/>
      <c r="UI29" s="854"/>
      <c r="UJ29" s="855"/>
      <c r="UK29" s="856" t="str">
        <f>IFERROR(IF(OR(UF29="日",UF29="祝",UF29=0,UG29=""),"　",MAX(IF(AND(UG29&lt;=UK14,UI29&gt;UL14),UL14-UK14,IF(AND(UG29&gt;UK14,UI29&lt;=UL14),UI29-UG29,IF(AND(UG29&lt;=UK14,UI29&lt;=UL14),UI29-UK14,IF(AND(UG29&gt;UK14,UI29&gt;UL14),UL14-UG29,0)))),0)),0)</f>
        <v>　</v>
      </c>
      <c r="UL29" s="857"/>
      <c r="UM29" s="858"/>
      <c r="UN29" s="856" t="str">
        <f>IFERROR(IF(OR(UF29="日",UF29="祝",UF29=0,UG29=""),"　",MAX(IF(AND(UG29&gt;UQ14,UI29&gt;UO14),0,IF(AND(UG29&lt;=UQ14,UG29&gt;UN14,UI29&gt;UO14),UQ14-UG29,IF(AND(UG29&lt;=UQ14,UG29&lt;=UN14,UI29&gt;UO14),UQ14-UN14,IF(AND(UG29&gt;UN14,UI29&lt;=UO14),UI29-UG29,IF(AND(UG29&lt;=UN14,UI29&lt;=UO14),UI29-UN14,0))))),0)),0)</f>
        <v>　</v>
      </c>
      <c r="UO29" s="857"/>
      <c r="UP29" s="858"/>
      <c r="UQ29" s="856" t="str">
        <f>IFERROR(IF(OR(UF29="日",UF29="祝",UF29=0,UG29=""),"　",MAX(IF(AND(UG29&lt;=UQ14,UI29&gt;UR14),UR14-UQ14,IF(UI29&lt;=UR14,0,IF(AND(UG29&gt;UQ14,UI29&gt;UR14),UR14-UG29,0))),0)),0)</f>
        <v>　</v>
      </c>
      <c r="UR29" s="857"/>
      <c r="US29" s="858"/>
      <c r="UT29" s="856" t="str">
        <f>IFERROR(IF(OR(UF29="日",UF29="祝",UF29=0,UG29=""),"　",MAX(IF(UG29&gt;UT14,UI29-UG29,IF(UG29&lt;=UT14,UI29-UT14,0)),0)),0)</f>
        <v>　</v>
      </c>
      <c r="UU29" s="857"/>
      <c r="UV29" s="858"/>
      <c r="UW29" s="856" t="str">
        <f>IFERROR(IF(OR(UF29="日",UF29="祝",UF29=0,UG29=""),"　",MAX(IF(AND(UG29&lt;=UW14,UI29&gt;UX14),UX14-UW14,IF(AND(UG29&gt;UW14,UI29&lt;=UX14),UI29-UG29,IF(AND(UG29&lt;=UW14,UI29&lt;=UX14),UI29-UW14,IF(AND(UG29&gt;UW14,UI29&gt;UX14),UX14-UG29,0)))),0)),0)</f>
        <v>　</v>
      </c>
      <c r="UX29" s="857"/>
      <c r="UY29" s="858"/>
      <c r="UZ29" s="856" t="str">
        <f>IFERROR(IF(OR(UF29="日",UF29="祝",UF29=0,UG29=""),"　",MAX(IF(AND(UG29&gt;VC14,UI29&gt;VA14),0,IF(AND(UG29&lt;=VC14,UG29&gt;UZ14,UI29&gt;VA14),VC14-UG29,IF(AND(UG29&lt;=VC14,UG29&lt;=UZ14,UI29&gt;VA14),VC14-UZ14,IF(AND(UG29&gt;UZ14,UI29&lt;=VA14),UI29-UG29,IF(AND(UG29&lt;=UZ14,UI29&lt;=VA14),UI29-UZ14,0))))),0)),0)</f>
        <v>　</v>
      </c>
      <c r="VA29" s="857"/>
      <c r="VB29" s="858"/>
      <c r="VC29" s="856" t="str">
        <f>IFERROR(IF(OR(UF29="日",UF29="祝",UF29=0,UG29=""),"　",MAX(IF(AND(UG29&lt;=VC14,UI29&gt;VD14),VD14-VC14,IF(UI29&lt;=VD14,0,IF(AND(UG29&gt;VC14,UI29&gt;VD14),VD14-UG29,0))),0)),0)</f>
        <v>　</v>
      </c>
      <c r="VD29" s="857"/>
      <c r="VE29" s="858"/>
      <c r="VF29" s="856" t="str">
        <f t="shared" si="10"/>
        <v>　</v>
      </c>
      <c r="VG29" s="857"/>
      <c r="VH29" s="858"/>
      <c r="VI29" s="859" t="str">
        <f>IF(VL29="×",TIME(0,0,0),IF(VV4="非常勤",UK29,UW29))</f>
        <v>　</v>
      </c>
      <c r="VJ29" s="860"/>
      <c r="VK29" s="861"/>
      <c r="VL29" s="352"/>
      <c r="VM29" s="859" t="str">
        <f>IF(VP29="×",TIME(0,0,0),IF(VV4="非常勤",UN29,UZ29))</f>
        <v>　</v>
      </c>
      <c r="VN29" s="860"/>
      <c r="VO29" s="861"/>
      <c r="VP29" s="352"/>
      <c r="VQ29" s="859" t="str">
        <f>IF(VT29="×",TIME(0,0,0),IF(VV4="非常勤",UQ29,VC29))</f>
        <v>　</v>
      </c>
      <c r="VR29" s="860"/>
      <c r="VS29" s="861"/>
      <c r="VT29" s="352"/>
      <c r="VU29" s="859" t="str">
        <f>IF(VX29="×",TIME(0,0,0),IF(VV4="非常勤",UT29,VF29))</f>
        <v>　</v>
      </c>
      <c r="VV29" s="860"/>
      <c r="VW29" s="861"/>
      <c r="VX29" s="352"/>
      <c r="VY29" s="862"/>
      <c r="VZ29" s="863"/>
      <c r="WA29" s="862"/>
      <c r="WB29" s="864"/>
      <c r="WC29" s="863"/>
      <c r="WD29" s="865"/>
      <c r="WE29" s="866"/>
      <c r="WF29" s="866"/>
      <c r="WG29" s="867"/>
      <c r="WH29" s="377">
        <f>$A$29</f>
        <v>15</v>
      </c>
      <c r="WI29" s="378" t="str">
        <f>$B$29</f>
        <v>水</v>
      </c>
      <c r="WJ29" s="854"/>
      <c r="WK29" s="855"/>
      <c r="WL29" s="854"/>
      <c r="WM29" s="855"/>
      <c r="WN29" s="856" t="str">
        <f>IFERROR(IF(OR(WI29="日",WI29="祝",WI29=0,WJ29=""),"　",MAX(IF(AND(WJ29&lt;=WN14,WL29&gt;WO14),WO14-WN14,IF(AND(WJ29&gt;WN14,WL29&lt;=WO14),WL29-WJ29,IF(AND(WJ29&lt;=WN14,WL29&lt;=WO14),WL29-WN14,IF(AND(WJ29&gt;WN14,WL29&gt;WO14),WO14-WJ29,0)))),0)),0)</f>
        <v>　</v>
      </c>
      <c r="WO29" s="857"/>
      <c r="WP29" s="858"/>
      <c r="WQ29" s="856" t="str">
        <f>IFERROR(IF(OR(WI29="日",WI29="祝",WI29=0,WJ29=""),"　",MAX(IF(AND(WJ29&gt;WT14,WL29&gt;WR14),0,IF(AND(WJ29&lt;=WT14,WJ29&gt;WQ14,WL29&gt;WR14),WT14-WJ29,IF(AND(WJ29&lt;=WT14,WJ29&lt;=WQ14,WL29&gt;WR14),WT14-WQ14,IF(AND(WJ29&gt;WQ14,WL29&lt;=WR14),WL29-WJ29,IF(AND(WJ29&lt;=WQ14,WL29&lt;=WR14),WL29-WQ14,0))))),0)),0)</f>
        <v>　</v>
      </c>
      <c r="WR29" s="857"/>
      <c r="WS29" s="858"/>
      <c r="WT29" s="856" t="str">
        <f>IFERROR(IF(OR(WI29="日",WI29="祝",WI29=0,WJ29=""),"　",MAX(IF(AND(WJ29&lt;=WT14,WL29&gt;WU14),WU14-WT14,IF(WL29&lt;=WU14,0,IF(AND(WJ29&gt;WT14,WL29&gt;WU14),WU14-WJ29,0))),0)),0)</f>
        <v>　</v>
      </c>
      <c r="WU29" s="857"/>
      <c r="WV29" s="858"/>
      <c r="WW29" s="856" t="str">
        <f>IFERROR(IF(OR(WI29="日",WI29="祝",WI29=0,WJ29=""),"　",MAX(IF(WJ29&gt;WW14,WL29-WJ29,IF(WJ29&lt;=WW14,WL29-WW14,0)),0)),0)</f>
        <v>　</v>
      </c>
      <c r="WX29" s="857"/>
      <c r="WY29" s="858"/>
      <c r="WZ29" s="856" t="str">
        <f>IFERROR(IF(OR(WI29="日",WI29="祝",WI29=0,WJ29=""),"　",MAX(IF(AND(WJ29&lt;=WZ14,WL29&gt;XA14),XA14-WZ14,IF(AND(WJ29&gt;WZ14,WL29&lt;=XA14),WL29-WJ29,IF(AND(WJ29&lt;=WZ14,WL29&lt;=XA14),WL29-WZ14,IF(AND(WJ29&gt;WZ14,WL29&gt;XA14),XA14-WJ29,0)))),0)),0)</f>
        <v>　</v>
      </c>
      <c r="XA29" s="857"/>
      <c r="XB29" s="858"/>
      <c r="XC29" s="856" t="str">
        <f>IFERROR(IF(OR(WI29="日",WI29="祝",WI29=0,WJ29=""),"　",MAX(IF(AND(WJ29&gt;XF14,WL29&gt;XD14),0,IF(AND(WJ29&lt;=XF14,WJ29&gt;XC14,WL29&gt;XD14),XF14-WJ29,IF(AND(WJ29&lt;=XF14,WJ29&lt;=XC14,WL29&gt;XD14),XF14-XC14,IF(AND(WJ29&gt;XC14,WL29&lt;=XD14),WL29-WJ29,IF(AND(WJ29&lt;=XC14,WL29&lt;=XD14),WL29-XC14,0))))),0)),0)</f>
        <v>　</v>
      </c>
      <c r="XD29" s="857"/>
      <c r="XE29" s="858"/>
      <c r="XF29" s="856" t="str">
        <f>IFERROR(IF(OR(WI29="日",WI29="祝",WI29=0,WJ29=""),"　",MAX(IF(AND(WJ29&lt;=XF14,WL29&gt;XG14),XG14-XF14,IF(WL29&lt;=XG14,0,IF(AND(WJ29&gt;XF14,WL29&gt;XG14),XG14-WJ29,0))),0)),0)</f>
        <v>　</v>
      </c>
      <c r="XG29" s="857"/>
      <c r="XH29" s="858"/>
      <c r="XI29" s="856" t="str">
        <f t="shared" si="11"/>
        <v>　</v>
      </c>
      <c r="XJ29" s="857"/>
      <c r="XK29" s="858"/>
      <c r="XL29" s="859" t="str">
        <f>IF(XO29="×",TIME(0,0,0),IF(XY4="非常勤",WN29,WZ29))</f>
        <v>　</v>
      </c>
      <c r="XM29" s="860"/>
      <c r="XN29" s="861"/>
      <c r="XO29" s="352"/>
      <c r="XP29" s="859" t="str">
        <f>IF(XS29="×",TIME(0,0,0),IF(XY4="非常勤",WQ29,XC29))</f>
        <v>　</v>
      </c>
      <c r="XQ29" s="860"/>
      <c r="XR29" s="861"/>
      <c r="XS29" s="352"/>
      <c r="XT29" s="859" t="str">
        <f>IF(XW29="×",TIME(0,0,0),IF(XY4="非常勤",WT29,XF29))</f>
        <v>　</v>
      </c>
      <c r="XU29" s="860"/>
      <c r="XV29" s="861"/>
      <c r="XW29" s="352"/>
      <c r="XX29" s="859" t="str">
        <f>IF(YA29="×",TIME(0,0,0),IF(XY4="非常勤",WW29,XI29))</f>
        <v>　</v>
      </c>
      <c r="XY29" s="860"/>
      <c r="XZ29" s="861"/>
      <c r="YA29" s="352"/>
      <c r="YB29" s="862"/>
      <c r="YC29" s="863"/>
      <c r="YD29" s="862"/>
      <c r="YE29" s="864"/>
      <c r="YF29" s="863"/>
      <c r="YG29" s="865"/>
      <c r="YH29" s="866"/>
      <c r="YI29" s="866"/>
      <c r="YJ29" s="867"/>
      <c r="YK29" s="377">
        <f>$A$29</f>
        <v>15</v>
      </c>
      <c r="YL29" s="378" t="str">
        <f>$B$29</f>
        <v>水</v>
      </c>
      <c r="YM29" s="854"/>
      <c r="YN29" s="855"/>
      <c r="YO29" s="854"/>
      <c r="YP29" s="855"/>
      <c r="YQ29" s="856" t="str">
        <f>IFERROR(IF(OR(YL29="日",YL29="祝",YL29=0,YM29=""),"　",MAX(IF(AND(YM29&lt;=YQ14,YO29&gt;YR14),YR14-YQ14,IF(AND(YM29&gt;YQ14,YO29&lt;=YR14),YO29-YM29,IF(AND(YM29&lt;=YQ14,YO29&lt;=YR14),YO29-YQ14,IF(AND(YM29&gt;YQ14,YO29&gt;YR14),YR14-YM29,0)))),0)),0)</f>
        <v>　</v>
      </c>
      <c r="YR29" s="857"/>
      <c r="YS29" s="858"/>
      <c r="YT29" s="856" t="str">
        <f>IFERROR(IF(OR(YL29="日",YL29="祝",YL29=0,YM29=""),"　",MAX(IF(AND(YM29&gt;YW14,YO29&gt;YU14),0,IF(AND(YM29&lt;=YW14,YM29&gt;YT14,YO29&gt;YU14),YW14-YM29,IF(AND(YM29&lt;=YW14,YM29&lt;=YT14,YO29&gt;YU14),YW14-YT14,IF(AND(YM29&gt;YT14,YO29&lt;=YU14),YO29-YM29,IF(AND(YM29&lt;=YT14,YO29&lt;=YU14),YO29-YT14,0))))),0)),0)</f>
        <v>　</v>
      </c>
      <c r="YU29" s="857"/>
      <c r="YV29" s="858"/>
      <c r="YW29" s="856" t="str">
        <f>IFERROR(IF(OR(YL29="日",YL29="祝",YL29=0,YM29=""),"　",MAX(IF(AND(YM29&lt;=YW14,YO29&gt;YX14),YX14-YW14,IF(YO29&lt;=YX14,0,IF(AND(YM29&gt;YW14,YO29&gt;YX14),YX14-YM29,0))),0)),0)</f>
        <v>　</v>
      </c>
      <c r="YX29" s="857"/>
      <c r="YY29" s="858"/>
      <c r="YZ29" s="856" t="str">
        <f>IFERROR(IF(OR(YL29="日",YL29="祝",YL29=0,YM29=""),"　",MAX(IF(YM29&gt;YZ14,YO29-YM29,IF(YM29&lt;=YZ14,YO29-YZ14,0)),0)),0)</f>
        <v>　</v>
      </c>
      <c r="ZA29" s="857"/>
      <c r="ZB29" s="858"/>
      <c r="ZC29" s="856" t="str">
        <f>IFERROR(IF(OR(YL29="日",YL29="祝",YL29=0,YM29=""),"　",MAX(IF(AND(YM29&lt;=ZC14,YO29&gt;ZD14),ZD14-ZC14,IF(AND(YM29&gt;ZC14,YO29&lt;=ZD14),YO29-YM29,IF(AND(YM29&lt;=ZC14,YO29&lt;=ZD14),YO29-ZC14,IF(AND(YM29&gt;ZC14,YO29&gt;ZD14),ZD14-YM29,0)))),0)),0)</f>
        <v>　</v>
      </c>
      <c r="ZD29" s="857"/>
      <c r="ZE29" s="858"/>
      <c r="ZF29" s="856" t="str">
        <f>IFERROR(IF(OR(YL29="日",YL29="祝",YL29=0,YM29=""),"　",MAX(IF(AND(YM29&gt;ZI14,YO29&gt;ZG14),0,IF(AND(YM29&lt;=ZI14,YM29&gt;ZF14,YO29&gt;ZG14),ZI14-YM29,IF(AND(YM29&lt;=ZI14,YM29&lt;=ZF14,YO29&gt;ZG14),ZI14-ZF14,IF(AND(YM29&gt;ZF14,YO29&lt;=ZG14),YO29-YM29,IF(AND(YM29&lt;=ZF14,YO29&lt;=ZG14),YO29-ZF14,0))))),0)),0)</f>
        <v>　</v>
      </c>
      <c r="ZG29" s="857"/>
      <c r="ZH29" s="858"/>
      <c r="ZI29" s="856" t="str">
        <f>IFERROR(IF(OR(YL29="日",YL29="祝",YL29=0,YM29=""),"　",MAX(IF(AND(YM29&lt;=ZI14,YO29&gt;ZJ14),ZJ14-ZI14,IF(YO29&lt;=ZJ14,0,IF(AND(YM29&gt;ZI14,YO29&gt;ZJ14),ZJ14-YM29,0))),0)),0)</f>
        <v>　</v>
      </c>
      <c r="ZJ29" s="857"/>
      <c r="ZK29" s="858"/>
      <c r="ZL29" s="856" t="str">
        <f t="shared" si="12"/>
        <v>　</v>
      </c>
      <c r="ZM29" s="857"/>
      <c r="ZN29" s="858"/>
      <c r="ZO29" s="859" t="str">
        <f>IF(ZR29="×",TIME(0,0,0),IF(AAB4="非常勤",YQ29,ZC29))</f>
        <v>　</v>
      </c>
      <c r="ZP29" s="860"/>
      <c r="ZQ29" s="861"/>
      <c r="ZR29" s="352"/>
      <c r="ZS29" s="859" t="str">
        <f>IF(ZV29="×",TIME(0,0,0),IF(AAB4="非常勤",YT29,ZF29))</f>
        <v>　</v>
      </c>
      <c r="ZT29" s="860"/>
      <c r="ZU29" s="861"/>
      <c r="ZV29" s="352"/>
      <c r="ZW29" s="859" t="str">
        <f>IF(ZZ29="×",TIME(0,0,0),IF(AAB4="非常勤",YW29,ZI29))</f>
        <v>　</v>
      </c>
      <c r="ZX29" s="860"/>
      <c r="ZY29" s="861"/>
      <c r="ZZ29" s="352"/>
      <c r="AAA29" s="859" t="str">
        <f>IF(AAD29="×",TIME(0,0,0),IF(AAB4="非常勤",YZ29,ZL29))</f>
        <v>　</v>
      </c>
      <c r="AAB29" s="860"/>
      <c r="AAC29" s="861"/>
      <c r="AAD29" s="352"/>
      <c r="AAE29" s="862"/>
      <c r="AAF29" s="863"/>
      <c r="AAG29" s="862"/>
      <c r="AAH29" s="864"/>
      <c r="AAI29" s="863"/>
      <c r="AAJ29" s="865"/>
      <c r="AAK29" s="866"/>
      <c r="AAL29" s="866"/>
      <c r="AAM29" s="867"/>
      <c r="AAN29" s="377">
        <f>$A$29</f>
        <v>15</v>
      </c>
      <c r="AAO29" s="378" t="str">
        <f>$B$29</f>
        <v>水</v>
      </c>
      <c r="AAP29" s="854"/>
      <c r="AAQ29" s="855"/>
      <c r="AAR29" s="854"/>
      <c r="AAS29" s="855"/>
      <c r="AAT29" s="856" t="str">
        <f>IFERROR(IF(OR(AAO29="日",AAO29="祝",AAO29=0,AAP29=""),"　",MAX(IF(AND(AAP29&lt;=AAT14,AAR29&gt;AAU14),AAU14-AAT14,IF(AND(AAP29&gt;AAT14,AAR29&lt;=AAU14),AAR29-AAP29,IF(AND(AAP29&lt;=AAT14,AAR29&lt;=AAU14),AAR29-AAT14,IF(AND(AAP29&gt;AAT14,AAR29&gt;AAU14),AAU14-AAP29,0)))),0)),0)</f>
        <v>　</v>
      </c>
      <c r="AAU29" s="857"/>
      <c r="AAV29" s="858"/>
      <c r="AAW29" s="856" t="str">
        <f>IFERROR(IF(OR(AAO29="日",AAO29="祝",AAO29=0,AAP29=""),"　",MAX(IF(AND(AAP29&gt;AAZ14,AAR29&gt;AAX14),0,IF(AND(AAP29&lt;=AAZ14,AAP29&gt;AAW14,AAR29&gt;AAX14),AAZ14-AAP29,IF(AND(AAP29&lt;=AAZ14,AAP29&lt;=AAW14,AAR29&gt;AAX14),AAZ14-AAW14,IF(AND(AAP29&gt;AAW14,AAR29&lt;=AAX14),AAR29-AAP29,IF(AND(AAP29&lt;=AAW14,AAR29&lt;=AAX14),AAR29-AAW14,0))))),0)),0)</f>
        <v>　</v>
      </c>
      <c r="AAX29" s="857"/>
      <c r="AAY29" s="858"/>
      <c r="AAZ29" s="856" t="str">
        <f>IFERROR(IF(OR(AAO29="日",AAO29="祝",AAO29=0,AAP29=""),"　",MAX(IF(AND(AAP29&lt;=AAZ14,AAR29&gt;ABA14),ABA14-AAZ14,IF(AAR29&lt;=ABA14,0,IF(AND(AAP29&gt;AAZ14,AAR29&gt;ABA14),ABA14-AAP29,0))),0)),0)</f>
        <v>　</v>
      </c>
      <c r="ABA29" s="857"/>
      <c r="ABB29" s="858"/>
      <c r="ABC29" s="856" t="str">
        <f>IFERROR(IF(OR(AAO29="日",AAO29="祝",AAO29=0,AAP29=""),"　",MAX(IF(AAP29&gt;ABC14,AAR29-AAP29,IF(AAP29&lt;=ABC14,AAR29-ABC14,0)),0)),0)</f>
        <v>　</v>
      </c>
      <c r="ABD29" s="857"/>
      <c r="ABE29" s="858"/>
      <c r="ABF29" s="856" t="str">
        <f>IFERROR(IF(OR(AAO29="日",AAO29="祝",AAO29=0,AAP29=""),"　",MAX(IF(AND(AAP29&lt;=ABF14,AAR29&gt;ABG14),ABG14-ABF14,IF(AND(AAP29&gt;ABF14,AAR29&lt;=ABG14),AAR29-AAP29,IF(AND(AAP29&lt;=ABF14,AAR29&lt;=ABG14),AAR29-ABF14,IF(AND(AAP29&gt;ABF14,AAR29&gt;ABG14),ABG14-AAP29,0)))),0)),0)</f>
        <v>　</v>
      </c>
      <c r="ABG29" s="857"/>
      <c r="ABH29" s="858"/>
      <c r="ABI29" s="856" t="str">
        <f>IFERROR(IF(OR(AAO29="日",AAO29="祝",AAO29=0,AAP29=""),"　",MAX(IF(AND(AAP29&gt;ABL14,AAR29&gt;ABJ14),0,IF(AND(AAP29&lt;=ABL14,AAP29&gt;ABI14,AAR29&gt;ABJ14),ABL14-AAP29,IF(AND(AAP29&lt;=ABL14,AAP29&lt;=ABI14,AAR29&gt;ABJ14),ABL14-ABI14,IF(AND(AAP29&gt;ABI14,AAR29&lt;=ABJ14),AAR29-AAP29,IF(AND(AAP29&lt;=ABI14,AAR29&lt;=ABJ14),AAR29-ABI14,0))))),0)),0)</f>
        <v>　</v>
      </c>
      <c r="ABJ29" s="857"/>
      <c r="ABK29" s="858"/>
      <c r="ABL29" s="856" t="str">
        <f>IFERROR(IF(OR(AAO29="日",AAO29="祝",AAO29=0,AAP29=""),"　",MAX(IF(AND(AAP29&lt;=ABL14,AAR29&gt;ABM14),ABM14-ABL14,IF(AAR29&lt;=ABM14,0,IF(AND(AAP29&gt;ABL14,AAR29&gt;ABM14),ABM14-AAP29,0))),0)),0)</f>
        <v>　</v>
      </c>
      <c r="ABM29" s="857"/>
      <c r="ABN29" s="858"/>
      <c r="ABO29" s="856" t="str">
        <f t="shared" si="13"/>
        <v>　</v>
      </c>
      <c r="ABP29" s="857"/>
      <c r="ABQ29" s="858"/>
      <c r="ABR29" s="859" t="str">
        <f>IF(ABU29="×",TIME(0,0,0),IF(ACE4="非常勤",AAT29,ABF29))</f>
        <v>　</v>
      </c>
      <c r="ABS29" s="860"/>
      <c r="ABT29" s="861"/>
      <c r="ABU29" s="352"/>
      <c r="ABV29" s="859" t="str">
        <f>IF(ABY29="×",TIME(0,0,0),IF(ACE4="非常勤",AAW29,ABI29))</f>
        <v>　</v>
      </c>
      <c r="ABW29" s="860"/>
      <c r="ABX29" s="861"/>
      <c r="ABY29" s="352"/>
      <c r="ABZ29" s="859" t="str">
        <f>IF(ACC29="×",TIME(0,0,0),IF(ACE4="非常勤",AAZ29,ABL29))</f>
        <v>　</v>
      </c>
      <c r="ACA29" s="860"/>
      <c r="ACB29" s="861"/>
      <c r="ACC29" s="352"/>
      <c r="ACD29" s="859" t="str">
        <f>IF(ACG29="×",TIME(0,0,0),IF(ACE4="非常勤",ABC29,ABO29))</f>
        <v>　</v>
      </c>
      <c r="ACE29" s="860"/>
      <c r="ACF29" s="861"/>
      <c r="ACG29" s="352"/>
      <c r="ACH29" s="862"/>
      <c r="ACI29" s="863"/>
      <c r="ACJ29" s="862"/>
      <c r="ACK29" s="864"/>
      <c r="ACL29" s="863"/>
      <c r="ACM29" s="865"/>
      <c r="ACN29" s="866"/>
      <c r="ACO29" s="866"/>
      <c r="ACP29" s="867"/>
      <c r="ACQ29" s="377">
        <f>$A$29</f>
        <v>15</v>
      </c>
      <c r="ACR29" s="378" t="str">
        <f>$B$29</f>
        <v>水</v>
      </c>
      <c r="ACS29" s="854"/>
      <c r="ACT29" s="855"/>
      <c r="ACU29" s="854"/>
      <c r="ACV29" s="855"/>
      <c r="ACW29" s="856" t="str">
        <f>IFERROR(IF(OR(ACR29="日",ACR29="祝",ACR29=0,ACS29=""),"　",MAX(IF(AND(ACS29&lt;=ACW14,ACU29&gt;ACX14),ACX14-ACW14,IF(AND(ACS29&gt;ACW14,ACU29&lt;=ACX14),ACU29-ACS29,IF(AND(ACS29&lt;=ACW14,ACU29&lt;=ACX14),ACU29-ACW14,IF(AND(ACS29&gt;ACW14,ACU29&gt;ACX14),ACX14-ACS29,0)))),0)),0)</f>
        <v>　</v>
      </c>
      <c r="ACX29" s="857"/>
      <c r="ACY29" s="858"/>
      <c r="ACZ29" s="856" t="str">
        <f>IFERROR(IF(OR(ACR29="日",ACR29="祝",ACR29=0,ACS29=""),"　",MAX(IF(AND(ACS29&gt;ADC14,ACU29&gt;ADA14),0,IF(AND(ACS29&lt;=ADC14,ACS29&gt;ACZ14,ACU29&gt;ADA14),ADC14-ACS29,IF(AND(ACS29&lt;=ADC14,ACS29&lt;=ACZ14,ACU29&gt;ADA14),ADC14-ACZ14,IF(AND(ACS29&gt;ACZ14,ACU29&lt;=ADA14),ACU29-ACS29,IF(AND(ACS29&lt;=ACZ14,ACU29&lt;=ADA14),ACU29-ACZ14,0))))),0)),0)</f>
        <v>　</v>
      </c>
      <c r="ADA29" s="857"/>
      <c r="ADB29" s="858"/>
      <c r="ADC29" s="856" t="str">
        <f>IFERROR(IF(OR(ACR29="日",ACR29="祝",ACR29=0,ACS29=""),"　",MAX(IF(AND(ACS29&lt;=ADC14,ACU29&gt;ADD14),ADD14-ADC14,IF(ACU29&lt;=ADD14,0,IF(AND(ACS29&gt;ADC14,ACU29&gt;ADD14),ADD14-ACS29,0))),0)),0)</f>
        <v>　</v>
      </c>
      <c r="ADD29" s="857"/>
      <c r="ADE29" s="858"/>
      <c r="ADF29" s="856" t="str">
        <f>IFERROR(IF(OR(ACR29="日",ACR29="祝",ACR29=0,ACS29=""),"　",MAX(IF(ACS29&gt;ADF14,ACU29-ACS29,IF(ACS29&lt;=ADF14,ACU29-ADF14,0)),0)),0)</f>
        <v>　</v>
      </c>
      <c r="ADG29" s="857"/>
      <c r="ADH29" s="858"/>
      <c r="ADI29" s="856" t="str">
        <f>IFERROR(IF(OR(ACR29="日",ACR29="祝",ACR29=0,ACS29=""),"　",MAX(IF(AND(ACS29&lt;=ADI14,ACU29&gt;ADJ14),ADJ14-ADI14,IF(AND(ACS29&gt;ADI14,ACU29&lt;=ADJ14),ACU29-ACS29,IF(AND(ACS29&lt;=ADI14,ACU29&lt;=ADJ14),ACU29-ADI14,IF(AND(ACS29&gt;ADI14,ACU29&gt;ADJ14),ADJ14-ACS29,0)))),0)),0)</f>
        <v>　</v>
      </c>
      <c r="ADJ29" s="857"/>
      <c r="ADK29" s="858"/>
      <c r="ADL29" s="856" t="str">
        <f>IFERROR(IF(OR(ACR29="日",ACR29="祝",ACR29=0,ACS29=""),"　",MAX(IF(AND(ACS29&gt;ADO14,ACU29&gt;ADM14),0,IF(AND(ACS29&lt;=ADO14,ACS29&gt;ADL14,ACU29&gt;ADM14),ADO14-ACS29,IF(AND(ACS29&lt;=ADO14,ACS29&lt;=ADL14,ACU29&gt;ADM14),ADO14-ADL14,IF(AND(ACS29&gt;ADL14,ACU29&lt;=ADM14),ACU29-ACS29,IF(AND(ACS29&lt;=ADL14,ACU29&lt;=ADM14),ACU29-ADL14,0))))),0)),0)</f>
        <v>　</v>
      </c>
      <c r="ADM29" s="857"/>
      <c r="ADN29" s="858"/>
      <c r="ADO29" s="856" t="str">
        <f>IFERROR(IF(OR(ACR29="日",ACR29="祝",ACR29=0,ACS29=""),"　",MAX(IF(AND(ACS29&lt;=ADO14,ACU29&gt;ADP14),ADP14-ADO14,IF(ACU29&lt;=ADP14,0,IF(AND(ACS29&gt;ADO14,ACU29&gt;ADP14),ADP14-ACS29,0))),0)),0)</f>
        <v>　</v>
      </c>
      <c r="ADP29" s="857"/>
      <c r="ADQ29" s="858"/>
      <c r="ADR29" s="856" t="str">
        <f t="shared" si="14"/>
        <v>　</v>
      </c>
      <c r="ADS29" s="857"/>
      <c r="ADT29" s="858"/>
      <c r="ADU29" s="859" t="str">
        <f>IF(ADX29="×",TIME(0,0,0),IF(AEH4="非常勤",ACW29,ADI29))</f>
        <v>　</v>
      </c>
      <c r="ADV29" s="860"/>
      <c r="ADW29" s="861"/>
      <c r="ADX29" s="352"/>
      <c r="ADY29" s="859" t="str">
        <f>IF(AEB29="×",TIME(0,0,0),IF(AEH4="非常勤",ACZ29,ADL29))</f>
        <v>　</v>
      </c>
      <c r="ADZ29" s="860"/>
      <c r="AEA29" s="861"/>
      <c r="AEB29" s="352"/>
      <c r="AEC29" s="859" t="str">
        <f>IF(AEF29="×",TIME(0,0,0),IF(AEH4="非常勤",ADC29,ADO29))</f>
        <v>　</v>
      </c>
      <c r="AED29" s="860"/>
      <c r="AEE29" s="861"/>
      <c r="AEF29" s="352"/>
      <c r="AEG29" s="859" t="str">
        <f>IF(AEJ29="×",TIME(0,0,0),IF(AEH4="非常勤",ADF29,ADR29))</f>
        <v>　</v>
      </c>
      <c r="AEH29" s="860"/>
      <c r="AEI29" s="861"/>
      <c r="AEJ29" s="352"/>
      <c r="AEK29" s="862"/>
      <c r="AEL29" s="863"/>
      <c r="AEM29" s="862"/>
      <c r="AEN29" s="864"/>
      <c r="AEO29" s="863"/>
      <c r="AEP29" s="865"/>
      <c r="AEQ29" s="866"/>
      <c r="AER29" s="866"/>
      <c r="AES29" s="867"/>
      <c r="AET29" s="377">
        <f>$A$29</f>
        <v>15</v>
      </c>
      <c r="AEU29" s="378" t="str">
        <f>$B$29</f>
        <v>水</v>
      </c>
      <c r="AEV29" s="854"/>
      <c r="AEW29" s="855"/>
      <c r="AEX29" s="854"/>
      <c r="AEY29" s="855"/>
      <c r="AEZ29" s="856" t="str">
        <f>IFERROR(IF(OR(AEU29="日",AEU29="祝",AEU29=0,AEV29=""),"　",MAX(IF(AND(AEV29&lt;=AEZ14,AEX29&gt;AFA14),AFA14-AEZ14,IF(AND(AEV29&gt;AEZ14,AEX29&lt;=AFA14),AEX29-AEV29,IF(AND(AEV29&lt;=AEZ14,AEX29&lt;=AFA14),AEX29-AEZ14,IF(AND(AEV29&gt;AEZ14,AEX29&gt;AFA14),AFA14-AEV29,0)))),0)),0)</f>
        <v>　</v>
      </c>
      <c r="AFA29" s="857"/>
      <c r="AFB29" s="858"/>
      <c r="AFC29" s="856" t="str">
        <f>IFERROR(IF(OR(AEU29="日",AEU29="祝",AEU29=0,AEV29=""),"　",MAX(IF(AND(AEV29&gt;AFF14,AEX29&gt;AFD14),0,IF(AND(AEV29&lt;=AFF14,AEV29&gt;AFC14,AEX29&gt;AFD14),AFF14-AEV29,IF(AND(AEV29&lt;=AFF14,AEV29&lt;=AFC14,AEX29&gt;AFD14),AFF14-AFC14,IF(AND(AEV29&gt;AFC14,AEX29&lt;=AFD14),AEX29-AEV29,IF(AND(AEV29&lt;=AFC14,AEX29&lt;=AFD14),AEX29-AFC14,0))))),0)),0)</f>
        <v>　</v>
      </c>
      <c r="AFD29" s="857"/>
      <c r="AFE29" s="858"/>
      <c r="AFF29" s="856" t="str">
        <f>IFERROR(IF(OR(AEU29="日",AEU29="祝",AEU29=0,AEV29=""),"　",MAX(IF(AND(AEV29&lt;=AFF14,AEX29&gt;AFG14),AFG14-AFF14,IF(AEX29&lt;=AFG14,0,IF(AND(AEV29&gt;AFF14,AEX29&gt;AFG14),AFG14-AEV29,0))),0)),0)</f>
        <v>　</v>
      </c>
      <c r="AFG29" s="857"/>
      <c r="AFH29" s="858"/>
      <c r="AFI29" s="856" t="str">
        <f>IFERROR(IF(OR(AEU29="日",AEU29="祝",AEU29=0,AEV29=""),"　",MAX(IF(AEV29&gt;AFI14,AEX29-AEV29,IF(AEV29&lt;=AFI14,AEX29-AFI14,0)),0)),0)</f>
        <v>　</v>
      </c>
      <c r="AFJ29" s="857"/>
      <c r="AFK29" s="858"/>
      <c r="AFL29" s="856" t="str">
        <f>IFERROR(IF(OR(AEU29="日",AEU29="祝",AEU29=0,AEV29=""),"　",MAX(IF(AND(AEV29&lt;=AFL14,AEX29&gt;AFM14),AFM14-AFL14,IF(AND(AEV29&gt;AFL14,AEX29&lt;=AFM14),AEX29-AEV29,IF(AND(AEV29&lt;=AFL14,AEX29&lt;=AFM14),AEX29-AFL14,IF(AND(AEV29&gt;AFL14,AEX29&gt;AFM14),AFM14-AEV29,0)))),0)),0)</f>
        <v>　</v>
      </c>
      <c r="AFM29" s="857"/>
      <c r="AFN29" s="858"/>
      <c r="AFO29" s="856" t="str">
        <f>IFERROR(IF(OR(AEU29="日",AEU29="祝",AEU29=0,AEV29=""),"　",MAX(IF(AND(AEV29&gt;AFR14,AEX29&gt;AFP14),0,IF(AND(AEV29&lt;=AFR14,AEV29&gt;AFO14,AEX29&gt;AFP14),AFR14-AEV29,IF(AND(AEV29&lt;=AFR14,AEV29&lt;=AFO14,AEX29&gt;AFP14),AFR14-AFO14,IF(AND(AEV29&gt;AFO14,AEX29&lt;=AFP14),AEX29-AEV29,IF(AND(AEV29&lt;=AFO14,AEX29&lt;=AFP14),AEX29-AFO14,0))))),0)),0)</f>
        <v>　</v>
      </c>
      <c r="AFP29" s="857"/>
      <c r="AFQ29" s="858"/>
      <c r="AFR29" s="856" t="str">
        <f>IFERROR(IF(OR(AEU29="日",AEU29="祝",AEU29=0,AEV29=""),"　",MAX(IF(AND(AEV29&lt;=AFR14,AEX29&gt;AFS14),AFS14-AFR14,IF(AEX29&lt;=AFS14,0,IF(AND(AEV29&gt;AFR14,AEX29&gt;AFS14),AFS14-AEV29,0))),0)),0)</f>
        <v>　</v>
      </c>
      <c r="AFS29" s="857"/>
      <c r="AFT29" s="858"/>
      <c r="AFU29" s="856" t="str">
        <f t="shared" si="15"/>
        <v>　</v>
      </c>
      <c r="AFV29" s="857"/>
      <c r="AFW29" s="858"/>
      <c r="AFX29" s="859" t="str">
        <f>IF(AGA29="×",TIME(0,0,0),IF(AGK4="非常勤",AEZ29,AFL29))</f>
        <v>　</v>
      </c>
      <c r="AFY29" s="860"/>
      <c r="AFZ29" s="861"/>
      <c r="AGA29" s="352"/>
      <c r="AGB29" s="859" t="str">
        <f>IF(AGE29="×",TIME(0,0,0),IF(AGK4="非常勤",AFC29,AFO29))</f>
        <v>　</v>
      </c>
      <c r="AGC29" s="860"/>
      <c r="AGD29" s="861"/>
      <c r="AGE29" s="352"/>
      <c r="AGF29" s="859" t="str">
        <f>IF(AGI29="×",TIME(0,0,0),IF(AGK4="非常勤",AFF29,AFR29))</f>
        <v>　</v>
      </c>
      <c r="AGG29" s="860"/>
      <c r="AGH29" s="861"/>
      <c r="AGI29" s="352"/>
      <c r="AGJ29" s="859" t="str">
        <f>IF(AGM29="×",TIME(0,0,0),IF(AGK4="非常勤",AFI29,AFU29))</f>
        <v>　</v>
      </c>
      <c r="AGK29" s="860"/>
      <c r="AGL29" s="861"/>
      <c r="AGM29" s="352"/>
      <c r="AGN29" s="862"/>
      <c r="AGO29" s="863"/>
      <c r="AGP29" s="862"/>
      <c r="AGQ29" s="864"/>
      <c r="AGR29" s="863"/>
      <c r="AGS29" s="865"/>
      <c r="AGT29" s="866"/>
      <c r="AGU29" s="866"/>
      <c r="AGV29" s="867"/>
      <c r="AGW29" s="377">
        <f>$A$29</f>
        <v>15</v>
      </c>
      <c r="AGX29" s="378" t="str">
        <f>$B$29</f>
        <v>水</v>
      </c>
      <c r="AGY29" s="854"/>
      <c r="AGZ29" s="855"/>
      <c r="AHA29" s="854"/>
      <c r="AHB29" s="855"/>
      <c r="AHC29" s="856" t="str">
        <f>IFERROR(IF(OR(AGX29="日",AGX29="祝",AGX29=0,AGY29=""),"　",MAX(IF(AND(AGY29&lt;=AHC14,AHA29&gt;AHD14),AHD14-AHC14,IF(AND(AGY29&gt;AHC14,AHA29&lt;=AHD14),AHA29-AGY29,IF(AND(AGY29&lt;=AHC14,AHA29&lt;=AHD14),AHA29-AHC14,IF(AND(AGY29&gt;AHC14,AHA29&gt;AHD14),AHD14-AGY29,0)))),0)),0)</f>
        <v>　</v>
      </c>
      <c r="AHD29" s="857"/>
      <c r="AHE29" s="858"/>
      <c r="AHF29" s="856" t="str">
        <f>IFERROR(IF(OR(AGX29="日",AGX29="祝",AGX29=0,AGY29=""),"　",MAX(IF(AND(AGY29&gt;AHI14,AHA29&gt;AHG14),0,IF(AND(AGY29&lt;=AHI14,AGY29&gt;AHF14,AHA29&gt;AHG14),AHI14-AGY29,IF(AND(AGY29&lt;=AHI14,AGY29&lt;=AHF14,AHA29&gt;AHG14),AHI14-AHF14,IF(AND(AGY29&gt;AHF14,AHA29&lt;=AHG14),AHA29-AGY29,IF(AND(AGY29&lt;=AHF14,AHA29&lt;=AHG14),AHA29-AHF14,0))))),0)),0)</f>
        <v>　</v>
      </c>
      <c r="AHG29" s="857"/>
      <c r="AHH29" s="858"/>
      <c r="AHI29" s="856" t="str">
        <f>IFERROR(IF(OR(AGX29="日",AGX29="祝",AGX29=0,AGY29=""),"　",MAX(IF(AND(AGY29&lt;=AHI14,AHA29&gt;AHJ14),AHJ14-AHI14,IF(AHA29&lt;=AHJ14,0,IF(AND(AGY29&gt;AHI14,AHA29&gt;AHJ14),AHJ14-AGY29,0))),0)),0)</f>
        <v>　</v>
      </c>
      <c r="AHJ29" s="857"/>
      <c r="AHK29" s="858"/>
      <c r="AHL29" s="856" t="str">
        <f>IFERROR(IF(OR(AGX29="日",AGX29="祝",AGX29=0,AGY29=""),"　",MAX(IF(AGY29&gt;AHL14,AHA29-AGY29,IF(AGY29&lt;=AHL14,AHA29-AHL14,0)),0)),0)</f>
        <v>　</v>
      </c>
      <c r="AHM29" s="857"/>
      <c r="AHN29" s="858"/>
      <c r="AHO29" s="856" t="str">
        <f>IFERROR(IF(OR(AGX29="日",AGX29="祝",AGX29=0,AGY29=""),"　",MAX(IF(AND(AGY29&lt;=AHO14,AHA29&gt;AHP14),AHP14-AHO14,IF(AND(AGY29&gt;AHO14,AHA29&lt;=AHP14),AHA29-AGY29,IF(AND(AGY29&lt;=AHO14,AHA29&lt;=AHP14),AHA29-AHO14,IF(AND(AGY29&gt;AHO14,AHA29&gt;AHP14),AHP14-AGY29,0)))),0)),0)</f>
        <v>　</v>
      </c>
      <c r="AHP29" s="857"/>
      <c r="AHQ29" s="858"/>
      <c r="AHR29" s="856" t="str">
        <f>IFERROR(IF(OR(AGX29="日",AGX29="祝",AGX29=0,AGY29=""),"　",MAX(IF(AND(AGY29&gt;AHU14,AHA29&gt;AHS14),0,IF(AND(AGY29&lt;=AHU14,AGY29&gt;AHR14,AHA29&gt;AHS14),AHU14-AGY29,IF(AND(AGY29&lt;=AHU14,AGY29&lt;=AHR14,AHA29&gt;AHS14),AHU14-AHR14,IF(AND(AGY29&gt;AHR14,AHA29&lt;=AHS14),AHA29-AGY29,IF(AND(AGY29&lt;=AHR14,AHA29&lt;=AHS14),AHA29-AHR14,0))))),0)),0)</f>
        <v>　</v>
      </c>
      <c r="AHS29" s="857"/>
      <c r="AHT29" s="858"/>
      <c r="AHU29" s="856" t="str">
        <f>IFERROR(IF(OR(AGX29="日",AGX29="祝",AGX29=0,AGY29=""),"　",MAX(IF(AND(AGY29&lt;=AHU14,AHA29&gt;AHV14),AHV14-AHU14,IF(AHA29&lt;=AHV14,0,IF(AND(AGY29&gt;AHU14,AHA29&gt;AHV14),AHV14-AGY29,0))),0)),0)</f>
        <v>　</v>
      </c>
      <c r="AHV29" s="857"/>
      <c r="AHW29" s="858"/>
      <c r="AHX29" s="856" t="str">
        <f t="shared" si="16"/>
        <v>　</v>
      </c>
      <c r="AHY29" s="857"/>
      <c r="AHZ29" s="858"/>
      <c r="AIA29" s="859" t="str">
        <f>IF(AID29="×",TIME(0,0,0),IF(AIN4="非常勤",AHC29,AHO29))</f>
        <v>　</v>
      </c>
      <c r="AIB29" s="860"/>
      <c r="AIC29" s="861"/>
      <c r="AID29" s="352"/>
      <c r="AIE29" s="859" t="str">
        <f>IF(AIH29="×",TIME(0,0,0),IF(AIN4="非常勤",AHF29,AHR29))</f>
        <v>　</v>
      </c>
      <c r="AIF29" s="860"/>
      <c r="AIG29" s="861"/>
      <c r="AIH29" s="352"/>
      <c r="AII29" s="859" t="str">
        <f>IF(AIL29="×",TIME(0,0,0),IF(AIN4="非常勤",AHI29,AHU29))</f>
        <v>　</v>
      </c>
      <c r="AIJ29" s="860"/>
      <c r="AIK29" s="861"/>
      <c r="AIL29" s="352"/>
      <c r="AIM29" s="859" t="str">
        <f>IF(AIP29="×",TIME(0,0,0),IF(AIN4="非常勤",AHL29,AHX29))</f>
        <v>　</v>
      </c>
      <c r="AIN29" s="860"/>
      <c r="AIO29" s="861"/>
      <c r="AIP29" s="352"/>
      <c r="AIQ29" s="862"/>
      <c r="AIR29" s="863"/>
      <c r="AIS29" s="862"/>
      <c r="AIT29" s="864"/>
      <c r="AIU29" s="863"/>
      <c r="AIV29" s="865"/>
      <c r="AIW29" s="866"/>
      <c r="AIX29" s="866"/>
      <c r="AIY29" s="867"/>
      <c r="AIZ29" s="377">
        <f>$A$29</f>
        <v>15</v>
      </c>
      <c r="AJA29" s="378" t="str">
        <f>$B$29</f>
        <v>水</v>
      </c>
      <c r="AJB29" s="854"/>
      <c r="AJC29" s="855"/>
      <c r="AJD29" s="854"/>
      <c r="AJE29" s="855"/>
      <c r="AJF29" s="856" t="str">
        <f>IFERROR(IF(OR(AJA29="日",AJA29="祝",AJA29=0,AJB29=""),"　",MAX(IF(AND(AJB29&lt;=AJF14,AJD29&gt;AJG14),AJG14-AJF14,IF(AND(AJB29&gt;AJF14,AJD29&lt;=AJG14),AJD29-AJB29,IF(AND(AJB29&lt;=AJF14,AJD29&lt;=AJG14),AJD29-AJF14,IF(AND(AJB29&gt;AJF14,AJD29&gt;AJG14),AJG14-AJB29,0)))),0)),0)</f>
        <v>　</v>
      </c>
      <c r="AJG29" s="857"/>
      <c r="AJH29" s="858"/>
      <c r="AJI29" s="856" t="str">
        <f>IFERROR(IF(OR(AJA29="日",AJA29="祝",AJA29=0,AJB29=""),"　",MAX(IF(AND(AJB29&gt;AJL14,AJD29&gt;AJJ14),0,IF(AND(AJB29&lt;=AJL14,AJB29&gt;AJI14,AJD29&gt;AJJ14),AJL14-AJB29,IF(AND(AJB29&lt;=AJL14,AJB29&lt;=AJI14,AJD29&gt;AJJ14),AJL14-AJI14,IF(AND(AJB29&gt;AJI14,AJD29&lt;=AJJ14),AJD29-AJB29,IF(AND(AJB29&lt;=AJI14,AJD29&lt;=AJJ14),AJD29-AJI14,0))))),0)),0)</f>
        <v>　</v>
      </c>
      <c r="AJJ29" s="857"/>
      <c r="AJK29" s="858"/>
      <c r="AJL29" s="856" t="str">
        <f>IFERROR(IF(OR(AJA29="日",AJA29="祝",AJA29=0,AJB29=""),"　",MAX(IF(AND(AJB29&lt;=AJL14,AJD29&gt;AJM14),AJM14-AJL14,IF(AJD29&lt;=AJM14,0,IF(AND(AJB29&gt;AJL14,AJD29&gt;AJM14),AJM14-AJB29,0))),0)),0)</f>
        <v>　</v>
      </c>
      <c r="AJM29" s="857"/>
      <c r="AJN29" s="858"/>
      <c r="AJO29" s="856" t="str">
        <f>IFERROR(IF(OR(AJA29="日",AJA29="祝",AJA29=0,AJB29=""),"　",MAX(IF(AJB29&gt;AJO14,AJD29-AJB29,IF(AJB29&lt;=AJO14,AJD29-AJO14,0)),0)),0)</f>
        <v>　</v>
      </c>
      <c r="AJP29" s="857"/>
      <c r="AJQ29" s="858"/>
      <c r="AJR29" s="856" t="str">
        <f>IFERROR(IF(OR(AJA29="日",AJA29="祝",AJA29=0,AJB29=""),"　",MAX(IF(AND(AJB29&lt;=AJR14,AJD29&gt;AJS14),AJS14-AJR14,IF(AND(AJB29&gt;AJR14,AJD29&lt;=AJS14),AJD29-AJB29,IF(AND(AJB29&lt;=AJR14,AJD29&lt;=AJS14),AJD29-AJR14,IF(AND(AJB29&gt;AJR14,AJD29&gt;AJS14),AJS14-AJB29,0)))),0)),0)</f>
        <v>　</v>
      </c>
      <c r="AJS29" s="857"/>
      <c r="AJT29" s="858"/>
      <c r="AJU29" s="856" t="str">
        <f>IFERROR(IF(OR(AJA29="日",AJA29="祝",AJA29=0,AJB29=""),"　",MAX(IF(AND(AJB29&gt;AJX14,AJD29&gt;AJV14),0,IF(AND(AJB29&lt;=AJX14,AJB29&gt;AJU14,AJD29&gt;AJV14),AJX14-AJB29,IF(AND(AJB29&lt;=AJX14,AJB29&lt;=AJU14,AJD29&gt;AJV14),AJX14-AJU14,IF(AND(AJB29&gt;AJU14,AJD29&lt;=AJV14),AJD29-AJB29,IF(AND(AJB29&lt;=AJU14,AJD29&lt;=AJV14),AJD29-AJU14,0))))),0)),0)</f>
        <v>　</v>
      </c>
      <c r="AJV29" s="857"/>
      <c r="AJW29" s="858"/>
      <c r="AJX29" s="856" t="str">
        <f>IFERROR(IF(OR(AJA29="日",AJA29="祝",AJA29=0,AJB29=""),"　",MAX(IF(AND(AJB29&lt;=AJX14,AJD29&gt;AJY14),AJY14-AJX14,IF(AJD29&lt;=AJY14,0,IF(AND(AJB29&gt;AJX14,AJD29&gt;AJY14),AJY14-AJB29,0))),0)),0)</f>
        <v>　</v>
      </c>
      <c r="AJY29" s="857"/>
      <c r="AJZ29" s="858"/>
      <c r="AKA29" s="856" t="str">
        <f t="shared" si="17"/>
        <v>　</v>
      </c>
      <c r="AKB29" s="857"/>
      <c r="AKC29" s="858"/>
      <c r="AKD29" s="859" t="str">
        <f>IF(AKG29="×",TIME(0,0,0),IF(AKQ4="非常勤",AJF29,AJR29))</f>
        <v>　</v>
      </c>
      <c r="AKE29" s="860"/>
      <c r="AKF29" s="861"/>
      <c r="AKG29" s="352"/>
      <c r="AKH29" s="859" t="str">
        <f>IF(AKK29="×",TIME(0,0,0),IF(AKQ4="非常勤",AJI29,AJU29))</f>
        <v>　</v>
      </c>
      <c r="AKI29" s="860"/>
      <c r="AKJ29" s="861"/>
      <c r="AKK29" s="352"/>
      <c r="AKL29" s="859" t="str">
        <f>IF(AKO29="×",TIME(0,0,0),IF(AKQ4="非常勤",AJL29,AJX29))</f>
        <v>　</v>
      </c>
      <c r="AKM29" s="860"/>
      <c r="AKN29" s="861"/>
      <c r="AKO29" s="352"/>
      <c r="AKP29" s="859" t="str">
        <f>IF(AKS29="×",TIME(0,0,0),IF(AKQ4="非常勤",AJO29,AKA29))</f>
        <v>　</v>
      </c>
      <c r="AKQ29" s="860"/>
      <c r="AKR29" s="861"/>
      <c r="AKS29" s="352"/>
      <c r="AKT29" s="862"/>
      <c r="AKU29" s="863"/>
      <c r="AKV29" s="862"/>
      <c r="AKW29" s="864"/>
      <c r="AKX29" s="863"/>
      <c r="AKY29" s="865"/>
      <c r="AKZ29" s="866"/>
      <c r="ALA29" s="866"/>
      <c r="ALB29" s="867"/>
      <c r="ALC29" s="377">
        <f>$A$29</f>
        <v>15</v>
      </c>
      <c r="ALD29" s="378" t="str">
        <f>$B$29</f>
        <v>水</v>
      </c>
      <c r="ALE29" s="854"/>
      <c r="ALF29" s="855"/>
      <c r="ALG29" s="854"/>
      <c r="ALH29" s="855"/>
      <c r="ALI29" s="856" t="str">
        <f>IFERROR(IF(OR(ALD29="日",ALD29="祝",ALD29=0,ALE29=""),"　",MAX(IF(AND(ALE29&lt;=ALI14,ALG29&gt;ALJ14),ALJ14-ALI14,IF(AND(ALE29&gt;ALI14,ALG29&lt;=ALJ14),ALG29-ALE29,IF(AND(ALE29&lt;=ALI14,ALG29&lt;=ALJ14),ALG29-ALI14,IF(AND(ALE29&gt;ALI14,ALG29&gt;ALJ14),ALJ14-ALE29,0)))),0)),0)</f>
        <v>　</v>
      </c>
      <c r="ALJ29" s="857"/>
      <c r="ALK29" s="858"/>
      <c r="ALL29" s="856" t="str">
        <f>IFERROR(IF(OR(ALD29="日",ALD29="祝",ALD29=0,ALE29=""),"　",MAX(IF(AND(ALE29&gt;ALO14,ALG29&gt;ALM14),0,IF(AND(ALE29&lt;=ALO14,ALE29&gt;ALL14,ALG29&gt;ALM14),ALO14-ALE29,IF(AND(ALE29&lt;=ALO14,ALE29&lt;=ALL14,ALG29&gt;ALM14),ALO14-ALL14,IF(AND(ALE29&gt;ALL14,ALG29&lt;=ALM14),ALG29-ALE29,IF(AND(ALE29&lt;=ALL14,ALG29&lt;=ALM14),ALG29-ALL14,0))))),0)),0)</f>
        <v>　</v>
      </c>
      <c r="ALM29" s="857"/>
      <c r="ALN29" s="858"/>
      <c r="ALO29" s="856" t="str">
        <f>IFERROR(IF(OR(ALD29="日",ALD29="祝",ALD29=0,ALE29=""),"　",MAX(IF(AND(ALE29&lt;=ALO14,ALG29&gt;ALP14),ALP14-ALO14,IF(ALG29&lt;=ALP14,0,IF(AND(ALE29&gt;ALO14,ALG29&gt;ALP14),ALP14-ALE29,0))),0)),0)</f>
        <v>　</v>
      </c>
      <c r="ALP29" s="857"/>
      <c r="ALQ29" s="858"/>
      <c r="ALR29" s="856" t="str">
        <f>IFERROR(IF(OR(ALD29="日",ALD29="祝",ALD29=0,ALE29=""),"　",MAX(IF(ALE29&gt;ALR14,ALG29-ALE29,IF(ALE29&lt;=ALR14,ALG29-ALR14,0)),0)),0)</f>
        <v>　</v>
      </c>
      <c r="ALS29" s="857"/>
      <c r="ALT29" s="858"/>
      <c r="ALU29" s="856" t="str">
        <f>IFERROR(IF(OR(ALD29="日",ALD29="祝",ALD29=0,ALE29=""),"　",MAX(IF(AND(ALE29&lt;=ALU14,ALG29&gt;ALV14),ALV14-ALU14,IF(AND(ALE29&gt;ALU14,ALG29&lt;=ALV14),ALG29-ALE29,IF(AND(ALE29&lt;=ALU14,ALG29&lt;=ALV14),ALG29-ALU14,IF(AND(ALE29&gt;ALU14,ALG29&gt;ALV14),ALV14-ALE29,0)))),0)),0)</f>
        <v>　</v>
      </c>
      <c r="ALV29" s="857"/>
      <c r="ALW29" s="858"/>
      <c r="ALX29" s="856" t="str">
        <f>IFERROR(IF(OR(ALD29="日",ALD29="祝",ALD29=0,ALE29=""),"　",MAX(IF(AND(ALE29&gt;AMA14,ALG29&gt;ALY14),0,IF(AND(ALE29&lt;=AMA14,ALE29&gt;ALX14,ALG29&gt;ALY14),AMA14-ALE29,IF(AND(ALE29&lt;=AMA14,ALE29&lt;=ALX14,ALG29&gt;ALY14),AMA14-ALX14,IF(AND(ALE29&gt;ALX14,ALG29&lt;=ALY14),ALG29-ALE29,IF(AND(ALE29&lt;=ALX14,ALG29&lt;=ALY14),ALG29-ALX14,0))))),0)),0)</f>
        <v>　</v>
      </c>
      <c r="ALY29" s="857"/>
      <c r="ALZ29" s="858"/>
      <c r="AMA29" s="856" t="str">
        <f>IFERROR(IF(OR(ALD29="日",ALD29="祝",ALD29=0,ALE29=""),"　",MAX(IF(AND(ALE29&lt;=AMA14,ALG29&gt;AMB14),AMB14-AMA14,IF(ALG29&lt;=AMB14,0,IF(AND(ALE29&gt;AMA14,ALG29&gt;AMB14),AMB14-ALE29,0))),0)),0)</f>
        <v>　</v>
      </c>
      <c r="AMB29" s="857"/>
      <c r="AMC29" s="858"/>
      <c r="AMD29" s="856" t="str">
        <f t="shared" si="18"/>
        <v>　</v>
      </c>
      <c r="AME29" s="857"/>
      <c r="AMF29" s="858"/>
      <c r="AMG29" s="859" t="str">
        <f>IF(AMJ29="×",TIME(0,0,0),IF(AMT4="非常勤",ALI29,ALU29))</f>
        <v>　</v>
      </c>
      <c r="AMH29" s="860"/>
      <c r="AMI29" s="861"/>
      <c r="AMJ29" s="352"/>
      <c r="AMK29" s="859" t="str">
        <f>IF(AMN29="×",TIME(0,0,0),IF(AMT4="非常勤",ALL29,ALX29))</f>
        <v>　</v>
      </c>
      <c r="AML29" s="860"/>
      <c r="AMM29" s="861"/>
      <c r="AMN29" s="352"/>
      <c r="AMO29" s="859" t="str">
        <f>IF(AMR29="×",TIME(0,0,0),IF(AMT4="非常勤",ALO29,AMA29))</f>
        <v>　</v>
      </c>
      <c r="AMP29" s="860"/>
      <c r="AMQ29" s="861"/>
      <c r="AMR29" s="352"/>
      <c r="AMS29" s="859" t="str">
        <f>IF(AMV29="×",TIME(0,0,0),IF(AMT4="非常勤",ALR29,AMD29))</f>
        <v>　</v>
      </c>
      <c r="AMT29" s="860"/>
      <c r="AMU29" s="861"/>
      <c r="AMV29" s="352"/>
      <c r="AMW29" s="862"/>
      <c r="AMX29" s="863"/>
      <c r="AMY29" s="862"/>
      <c r="AMZ29" s="864"/>
      <c r="ANA29" s="863"/>
      <c r="ANB29" s="865"/>
      <c r="ANC29" s="866"/>
      <c r="AND29" s="866"/>
      <c r="ANE29" s="867"/>
      <c r="ANF29" s="377">
        <f>$A$29</f>
        <v>15</v>
      </c>
      <c r="ANG29" s="378" t="str">
        <f>$B$29</f>
        <v>水</v>
      </c>
      <c r="ANH29" s="854"/>
      <c r="ANI29" s="855"/>
      <c r="ANJ29" s="854"/>
      <c r="ANK29" s="855"/>
      <c r="ANL29" s="856" t="str">
        <f>IFERROR(IF(OR(ANG29="日",ANG29="祝",ANG29=0,ANH29=""),"　",MAX(IF(AND(ANH29&lt;=ANL14,ANJ29&gt;ANM14),ANM14-ANL14,IF(AND(ANH29&gt;ANL14,ANJ29&lt;=ANM14),ANJ29-ANH29,IF(AND(ANH29&lt;=ANL14,ANJ29&lt;=ANM14),ANJ29-ANL14,IF(AND(ANH29&gt;ANL14,ANJ29&gt;ANM14),ANM14-ANH29,0)))),0)),0)</f>
        <v>　</v>
      </c>
      <c r="ANM29" s="857"/>
      <c r="ANN29" s="858"/>
      <c r="ANO29" s="856" t="str">
        <f>IFERROR(IF(OR(ANG29="日",ANG29="祝",ANG29=0,ANH29=""),"　",MAX(IF(AND(ANH29&gt;ANR14,ANJ29&gt;ANP14),0,IF(AND(ANH29&lt;=ANR14,ANH29&gt;ANO14,ANJ29&gt;ANP14),ANR14-ANH29,IF(AND(ANH29&lt;=ANR14,ANH29&lt;=ANO14,ANJ29&gt;ANP14),ANR14-ANO14,IF(AND(ANH29&gt;ANO14,ANJ29&lt;=ANP14),ANJ29-ANH29,IF(AND(ANH29&lt;=ANO14,ANJ29&lt;=ANP14),ANJ29-ANO14,0))))),0)),0)</f>
        <v>　</v>
      </c>
      <c r="ANP29" s="857"/>
      <c r="ANQ29" s="858"/>
      <c r="ANR29" s="856" t="str">
        <f>IFERROR(IF(OR(ANG29="日",ANG29="祝",ANG29=0,ANH29=""),"　",MAX(IF(AND(ANH29&lt;=ANR14,ANJ29&gt;ANS14),ANS14-ANR14,IF(ANJ29&lt;=ANS14,0,IF(AND(ANH29&gt;ANR14,ANJ29&gt;ANS14),ANS14-ANH29,0))),0)),0)</f>
        <v>　</v>
      </c>
      <c r="ANS29" s="857"/>
      <c r="ANT29" s="858"/>
      <c r="ANU29" s="856" t="str">
        <f>IFERROR(IF(OR(ANG29="日",ANG29="祝",ANG29=0,ANH29=""),"　",MAX(IF(ANH29&gt;ANU14,ANJ29-ANH29,IF(ANH29&lt;=ANU14,ANJ29-ANU14,0)),0)),0)</f>
        <v>　</v>
      </c>
      <c r="ANV29" s="857"/>
      <c r="ANW29" s="858"/>
      <c r="ANX29" s="856" t="str">
        <f>IFERROR(IF(OR(ANG29="日",ANG29="祝",ANG29=0,ANH29=""),"　",MAX(IF(AND(ANH29&lt;=ANX14,ANJ29&gt;ANY14),ANY14-ANX14,IF(AND(ANH29&gt;ANX14,ANJ29&lt;=ANY14),ANJ29-ANH29,IF(AND(ANH29&lt;=ANX14,ANJ29&lt;=ANY14),ANJ29-ANX14,IF(AND(ANH29&gt;ANX14,ANJ29&gt;ANY14),ANY14-ANH29,0)))),0)),0)</f>
        <v>　</v>
      </c>
      <c r="ANY29" s="857"/>
      <c r="ANZ29" s="858"/>
      <c r="AOA29" s="856" t="str">
        <f>IFERROR(IF(OR(ANG29="日",ANG29="祝",ANG29=0,ANH29=""),"　",MAX(IF(AND(ANH29&gt;AOD14,ANJ29&gt;AOB14),0,IF(AND(ANH29&lt;=AOD14,ANH29&gt;AOA14,ANJ29&gt;AOB14),AOD14-ANH29,IF(AND(ANH29&lt;=AOD14,ANH29&lt;=AOA14,ANJ29&gt;AOB14),AOD14-AOA14,IF(AND(ANH29&gt;AOA14,ANJ29&lt;=AOB14),ANJ29-ANH29,IF(AND(ANH29&lt;=AOA14,ANJ29&lt;=AOB14),ANJ29-AOA14,0))))),0)),0)</f>
        <v>　</v>
      </c>
      <c r="AOB29" s="857"/>
      <c r="AOC29" s="858"/>
      <c r="AOD29" s="856" t="str">
        <f>IFERROR(IF(OR(ANG29="日",ANG29="祝",ANG29=0,ANH29=""),"　",MAX(IF(AND(ANH29&lt;=AOD14,ANJ29&gt;AOE14),AOE14-AOD14,IF(ANJ29&lt;=AOE14,0,IF(AND(ANH29&gt;AOD14,ANJ29&gt;AOE14),AOE14-ANH29,0))),0)),0)</f>
        <v>　</v>
      </c>
      <c r="AOE29" s="857"/>
      <c r="AOF29" s="858"/>
      <c r="AOG29" s="856" t="str">
        <f t="shared" si="19"/>
        <v>　</v>
      </c>
      <c r="AOH29" s="857"/>
      <c r="AOI29" s="858"/>
      <c r="AOJ29" s="859" t="str">
        <f>IF(AOM29="×",TIME(0,0,0),IF(AOW4="非常勤",ANL29,ANX29))</f>
        <v>　</v>
      </c>
      <c r="AOK29" s="860"/>
      <c r="AOL29" s="861"/>
      <c r="AOM29" s="352"/>
      <c r="AON29" s="859" t="str">
        <f>IF(AOQ29="×",TIME(0,0,0),IF(AOW4="非常勤",ANO29,AOA29))</f>
        <v>　</v>
      </c>
      <c r="AOO29" s="860"/>
      <c r="AOP29" s="861"/>
      <c r="AOQ29" s="352"/>
      <c r="AOR29" s="859" t="str">
        <f>IF(AOU29="×",TIME(0,0,0),IF(AOW4="非常勤",ANR29,AOD29))</f>
        <v>　</v>
      </c>
      <c r="AOS29" s="860"/>
      <c r="AOT29" s="861"/>
      <c r="AOU29" s="352"/>
      <c r="AOV29" s="859" t="str">
        <f>IF(AOY29="×",TIME(0,0,0),IF(AOW4="非常勤",ANU29,AOG29))</f>
        <v>　</v>
      </c>
      <c r="AOW29" s="860"/>
      <c r="AOX29" s="861"/>
      <c r="AOY29" s="352"/>
      <c r="AOZ29" s="862"/>
      <c r="APA29" s="863"/>
      <c r="APB29" s="862"/>
      <c r="APC29" s="864"/>
      <c r="APD29" s="863"/>
      <c r="APE29" s="865"/>
      <c r="APF29" s="866"/>
      <c r="APG29" s="866"/>
      <c r="APH29" s="867"/>
    </row>
    <row r="30" spans="1:1100" ht="15" customHeight="1">
      <c r="A30" s="377">
        <f>DAY(DATE('別紙2-1【初めに入力】'!$W$2,'別紙2-1【初めに入力】'!$Q$2,A29+1))</f>
        <v>16</v>
      </c>
      <c r="B30" s="378" t="str">
        <f>IF(IFERROR(MATCH(DATE('別紙2-1【初めに入力】'!$W$2,'別紙2-1【初めに入力】'!$Q$2,$A30),万年カレンダー・祝日!$K$2:$K$27,0),0)&gt;=1,"祝",TEXT(WEEKDAY(DATE('別紙2-1【初めに入力】'!$W$2,'別紙2-1【初めに入力】'!$Q$2,'別表_個別勤務状況（1～20）'!A30)),"aaa"))</f>
        <v>木</v>
      </c>
      <c r="C30" s="797"/>
      <c r="D30" s="797"/>
      <c r="E30" s="797"/>
      <c r="F30" s="797"/>
      <c r="G30" s="856" t="str">
        <f>IFERROR(IF(OR(B30="日",B30="祝",B30=0,C30=""),"　",MAX(IF(AND(C30&lt;=G14,E30&gt;H14),H14-G14,IF(AND(C30&gt;G14,E30&lt;=H14),E30-C30,IF(AND(C30&lt;=G14,E30&lt;=H14),E30-G14,IF(AND(C30&gt;G14,E30&gt;H14),H14-C30,0)))),0)),0)</f>
        <v>　</v>
      </c>
      <c r="H30" s="857"/>
      <c r="I30" s="858"/>
      <c r="J30" s="856" t="str">
        <f>IFERROR(IF(OR(B30="日",B30="祝",B30=0,C30=""),"　",MAX(IF(AND(C30&gt;M14,E30&gt;K14),0,IF(AND(C30&lt;=M14,C30&gt;J14,E30&gt;K14),M14-C30,IF(AND(C30&lt;=M14,C30&lt;=J14,E30&gt;K14),M14-J14,IF(AND(C30&gt;J14,E30&lt;=K14),E30-C30,IF(AND(C30&lt;=J14,E30&lt;=K14),E30-J14,0))))),0)),0)</f>
        <v>　</v>
      </c>
      <c r="K30" s="857"/>
      <c r="L30" s="858"/>
      <c r="M30" s="856" t="str">
        <f>IFERROR(IF(OR(B30="日",B30="祝",B30=0,C30=""),"　",MAX(IF(AND(C30&lt;=M14,E30&gt;N14),N14-M14,IF(E30&lt;=N14,0,IF(AND(C30&gt;M14,E30&gt;N14),N14-C30,0))),0)),0)</f>
        <v>　</v>
      </c>
      <c r="N30" s="857"/>
      <c r="O30" s="858"/>
      <c r="P30" s="856" t="str">
        <f>IFERROR(IF(OR(B30="日",B30="祝",B30=0,C30=""),"　",MAX(IF(C30&gt;P14,E30-C30,IF(C30&lt;=P14,E30-P14,0)),0)),0)</f>
        <v>　</v>
      </c>
      <c r="Q30" s="857"/>
      <c r="R30" s="858"/>
      <c r="S30" s="856" t="str">
        <f>IFERROR(IF(OR(B30="日",B30="祝",B30=0,C30=""),"　",MAX(IF(AND(C30&lt;=S14,E30&gt;T14),T14-S14,IF(AND(C30&gt;S14,E30&lt;=T14),E30-C30,IF(AND(C30&lt;=S14,E30&lt;=T14),E30-S14,IF(AND(C30&gt;S14,E30&gt;T14),T14-C30,0)))),0)),0)</f>
        <v>　</v>
      </c>
      <c r="T30" s="857"/>
      <c r="U30" s="858"/>
      <c r="V30" s="856" t="str">
        <f>IFERROR(IF(OR(B30="日",B30="祝",B30=0,C30=""),"　",MAX(IF(AND(C30&gt;Y14,E30&gt;W14),0,IF(AND(C30&lt;=Y14,C30&gt;V14,E30&gt;W14),Y14-C30,IF(AND(C30&lt;=Y14,C30&lt;=V14,E30&gt;W14),Y14-V14,IF(AND(C30&gt;V14,E30&lt;=W14),E30-C30,IF(AND(C30&lt;=V14,E30&lt;=W14),E30-V14,0))))),0)),0)</f>
        <v>　</v>
      </c>
      <c r="W30" s="857"/>
      <c r="X30" s="858"/>
      <c r="Y30" s="856" t="str">
        <f>IFERROR(IF(OR(B30="日",B30="祝",B30=0,C30=""),"　",MAX(IF(AND(C30&lt;=Y14,E30&gt;Z14),Z14-Y14,IF(E30&lt;=Z14,0,IF(AND(C30&gt;Y14,E30&gt;Z14),Z14-C30,0))),0)),0)</f>
        <v>　</v>
      </c>
      <c r="Z30" s="857"/>
      <c r="AA30" s="858"/>
      <c r="AB30" s="856" t="str">
        <f t="shared" si="0"/>
        <v>　</v>
      </c>
      <c r="AC30" s="857"/>
      <c r="AD30" s="858"/>
      <c r="AE30" s="954" t="str">
        <f>IF(AH30="×",TIME(0,0,0),IF(AR4="非常勤",G30,S30))</f>
        <v>　</v>
      </c>
      <c r="AF30" s="885"/>
      <c r="AG30" s="885"/>
      <c r="AH30" s="352"/>
      <c r="AI30" s="954" t="str">
        <f>IF(AL30="×",TIME(0,0,0),IF(AR4="非常勤",J30,V30))</f>
        <v>　</v>
      </c>
      <c r="AJ30" s="885"/>
      <c r="AK30" s="885"/>
      <c r="AL30" s="352"/>
      <c r="AM30" s="954" t="str">
        <f>IF(AP30="×",TIME(0,0,0),IF(AR4="非常勤",M30,Y30))</f>
        <v>　</v>
      </c>
      <c r="AN30" s="885"/>
      <c r="AO30" s="885"/>
      <c r="AP30" s="352"/>
      <c r="AQ30" s="954" t="str">
        <f>IF(AT30="×",TIME(0,0,0),IF(AR4="非常勤",P30,AB30))</f>
        <v>　</v>
      </c>
      <c r="AR30" s="885"/>
      <c r="AS30" s="955"/>
      <c r="AT30" s="352"/>
      <c r="AU30" s="956"/>
      <c r="AV30" s="956"/>
      <c r="AW30" s="862"/>
      <c r="AX30" s="864"/>
      <c r="AY30" s="863"/>
      <c r="AZ30" s="865"/>
      <c r="BA30" s="866"/>
      <c r="BB30" s="866"/>
      <c r="BC30" s="867"/>
      <c r="BD30" s="377">
        <f>$A$30</f>
        <v>16</v>
      </c>
      <c r="BE30" s="378" t="str">
        <f>$B$30</f>
        <v>木</v>
      </c>
      <c r="BF30" s="854"/>
      <c r="BG30" s="855"/>
      <c r="BH30" s="854"/>
      <c r="BI30" s="855"/>
      <c r="BJ30" s="856" t="str">
        <f>IFERROR(IF(OR(BE30="日",BE30="祝",BE30=0,BF30=""),"　",MAX(IF(AND(BF30&lt;=BJ14,BH30&gt;BK14),BK14-BJ14,IF(AND(BF30&gt;BJ14,BH30&lt;=BK14),BH30-BF30,IF(AND(BF30&lt;=BJ14,BH30&lt;=BK14),BH30-BJ14,IF(AND(BF30&gt;BJ14,BH30&gt;BK14),BK14-BF30,0)))),0)),0)</f>
        <v>　</v>
      </c>
      <c r="BK30" s="857"/>
      <c r="BL30" s="858"/>
      <c r="BM30" s="856" t="str">
        <f>IFERROR(IF(OR(BE30="日",BE30="祝",BE30=0,BF30=""),"　",MAX(IF(AND(BF30&gt;BP14,BH30&gt;BN14),0,IF(AND(BF30&lt;=BP14,BF30&gt;BM14,BH30&gt;BN14),BP14-BF30,IF(AND(BF30&lt;=BP14,BF30&lt;=BM14,BH30&gt;BN14),BP14-BM14,IF(AND(BF30&gt;BM14,BH30&lt;=BN14),BH30-BF30,IF(AND(BF30&lt;=BM14,BH30&lt;=BN14),BH30-BM14,0))))),0)),0)</f>
        <v>　</v>
      </c>
      <c r="BN30" s="857"/>
      <c r="BO30" s="858"/>
      <c r="BP30" s="856" t="str">
        <f>IFERROR(IF(OR(BE30="日",BE30="祝",BE30=0,BF30=""),"　",MAX(IF(AND(BF30&lt;=BP14,BH30&gt;BQ14),BQ14-BP14,IF(BH30&lt;=BQ14,0,IF(AND(BF30&gt;BP14,BH30&gt;BQ14),BQ14-BF30,0))),0)),0)</f>
        <v>　</v>
      </c>
      <c r="BQ30" s="857"/>
      <c r="BR30" s="858"/>
      <c r="BS30" s="856" t="str">
        <f>IFERROR(IF(OR(BE30="日",BE30="祝",BE30=0,BF30=""),"　",MAX(IF(BF30&gt;BS14,BH30-BF30,IF(BF30&lt;=BS14,BH30-BS14,0)),0)),0)</f>
        <v>　</v>
      </c>
      <c r="BT30" s="857"/>
      <c r="BU30" s="858"/>
      <c r="BV30" s="856" t="str">
        <f>IFERROR(IF(OR(BE30="日",BE30="祝",BE30=0,BF30=""),"　",MAX(IF(AND(BF30&lt;=BV14,BH30&gt;BW14),BW14-BV14,IF(AND(BF30&gt;BV14,BH30&lt;=BW14),BH30-BF30,IF(AND(BF30&lt;=BV14,BH30&lt;=BW14),BH30-BV14,IF(AND(BF30&gt;BV14,BH30&gt;BW14),BW14-BF30,0)))),0)),0)</f>
        <v>　</v>
      </c>
      <c r="BW30" s="857"/>
      <c r="BX30" s="858"/>
      <c r="BY30" s="856" t="str">
        <f>IFERROR(IF(OR(BE30="日",BE30="祝",BE30=0,BF30=""),"　",MAX(IF(AND(BF30&gt;CB14,BH30&gt;BZ14),0,IF(AND(BF30&lt;=CB14,BF30&gt;BY14,BH30&gt;BZ14),CB14-BF30,IF(AND(BF30&lt;=CB14,BF30&lt;=BY14,BH30&gt;BZ14),CB14-BY14,IF(AND(BF30&gt;BY14,BH30&lt;=BZ14),BH30-BF30,IF(AND(BF30&lt;=BY14,BH30&lt;=BZ14),BH30-BY14,0))))),0)),0)</f>
        <v>　</v>
      </c>
      <c r="BZ30" s="857"/>
      <c r="CA30" s="858"/>
      <c r="CB30" s="856" t="str">
        <f>IFERROR(IF(OR(BE30="日",BE30="祝",BE30=0,BF30=""),"　",MAX(IF(AND(BF30&lt;=CB14,BH30&gt;CC14),CC14-CB14,IF(BH30&lt;=CC14,0,IF(AND(BF30&gt;CB14,BH30&gt;CC14),CC14-BF30,0))),0)),0)</f>
        <v>　</v>
      </c>
      <c r="CC30" s="857"/>
      <c r="CD30" s="858"/>
      <c r="CE30" s="856" t="str">
        <f t="shared" si="1"/>
        <v>　</v>
      </c>
      <c r="CF30" s="857"/>
      <c r="CG30" s="858"/>
      <c r="CH30" s="859" t="str">
        <f>IF(CK30="×",TIME(0,0,0),IF(CU4="非常勤",BJ30,BV30))</f>
        <v>　</v>
      </c>
      <c r="CI30" s="860"/>
      <c r="CJ30" s="861"/>
      <c r="CK30" s="352"/>
      <c r="CL30" s="859" t="str">
        <f>IF(CO30="×",TIME(0,0,0),IF(CU4="非常勤",BM30,BY30))</f>
        <v>　</v>
      </c>
      <c r="CM30" s="860"/>
      <c r="CN30" s="861"/>
      <c r="CO30" s="352"/>
      <c r="CP30" s="859" t="str">
        <f>IF(CS30="×",TIME(0,0,0),IF(CU4="非常勤",BP30,CB30))</f>
        <v>　</v>
      </c>
      <c r="CQ30" s="860"/>
      <c r="CR30" s="861"/>
      <c r="CS30" s="352"/>
      <c r="CT30" s="859" t="str">
        <f>IF(CW30="×",TIME(0,0,0),IF(CU4="非常勤",BS30,CE30))</f>
        <v>　</v>
      </c>
      <c r="CU30" s="860"/>
      <c r="CV30" s="861"/>
      <c r="CW30" s="352"/>
      <c r="CX30" s="862"/>
      <c r="CY30" s="863"/>
      <c r="CZ30" s="862"/>
      <c r="DA30" s="864"/>
      <c r="DB30" s="863"/>
      <c r="DC30" s="865"/>
      <c r="DD30" s="866"/>
      <c r="DE30" s="866"/>
      <c r="DF30" s="867"/>
      <c r="DG30" s="377">
        <f>$A$30</f>
        <v>16</v>
      </c>
      <c r="DH30" s="378" t="str">
        <f>$B$30</f>
        <v>木</v>
      </c>
      <c r="DI30" s="854"/>
      <c r="DJ30" s="855"/>
      <c r="DK30" s="854"/>
      <c r="DL30" s="855"/>
      <c r="DM30" s="856" t="str">
        <f>IFERROR(IF(OR(DH30="日",DH30="祝",DH30=0,DI30=""),"　",MAX(IF(AND(DI30&lt;=DM14,DK30&gt;DN14),DN14-DM14,IF(AND(DI30&gt;DM14,DK30&lt;=DN14),DK30-DI30,IF(AND(DI30&lt;=DM14,DK30&lt;=DN14),DK30-DM14,IF(AND(DI30&gt;DM14,DK30&gt;DN14),DN14-DI30,0)))),0)),0)</f>
        <v>　</v>
      </c>
      <c r="DN30" s="857"/>
      <c r="DO30" s="858"/>
      <c r="DP30" s="856" t="str">
        <f>IFERROR(IF(OR(DH30="日",DH30="祝",DH30=0,DI30=""),"　",MAX(IF(AND(DI30&gt;DS14,DK30&gt;DQ14),0,IF(AND(DI30&lt;=DS14,DI30&gt;DP14,DK30&gt;DQ14),DS14-DI30,IF(AND(DI30&lt;=DS14,DI30&lt;=DP14,DK30&gt;DQ14),DS14-DP14,IF(AND(DI30&gt;DP14,DK30&lt;=DQ14),DK30-DI30,IF(AND(DI30&lt;=DP14,DK30&lt;=DQ14),DK30-DP14,0))))),0)),0)</f>
        <v>　</v>
      </c>
      <c r="DQ30" s="857"/>
      <c r="DR30" s="858"/>
      <c r="DS30" s="856" t="str">
        <f>IFERROR(IF(OR(DH30="日",DH30="祝",DH30=0,DI30=""),"　",MAX(IF(AND(DI30&lt;=DS14,DK30&gt;DT14),DT14-DS14,IF(DK30&lt;=DT14,0,IF(AND(DI30&gt;DS14,DK30&gt;DT14),DT14-DI30,0))),0)),0)</f>
        <v>　</v>
      </c>
      <c r="DT30" s="857"/>
      <c r="DU30" s="858"/>
      <c r="DV30" s="856" t="str">
        <f>IFERROR(IF(OR(DH30="日",DH30="祝",DH30=0,DI30=""),"　",MAX(IF(DI30&gt;DV14,DK30-DI30,IF(DI30&lt;=DV14,DK30-DV14,0)),0)),0)</f>
        <v>　</v>
      </c>
      <c r="DW30" s="857"/>
      <c r="DX30" s="858"/>
      <c r="DY30" s="856" t="str">
        <f>IFERROR(IF(OR(DH30="日",DH30="祝",DH30=0,DI30=""),"　",MAX(IF(AND(DI30&lt;=DY14,DK30&gt;DZ14),DZ14-DY14,IF(AND(DI30&gt;DY14,DK30&lt;=DZ14),DK30-DI30,IF(AND(DI30&lt;=DY14,DK30&lt;=DZ14),DK30-DY14,IF(AND(DI30&gt;DY14,DK30&gt;DZ14),DZ14-DI30,0)))),0)),0)</f>
        <v>　</v>
      </c>
      <c r="DZ30" s="857"/>
      <c r="EA30" s="858"/>
      <c r="EB30" s="856" t="str">
        <f>IFERROR(IF(OR(DH30="日",DH30="祝",DH30=0,DI30=""),"　",MAX(IF(AND(DI30&gt;EE14,DK30&gt;EC14),0,IF(AND(DI30&lt;=EE14,DI30&gt;EB14,DK30&gt;EC14),EE14-DI30,IF(AND(DI30&lt;=EE14,DI30&lt;=EB14,DK30&gt;EC14),EE14-EB14,IF(AND(DI30&gt;EB14,DK30&lt;=EC14),DK30-DI30,IF(AND(DI30&lt;=EB14,DK30&lt;=EC14),DK30-EB14,0))))),0)),0)</f>
        <v>　</v>
      </c>
      <c r="EC30" s="857"/>
      <c r="ED30" s="858"/>
      <c r="EE30" s="856" t="str">
        <f>IFERROR(IF(OR(DH30="日",DH30="祝",DH30=0,DI30=""),"　",MAX(IF(AND(DI30&lt;=EE14,DK30&gt;EF14),EF14-EE14,IF(DK30&lt;=EF14,0,IF(AND(DI30&gt;EE14,DK30&gt;EF14),EF14-DI30,0))),0)),0)</f>
        <v>　</v>
      </c>
      <c r="EF30" s="857"/>
      <c r="EG30" s="858"/>
      <c r="EH30" s="856" t="str">
        <f t="shared" si="2"/>
        <v>　</v>
      </c>
      <c r="EI30" s="857"/>
      <c r="EJ30" s="858"/>
      <c r="EK30" s="859" t="str">
        <f>IF(EN30="×",TIME(0,0,0),IF(EX4="非常勤",DM30,DY30))</f>
        <v>　</v>
      </c>
      <c r="EL30" s="860"/>
      <c r="EM30" s="861"/>
      <c r="EN30" s="352"/>
      <c r="EO30" s="859" t="str">
        <f>IF(ER30="×",TIME(0,0,0),IF(EX4="非常勤",DP30,EB30))</f>
        <v>　</v>
      </c>
      <c r="EP30" s="860"/>
      <c r="EQ30" s="861"/>
      <c r="ER30" s="352"/>
      <c r="ES30" s="859" t="str">
        <f>IF(EV30="×",TIME(0,0,0),IF(EX4="非常勤",DS30,EE30))</f>
        <v>　</v>
      </c>
      <c r="ET30" s="860"/>
      <c r="EU30" s="861"/>
      <c r="EV30" s="352"/>
      <c r="EW30" s="859" t="str">
        <f>IF(EZ30="×",TIME(0,0,0),IF(EX4="非常勤",DV30,EH30))</f>
        <v>　</v>
      </c>
      <c r="EX30" s="860"/>
      <c r="EY30" s="861"/>
      <c r="EZ30" s="352"/>
      <c r="FA30" s="862"/>
      <c r="FB30" s="863"/>
      <c r="FC30" s="862"/>
      <c r="FD30" s="864"/>
      <c r="FE30" s="863"/>
      <c r="FF30" s="865"/>
      <c r="FG30" s="866"/>
      <c r="FH30" s="866"/>
      <c r="FI30" s="867"/>
      <c r="FJ30" s="377">
        <f>$A$30</f>
        <v>16</v>
      </c>
      <c r="FK30" s="378" t="str">
        <f>$B$30</f>
        <v>木</v>
      </c>
      <c r="FL30" s="854"/>
      <c r="FM30" s="855"/>
      <c r="FN30" s="854"/>
      <c r="FO30" s="855"/>
      <c r="FP30" s="856" t="str">
        <f>IFERROR(IF(OR(FK30="日",FK30="祝",FK30=0,FL30=""),"　",MAX(IF(AND(FL30&lt;=FP14,FN30&gt;FQ14),FQ14-FP14,IF(AND(FL30&gt;FP14,FN30&lt;=FQ14),FN30-FL30,IF(AND(FL30&lt;=FP14,FN30&lt;=FQ14),FN30-FP14,IF(AND(FL30&gt;FP14,FN30&gt;FQ14),FQ14-FL30,0)))),0)),0)</f>
        <v>　</v>
      </c>
      <c r="FQ30" s="857"/>
      <c r="FR30" s="858"/>
      <c r="FS30" s="856" t="str">
        <f>IFERROR(IF(OR(FK30="日",FK30="祝",FK30=0,FL30=""),"　",MAX(IF(AND(FL30&gt;FV14,FN30&gt;FT14),0,IF(AND(FL30&lt;=FV14,FL30&gt;FS14,FN30&gt;FT14),FV14-FL30,IF(AND(FL30&lt;=FV14,FL30&lt;=FS14,FN30&gt;FT14),FV14-FS14,IF(AND(FL30&gt;FS14,FN30&lt;=FT14),FN30-FL30,IF(AND(FL30&lt;=FS14,FN30&lt;=FT14),FN30-FS14,0))))),0)),0)</f>
        <v>　</v>
      </c>
      <c r="FT30" s="857"/>
      <c r="FU30" s="858"/>
      <c r="FV30" s="856" t="str">
        <f>IFERROR(IF(OR(FK30="日",FK30="祝",FK30=0,FL30=""),"　",MAX(IF(AND(FL30&lt;=FV14,FN30&gt;FW14),FW14-FV14,IF(FN30&lt;=FW14,0,IF(AND(FL30&gt;FV14,FN30&gt;FW14),FW14-FL30,0))),0)),0)</f>
        <v>　</v>
      </c>
      <c r="FW30" s="857"/>
      <c r="FX30" s="858"/>
      <c r="FY30" s="856" t="str">
        <f>IFERROR(IF(OR(FK30="日",FK30="祝",FK30=0,FL30=""),"　",MAX(IF(FL30&gt;FY14,FN30-FL30,IF(FL30&lt;=FY14,FN30-FY14,0)),0)),0)</f>
        <v>　</v>
      </c>
      <c r="FZ30" s="857"/>
      <c r="GA30" s="858"/>
      <c r="GB30" s="856" t="str">
        <f>IFERROR(IF(OR(FK30="日",FK30="祝",FK30=0,FL30=""),"　",MAX(IF(AND(FL30&lt;=GB14,FN30&gt;GC14),GC14-GB14,IF(AND(FL30&gt;GB14,FN30&lt;=GC14),FN30-FL30,IF(AND(FL30&lt;=GB14,FN30&lt;=GC14),FN30-GB14,IF(AND(FL30&gt;GB14,FN30&gt;GC14),GC14-FL30,0)))),0)),0)</f>
        <v>　</v>
      </c>
      <c r="GC30" s="857"/>
      <c r="GD30" s="858"/>
      <c r="GE30" s="856" t="str">
        <f>IFERROR(IF(OR(FK30="日",FK30="祝",FK30=0,FL30=""),"　",MAX(IF(AND(FL30&gt;GH14,FN30&gt;GF14),0,IF(AND(FL30&lt;=GH14,FL30&gt;GE14,FN30&gt;GF14),GH14-FL30,IF(AND(FL30&lt;=GH14,FL30&lt;=GE14,FN30&gt;GF14),GH14-GE14,IF(AND(FL30&gt;GE14,FN30&lt;=GF14),FN30-FL30,IF(AND(FL30&lt;=GE14,FN30&lt;=GF14),FN30-GE14,0))))),0)),0)</f>
        <v>　</v>
      </c>
      <c r="GF30" s="857"/>
      <c r="GG30" s="858"/>
      <c r="GH30" s="856" t="str">
        <f>IFERROR(IF(OR(FK30="日",FK30="祝",FK30=0,FL30=""),"　",MAX(IF(AND(FL30&lt;=GH14,FN30&gt;GI14),GI14-GH14,IF(FN30&lt;=GI14,0,IF(AND(FL30&gt;GH14,FN30&gt;GI14),GI14-FL30,0))),0)),0)</f>
        <v>　</v>
      </c>
      <c r="GI30" s="857"/>
      <c r="GJ30" s="858"/>
      <c r="GK30" s="856" t="str">
        <f t="shared" si="3"/>
        <v>　</v>
      </c>
      <c r="GL30" s="857"/>
      <c r="GM30" s="858"/>
      <c r="GN30" s="859" t="str">
        <f>IF(GQ30="×",TIME(0,0,0),IF(HA4="非常勤",FP30,GB30))</f>
        <v>　</v>
      </c>
      <c r="GO30" s="860"/>
      <c r="GP30" s="861"/>
      <c r="GQ30" s="352"/>
      <c r="GR30" s="859" t="str">
        <f>IF(GU30="×",TIME(0,0,0),IF(HA4="非常勤",FS30,GE30))</f>
        <v>　</v>
      </c>
      <c r="GS30" s="860"/>
      <c r="GT30" s="861"/>
      <c r="GU30" s="352"/>
      <c r="GV30" s="859" t="str">
        <f>IF(GY30="×",TIME(0,0,0),IF(HA4="非常勤",FV30,GH30))</f>
        <v>　</v>
      </c>
      <c r="GW30" s="860"/>
      <c r="GX30" s="861"/>
      <c r="GY30" s="352"/>
      <c r="GZ30" s="859" t="str">
        <f>IF(HC30="×",TIME(0,0,0),IF(HA4="非常勤",FY30,GK30))</f>
        <v>　</v>
      </c>
      <c r="HA30" s="860"/>
      <c r="HB30" s="861"/>
      <c r="HC30" s="352"/>
      <c r="HD30" s="862"/>
      <c r="HE30" s="863"/>
      <c r="HF30" s="862"/>
      <c r="HG30" s="864"/>
      <c r="HH30" s="863"/>
      <c r="HI30" s="865"/>
      <c r="HJ30" s="866"/>
      <c r="HK30" s="866"/>
      <c r="HL30" s="867"/>
      <c r="HM30" s="377">
        <f>$A$30</f>
        <v>16</v>
      </c>
      <c r="HN30" s="378" t="str">
        <f>$B$30</f>
        <v>木</v>
      </c>
      <c r="HO30" s="854"/>
      <c r="HP30" s="855"/>
      <c r="HQ30" s="854"/>
      <c r="HR30" s="855"/>
      <c r="HS30" s="856" t="str">
        <f>IFERROR(IF(OR(HN30="日",HN30="祝",HN30=0,HO30=""),"　",MAX(IF(AND(HO30&lt;=HS14,HQ30&gt;HT14),HT14-HS14,IF(AND(HO30&gt;HS14,HQ30&lt;=HT14),HQ30-HO30,IF(AND(HO30&lt;=HS14,HQ30&lt;=HT14),HQ30-HS14,IF(AND(HO30&gt;HS14,HQ30&gt;HT14),HT14-HO30,0)))),0)),0)</f>
        <v>　</v>
      </c>
      <c r="HT30" s="857"/>
      <c r="HU30" s="858"/>
      <c r="HV30" s="856" t="str">
        <f>IFERROR(IF(OR(HN30="日",HN30="祝",HN30=0,HO30=""),"　",MAX(IF(AND(HO30&gt;HY14,HQ30&gt;HW14),0,IF(AND(HO30&lt;=HY14,HO30&gt;HV14,HQ30&gt;HW14),HY14-HO30,IF(AND(HO30&lt;=HY14,HO30&lt;=HV14,HQ30&gt;HW14),HY14-HV14,IF(AND(HO30&gt;HV14,HQ30&lt;=HW14),HQ30-HO30,IF(AND(HO30&lt;=HV14,HQ30&lt;=HW14),HQ30-HV14,0))))),0)),0)</f>
        <v>　</v>
      </c>
      <c r="HW30" s="857"/>
      <c r="HX30" s="858"/>
      <c r="HY30" s="856" t="str">
        <f>IFERROR(IF(OR(HN30="日",HN30="祝",HN30=0,HO30=""),"　",MAX(IF(AND(HO30&lt;=HY14,HQ30&gt;HZ14),HZ14-HY14,IF(HQ30&lt;=HZ14,0,IF(AND(HO30&gt;HY14,HQ30&gt;HZ14),HZ14-HO30,0))),0)),0)</f>
        <v>　</v>
      </c>
      <c r="HZ30" s="857"/>
      <c r="IA30" s="858"/>
      <c r="IB30" s="856" t="str">
        <f>IFERROR(IF(OR(HN30="日",HN30="祝",HN30=0,HO30=""),"　",MAX(IF(HO30&gt;IB14,HQ30-HO30,IF(HO30&lt;=IB14,HQ30-IB14,0)),0)),0)</f>
        <v>　</v>
      </c>
      <c r="IC30" s="857"/>
      <c r="ID30" s="858"/>
      <c r="IE30" s="856" t="str">
        <f>IFERROR(IF(OR(HN30="日",HN30="祝",HN30=0,HO30=""),"　",MAX(IF(AND(HO30&lt;=IE14,HQ30&gt;IF14),IF14-IE14,IF(AND(HO30&gt;IE14,HQ30&lt;=IF14),HQ30-HO30,IF(AND(HO30&lt;=IE14,HQ30&lt;=IF14),HQ30-IE14,IF(AND(HO30&gt;IE14,HQ30&gt;IF14),IF14-HO30,0)))),0)),0)</f>
        <v>　</v>
      </c>
      <c r="IF30" s="857"/>
      <c r="IG30" s="858"/>
      <c r="IH30" s="856" t="str">
        <f>IFERROR(IF(OR(HN30="日",HN30="祝",HN30=0,HO30=""),"　",MAX(IF(AND(HO30&gt;IK14,HQ30&gt;II14),0,IF(AND(HO30&lt;=IK14,HO30&gt;IH14,HQ30&gt;II14),IK14-HO30,IF(AND(HO30&lt;=IK14,HO30&lt;=IH14,HQ30&gt;II14),IK14-IH14,IF(AND(HO30&gt;IH14,HQ30&lt;=II14),HQ30-HO30,IF(AND(HO30&lt;=IH14,HQ30&lt;=II14),HQ30-IH14,0))))),0)),0)</f>
        <v>　</v>
      </c>
      <c r="II30" s="857"/>
      <c r="IJ30" s="858"/>
      <c r="IK30" s="856" t="str">
        <f>IFERROR(IF(OR(HN30="日",HN30="祝",HN30=0,HO30=""),"　",MAX(IF(AND(HO30&lt;=IK14,HQ30&gt;IL14),IL14-IK14,IF(HQ30&lt;=IL14,0,IF(AND(HO30&gt;IK14,HQ30&gt;IL14),IL14-HO30,0))),0)),0)</f>
        <v>　</v>
      </c>
      <c r="IL30" s="857"/>
      <c r="IM30" s="858"/>
      <c r="IN30" s="856" t="str">
        <f t="shared" si="4"/>
        <v>　</v>
      </c>
      <c r="IO30" s="857"/>
      <c r="IP30" s="858"/>
      <c r="IQ30" s="859" t="str">
        <f>IF(IT30="×",TIME(0,0,0),IF(JD4="非常勤",HS30,IE30))</f>
        <v>　</v>
      </c>
      <c r="IR30" s="860"/>
      <c r="IS30" s="861"/>
      <c r="IT30" s="352"/>
      <c r="IU30" s="859" t="str">
        <f>IF(IX30="×",TIME(0,0,0),IF(JD4="非常勤",HV30,IH30))</f>
        <v>　</v>
      </c>
      <c r="IV30" s="860"/>
      <c r="IW30" s="861"/>
      <c r="IX30" s="352"/>
      <c r="IY30" s="859" t="str">
        <f>IF(JB30="×",TIME(0,0,0),IF(JD4="非常勤",HY30,IK30))</f>
        <v>　</v>
      </c>
      <c r="IZ30" s="860"/>
      <c r="JA30" s="861"/>
      <c r="JB30" s="352"/>
      <c r="JC30" s="859" t="str">
        <f>IF(JF30="×",TIME(0,0,0),IF(JD4="非常勤",IB30,IN30))</f>
        <v>　</v>
      </c>
      <c r="JD30" s="860"/>
      <c r="JE30" s="861"/>
      <c r="JF30" s="352"/>
      <c r="JG30" s="862"/>
      <c r="JH30" s="863"/>
      <c r="JI30" s="862"/>
      <c r="JJ30" s="864"/>
      <c r="JK30" s="863"/>
      <c r="JL30" s="865"/>
      <c r="JM30" s="866"/>
      <c r="JN30" s="866"/>
      <c r="JO30" s="867"/>
      <c r="JP30" s="377">
        <f>$A$30</f>
        <v>16</v>
      </c>
      <c r="JQ30" s="378" t="str">
        <f>$B$30</f>
        <v>木</v>
      </c>
      <c r="JR30" s="854"/>
      <c r="JS30" s="855"/>
      <c r="JT30" s="854"/>
      <c r="JU30" s="855"/>
      <c r="JV30" s="856" t="str">
        <f>IFERROR(IF(OR(JQ30="日",JQ30="祝",JQ30=0,JR30=""),"　",MAX(IF(AND(JR30&lt;=JV14,JT30&gt;JW14),JW14-JV14,IF(AND(JR30&gt;JV14,JT30&lt;=JW14),JT30-JR30,IF(AND(JR30&lt;=JV14,JT30&lt;=JW14),JT30-JV14,IF(AND(JR30&gt;JV14,JT30&gt;JW14),JW14-JR30,0)))),0)),0)</f>
        <v>　</v>
      </c>
      <c r="JW30" s="857"/>
      <c r="JX30" s="858"/>
      <c r="JY30" s="856" t="str">
        <f>IFERROR(IF(OR(JQ30="日",JQ30="祝",JQ30=0,JR30=""),"　",MAX(IF(AND(JR30&gt;KB14,JT30&gt;JZ14),0,IF(AND(JR30&lt;=KB14,JR30&gt;JY14,JT30&gt;JZ14),KB14-JR30,IF(AND(JR30&lt;=KB14,JR30&lt;=JY14,JT30&gt;JZ14),KB14-JY14,IF(AND(JR30&gt;JY14,JT30&lt;=JZ14),JT30-JR30,IF(AND(JR30&lt;=JY14,JT30&lt;=JZ14),JT30-JY14,0))))),0)),0)</f>
        <v>　</v>
      </c>
      <c r="JZ30" s="857"/>
      <c r="KA30" s="858"/>
      <c r="KB30" s="856" t="str">
        <f>IFERROR(IF(OR(JQ30="日",JQ30="祝",JQ30=0,JR30=""),"　",MAX(IF(AND(JR30&lt;=KB14,JT30&gt;KC14),KC14-KB14,IF(JT30&lt;=KC14,0,IF(AND(JR30&gt;KB14,JT30&gt;KC14),KC14-JR30,0))),0)),0)</f>
        <v>　</v>
      </c>
      <c r="KC30" s="857"/>
      <c r="KD30" s="858"/>
      <c r="KE30" s="856" t="str">
        <f>IFERROR(IF(OR(JQ30="日",JQ30="祝",JQ30=0,JR30=""),"　",MAX(IF(JR30&gt;KE14,JT30-JR30,IF(JR30&lt;=KE14,JT30-KE14,0)),0)),0)</f>
        <v>　</v>
      </c>
      <c r="KF30" s="857"/>
      <c r="KG30" s="858"/>
      <c r="KH30" s="856" t="str">
        <f>IFERROR(IF(OR(JQ30="日",JQ30="祝",JQ30=0,JR30=""),"　",MAX(IF(AND(JR30&lt;=KH14,JT30&gt;KI14),KI14-KH14,IF(AND(JR30&gt;KH14,JT30&lt;=KI14),JT30-JR30,IF(AND(JR30&lt;=KH14,JT30&lt;=KI14),JT30-KH14,IF(AND(JR30&gt;KH14,JT30&gt;KI14),KI14-JR30,0)))),0)),0)</f>
        <v>　</v>
      </c>
      <c r="KI30" s="857"/>
      <c r="KJ30" s="858"/>
      <c r="KK30" s="856" t="str">
        <f>IFERROR(IF(OR(JQ30="日",JQ30="祝",JQ30=0,JR30=""),"　",MAX(IF(AND(JR30&gt;KN14,JT30&gt;KL14),0,IF(AND(JR30&lt;=KN14,JR30&gt;KK14,JT30&gt;KL14),KN14-JR30,IF(AND(JR30&lt;=KN14,JR30&lt;=KK14,JT30&gt;KL14),KN14-KK14,IF(AND(JR30&gt;KK14,JT30&lt;=KL14),JT30-JR30,IF(AND(JR30&lt;=KK14,JT30&lt;=KL14),JT30-KK14,0))))),0)),0)</f>
        <v>　</v>
      </c>
      <c r="KL30" s="857"/>
      <c r="KM30" s="858"/>
      <c r="KN30" s="856" t="str">
        <f>IFERROR(IF(OR(JQ30="日",JQ30="祝",JQ30=0,JR30=""),"　",MAX(IF(AND(JR30&lt;=KN14,JT30&gt;KO14),KO14-KN14,IF(JT30&lt;=KO14,0,IF(AND(JR30&gt;KN14,JT30&gt;KO14),KO14-JR30,0))),0)),0)</f>
        <v>　</v>
      </c>
      <c r="KO30" s="857"/>
      <c r="KP30" s="858"/>
      <c r="KQ30" s="856" t="str">
        <f t="shared" si="5"/>
        <v>　</v>
      </c>
      <c r="KR30" s="857"/>
      <c r="KS30" s="858"/>
      <c r="KT30" s="859" t="str">
        <f>IF(KW30="×",TIME(0,0,0),IF(LG4="非常勤",JV30,KH30))</f>
        <v>　</v>
      </c>
      <c r="KU30" s="860"/>
      <c r="KV30" s="861"/>
      <c r="KW30" s="352"/>
      <c r="KX30" s="859" t="str">
        <f>IF(LA30="×",TIME(0,0,0),IF(LG4="非常勤",JY30,KK30))</f>
        <v>　</v>
      </c>
      <c r="KY30" s="860"/>
      <c r="KZ30" s="861"/>
      <c r="LA30" s="352"/>
      <c r="LB30" s="859" t="str">
        <f>IF(LE30="×",TIME(0,0,0),IF(LG4="非常勤",KB30,KN30))</f>
        <v>　</v>
      </c>
      <c r="LC30" s="860"/>
      <c r="LD30" s="861"/>
      <c r="LE30" s="352"/>
      <c r="LF30" s="859" t="str">
        <f>IF(LI30="×",TIME(0,0,0),IF(LG4="非常勤",KE30,KQ30))</f>
        <v>　</v>
      </c>
      <c r="LG30" s="860"/>
      <c r="LH30" s="861"/>
      <c r="LI30" s="352"/>
      <c r="LJ30" s="862"/>
      <c r="LK30" s="863"/>
      <c r="LL30" s="862"/>
      <c r="LM30" s="864"/>
      <c r="LN30" s="863"/>
      <c r="LO30" s="865"/>
      <c r="LP30" s="866"/>
      <c r="LQ30" s="866"/>
      <c r="LR30" s="867"/>
      <c r="LS30" s="377">
        <f>$A$30</f>
        <v>16</v>
      </c>
      <c r="LT30" s="378" t="str">
        <f>$B$30</f>
        <v>木</v>
      </c>
      <c r="LU30" s="854"/>
      <c r="LV30" s="855"/>
      <c r="LW30" s="854"/>
      <c r="LX30" s="855"/>
      <c r="LY30" s="856" t="str">
        <f>IFERROR(IF(OR(LT30="日",LT30="祝",LT30=0,LU30=""),"　",MAX(IF(AND(LU30&lt;=LY14,LW30&gt;LZ14),LZ14-LY14,IF(AND(LU30&gt;LY14,LW30&lt;=LZ14),LW30-LU30,IF(AND(LU30&lt;=LY14,LW30&lt;=LZ14),LW30-LY14,IF(AND(LU30&gt;LY14,LW30&gt;LZ14),LZ14-LU30,0)))),0)),0)</f>
        <v>　</v>
      </c>
      <c r="LZ30" s="857"/>
      <c r="MA30" s="858"/>
      <c r="MB30" s="856" t="str">
        <f>IFERROR(IF(OR(LT30="日",LT30="祝",LT30=0,LU30=""),"　",MAX(IF(AND(LU30&gt;ME14,LW30&gt;MC14),0,IF(AND(LU30&lt;=ME14,LU30&gt;MB14,LW30&gt;MC14),ME14-LU30,IF(AND(LU30&lt;=ME14,LU30&lt;=MB14,LW30&gt;MC14),ME14-MB14,IF(AND(LU30&gt;MB14,LW30&lt;=MC14),LW30-LU30,IF(AND(LU30&lt;=MB14,LW30&lt;=MC14),LW30-MB14,0))))),0)),0)</f>
        <v>　</v>
      </c>
      <c r="MC30" s="857"/>
      <c r="MD30" s="858"/>
      <c r="ME30" s="856" t="str">
        <f>IFERROR(IF(OR(LT30="日",LT30="祝",LT30=0,LU30=""),"　",MAX(IF(AND(LU30&lt;=ME14,LW30&gt;MF14),MF14-ME14,IF(LW30&lt;=MF14,0,IF(AND(LU30&gt;ME14,LW30&gt;MF14),MF14-LU30,0))),0)),0)</f>
        <v>　</v>
      </c>
      <c r="MF30" s="857"/>
      <c r="MG30" s="858"/>
      <c r="MH30" s="856" t="str">
        <f>IFERROR(IF(OR(LT30="日",LT30="祝",LT30=0,LU30=""),"　",MAX(IF(LU30&gt;MH14,LW30-LU30,IF(LU30&lt;=MH14,LW30-MH14,0)),0)),0)</f>
        <v>　</v>
      </c>
      <c r="MI30" s="857"/>
      <c r="MJ30" s="858"/>
      <c r="MK30" s="856" t="str">
        <f>IFERROR(IF(OR(LT30="日",LT30="祝",LT30=0,LU30=""),"　",MAX(IF(AND(LU30&lt;=MK14,LW30&gt;ML14),ML14-MK14,IF(AND(LU30&gt;MK14,LW30&lt;=ML14),LW30-LU30,IF(AND(LU30&lt;=MK14,LW30&lt;=ML14),LW30-MK14,IF(AND(LU30&gt;MK14,LW30&gt;ML14),ML14-LU30,0)))),0)),0)</f>
        <v>　</v>
      </c>
      <c r="ML30" s="857"/>
      <c r="MM30" s="858"/>
      <c r="MN30" s="856" t="str">
        <f>IFERROR(IF(OR(LT30="日",LT30="祝",LT30=0,LU30=""),"　",MAX(IF(AND(LU30&gt;MQ14,LW30&gt;MO14),0,IF(AND(LU30&lt;=MQ14,LU30&gt;MN14,LW30&gt;MO14),MQ14-LU30,IF(AND(LU30&lt;=MQ14,LU30&lt;=MN14,LW30&gt;MO14),MQ14-MN14,IF(AND(LU30&gt;MN14,LW30&lt;=MO14),LW30-LU30,IF(AND(LU30&lt;=MN14,LW30&lt;=MO14),LW30-MN14,0))))),0)),0)</f>
        <v>　</v>
      </c>
      <c r="MO30" s="857"/>
      <c r="MP30" s="858"/>
      <c r="MQ30" s="856" t="str">
        <f>IFERROR(IF(OR(LT30="日",LT30="祝",LT30=0,LU30=""),"　",MAX(IF(AND(LU30&lt;=MQ14,LW30&gt;MR14),MR14-MQ14,IF(LW30&lt;=MR14,0,IF(AND(LU30&gt;MQ14,LW30&gt;MR14),MR14-LU30,0))),0)),0)</f>
        <v>　</v>
      </c>
      <c r="MR30" s="857"/>
      <c r="MS30" s="858"/>
      <c r="MT30" s="856" t="str">
        <f t="shared" si="6"/>
        <v>　</v>
      </c>
      <c r="MU30" s="857"/>
      <c r="MV30" s="858"/>
      <c r="MW30" s="859" t="str">
        <f>IF(MZ30="×",TIME(0,0,0),IF(NJ4="非常勤",LY30,MK30))</f>
        <v>　</v>
      </c>
      <c r="MX30" s="860"/>
      <c r="MY30" s="861"/>
      <c r="MZ30" s="352"/>
      <c r="NA30" s="859" t="str">
        <f>IF(ND30="×",TIME(0,0,0),IF(NJ4="非常勤",MB30,MN30))</f>
        <v>　</v>
      </c>
      <c r="NB30" s="860"/>
      <c r="NC30" s="861"/>
      <c r="ND30" s="352"/>
      <c r="NE30" s="859" t="str">
        <f>IF(NH30="×",TIME(0,0,0),IF(NJ4="非常勤",ME30,MQ30))</f>
        <v>　</v>
      </c>
      <c r="NF30" s="860"/>
      <c r="NG30" s="861"/>
      <c r="NH30" s="352"/>
      <c r="NI30" s="859" t="str">
        <f>IF(NL30="×",TIME(0,0,0),IF(NJ4="非常勤",MH30,MT30))</f>
        <v>　</v>
      </c>
      <c r="NJ30" s="860"/>
      <c r="NK30" s="861"/>
      <c r="NL30" s="352"/>
      <c r="NM30" s="862"/>
      <c r="NN30" s="863"/>
      <c r="NO30" s="862"/>
      <c r="NP30" s="864"/>
      <c r="NQ30" s="863"/>
      <c r="NR30" s="865"/>
      <c r="NS30" s="866"/>
      <c r="NT30" s="866"/>
      <c r="NU30" s="867"/>
      <c r="NV30" s="377">
        <f>$A$30</f>
        <v>16</v>
      </c>
      <c r="NW30" s="378" t="str">
        <f>$B$30</f>
        <v>木</v>
      </c>
      <c r="NX30" s="854"/>
      <c r="NY30" s="855"/>
      <c r="NZ30" s="854"/>
      <c r="OA30" s="855"/>
      <c r="OB30" s="856" t="str">
        <f>IFERROR(IF(OR(NW30="日",NW30="祝",NW30=0,NX30=""),"　",MAX(IF(AND(NX30&lt;=OB14,NZ30&gt;OC14),OC14-OB14,IF(AND(NX30&gt;OB14,NZ30&lt;=OC14),NZ30-NX30,IF(AND(NX30&lt;=OB14,NZ30&lt;=OC14),NZ30-OB14,IF(AND(NX30&gt;OB14,NZ30&gt;OC14),OC14-NX30,0)))),0)),0)</f>
        <v>　</v>
      </c>
      <c r="OC30" s="857"/>
      <c r="OD30" s="858"/>
      <c r="OE30" s="856" t="str">
        <f>IFERROR(IF(OR(NW30="日",NW30="祝",NW30=0,NX30=""),"　",MAX(IF(AND(NX30&gt;OH14,NZ30&gt;OF14),0,IF(AND(NX30&lt;=OH14,NX30&gt;OE14,NZ30&gt;OF14),OH14-NX30,IF(AND(NX30&lt;=OH14,NX30&lt;=OE14,NZ30&gt;OF14),OH14-OE14,IF(AND(NX30&gt;OE14,NZ30&lt;=OF14),NZ30-NX30,IF(AND(NX30&lt;=OE14,NZ30&lt;=OF14),NZ30-OE14,0))))),0)),0)</f>
        <v>　</v>
      </c>
      <c r="OF30" s="857"/>
      <c r="OG30" s="858"/>
      <c r="OH30" s="856" t="str">
        <f>IFERROR(IF(OR(NW30="日",NW30="祝",NW30=0,NX30=""),"　",MAX(IF(AND(NX30&lt;=OH14,NZ30&gt;OI14),OI14-OH14,IF(NZ30&lt;=OI14,0,IF(AND(NX30&gt;OH14,NZ30&gt;OI14),OI14-NX30,0))),0)),0)</f>
        <v>　</v>
      </c>
      <c r="OI30" s="857"/>
      <c r="OJ30" s="858"/>
      <c r="OK30" s="856" t="str">
        <f>IFERROR(IF(OR(NW30="日",NW30="祝",NW30=0,NX30=""),"　",MAX(IF(NX30&gt;OK14,NZ30-NX30,IF(NX30&lt;=OK14,NZ30-OK14,0)),0)),0)</f>
        <v>　</v>
      </c>
      <c r="OL30" s="857"/>
      <c r="OM30" s="858"/>
      <c r="ON30" s="856" t="str">
        <f>IFERROR(IF(OR(NW30="日",NW30="祝",NW30=0,NX30=""),"　",MAX(IF(AND(NX30&lt;=ON14,NZ30&gt;OO14),OO14-ON14,IF(AND(NX30&gt;ON14,NZ30&lt;=OO14),NZ30-NX30,IF(AND(NX30&lt;=ON14,NZ30&lt;=OO14),NZ30-ON14,IF(AND(NX30&gt;ON14,NZ30&gt;OO14),OO14-NX30,0)))),0)),0)</f>
        <v>　</v>
      </c>
      <c r="OO30" s="857"/>
      <c r="OP30" s="858"/>
      <c r="OQ30" s="856" t="str">
        <f>IFERROR(IF(OR(NW30="日",NW30="祝",NW30=0,NX30=""),"　",MAX(IF(AND(NX30&gt;OT14,NZ30&gt;OR14),0,IF(AND(NX30&lt;=OT14,NX30&gt;OQ14,NZ30&gt;OR14),OT14-NX30,IF(AND(NX30&lt;=OT14,NX30&lt;=OQ14,NZ30&gt;OR14),OT14-OQ14,IF(AND(NX30&gt;OQ14,NZ30&lt;=OR14),NZ30-NX30,IF(AND(NX30&lt;=OQ14,NZ30&lt;=OR14),NZ30-OQ14,0))))),0)),0)</f>
        <v>　</v>
      </c>
      <c r="OR30" s="857"/>
      <c r="OS30" s="858"/>
      <c r="OT30" s="856" t="str">
        <f>IFERROR(IF(OR(NW30="日",NW30="祝",NW30=0,NX30=""),"　",MAX(IF(AND(NX30&lt;=OT14,NZ30&gt;OU14),OU14-OT14,IF(NZ30&lt;=OU14,0,IF(AND(NX30&gt;OT14,NZ30&gt;OU14),OU14-NX30,0))),0)),0)</f>
        <v>　</v>
      </c>
      <c r="OU30" s="857"/>
      <c r="OV30" s="858"/>
      <c r="OW30" s="856" t="str">
        <f t="shared" si="7"/>
        <v>　</v>
      </c>
      <c r="OX30" s="857"/>
      <c r="OY30" s="858"/>
      <c r="OZ30" s="859" t="str">
        <f>IF(PC30="×",TIME(0,0,0),IF(PM4="非常勤",OB30,ON30))</f>
        <v>　</v>
      </c>
      <c r="PA30" s="860"/>
      <c r="PB30" s="861"/>
      <c r="PC30" s="352"/>
      <c r="PD30" s="859" t="str">
        <f>IF(PG30="×",TIME(0,0,0),IF(PM4="非常勤",OE30,OQ30))</f>
        <v>　</v>
      </c>
      <c r="PE30" s="860"/>
      <c r="PF30" s="861"/>
      <c r="PG30" s="352"/>
      <c r="PH30" s="859" t="str">
        <f>IF(PK30="×",TIME(0,0,0),IF(PM4="非常勤",OH30,OT30))</f>
        <v>　</v>
      </c>
      <c r="PI30" s="860"/>
      <c r="PJ30" s="861"/>
      <c r="PK30" s="352"/>
      <c r="PL30" s="859" t="str">
        <f>IF(PO30="×",TIME(0,0,0),IF(PM4="非常勤",OK30,OW30))</f>
        <v>　</v>
      </c>
      <c r="PM30" s="860"/>
      <c r="PN30" s="861"/>
      <c r="PO30" s="352"/>
      <c r="PP30" s="862"/>
      <c r="PQ30" s="863"/>
      <c r="PR30" s="862"/>
      <c r="PS30" s="864"/>
      <c r="PT30" s="863"/>
      <c r="PU30" s="865"/>
      <c r="PV30" s="866"/>
      <c r="PW30" s="866"/>
      <c r="PX30" s="867"/>
      <c r="PY30" s="377">
        <f>$A$30</f>
        <v>16</v>
      </c>
      <c r="PZ30" s="378" t="str">
        <f>$B$30</f>
        <v>木</v>
      </c>
      <c r="QA30" s="854"/>
      <c r="QB30" s="855"/>
      <c r="QC30" s="854"/>
      <c r="QD30" s="855"/>
      <c r="QE30" s="856" t="str">
        <f>IFERROR(IF(OR(PZ30="日",PZ30="祝",PZ30=0,QA30=""),"　",MAX(IF(AND(QA30&lt;=QE14,QC30&gt;QF14),QF14-QE14,IF(AND(QA30&gt;QE14,QC30&lt;=QF14),QC30-QA30,IF(AND(QA30&lt;=QE14,QC30&lt;=QF14),QC30-QE14,IF(AND(QA30&gt;QE14,QC30&gt;QF14),QF14-QA30,0)))),0)),0)</f>
        <v>　</v>
      </c>
      <c r="QF30" s="857"/>
      <c r="QG30" s="858"/>
      <c r="QH30" s="856" t="str">
        <f>IFERROR(IF(OR(PZ30="日",PZ30="祝",PZ30=0,QA30=""),"　",MAX(IF(AND(QA30&gt;QK14,QC30&gt;QI14),0,IF(AND(QA30&lt;=QK14,QA30&gt;QH14,QC30&gt;QI14),QK14-QA30,IF(AND(QA30&lt;=QK14,QA30&lt;=QH14,QC30&gt;QI14),QK14-QH14,IF(AND(QA30&gt;QH14,QC30&lt;=QI14),QC30-QA30,IF(AND(QA30&lt;=QH14,QC30&lt;=QI14),QC30-QH14,0))))),0)),0)</f>
        <v>　</v>
      </c>
      <c r="QI30" s="857"/>
      <c r="QJ30" s="858"/>
      <c r="QK30" s="856" t="str">
        <f>IFERROR(IF(OR(PZ30="日",PZ30="祝",PZ30=0,QA30=""),"　",MAX(IF(AND(QA30&lt;=QK14,QC30&gt;QL14),QL14-QK14,IF(QC30&lt;=QL14,0,IF(AND(QA30&gt;QK14,QC30&gt;QL14),QL14-QA30,0))),0)),0)</f>
        <v>　</v>
      </c>
      <c r="QL30" s="857"/>
      <c r="QM30" s="858"/>
      <c r="QN30" s="856" t="str">
        <f>IFERROR(IF(OR(PZ30="日",PZ30="祝",PZ30=0,QA30=""),"　",MAX(IF(QA30&gt;QN14,QC30-QA30,IF(QA30&lt;=QN14,QC30-QN14,0)),0)),0)</f>
        <v>　</v>
      </c>
      <c r="QO30" s="857"/>
      <c r="QP30" s="858"/>
      <c r="QQ30" s="856" t="str">
        <f>IFERROR(IF(OR(PZ30="日",PZ30="祝",PZ30=0,QA30=""),"　",MAX(IF(AND(QA30&lt;=QQ14,QC30&gt;QR14),QR14-QQ14,IF(AND(QA30&gt;QQ14,QC30&lt;=QR14),QC30-QA30,IF(AND(QA30&lt;=QQ14,QC30&lt;=QR14),QC30-QQ14,IF(AND(QA30&gt;QQ14,QC30&gt;QR14),QR14-QA30,0)))),0)),0)</f>
        <v>　</v>
      </c>
      <c r="QR30" s="857"/>
      <c r="QS30" s="858"/>
      <c r="QT30" s="856" t="str">
        <f>IFERROR(IF(OR(PZ30="日",PZ30="祝",PZ30=0,QA30=""),"　",MAX(IF(AND(QA30&gt;QW14,QC30&gt;QU14),0,IF(AND(QA30&lt;=QW14,QA30&gt;QT14,QC30&gt;QU14),QW14-QA30,IF(AND(QA30&lt;=QW14,QA30&lt;=QT14,QC30&gt;QU14),QW14-QT14,IF(AND(QA30&gt;QT14,QC30&lt;=QU14),QC30-QA30,IF(AND(QA30&lt;=QT14,QC30&lt;=QU14),QC30-QT14,0))))),0)),0)</f>
        <v>　</v>
      </c>
      <c r="QU30" s="857"/>
      <c r="QV30" s="858"/>
      <c r="QW30" s="856" t="str">
        <f>IFERROR(IF(OR(PZ30="日",PZ30="祝",PZ30=0,QA30=""),"　",MAX(IF(AND(QA30&lt;=QW14,QC30&gt;QX14),QX14-QW14,IF(QC30&lt;=QX14,0,IF(AND(QA30&gt;QW14,QC30&gt;QX14),QX14-QA30,0))),0)),0)</f>
        <v>　</v>
      </c>
      <c r="QX30" s="857"/>
      <c r="QY30" s="858"/>
      <c r="QZ30" s="856" t="str">
        <f t="shared" si="8"/>
        <v>　</v>
      </c>
      <c r="RA30" s="857"/>
      <c r="RB30" s="858"/>
      <c r="RC30" s="859" t="str">
        <f>IF(RF30="×",TIME(0,0,0),IF(RP4="非常勤",QE30,QQ30))</f>
        <v>　</v>
      </c>
      <c r="RD30" s="860"/>
      <c r="RE30" s="861"/>
      <c r="RF30" s="352"/>
      <c r="RG30" s="859" t="str">
        <f>IF(RJ30="×",TIME(0,0,0),IF(RP4="非常勤",QH30,QT30))</f>
        <v>　</v>
      </c>
      <c r="RH30" s="860"/>
      <c r="RI30" s="861"/>
      <c r="RJ30" s="352"/>
      <c r="RK30" s="859" t="str">
        <f>IF(RN30="×",TIME(0,0,0),IF(RP4="非常勤",QK30,QW30))</f>
        <v>　</v>
      </c>
      <c r="RL30" s="860"/>
      <c r="RM30" s="861"/>
      <c r="RN30" s="352"/>
      <c r="RO30" s="859" t="str">
        <f>IF(RR30="×",TIME(0,0,0),IF(RP4="非常勤",QN30,QZ30))</f>
        <v>　</v>
      </c>
      <c r="RP30" s="860"/>
      <c r="RQ30" s="861"/>
      <c r="RR30" s="352"/>
      <c r="RS30" s="862"/>
      <c r="RT30" s="863"/>
      <c r="RU30" s="862"/>
      <c r="RV30" s="864"/>
      <c r="RW30" s="863"/>
      <c r="RX30" s="865"/>
      <c r="RY30" s="866"/>
      <c r="RZ30" s="866"/>
      <c r="SA30" s="867"/>
      <c r="SB30" s="377">
        <f>$A$30</f>
        <v>16</v>
      </c>
      <c r="SC30" s="378" t="str">
        <f>$B$30</f>
        <v>木</v>
      </c>
      <c r="SD30" s="854"/>
      <c r="SE30" s="855"/>
      <c r="SF30" s="854"/>
      <c r="SG30" s="855"/>
      <c r="SH30" s="856" t="str">
        <f>IFERROR(IF(OR(SC30="日",SC30="祝",SC30=0,SD30=""),"　",MAX(IF(AND(SD30&lt;=SH14,SF30&gt;SI14),SI14-SH14,IF(AND(SD30&gt;SH14,SF30&lt;=SI14),SF30-SD30,IF(AND(SD30&lt;=SH14,SF30&lt;=SI14),SF30-SH14,IF(AND(SD30&gt;SH14,SF30&gt;SI14),SI14-SD30,0)))),0)),0)</f>
        <v>　</v>
      </c>
      <c r="SI30" s="857"/>
      <c r="SJ30" s="858"/>
      <c r="SK30" s="856" t="str">
        <f>IFERROR(IF(OR(SC30="日",SC30="祝",SC30=0,SD30=""),"　",MAX(IF(AND(SD30&gt;SN14,SF30&gt;SL14),0,IF(AND(SD30&lt;=SN14,SD30&gt;SK14,SF30&gt;SL14),SN14-SD30,IF(AND(SD30&lt;=SN14,SD30&lt;=SK14,SF30&gt;SL14),SN14-SK14,IF(AND(SD30&gt;SK14,SF30&lt;=SL14),SF30-SD30,IF(AND(SD30&lt;=SK14,SF30&lt;=SL14),SF30-SK14,0))))),0)),0)</f>
        <v>　</v>
      </c>
      <c r="SL30" s="857"/>
      <c r="SM30" s="858"/>
      <c r="SN30" s="856" t="str">
        <f>IFERROR(IF(OR(SC30="日",SC30="祝",SC30=0,SD30=""),"　",MAX(IF(AND(SD30&lt;=SN14,SF30&gt;SO14),SO14-SN14,IF(SF30&lt;=SO14,0,IF(AND(SD30&gt;SN14,SF30&gt;SO14),SO14-SD30,0))),0)),0)</f>
        <v>　</v>
      </c>
      <c r="SO30" s="857"/>
      <c r="SP30" s="858"/>
      <c r="SQ30" s="856" t="str">
        <f>IFERROR(IF(OR(SC30="日",SC30="祝",SC30=0,SD30=""),"　",MAX(IF(SD30&gt;SQ14,SF30-SD30,IF(SD30&lt;=SQ14,SF30-SQ14,0)),0)),0)</f>
        <v>　</v>
      </c>
      <c r="SR30" s="857"/>
      <c r="SS30" s="858"/>
      <c r="ST30" s="856" t="str">
        <f>IFERROR(IF(OR(SC30="日",SC30="祝",SC30=0,SD30=""),"　",MAX(IF(AND(SD30&lt;=ST14,SF30&gt;SU14),SU14-ST14,IF(AND(SD30&gt;ST14,SF30&lt;=SU14),SF30-SD30,IF(AND(SD30&lt;=ST14,SF30&lt;=SU14),SF30-ST14,IF(AND(SD30&gt;ST14,SF30&gt;SU14),SU14-SD30,0)))),0)),0)</f>
        <v>　</v>
      </c>
      <c r="SU30" s="857"/>
      <c r="SV30" s="858"/>
      <c r="SW30" s="856" t="str">
        <f>IFERROR(IF(OR(SC30="日",SC30="祝",SC30=0,SD30=""),"　",MAX(IF(AND(SD30&gt;SZ14,SF30&gt;SX14),0,IF(AND(SD30&lt;=SZ14,SD30&gt;SW14,SF30&gt;SX14),SZ14-SD30,IF(AND(SD30&lt;=SZ14,SD30&lt;=SW14,SF30&gt;SX14),SZ14-SW14,IF(AND(SD30&gt;SW14,SF30&lt;=SX14),SF30-SD30,IF(AND(SD30&lt;=SW14,SF30&lt;=SX14),SF30-SW14,0))))),0)),0)</f>
        <v>　</v>
      </c>
      <c r="SX30" s="857"/>
      <c r="SY30" s="858"/>
      <c r="SZ30" s="856" t="str">
        <f>IFERROR(IF(OR(SC30="日",SC30="祝",SC30=0,SD30=""),"　",MAX(IF(AND(SD30&lt;=SZ14,SF30&gt;TA14),TA14-SZ14,IF(SF30&lt;=TA14,0,IF(AND(SD30&gt;SZ14,SF30&gt;TA14),TA14-SD30,0))),0)),0)</f>
        <v>　</v>
      </c>
      <c r="TA30" s="857"/>
      <c r="TB30" s="858"/>
      <c r="TC30" s="856" t="str">
        <f t="shared" si="9"/>
        <v>　</v>
      </c>
      <c r="TD30" s="857"/>
      <c r="TE30" s="858"/>
      <c r="TF30" s="859" t="str">
        <f>IF(TI30="×",TIME(0,0,0),IF(TS4="非常勤",SH30,ST30))</f>
        <v>　</v>
      </c>
      <c r="TG30" s="860"/>
      <c r="TH30" s="861"/>
      <c r="TI30" s="352"/>
      <c r="TJ30" s="859" t="str">
        <f>IF(TM30="×",TIME(0,0,0),IF(TS4="非常勤",SK30,SW30))</f>
        <v>　</v>
      </c>
      <c r="TK30" s="860"/>
      <c r="TL30" s="861"/>
      <c r="TM30" s="352"/>
      <c r="TN30" s="859" t="str">
        <f>IF(TQ30="×",TIME(0,0,0),IF(TS4="非常勤",SN30,SZ30))</f>
        <v>　</v>
      </c>
      <c r="TO30" s="860"/>
      <c r="TP30" s="861"/>
      <c r="TQ30" s="352"/>
      <c r="TR30" s="859" t="str">
        <f>IF(TU30="×",TIME(0,0,0),IF(TS4="非常勤",SQ30,TC30))</f>
        <v>　</v>
      </c>
      <c r="TS30" s="860"/>
      <c r="TT30" s="861"/>
      <c r="TU30" s="352"/>
      <c r="TV30" s="862"/>
      <c r="TW30" s="863"/>
      <c r="TX30" s="862"/>
      <c r="TY30" s="864"/>
      <c r="TZ30" s="863"/>
      <c r="UA30" s="865"/>
      <c r="UB30" s="866"/>
      <c r="UC30" s="866"/>
      <c r="UD30" s="867"/>
      <c r="UE30" s="377">
        <f>$A$30</f>
        <v>16</v>
      </c>
      <c r="UF30" s="378" t="str">
        <f>$B$30</f>
        <v>木</v>
      </c>
      <c r="UG30" s="854"/>
      <c r="UH30" s="855"/>
      <c r="UI30" s="854"/>
      <c r="UJ30" s="855"/>
      <c r="UK30" s="856" t="str">
        <f>IFERROR(IF(OR(UF30="日",UF30="祝",UF30=0,UG30=""),"　",MAX(IF(AND(UG30&lt;=UK14,UI30&gt;UL14),UL14-UK14,IF(AND(UG30&gt;UK14,UI30&lt;=UL14),UI30-UG30,IF(AND(UG30&lt;=UK14,UI30&lt;=UL14),UI30-UK14,IF(AND(UG30&gt;UK14,UI30&gt;UL14),UL14-UG30,0)))),0)),0)</f>
        <v>　</v>
      </c>
      <c r="UL30" s="857"/>
      <c r="UM30" s="858"/>
      <c r="UN30" s="856" t="str">
        <f>IFERROR(IF(OR(UF30="日",UF30="祝",UF30=0,UG30=""),"　",MAX(IF(AND(UG30&gt;UQ14,UI30&gt;UO14),0,IF(AND(UG30&lt;=UQ14,UG30&gt;UN14,UI30&gt;UO14),UQ14-UG30,IF(AND(UG30&lt;=UQ14,UG30&lt;=UN14,UI30&gt;UO14),UQ14-UN14,IF(AND(UG30&gt;UN14,UI30&lt;=UO14),UI30-UG30,IF(AND(UG30&lt;=UN14,UI30&lt;=UO14),UI30-UN14,0))))),0)),0)</f>
        <v>　</v>
      </c>
      <c r="UO30" s="857"/>
      <c r="UP30" s="858"/>
      <c r="UQ30" s="856" t="str">
        <f>IFERROR(IF(OR(UF30="日",UF30="祝",UF30=0,UG30=""),"　",MAX(IF(AND(UG30&lt;=UQ14,UI30&gt;UR14),UR14-UQ14,IF(UI30&lt;=UR14,0,IF(AND(UG30&gt;UQ14,UI30&gt;UR14),UR14-UG30,0))),0)),0)</f>
        <v>　</v>
      </c>
      <c r="UR30" s="857"/>
      <c r="US30" s="858"/>
      <c r="UT30" s="856" t="str">
        <f>IFERROR(IF(OR(UF30="日",UF30="祝",UF30=0,UG30=""),"　",MAX(IF(UG30&gt;UT14,UI30-UG30,IF(UG30&lt;=UT14,UI30-UT14,0)),0)),0)</f>
        <v>　</v>
      </c>
      <c r="UU30" s="857"/>
      <c r="UV30" s="858"/>
      <c r="UW30" s="856" t="str">
        <f>IFERROR(IF(OR(UF30="日",UF30="祝",UF30=0,UG30=""),"　",MAX(IF(AND(UG30&lt;=UW14,UI30&gt;UX14),UX14-UW14,IF(AND(UG30&gt;UW14,UI30&lt;=UX14),UI30-UG30,IF(AND(UG30&lt;=UW14,UI30&lt;=UX14),UI30-UW14,IF(AND(UG30&gt;UW14,UI30&gt;UX14),UX14-UG30,0)))),0)),0)</f>
        <v>　</v>
      </c>
      <c r="UX30" s="857"/>
      <c r="UY30" s="858"/>
      <c r="UZ30" s="856" t="str">
        <f>IFERROR(IF(OR(UF30="日",UF30="祝",UF30=0,UG30=""),"　",MAX(IF(AND(UG30&gt;VC14,UI30&gt;VA14),0,IF(AND(UG30&lt;=VC14,UG30&gt;UZ14,UI30&gt;VA14),VC14-UG30,IF(AND(UG30&lt;=VC14,UG30&lt;=UZ14,UI30&gt;VA14),VC14-UZ14,IF(AND(UG30&gt;UZ14,UI30&lt;=VA14),UI30-UG30,IF(AND(UG30&lt;=UZ14,UI30&lt;=VA14),UI30-UZ14,0))))),0)),0)</f>
        <v>　</v>
      </c>
      <c r="VA30" s="857"/>
      <c r="VB30" s="858"/>
      <c r="VC30" s="856" t="str">
        <f>IFERROR(IF(OR(UF30="日",UF30="祝",UF30=0,UG30=""),"　",MAX(IF(AND(UG30&lt;=VC14,UI30&gt;VD14),VD14-VC14,IF(UI30&lt;=VD14,0,IF(AND(UG30&gt;VC14,UI30&gt;VD14),VD14-UG30,0))),0)),0)</f>
        <v>　</v>
      </c>
      <c r="VD30" s="857"/>
      <c r="VE30" s="858"/>
      <c r="VF30" s="856" t="str">
        <f t="shared" si="10"/>
        <v>　</v>
      </c>
      <c r="VG30" s="857"/>
      <c r="VH30" s="858"/>
      <c r="VI30" s="859" t="str">
        <f>IF(VL30="×",TIME(0,0,0),IF(VV4="非常勤",UK30,UW30))</f>
        <v>　</v>
      </c>
      <c r="VJ30" s="860"/>
      <c r="VK30" s="861"/>
      <c r="VL30" s="352"/>
      <c r="VM30" s="859" t="str">
        <f>IF(VP30="×",TIME(0,0,0),IF(VV4="非常勤",UN30,UZ30))</f>
        <v>　</v>
      </c>
      <c r="VN30" s="860"/>
      <c r="VO30" s="861"/>
      <c r="VP30" s="352"/>
      <c r="VQ30" s="859" t="str">
        <f>IF(VT30="×",TIME(0,0,0),IF(VV4="非常勤",UQ30,VC30))</f>
        <v>　</v>
      </c>
      <c r="VR30" s="860"/>
      <c r="VS30" s="861"/>
      <c r="VT30" s="352"/>
      <c r="VU30" s="859" t="str">
        <f>IF(VX30="×",TIME(0,0,0),IF(VV4="非常勤",UT30,VF30))</f>
        <v>　</v>
      </c>
      <c r="VV30" s="860"/>
      <c r="VW30" s="861"/>
      <c r="VX30" s="352"/>
      <c r="VY30" s="862"/>
      <c r="VZ30" s="863"/>
      <c r="WA30" s="862"/>
      <c r="WB30" s="864"/>
      <c r="WC30" s="863"/>
      <c r="WD30" s="865"/>
      <c r="WE30" s="866"/>
      <c r="WF30" s="866"/>
      <c r="WG30" s="867"/>
      <c r="WH30" s="377">
        <f>$A$30</f>
        <v>16</v>
      </c>
      <c r="WI30" s="378" t="str">
        <f>$B$30</f>
        <v>木</v>
      </c>
      <c r="WJ30" s="854"/>
      <c r="WK30" s="855"/>
      <c r="WL30" s="854"/>
      <c r="WM30" s="855"/>
      <c r="WN30" s="856" t="str">
        <f>IFERROR(IF(OR(WI30="日",WI30="祝",WI30=0,WJ30=""),"　",MAX(IF(AND(WJ30&lt;=WN14,WL30&gt;WO14),WO14-WN14,IF(AND(WJ30&gt;WN14,WL30&lt;=WO14),WL30-WJ30,IF(AND(WJ30&lt;=WN14,WL30&lt;=WO14),WL30-WN14,IF(AND(WJ30&gt;WN14,WL30&gt;WO14),WO14-WJ30,0)))),0)),0)</f>
        <v>　</v>
      </c>
      <c r="WO30" s="857"/>
      <c r="WP30" s="858"/>
      <c r="WQ30" s="856" t="str">
        <f>IFERROR(IF(OR(WI30="日",WI30="祝",WI30=0,WJ30=""),"　",MAX(IF(AND(WJ30&gt;WT14,WL30&gt;WR14),0,IF(AND(WJ30&lt;=WT14,WJ30&gt;WQ14,WL30&gt;WR14),WT14-WJ30,IF(AND(WJ30&lt;=WT14,WJ30&lt;=WQ14,WL30&gt;WR14),WT14-WQ14,IF(AND(WJ30&gt;WQ14,WL30&lt;=WR14),WL30-WJ30,IF(AND(WJ30&lt;=WQ14,WL30&lt;=WR14),WL30-WQ14,0))))),0)),0)</f>
        <v>　</v>
      </c>
      <c r="WR30" s="857"/>
      <c r="WS30" s="858"/>
      <c r="WT30" s="856" t="str">
        <f>IFERROR(IF(OR(WI30="日",WI30="祝",WI30=0,WJ30=""),"　",MAX(IF(AND(WJ30&lt;=WT14,WL30&gt;WU14),WU14-WT14,IF(WL30&lt;=WU14,0,IF(AND(WJ30&gt;WT14,WL30&gt;WU14),WU14-WJ30,0))),0)),0)</f>
        <v>　</v>
      </c>
      <c r="WU30" s="857"/>
      <c r="WV30" s="858"/>
      <c r="WW30" s="856" t="str">
        <f>IFERROR(IF(OR(WI30="日",WI30="祝",WI30=0,WJ30=""),"　",MAX(IF(WJ30&gt;WW14,WL30-WJ30,IF(WJ30&lt;=WW14,WL30-WW14,0)),0)),0)</f>
        <v>　</v>
      </c>
      <c r="WX30" s="857"/>
      <c r="WY30" s="858"/>
      <c r="WZ30" s="856" t="str">
        <f>IFERROR(IF(OR(WI30="日",WI30="祝",WI30=0,WJ30=""),"　",MAX(IF(AND(WJ30&lt;=WZ14,WL30&gt;XA14),XA14-WZ14,IF(AND(WJ30&gt;WZ14,WL30&lt;=XA14),WL30-WJ30,IF(AND(WJ30&lt;=WZ14,WL30&lt;=XA14),WL30-WZ14,IF(AND(WJ30&gt;WZ14,WL30&gt;XA14),XA14-WJ30,0)))),0)),0)</f>
        <v>　</v>
      </c>
      <c r="XA30" s="857"/>
      <c r="XB30" s="858"/>
      <c r="XC30" s="856" t="str">
        <f>IFERROR(IF(OR(WI30="日",WI30="祝",WI30=0,WJ30=""),"　",MAX(IF(AND(WJ30&gt;XF14,WL30&gt;XD14),0,IF(AND(WJ30&lt;=XF14,WJ30&gt;XC14,WL30&gt;XD14),XF14-WJ30,IF(AND(WJ30&lt;=XF14,WJ30&lt;=XC14,WL30&gt;XD14),XF14-XC14,IF(AND(WJ30&gt;XC14,WL30&lt;=XD14),WL30-WJ30,IF(AND(WJ30&lt;=XC14,WL30&lt;=XD14),WL30-XC14,0))))),0)),0)</f>
        <v>　</v>
      </c>
      <c r="XD30" s="857"/>
      <c r="XE30" s="858"/>
      <c r="XF30" s="856" t="str">
        <f>IFERROR(IF(OR(WI30="日",WI30="祝",WI30=0,WJ30=""),"　",MAX(IF(AND(WJ30&lt;=XF14,WL30&gt;XG14),XG14-XF14,IF(WL30&lt;=XG14,0,IF(AND(WJ30&gt;XF14,WL30&gt;XG14),XG14-WJ30,0))),0)),0)</f>
        <v>　</v>
      </c>
      <c r="XG30" s="857"/>
      <c r="XH30" s="858"/>
      <c r="XI30" s="856" t="str">
        <f t="shared" si="11"/>
        <v>　</v>
      </c>
      <c r="XJ30" s="857"/>
      <c r="XK30" s="858"/>
      <c r="XL30" s="859" t="str">
        <f>IF(XO30="×",TIME(0,0,0),IF(XY4="非常勤",WN30,WZ30))</f>
        <v>　</v>
      </c>
      <c r="XM30" s="860"/>
      <c r="XN30" s="861"/>
      <c r="XO30" s="352"/>
      <c r="XP30" s="859" t="str">
        <f>IF(XS30="×",TIME(0,0,0),IF(XY4="非常勤",WQ30,XC30))</f>
        <v>　</v>
      </c>
      <c r="XQ30" s="860"/>
      <c r="XR30" s="861"/>
      <c r="XS30" s="352"/>
      <c r="XT30" s="859" t="str">
        <f>IF(XW30="×",TIME(0,0,0),IF(XY4="非常勤",WT30,XF30))</f>
        <v>　</v>
      </c>
      <c r="XU30" s="860"/>
      <c r="XV30" s="861"/>
      <c r="XW30" s="352"/>
      <c r="XX30" s="859" t="str">
        <f>IF(YA30="×",TIME(0,0,0),IF(XY4="非常勤",WW30,XI30))</f>
        <v>　</v>
      </c>
      <c r="XY30" s="860"/>
      <c r="XZ30" s="861"/>
      <c r="YA30" s="352"/>
      <c r="YB30" s="862"/>
      <c r="YC30" s="863"/>
      <c r="YD30" s="862"/>
      <c r="YE30" s="864"/>
      <c r="YF30" s="863"/>
      <c r="YG30" s="865"/>
      <c r="YH30" s="866"/>
      <c r="YI30" s="866"/>
      <c r="YJ30" s="867"/>
      <c r="YK30" s="377">
        <f>$A$30</f>
        <v>16</v>
      </c>
      <c r="YL30" s="378" t="str">
        <f>$B$30</f>
        <v>木</v>
      </c>
      <c r="YM30" s="854"/>
      <c r="YN30" s="855"/>
      <c r="YO30" s="854"/>
      <c r="YP30" s="855"/>
      <c r="YQ30" s="856" t="str">
        <f>IFERROR(IF(OR(YL30="日",YL30="祝",YL30=0,YM30=""),"　",MAX(IF(AND(YM30&lt;=YQ14,YO30&gt;YR14),YR14-YQ14,IF(AND(YM30&gt;YQ14,YO30&lt;=YR14),YO30-YM30,IF(AND(YM30&lt;=YQ14,YO30&lt;=YR14),YO30-YQ14,IF(AND(YM30&gt;YQ14,YO30&gt;YR14),YR14-YM30,0)))),0)),0)</f>
        <v>　</v>
      </c>
      <c r="YR30" s="857"/>
      <c r="YS30" s="858"/>
      <c r="YT30" s="856" t="str">
        <f>IFERROR(IF(OR(YL30="日",YL30="祝",YL30=0,YM30=""),"　",MAX(IF(AND(YM30&gt;YW14,YO30&gt;YU14),0,IF(AND(YM30&lt;=YW14,YM30&gt;YT14,YO30&gt;YU14),YW14-YM30,IF(AND(YM30&lt;=YW14,YM30&lt;=YT14,YO30&gt;YU14),YW14-YT14,IF(AND(YM30&gt;YT14,YO30&lt;=YU14),YO30-YM30,IF(AND(YM30&lt;=YT14,YO30&lt;=YU14),YO30-YT14,0))))),0)),0)</f>
        <v>　</v>
      </c>
      <c r="YU30" s="857"/>
      <c r="YV30" s="858"/>
      <c r="YW30" s="856" t="str">
        <f>IFERROR(IF(OR(YL30="日",YL30="祝",YL30=0,YM30=""),"　",MAX(IF(AND(YM30&lt;=YW14,YO30&gt;YX14),YX14-YW14,IF(YO30&lt;=YX14,0,IF(AND(YM30&gt;YW14,YO30&gt;YX14),YX14-YM30,0))),0)),0)</f>
        <v>　</v>
      </c>
      <c r="YX30" s="857"/>
      <c r="YY30" s="858"/>
      <c r="YZ30" s="856" t="str">
        <f>IFERROR(IF(OR(YL30="日",YL30="祝",YL30=0,YM30=""),"　",MAX(IF(YM30&gt;YZ14,YO30-YM30,IF(YM30&lt;=YZ14,YO30-YZ14,0)),0)),0)</f>
        <v>　</v>
      </c>
      <c r="ZA30" s="857"/>
      <c r="ZB30" s="858"/>
      <c r="ZC30" s="856" t="str">
        <f>IFERROR(IF(OR(YL30="日",YL30="祝",YL30=0,YM30=""),"　",MAX(IF(AND(YM30&lt;=ZC14,YO30&gt;ZD14),ZD14-ZC14,IF(AND(YM30&gt;ZC14,YO30&lt;=ZD14),YO30-YM30,IF(AND(YM30&lt;=ZC14,YO30&lt;=ZD14),YO30-ZC14,IF(AND(YM30&gt;ZC14,YO30&gt;ZD14),ZD14-YM30,0)))),0)),0)</f>
        <v>　</v>
      </c>
      <c r="ZD30" s="857"/>
      <c r="ZE30" s="858"/>
      <c r="ZF30" s="856" t="str">
        <f>IFERROR(IF(OR(YL30="日",YL30="祝",YL30=0,YM30=""),"　",MAX(IF(AND(YM30&gt;ZI14,YO30&gt;ZG14),0,IF(AND(YM30&lt;=ZI14,YM30&gt;ZF14,YO30&gt;ZG14),ZI14-YM30,IF(AND(YM30&lt;=ZI14,YM30&lt;=ZF14,YO30&gt;ZG14),ZI14-ZF14,IF(AND(YM30&gt;ZF14,YO30&lt;=ZG14),YO30-YM30,IF(AND(YM30&lt;=ZF14,YO30&lt;=ZG14),YO30-ZF14,0))))),0)),0)</f>
        <v>　</v>
      </c>
      <c r="ZG30" s="857"/>
      <c r="ZH30" s="858"/>
      <c r="ZI30" s="856" t="str">
        <f>IFERROR(IF(OR(YL30="日",YL30="祝",YL30=0,YM30=""),"　",MAX(IF(AND(YM30&lt;=ZI14,YO30&gt;ZJ14),ZJ14-ZI14,IF(YO30&lt;=ZJ14,0,IF(AND(YM30&gt;ZI14,YO30&gt;ZJ14),ZJ14-YM30,0))),0)),0)</f>
        <v>　</v>
      </c>
      <c r="ZJ30" s="857"/>
      <c r="ZK30" s="858"/>
      <c r="ZL30" s="856" t="str">
        <f t="shared" si="12"/>
        <v>　</v>
      </c>
      <c r="ZM30" s="857"/>
      <c r="ZN30" s="858"/>
      <c r="ZO30" s="859" t="str">
        <f>IF(ZR30="×",TIME(0,0,0),IF(AAB4="非常勤",YQ30,ZC30))</f>
        <v>　</v>
      </c>
      <c r="ZP30" s="860"/>
      <c r="ZQ30" s="861"/>
      <c r="ZR30" s="352"/>
      <c r="ZS30" s="859" t="str">
        <f>IF(ZV30="×",TIME(0,0,0),IF(AAB4="非常勤",YT30,ZF30))</f>
        <v>　</v>
      </c>
      <c r="ZT30" s="860"/>
      <c r="ZU30" s="861"/>
      <c r="ZV30" s="352"/>
      <c r="ZW30" s="859" t="str">
        <f>IF(ZZ30="×",TIME(0,0,0),IF(AAB4="非常勤",YW30,ZI30))</f>
        <v>　</v>
      </c>
      <c r="ZX30" s="860"/>
      <c r="ZY30" s="861"/>
      <c r="ZZ30" s="352"/>
      <c r="AAA30" s="859" t="str">
        <f>IF(AAD30="×",TIME(0,0,0),IF(AAB4="非常勤",YZ30,ZL30))</f>
        <v>　</v>
      </c>
      <c r="AAB30" s="860"/>
      <c r="AAC30" s="861"/>
      <c r="AAD30" s="352"/>
      <c r="AAE30" s="862"/>
      <c r="AAF30" s="863"/>
      <c r="AAG30" s="862"/>
      <c r="AAH30" s="864"/>
      <c r="AAI30" s="863"/>
      <c r="AAJ30" s="865"/>
      <c r="AAK30" s="866"/>
      <c r="AAL30" s="866"/>
      <c r="AAM30" s="867"/>
      <c r="AAN30" s="377">
        <f>$A$30</f>
        <v>16</v>
      </c>
      <c r="AAO30" s="378" t="str">
        <f>$B$30</f>
        <v>木</v>
      </c>
      <c r="AAP30" s="854"/>
      <c r="AAQ30" s="855"/>
      <c r="AAR30" s="854"/>
      <c r="AAS30" s="855"/>
      <c r="AAT30" s="856" t="str">
        <f>IFERROR(IF(OR(AAO30="日",AAO30="祝",AAO30=0,AAP30=""),"　",MAX(IF(AND(AAP30&lt;=AAT14,AAR30&gt;AAU14),AAU14-AAT14,IF(AND(AAP30&gt;AAT14,AAR30&lt;=AAU14),AAR30-AAP30,IF(AND(AAP30&lt;=AAT14,AAR30&lt;=AAU14),AAR30-AAT14,IF(AND(AAP30&gt;AAT14,AAR30&gt;AAU14),AAU14-AAP30,0)))),0)),0)</f>
        <v>　</v>
      </c>
      <c r="AAU30" s="857"/>
      <c r="AAV30" s="858"/>
      <c r="AAW30" s="856" t="str">
        <f>IFERROR(IF(OR(AAO30="日",AAO30="祝",AAO30=0,AAP30=""),"　",MAX(IF(AND(AAP30&gt;AAZ14,AAR30&gt;AAX14),0,IF(AND(AAP30&lt;=AAZ14,AAP30&gt;AAW14,AAR30&gt;AAX14),AAZ14-AAP30,IF(AND(AAP30&lt;=AAZ14,AAP30&lt;=AAW14,AAR30&gt;AAX14),AAZ14-AAW14,IF(AND(AAP30&gt;AAW14,AAR30&lt;=AAX14),AAR30-AAP30,IF(AND(AAP30&lt;=AAW14,AAR30&lt;=AAX14),AAR30-AAW14,0))))),0)),0)</f>
        <v>　</v>
      </c>
      <c r="AAX30" s="857"/>
      <c r="AAY30" s="858"/>
      <c r="AAZ30" s="856" t="str">
        <f>IFERROR(IF(OR(AAO30="日",AAO30="祝",AAO30=0,AAP30=""),"　",MAX(IF(AND(AAP30&lt;=AAZ14,AAR30&gt;ABA14),ABA14-AAZ14,IF(AAR30&lt;=ABA14,0,IF(AND(AAP30&gt;AAZ14,AAR30&gt;ABA14),ABA14-AAP30,0))),0)),0)</f>
        <v>　</v>
      </c>
      <c r="ABA30" s="857"/>
      <c r="ABB30" s="858"/>
      <c r="ABC30" s="856" t="str">
        <f>IFERROR(IF(OR(AAO30="日",AAO30="祝",AAO30=0,AAP30=""),"　",MAX(IF(AAP30&gt;ABC14,AAR30-AAP30,IF(AAP30&lt;=ABC14,AAR30-ABC14,0)),0)),0)</f>
        <v>　</v>
      </c>
      <c r="ABD30" s="857"/>
      <c r="ABE30" s="858"/>
      <c r="ABF30" s="856" t="str">
        <f>IFERROR(IF(OR(AAO30="日",AAO30="祝",AAO30=0,AAP30=""),"　",MAX(IF(AND(AAP30&lt;=ABF14,AAR30&gt;ABG14),ABG14-ABF14,IF(AND(AAP30&gt;ABF14,AAR30&lt;=ABG14),AAR30-AAP30,IF(AND(AAP30&lt;=ABF14,AAR30&lt;=ABG14),AAR30-ABF14,IF(AND(AAP30&gt;ABF14,AAR30&gt;ABG14),ABG14-AAP30,0)))),0)),0)</f>
        <v>　</v>
      </c>
      <c r="ABG30" s="857"/>
      <c r="ABH30" s="858"/>
      <c r="ABI30" s="856" t="str">
        <f>IFERROR(IF(OR(AAO30="日",AAO30="祝",AAO30=0,AAP30=""),"　",MAX(IF(AND(AAP30&gt;ABL14,AAR30&gt;ABJ14),0,IF(AND(AAP30&lt;=ABL14,AAP30&gt;ABI14,AAR30&gt;ABJ14),ABL14-AAP30,IF(AND(AAP30&lt;=ABL14,AAP30&lt;=ABI14,AAR30&gt;ABJ14),ABL14-ABI14,IF(AND(AAP30&gt;ABI14,AAR30&lt;=ABJ14),AAR30-AAP30,IF(AND(AAP30&lt;=ABI14,AAR30&lt;=ABJ14),AAR30-ABI14,0))))),0)),0)</f>
        <v>　</v>
      </c>
      <c r="ABJ30" s="857"/>
      <c r="ABK30" s="858"/>
      <c r="ABL30" s="856" t="str">
        <f>IFERROR(IF(OR(AAO30="日",AAO30="祝",AAO30=0,AAP30=""),"　",MAX(IF(AND(AAP30&lt;=ABL14,AAR30&gt;ABM14),ABM14-ABL14,IF(AAR30&lt;=ABM14,0,IF(AND(AAP30&gt;ABL14,AAR30&gt;ABM14),ABM14-AAP30,0))),0)),0)</f>
        <v>　</v>
      </c>
      <c r="ABM30" s="857"/>
      <c r="ABN30" s="858"/>
      <c r="ABO30" s="856" t="str">
        <f t="shared" si="13"/>
        <v>　</v>
      </c>
      <c r="ABP30" s="857"/>
      <c r="ABQ30" s="858"/>
      <c r="ABR30" s="859" t="str">
        <f>IF(ABU30="×",TIME(0,0,0),IF(ACE4="非常勤",AAT30,ABF30))</f>
        <v>　</v>
      </c>
      <c r="ABS30" s="860"/>
      <c r="ABT30" s="861"/>
      <c r="ABU30" s="352"/>
      <c r="ABV30" s="859" t="str">
        <f>IF(ABY30="×",TIME(0,0,0),IF(ACE4="非常勤",AAW30,ABI30))</f>
        <v>　</v>
      </c>
      <c r="ABW30" s="860"/>
      <c r="ABX30" s="861"/>
      <c r="ABY30" s="352"/>
      <c r="ABZ30" s="859" t="str">
        <f>IF(ACC30="×",TIME(0,0,0),IF(ACE4="非常勤",AAZ30,ABL30))</f>
        <v>　</v>
      </c>
      <c r="ACA30" s="860"/>
      <c r="ACB30" s="861"/>
      <c r="ACC30" s="352"/>
      <c r="ACD30" s="859" t="str">
        <f>IF(ACG30="×",TIME(0,0,0),IF(ACE4="非常勤",ABC30,ABO30))</f>
        <v>　</v>
      </c>
      <c r="ACE30" s="860"/>
      <c r="ACF30" s="861"/>
      <c r="ACG30" s="352"/>
      <c r="ACH30" s="862"/>
      <c r="ACI30" s="863"/>
      <c r="ACJ30" s="862"/>
      <c r="ACK30" s="864"/>
      <c r="ACL30" s="863"/>
      <c r="ACM30" s="865"/>
      <c r="ACN30" s="866"/>
      <c r="ACO30" s="866"/>
      <c r="ACP30" s="867"/>
      <c r="ACQ30" s="377">
        <f>$A$30</f>
        <v>16</v>
      </c>
      <c r="ACR30" s="378" t="str">
        <f>$B$30</f>
        <v>木</v>
      </c>
      <c r="ACS30" s="854"/>
      <c r="ACT30" s="855"/>
      <c r="ACU30" s="854"/>
      <c r="ACV30" s="855"/>
      <c r="ACW30" s="856" t="str">
        <f>IFERROR(IF(OR(ACR30="日",ACR30="祝",ACR30=0,ACS30=""),"　",MAX(IF(AND(ACS30&lt;=ACW14,ACU30&gt;ACX14),ACX14-ACW14,IF(AND(ACS30&gt;ACW14,ACU30&lt;=ACX14),ACU30-ACS30,IF(AND(ACS30&lt;=ACW14,ACU30&lt;=ACX14),ACU30-ACW14,IF(AND(ACS30&gt;ACW14,ACU30&gt;ACX14),ACX14-ACS30,0)))),0)),0)</f>
        <v>　</v>
      </c>
      <c r="ACX30" s="857"/>
      <c r="ACY30" s="858"/>
      <c r="ACZ30" s="856" t="str">
        <f>IFERROR(IF(OR(ACR30="日",ACR30="祝",ACR30=0,ACS30=""),"　",MAX(IF(AND(ACS30&gt;ADC14,ACU30&gt;ADA14),0,IF(AND(ACS30&lt;=ADC14,ACS30&gt;ACZ14,ACU30&gt;ADA14),ADC14-ACS30,IF(AND(ACS30&lt;=ADC14,ACS30&lt;=ACZ14,ACU30&gt;ADA14),ADC14-ACZ14,IF(AND(ACS30&gt;ACZ14,ACU30&lt;=ADA14),ACU30-ACS30,IF(AND(ACS30&lt;=ACZ14,ACU30&lt;=ADA14),ACU30-ACZ14,0))))),0)),0)</f>
        <v>　</v>
      </c>
      <c r="ADA30" s="857"/>
      <c r="ADB30" s="858"/>
      <c r="ADC30" s="856" t="str">
        <f>IFERROR(IF(OR(ACR30="日",ACR30="祝",ACR30=0,ACS30=""),"　",MAX(IF(AND(ACS30&lt;=ADC14,ACU30&gt;ADD14),ADD14-ADC14,IF(ACU30&lt;=ADD14,0,IF(AND(ACS30&gt;ADC14,ACU30&gt;ADD14),ADD14-ACS30,0))),0)),0)</f>
        <v>　</v>
      </c>
      <c r="ADD30" s="857"/>
      <c r="ADE30" s="858"/>
      <c r="ADF30" s="856" t="str">
        <f>IFERROR(IF(OR(ACR30="日",ACR30="祝",ACR30=0,ACS30=""),"　",MAX(IF(ACS30&gt;ADF14,ACU30-ACS30,IF(ACS30&lt;=ADF14,ACU30-ADF14,0)),0)),0)</f>
        <v>　</v>
      </c>
      <c r="ADG30" s="857"/>
      <c r="ADH30" s="858"/>
      <c r="ADI30" s="856" t="str">
        <f>IFERROR(IF(OR(ACR30="日",ACR30="祝",ACR30=0,ACS30=""),"　",MAX(IF(AND(ACS30&lt;=ADI14,ACU30&gt;ADJ14),ADJ14-ADI14,IF(AND(ACS30&gt;ADI14,ACU30&lt;=ADJ14),ACU30-ACS30,IF(AND(ACS30&lt;=ADI14,ACU30&lt;=ADJ14),ACU30-ADI14,IF(AND(ACS30&gt;ADI14,ACU30&gt;ADJ14),ADJ14-ACS30,0)))),0)),0)</f>
        <v>　</v>
      </c>
      <c r="ADJ30" s="857"/>
      <c r="ADK30" s="858"/>
      <c r="ADL30" s="856" t="str">
        <f>IFERROR(IF(OR(ACR30="日",ACR30="祝",ACR30=0,ACS30=""),"　",MAX(IF(AND(ACS30&gt;ADO14,ACU30&gt;ADM14),0,IF(AND(ACS30&lt;=ADO14,ACS30&gt;ADL14,ACU30&gt;ADM14),ADO14-ACS30,IF(AND(ACS30&lt;=ADO14,ACS30&lt;=ADL14,ACU30&gt;ADM14),ADO14-ADL14,IF(AND(ACS30&gt;ADL14,ACU30&lt;=ADM14),ACU30-ACS30,IF(AND(ACS30&lt;=ADL14,ACU30&lt;=ADM14),ACU30-ADL14,0))))),0)),0)</f>
        <v>　</v>
      </c>
      <c r="ADM30" s="857"/>
      <c r="ADN30" s="858"/>
      <c r="ADO30" s="856" t="str">
        <f>IFERROR(IF(OR(ACR30="日",ACR30="祝",ACR30=0,ACS30=""),"　",MAX(IF(AND(ACS30&lt;=ADO14,ACU30&gt;ADP14),ADP14-ADO14,IF(ACU30&lt;=ADP14,0,IF(AND(ACS30&gt;ADO14,ACU30&gt;ADP14),ADP14-ACS30,0))),0)),0)</f>
        <v>　</v>
      </c>
      <c r="ADP30" s="857"/>
      <c r="ADQ30" s="858"/>
      <c r="ADR30" s="856" t="str">
        <f t="shared" si="14"/>
        <v>　</v>
      </c>
      <c r="ADS30" s="857"/>
      <c r="ADT30" s="858"/>
      <c r="ADU30" s="859" t="str">
        <f>IF(ADX30="×",TIME(0,0,0),IF(AEH4="非常勤",ACW30,ADI30))</f>
        <v>　</v>
      </c>
      <c r="ADV30" s="860"/>
      <c r="ADW30" s="861"/>
      <c r="ADX30" s="352"/>
      <c r="ADY30" s="859" t="str">
        <f>IF(AEB30="×",TIME(0,0,0),IF(AEH4="非常勤",ACZ30,ADL30))</f>
        <v>　</v>
      </c>
      <c r="ADZ30" s="860"/>
      <c r="AEA30" s="861"/>
      <c r="AEB30" s="352"/>
      <c r="AEC30" s="859" t="str">
        <f>IF(AEF30="×",TIME(0,0,0),IF(AEH4="非常勤",ADC30,ADO30))</f>
        <v>　</v>
      </c>
      <c r="AED30" s="860"/>
      <c r="AEE30" s="861"/>
      <c r="AEF30" s="352"/>
      <c r="AEG30" s="859" t="str">
        <f>IF(AEJ30="×",TIME(0,0,0),IF(AEH4="非常勤",ADF30,ADR30))</f>
        <v>　</v>
      </c>
      <c r="AEH30" s="860"/>
      <c r="AEI30" s="861"/>
      <c r="AEJ30" s="352"/>
      <c r="AEK30" s="862"/>
      <c r="AEL30" s="863"/>
      <c r="AEM30" s="862"/>
      <c r="AEN30" s="864"/>
      <c r="AEO30" s="863"/>
      <c r="AEP30" s="865"/>
      <c r="AEQ30" s="866"/>
      <c r="AER30" s="866"/>
      <c r="AES30" s="867"/>
      <c r="AET30" s="377">
        <f>$A$30</f>
        <v>16</v>
      </c>
      <c r="AEU30" s="378" t="str">
        <f>$B$30</f>
        <v>木</v>
      </c>
      <c r="AEV30" s="854"/>
      <c r="AEW30" s="855"/>
      <c r="AEX30" s="854"/>
      <c r="AEY30" s="855"/>
      <c r="AEZ30" s="856" t="str">
        <f>IFERROR(IF(OR(AEU30="日",AEU30="祝",AEU30=0,AEV30=""),"　",MAX(IF(AND(AEV30&lt;=AEZ14,AEX30&gt;AFA14),AFA14-AEZ14,IF(AND(AEV30&gt;AEZ14,AEX30&lt;=AFA14),AEX30-AEV30,IF(AND(AEV30&lt;=AEZ14,AEX30&lt;=AFA14),AEX30-AEZ14,IF(AND(AEV30&gt;AEZ14,AEX30&gt;AFA14),AFA14-AEV30,0)))),0)),0)</f>
        <v>　</v>
      </c>
      <c r="AFA30" s="857"/>
      <c r="AFB30" s="858"/>
      <c r="AFC30" s="856" t="str">
        <f>IFERROR(IF(OR(AEU30="日",AEU30="祝",AEU30=0,AEV30=""),"　",MAX(IF(AND(AEV30&gt;AFF14,AEX30&gt;AFD14),0,IF(AND(AEV30&lt;=AFF14,AEV30&gt;AFC14,AEX30&gt;AFD14),AFF14-AEV30,IF(AND(AEV30&lt;=AFF14,AEV30&lt;=AFC14,AEX30&gt;AFD14),AFF14-AFC14,IF(AND(AEV30&gt;AFC14,AEX30&lt;=AFD14),AEX30-AEV30,IF(AND(AEV30&lt;=AFC14,AEX30&lt;=AFD14),AEX30-AFC14,0))))),0)),0)</f>
        <v>　</v>
      </c>
      <c r="AFD30" s="857"/>
      <c r="AFE30" s="858"/>
      <c r="AFF30" s="856" t="str">
        <f>IFERROR(IF(OR(AEU30="日",AEU30="祝",AEU30=0,AEV30=""),"　",MAX(IF(AND(AEV30&lt;=AFF14,AEX30&gt;AFG14),AFG14-AFF14,IF(AEX30&lt;=AFG14,0,IF(AND(AEV30&gt;AFF14,AEX30&gt;AFG14),AFG14-AEV30,0))),0)),0)</f>
        <v>　</v>
      </c>
      <c r="AFG30" s="857"/>
      <c r="AFH30" s="858"/>
      <c r="AFI30" s="856" t="str">
        <f>IFERROR(IF(OR(AEU30="日",AEU30="祝",AEU30=0,AEV30=""),"　",MAX(IF(AEV30&gt;AFI14,AEX30-AEV30,IF(AEV30&lt;=AFI14,AEX30-AFI14,0)),0)),0)</f>
        <v>　</v>
      </c>
      <c r="AFJ30" s="857"/>
      <c r="AFK30" s="858"/>
      <c r="AFL30" s="856" t="str">
        <f>IFERROR(IF(OR(AEU30="日",AEU30="祝",AEU30=0,AEV30=""),"　",MAX(IF(AND(AEV30&lt;=AFL14,AEX30&gt;AFM14),AFM14-AFL14,IF(AND(AEV30&gt;AFL14,AEX30&lt;=AFM14),AEX30-AEV30,IF(AND(AEV30&lt;=AFL14,AEX30&lt;=AFM14),AEX30-AFL14,IF(AND(AEV30&gt;AFL14,AEX30&gt;AFM14),AFM14-AEV30,0)))),0)),0)</f>
        <v>　</v>
      </c>
      <c r="AFM30" s="857"/>
      <c r="AFN30" s="858"/>
      <c r="AFO30" s="856" t="str">
        <f>IFERROR(IF(OR(AEU30="日",AEU30="祝",AEU30=0,AEV30=""),"　",MAX(IF(AND(AEV30&gt;AFR14,AEX30&gt;AFP14),0,IF(AND(AEV30&lt;=AFR14,AEV30&gt;AFO14,AEX30&gt;AFP14),AFR14-AEV30,IF(AND(AEV30&lt;=AFR14,AEV30&lt;=AFO14,AEX30&gt;AFP14),AFR14-AFO14,IF(AND(AEV30&gt;AFO14,AEX30&lt;=AFP14),AEX30-AEV30,IF(AND(AEV30&lt;=AFO14,AEX30&lt;=AFP14),AEX30-AFO14,0))))),0)),0)</f>
        <v>　</v>
      </c>
      <c r="AFP30" s="857"/>
      <c r="AFQ30" s="858"/>
      <c r="AFR30" s="856" t="str">
        <f>IFERROR(IF(OR(AEU30="日",AEU30="祝",AEU30=0,AEV30=""),"　",MAX(IF(AND(AEV30&lt;=AFR14,AEX30&gt;AFS14),AFS14-AFR14,IF(AEX30&lt;=AFS14,0,IF(AND(AEV30&gt;AFR14,AEX30&gt;AFS14),AFS14-AEV30,0))),0)),0)</f>
        <v>　</v>
      </c>
      <c r="AFS30" s="857"/>
      <c r="AFT30" s="858"/>
      <c r="AFU30" s="856" t="str">
        <f t="shared" si="15"/>
        <v>　</v>
      </c>
      <c r="AFV30" s="857"/>
      <c r="AFW30" s="858"/>
      <c r="AFX30" s="859" t="str">
        <f>IF(AGA30="×",TIME(0,0,0),IF(AGK4="非常勤",AEZ30,AFL30))</f>
        <v>　</v>
      </c>
      <c r="AFY30" s="860"/>
      <c r="AFZ30" s="861"/>
      <c r="AGA30" s="352"/>
      <c r="AGB30" s="859" t="str">
        <f>IF(AGE30="×",TIME(0,0,0),IF(AGK4="非常勤",AFC30,AFO30))</f>
        <v>　</v>
      </c>
      <c r="AGC30" s="860"/>
      <c r="AGD30" s="861"/>
      <c r="AGE30" s="352"/>
      <c r="AGF30" s="859" t="str">
        <f>IF(AGI30="×",TIME(0,0,0),IF(AGK4="非常勤",AFF30,AFR30))</f>
        <v>　</v>
      </c>
      <c r="AGG30" s="860"/>
      <c r="AGH30" s="861"/>
      <c r="AGI30" s="352"/>
      <c r="AGJ30" s="859" t="str">
        <f>IF(AGM30="×",TIME(0,0,0),IF(AGK4="非常勤",AFI30,AFU30))</f>
        <v>　</v>
      </c>
      <c r="AGK30" s="860"/>
      <c r="AGL30" s="861"/>
      <c r="AGM30" s="352"/>
      <c r="AGN30" s="862"/>
      <c r="AGO30" s="863"/>
      <c r="AGP30" s="862"/>
      <c r="AGQ30" s="864"/>
      <c r="AGR30" s="863"/>
      <c r="AGS30" s="865"/>
      <c r="AGT30" s="866"/>
      <c r="AGU30" s="866"/>
      <c r="AGV30" s="867"/>
      <c r="AGW30" s="377">
        <f>$A$30</f>
        <v>16</v>
      </c>
      <c r="AGX30" s="378" t="str">
        <f>$B$30</f>
        <v>木</v>
      </c>
      <c r="AGY30" s="854"/>
      <c r="AGZ30" s="855"/>
      <c r="AHA30" s="854"/>
      <c r="AHB30" s="855"/>
      <c r="AHC30" s="856" t="str">
        <f>IFERROR(IF(OR(AGX30="日",AGX30="祝",AGX30=0,AGY30=""),"　",MAX(IF(AND(AGY30&lt;=AHC14,AHA30&gt;AHD14),AHD14-AHC14,IF(AND(AGY30&gt;AHC14,AHA30&lt;=AHD14),AHA30-AGY30,IF(AND(AGY30&lt;=AHC14,AHA30&lt;=AHD14),AHA30-AHC14,IF(AND(AGY30&gt;AHC14,AHA30&gt;AHD14),AHD14-AGY30,0)))),0)),0)</f>
        <v>　</v>
      </c>
      <c r="AHD30" s="857"/>
      <c r="AHE30" s="858"/>
      <c r="AHF30" s="856" t="str">
        <f>IFERROR(IF(OR(AGX30="日",AGX30="祝",AGX30=0,AGY30=""),"　",MAX(IF(AND(AGY30&gt;AHI14,AHA30&gt;AHG14),0,IF(AND(AGY30&lt;=AHI14,AGY30&gt;AHF14,AHA30&gt;AHG14),AHI14-AGY30,IF(AND(AGY30&lt;=AHI14,AGY30&lt;=AHF14,AHA30&gt;AHG14),AHI14-AHF14,IF(AND(AGY30&gt;AHF14,AHA30&lt;=AHG14),AHA30-AGY30,IF(AND(AGY30&lt;=AHF14,AHA30&lt;=AHG14),AHA30-AHF14,0))))),0)),0)</f>
        <v>　</v>
      </c>
      <c r="AHG30" s="857"/>
      <c r="AHH30" s="858"/>
      <c r="AHI30" s="856" t="str">
        <f>IFERROR(IF(OR(AGX30="日",AGX30="祝",AGX30=0,AGY30=""),"　",MAX(IF(AND(AGY30&lt;=AHI14,AHA30&gt;AHJ14),AHJ14-AHI14,IF(AHA30&lt;=AHJ14,0,IF(AND(AGY30&gt;AHI14,AHA30&gt;AHJ14),AHJ14-AGY30,0))),0)),0)</f>
        <v>　</v>
      </c>
      <c r="AHJ30" s="857"/>
      <c r="AHK30" s="858"/>
      <c r="AHL30" s="856" t="str">
        <f>IFERROR(IF(OR(AGX30="日",AGX30="祝",AGX30=0,AGY30=""),"　",MAX(IF(AGY30&gt;AHL14,AHA30-AGY30,IF(AGY30&lt;=AHL14,AHA30-AHL14,0)),0)),0)</f>
        <v>　</v>
      </c>
      <c r="AHM30" s="857"/>
      <c r="AHN30" s="858"/>
      <c r="AHO30" s="856" t="str">
        <f>IFERROR(IF(OR(AGX30="日",AGX30="祝",AGX30=0,AGY30=""),"　",MAX(IF(AND(AGY30&lt;=AHO14,AHA30&gt;AHP14),AHP14-AHO14,IF(AND(AGY30&gt;AHO14,AHA30&lt;=AHP14),AHA30-AGY30,IF(AND(AGY30&lt;=AHO14,AHA30&lt;=AHP14),AHA30-AHO14,IF(AND(AGY30&gt;AHO14,AHA30&gt;AHP14),AHP14-AGY30,0)))),0)),0)</f>
        <v>　</v>
      </c>
      <c r="AHP30" s="857"/>
      <c r="AHQ30" s="858"/>
      <c r="AHR30" s="856" t="str">
        <f>IFERROR(IF(OR(AGX30="日",AGX30="祝",AGX30=0,AGY30=""),"　",MAX(IF(AND(AGY30&gt;AHU14,AHA30&gt;AHS14),0,IF(AND(AGY30&lt;=AHU14,AGY30&gt;AHR14,AHA30&gt;AHS14),AHU14-AGY30,IF(AND(AGY30&lt;=AHU14,AGY30&lt;=AHR14,AHA30&gt;AHS14),AHU14-AHR14,IF(AND(AGY30&gt;AHR14,AHA30&lt;=AHS14),AHA30-AGY30,IF(AND(AGY30&lt;=AHR14,AHA30&lt;=AHS14),AHA30-AHR14,0))))),0)),0)</f>
        <v>　</v>
      </c>
      <c r="AHS30" s="857"/>
      <c r="AHT30" s="858"/>
      <c r="AHU30" s="856" t="str">
        <f>IFERROR(IF(OR(AGX30="日",AGX30="祝",AGX30=0,AGY30=""),"　",MAX(IF(AND(AGY30&lt;=AHU14,AHA30&gt;AHV14),AHV14-AHU14,IF(AHA30&lt;=AHV14,0,IF(AND(AGY30&gt;AHU14,AHA30&gt;AHV14),AHV14-AGY30,0))),0)),0)</f>
        <v>　</v>
      </c>
      <c r="AHV30" s="857"/>
      <c r="AHW30" s="858"/>
      <c r="AHX30" s="856" t="str">
        <f t="shared" si="16"/>
        <v>　</v>
      </c>
      <c r="AHY30" s="857"/>
      <c r="AHZ30" s="858"/>
      <c r="AIA30" s="859" t="str">
        <f>IF(AID30="×",TIME(0,0,0),IF(AIN4="非常勤",AHC30,AHO30))</f>
        <v>　</v>
      </c>
      <c r="AIB30" s="860"/>
      <c r="AIC30" s="861"/>
      <c r="AID30" s="352"/>
      <c r="AIE30" s="859" t="str">
        <f>IF(AIH30="×",TIME(0,0,0),IF(AIN4="非常勤",AHF30,AHR30))</f>
        <v>　</v>
      </c>
      <c r="AIF30" s="860"/>
      <c r="AIG30" s="861"/>
      <c r="AIH30" s="352"/>
      <c r="AII30" s="859" t="str">
        <f>IF(AIL30="×",TIME(0,0,0),IF(AIN4="非常勤",AHI30,AHU30))</f>
        <v>　</v>
      </c>
      <c r="AIJ30" s="860"/>
      <c r="AIK30" s="861"/>
      <c r="AIL30" s="352"/>
      <c r="AIM30" s="859" t="str">
        <f>IF(AIP30="×",TIME(0,0,0),IF(AIN4="非常勤",AHL30,AHX30))</f>
        <v>　</v>
      </c>
      <c r="AIN30" s="860"/>
      <c r="AIO30" s="861"/>
      <c r="AIP30" s="352"/>
      <c r="AIQ30" s="862"/>
      <c r="AIR30" s="863"/>
      <c r="AIS30" s="862"/>
      <c r="AIT30" s="864"/>
      <c r="AIU30" s="863"/>
      <c r="AIV30" s="865"/>
      <c r="AIW30" s="866"/>
      <c r="AIX30" s="866"/>
      <c r="AIY30" s="867"/>
      <c r="AIZ30" s="377">
        <f>$A$30</f>
        <v>16</v>
      </c>
      <c r="AJA30" s="378" t="str">
        <f>$B$30</f>
        <v>木</v>
      </c>
      <c r="AJB30" s="854"/>
      <c r="AJC30" s="855"/>
      <c r="AJD30" s="854"/>
      <c r="AJE30" s="855"/>
      <c r="AJF30" s="856" t="str">
        <f>IFERROR(IF(OR(AJA30="日",AJA30="祝",AJA30=0,AJB30=""),"　",MAX(IF(AND(AJB30&lt;=AJF14,AJD30&gt;AJG14),AJG14-AJF14,IF(AND(AJB30&gt;AJF14,AJD30&lt;=AJG14),AJD30-AJB30,IF(AND(AJB30&lt;=AJF14,AJD30&lt;=AJG14),AJD30-AJF14,IF(AND(AJB30&gt;AJF14,AJD30&gt;AJG14),AJG14-AJB30,0)))),0)),0)</f>
        <v>　</v>
      </c>
      <c r="AJG30" s="857"/>
      <c r="AJH30" s="858"/>
      <c r="AJI30" s="856" t="str">
        <f>IFERROR(IF(OR(AJA30="日",AJA30="祝",AJA30=0,AJB30=""),"　",MAX(IF(AND(AJB30&gt;AJL14,AJD30&gt;AJJ14),0,IF(AND(AJB30&lt;=AJL14,AJB30&gt;AJI14,AJD30&gt;AJJ14),AJL14-AJB30,IF(AND(AJB30&lt;=AJL14,AJB30&lt;=AJI14,AJD30&gt;AJJ14),AJL14-AJI14,IF(AND(AJB30&gt;AJI14,AJD30&lt;=AJJ14),AJD30-AJB30,IF(AND(AJB30&lt;=AJI14,AJD30&lt;=AJJ14),AJD30-AJI14,0))))),0)),0)</f>
        <v>　</v>
      </c>
      <c r="AJJ30" s="857"/>
      <c r="AJK30" s="858"/>
      <c r="AJL30" s="856" t="str">
        <f>IFERROR(IF(OR(AJA30="日",AJA30="祝",AJA30=0,AJB30=""),"　",MAX(IF(AND(AJB30&lt;=AJL14,AJD30&gt;AJM14),AJM14-AJL14,IF(AJD30&lt;=AJM14,0,IF(AND(AJB30&gt;AJL14,AJD30&gt;AJM14),AJM14-AJB30,0))),0)),0)</f>
        <v>　</v>
      </c>
      <c r="AJM30" s="857"/>
      <c r="AJN30" s="858"/>
      <c r="AJO30" s="856" t="str">
        <f>IFERROR(IF(OR(AJA30="日",AJA30="祝",AJA30=0,AJB30=""),"　",MAX(IF(AJB30&gt;AJO14,AJD30-AJB30,IF(AJB30&lt;=AJO14,AJD30-AJO14,0)),0)),0)</f>
        <v>　</v>
      </c>
      <c r="AJP30" s="857"/>
      <c r="AJQ30" s="858"/>
      <c r="AJR30" s="856" t="str">
        <f>IFERROR(IF(OR(AJA30="日",AJA30="祝",AJA30=0,AJB30=""),"　",MAX(IF(AND(AJB30&lt;=AJR14,AJD30&gt;AJS14),AJS14-AJR14,IF(AND(AJB30&gt;AJR14,AJD30&lt;=AJS14),AJD30-AJB30,IF(AND(AJB30&lt;=AJR14,AJD30&lt;=AJS14),AJD30-AJR14,IF(AND(AJB30&gt;AJR14,AJD30&gt;AJS14),AJS14-AJB30,0)))),0)),0)</f>
        <v>　</v>
      </c>
      <c r="AJS30" s="857"/>
      <c r="AJT30" s="858"/>
      <c r="AJU30" s="856" t="str">
        <f>IFERROR(IF(OR(AJA30="日",AJA30="祝",AJA30=0,AJB30=""),"　",MAX(IF(AND(AJB30&gt;AJX14,AJD30&gt;AJV14),0,IF(AND(AJB30&lt;=AJX14,AJB30&gt;AJU14,AJD30&gt;AJV14),AJX14-AJB30,IF(AND(AJB30&lt;=AJX14,AJB30&lt;=AJU14,AJD30&gt;AJV14),AJX14-AJU14,IF(AND(AJB30&gt;AJU14,AJD30&lt;=AJV14),AJD30-AJB30,IF(AND(AJB30&lt;=AJU14,AJD30&lt;=AJV14),AJD30-AJU14,0))))),0)),0)</f>
        <v>　</v>
      </c>
      <c r="AJV30" s="857"/>
      <c r="AJW30" s="858"/>
      <c r="AJX30" s="856" t="str">
        <f>IFERROR(IF(OR(AJA30="日",AJA30="祝",AJA30=0,AJB30=""),"　",MAX(IF(AND(AJB30&lt;=AJX14,AJD30&gt;AJY14),AJY14-AJX14,IF(AJD30&lt;=AJY14,0,IF(AND(AJB30&gt;AJX14,AJD30&gt;AJY14),AJY14-AJB30,0))),0)),0)</f>
        <v>　</v>
      </c>
      <c r="AJY30" s="857"/>
      <c r="AJZ30" s="858"/>
      <c r="AKA30" s="856" t="str">
        <f t="shared" si="17"/>
        <v>　</v>
      </c>
      <c r="AKB30" s="857"/>
      <c r="AKC30" s="858"/>
      <c r="AKD30" s="859" t="str">
        <f>IF(AKG30="×",TIME(0,0,0),IF(AKQ4="非常勤",AJF30,AJR30))</f>
        <v>　</v>
      </c>
      <c r="AKE30" s="860"/>
      <c r="AKF30" s="861"/>
      <c r="AKG30" s="352"/>
      <c r="AKH30" s="859" t="str">
        <f>IF(AKK30="×",TIME(0,0,0),IF(AKQ4="非常勤",AJI30,AJU30))</f>
        <v>　</v>
      </c>
      <c r="AKI30" s="860"/>
      <c r="AKJ30" s="861"/>
      <c r="AKK30" s="352"/>
      <c r="AKL30" s="859" t="str">
        <f>IF(AKO30="×",TIME(0,0,0),IF(AKQ4="非常勤",AJL30,AJX30))</f>
        <v>　</v>
      </c>
      <c r="AKM30" s="860"/>
      <c r="AKN30" s="861"/>
      <c r="AKO30" s="352"/>
      <c r="AKP30" s="859" t="str">
        <f>IF(AKS30="×",TIME(0,0,0),IF(AKQ4="非常勤",AJO30,AKA30))</f>
        <v>　</v>
      </c>
      <c r="AKQ30" s="860"/>
      <c r="AKR30" s="861"/>
      <c r="AKS30" s="352"/>
      <c r="AKT30" s="862"/>
      <c r="AKU30" s="863"/>
      <c r="AKV30" s="862"/>
      <c r="AKW30" s="864"/>
      <c r="AKX30" s="863"/>
      <c r="AKY30" s="865"/>
      <c r="AKZ30" s="866"/>
      <c r="ALA30" s="866"/>
      <c r="ALB30" s="867"/>
      <c r="ALC30" s="377">
        <f>$A$30</f>
        <v>16</v>
      </c>
      <c r="ALD30" s="378" t="str">
        <f>$B$30</f>
        <v>木</v>
      </c>
      <c r="ALE30" s="854"/>
      <c r="ALF30" s="855"/>
      <c r="ALG30" s="854"/>
      <c r="ALH30" s="855"/>
      <c r="ALI30" s="856" t="str">
        <f>IFERROR(IF(OR(ALD30="日",ALD30="祝",ALD30=0,ALE30=""),"　",MAX(IF(AND(ALE30&lt;=ALI14,ALG30&gt;ALJ14),ALJ14-ALI14,IF(AND(ALE30&gt;ALI14,ALG30&lt;=ALJ14),ALG30-ALE30,IF(AND(ALE30&lt;=ALI14,ALG30&lt;=ALJ14),ALG30-ALI14,IF(AND(ALE30&gt;ALI14,ALG30&gt;ALJ14),ALJ14-ALE30,0)))),0)),0)</f>
        <v>　</v>
      </c>
      <c r="ALJ30" s="857"/>
      <c r="ALK30" s="858"/>
      <c r="ALL30" s="856" t="str">
        <f>IFERROR(IF(OR(ALD30="日",ALD30="祝",ALD30=0,ALE30=""),"　",MAX(IF(AND(ALE30&gt;ALO14,ALG30&gt;ALM14),0,IF(AND(ALE30&lt;=ALO14,ALE30&gt;ALL14,ALG30&gt;ALM14),ALO14-ALE30,IF(AND(ALE30&lt;=ALO14,ALE30&lt;=ALL14,ALG30&gt;ALM14),ALO14-ALL14,IF(AND(ALE30&gt;ALL14,ALG30&lt;=ALM14),ALG30-ALE30,IF(AND(ALE30&lt;=ALL14,ALG30&lt;=ALM14),ALG30-ALL14,0))))),0)),0)</f>
        <v>　</v>
      </c>
      <c r="ALM30" s="857"/>
      <c r="ALN30" s="858"/>
      <c r="ALO30" s="856" t="str">
        <f>IFERROR(IF(OR(ALD30="日",ALD30="祝",ALD30=0,ALE30=""),"　",MAX(IF(AND(ALE30&lt;=ALO14,ALG30&gt;ALP14),ALP14-ALO14,IF(ALG30&lt;=ALP14,0,IF(AND(ALE30&gt;ALO14,ALG30&gt;ALP14),ALP14-ALE30,0))),0)),0)</f>
        <v>　</v>
      </c>
      <c r="ALP30" s="857"/>
      <c r="ALQ30" s="858"/>
      <c r="ALR30" s="856" t="str">
        <f>IFERROR(IF(OR(ALD30="日",ALD30="祝",ALD30=0,ALE30=""),"　",MAX(IF(ALE30&gt;ALR14,ALG30-ALE30,IF(ALE30&lt;=ALR14,ALG30-ALR14,0)),0)),0)</f>
        <v>　</v>
      </c>
      <c r="ALS30" s="857"/>
      <c r="ALT30" s="858"/>
      <c r="ALU30" s="856" t="str">
        <f>IFERROR(IF(OR(ALD30="日",ALD30="祝",ALD30=0,ALE30=""),"　",MAX(IF(AND(ALE30&lt;=ALU14,ALG30&gt;ALV14),ALV14-ALU14,IF(AND(ALE30&gt;ALU14,ALG30&lt;=ALV14),ALG30-ALE30,IF(AND(ALE30&lt;=ALU14,ALG30&lt;=ALV14),ALG30-ALU14,IF(AND(ALE30&gt;ALU14,ALG30&gt;ALV14),ALV14-ALE30,0)))),0)),0)</f>
        <v>　</v>
      </c>
      <c r="ALV30" s="857"/>
      <c r="ALW30" s="858"/>
      <c r="ALX30" s="856" t="str">
        <f>IFERROR(IF(OR(ALD30="日",ALD30="祝",ALD30=0,ALE30=""),"　",MAX(IF(AND(ALE30&gt;AMA14,ALG30&gt;ALY14),0,IF(AND(ALE30&lt;=AMA14,ALE30&gt;ALX14,ALG30&gt;ALY14),AMA14-ALE30,IF(AND(ALE30&lt;=AMA14,ALE30&lt;=ALX14,ALG30&gt;ALY14),AMA14-ALX14,IF(AND(ALE30&gt;ALX14,ALG30&lt;=ALY14),ALG30-ALE30,IF(AND(ALE30&lt;=ALX14,ALG30&lt;=ALY14),ALG30-ALX14,0))))),0)),0)</f>
        <v>　</v>
      </c>
      <c r="ALY30" s="857"/>
      <c r="ALZ30" s="858"/>
      <c r="AMA30" s="856" t="str">
        <f>IFERROR(IF(OR(ALD30="日",ALD30="祝",ALD30=0,ALE30=""),"　",MAX(IF(AND(ALE30&lt;=AMA14,ALG30&gt;AMB14),AMB14-AMA14,IF(ALG30&lt;=AMB14,0,IF(AND(ALE30&gt;AMA14,ALG30&gt;AMB14),AMB14-ALE30,0))),0)),0)</f>
        <v>　</v>
      </c>
      <c r="AMB30" s="857"/>
      <c r="AMC30" s="858"/>
      <c r="AMD30" s="856" t="str">
        <f t="shared" si="18"/>
        <v>　</v>
      </c>
      <c r="AME30" s="857"/>
      <c r="AMF30" s="858"/>
      <c r="AMG30" s="859" t="str">
        <f>IF(AMJ30="×",TIME(0,0,0),IF(AMT4="非常勤",ALI30,ALU30))</f>
        <v>　</v>
      </c>
      <c r="AMH30" s="860"/>
      <c r="AMI30" s="861"/>
      <c r="AMJ30" s="352"/>
      <c r="AMK30" s="859" t="str">
        <f>IF(AMN30="×",TIME(0,0,0),IF(AMT4="非常勤",ALL30,ALX30))</f>
        <v>　</v>
      </c>
      <c r="AML30" s="860"/>
      <c r="AMM30" s="861"/>
      <c r="AMN30" s="352"/>
      <c r="AMO30" s="859" t="str">
        <f>IF(AMR30="×",TIME(0,0,0),IF(AMT4="非常勤",ALO30,AMA30))</f>
        <v>　</v>
      </c>
      <c r="AMP30" s="860"/>
      <c r="AMQ30" s="861"/>
      <c r="AMR30" s="352"/>
      <c r="AMS30" s="859" t="str">
        <f>IF(AMV30="×",TIME(0,0,0),IF(AMT4="非常勤",ALR30,AMD30))</f>
        <v>　</v>
      </c>
      <c r="AMT30" s="860"/>
      <c r="AMU30" s="861"/>
      <c r="AMV30" s="352"/>
      <c r="AMW30" s="862"/>
      <c r="AMX30" s="863"/>
      <c r="AMY30" s="862"/>
      <c r="AMZ30" s="864"/>
      <c r="ANA30" s="863"/>
      <c r="ANB30" s="865"/>
      <c r="ANC30" s="866"/>
      <c r="AND30" s="866"/>
      <c r="ANE30" s="867"/>
      <c r="ANF30" s="377">
        <f>$A$30</f>
        <v>16</v>
      </c>
      <c r="ANG30" s="378" t="str">
        <f>$B$30</f>
        <v>木</v>
      </c>
      <c r="ANH30" s="854"/>
      <c r="ANI30" s="855"/>
      <c r="ANJ30" s="854"/>
      <c r="ANK30" s="855"/>
      <c r="ANL30" s="856" t="str">
        <f>IFERROR(IF(OR(ANG30="日",ANG30="祝",ANG30=0,ANH30=""),"　",MAX(IF(AND(ANH30&lt;=ANL14,ANJ30&gt;ANM14),ANM14-ANL14,IF(AND(ANH30&gt;ANL14,ANJ30&lt;=ANM14),ANJ30-ANH30,IF(AND(ANH30&lt;=ANL14,ANJ30&lt;=ANM14),ANJ30-ANL14,IF(AND(ANH30&gt;ANL14,ANJ30&gt;ANM14),ANM14-ANH30,0)))),0)),0)</f>
        <v>　</v>
      </c>
      <c r="ANM30" s="857"/>
      <c r="ANN30" s="858"/>
      <c r="ANO30" s="856" t="str">
        <f>IFERROR(IF(OR(ANG30="日",ANG30="祝",ANG30=0,ANH30=""),"　",MAX(IF(AND(ANH30&gt;ANR14,ANJ30&gt;ANP14),0,IF(AND(ANH30&lt;=ANR14,ANH30&gt;ANO14,ANJ30&gt;ANP14),ANR14-ANH30,IF(AND(ANH30&lt;=ANR14,ANH30&lt;=ANO14,ANJ30&gt;ANP14),ANR14-ANO14,IF(AND(ANH30&gt;ANO14,ANJ30&lt;=ANP14),ANJ30-ANH30,IF(AND(ANH30&lt;=ANO14,ANJ30&lt;=ANP14),ANJ30-ANO14,0))))),0)),0)</f>
        <v>　</v>
      </c>
      <c r="ANP30" s="857"/>
      <c r="ANQ30" s="858"/>
      <c r="ANR30" s="856" t="str">
        <f>IFERROR(IF(OR(ANG30="日",ANG30="祝",ANG30=0,ANH30=""),"　",MAX(IF(AND(ANH30&lt;=ANR14,ANJ30&gt;ANS14),ANS14-ANR14,IF(ANJ30&lt;=ANS14,0,IF(AND(ANH30&gt;ANR14,ANJ30&gt;ANS14),ANS14-ANH30,0))),0)),0)</f>
        <v>　</v>
      </c>
      <c r="ANS30" s="857"/>
      <c r="ANT30" s="858"/>
      <c r="ANU30" s="856" t="str">
        <f>IFERROR(IF(OR(ANG30="日",ANG30="祝",ANG30=0,ANH30=""),"　",MAX(IF(ANH30&gt;ANU14,ANJ30-ANH30,IF(ANH30&lt;=ANU14,ANJ30-ANU14,0)),0)),0)</f>
        <v>　</v>
      </c>
      <c r="ANV30" s="857"/>
      <c r="ANW30" s="858"/>
      <c r="ANX30" s="856" t="str">
        <f>IFERROR(IF(OR(ANG30="日",ANG30="祝",ANG30=0,ANH30=""),"　",MAX(IF(AND(ANH30&lt;=ANX14,ANJ30&gt;ANY14),ANY14-ANX14,IF(AND(ANH30&gt;ANX14,ANJ30&lt;=ANY14),ANJ30-ANH30,IF(AND(ANH30&lt;=ANX14,ANJ30&lt;=ANY14),ANJ30-ANX14,IF(AND(ANH30&gt;ANX14,ANJ30&gt;ANY14),ANY14-ANH30,0)))),0)),0)</f>
        <v>　</v>
      </c>
      <c r="ANY30" s="857"/>
      <c r="ANZ30" s="858"/>
      <c r="AOA30" s="856" t="str">
        <f>IFERROR(IF(OR(ANG30="日",ANG30="祝",ANG30=0,ANH30=""),"　",MAX(IF(AND(ANH30&gt;AOD14,ANJ30&gt;AOB14),0,IF(AND(ANH30&lt;=AOD14,ANH30&gt;AOA14,ANJ30&gt;AOB14),AOD14-ANH30,IF(AND(ANH30&lt;=AOD14,ANH30&lt;=AOA14,ANJ30&gt;AOB14),AOD14-AOA14,IF(AND(ANH30&gt;AOA14,ANJ30&lt;=AOB14),ANJ30-ANH30,IF(AND(ANH30&lt;=AOA14,ANJ30&lt;=AOB14),ANJ30-AOA14,0))))),0)),0)</f>
        <v>　</v>
      </c>
      <c r="AOB30" s="857"/>
      <c r="AOC30" s="858"/>
      <c r="AOD30" s="856" t="str">
        <f>IFERROR(IF(OR(ANG30="日",ANG30="祝",ANG30=0,ANH30=""),"　",MAX(IF(AND(ANH30&lt;=AOD14,ANJ30&gt;AOE14),AOE14-AOD14,IF(ANJ30&lt;=AOE14,0,IF(AND(ANH30&gt;AOD14,ANJ30&gt;AOE14),AOE14-ANH30,0))),0)),0)</f>
        <v>　</v>
      </c>
      <c r="AOE30" s="857"/>
      <c r="AOF30" s="858"/>
      <c r="AOG30" s="856" t="str">
        <f t="shared" si="19"/>
        <v>　</v>
      </c>
      <c r="AOH30" s="857"/>
      <c r="AOI30" s="858"/>
      <c r="AOJ30" s="859" t="str">
        <f>IF(AOM30="×",TIME(0,0,0),IF(AOW4="非常勤",ANL30,ANX30))</f>
        <v>　</v>
      </c>
      <c r="AOK30" s="860"/>
      <c r="AOL30" s="861"/>
      <c r="AOM30" s="352"/>
      <c r="AON30" s="859" t="str">
        <f>IF(AOQ30="×",TIME(0,0,0),IF(AOW4="非常勤",ANO30,AOA30))</f>
        <v>　</v>
      </c>
      <c r="AOO30" s="860"/>
      <c r="AOP30" s="861"/>
      <c r="AOQ30" s="352"/>
      <c r="AOR30" s="859" t="str">
        <f>IF(AOU30="×",TIME(0,0,0),IF(AOW4="非常勤",ANR30,AOD30))</f>
        <v>　</v>
      </c>
      <c r="AOS30" s="860"/>
      <c r="AOT30" s="861"/>
      <c r="AOU30" s="352"/>
      <c r="AOV30" s="859" t="str">
        <f>IF(AOY30="×",TIME(0,0,0),IF(AOW4="非常勤",ANU30,AOG30))</f>
        <v>　</v>
      </c>
      <c r="AOW30" s="860"/>
      <c r="AOX30" s="861"/>
      <c r="AOY30" s="352"/>
      <c r="AOZ30" s="862"/>
      <c r="APA30" s="863"/>
      <c r="APB30" s="862"/>
      <c r="APC30" s="864"/>
      <c r="APD30" s="863"/>
      <c r="APE30" s="865"/>
      <c r="APF30" s="866"/>
      <c r="APG30" s="866"/>
      <c r="APH30" s="867"/>
    </row>
    <row r="31" spans="1:1100" ht="15" customHeight="1">
      <c r="A31" s="377">
        <f>DAY(DATE('別紙2-1【初めに入力】'!$W$2,'別紙2-1【初めに入力】'!$Q$2,A30+1))</f>
        <v>17</v>
      </c>
      <c r="B31" s="378" t="str">
        <f>IF(IFERROR(MATCH(DATE('別紙2-1【初めに入力】'!$W$2,'別紙2-1【初めに入力】'!$Q$2,$A31),万年カレンダー・祝日!$K$2:$K$27,0),0)&gt;=1,"祝",TEXT(WEEKDAY(DATE('別紙2-1【初めに入力】'!$W$2,'別紙2-1【初めに入力】'!$Q$2,'別表_個別勤務状況（1～20）'!A31)),"aaa"))</f>
        <v>金</v>
      </c>
      <c r="C31" s="797"/>
      <c r="D31" s="797"/>
      <c r="E31" s="797"/>
      <c r="F31" s="797"/>
      <c r="G31" s="856" t="str">
        <f>IFERROR(IF(OR(B31="日",B31="祝",B31=0,C31=""),"　",MAX(IF(AND(C31&lt;=G14,E31&gt;H14),H14-G14,IF(AND(C31&gt;G14,E31&lt;=H14),E31-C31,IF(AND(C31&lt;=G14,E31&lt;=H14),E31-G14,IF(AND(C31&gt;G14,E31&gt;H14),H14-C31,0)))),0)),0)</f>
        <v>　</v>
      </c>
      <c r="H31" s="857"/>
      <c r="I31" s="858"/>
      <c r="J31" s="856" t="str">
        <f>IFERROR(IF(OR(B31="日",B31="祝",B31=0,C31=""),"　",MAX(IF(AND(C31&gt;M14,E31&gt;K14),0,IF(AND(C31&lt;=M14,C31&gt;J14,E31&gt;K14),M14-C31,IF(AND(C31&lt;=M14,C31&lt;=J14,E31&gt;K14),M14-J14,IF(AND(C31&gt;J14,E31&lt;=K14),E31-C31,IF(AND(C31&lt;=J14,E31&lt;=K14),E31-J14,0))))),0)),0)</f>
        <v>　</v>
      </c>
      <c r="K31" s="857"/>
      <c r="L31" s="858"/>
      <c r="M31" s="856" t="str">
        <f>IFERROR(IF(OR(B31="日",B31="祝",B31=0,C31=""),"　",MAX(IF(AND(C31&lt;=M14,E31&gt;N14),N14-M14,IF(E31&lt;=N14,0,IF(AND(C31&gt;M14,E31&gt;N14),N14-C31,0))),0)),0)</f>
        <v>　</v>
      </c>
      <c r="N31" s="857"/>
      <c r="O31" s="858"/>
      <c r="P31" s="856" t="str">
        <f>IFERROR(IF(OR(B31="日",B31="祝",B31=0,C31=""),"　",MAX(IF(C31&gt;P14,E31-C31,IF(C31&lt;=P14,E31-P14,0)),0)),0)</f>
        <v>　</v>
      </c>
      <c r="Q31" s="857"/>
      <c r="R31" s="858"/>
      <c r="S31" s="856" t="str">
        <f>IFERROR(IF(OR(B31="日",B31="祝",B31=0,C31=""),"　",MAX(IF(AND(C31&lt;=S14,E31&gt;T14),T14-S14,IF(AND(C31&gt;S14,E31&lt;=T14),E31-C31,IF(AND(C31&lt;=S14,E31&lt;=T14),E31-S14,IF(AND(C31&gt;S14,E31&gt;T14),T14-C31,0)))),0)),0)</f>
        <v>　</v>
      </c>
      <c r="T31" s="857"/>
      <c r="U31" s="858"/>
      <c r="V31" s="856" t="str">
        <f>IFERROR(IF(OR(B31="日",B31="祝",B31=0,C31=""),"　",MAX(IF(AND(C31&gt;Y14,E31&gt;W14),0,IF(AND(C31&lt;=Y14,C31&gt;V14,E31&gt;W14),Y14-C31,IF(AND(C31&lt;=Y14,C31&lt;=V14,E31&gt;W14),Y14-V14,IF(AND(C31&gt;V14,E31&lt;=W14),E31-C31,IF(AND(C31&lt;=V14,E31&lt;=W14),E31-V14,0))))),0)),0)</f>
        <v>　</v>
      </c>
      <c r="W31" s="857"/>
      <c r="X31" s="858"/>
      <c r="Y31" s="856" t="str">
        <f>IFERROR(IF(OR(B31="日",B31="祝",B31=0,C31=""),"　",MAX(IF(AND(C31&lt;=Y14,E31&gt;Z14),Z14-Y14,IF(E31&lt;=Z14,0,IF(AND(C31&gt;Y14,E31&gt;Z14),Z14-C31,0))),0)),0)</f>
        <v>　</v>
      </c>
      <c r="Z31" s="857"/>
      <c r="AA31" s="858"/>
      <c r="AB31" s="856" t="str">
        <f t="shared" si="0"/>
        <v>　</v>
      </c>
      <c r="AC31" s="857"/>
      <c r="AD31" s="858"/>
      <c r="AE31" s="954" t="str">
        <f>IF(AH31="×",TIME(0,0,0),IF(AR4="非常勤",G31,S31))</f>
        <v>　</v>
      </c>
      <c r="AF31" s="885"/>
      <c r="AG31" s="885"/>
      <c r="AH31" s="352"/>
      <c r="AI31" s="954" t="str">
        <f>IF(AL31="×",TIME(0,0,0),IF(AR4="非常勤",J31,V31))</f>
        <v>　</v>
      </c>
      <c r="AJ31" s="885"/>
      <c r="AK31" s="885"/>
      <c r="AL31" s="352"/>
      <c r="AM31" s="954" t="str">
        <f>IF(AP31="×",TIME(0,0,0),IF(AR4="非常勤",M31,Y31))</f>
        <v>　</v>
      </c>
      <c r="AN31" s="885"/>
      <c r="AO31" s="885"/>
      <c r="AP31" s="352"/>
      <c r="AQ31" s="954" t="str">
        <f>IF(AT31="×",TIME(0,0,0),IF(AR4="非常勤",P31,AB31))</f>
        <v>　</v>
      </c>
      <c r="AR31" s="885"/>
      <c r="AS31" s="955"/>
      <c r="AT31" s="352"/>
      <c r="AU31" s="956"/>
      <c r="AV31" s="956"/>
      <c r="AW31" s="862"/>
      <c r="AX31" s="864"/>
      <c r="AY31" s="863"/>
      <c r="AZ31" s="865"/>
      <c r="BA31" s="866"/>
      <c r="BB31" s="866"/>
      <c r="BC31" s="867"/>
      <c r="BD31" s="377">
        <f>$A$31</f>
        <v>17</v>
      </c>
      <c r="BE31" s="378" t="str">
        <f>$B$31</f>
        <v>金</v>
      </c>
      <c r="BF31" s="854"/>
      <c r="BG31" s="855"/>
      <c r="BH31" s="854"/>
      <c r="BI31" s="855"/>
      <c r="BJ31" s="856" t="str">
        <f>IFERROR(IF(OR(BE31="日",BE31="祝",BE31=0,BF31=""),"　",MAX(IF(AND(BF31&lt;=BJ14,BH31&gt;BK14),BK14-BJ14,IF(AND(BF31&gt;BJ14,BH31&lt;=BK14),BH31-BF31,IF(AND(BF31&lt;=BJ14,BH31&lt;=BK14),BH31-BJ14,IF(AND(BF31&gt;BJ14,BH31&gt;BK14),BK14-BF31,0)))),0)),0)</f>
        <v>　</v>
      </c>
      <c r="BK31" s="857"/>
      <c r="BL31" s="858"/>
      <c r="BM31" s="856" t="str">
        <f>IFERROR(IF(OR(BE31="日",BE31="祝",BE31=0,BF31=""),"　",MAX(IF(AND(BF31&gt;BP14,BH31&gt;BN14),0,IF(AND(BF31&lt;=BP14,BF31&gt;BM14,BH31&gt;BN14),BP14-BF31,IF(AND(BF31&lt;=BP14,BF31&lt;=BM14,BH31&gt;BN14),BP14-BM14,IF(AND(BF31&gt;BM14,BH31&lt;=BN14),BH31-BF31,IF(AND(BF31&lt;=BM14,BH31&lt;=BN14),BH31-BM14,0))))),0)),0)</f>
        <v>　</v>
      </c>
      <c r="BN31" s="857"/>
      <c r="BO31" s="858"/>
      <c r="BP31" s="856" t="str">
        <f>IFERROR(IF(OR(BE31="日",BE31="祝",BE31=0,BF31=""),"　",MAX(IF(AND(BF31&lt;=BP14,BH31&gt;BQ14),BQ14-BP14,IF(BH31&lt;=BQ14,0,IF(AND(BF31&gt;BP14,BH31&gt;BQ14),BQ14-BF31,0))),0)),0)</f>
        <v>　</v>
      </c>
      <c r="BQ31" s="857"/>
      <c r="BR31" s="858"/>
      <c r="BS31" s="856" t="str">
        <f>IFERROR(IF(OR(BE31="日",BE31="祝",BE31=0,BF31=""),"　",MAX(IF(BF31&gt;BS14,BH31-BF31,IF(BF31&lt;=BS14,BH31-BS14,0)),0)),0)</f>
        <v>　</v>
      </c>
      <c r="BT31" s="857"/>
      <c r="BU31" s="858"/>
      <c r="BV31" s="856" t="str">
        <f>IFERROR(IF(OR(BE31="日",BE31="祝",BE31=0,BF31=""),"　",MAX(IF(AND(BF31&lt;=BV14,BH31&gt;BW14),BW14-BV14,IF(AND(BF31&gt;BV14,BH31&lt;=BW14),BH31-BF31,IF(AND(BF31&lt;=BV14,BH31&lt;=BW14),BH31-BV14,IF(AND(BF31&gt;BV14,BH31&gt;BW14),BW14-BF31,0)))),0)),0)</f>
        <v>　</v>
      </c>
      <c r="BW31" s="857"/>
      <c r="BX31" s="858"/>
      <c r="BY31" s="856" t="str">
        <f>IFERROR(IF(OR(BE31="日",BE31="祝",BE31=0,BF31=""),"　",MAX(IF(AND(BF31&gt;CB14,BH31&gt;BZ14),0,IF(AND(BF31&lt;=CB14,BF31&gt;BY14,BH31&gt;BZ14),CB14-BF31,IF(AND(BF31&lt;=CB14,BF31&lt;=BY14,BH31&gt;BZ14),CB14-BY14,IF(AND(BF31&gt;BY14,BH31&lt;=BZ14),BH31-BF31,IF(AND(BF31&lt;=BY14,BH31&lt;=BZ14),BH31-BY14,0))))),0)),0)</f>
        <v>　</v>
      </c>
      <c r="BZ31" s="857"/>
      <c r="CA31" s="858"/>
      <c r="CB31" s="856" t="str">
        <f>IFERROR(IF(OR(BE31="日",BE31="祝",BE31=0,BF31=""),"　",MAX(IF(AND(BF31&lt;=CB14,BH31&gt;CC14),CC14-CB14,IF(BH31&lt;=CC14,0,IF(AND(BF31&gt;CB14,BH31&gt;CC14),CC14-BF31,0))),0)),0)</f>
        <v>　</v>
      </c>
      <c r="CC31" s="857"/>
      <c r="CD31" s="858"/>
      <c r="CE31" s="856" t="str">
        <f t="shared" si="1"/>
        <v>　</v>
      </c>
      <c r="CF31" s="857"/>
      <c r="CG31" s="858"/>
      <c r="CH31" s="859" t="str">
        <f>IF(CK31="×",TIME(0,0,0),IF(CU4="非常勤",BJ31,BV31))</f>
        <v>　</v>
      </c>
      <c r="CI31" s="860"/>
      <c r="CJ31" s="861"/>
      <c r="CK31" s="352"/>
      <c r="CL31" s="859" t="str">
        <f>IF(CO31="×",TIME(0,0,0),IF(CU4="非常勤",BM31,BY31))</f>
        <v>　</v>
      </c>
      <c r="CM31" s="860"/>
      <c r="CN31" s="861"/>
      <c r="CO31" s="352"/>
      <c r="CP31" s="859" t="str">
        <f>IF(CS31="×",TIME(0,0,0),IF(CU4="非常勤",BP31,CB31))</f>
        <v>　</v>
      </c>
      <c r="CQ31" s="860"/>
      <c r="CR31" s="861"/>
      <c r="CS31" s="352"/>
      <c r="CT31" s="859" t="str">
        <f>IF(CW31="×",TIME(0,0,0),IF(CU4="非常勤",BS31,CE31))</f>
        <v>　</v>
      </c>
      <c r="CU31" s="860"/>
      <c r="CV31" s="861"/>
      <c r="CW31" s="352"/>
      <c r="CX31" s="862"/>
      <c r="CY31" s="863"/>
      <c r="CZ31" s="862"/>
      <c r="DA31" s="864"/>
      <c r="DB31" s="863"/>
      <c r="DC31" s="865"/>
      <c r="DD31" s="866"/>
      <c r="DE31" s="866"/>
      <c r="DF31" s="867"/>
      <c r="DG31" s="377">
        <f>$A$31</f>
        <v>17</v>
      </c>
      <c r="DH31" s="378" t="str">
        <f>$B$31</f>
        <v>金</v>
      </c>
      <c r="DI31" s="854"/>
      <c r="DJ31" s="855"/>
      <c r="DK31" s="854"/>
      <c r="DL31" s="855"/>
      <c r="DM31" s="856" t="str">
        <f>IFERROR(IF(OR(DH31="日",DH31="祝",DH31=0,DI31=""),"　",MAX(IF(AND(DI31&lt;=DM14,DK31&gt;DN14),DN14-DM14,IF(AND(DI31&gt;DM14,DK31&lt;=DN14),DK31-DI31,IF(AND(DI31&lt;=DM14,DK31&lt;=DN14),DK31-DM14,IF(AND(DI31&gt;DM14,DK31&gt;DN14),DN14-DI31,0)))),0)),0)</f>
        <v>　</v>
      </c>
      <c r="DN31" s="857"/>
      <c r="DO31" s="858"/>
      <c r="DP31" s="856" t="str">
        <f>IFERROR(IF(OR(DH31="日",DH31="祝",DH31=0,DI31=""),"　",MAX(IF(AND(DI31&gt;DS14,DK31&gt;DQ14),0,IF(AND(DI31&lt;=DS14,DI31&gt;DP14,DK31&gt;DQ14),DS14-DI31,IF(AND(DI31&lt;=DS14,DI31&lt;=DP14,DK31&gt;DQ14),DS14-DP14,IF(AND(DI31&gt;DP14,DK31&lt;=DQ14),DK31-DI31,IF(AND(DI31&lt;=DP14,DK31&lt;=DQ14),DK31-DP14,0))))),0)),0)</f>
        <v>　</v>
      </c>
      <c r="DQ31" s="857"/>
      <c r="DR31" s="858"/>
      <c r="DS31" s="856" t="str">
        <f>IFERROR(IF(OR(DH31="日",DH31="祝",DH31=0,DI31=""),"　",MAX(IF(AND(DI31&lt;=DS14,DK31&gt;DT14),DT14-DS14,IF(DK31&lt;=DT14,0,IF(AND(DI31&gt;DS14,DK31&gt;DT14),DT14-DI31,0))),0)),0)</f>
        <v>　</v>
      </c>
      <c r="DT31" s="857"/>
      <c r="DU31" s="858"/>
      <c r="DV31" s="856" t="str">
        <f>IFERROR(IF(OR(DH31="日",DH31="祝",DH31=0,DI31=""),"　",MAX(IF(DI31&gt;DV14,DK31-DI31,IF(DI31&lt;=DV14,DK31-DV14,0)),0)),0)</f>
        <v>　</v>
      </c>
      <c r="DW31" s="857"/>
      <c r="DX31" s="858"/>
      <c r="DY31" s="856" t="str">
        <f>IFERROR(IF(OR(DH31="日",DH31="祝",DH31=0,DI31=""),"　",MAX(IF(AND(DI31&lt;=DY14,DK31&gt;DZ14),DZ14-DY14,IF(AND(DI31&gt;DY14,DK31&lt;=DZ14),DK31-DI31,IF(AND(DI31&lt;=DY14,DK31&lt;=DZ14),DK31-DY14,IF(AND(DI31&gt;DY14,DK31&gt;DZ14),DZ14-DI31,0)))),0)),0)</f>
        <v>　</v>
      </c>
      <c r="DZ31" s="857"/>
      <c r="EA31" s="858"/>
      <c r="EB31" s="856" t="str">
        <f>IFERROR(IF(OR(DH31="日",DH31="祝",DH31=0,DI31=""),"　",MAX(IF(AND(DI31&gt;EE14,DK31&gt;EC14),0,IF(AND(DI31&lt;=EE14,DI31&gt;EB14,DK31&gt;EC14),EE14-DI31,IF(AND(DI31&lt;=EE14,DI31&lt;=EB14,DK31&gt;EC14),EE14-EB14,IF(AND(DI31&gt;EB14,DK31&lt;=EC14),DK31-DI31,IF(AND(DI31&lt;=EB14,DK31&lt;=EC14),DK31-EB14,0))))),0)),0)</f>
        <v>　</v>
      </c>
      <c r="EC31" s="857"/>
      <c r="ED31" s="858"/>
      <c r="EE31" s="856" t="str">
        <f>IFERROR(IF(OR(DH31="日",DH31="祝",DH31=0,DI31=""),"　",MAX(IF(AND(DI31&lt;=EE14,DK31&gt;EF14),EF14-EE14,IF(DK31&lt;=EF14,0,IF(AND(DI31&gt;EE14,DK31&gt;EF14),EF14-DI31,0))),0)),0)</f>
        <v>　</v>
      </c>
      <c r="EF31" s="857"/>
      <c r="EG31" s="858"/>
      <c r="EH31" s="856" t="str">
        <f t="shared" si="2"/>
        <v>　</v>
      </c>
      <c r="EI31" s="857"/>
      <c r="EJ31" s="858"/>
      <c r="EK31" s="859" t="str">
        <f>IF(EN31="×",TIME(0,0,0),IF(EX4="非常勤",DM31,DY31))</f>
        <v>　</v>
      </c>
      <c r="EL31" s="860"/>
      <c r="EM31" s="861"/>
      <c r="EN31" s="352"/>
      <c r="EO31" s="859" t="str">
        <f>IF(ER31="×",TIME(0,0,0),IF(EX4="非常勤",DP31,EB31))</f>
        <v>　</v>
      </c>
      <c r="EP31" s="860"/>
      <c r="EQ31" s="861"/>
      <c r="ER31" s="352"/>
      <c r="ES31" s="859" t="str">
        <f>IF(EV31="×",TIME(0,0,0),IF(EX4="非常勤",DS31,EE31))</f>
        <v>　</v>
      </c>
      <c r="ET31" s="860"/>
      <c r="EU31" s="861"/>
      <c r="EV31" s="352"/>
      <c r="EW31" s="859" t="str">
        <f>IF(EZ31="×",TIME(0,0,0),IF(EX4="非常勤",DV31,EH31))</f>
        <v>　</v>
      </c>
      <c r="EX31" s="860"/>
      <c r="EY31" s="861"/>
      <c r="EZ31" s="352"/>
      <c r="FA31" s="862"/>
      <c r="FB31" s="863"/>
      <c r="FC31" s="862"/>
      <c r="FD31" s="864"/>
      <c r="FE31" s="863"/>
      <c r="FF31" s="865"/>
      <c r="FG31" s="866"/>
      <c r="FH31" s="866"/>
      <c r="FI31" s="867"/>
      <c r="FJ31" s="377">
        <f>$A$31</f>
        <v>17</v>
      </c>
      <c r="FK31" s="378" t="str">
        <f>$B$31</f>
        <v>金</v>
      </c>
      <c r="FL31" s="854"/>
      <c r="FM31" s="855"/>
      <c r="FN31" s="854"/>
      <c r="FO31" s="855"/>
      <c r="FP31" s="856" t="str">
        <f>IFERROR(IF(OR(FK31="日",FK31="祝",FK31=0,FL31=""),"　",MAX(IF(AND(FL31&lt;=FP14,FN31&gt;FQ14),FQ14-FP14,IF(AND(FL31&gt;FP14,FN31&lt;=FQ14),FN31-FL31,IF(AND(FL31&lt;=FP14,FN31&lt;=FQ14),FN31-FP14,IF(AND(FL31&gt;FP14,FN31&gt;FQ14),FQ14-FL31,0)))),0)),0)</f>
        <v>　</v>
      </c>
      <c r="FQ31" s="857"/>
      <c r="FR31" s="858"/>
      <c r="FS31" s="856" t="str">
        <f>IFERROR(IF(OR(FK31="日",FK31="祝",FK31=0,FL31=""),"　",MAX(IF(AND(FL31&gt;FV14,FN31&gt;FT14),0,IF(AND(FL31&lt;=FV14,FL31&gt;FS14,FN31&gt;FT14),FV14-FL31,IF(AND(FL31&lt;=FV14,FL31&lt;=FS14,FN31&gt;FT14),FV14-FS14,IF(AND(FL31&gt;FS14,FN31&lt;=FT14),FN31-FL31,IF(AND(FL31&lt;=FS14,FN31&lt;=FT14),FN31-FS14,0))))),0)),0)</f>
        <v>　</v>
      </c>
      <c r="FT31" s="857"/>
      <c r="FU31" s="858"/>
      <c r="FV31" s="856" t="str">
        <f>IFERROR(IF(OR(FK31="日",FK31="祝",FK31=0,FL31=""),"　",MAX(IF(AND(FL31&lt;=FV14,FN31&gt;FW14),FW14-FV14,IF(FN31&lt;=FW14,0,IF(AND(FL31&gt;FV14,FN31&gt;FW14),FW14-FL31,0))),0)),0)</f>
        <v>　</v>
      </c>
      <c r="FW31" s="857"/>
      <c r="FX31" s="858"/>
      <c r="FY31" s="856" t="str">
        <f>IFERROR(IF(OR(FK31="日",FK31="祝",FK31=0,FL31=""),"　",MAX(IF(FL31&gt;FY14,FN31-FL31,IF(FL31&lt;=FY14,FN31-FY14,0)),0)),0)</f>
        <v>　</v>
      </c>
      <c r="FZ31" s="857"/>
      <c r="GA31" s="858"/>
      <c r="GB31" s="856" t="str">
        <f>IFERROR(IF(OR(FK31="日",FK31="祝",FK31=0,FL31=""),"　",MAX(IF(AND(FL31&lt;=GB14,FN31&gt;GC14),GC14-GB14,IF(AND(FL31&gt;GB14,FN31&lt;=GC14),FN31-FL31,IF(AND(FL31&lt;=GB14,FN31&lt;=GC14),FN31-GB14,IF(AND(FL31&gt;GB14,FN31&gt;GC14),GC14-FL31,0)))),0)),0)</f>
        <v>　</v>
      </c>
      <c r="GC31" s="857"/>
      <c r="GD31" s="858"/>
      <c r="GE31" s="856" t="str">
        <f>IFERROR(IF(OR(FK31="日",FK31="祝",FK31=0,FL31=""),"　",MAX(IF(AND(FL31&gt;GH14,FN31&gt;GF14),0,IF(AND(FL31&lt;=GH14,FL31&gt;GE14,FN31&gt;GF14),GH14-FL31,IF(AND(FL31&lt;=GH14,FL31&lt;=GE14,FN31&gt;GF14),GH14-GE14,IF(AND(FL31&gt;GE14,FN31&lt;=GF14),FN31-FL31,IF(AND(FL31&lt;=GE14,FN31&lt;=GF14),FN31-GE14,0))))),0)),0)</f>
        <v>　</v>
      </c>
      <c r="GF31" s="857"/>
      <c r="GG31" s="858"/>
      <c r="GH31" s="856" t="str">
        <f>IFERROR(IF(OR(FK31="日",FK31="祝",FK31=0,FL31=""),"　",MAX(IF(AND(FL31&lt;=GH14,FN31&gt;GI14),GI14-GH14,IF(FN31&lt;=GI14,0,IF(AND(FL31&gt;GH14,FN31&gt;GI14),GI14-FL31,0))),0)),0)</f>
        <v>　</v>
      </c>
      <c r="GI31" s="857"/>
      <c r="GJ31" s="858"/>
      <c r="GK31" s="856" t="str">
        <f t="shared" si="3"/>
        <v>　</v>
      </c>
      <c r="GL31" s="857"/>
      <c r="GM31" s="858"/>
      <c r="GN31" s="859" t="str">
        <f>IF(GQ31="×",TIME(0,0,0),IF(HA4="非常勤",FP31,GB31))</f>
        <v>　</v>
      </c>
      <c r="GO31" s="860"/>
      <c r="GP31" s="861"/>
      <c r="GQ31" s="352"/>
      <c r="GR31" s="859" t="str">
        <f>IF(GU31="×",TIME(0,0,0),IF(HA4="非常勤",FS31,GE31))</f>
        <v>　</v>
      </c>
      <c r="GS31" s="860"/>
      <c r="GT31" s="861"/>
      <c r="GU31" s="352"/>
      <c r="GV31" s="859" t="str">
        <f>IF(GY31="×",TIME(0,0,0),IF(HA4="非常勤",FV31,GH31))</f>
        <v>　</v>
      </c>
      <c r="GW31" s="860"/>
      <c r="GX31" s="861"/>
      <c r="GY31" s="352"/>
      <c r="GZ31" s="859" t="str">
        <f>IF(HC31="×",TIME(0,0,0),IF(HA4="非常勤",FY31,GK31))</f>
        <v>　</v>
      </c>
      <c r="HA31" s="860"/>
      <c r="HB31" s="861"/>
      <c r="HC31" s="352"/>
      <c r="HD31" s="862"/>
      <c r="HE31" s="863"/>
      <c r="HF31" s="862"/>
      <c r="HG31" s="864"/>
      <c r="HH31" s="863"/>
      <c r="HI31" s="865"/>
      <c r="HJ31" s="866"/>
      <c r="HK31" s="866"/>
      <c r="HL31" s="867"/>
      <c r="HM31" s="377">
        <f>$A$31</f>
        <v>17</v>
      </c>
      <c r="HN31" s="378" t="str">
        <f>$B$31</f>
        <v>金</v>
      </c>
      <c r="HO31" s="854"/>
      <c r="HP31" s="855"/>
      <c r="HQ31" s="854"/>
      <c r="HR31" s="855"/>
      <c r="HS31" s="856" t="str">
        <f>IFERROR(IF(OR(HN31="日",HN31="祝",HN31=0,HO31=""),"　",MAX(IF(AND(HO31&lt;=HS14,HQ31&gt;HT14),HT14-HS14,IF(AND(HO31&gt;HS14,HQ31&lt;=HT14),HQ31-HO31,IF(AND(HO31&lt;=HS14,HQ31&lt;=HT14),HQ31-HS14,IF(AND(HO31&gt;HS14,HQ31&gt;HT14),HT14-HO31,0)))),0)),0)</f>
        <v>　</v>
      </c>
      <c r="HT31" s="857"/>
      <c r="HU31" s="858"/>
      <c r="HV31" s="856" t="str">
        <f>IFERROR(IF(OR(HN31="日",HN31="祝",HN31=0,HO31=""),"　",MAX(IF(AND(HO31&gt;HY14,HQ31&gt;HW14),0,IF(AND(HO31&lt;=HY14,HO31&gt;HV14,HQ31&gt;HW14),HY14-HO31,IF(AND(HO31&lt;=HY14,HO31&lt;=HV14,HQ31&gt;HW14),HY14-HV14,IF(AND(HO31&gt;HV14,HQ31&lt;=HW14),HQ31-HO31,IF(AND(HO31&lt;=HV14,HQ31&lt;=HW14),HQ31-HV14,0))))),0)),0)</f>
        <v>　</v>
      </c>
      <c r="HW31" s="857"/>
      <c r="HX31" s="858"/>
      <c r="HY31" s="856" t="str">
        <f>IFERROR(IF(OR(HN31="日",HN31="祝",HN31=0,HO31=""),"　",MAX(IF(AND(HO31&lt;=HY14,HQ31&gt;HZ14),HZ14-HY14,IF(HQ31&lt;=HZ14,0,IF(AND(HO31&gt;HY14,HQ31&gt;HZ14),HZ14-HO31,0))),0)),0)</f>
        <v>　</v>
      </c>
      <c r="HZ31" s="857"/>
      <c r="IA31" s="858"/>
      <c r="IB31" s="856" t="str">
        <f>IFERROR(IF(OR(HN31="日",HN31="祝",HN31=0,HO31=""),"　",MAX(IF(HO31&gt;IB14,HQ31-HO31,IF(HO31&lt;=IB14,HQ31-IB14,0)),0)),0)</f>
        <v>　</v>
      </c>
      <c r="IC31" s="857"/>
      <c r="ID31" s="858"/>
      <c r="IE31" s="856" t="str">
        <f>IFERROR(IF(OR(HN31="日",HN31="祝",HN31=0,HO31=""),"　",MAX(IF(AND(HO31&lt;=IE14,HQ31&gt;IF14),IF14-IE14,IF(AND(HO31&gt;IE14,HQ31&lt;=IF14),HQ31-HO31,IF(AND(HO31&lt;=IE14,HQ31&lt;=IF14),HQ31-IE14,IF(AND(HO31&gt;IE14,HQ31&gt;IF14),IF14-HO31,0)))),0)),0)</f>
        <v>　</v>
      </c>
      <c r="IF31" s="857"/>
      <c r="IG31" s="858"/>
      <c r="IH31" s="856" t="str">
        <f>IFERROR(IF(OR(HN31="日",HN31="祝",HN31=0,HO31=""),"　",MAX(IF(AND(HO31&gt;IK14,HQ31&gt;II14),0,IF(AND(HO31&lt;=IK14,HO31&gt;IH14,HQ31&gt;II14),IK14-HO31,IF(AND(HO31&lt;=IK14,HO31&lt;=IH14,HQ31&gt;II14),IK14-IH14,IF(AND(HO31&gt;IH14,HQ31&lt;=II14),HQ31-HO31,IF(AND(HO31&lt;=IH14,HQ31&lt;=II14),HQ31-IH14,0))))),0)),0)</f>
        <v>　</v>
      </c>
      <c r="II31" s="857"/>
      <c r="IJ31" s="858"/>
      <c r="IK31" s="856" t="str">
        <f>IFERROR(IF(OR(HN31="日",HN31="祝",HN31=0,HO31=""),"　",MAX(IF(AND(HO31&lt;=IK14,HQ31&gt;IL14),IL14-IK14,IF(HQ31&lt;=IL14,0,IF(AND(HO31&gt;IK14,HQ31&gt;IL14),IL14-HO31,0))),0)),0)</f>
        <v>　</v>
      </c>
      <c r="IL31" s="857"/>
      <c r="IM31" s="858"/>
      <c r="IN31" s="856" t="str">
        <f t="shared" si="4"/>
        <v>　</v>
      </c>
      <c r="IO31" s="857"/>
      <c r="IP31" s="858"/>
      <c r="IQ31" s="859" t="str">
        <f>IF(IT31="×",TIME(0,0,0),IF(JD4="非常勤",HS31,IE31))</f>
        <v>　</v>
      </c>
      <c r="IR31" s="860"/>
      <c r="IS31" s="861"/>
      <c r="IT31" s="352"/>
      <c r="IU31" s="859" t="str">
        <f>IF(IX31="×",TIME(0,0,0),IF(JD4="非常勤",HV31,IH31))</f>
        <v>　</v>
      </c>
      <c r="IV31" s="860"/>
      <c r="IW31" s="861"/>
      <c r="IX31" s="352"/>
      <c r="IY31" s="859" t="str">
        <f>IF(JB31="×",TIME(0,0,0),IF(JD4="非常勤",HY31,IK31))</f>
        <v>　</v>
      </c>
      <c r="IZ31" s="860"/>
      <c r="JA31" s="861"/>
      <c r="JB31" s="352"/>
      <c r="JC31" s="859" t="str">
        <f>IF(JF31="×",TIME(0,0,0),IF(JD4="非常勤",IB31,IN31))</f>
        <v>　</v>
      </c>
      <c r="JD31" s="860"/>
      <c r="JE31" s="861"/>
      <c r="JF31" s="352"/>
      <c r="JG31" s="862"/>
      <c r="JH31" s="863"/>
      <c r="JI31" s="862"/>
      <c r="JJ31" s="864"/>
      <c r="JK31" s="863"/>
      <c r="JL31" s="865"/>
      <c r="JM31" s="866"/>
      <c r="JN31" s="866"/>
      <c r="JO31" s="867"/>
      <c r="JP31" s="377">
        <f>$A$31</f>
        <v>17</v>
      </c>
      <c r="JQ31" s="378" t="str">
        <f>$B$31</f>
        <v>金</v>
      </c>
      <c r="JR31" s="854"/>
      <c r="JS31" s="855"/>
      <c r="JT31" s="854"/>
      <c r="JU31" s="855"/>
      <c r="JV31" s="856" t="str">
        <f>IFERROR(IF(OR(JQ31="日",JQ31="祝",JQ31=0,JR31=""),"　",MAX(IF(AND(JR31&lt;=JV14,JT31&gt;JW14),JW14-JV14,IF(AND(JR31&gt;JV14,JT31&lt;=JW14),JT31-JR31,IF(AND(JR31&lt;=JV14,JT31&lt;=JW14),JT31-JV14,IF(AND(JR31&gt;JV14,JT31&gt;JW14),JW14-JR31,0)))),0)),0)</f>
        <v>　</v>
      </c>
      <c r="JW31" s="857"/>
      <c r="JX31" s="858"/>
      <c r="JY31" s="856" t="str">
        <f>IFERROR(IF(OR(JQ31="日",JQ31="祝",JQ31=0,JR31=""),"　",MAX(IF(AND(JR31&gt;KB14,JT31&gt;JZ14),0,IF(AND(JR31&lt;=KB14,JR31&gt;JY14,JT31&gt;JZ14),KB14-JR31,IF(AND(JR31&lt;=KB14,JR31&lt;=JY14,JT31&gt;JZ14),KB14-JY14,IF(AND(JR31&gt;JY14,JT31&lt;=JZ14),JT31-JR31,IF(AND(JR31&lt;=JY14,JT31&lt;=JZ14),JT31-JY14,0))))),0)),0)</f>
        <v>　</v>
      </c>
      <c r="JZ31" s="857"/>
      <c r="KA31" s="858"/>
      <c r="KB31" s="856" t="str">
        <f>IFERROR(IF(OR(JQ31="日",JQ31="祝",JQ31=0,JR31=""),"　",MAX(IF(AND(JR31&lt;=KB14,JT31&gt;KC14),KC14-KB14,IF(JT31&lt;=KC14,0,IF(AND(JR31&gt;KB14,JT31&gt;KC14),KC14-JR31,0))),0)),0)</f>
        <v>　</v>
      </c>
      <c r="KC31" s="857"/>
      <c r="KD31" s="858"/>
      <c r="KE31" s="856" t="str">
        <f>IFERROR(IF(OR(JQ31="日",JQ31="祝",JQ31=0,JR31=""),"　",MAX(IF(JR31&gt;KE14,JT31-JR31,IF(JR31&lt;=KE14,JT31-KE14,0)),0)),0)</f>
        <v>　</v>
      </c>
      <c r="KF31" s="857"/>
      <c r="KG31" s="858"/>
      <c r="KH31" s="856" t="str">
        <f>IFERROR(IF(OR(JQ31="日",JQ31="祝",JQ31=0,JR31=""),"　",MAX(IF(AND(JR31&lt;=KH14,JT31&gt;KI14),KI14-KH14,IF(AND(JR31&gt;KH14,JT31&lt;=KI14),JT31-JR31,IF(AND(JR31&lt;=KH14,JT31&lt;=KI14),JT31-KH14,IF(AND(JR31&gt;KH14,JT31&gt;KI14),KI14-JR31,0)))),0)),0)</f>
        <v>　</v>
      </c>
      <c r="KI31" s="857"/>
      <c r="KJ31" s="858"/>
      <c r="KK31" s="856" t="str">
        <f>IFERROR(IF(OR(JQ31="日",JQ31="祝",JQ31=0,JR31=""),"　",MAX(IF(AND(JR31&gt;KN14,JT31&gt;KL14),0,IF(AND(JR31&lt;=KN14,JR31&gt;KK14,JT31&gt;KL14),KN14-JR31,IF(AND(JR31&lt;=KN14,JR31&lt;=KK14,JT31&gt;KL14),KN14-KK14,IF(AND(JR31&gt;KK14,JT31&lt;=KL14),JT31-JR31,IF(AND(JR31&lt;=KK14,JT31&lt;=KL14),JT31-KK14,0))))),0)),0)</f>
        <v>　</v>
      </c>
      <c r="KL31" s="857"/>
      <c r="KM31" s="858"/>
      <c r="KN31" s="856" t="str">
        <f>IFERROR(IF(OR(JQ31="日",JQ31="祝",JQ31=0,JR31=""),"　",MAX(IF(AND(JR31&lt;=KN14,JT31&gt;KO14),KO14-KN14,IF(JT31&lt;=KO14,0,IF(AND(JR31&gt;KN14,JT31&gt;KO14),KO14-JR31,0))),0)),0)</f>
        <v>　</v>
      </c>
      <c r="KO31" s="857"/>
      <c r="KP31" s="858"/>
      <c r="KQ31" s="856" t="str">
        <f t="shared" si="5"/>
        <v>　</v>
      </c>
      <c r="KR31" s="857"/>
      <c r="KS31" s="858"/>
      <c r="KT31" s="859" t="str">
        <f>IF(KW31="×",TIME(0,0,0),IF(LG4="非常勤",JV31,KH31))</f>
        <v>　</v>
      </c>
      <c r="KU31" s="860"/>
      <c r="KV31" s="861"/>
      <c r="KW31" s="352"/>
      <c r="KX31" s="859" t="str">
        <f>IF(LA31="×",TIME(0,0,0),IF(LG4="非常勤",JY31,KK31))</f>
        <v>　</v>
      </c>
      <c r="KY31" s="860"/>
      <c r="KZ31" s="861"/>
      <c r="LA31" s="352"/>
      <c r="LB31" s="859" t="str">
        <f>IF(LE31="×",TIME(0,0,0),IF(LG4="非常勤",KB31,KN31))</f>
        <v>　</v>
      </c>
      <c r="LC31" s="860"/>
      <c r="LD31" s="861"/>
      <c r="LE31" s="352"/>
      <c r="LF31" s="859" t="str">
        <f>IF(LI31="×",TIME(0,0,0),IF(LG4="非常勤",KE31,KQ31))</f>
        <v>　</v>
      </c>
      <c r="LG31" s="860"/>
      <c r="LH31" s="861"/>
      <c r="LI31" s="352"/>
      <c r="LJ31" s="862"/>
      <c r="LK31" s="863"/>
      <c r="LL31" s="862"/>
      <c r="LM31" s="864"/>
      <c r="LN31" s="863"/>
      <c r="LO31" s="865"/>
      <c r="LP31" s="866"/>
      <c r="LQ31" s="866"/>
      <c r="LR31" s="867"/>
      <c r="LS31" s="377">
        <f>$A$31</f>
        <v>17</v>
      </c>
      <c r="LT31" s="378" t="str">
        <f>$B$31</f>
        <v>金</v>
      </c>
      <c r="LU31" s="854"/>
      <c r="LV31" s="855"/>
      <c r="LW31" s="854"/>
      <c r="LX31" s="855"/>
      <c r="LY31" s="856" t="str">
        <f>IFERROR(IF(OR(LT31="日",LT31="祝",LT31=0,LU31=""),"　",MAX(IF(AND(LU31&lt;=LY14,LW31&gt;LZ14),LZ14-LY14,IF(AND(LU31&gt;LY14,LW31&lt;=LZ14),LW31-LU31,IF(AND(LU31&lt;=LY14,LW31&lt;=LZ14),LW31-LY14,IF(AND(LU31&gt;LY14,LW31&gt;LZ14),LZ14-LU31,0)))),0)),0)</f>
        <v>　</v>
      </c>
      <c r="LZ31" s="857"/>
      <c r="MA31" s="858"/>
      <c r="MB31" s="856" t="str">
        <f>IFERROR(IF(OR(LT31="日",LT31="祝",LT31=0,LU31=""),"　",MAX(IF(AND(LU31&gt;ME14,LW31&gt;MC14),0,IF(AND(LU31&lt;=ME14,LU31&gt;MB14,LW31&gt;MC14),ME14-LU31,IF(AND(LU31&lt;=ME14,LU31&lt;=MB14,LW31&gt;MC14),ME14-MB14,IF(AND(LU31&gt;MB14,LW31&lt;=MC14),LW31-LU31,IF(AND(LU31&lt;=MB14,LW31&lt;=MC14),LW31-MB14,0))))),0)),0)</f>
        <v>　</v>
      </c>
      <c r="MC31" s="857"/>
      <c r="MD31" s="858"/>
      <c r="ME31" s="856" t="str">
        <f>IFERROR(IF(OR(LT31="日",LT31="祝",LT31=0,LU31=""),"　",MAX(IF(AND(LU31&lt;=ME14,LW31&gt;MF14),MF14-ME14,IF(LW31&lt;=MF14,0,IF(AND(LU31&gt;ME14,LW31&gt;MF14),MF14-LU31,0))),0)),0)</f>
        <v>　</v>
      </c>
      <c r="MF31" s="857"/>
      <c r="MG31" s="858"/>
      <c r="MH31" s="856" t="str">
        <f>IFERROR(IF(OR(LT31="日",LT31="祝",LT31=0,LU31=""),"　",MAX(IF(LU31&gt;MH14,LW31-LU31,IF(LU31&lt;=MH14,LW31-MH14,0)),0)),0)</f>
        <v>　</v>
      </c>
      <c r="MI31" s="857"/>
      <c r="MJ31" s="858"/>
      <c r="MK31" s="856" t="str">
        <f>IFERROR(IF(OR(LT31="日",LT31="祝",LT31=0,LU31=""),"　",MAX(IF(AND(LU31&lt;=MK14,LW31&gt;ML14),ML14-MK14,IF(AND(LU31&gt;MK14,LW31&lt;=ML14),LW31-LU31,IF(AND(LU31&lt;=MK14,LW31&lt;=ML14),LW31-MK14,IF(AND(LU31&gt;MK14,LW31&gt;ML14),ML14-LU31,0)))),0)),0)</f>
        <v>　</v>
      </c>
      <c r="ML31" s="857"/>
      <c r="MM31" s="858"/>
      <c r="MN31" s="856" t="str">
        <f>IFERROR(IF(OR(LT31="日",LT31="祝",LT31=0,LU31=""),"　",MAX(IF(AND(LU31&gt;MQ14,LW31&gt;MO14),0,IF(AND(LU31&lt;=MQ14,LU31&gt;MN14,LW31&gt;MO14),MQ14-LU31,IF(AND(LU31&lt;=MQ14,LU31&lt;=MN14,LW31&gt;MO14),MQ14-MN14,IF(AND(LU31&gt;MN14,LW31&lt;=MO14),LW31-LU31,IF(AND(LU31&lt;=MN14,LW31&lt;=MO14),LW31-MN14,0))))),0)),0)</f>
        <v>　</v>
      </c>
      <c r="MO31" s="857"/>
      <c r="MP31" s="858"/>
      <c r="MQ31" s="856" t="str">
        <f>IFERROR(IF(OR(LT31="日",LT31="祝",LT31=0,LU31=""),"　",MAX(IF(AND(LU31&lt;=MQ14,LW31&gt;MR14),MR14-MQ14,IF(LW31&lt;=MR14,0,IF(AND(LU31&gt;MQ14,LW31&gt;MR14),MR14-LU31,0))),0)),0)</f>
        <v>　</v>
      </c>
      <c r="MR31" s="857"/>
      <c r="MS31" s="858"/>
      <c r="MT31" s="856" t="str">
        <f t="shared" si="6"/>
        <v>　</v>
      </c>
      <c r="MU31" s="857"/>
      <c r="MV31" s="858"/>
      <c r="MW31" s="859" t="str">
        <f>IF(MZ31="×",TIME(0,0,0),IF(NJ4="非常勤",LY31,MK31))</f>
        <v>　</v>
      </c>
      <c r="MX31" s="860"/>
      <c r="MY31" s="861"/>
      <c r="MZ31" s="352"/>
      <c r="NA31" s="859" t="str">
        <f>IF(ND31="×",TIME(0,0,0),IF(NJ4="非常勤",MB31,MN31))</f>
        <v>　</v>
      </c>
      <c r="NB31" s="860"/>
      <c r="NC31" s="861"/>
      <c r="ND31" s="352"/>
      <c r="NE31" s="859" t="str">
        <f>IF(NH31="×",TIME(0,0,0),IF(NJ4="非常勤",ME31,MQ31))</f>
        <v>　</v>
      </c>
      <c r="NF31" s="860"/>
      <c r="NG31" s="861"/>
      <c r="NH31" s="352"/>
      <c r="NI31" s="859" t="str">
        <f>IF(NL31="×",TIME(0,0,0),IF(NJ4="非常勤",MH31,MT31))</f>
        <v>　</v>
      </c>
      <c r="NJ31" s="860"/>
      <c r="NK31" s="861"/>
      <c r="NL31" s="352"/>
      <c r="NM31" s="862"/>
      <c r="NN31" s="863"/>
      <c r="NO31" s="862"/>
      <c r="NP31" s="864"/>
      <c r="NQ31" s="863"/>
      <c r="NR31" s="865"/>
      <c r="NS31" s="866"/>
      <c r="NT31" s="866"/>
      <c r="NU31" s="867"/>
      <c r="NV31" s="377">
        <f>$A$31</f>
        <v>17</v>
      </c>
      <c r="NW31" s="378" t="str">
        <f>$B$31</f>
        <v>金</v>
      </c>
      <c r="NX31" s="854"/>
      <c r="NY31" s="855"/>
      <c r="NZ31" s="854"/>
      <c r="OA31" s="855"/>
      <c r="OB31" s="856" t="str">
        <f>IFERROR(IF(OR(NW31="日",NW31="祝",NW31=0,NX31=""),"　",MAX(IF(AND(NX31&lt;=OB14,NZ31&gt;OC14),OC14-OB14,IF(AND(NX31&gt;OB14,NZ31&lt;=OC14),NZ31-NX31,IF(AND(NX31&lt;=OB14,NZ31&lt;=OC14),NZ31-OB14,IF(AND(NX31&gt;OB14,NZ31&gt;OC14),OC14-NX31,0)))),0)),0)</f>
        <v>　</v>
      </c>
      <c r="OC31" s="857"/>
      <c r="OD31" s="858"/>
      <c r="OE31" s="856" t="str">
        <f>IFERROR(IF(OR(NW31="日",NW31="祝",NW31=0,NX31=""),"　",MAX(IF(AND(NX31&gt;OH14,NZ31&gt;OF14),0,IF(AND(NX31&lt;=OH14,NX31&gt;OE14,NZ31&gt;OF14),OH14-NX31,IF(AND(NX31&lt;=OH14,NX31&lt;=OE14,NZ31&gt;OF14),OH14-OE14,IF(AND(NX31&gt;OE14,NZ31&lt;=OF14),NZ31-NX31,IF(AND(NX31&lt;=OE14,NZ31&lt;=OF14),NZ31-OE14,0))))),0)),0)</f>
        <v>　</v>
      </c>
      <c r="OF31" s="857"/>
      <c r="OG31" s="858"/>
      <c r="OH31" s="856" t="str">
        <f>IFERROR(IF(OR(NW31="日",NW31="祝",NW31=0,NX31=""),"　",MAX(IF(AND(NX31&lt;=OH14,NZ31&gt;OI14),OI14-OH14,IF(NZ31&lt;=OI14,0,IF(AND(NX31&gt;OH14,NZ31&gt;OI14),OI14-NX31,0))),0)),0)</f>
        <v>　</v>
      </c>
      <c r="OI31" s="857"/>
      <c r="OJ31" s="858"/>
      <c r="OK31" s="856" t="str">
        <f>IFERROR(IF(OR(NW31="日",NW31="祝",NW31=0,NX31=""),"　",MAX(IF(NX31&gt;OK14,NZ31-NX31,IF(NX31&lt;=OK14,NZ31-OK14,0)),0)),0)</f>
        <v>　</v>
      </c>
      <c r="OL31" s="857"/>
      <c r="OM31" s="858"/>
      <c r="ON31" s="856" t="str">
        <f>IFERROR(IF(OR(NW31="日",NW31="祝",NW31=0,NX31=""),"　",MAX(IF(AND(NX31&lt;=ON14,NZ31&gt;OO14),OO14-ON14,IF(AND(NX31&gt;ON14,NZ31&lt;=OO14),NZ31-NX31,IF(AND(NX31&lt;=ON14,NZ31&lt;=OO14),NZ31-ON14,IF(AND(NX31&gt;ON14,NZ31&gt;OO14),OO14-NX31,0)))),0)),0)</f>
        <v>　</v>
      </c>
      <c r="OO31" s="857"/>
      <c r="OP31" s="858"/>
      <c r="OQ31" s="856" t="str">
        <f>IFERROR(IF(OR(NW31="日",NW31="祝",NW31=0,NX31=""),"　",MAX(IF(AND(NX31&gt;OT14,NZ31&gt;OR14),0,IF(AND(NX31&lt;=OT14,NX31&gt;OQ14,NZ31&gt;OR14),OT14-NX31,IF(AND(NX31&lt;=OT14,NX31&lt;=OQ14,NZ31&gt;OR14),OT14-OQ14,IF(AND(NX31&gt;OQ14,NZ31&lt;=OR14),NZ31-NX31,IF(AND(NX31&lt;=OQ14,NZ31&lt;=OR14),NZ31-OQ14,0))))),0)),0)</f>
        <v>　</v>
      </c>
      <c r="OR31" s="857"/>
      <c r="OS31" s="858"/>
      <c r="OT31" s="856" t="str">
        <f>IFERROR(IF(OR(NW31="日",NW31="祝",NW31=0,NX31=""),"　",MAX(IF(AND(NX31&lt;=OT14,NZ31&gt;OU14),OU14-OT14,IF(NZ31&lt;=OU14,0,IF(AND(NX31&gt;OT14,NZ31&gt;OU14),OU14-NX31,0))),0)),0)</f>
        <v>　</v>
      </c>
      <c r="OU31" s="857"/>
      <c r="OV31" s="858"/>
      <c r="OW31" s="856" t="str">
        <f t="shared" si="7"/>
        <v>　</v>
      </c>
      <c r="OX31" s="857"/>
      <c r="OY31" s="858"/>
      <c r="OZ31" s="859" t="str">
        <f>IF(PC31="×",TIME(0,0,0),IF(PM4="非常勤",OB31,ON31))</f>
        <v>　</v>
      </c>
      <c r="PA31" s="860"/>
      <c r="PB31" s="861"/>
      <c r="PC31" s="352"/>
      <c r="PD31" s="859" t="str">
        <f>IF(PG31="×",TIME(0,0,0),IF(PM4="非常勤",OE31,OQ31))</f>
        <v>　</v>
      </c>
      <c r="PE31" s="860"/>
      <c r="PF31" s="861"/>
      <c r="PG31" s="352"/>
      <c r="PH31" s="859" t="str">
        <f>IF(PK31="×",TIME(0,0,0),IF(PM4="非常勤",OH31,OT31))</f>
        <v>　</v>
      </c>
      <c r="PI31" s="860"/>
      <c r="PJ31" s="861"/>
      <c r="PK31" s="352"/>
      <c r="PL31" s="859" t="str">
        <f>IF(PO31="×",TIME(0,0,0),IF(PM4="非常勤",OK31,OW31))</f>
        <v>　</v>
      </c>
      <c r="PM31" s="860"/>
      <c r="PN31" s="861"/>
      <c r="PO31" s="352"/>
      <c r="PP31" s="862"/>
      <c r="PQ31" s="863"/>
      <c r="PR31" s="862"/>
      <c r="PS31" s="864"/>
      <c r="PT31" s="863"/>
      <c r="PU31" s="865"/>
      <c r="PV31" s="866"/>
      <c r="PW31" s="866"/>
      <c r="PX31" s="867"/>
      <c r="PY31" s="377">
        <f>$A$31</f>
        <v>17</v>
      </c>
      <c r="PZ31" s="378" t="str">
        <f>$B$31</f>
        <v>金</v>
      </c>
      <c r="QA31" s="854"/>
      <c r="QB31" s="855"/>
      <c r="QC31" s="854"/>
      <c r="QD31" s="855"/>
      <c r="QE31" s="856" t="str">
        <f>IFERROR(IF(OR(PZ31="日",PZ31="祝",PZ31=0,QA31=""),"　",MAX(IF(AND(QA31&lt;=QE14,QC31&gt;QF14),QF14-QE14,IF(AND(QA31&gt;QE14,QC31&lt;=QF14),QC31-QA31,IF(AND(QA31&lt;=QE14,QC31&lt;=QF14),QC31-QE14,IF(AND(QA31&gt;QE14,QC31&gt;QF14),QF14-QA31,0)))),0)),0)</f>
        <v>　</v>
      </c>
      <c r="QF31" s="857"/>
      <c r="QG31" s="858"/>
      <c r="QH31" s="856" t="str">
        <f>IFERROR(IF(OR(PZ31="日",PZ31="祝",PZ31=0,QA31=""),"　",MAX(IF(AND(QA31&gt;QK14,QC31&gt;QI14),0,IF(AND(QA31&lt;=QK14,QA31&gt;QH14,QC31&gt;QI14),QK14-QA31,IF(AND(QA31&lt;=QK14,QA31&lt;=QH14,QC31&gt;QI14),QK14-QH14,IF(AND(QA31&gt;QH14,QC31&lt;=QI14),QC31-QA31,IF(AND(QA31&lt;=QH14,QC31&lt;=QI14),QC31-QH14,0))))),0)),0)</f>
        <v>　</v>
      </c>
      <c r="QI31" s="857"/>
      <c r="QJ31" s="858"/>
      <c r="QK31" s="856" t="str">
        <f>IFERROR(IF(OR(PZ31="日",PZ31="祝",PZ31=0,QA31=""),"　",MAX(IF(AND(QA31&lt;=QK14,QC31&gt;QL14),QL14-QK14,IF(QC31&lt;=QL14,0,IF(AND(QA31&gt;QK14,QC31&gt;QL14),QL14-QA31,0))),0)),0)</f>
        <v>　</v>
      </c>
      <c r="QL31" s="857"/>
      <c r="QM31" s="858"/>
      <c r="QN31" s="856" t="str">
        <f>IFERROR(IF(OR(PZ31="日",PZ31="祝",PZ31=0,QA31=""),"　",MAX(IF(QA31&gt;QN14,QC31-QA31,IF(QA31&lt;=QN14,QC31-QN14,0)),0)),0)</f>
        <v>　</v>
      </c>
      <c r="QO31" s="857"/>
      <c r="QP31" s="858"/>
      <c r="QQ31" s="856" t="str">
        <f>IFERROR(IF(OR(PZ31="日",PZ31="祝",PZ31=0,QA31=""),"　",MAX(IF(AND(QA31&lt;=QQ14,QC31&gt;QR14),QR14-QQ14,IF(AND(QA31&gt;QQ14,QC31&lt;=QR14),QC31-QA31,IF(AND(QA31&lt;=QQ14,QC31&lt;=QR14),QC31-QQ14,IF(AND(QA31&gt;QQ14,QC31&gt;QR14),QR14-QA31,0)))),0)),0)</f>
        <v>　</v>
      </c>
      <c r="QR31" s="857"/>
      <c r="QS31" s="858"/>
      <c r="QT31" s="856" t="str">
        <f>IFERROR(IF(OR(PZ31="日",PZ31="祝",PZ31=0,QA31=""),"　",MAX(IF(AND(QA31&gt;QW14,QC31&gt;QU14),0,IF(AND(QA31&lt;=QW14,QA31&gt;QT14,QC31&gt;QU14),QW14-QA31,IF(AND(QA31&lt;=QW14,QA31&lt;=QT14,QC31&gt;QU14),QW14-QT14,IF(AND(QA31&gt;QT14,QC31&lt;=QU14),QC31-QA31,IF(AND(QA31&lt;=QT14,QC31&lt;=QU14),QC31-QT14,0))))),0)),0)</f>
        <v>　</v>
      </c>
      <c r="QU31" s="857"/>
      <c r="QV31" s="858"/>
      <c r="QW31" s="856" t="str">
        <f>IFERROR(IF(OR(PZ31="日",PZ31="祝",PZ31=0,QA31=""),"　",MAX(IF(AND(QA31&lt;=QW14,QC31&gt;QX14),QX14-QW14,IF(QC31&lt;=QX14,0,IF(AND(QA31&gt;QW14,QC31&gt;QX14),QX14-QA31,0))),0)),0)</f>
        <v>　</v>
      </c>
      <c r="QX31" s="857"/>
      <c r="QY31" s="858"/>
      <c r="QZ31" s="856" t="str">
        <f t="shared" si="8"/>
        <v>　</v>
      </c>
      <c r="RA31" s="857"/>
      <c r="RB31" s="858"/>
      <c r="RC31" s="859" t="str">
        <f>IF(RF31="×",TIME(0,0,0),IF(RP4="非常勤",QE31,QQ31))</f>
        <v>　</v>
      </c>
      <c r="RD31" s="860"/>
      <c r="RE31" s="861"/>
      <c r="RF31" s="352"/>
      <c r="RG31" s="859" t="str">
        <f>IF(RJ31="×",TIME(0,0,0),IF(RP4="非常勤",QH31,QT31))</f>
        <v>　</v>
      </c>
      <c r="RH31" s="860"/>
      <c r="RI31" s="861"/>
      <c r="RJ31" s="352"/>
      <c r="RK31" s="859" t="str">
        <f>IF(RN31="×",TIME(0,0,0),IF(RP4="非常勤",QK31,QW31))</f>
        <v>　</v>
      </c>
      <c r="RL31" s="860"/>
      <c r="RM31" s="861"/>
      <c r="RN31" s="352"/>
      <c r="RO31" s="859" t="str">
        <f>IF(RR31="×",TIME(0,0,0),IF(RP4="非常勤",QN31,QZ31))</f>
        <v>　</v>
      </c>
      <c r="RP31" s="860"/>
      <c r="RQ31" s="861"/>
      <c r="RR31" s="352"/>
      <c r="RS31" s="862"/>
      <c r="RT31" s="863"/>
      <c r="RU31" s="862"/>
      <c r="RV31" s="864"/>
      <c r="RW31" s="863"/>
      <c r="RX31" s="865"/>
      <c r="RY31" s="866"/>
      <c r="RZ31" s="866"/>
      <c r="SA31" s="867"/>
      <c r="SB31" s="377">
        <f>$A$31</f>
        <v>17</v>
      </c>
      <c r="SC31" s="378" t="str">
        <f>$B$31</f>
        <v>金</v>
      </c>
      <c r="SD31" s="854"/>
      <c r="SE31" s="855"/>
      <c r="SF31" s="854"/>
      <c r="SG31" s="855"/>
      <c r="SH31" s="856" t="str">
        <f>IFERROR(IF(OR(SC31="日",SC31="祝",SC31=0,SD31=""),"　",MAX(IF(AND(SD31&lt;=SH14,SF31&gt;SI14),SI14-SH14,IF(AND(SD31&gt;SH14,SF31&lt;=SI14),SF31-SD31,IF(AND(SD31&lt;=SH14,SF31&lt;=SI14),SF31-SH14,IF(AND(SD31&gt;SH14,SF31&gt;SI14),SI14-SD31,0)))),0)),0)</f>
        <v>　</v>
      </c>
      <c r="SI31" s="857"/>
      <c r="SJ31" s="858"/>
      <c r="SK31" s="856" t="str">
        <f>IFERROR(IF(OR(SC31="日",SC31="祝",SC31=0,SD31=""),"　",MAX(IF(AND(SD31&gt;SN14,SF31&gt;SL14),0,IF(AND(SD31&lt;=SN14,SD31&gt;SK14,SF31&gt;SL14),SN14-SD31,IF(AND(SD31&lt;=SN14,SD31&lt;=SK14,SF31&gt;SL14),SN14-SK14,IF(AND(SD31&gt;SK14,SF31&lt;=SL14),SF31-SD31,IF(AND(SD31&lt;=SK14,SF31&lt;=SL14),SF31-SK14,0))))),0)),0)</f>
        <v>　</v>
      </c>
      <c r="SL31" s="857"/>
      <c r="SM31" s="858"/>
      <c r="SN31" s="856" t="str">
        <f>IFERROR(IF(OR(SC31="日",SC31="祝",SC31=0,SD31=""),"　",MAX(IF(AND(SD31&lt;=SN14,SF31&gt;SO14),SO14-SN14,IF(SF31&lt;=SO14,0,IF(AND(SD31&gt;SN14,SF31&gt;SO14),SO14-SD31,0))),0)),0)</f>
        <v>　</v>
      </c>
      <c r="SO31" s="857"/>
      <c r="SP31" s="858"/>
      <c r="SQ31" s="856" t="str">
        <f>IFERROR(IF(OR(SC31="日",SC31="祝",SC31=0,SD31=""),"　",MAX(IF(SD31&gt;SQ14,SF31-SD31,IF(SD31&lt;=SQ14,SF31-SQ14,0)),0)),0)</f>
        <v>　</v>
      </c>
      <c r="SR31" s="857"/>
      <c r="SS31" s="858"/>
      <c r="ST31" s="856" t="str">
        <f>IFERROR(IF(OR(SC31="日",SC31="祝",SC31=0,SD31=""),"　",MAX(IF(AND(SD31&lt;=ST14,SF31&gt;SU14),SU14-ST14,IF(AND(SD31&gt;ST14,SF31&lt;=SU14),SF31-SD31,IF(AND(SD31&lt;=ST14,SF31&lt;=SU14),SF31-ST14,IF(AND(SD31&gt;ST14,SF31&gt;SU14),SU14-SD31,0)))),0)),0)</f>
        <v>　</v>
      </c>
      <c r="SU31" s="857"/>
      <c r="SV31" s="858"/>
      <c r="SW31" s="856" t="str">
        <f>IFERROR(IF(OR(SC31="日",SC31="祝",SC31=0,SD31=""),"　",MAX(IF(AND(SD31&gt;SZ14,SF31&gt;SX14),0,IF(AND(SD31&lt;=SZ14,SD31&gt;SW14,SF31&gt;SX14),SZ14-SD31,IF(AND(SD31&lt;=SZ14,SD31&lt;=SW14,SF31&gt;SX14),SZ14-SW14,IF(AND(SD31&gt;SW14,SF31&lt;=SX14),SF31-SD31,IF(AND(SD31&lt;=SW14,SF31&lt;=SX14),SF31-SW14,0))))),0)),0)</f>
        <v>　</v>
      </c>
      <c r="SX31" s="857"/>
      <c r="SY31" s="858"/>
      <c r="SZ31" s="856" t="str">
        <f>IFERROR(IF(OR(SC31="日",SC31="祝",SC31=0,SD31=""),"　",MAX(IF(AND(SD31&lt;=SZ14,SF31&gt;TA14),TA14-SZ14,IF(SF31&lt;=TA14,0,IF(AND(SD31&gt;SZ14,SF31&gt;TA14),TA14-SD31,0))),0)),0)</f>
        <v>　</v>
      </c>
      <c r="TA31" s="857"/>
      <c r="TB31" s="858"/>
      <c r="TC31" s="856" t="str">
        <f t="shared" si="9"/>
        <v>　</v>
      </c>
      <c r="TD31" s="857"/>
      <c r="TE31" s="858"/>
      <c r="TF31" s="859" t="str">
        <f>IF(TI31="×",TIME(0,0,0),IF(TS4="非常勤",SH31,ST31))</f>
        <v>　</v>
      </c>
      <c r="TG31" s="860"/>
      <c r="TH31" s="861"/>
      <c r="TI31" s="352"/>
      <c r="TJ31" s="859" t="str">
        <f>IF(TM31="×",TIME(0,0,0),IF(TS4="非常勤",SK31,SW31))</f>
        <v>　</v>
      </c>
      <c r="TK31" s="860"/>
      <c r="TL31" s="861"/>
      <c r="TM31" s="352"/>
      <c r="TN31" s="859" t="str">
        <f>IF(TQ31="×",TIME(0,0,0),IF(TS4="非常勤",SN31,SZ31))</f>
        <v>　</v>
      </c>
      <c r="TO31" s="860"/>
      <c r="TP31" s="861"/>
      <c r="TQ31" s="352"/>
      <c r="TR31" s="859" t="str">
        <f>IF(TU31="×",TIME(0,0,0),IF(TS4="非常勤",SQ31,TC31))</f>
        <v>　</v>
      </c>
      <c r="TS31" s="860"/>
      <c r="TT31" s="861"/>
      <c r="TU31" s="352"/>
      <c r="TV31" s="862"/>
      <c r="TW31" s="863"/>
      <c r="TX31" s="862"/>
      <c r="TY31" s="864"/>
      <c r="TZ31" s="863"/>
      <c r="UA31" s="865"/>
      <c r="UB31" s="866"/>
      <c r="UC31" s="866"/>
      <c r="UD31" s="867"/>
      <c r="UE31" s="377">
        <f>$A$31</f>
        <v>17</v>
      </c>
      <c r="UF31" s="378" t="str">
        <f>$B$31</f>
        <v>金</v>
      </c>
      <c r="UG31" s="854"/>
      <c r="UH31" s="855"/>
      <c r="UI31" s="854"/>
      <c r="UJ31" s="855"/>
      <c r="UK31" s="856" t="str">
        <f>IFERROR(IF(OR(UF31="日",UF31="祝",UF31=0,UG31=""),"　",MAX(IF(AND(UG31&lt;=UK14,UI31&gt;UL14),UL14-UK14,IF(AND(UG31&gt;UK14,UI31&lt;=UL14),UI31-UG31,IF(AND(UG31&lt;=UK14,UI31&lt;=UL14),UI31-UK14,IF(AND(UG31&gt;UK14,UI31&gt;UL14),UL14-UG31,0)))),0)),0)</f>
        <v>　</v>
      </c>
      <c r="UL31" s="857"/>
      <c r="UM31" s="858"/>
      <c r="UN31" s="856" t="str">
        <f>IFERROR(IF(OR(UF31="日",UF31="祝",UF31=0,UG31=""),"　",MAX(IF(AND(UG31&gt;UQ14,UI31&gt;UO14),0,IF(AND(UG31&lt;=UQ14,UG31&gt;UN14,UI31&gt;UO14),UQ14-UG31,IF(AND(UG31&lt;=UQ14,UG31&lt;=UN14,UI31&gt;UO14),UQ14-UN14,IF(AND(UG31&gt;UN14,UI31&lt;=UO14),UI31-UG31,IF(AND(UG31&lt;=UN14,UI31&lt;=UO14),UI31-UN14,0))))),0)),0)</f>
        <v>　</v>
      </c>
      <c r="UO31" s="857"/>
      <c r="UP31" s="858"/>
      <c r="UQ31" s="856" t="str">
        <f>IFERROR(IF(OR(UF31="日",UF31="祝",UF31=0,UG31=""),"　",MAX(IF(AND(UG31&lt;=UQ14,UI31&gt;UR14),UR14-UQ14,IF(UI31&lt;=UR14,0,IF(AND(UG31&gt;UQ14,UI31&gt;UR14),UR14-UG31,0))),0)),0)</f>
        <v>　</v>
      </c>
      <c r="UR31" s="857"/>
      <c r="US31" s="858"/>
      <c r="UT31" s="856" t="str">
        <f>IFERROR(IF(OR(UF31="日",UF31="祝",UF31=0,UG31=""),"　",MAX(IF(UG31&gt;UT14,UI31-UG31,IF(UG31&lt;=UT14,UI31-UT14,0)),0)),0)</f>
        <v>　</v>
      </c>
      <c r="UU31" s="857"/>
      <c r="UV31" s="858"/>
      <c r="UW31" s="856" t="str">
        <f>IFERROR(IF(OR(UF31="日",UF31="祝",UF31=0,UG31=""),"　",MAX(IF(AND(UG31&lt;=UW14,UI31&gt;UX14),UX14-UW14,IF(AND(UG31&gt;UW14,UI31&lt;=UX14),UI31-UG31,IF(AND(UG31&lt;=UW14,UI31&lt;=UX14),UI31-UW14,IF(AND(UG31&gt;UW14,UI31&gt;UX14),UX14-UG31,0)))),0)),0)</f>
        <v>　</v>
      </c>
      <c r="UX31" s="857"/>
      <c r="UY31" s="858"/>
      <c r="UZ31" s="856" t="str">
        <f>IFERROR(IF(OR(UF31="日",UF31="祝",UF31=0,UG31=""),"　",MAX(IF(AND(UG31&gt;VC14,UI31&gt;VA14),0,IF(AND(UG31&lt;=VC14,UG31&gt;UZ14,UI31&gt;VA14),VC14-UG31,IF(AND(UG31&lt;=VC14,UG31&lt;=UZ14,UI31&gt;VA14),VC14-UZ14,IF(AND(UG31&gt;UZ14,UI31&lt;=VA14),UI31-UG31,IF(AND(UG31&lt;=UZ14,UI31&lt;=VA14),UI31-UZ14,0))))),0)),0)</f>
        <v>　</v>
      </c>
      <c r="VA31" s="857"/>
      <c r="VB31" s="858"/>
      <c r="VC31" s="856" t="str">
        <f>IFERROR(IF(OR(UF31="日",UF31="祝",UF31=0,UG31=""),"　",MAX(IF(AND(UG31&lt;=VC14,UI31&gt;VD14),VD14-VC14,IF(UI31&lt;=VD14,0,IF(AND(UG31&gt;VC14,UI31&gt;VD14),VD14-UG31,0))),0)),0)</f>
        <v>　</v>
      </c>
      <c r="VD31" s="857"/>
      <c r="VE31" s="858"/>
      <c r="VF31" s="856" t="str">
        <f t="shared" si="10"/>
        <v>　</v>
      </c>
      <c r="VG31" s="857"/>
      <c r="VH31" s="858"/>
      <c r="VI31" s="859" t="str">
        <f>IF(VL31="×",TIME(0,0,0),IF(VV4="非常勤",UK31,UW31))</f>
        <v>　</v>
      </c>
      <c r="VJ31" s="860"/>
      <c r="VK31" s="861"/>
      <c r="VL31" s="352"/>
      <c r="VM31" s="859" t="str">
        <f>IF(VP31="×",TIME(0,0,0),IF(VV4="非常勤",UN31,UZ31))</f>
        <v>　</v>
      </c>
      <c r="VN31" s="860"/>
      <c r="VO31" s="861"/>
      <c r="VP31" s="352"/>
      <c r="VQ31" s="859" t="str">
        <f>IF(VT31="×",TIME(0,0,0),IF(VV4="非常勤",UQ31,VC31))</f>
        <v>　</v>
      </c>
      <c r="VR31" s="860"/>
      <c r="VS31" s="861"/>
      <c r="VT31" s="352"/>
      <c r="VU31" s="859" t="str">
        <f>IF(VX31="×",TIME(0,0,0),IF(VV4="非常勤",UT31,VF31))</f>
        <v>　</v>
      </c>
      <c r="VV31" s="860"/>
      <c r="VW31" s="861"/>
      <c r="VX31" s="352"/>
      <c r="VY31" s="862"/>
      <c r="VZ31" s="863"/>
      <c r="WA31" s="862"/>
      <c r="WB31" s="864"/>
      <c r="WC31" s="863"/>
      <c r="WD31" s="865"/>
      <c r="WE31" s="866"/>
      <c r="WF31" s="866"/>
      <c r="WG31" s="867"/>
      <c r="WH31" s="377">
        <f>$A$31</f>
        <v>17</v>
      </c>
      <c r="WI31" s="378" t="str">
        <f>$B$31</f>
        <v>金</v>
      </c>
      <c r="WJ31" s="854"/>
      <c r="WK31" s="855"/>
      <c r="WL31" s="854"/>
      <c r="WM31" s="855"/>
      <c r="WN31" s="856" t="str">
        <f>IFERROR(IF(OR(WI31="日",WI31="祝",WI31=0,WJ31=""),"　",MAX(IF(AND(WJ31&lt;=WN14,WL31&gt;WO14),WO14-WN14,IF(AND(WJ31&gt;WN14,WL31&lt;=WO14),WL31-WJ31,IF(AND(WJ31&lt;=WN14,WL31&lt;=WO14),WL31-WN14,IF(AND(WJ31&gt;WN14,WL31&gt;WO14),WO14-WJ31,0)))),0)),0)</f>
        <v>　</v>
      </c>
      <c r="WO31" s="857"/>
      <c r="WP31" s="858"/>
      <c r="WQ31" s="856" t="str">
        <f>IFERROR(IF(OR(WI31="日",WI31="祝",WI31=0,WJ31=""),"　",MAX(IF(AND(WJ31&gt;WT14,WL31&gt;WR14),0,IF(AND(WJ31&lt;=WT14,WJ31&gt;WQ14,WL31&gt;WR14),WT14-WJ31,IF(AND(WJ31&lt;=WT14,WJ31&lt;=WQ14,WL31&gt;WR14),WT14-WQ14,IF(AND(WJ31&gt;WQ14,WL31&lt;=WR14),WL31-WJ31,IF(AND(WJ31&lt;=WQ14,WL31&lt;=WR14),WL31-WQ14,0))))),0)),0)</f>
        <v>　</v>
      </c>
      <c r="WR31" s="857"/>
      <c r="WS31" s="858"/>
      <c r="WT31" s="856" t="str">
        <f>IFERROR(IF(OR(WI31="日",WI31="祝",WI31=0,WJ31=""),"　",MAX(IF(AND(WJ31&lt;=WT14,WL31&gt;WU14),WU14-WT14,IF(WL31&lt;=WU14,0,IF(AND(WJ31&gt;WT14,WL31&gt;WU14),WU14-WJ31,0))),0)),0)</f>
        <v>　</v>
      </c>
      <c r="WU31" s="857"/>
      <c r="WV31" s="858"/>
      <c r="WW31" s="856" t="str">
        <f>IFERROR(IF(OR(WI31="日",WI31="祝",WI31=0,WJ31=""),"　",MAX(IF(WJ31&gt;WW14,WL31-WJ31,IF(WJ31&lt;=WW14,WL31-WW14,0)),0)),0)</f>
        <v>　</v>
      </c>
      <c r="WX31" s="857"/>
      <c r="WY31" s="858"/>
      <c r="WZ31" s="856" t="str">
        <f>IFERROR(IF(OR(WI31="日",WI31="祝",WI31=0,WJ31=""),"　",MAX(IF(AND(WJ31&lt;=WZ14,WL31&gt;XA14),XA14-WZ14,IF(AND(WJ31&gt;WZ14,WL31&lt;=XA14),WL31-WJ31,IF(AND(WJ31&lt;=WZ14,WL31&lt;=XA14),WL31-WZ14,IF(AND(WJ31&gt;WZ14,WL31&gt;XA14),XA14-WJ31,0)))),0)),0)</f>
        <v>　</v>
      </c>
      <c r="XA31" s="857"/>
      <c r="XB31" s="858"/>
      <c r="XC31" s="856" t="str">
        <f>IFERROR(IF(OR(WI31="日",WI31="祝",WI31=0,WJ31=""),"　",MAX(IF(AND(WJ31&gt;XF14,WL31&gt;XD14),0,IF(AND(WJ31&lt;=XF14,WJ31&gt;XC14,WL31&gt;XD14),XF14-WJ31,IF(AND(WJ31&lt;=XF14,WJ31&lt;=XC14,WL31&gt;XD14),XF14-XC14,IF(AND(WJ31&gt;XC14,WL31&lt;=XD14),WL31-WJ31,IF(AND(WJ31&lt;=XC14,WL31&lt;=XD14),WL31-XC14,0))))),0)),0)</f>
        <v>　</v>
      </c>
      <c r="XD31" s="857"/>
      <c r="XE31" s="858"/>
      <c r="XF31" s="856" t="str">
        <f>IFERROR(IF(OR(WI31="日",WI31="祝",WI31=0,WJ31=""),"　",MAX(IF(AND(WJ31&lt;=XF14,WL31&gt;XG14),XG14-XF14,IF(WL31&lt;=XG14,0,IF(AND(WJ31&gt;XF14,WL31&gt;XG14),XG14-WJ31,0))),0)),0)</f>
        <v>　</v>
      </c>
      <c r="XG31" s="857"/>
      <c r="XH31" s="858"/>
      <c r="XI31" s="856" t="str">
        <f t="shared" si="11"/>
        <v>　</v>
      </c>
      <c r="XJ31" s="857"/>
      <c r="XK31" s="858"/>
      <c r="XL31" s="859" t="str">
        <f>IF(XO31="×",TIME(0,0,0),IF(XY4="非常勤",WN31,WZ31))</f>
        <v>　</v>
      </c>
      <c r="XM31" s="860"/>
      <c r="XN31" s="861"/>
      <c r="XO31" s="352"/>
      <c r="XP31" s="859" t="str">
        <f>IF(XS31="×",TIME(0,0,0),IF(XY4="非常勤",WQ31,XC31))</f>
        <v>　</v>
      </c>
      <c r="XQ31" s="860"/>
      <c r="XR31" s="861"/>
      <c r="XS31" s="352"/>
      <c r="XT31" s="859" t="str">
        <f>IF(XW31="×",TIME(0,0,0),IF(XY4="非常勤",WT31,XF31))</f>
        <v>　</v>
      </c>
      <c r="XU31" s="860"/>
      <c r="XV31" s="861"/>
      <c r="XW31" s="352"/>
      <c r="XX31" s="859" t="str">
        <f>IF(YA31="×",TIME(0,0,0),IF(XY4="非常勤",WW31,XI31))</f>
        <v>　</v>
      </c>
      <c r="XY31" s="860"/>
      <c r="XZ31" s="861"/>
      <c r="YA31" s="352"/>
      <c r="YB31" s="862"/>
      <c r="YC31" s="863"/>
      <c r="YD31" s="862"/>
      <c r="YE31" s="864"/>
      <c r="YF31" s="863"/>
      <c r="YG31" s="865"/>
      <c r="YH31" s="866"/>
      <c r="YI31" s="866"/>
      <c r="YJ31" s="867"/>
      <c r="YK31" s="377">
        <f>$A$31</f>
        <v>17</v>
      </c>
      <c r="YL31" s="378" t="str">
        <f>$B$31</f>
        <v>金</v>
      </c>
      <c r="YM31" s="854"/>
      <c r="YN31" s="855"/>
      <c r="YO31" s="854"/>
      <c r="YP31" s="855"/>
      <c r="YQ31" s="856" t="str">
        <f>IFERROR(IF(OR(YL31="日",YL31="祝",YL31=0,YM31=""),"　",MAX(IF(AND(YM31&lt;=YQ14,YO31&gt;YR14),YR14-YQ14,IF(AND(YM31&gt;YQ14,YO31&lt;=YR14),YO31-YM31,IF(AND(YM31&lt;=YQ14,YO31&lt;=YR14),YO31-YQ14,IF(AND(YM31&gt;YQ14,YO31&gt;YR14),YR14-YM31,0)))),0)),0)</f>
        <v>　</v>
      </c>
      <c r="YR31" s="857"/>
      <c r="YS31" s="858"/>
      <c r="YT31" s="856" t="str">
        <f>IFERROR(IF(OR(YL31="日",YL31="祝",YL31=0,YM31=""),"　",MAX(IF(AND(YM31&gt;YW14,YO31&gt;YU14),0,IF(AND(YM31&lt;=YW14,YM31&gt;YT14,YO31&gt;YU14),YW14-YM31,IF(AND(YM31&lt;=YW14,YM31&lt;=YT14,YO31&gt;YU14),YW14-YT14,IF(AND(YM31&gt;YT14,YO31&lt;=YU14),YO31-YM31,IF(AND(YM31&lt;=YT14,YO31&lt;=YU14),YO31-YT14,0))))),0)),0)</f>
        <v>　</v>
      </c>
      <c r="YU31" s="857"/>
      <c r="YV31" s="858"/>
      <c r="YW31" s="856" t="str">
        <f>IFERROR(IF(OR(YL31="日",YL31="祝",YL31=0,YM31=""),"　",MAX(IF(AND(YM31&lt;=YW14,YO31&gt;YX14),YX14-YW14,IF(YO31&lt;=YX14,0,IF(AND(YM31&gt;YW14,YO31&gt;YX14),YX14-YM31,0))),0)),0)</f>
        <v>　</v>
      </c>
      <c r="YX31" s="857"/>
      <c r="YY31" s="858"/>
      <c r="YZ31" s="856" t="str">
        <f>IFERROR(IF(OR(YL31="日",YL31="祝",YL31=0,YM31=""),"　",MAX(IF(YM31&gt;YZ14,YO31-YM31,IF(YM31&lt;=YZ14,YO31-YZ14,0)),0)),0)</f>
        <v>　</v>
      </c>
      <c r="ZA31" s="857"/>
      <c r="ZB31" s="858"/>
      <c r="ZC31" s="856" t="str">
        <f>IFERROR(IF(OR(YL31="日",YL31="祝",YL31=0,YM31=""),"　",MAX(IF(AND(YM31&lt;=ZC14,YO31&gt;ZD14),ZD14-ZC14,IF(AND(YM31&gt;ZC14,YO31&lt;=ZD14),YO31-YM31,IF(AND(YM31&lt;=ZC14,YO31&lt;=ZD14),YO31-ZC14,IF(AND(YM31&gt;ZC14,YO31&gt;ZD14),ZD14-YM31,0)))),0)),0)</f>
        <v>　</v>
      </c>
      <c r="ZD31" s="857"/>
      <c r="ZE31" s="858"/>
      <c r="ZF31" s="856" t="str">
        <f>IFERROR(IF(OR(YL31="日",YL31="祝",YL31=0,YM31=""),"　",MAX(IF(AND(YM31&gt;ZI14,YO31&gt;ZG14),0,IF(AND(YM31&lt;=ZI14,YM31&gt;ZF14,YO31&gt;ZG14),ZI14-YM31,IF(AND(YM31&lt;=ZI14,YM31&lt;=ZF14,YO31&gt;ZG14),ZI14-ZF14,IF(AND(YM31&gt;ZF14,YO31&lt;=ZG14),YO31-YM31,IF(AND(YM31&lt;=ZF14,YO31&lt;=ZG14),YO31-ZF14,0))))),0)),0)</f>
        <v>　</v>
      </c>
      <c r="ZG31" s="857"/>
      <c r="ZH31" s="858"/>
      <c r="ZI31" s="856" t="str">
        <f>IFERROR(IF(OR(YL31="日",YL31="祝",YL31=0,YM31=""),"　",MAX(IF(AND(YM31&lt;=ZI14,YO31&gt;ZJ14),ZJ14-ZI14,IF(YO31&lt;=ZJ14,0,IF(AND(YM31&gt;ZI14,YO31&gt;ZJ14),ZJ14-YM31,0))),0)),0)</f>
        <v>　</v>
      </c>
      <c r="ZJ31" s="857"/>
      <c r="ZK31" s="858"/>
      <c r="ZL31" s="856" t="str">
        <f t="shared" si="12"/>
        <v>　</v>
      </c>
      <c r="ZM31" s="857"/>
      <c r="ZN31" s="858"/>
      <c r="ZO31" s="859" t="str">
        <f>IF(ZR31="×",TIME(0,0,0),IF(AAB4="非常勤",YQ31,ZC31))</f>
        <v>　</v>
      </c>
      <c r="ZP31" s="860"/>
      <c r="ZQ31" s="861"/>
      <c r="ZR31" s="352"/>
      <c r="ZS31" s="859" t="str">
        <f>IF(ZV31="×",TIME(0,0,0),IF(AAB4="非常勤",YT31,ZF31))</f>
        <v>　</v>
      </c>
      <c r="ZT31" s="860"/>
      <c r="ZU31" s="861"/>
      <c r="ZV31" s="352"/>
      <c r="ZW31" s="859" t="str">
        <f>IF(ZZ31="×",TIME(0,0,0),IF(AAB4="非常勤",YW31,ZI31))</f>
        <v>　</v>
      </c>
      <c r="ZX31" s="860"/>
      <c r="ZY31" s="861"/>
      <c r="ZZ31" s="352"/>
      <c r="AAA31" s="859" t="str">
        <f>IF(AAD31="×",TIME(0,0,0),IF(AAB4="非常勤",YZ31,ZL31))</f>
        <v>　</v>
      </c>
      <c r="AAB31" s="860"/>
      <c r="AAC31" s="861"/>
      <c r="AAD31" s="352"/>
      <c r="AAE31" s="862"/>
      <c r="AAF31" s="863"/>
      <c r="AAG31" s="862"/>
      <c r="AAH31" s="864"/>
      <c r="AAI31" s="863"/>
      <c r="AAJ31" s="865"/>
      <c r="AAK31" s="866"/>
      <c r="AAL31" s="866"/>
      <c r="AAM31" s="867"/>
      <c r="AAN31" s="377">
        <f>$A$31</f>
        <v>17</v>
      </c>
      <c r="AAO31" s="378" t="str">
        <f>$B$31</f>
        <v>金</v>
      </c>
      <c r="AAP31" s="854"/>
      <c r="AAQ31" s="855"/>
      <c r="AAR31" s="854"/>
      <c r="AAS31" s="855"/>
      <c r="AAT31" s="856" t="str">
        <f>IFERROR(IF(OR(AAO31="日",AAO31="祝",AAO31=0,AAP31=""),"　",MAX(IF(AND(AAP31&lt;=AAT14,AAR31&gt;AAU14),AAU14-AAT14,IF(AND(AAP31&gt;AAT14,AAR31&lt;=AAU14),AAR31-AAP31,IF(AND(AAP31&lt;=AAT14,AAR31&lt;=AAU14),AAR31-AAT14,IF(AND(AAP31&gt;AAT14,AAR31&gt;AAU14),AAU14-AAP31,0)))),0)),0)</f>
        <v>　</v>
      </c>
      <c r="AAU31" s="857"/>
      <c r="AAV31" s="858"/>
      <c r="AAW31" s="856" t="str">
        <f>IFERROR(IF(OR(AAO31="日",AAO31="祝",AAO31=0,AAP31=""),"　",MAX(IF(AND(AAP31&gt;AAZ14,AAR31&gt;AAX14),0,IF(AND(AAP31&lt;=AAZ14,AAP31&gt;AAW14,AAR31&gt;AAX14),AAZ14-AAP31,IF(AND(AAP31&lt;=AAZ14,AAP31&lt;=AAW14,AAR31&gt;AAX14),AAZ14-AAW14,IF(AND(AAP31&gt;AAW14,AAR31&lt;=AAX14),AAR31-AAP31,IF(AND(AAP31&lt;=AAW14,AAR31&lt;=AAX14),AAR31-AAW14,0))))),0)),0)</f>
        <v>　</v>
      </c>
      <c r="AAX31" s="857"/>
      <c r="AAY31" s="858"/>
      <c r="AAZ31" s="856" t="str">
        <f>IFERROR(IF(OR(AAO31="日",AAO31="祝",AAO31=0,AAP31=""),"　",MAX(IF(AND(AAP31&lt;=AAZ14,AAR31&gt;ABA14),ABA14-AAZ14,IF(AAR31&lt;=ABA14,0,IF(AND(AAP31&gt;AAZ14,AAR31&gt;ABA14),ABA14-AAP31,0))),0)),0)</f>
        <v>　</v>
      </c>
      <c r="ABA31" s="857"/>
      <c r="ABB31" s="858"/>
      <c r="ABC31" s="856" t="str">
        <f>IFERROR(IF(OR(AAO31="日",AAO31="祝",AAO31=0,AAP31=""),"　",MAX(IF(AAP31&gt;ABC14,AAR31-AAP31,IF(AAP31&lt;=ABC14,AAR31-ABC14,0)),0)),0)</f>
        <v>　</v>
      </c>
      <c r="ABD31" s="857"/>
      <c r="ABE31" s="858"/>
      <c r="ABF31" s="856" t="str">
        <f>IFERROR(IF(OR(AAO31="日",AAO31="祝",AAO31=0,AAP31=""),"　",MAX(IF(AND(AAP31&lt;=ABF14,AAR31&gt;ABG14),ABG14-ABF14,IF(AND(AAP31&gt;ABF14,AAR31&lt;=ABG14),AAR31-AAP31,IF(AND(AAP31&lt;=ABF14,AAR31&lt;=ABG14),AAR31-ABF14,IF(AND(AAP31&gt;ABF14,AAR31&gt;ABG14),ABG14-AAP31,0)))),0)),0)</f>
        <v>　</v>
      </c>
      <c r="ABG31" s="857"/>
      <c r="ABH31" s="858"/>
      <c r="ABI31" s="856" t="str">
        <f>IFERROR(IF(OR(AAO31="日",AAO31="祝",AAO31=0,AAP31=""),"　",MAX(IF(AND(AAP31&gt;ABL14,AAR31&gt;ABJ14),0,IF(AND(AAP31&lt;=ABL14,AAP31&gt;ABI14,AAR31&gt;ABJ14),ABL14-AAP31,IF(AND(AAP31&lt;=ABL14,AAP31&lt;=ABI14,AAR31&gt;ABJ14),ABL14-ABI14,IF(AND(AAP31&gt;ABI14,AAR31&lt;=ABJ14),AAR31-AAP31,IF(AND(AAP31&lt;=ABI14,AAR31&lt;=ABJ14),AAR31-ABI14,0))))),0)),0)</f>
        <v>　</v>
      </c>
      <c r="ABJ31" s="857"/>
      <c r="ABK31" s="858"/>
      <c r="ABL31" s="856" t="str">
        <f>IFERROR(IF(OR(AAO31="日",AAO31="祝",AAO31=0,AAP31=""),"　",MAX(IF(AND(AAP31&lt;=ABL14,AAR31&gt;ABM14),ABM14-ABL14,IF(AAR31&lt;=ABM14,0,IF(AND(AAP31&gt;ABL14,AAR31&gt;ABM14),ABM14-AAP31,0))),0)),0)</f>
        <v>　</v>
      </c>
      <c r="ABM31" s="857"/>
      <c r="ABN31" s="858"/>
      <c r="ABO31" s="856" t="str">
        <f t="shared" si="13"/>
        <v>　</v>
      </c>
      <c r="ABP31" s="857"/>
      <c r="ABQ31" s="858"/>
      <c r="ABR31" s="859" t="str">
        <f>IF(ABU31="×",TIME(0,0,0),IF(ACE4="非常勤",AAT31,ABF31))</f>
        <v>　</v>
      </c>
      <c r="ABS31" s="860"/>
      <c r="ABT31" s="861"/>
      <c r="ABU31" s="352"/>
      <c r="ABV31" s="859" t="str">
        <f>IF(ABY31="×",TIME(0,0,0),IF(ACE4="非常勤",AAW31,ABI31))</f>
        <v>　</v>
      </c>
      <c r="ABW31" s="860"/>
      <c r="ABX31" s="861"/>
      <c r="ABY31" s="352"/>
      <c r="ABZ31" s="859" t="str">
        <f>IF(ACC31="×",TIME(0,0,0),IF(ACE4="非常勤",AAZ31,ABL31))</f>
        <v>　</v>
      </c>
      <c r="ACA31" s="860"/>
      <c r="ACB31" s="861"/>
      <c r="ACC31" s="352"/>
      <c r="ACD31" s="859" t="str">
        <f>IF(ACG31="×",TIME(0,0,0),IF(ACE4="非常勤",ABC31,ABO31))</f>
        <v>　</v>
      </c>
      <c r="ACE31" s="860"/>
      <c r="ACF31" s="861"/>
      <c r="ACG31" s="352"/>
      <c r="ACH31" s="862"/>
      <c r="ACI31" s="863"/>
      <c r="ACJ31" s="862"/>
      <c r="ACK31" s="864"/>
      <c r="ACL31" s="863"/>
      <c r="ACM31" s="865"/>
      <c r="ACN31" s="866"/>
      <c r="ACO31" s="866"/>
      <c r="ACP31" s="867"/>
      <c r="ACQ31" s="377">
        <f>$A$31</f>
        <v>17</v>
      </c>
      <c r="ACR31" s="378" t="str">
        <f>$B$31</f>
        <v>金</v>
      </c>
      <c r="ACS31" s="854"/>
      <c r="ACT31" s="855"/>
      <c r="ACU31" s="854"/>
      <c r="ACV31" s="855"/>
      <c r="ACW31" s="856" t="str">
        <f>IFERROR(IF(OR(ACR31="日",ACR31="祝",ACR31=0,ACS31=""),"　",MAX(IF(AND(ACS31&lt;=ACW14,ACU31&gt;ACX14),ACX14-ACW14,IF(AND(ACS31&gt;ACW14,ACU31&lt;=ACX14),ACU31-ACS31,IF(AND(ACS31&lt;=ACW14,ACU31&lt;=ACX14),ACU31-ACW14,IF(AND(ACS31&gt;ACW14,ACU31&gt;ACX14),ACX14-ACS31,0)))),0)),0)</f>
        <v>　</v>
      </c>
      <c r="ACX31" s="857"/>
      <c r="ACY31" s="858"/>
      <c r="ACZ31" s="856" t="str">
        <f>IFERROR(IF(OR(ACR31="日",ACR31="祝",ACR31=0,ACS31=""),"　",MAX(IF(AND(ACS31&gt;ADC14,ACU31&gt;ADA14),0,IF(AND(ACS31&lt;=ADC14,ACS31&gt;ACZ14,ACU31&gt;ADA14),ADC14-ACS31,IF(AND(ACS31&lt;=ADC14,ACS31&lt;=ACZ14,ACU31&gt;ADA14),ADC14-ACZ14,IF(AND(ACS31&gt;ACZ14,ACU31&lt;=ADA14),ACU31-ACS31,IF(AND(ACS31&lt;=ACZ14,ACU31&lt;=ADA14),ACU31-ACZ14,0))))),0)),0)</f>
        <v>　</v>
      </c>
      <c r="ADA31" s="857"/>
      <c r="ADB31" s="858"/>
      <c r="ADC31" s="856" t="str">
        <f>IFERROR(IF(OR(ACR31="日",ACR31="祝",ACR31=0,ACS31=""),"　",MAX(IF(AND(ACS31&lt;=ADC14,ACU31&gt;ADD14),ADD14-ADC14,IF(ACU31&lt;=ADD14,0,IF(AND(ACS31&gt;ADC14,ACU31&gt;ADD14),ADD14-ACS31,0))),0)),0)</f>
        <v>　</v>
      </c>
      <c r="ADD31" s="857"/>
      <c r="ADE31" s="858"/>
      <c r="ADF31" s="856" t="str">
        <f>IFERROR(IF(OR(ACR31="日",ACR31="祝",ACR31=0,ACS31=""),"　",MAX(IF(ACS31&gt;ADF14,ACU31-ACS31,IF(ACS31&lt;=ADF14,ACU31-ADF14,0)),0)),0)</f>
        <v>　</v>
      </c>
      <c r="ADG31" s="857"/>
      <c r="ADH31" s="858"/>
      <c r="ADI31" s="856" t="str">
        <f>IFERROR(IF(OR(ACR31="日",ACR31="祝",ACR31=0,ACS31=""),"　",MAX(IF(AND(ACS31&lt;=ADI14,ACU31&gt;ADJ14),ADJ14-ADI14,IF(AND(ACS31&gt;ADI14,ACU31&lt;=ADJ14),ACU31-ACS31,IF(AND(ACS31&lt;=ADI14,ACU31&lt;=ADJ14),ACU31-ADI14,IF(AND(ACS31&gt;ADI14,ACU31&gt;ADJ14),ADJ14-ACS31,0)))),0)),0)</f>
        <v>　</v>
      </c>
      <c r="ADJ31" s="857"/>
      <c r="ADK31" s="858"/>
      <c r="ADL31" s="856" t="str">
        <f>IFERROR(IF(OR(ACR31="日",ACR31="祝",ACR31=0,ACS31=""),"　",MAX(IF(AND(ACS31&gt;ADO14,ACU31&gt;ADM14),0,IF(AND(ACS31&lt;=ADO14,ACS31&gt;ADL14,ACU31&gt;ADM14),ADO14-ACS31,IF(AND(ACS31&lt;=ADO14,ACS31&lt;=ADL14,ACU31&gt;ADM14),ADO14-ADL14,IF(AND(ACS31&gt;ADL14,ACU31&lt;=ADM14),ACU31-ACS31,IF(AND(ACS31&lt;=ADL14,ACU31&lt;=ADM14),ACU31-ADL14,0))))),0)),0)</f>
        <v>　</v>
      </c>
      <c r="ADM31" s="857"/>
      <c r="ADN31" s="858"/>
      <c r="ADO31" s="856" t="str">
        <f>IFERROR(IF(OR(ACR31="日",ACR31="祝",ACR31=0,ACS31=""),"　",MAX(IF(AND(ACS31&lt;=ADO14,ACU31&gt;ADP14),ADP14-ADO14,IF(ACU31&lt;=ADP14,0,IF(AND(ACS31&gt;ADO14,ACU31&gt;ADP14),ADP14-ACS31,0))),0)),0)</f>
        <v>　</v>
      </c>
      <c r="ADP31" s="857"/>
      <c r="ADQ31" s="858"/>
      <c r="ADR31" s="856" t="str">
        <f t="shared" si="14"/>
        <v>　</v>
      </c>
      <c r="ADS31" s="857"/>
      <c r="ADT31" s="858"/>
      <c r="ADU31" s="859" t="str">
        <f>IF(ADX31="×",TIME(0,0,0),IF(AEH4="非常勤",ACW31,ADI31))</f>
        <v>　</v>
      </c>
      <c r="ADV31" s="860"/>
      <c r="ADW31" s="861"/>
      <c r="ADX31" s="352"/>
      <c r="ADY31" s="859" t="str">
        <f>IF(AEB31="×",TIME(0,0,0),IF(AEH4="非常勤",ACZ31,ADL31))</f>
        <v>　</v>
      </c>
      <c r="ADZ31" s="860"/>
      <c r="AEA31" s="861"/>
      <c r="AEB31" s="352"/>
      <c r="AEC31" s="859" t="str">
        <f>IF(AEF31="×",TIME(0,0,0),IF(AEH4="非常勤",ADC31,ADO31))</f>
        <v>　</v>
      </c>
      <c r="AED31" s="860"/>
      <c r="AEE31" s="861"/>
      <c r="AEF31" s="352"/>
      <c r="AEG31" s="859" t="str">
        <f>IF(AEJ31="×",TIME(0,0,0),IF(AEH4="非常勤",ADF31,ADR31))</f>
        <v>　</v>
      </c>
      <c r="AEH31" s="860"/>
      <c r="AEI31" s="861"/>
      <c r="AEJ31" s="352"/>
      <c r="AEK31" s="862"/>
      <c r="AEL31" s="863"/>
      <c r="AEM31" s="862"/>
      <c r="AEN31" s="864"/>
      <c r="AEO31" s="863"/>
      <c r="AEP31" s="865"/>
      <c r="AEQ31" s="866"/>
      <c r="AER31" s="866"/>
      <c r="AES31" s="867"/>
      <c r="AET31" s="377">
        <f>$A$31</f>
        <v>17</v>
      </c>
      <c r="AEU31" s="378" t="str">
        <f>$B$31</f>
        <v>金</v>
      </c>
      <c r="AEV31" s="854"/>
      <c r="AEW31" s="855"/>
      <c r="AEX31" s="854"/>
      <c r="AEY31" s="855"/>
      <c r="AEZ31" s="856" t="str">
        <f>IFERROR(IF(OR(AEU31="日",AEU31="祝",AEU31=0,AEV31=""),"　",MAX(IF(AND(AEV31&lt;=AEZ14,AEX31&gt;AFA14),AFA14-AEZ14,IF(AND(AEV31&gt;AEZ14,AEX31&lt;=AFA14),AEX31-AEV31,IF(AND(AEV31&lt;=AEZ14,AEX31&lt;=AFA14),AEX31-AEZ14,IF(AND(AEV31&gt;AEZ14,AEX31&gt;AFA14),AFA14-AEV31,0)))),0)),0)</f>
        <v>　</v>
      </c>
      <c r="AFA31" s="857"/>
      <c r="AFB31" s="858"/>
      <c r="AFC31" s="856" t="str">
        <f>IFERROR(IF(OR(AEU31="日",AEU31="祝",AEU31=0,AEV31=""),"　",MAX(IF(AND(AEV31&gt;AFF14,AEX31&gt;AFD14),0,IF(AND(AEV31&lt;=AFF14,AEV31&gt;AFC14,AEX31&gt;AFD14),AFF14-AEV31,IF(AND(AEV31&lt;=AFF14,AEV31&lt;=AFC14,AEX31&gt;AFD14),AFF14-AFC14,IF(AND(AEV31&gt;AFC14,AEX31&lt;=AFD14),AEX31-AEV31,IF(AND(AEV31&lt;=AFC14,AEX31&lt;=AFD14),AEX31-AFC14,0))))),0)),0)</f>
        <v>　</v>
      </c>
      <c r="AFD31" s="857"/>
      <c r="AFE31" s="858"/>
      <c r="AFF31" s="856" t="str">
        <f>IFERROR(IF(OR(AEU31="日",AEU31="祝",AEU31=0,AEV31=""),"　",MAX(IF(AND(AEV31&lt;=AFF14,AEX31&gt;AFG14),AFG14-AFF14,IF(AEX31&lt;=AFG14,0,IF(AND(AEV31&gt;AFF14,AEX31&gt;AFG14),AFG14-AEV31,0))),0)),0)</f>
        <v>　</v>
      </c>
      <c r="AFG31" s="857"/>
      <c r="AFH31" s="858"/>
      <c r="AFI31" s="856" t="str">
        <f>IFERROR(IF(OR(AEU31="日",AEU31="祝",AEU31=0,AEV31=""),"　",MAX(IF(AEV31&gt;AFI14,AEX31-AEV31,IF(AEV31&lt;=AFI14,AEX31-AFI14,0)),0)),0)</f>
        <v>　</v>
      </c>
      <c r="AFJ31" s="857"/>
      <c r="AFK31" s="858"/>
      <c r="AFL31" s="856" t="str">
        <f>IFERROR(IF(OR(AEU31="日",AEU31="祝",AEU31=0,AEV31=""),"　",MAX(IF(AND(AEV31&lt;=AFL14,AEX31&gt;AFM14),AFM14-AFL14,IF(AND(AEV31&gt;AFL14,AEX31&lt;=AFM14),AEX31-AEV31,IF(AND(AEV31&lt;=AFL14,AEX31&lt;=AFM14),AEX31-AFL14,IF(AND(AEV31&gt;AFL14,AEX31&gt;AFM14),AFM14-AEV31,0)))),0)),0)</f>
        <v>　</v>
      </c>
      <c r="AFM31" s="857"/>
      <c r="AFN31" s="858"/>
      <c r="AFO31" s="856" t="str">
        <f>IFERROR(IF(OR(AEU31="日",AEU31="祝",AEU31=0,AEV31=""),"　",MAX(IF(AND(AEV31&gt;AFR14,AEX31&gt;AFP14),0,IF(AND(AEV31&lt;=AFR14,AEV31&gt;AFO14,AEX31&gt;AFP14),AFR14-AEV31,IF(AND(AEV31&lt;=AFR14,AEV31&lt;=AFO14,AEX31&gt;AFP14),AFR14-AFO14,IF(AND(AEV31&gt;AFO14,AEX31&lt;=AFP14),AEX31-AEV31,IF(AND(AEV31&lt;=AFO14,AEX31&lt;=AFP14),AEX31-AFO14,0))))),0)),0)</f>
        <v>　</v>
      </c>
      <c r="AFP31" s="857"/>
      <c r="AFQ31" s="858"/>
      <c r="AFR31" s="856" t="str">
        <f>IFERROR(IF(OR(AEU31="日",AEU31="祝",AEU31=0,AEV31=""),"　",MAX(IF(AND(AEV31&lt;=AFR14,AEX31&gt;AFS14),AFS14-AFR14,IF(AEX31&lt;=AFS14,0,IF(AND(AEV31&gt;AFR14,AEX31&gt;AFS14),AFS14-AEV31,0))),0)),0)</f>
        <v>　</v>
      </c>
      <c r="AFS31" s="857"/>
      <c r="AFT31" s="858"/>
      <c r="AFU31" s="856" t="str">
        <f t="shared" si="15"/>
        <v>　</v>
      </c>
      <c r="AFV31" s="857"/>
      <c r="AFW31" s="858"/>
      <c r="AFX31" s="859" t="str">
        <f>IF(AGA31="×",TIME(0,0,0),IF(AGK4="非常勤",AEZ31,AFL31))</f>
        <v>　</v>
      </c>
      <c r="AFY31" s="860"/>
      <c r="AFZ31" s="861"/>
      <c r="AGA31" s="352"/>
      <c r="AGB31" s="859" t="str">
        <f>IF(AGE31="×",TIME(0,0,0),IF(AGK4="非常勤",AFC31,AFO31))</f>
        <v>　</v>
      </c>
      <c r="AGC31" s="860"/>
      <c r="AGD31" s="861"/>
      <c r="AGE31" s="352"/>
      <c r="AGF31" s="859" t="str">
        <f>IF(AGI31="×",TIME(0,0,0),IF(AGK4="非常勤",AFF31,AFR31))</f>
        <v>　</v>
      </c>
      <c r="AGG31" s="860"/>
      <c r="AGH31" s="861"/>
      <c r="AGI31" s="352"/>
      <c r="AGJ31" s="859" t="str">
        <f>IF(AGM31="×",TIME(0,0,0),IF(AGK4="非常勤",AFI31,AFU31))</f>
        <v>　</v>
      </c>
      <c r="AGK31" s="860"/>
      <c r="AGL31" s="861"/>
      <c r="AGM31" s="352"/>
      <c r="AGN31" s="862"/>
      <c r="AGO31" s="863"/>
      <c r="AGP31" s="862"/>
      <c r="AGQ31" s="864"/>
      <c r="AGR31" s="863"/>
      <c r="AGS31" s="865"/>
      <c r="AGT31" s="866"/>
      <c r="AGU31" s="866"/>
      <c r="AGV31" s="867"/>
      <c r="AGW31" s="377">
        <f>$A$31</f>
        <v>17</v>
      </c>
      <c r="AGX31" s="378" t="str">
        <f>$B$31</f>
        <v>金</v>
      </c>
      <c r="AGY31" s="854"/>
      <c r="AGZ31" s="855"/>
      <c r="AHA31" s="854"/>
      <c r="AHB31" s="855"/>
      <c r="AHC31" s="856" t="str">
        <f>IFERROR(IF(OR(AGX31="日",AGX31="祝",AGX31=0,AGY31=""),"　",MAX(IF(AND(AGY31&lt;=AHC14,AHA31&gt;AHD14),AHD14-AHC14,IF(AND(AGY31&gt;AHC14,AHA31&lt;=AHD14),AHA31-AGY31,IF(AND(AGY31&lt;=AHC14,AHA31&lt;=AHD14),AHA31-AHC14,IF(AND(AGY31&gt;AHC14,AHA31&gt;AHD14),AHD14-AGY31,0)))),0)),0)</f>
        <v>　</v>
      </c>
      <c r="AHD31" s="857"/>
      <c r="AHE31" s="858"/>
      <c r="AHF31" s="856" t="str">
        <f>IFERROR(IF(OR(AGX31="日",AGX31="祝",AGX31=0,AGY31=""),"　",MAX(IF(AND(AGY31&gt;AHI14,AHA31&gt;AHG14),0,IF(AND(AGY31&lt;=AHI14,AGY31&gt;AHF14,AHA31&gt;AHG14),AHI14-AGY31,IF(AND(AGY31&lt;=AHI14,AGY31&lt;=AHF14,AHA31&gt;AHG14),AHI14-AHF14,IF(AND(AGY31&gt;AHF14,AHA31&lt;=AHG14),AHA31-AGY31,IF(AND(AGY31&lt;=AHF14,AHA31&lt;=AHG14),AHA31-AHF14,0))))),0)),0)</f>
        <v>　</v>
      </c>
      <c r="AHG31" s="857"/>
      <c r="AHH31" s="858"/>
      <c r="AHI31" s="856" t="str">
        <f>IFERROR(IF(OR(AGX31="日",AGX31="祝",AGX31=0,AGY31=""),"　",MAX(IF(AND(AGY31&lt;=AHI14,AHA31&gt;AHJ14),AHJ14-AHI14,IF(AHA31&lt;=AHJ14,0,IF(AND(AGY31&gt;AHI14,AHA31&gt;AHJ14),AHJ14-AGY31,0))),0)),0)</f>
        <v>　</v>
      </c>
      <c r="AHJ31" s="857"/>
      <c r="AHK31" s="858"/>
      <c r="AHL31" s="856" t="str">
        <f>IFERROR(IF(OR(AGX31="日",AGX31="祝",AGX31=0,AGY31=""),"　",MAX(IF(AGY31&gt;AHL14,AHA31-AGY31,IF(AGY31&lt;=AHL14,AHA31-AHL14,0)),0)),0)</f>
        <v>　</v>
      </c>
      <c r="AHM31" s="857"/>
      <c r="AHN31" s="858"/>
      <c r="AHO31" s="856" t="str">
        <f>IFERROR(IF(OR(AGX31="日",AGX31="祝",AGX31=0,AGY31=""),"　",MAX(IF(AND(AGY31&lt;=AHO14,AHA31&gt;AHP14),AHP14-AHO14,IF(AND(AGY31&gt;AHO14,AHA31&lt;=AHP14),AHA31-AGY31,IF(AND(AGY31&lt;=AHO14,AHA31&lt;=AHP14),AHA31-AHO14,IF(AND(AGY31&gt;AHO14,AHA31&gt;AHP14),AHP14-AGY31,0)))),0)),0)</f>
        <v>　</v>
      </c>
      <c r="AHP31" s="857"/>
      <c r="AHQ31" s="858"/>
      <c r="AHR31" s="856" t="str">
        <f>IFERROR(IF(OR(AGX31="日",AGX31="祝",AGX31=0,AGY31=""),"　",MAX(IF(AND(AGY31&gt;AHU14,AHA31&gt;AHS14),0,IF(AND(AGY31&lt;=AHU14,AGY31&gt;AHR14,AHA31&gt;AHS14),AHU14-AGY31,IF(AND(AGY31&lt;=AHU14,AGY31&lt;=AHR14,AHA31&gt;AHS14),AHU14-AHR14,IF(AND(AGY31&gt;AHR14,AHA31&lt;=AHS14),AHA31-AGY31,IF(AND(AGY31&lt;=AHR14,AHA31&lt;=AHS14),AHA31-AHR14,0))))),0)),0)</f>
        <v>　</v>
      </c>
      <c r="AHS31" s="857"/>
      <c r="AHT31" s="858"/>
      <c r="AHU31" s="856" t="str">
        <f>IFERROR(IF(OR(AGX31="日",AGX31="祝",AGX31=0,AGY31=""),"　",MAX(IF(AND(AGY31&lt;=AHU14,AHA31&gt;AHV14),AHV14-AHU14,IF(AHA31&lt;=AHV14,0,IF(AND(AGY31&gt;AHU14,AHA31&gt;AHV14),AHV14-AGY31,0))),0)),0)</f>
        <v>　</v>
      </c>
      <c r="AHV31" s="857"/>
      <c r="AHW31" s="858"/>
      <c r="AHX31" s="856" t="str">
        <f t="shared" si="16"/>
        <v>　</v>
      </c>
      <c r="AHY31" s="857"/>
      <c r="AHZ31" s="858"/>
      <c r="AIA31" s="859" t="str">
        <f>IF(AID31="×",TIME(0,0,0),IF(AIN4="非常勤",AHC31,AHO31))</f>
        <v>　</v>
      </c>
      <c r="AIB31" s="860"/>
      <c r="AIC31" s="861"/>
      <c r="AID31" s="352"/>
      <c r="AIE31" s="859" t="str">
        <f>IF(AIH31="×",TIME(0,0,0),IF(AIN4="非常勤",AHF31,AHR31))</f>
        <v>　</v>
      </c>
      <c r="AIF31" s="860"/>
      <c r="AIG31" s="861"/>
      <c r="AIH31" s="352"/>
      <c r="AII31" s="859" t="str">
        <f>IF(AIL31="×",TIME(0,0,0),IF(AIN4="非常勤",AHI31,AHU31))</f>
        <v>　</v>
      </c>
      <c r="AIJ31" s="860"/>
      <c r="AIK31" s="861"/>
      <c r="AIL31" s="352"/>
      <c r="AIM31" s="859" t="str">
        <f>IF(AIP31="×",TIME(0,0,0),IF(AIN4="非常勤",AHL31,AHX31))</f>
        <v>　</v>
      </c>
      <c r="AIN31" s="860"/>
      <c r="AIO31" s="861"/>
      <c r="AIP31" s="352"/>
      <c r="AIQ31" s="862"/>
      <c r="AIR31" s="863"/>
      <c r="AIS31" s="862"/>
      <c r="AIT31" s="864"/>
      <c r="AIU31" s="863"/>
      <c r="AIV31" s="865"/>
      <c r="AIW31" s="866"/>
      <c r="AIX31" s="866"/>
      <c r="AIY31" s="867"/>
      <c r="AIZ31" s="377">
        <f>$A$31</f>
        <v>17</v>
      </c>
      <c r="AJA31" s="378" t="str">
        <f>$B$31</f>
        <v>金</v>
      </c>
      <c r="AJB31" s="854"/>
      <c r="AJC31" s="855"/>
      <c r="AJD31" s="854"/>
      <c r="AJE31" s="855"/>
      <c r="AJF31" s="856" t="str">
        <f>IFERROR(IF(OR(AJA31="日",AJA31="祝",AJA31=0,AJB31=""),"　",MAX(IF(AND(AJB31&lt;=AJF14,AJD31&gt;AJG14),AJG14-AJF14,IF(AND(AJB31&gt;AJF14,AJD31&lt;=AJG14),AJD31-AJB31,IF(AND(AJB31&lt;=AJF14,AJD31&lt;=AJG14),AJD31-AJF14,IF(AND(AJB31&gt;AJF14,AJD31&gt;AJG14),AJG14-AJB31,0)))),0)),0)</f>
        <v>　</v>
      </c>
      <c r="AJG31" s="857"/>
      <c r="AJH31" s="858"/>
      <c r="AJI31" s="856" t="str">
        <f>IFERROR(IF(OR(AJA31="日",AJA31="祝",AJA31=0,AJB31=""),"　",MAX(IF(AND(AJB31&gt;AJL14,AJD31&gt;AJJ14),0,IF(AND(AJB31&lt;=AJL14,AJB31&gt;AJI14,AJD31&gt;AJJ14),AJL14-AJB31,IF(AND(AJB31&lt;=AJL14,AJB31&lt;=AJI14,AJD31&gt;AJJ14),AJL14-AJI14,IF(AND(AJB31&gt;AJI14,AJD31&lt;=AJJ14),AJD31-AJB31,IF(AND(AJB31&lt;=AJI14,AJD31&lt;=AJJ14),AJD31-AJI14,0))))),0)),0)</f>
        <v>　</v>
      </c>
      <c r="AJJ31" s="857"/>
      <c r="AJK31" s="858"/>
      <c r="AJL31" s="856" t="str">
        <f>IFERROR(IF(OR(AJA31="日",AJA31="祝",AJA31=0,AJB31=""),"　",MAX(IF(AND(AJB31&lt;=AJL14,AJD31&gt;AJM14),AJM14-AJL14,IF(AJD31&lt;=AJM14,0,IF(AND(AJB31&gt;AJL14,AJD31&gt;AJM14),AJM14-AJB31,0))),0)),0)</f>
        <v>　</v>
      </c>
      <c r="AJM31" s="857"/>
      <c r="AJN31" s="858"/>
      <c r="AJO31" s="856" t="str">
        <f>IFERROR(IF(OR(AJA31="日",AJA31="祝",AJA31=0,AJB31=""),"　",MAX(IF(AJB31&gt;AJO14,AJD31-AJB31,IF(AJB31&lt;=AJO14,AJD31-AJO14,0)),0)),0)</f>
        <v>　</v>
      </c>
      <c r="AJP31" s="857"/>
      <c r="AJQ31" s="858"/>
      <c r="AJR31" s="856" t="str">
        <f>IFERROR(IF(OR(AJA31="日",AJA31="祝",AJA31=0,AJB31=""),"　",MAX(IF(AND(AJB31&lt;=AJR14,AJD31&gt;AJS14),AJS14-AJR14,IF(AND(AJB31&gt;AJR14,AJD31&lt;=AJS14),AJD31-AJB31,IF(AND(AJB31&lt;=AJR14,AJD31&lt;=AJS14),AJD31-AJR14,IF(AND(AJB31&gt;AJR14,AJD31&gt;AJS14),AJS14-AJB31,0)))),0)),0)</f>
        <v>　</v>
      </c>
      <c r="AJS31" s="857"/>
      <c r="AJT31" s="858"/>
      <c r="AJU31" s="856" t="str">
        <f>IFERROR(IF(OR(AJA31="日",AJA31="祝",AJA31=0,AJB31=""),"　",MAX(IF(AND(AJB31&gt;AJX14,AJD31&gt;AJV14),0,IF(AND(AJB31&lt;=AJX14,AJB31&gt;AJU14,AJD31&gt;AJV14),AJX14-AJB31,IF(AND(AJB31&lt;=AJX14,AJB31&lt;=AJU14,AJD31&gt;AJV14),AJX14-AJU14,IF(AND(AJB31&gt;AJU14,AJD31&lt;=AJV14),AJD31-AJB31,IF(AND(AJB31&lt;=AJU14,AJD31&lt;=AJV14),AJD31-AJU14,0))))),0)),0)</f>
        <v>　</v>
      </c>
      <c r="AJV31" s="857"/>
      <c r="AJW31" s="858"/>
      <c r="AJX31" s="856" t="str">
        <f>IFERROR(IF(OR(AJA31="日",AJA31="祝",AJA31=0,AJB31=""),"　",MAX(IF(AND(AJB31&lt;=AJX14,AJD31&gt;AJY14),AJY14-AJX14,IF(AJD31&lt;=AJY14,0,IF(AND(AJB31&gt;AJX14,AJD31&gt;AJY14),AJY14-AJB31,0))),0)),0)</f>
        <v>　</v>
      </c>
      <c r="AJY31" s="857"/>
      <c r="AJZ31" s="858"/>
      <c r="AKA31" s="856" t="str">
        <f t="shared" si="17"/>
        <v>　</v>
      </c>
      <c r="AKB31" s="857"/>
      <c r="AKC31" s="858"/>
      <c r="AKD31" s="859" t="str">
        <f>IF(AKG31="×",TIME(0,0,0),IF(AKQ4="非常勤",AJF31,AJR31))</f>
        <v>　</v>
      </c>
      <c r="AKE31" s="860"/>
      <c r="AKF31" s="861"/>
      <c r="AKG31" s="352"/>
      <c r="AKH31" s="859" t="str">
        <f>IF(AKK31="×",TIME(0,0,0),IF(AKQ4="非常勤",AJI31,AJU31))</f>
        <v>　</v>
      </c>
      <c r="AKI31" s="860"/>
      <c r="AKJ31" s="861"/>
      <c r="AKK31" s="352"/>
      <c r="AKL31" s="859" t="str">
        <f>IF(AKO31="×",TIME(0,0,0),IF(AKQ4="非常勤",AJL31,AJX31))</f>
        <v>　</v>
      </c>
      <c r="AKM31" s="860"/>
      <c r="AKN31" s="861"/>
      <c r="AKO31" s="352"/>
      <c r="AKP31" s="859" t="str">
        <f>IF(AKS31="×",TIME(0,0,0),IF(AKQ4="非常勤",AJO31,AKA31))</f>
        <v>　</v>
      </c>
      <c r="AKQ31" s="860"/>
      <c r="AKR31" s="861"/>
      <c r="AKS31" s="352"/>
      <c r="AKT31" s="862"/>
      <c r="AKU31" s="863"/>
      <c r="AKV31" s="862"/>
      <c r="AKW31" s="864"/>
      <c r="AKX31" s="863"/>
      <c r="AKY31" s="865"/>
      <c r="AKZ31" s="866"/>
      <c r="ALA31" s="866"/>
      <c r="ALB31" s="867"/>
      <c r="ALC31" s="377">
        <f>$A$31</f>
        <v>17</v>
      </c>
      <c r="ALD31" s="378" t="str">
        <f>$B$31</f>
        <v>金</v>
      </c>
      <c r="ALE31" s="854"/>
      <c r="ALF31" s="855"/>
      <c r="ALG31" s="854"/>
      <c r="ALH31" s="855"/>
      <c r="ALI31" s="856" t="str">
        <f>IFERROR(IF(OR(ALD31="日",ALD31="祝",ALD31=0,ALE31=""),"　",MAX(IF(AND(ALE31&lt;=ALI14,ALG31&gt;ALJ14),ALJ14-ALI14,IF(AND(ALE31&gt;ALI14,ALG31&lt;=ALJ14),ALG31-ALE31,IF(AND(ALE31&lt;=ALI14,ALG31&lt;=ALJ14),ALG31-ALI14,IF(AND(ALE31&gt;ALI14,ALG31&gt;ALJ14),ALJ14-ALE31,0)))),0)),0)</f>
        <v>　</v>
      </c>
      <c r="ALJ31" s="857"/>
      <c r="ALK31" s="858"/>
      <c r="ALL31" s="856" t="str">
        <f>IFERROR(IF(OR(ALD31="日",ALD31="祝",ALD31=0,ALE31=""),"　",MAX(IF(AND(ALE31&gt;ALO14,ALG31&gt;ALM14),0,IF(AND(ALE31&lt;=ALO14,ALE31&gt;ALL14,ALG31&gt;ALM14),ALO14-ALE31,IF(AND(ALE31&lt;=ALO14,ALE31&lt;=ALL14,ALG31&gt;ALM14),ALO14-ALL14,IF(AND(ALE31&gt;ALL14,ALG31&lt;=ALM14),ALG31-ALE31,IF(AND(ALE31&lt;=ALL14,ALG31&lt;=ALM14),ALG31-ALL14,0))))),0)),0)</f>
        <v>　</v>
      </c>
      <c r="ALM31" s="857"/>
      <c r="ALN31" s="858"/>
      <c r="ALO31" s="856" t="str">
        <f>IFERROR(IF(OR(ALD31="日",ALD31="祝",ALD31=0,ALE31=""),"　",MAX(IF(AND(ALE31&lt;=ALO14,ALG31&gt;ALP14),ALP14-ALO14,IF(ALG31&lt;=ALP14,0,IF(AND(ALE31&gt;ALO14,ALG31&gt;ALP14),ALP14-ALE31,0))),0)),0)</f>
        <v>　</v>
      </c>
      <c r="ALP31" s="857"/>
      <c r="ALQ31" s="858"/>
      <c r="ALR31" s="856" t="str">
        <f>IFERROR(IF(OR(ALD31="日",ALD31="祝",ALD31=0,ALE31=""),"　",MAX(IF(ALE31&gt;ALR14,ALG31-ALE31,IF(ALE31&lt;=ALR14,ALG31-ALR14,0)),0)),0)</f>
        <v>　</v>
      </c>
      <c r="ALS31" s="857"/>
      <c r="ALT31" s="858"/>
      <c r="ALU31" s="856" t="str">
        <f>IFERROR(IF(OR(ALD31="日",ALD31="祝",ALD31=0,ALE31=""),"　",MAX(IF(AND(ALE31&lt;=ALU14,ALG31&gt;ALV14),ALV14-ALU14,IF(AND(ALE31&gt;ALU14,ALG31&lt;=ALV14),ALG31-ALE31,IF(AND(ALE31&lt;=ALU14,ALG31&lt;=ALV14),ALG31-ALU14,IF(AND(ALE31&gt;ALU14,ALG31&gt;ALV14),ALV14-ALE31,0)))),0)),0)</f>
        <v>　</v>
      </c>
      <c r="ALV31" s="857"/>
      <c r="ALW31" s="858"/>
      <c r="ALX31" s="856" t="str">
        <f>IFERROR(IF(OR(ALD31="日",ALD31="祝",ALD31=0,ALE31=""),"　",MAX(IF(AND(ALE31&gt;AMA14,ALG31&gt;ALY14),0,IF(AND(ALE31&lt;=AMA14,ALE31&gt;ALX14,ALG31&gt;ALY14),AMA14-ALE31,IF(AND(ALE31&lt;=AMA14,ALE31&lt;=ALX14,ALG31&gt;ALY14),AMA14-ALX14,IF(AND(ALE31&gt;ALX14,ALG31&lt;=ALY14),ALG31-ALE31,IF(AND(ALE31&lt;=ALX14,ALG31&lt;=ALY14),ALG31-ALX14,0))))),0)),0)</f>
        <v>　</v>
      </c>
      <c r="ALY31" s="857"/>
      <c r="ALZ31" s="858"/>
      <c r="AMA31" s="856" t="str">
        <f>IFERROR(IF(OR(ALD31="日",ALD31="祝",ALD31=0,ALE31=""),"　",MAX(IF(AND(ALE31&lt;=AMA14,ALG31&gt;AMB14),AMB14-AMA14,IF(ALG31&lt;=AMB14,0,IF(AND(ALE31&gt;AMA14,ALG31&gt;AMB14),AMB14-ALE31,0))),0)),0)</f>
        <v>　</v>
      </c>
      <c r="AMB31" s="857"/>
      <c r="AMC31" s="858"/>
      <c r="AMD31" s="856" t="str">
        <f t="shared" si="18"/>
        <v>　</v>
      </c>
      <c r="AME31" s="857"/>
      <c r="AMF31" s="858"/>
      <c r="AMG31" s="859" t="str">
        <f>IF(AMJ31="×",TIME(0,0,0),IF(AMT4="非常勤",ALI31,ALU31))</f>
        <v>　</v>
      </c>
      <c r="AMH31" s="860"/>
      <c r="AMI31" s="861"/>
      <c r="AMJ31" s="352"/>
      <c r="AMK31" s="859" t="str">
        <f>IF(AMN31="×",TIME(0,0,0),IF(AMT4="非常勤",ALL31,ALX31))</f>
        <v>　</v>
      </c>
      <c r="AML31" s="860"/>
      <c r="AMM31" s="861"/>
      <c r="AMN31" s="352"/>
      <c r="AMO31" s="859" t="str">
        <f>IF(AMR31="×",TIME(0,0,0),IF(AMT4="非常勤",ALO31,AMA31))</f>
        <v>　</v>
      </c>
      <c r="AMP31" s="860"/>
      <c r="AMQ31" s="861"/>
      <c r="AMR31" s="352"/>
      <c r="AMS31" s="859" t="str">
        <f>IF(AMV31="×",TIME(0,0,0),IF(AMT4="非常勤",ALR31,AMD31))</f>
        <v>　</v>
      </c>
      <c r="AMT31" s="860"/>
      <c r="AMU31" s="861"/>
      <c r="AMV31" s="352"/>
      <c r="AMW31" s="862"/>
      <c r="AMX31" s="863"/>
      <c r="AMY31" s="862"/>
      <c r="AMZ31" s="864"/>
      <c r="ANA31" s="863"/>
      <c r="ANB31" s="865"/>
      <c r="ANC31" s="866"/>
      <c r="AND31" s="866"/>
      <c r="ANE31" s="867"/>
      <c r="ANF31" s="377">
        <f>$A$31</f>
        <v>17</v>
      </c>
      <c r="ANG31" s="378" t="str">
        <f>$B$31</f>
        <v>金</v>
      </c>
      <c r="ANH31" s="854"/>
      <c r="ANI31" s="855"/>
      <c r="ANJ31" s="854"/>
      <c r="ANK31" s="855"/>
      <c r="ANL31" s="856" t="str">
        <f>IFERROR(IF(OR(ANG31="日",ANG31="祝",ANG31=0,ANH31=""),"　",MAX(IF(AND(ANH31&lt;=ANL14,ANJ31&gt;ANM14),ANM14-ANL14,IF(AND(ANH31&gt;ANL14,ANJ31&lt;=ANM14),ANJ31-ANH31,IF(AND(ANH31&lt;=ANL14,ANJ31&lt;=ANM14),ANJ31-ANL14,IF(AND(ANH31&gt;ANL14,ANJ31&gt;ANM14),ANM14-ANH31,0)))),0)),0)</f>
        <v>　</v>
      </c>
      <c r="ANM31" s="857"/>
      <c r="ANN31" s="858"/>
      <c r="ANO31" s="856" t="str">
        <f>IFERROR(IF(OR(ANG31="日",ANG31="祝",ANG31=0,ANH31=""),"　",MAX(IF(AND(ANH31&gt;ANR14,ANJ31&gt;ANP14),0,IF(AND(ANH31&lt;=ANR14,ANH31&gt;ANO14,ANJ31&gt;ANP14),ANR14-ANH31,IF(AND(ANH31&lt;=ANR14,ANH31&lt;=ANO14,ANJ31&gt;ANP14),ANR14-ANO14,IF(AND(ANH31&gt;ANO14,ANJ31&lt;=ANP14),ANJ31-ANH31,IF(AND(ANH31&lt;=ANO14,ANJ31&lt;=ANP14),ANJ31-ANO14,0))))),0)),0)</f>
        <v>　</v>
      </c>
      <c r="ANP31" s="857"/>
      <c r="ANQ31" s="858"/>
      <c r="ANR31" s="856" t="str">
        <f>IFERROR(IF(OR(ANG31="日",ANG31="祝",ANG31=0,ANH31=""),"　",MAX(IF(AND(ANH31&lt;=ANR14,ANJ31&gt;ANS14),ANS14-ANR14,IF(ANJ31&lt;=ANS14,0,IF(AND(ANH31&gt;ANR14,ANJ31&gt;ANS14),ANS14-ANH31,0))),0)),0)</f>
        <v>　</v>
      </c>
      <c r="ANS31" s="857"/>
      <c r="ANT31" s="858"/>
      <c r="ANU31" s="856" t="str">
        <f>IFERROR(IF(OR(ANG31="日",ANG31="祝",ANG31=0,ANH31=""),"　",MAX(IF(ANH31&gt;ANU14,ANJ31-ANH31,IF(ANH31&lt;=ANU14,ANJ31-ANU14,0)),0)),0)</f>
        <v>　</v>
      </c>
      <c r="ANV31" s="857"/>
      <c r="ANW31" s="858"/>
      <c r="ANX31" s="856" t="str">
        <f>IFERROR(IF(OR(ANG31="日",ANG31="祝",ANG31=0,ANH31=""),"　",MAX(IF(AND(ANH31&lt;=ANX14,ANJ31&gt;ANY14),ANY14-ANX14,IF(AND(ANH31&gt;ANX14,ANJ31&lt;=ANY14),ANJ31-ANH31,IF(AND(ANH31&lt;=ANX14,ANJ31&lt;=ANY14),ANJ31-ANX14,IF(AND(ANH31&gt;ANX14,ANJ31&gt;ANY14),ANY14-ANH31,0)))),0)),0)</f>
        <v>　</v>
      </c>
      <c r="ANY31" s="857"/>
      <c r="ANZ31" s="858"/>
      <c r="AOA31" s="856" t="str">
        <f>IFERROR(IF(OR(ANG31="日",ANG31="祝",ANG31=0,ANH31=""),"　",MAX(IF(AND(ANH31&gt;AOD14,ANJ31&gt;AOB14),0,IF(AND(ANH31&lt;=AOD14,ANH31&gt;AOA14,ANJ31&gt;AOB14),AOD14-ANH31,IF(AND(ANH31&lt;=AOD14,ANH31&lt;=AOA14,ANJ31&gt;AOB14),AOD14-AOA14,IF(AND(ANH31&gt;AOA14,ANJ31&lt;=AOB14),ANJ31-ANH31,IF(AND(ANH31&lt;=AOA14,ANJ31&lt;=AOB14),ANJ31-AOA14,0))))),0)),0)</f>
        <v>　</v>
      </c>
      <c r="AOB31" s="857"/>
      <c r="AOC31" s="858"/>
      <c r="AOD31" s="856" t="str">
        <f>IFERROR(IF(OR(ANG31="日",ANG31="祝",ANG31=0,ANH31=""),"　",MAX(IF(AND(ANH31&lt;=AOD14,ANJ31&gt;AOE14),AOE14-AOD14,IF(ANJ31&lt;=AOE14,0,IF(AND(ANH31&gt;AOD14,ANJ31&gt;AOE14),AOE14-ANH31,0))),0)),0)</f>
        <v>　</v>
      </c>
      <c r="AOE31" s="857"/>
      <c r="AOF31" s="858"/>
      <c r="AOG31" s="856" t="str">
        <f t="shared" si="19"/>
        <v>　</v>
      </c>
      <c r="AOH31" s="857"/>
      <c r="AOI31" s="858"/>
      <c r="AOJ31" s="859" t="str">
        <f>IF(AOM31="×",TIME(0,0,0),IF(AOW4="非常勤",ANL31,ANX31))</f>
        <v>　</v>
      </c>
      <c r="AOK31" s="860"/>
      <c r="AOL31" s="861"/>
      <c r="AOM31" s="352"/>
      <c r="AON31" s="859" t="str">
        <f>IF(AOQ31="×",TIME(0,0,0),IF(AOW4="非常勤",ANO31,AOA31))</f>
        <v>　</v>
      </c>
      <c r="AOO31" s="860"/>
      <c r="AOP31" s="861"/>
      <c r="AOQ31" s="352"/>
      <c r="AOR31" s="859" t="str">
        <f>IF(AOU31="×",TIME(0,0,0),IF(AOW4="非常勤",ANR31,AOD31))</f>
        <v>　</v>
      </c>
      <c r="AOS31" s="860"/>
      <c r="AOT31" s="861"/>
      <c r="AOU31" s="352"/>
      <c r="AOV31" s="859" t="str">
        <f>IF(AOY31="×",TIME(0,0,0),IF(AOW4="非常勤",ANU31,AOG31))</f>
        <v>　</v>
      </c>
      <c r="AOW31" s="860"/>
      <c r="AOX31" s="861"/>
      <c r="AOY31" s="352"/>
      <c r="AOZ31" s="862"/>
      <c r="APA31" s="863"/>
      <c r="APB31" s="862"/>
      <c r="APC31" s="864"/>
      <c r="APD31" s="863"/>
      <c r="APE31" s="865"/>
      <c r="APF31" s="866"/>
      <c r="APG31" s="866"/>
      <c r="APH31" s="867"/>
    </row>
    <row r="32" spans="1:1100" ht="15" customHeight="1">
      <c r="A32" s="377">
        <f>DAY(DATE('別紙2-1【初めに入力】'!$W$2,'別紙2-1【初めに入力】'!$Q$2,A31+1))</f>
        <v>18</v>
      </c>
      <c r="B32" s="378" t="str">
        <f>IF(IFERROR(MATCH(DATE('別紙2-1【初めに入力】'!$W$2,'別紙2-1【初めに入力】'!$Q$2,$A32),万年カレンダー・祝日!$K$2:$K$27,0),0)&gt;=1,"祝",TEXT(WEEKDAY(DATE('別紙2-1【初めに入力】'!$W$2,'別紙2-1【初めに入力】'!$Q$2,'別表_個別勤務状況（1～20）'!A32)),"aaa"))</f>
        <v>土</v>
      </c>
      <c r="C32" s="797"/>
      <c r="D32" s="797"/>
      <c r="E32" s="797"/>
      <c r="F32" s="797"/>
      <c r="G32" s="856" t="str">
        <f>IFERROR(IF(OR(B32="日",B32="祝",B32=0,C32=""),"　",MAX(IF(AND(C32&lt;=G14,E32&gt;H14),H14-G14,IF(AND(C32&gt;G14,E32&lt;=H14),E32-C32,IF(AND(C32&lt;=G14,E32&lt;=H14),E32-G14,IF(AND(C32&gt;G14,E32&gt;H14),H14-C32,0)))),0)),0)</f>
        <v>　</v>
      </c>
      <c r="H32" s="857"/>
      <c r="I32" s="858"/>
      <c r="J32" s="856" t="str">
        <f>IFERROR(IF(OR(B32="日",B32="祝",B32=0,C32=""),"　",MAX(IF(AND(C32&gt;M14,E32&gt;K14),0,IF(AND(C32&lt;=M14,C32&gt;J14,E32&gt;K14),M14-C32,IF(AND(C32&lt;=M14,C32&lt;=J14,E32&gt;K14),M14-J14,IF(AND(C32&gt;J14,E32&lt;=K14),E32-C32,IF(AND(C32&lt;=J14,E32&lt;=K14),E32-J14,0))))),0)),0)</f>
        <v>　</v>
      </c>
      <c r="K32" s="857"/>
      <c r="L32" s="858"/>
      <c r="M32" s="856" t="str">
        <f>IFERROR(IF(OR(B32="日",B32="祝",B32=0,C32=""),"　",MAX(IF(AND(C32&lt;=M14,E32&gt;N14),N14-M14,IF(E32&lt;=N14,0,IF(AND(C32&gt;M14,E32&gt;N14),N14-C32,0))),0)),0)</f>
        <v>　</v>
      </c>
      <c r="N32" s="857"/>
      <c r="O32" s="858"/>
      <c r="P32" s="856" t="str">
        <f>IFERROR(IF(OR(B32="日",B32="祝",B32=0,C32=""),"　",MAX(IF(C32&gt;P14,E32-C32,IF(C32&lt;=P14,E32-P14,0)),0)),0)</f>
        <v>　</v>
      </c>
      <c r="Q32" s="857"/>
      <c r="R32" s="858"/>
      <c r="S32" s="856" t="str">
        <f>IFERROR(IF(OR(B32="日",B32="祝",B32=0,C32=""),"　",MAX(IF(AND(C32&lt;=S14,E32&gt;T14),T14-S14,IF(AND(C32&gt;S14,E32&lt;=T14),E32-C32,IF(AND(C32&lt;=S14,E32&lt;=T14),E32-S14,IF(AND(C32&gt;S14,E32&gt;T14),T14-C32,0)))),0)),0)</f>
        <v>　</v>
      </c>
      <c r="T32" s="857"/>
      <c r="U32" s="858"/>
      <c r="V32" s="856" t="str">
        <f>IFERROR(IF(OR(B32="日",B32="祝",B32=0,C32=""),"　",MAX(IF(AND(C32&gt;Y14,E32&gt;W14),0,IF(AND(C32&lt;=Y14,C32&gt;V14,E32&gt;W14),Y14-C32,IF(AND(C32&lt;=Y14,C32&lt;=V14,E32&gt;W14),Y14-V14,IF(AND(C32&gt;V14,E32&lt;=W14),E32-C32,IF(AND(C32&lt;=V14,E32&lt;=W14),E32-V14,0))))),0)),0)</f>
        <v>　</v>
      </c>
      <c r="W32" s="857"/>
      <c r="X32" s="858"/>
      <c r="Y32" s="856" t="str">
        <f>IFERROR(IF(OR(B32="日",B32="祝",B32=0,C32=""),"　",MAX(IF(AND(C32&lt;=Y14,E32&gt;Z14),Z14-Y14,IF(E32&lt;=Z14,0,IF(AND(C32&gt;Y14,E32&gt;Z14),Z14-C32,0))),0)),0)</f>
        <v>　</v>
      </c>
      <c r="Z32" s="857"/>
      <c r="AA32" s="858"/>
      <c r="AB32" s="856" t="str">
        <f t="shared" si="0"/>
        <v>　</v>
      </c>
      <c r="AC32" s="857"/>
      <c r="AD32" s="858"/>
      <c r="AE32" s="954" t="str">
        <f>IF(AH32="×",TIME(0,0,0),IF(AR4="非常勤",G32,S32))</f>
        <v>　</v>
      </c>
      <c r="AF32" s="885"/>
      <c r="AG32" s="885"/>
      <c r="AH32" s="352"/>
      <c r="AI32" s="954" t="str">
        <f>IF(AL32="×",TIME(0,0,0),IF(AR4="非常勤",J32,V32))</f>
        <v>　</v>
      </c>
      <c r="AJ32" s="885"/>
      <c r="AK32" s="885"/>
      <c r="AL32" s="352"/>
      <c r="AM32" s="954" t="str">
        <f>IF(AP32="×",TIME(0,0,0),IF(AR4="非常勤",M32,Y32))</f>
        <v>　</v>
      </c>
      <c r="AN32" s="885"/>
      <c r="AO32" s="885"/>
      <c r="AP32" s="352"/>
      <c r="AQ32" s="954" t="str">
        <f>IF(AT32="×",TIME(0,0,0),IF(AR4="非常勤",P32,AB32))</f>
        <v>　</v>
      </c>
      <c r="AR32" s="885"/>
      <c r="AS32" s="955"/>
      <c r="AT32" s="352"/>
      <c r="AU32" s="956"/>
      <c r="AV32" s="956"/>
      <c r="AW32" s="862"/>
      <c r="AX32" s="864"/>
      <c r="AY32" s="863"/>
      <c r="AZ32" s="865"/>
      <c r="BA32" s="866"/>
      <c r="BB32" s="866"/>
      <c r="BC32" s="867"/>
      <c r="BD32" s="377">
        <f>$A$32</f>
        <v>18</v>
      </c>
      <c r="BE32" s="378" t="str">
        <f>$B$32</f>
        <v>土</v>
      </c>
      <c r="BF32" s="854"/>
      <c r="BG32" s="855"/>
      <c r="BH32" s="854"/>
      <c r="BI32" s="855"/>
      <c r="BJ32" s="856" t="str">
        <f>IFERROR(IF(OR(BE32="日",BE32="祝",BE32=0,BF32=""),"　",MAX(IF(AND(BF32&lt;=BJ14,BH32&gt;BK14),BK14-BJ14,IF(AND(BF32&gt;BJ14,BH32&lt;=BK14),BH32-BF32,IF(AND(BF32&lt;=BJ14,BH32&lt;=BK14),BH32-BJ14,IF(AND(BF32&gt;BJ14,BH32&gt;BK14),BK14-BF32,0)))),0)),0)</f>
        <v>　</v>
      </c>
      <c r="BK32" s="857"/>
      <c r="BL32" s="858"/>
      <c r="BM32" s="856" t="str">
        <f>IFERROR(IF(OR(BE32="日",BE32="祝",BE32=0,BF32=""),"　",MAX(IF(AND(BF32&gt;BP14,BH32&gt;BN14),0,IF(AND(BF32&lt;=BP14,BF32&gt;BM14,BH32&gt;BN14),BP14-BF32,IF(AND(BF32&lt;=BP14,BF32&lt;=BM14,BH32&gt;BN14),BP14-BM14,IF(AND(BF32&gt;BM14,BH32&lt;=BN14),BH32-BF32,IF(AND(BF32&lt;=BM14,BH32&lt;=BN14),BH32-BM14,0))))),0)),0)</f>
        <v>　</v>
      </c>
      <c r="BN32" s="857"/>
      <c r="BO32" s="858"/>
      <c r="BP32" s="856" t="str">
        <f>IFERROR(IF(OR(BE32="日",BE32="祝",BE32=0,BF32=""),"　",MAX(IF(AND(BF32&lt;=BP14,BH32&gt;BQ14),BQ14-BP14,IF(BH32&lt;=BQ14,0,IF(AND(BF32&gt;BP14,BH32&gt;BQ14),BQ14-BF32,0))),0)),0)</f>
        <v>　</v>
      </c>
      <c r="BQ32" s="857"/>
      <c r="BR32" s="858"/>
      <c r="BS32" s="856" t="str">
        <f>IFERROR(IF(OR(BE32="日",BE32="祝",BE32=0,BF32=""),"　",MAX(IF(BF32&gt;BS14,BH32-BF32,IF(BF32&lt;=BS14,BH32-BS14,0)),0)),0)</f>
        <v>　</v>
      </c>
      <c r="BT32" s="857"/>
      <c r="BU32" s="858"/>
      <c r="BV32" s="856" t="str">
        <f>IFERROR(IF(OR(BE32="日",BE32="祝",BE32=0,BF32=""),"　",MAX(IF(AND(BF32&lt;=BV14,BH32&gt;BW14),BW14-BV14,IF(AND(BF32&gt;BV14,BH32&lt;=BW14),BH32-BF32,IF(AND(BF32&lt;=BV14,BH32&lt;=BW14),BH32-BV14,IF(AND(BF32&gt;BV14,BH32&gt;BW14),BW14-BF32,0)))),0)),0)</f>
        <v>　</v>
      </c>
      <c r="BW32" s="857"/>
      <c r="BX32" s="858"/>
      <c r="BY32" s="856" t="str">
        <f>IFERROR(IF(OR(BE32="日",BE32="祝",BE32=0,BF32=""),"　",MAX(IF(AND(BF32&gt;CB14,BH32&gt;BZ14),0,IF(AND(BF32&lt;=CB14,BF32&gt;BY14,BH32&gt;BZ14),CB14-BF32,IF(AND(BF32&lt;=CB14,BF32&lt;=BY14,BH32&gt;BZ14),CB14-BY14,IF(AND(BF32&gt;BY14,BH32&lt;=BZ14),BH32-BF32,IF(AND(BF32&lt;=BY14,BH32&lt;=BZ14),BH32-BY14,0))))),0)),0)</f>
        <v>　</v>
      </c>
      <c r="BZ32" s="857"/>
      <c r="CA32" s="858"/>
      <c r="CB32" s="856" t="str">
        <f>IFERROR(IF(OR(BE32="日",BE32="祝",BE32=0,BF32=""),"　",MAX(IF(AND(BF32&lt;=CB14,BH32&gt;CC14),CC14-CB14,IF(BH32&lt;=CC14,0,IF(AND(BF32&gt;CB14,BH32&gt;CC14),CC14-BF32,0))),0)),0)</f>
        <v>　</v>
      </c>
      <c r="CC32" s="857"/>
      <c r="CD32" s="858"/>
      <c r="CE32" s="856" t="str">
        <f t="shared" si="1"/>
        <v>　</v>
      </c>
      <c r="CF32" s="857"/>
      <c r="CG32" s="858"/>
      <c r="CH32" s="859" t="str">
        <f>IF(CK32="×",TIME(0,0,0),IF(CU4="非常勤",BJ32,BV32))</f>
        <v>　</v>
      </c>
      <c r="CI32" s="860"/>
      <c r="CJ32" s="861"/>
      <c r="CK32" s="352"/>
      <c r="CL32" s="859" t="str">
        <f>IF(CO32="×",TIME(0,0,0),IF(CU4="非常勤",BM32,BY32))</f>
        <v>　</v>
      </c>
      <c r="CM32" s="860"/>
      <c r="CN32" s="861"/>
      <c r="CO32" s="352"/>
      <c r="CP32" s="859" t="str">
        <f>IF(CS32="×",TIME(0,0,0),IF(CU4="非常勤",BP32,CB32))</f>
        <v>　</v>
      </c>
      <c r="CQ32" s="860"/>
      <c r="CR32" s="861"/>
      <c r="CS32" s="352"/>
      <c r="CT32" s="859" t="str">
        <f>IF(CW32="×",TIME(0,0,0),IF(CU4="非常勤",BS32,CE32))</f>
        <v>　</v>
      </c>
      <c r="CU32" s="860"/>
      <c r="CV32" s="861"/>
      <c r="CW32" s="352"/>
      <c r="CX32" s="862"/>
      <c r="CY32" s="863"/>
      <c r="CZ32" s="862"/>
      <c r="DA32" s="864"/>
      <c r="DB32" s="863"/>
      <c r="DC32" s="865"/>
      <c r="DD32" s="866"/>
      <c r="DE32" s="866"/>
      <c r="DF32" s="867"/>
      <c r="DG32" s="377">
        <f>$A$32</f>
        <v>18</v>
      </c>
      <c r="DH32" s="378" t="str">
        <f>$B$32</f>
        <v>土</v>
      </c>
      <c r="DI32" s="854"/>
      <c r="DJ32" s="855"/>
      <c r="DK32" s="854"/>
      <c r="DL32" s="855"/>
      <c r="DM32" s="856" t="str">
        <f>IFERROR(IF(OR(DH32="日",DH32="祝",DH32=0,DI32=""),"　",MAX(IF(AND(DI32&lt;=DM14,DK32&gt;DN14),DN14-DM14,IF(AND(DI32&gt;DM14,DK32&lt;=DN14),DK32-DI32,IF(AND(DI32&lt;=DM14,DK32&lt;=DN14),DK32-DM14,IF(AND(DI32&gt;DM14,DK32&gt;DN14),DN14-DI32,0)))),0)),0)</f>
        <v>　</v>
      </c>
      <c r="DN32" s="857"/>
      <c r="DO32" s="858"/>
      <c r="DP32" s="856" t="str">
        <f>IFERROR(IF(OR(DH32="日",DH32="祝",DH32=0,DI32=""),"　",MAX(IF(AND(DI32&gt;DS14,DK32&gt;DQ14),0,IF(AND(DI32&lt;=DS14,DI32&gt;DP14,DK32&gt;DQ14),DS14-DI32,IF(AND(DI32&lt;=DS14,DI32&lt;=DP14,DK32&gt;DQ14),DS14-DP14,IF(AND(DI32&gt;DP14,DK32&lt;=DQ14),DK32-DI32,IF(AND(DI32&lt;=DP14,DK32&lt;=DQ14),DK32-DP14,0))))),0)),0)</f>
        <v>　</v>
      </c>
      <c r="DQ32" s="857"/>
      <c r="DR32" s="858"/>
      <c r="DS32" s="856" t="str">
        <f>IFERROR(IF(OR(DH32="日",DH32="祝",DH32=0,DI32=""),"　",MAX(IF(AND(DI32&lt;=DS14,DK32&gt;DT14),DT14-DS14,IF(DK32&lt;=DT14,0,IF(AND(DI32&gt;DS14,DK32&gt;DT14),DT14-DI32,0))),0)),0)</f>
        <v>　</v>
      </c>
      <c r="DT32" s="857"/>
      <c r="DU32" s="858"/>
      <c r="DV32" s="856" t="str">
        <f>IFERROR(IF(OR(DH32="日",DH32="祝",DH32=0,DI32=""),"　",MAX(IF(DI32&gt;DV14,DK32-DI32,IF(DI32&lt;=DV14,DK32-DV14,0)),0)),0)</f>
        <v>　</v>
      </c>
      <c r="DW32" s="857"/>
      <c r="DX32" s="858"/>
      <c r="DY32" s="856" t="str">
        <f>IFERROR(IF(OR(DH32="日",DH32="祝",DH32=0,DI32=""),"　",MAX(IF(AND(DI32&lt;=DY14,DK32&gt;DZ14),DZ14-DY14,IF(AND(DI32&gt;DY14,DK32&lt;=DZ14),DK32-DI32,IF(AND(DI32&lt;=DY14,DK32&lt;=DZ14),DK32-DY14,IF(AND(DI32&gt;DY14,DK32&gt;DZ14),DZ14-DI32,0)))),0)),0)</f>
        <v>　</v>
      </c>
      <c r="DZ32" s="857"/>
      <c r="EA32" s="858"/>
      <c r="EB32" s="856" t="str">
        <f>IFERROR(IF(OR(DH32="日",DH32="祝",DH32=0,DI32=""),"　",MAX(IF(AND(DI32&gt;EE14,DK32&gt;EC14),0,IF(AND(DI32&lt;=EE14,DI32&gt;EB14,DK32&gt;EC14),EE14-DI32,IF(AND(DI32&lt;=EE14,DI32&lt;=EB14,DK32&gt;EC14),EE14-EB14,IF(AND(DI32&gt;EB14,DK32&lt;=EC14),DK32-DI32,IF(AND(DI32&lt;=EB14,DK32&lt;=EC14),DK32-EB14,0))))),0)),0)</f>
        <v>　</v>
      </c>
      <c r="EC32" s="857"/>
      <c r="ED32" s="858"/>
      <c r="EE32" s="856" t="str">
        <f>IFERROR(IF(OR(DH32="日",DH32="祝",DH32=0,DI32=""),"　",MAX(IF(AND(DI32&lt;=EE14,DK32&gt;EF14),EF14-EE14,IF(DK32&lt;=EF14,0,IF(AND(DI32&gt;EE14,DK32&gt;EF14),EF14-DI32,0))),0)),0)</f>
        <v>　</v>
      </c>
      <c r="EF32" s="857"/>
      <c r="EG32" s="858"/>
      <c r="EH32" s="856" t="str">
        <f t="shared" si="2"/>
        <v>　</v>
      </c>
      <c r="EI32" s="857"/>
      <c r="EJ32" s="858"/>
      <c r="EK32" s="859" t="str">
        <f>IF(EN32="×",TIME(0,0,0),IF(EX4="非常勤",DM32,DY32))</f>
        <v>　</v>
      </c>
      <c r="EL32" s="860"/>
      <c r="EM32" s="861"/>
      <c r="EN32" s="352"/>
      <c r="EO32" s="859" t="str">
        <f>IF(ER32="×",TIME(0,0,0),IF(EX4="非常勤",DP32,EB32))</f>
        <v>　</v>
      </c>
      <c r="EP32" s="860"/>
      <c r="EQ32" s="861"/>
      <c r="ER32" s="352"/>
      <c r="ES32" s="859" t="str">
        <f>IF(EV32="×",TIME(0,0,0),IF(EX4="非常勤",DS32,EE32))</f>
        <v>　</v>
      </c>
      <c r="ET32" s="860"/>
      <c r="EU32" s="861"/>
      <c r="EV32" s="352"/>
      <c r="EW32" s="859" t="str">
        <f>IF(EZ32="×",TIME(0,0,0),IF(EX4="非常勤",DV32,EH32))</f>
        <v>　</v>
      </c>
      <c r="EX32" s="860"/>
      <c r="EY32" s="861"/>
      <c r="EZ32" s="352"/>
      <c r="FA32" s="862"/>
      <c r="FB32" s="863"/>
      <c r="FC32" s="862"/>
      <c r="FD32" s="864"/>
      <c r="FE32" s="863"/>
      <c r="FF32" s="865"/>
      <c r="FG32" s="866"/>
      <c r="FH32" s="866"/>
      <c r="FI32" s="867"/>
      <c r="FJ32" s="377">
        <f>$A$32</f>
        <v>18</v>
      </c>
      <c r="FK32" s="378" t="str">
        <f>$B$32</f>
        <v>土</v>
      </c>
      <c r="FL32" s="854"/>
      <c r="FM32" s="855"/>
      <c r="FN32" s="854"/>
      <c r="FO32" s="855"/>
      <c r="FP32" s="856" t="str">
        <f>IFERROR(IF(OR(FK32="日",FK32="祝",FK32=0,FL32=""),"　",MAX(IF(AND(FL32&lt;=FP14,FN32&gt;FQ14),FQ14-FP14,IF(AND(FL32&gt;FP14,FN32&lt;=FQ14),FN32-FL32,IF(AND(FL32&lt;=FP14,FN32&lt;=FQ14),FN32-FP14,IF(AND(FL32&gt;FP14,FN32&gt;FQ14),FQ14-FL32,0)))),0)),0)</f>
        <v>　</v>
      </c>
      <c r="FQ32" s="857"/>
      <c r="FR32" s="858"/>
      <c r="FS32" s="856" t="str">
        <f>IFERROR(IF(OR(FK32="日",FK32="祝",FK32=0,FL32=""),"　",MAX(IF(AND(FL32&gt;FV14,FN32&gt;FT14),0,IF(AND(FL32&lt;=FV14,FL32&gt;FS14,FN32&gt;FT14),FV14-FL32,IF(AND(FL32&lt;=FV14,FL32&lt;=FS14,FN32&gt;FT14),FV14-FS14,IF(AND(FL32&gt;FS14,FN32&lt;=FT14),FN32-FL32,IF(AND(FL32&lt;=FS14,FN32&lt;=FT14),FN32-FS14,0))))),0)),0)</f>
        <v>　</v>
      </c>
      <c r="FT32" s="857"/>
      <c r="FU32" s="858"/>
      <c r="FV32" s="856" t="str">
        <f>IFERROR(IF(OR(FK32="日",FK32="祝",FK32=0,FL32=""),"　",MAX(IF(AND(FL32&lt;=FV14,FN32&gt;FW14),FW14-FV14,IF(FN32&lt;=FW14,0,IF(AND(FL32&gt;FV14,FN32&gt;FW14),FW14-FL32,0))),0)),0)</f>
        <v>　</v>
      </c>
      <c r="FW32" s="857"/>
      <c r="FX32" s="858"/>
      <c r="FY32" s="856" t="str">
        <f>IFERROR(IF(OR(FK32="日",FK32="祝",FK32=0,FL32=""),"　",MAX(IF(FL32&gt;FY14,FN32-FL32,IF(FL32&lt;=FY14,FN32-FY14,0)),0)),0)</f>
        <v>　</v>
      </c>
      <c r="FZ32" s="857"/>
      <c r="GA32" s="858"/>
      <c r="GB32" s="856" t="str">
        <f>IFERROR(IF(OR(FK32="日",FK32="祝",FK32=0,FL32=""),"　",MAX(IF(AND(FL32&lt;=GB14,FN32&gt;GC14),GC14-GB14,IF(AND(FL32&gt;GB14,FN32&lt;=GC14),FN32-FL32,IF(AND(FL32&lt;=GB14,FN32&lt;=GC14),FN32-GB14,IF(AND(FL32&gt;GB14,FN32&gt;GC14),GC14-FL32,0)))),0)),0)</f>
        <v>　</v>
      </c>
      <c r="GC32" s="857"/>
      <c r="GD32" s="858"/>
      <c r="GE32" s="856" t="str">
        <f>IFERROR(IF(OR(FK32="日",FK32="祝",FK32=0,FL32=""),"　",MAX(IF(AND(FL32&gt;GH14,FN32&gt;GF14),0,IF(AND(FL32&lt;=GH14,FL32&gt;GE14,FN32&gt;GF14),GH14-FL32,IF(AND(FL32&lt;=GH14,FL32&lt;=GE14,FN32&gt;GF14),GH14-GE14,IF(AND(FL32&gt;GE14,FN32&lt;=GF14),FN32-FL32,IF(AND(FL32&lt;=GE14,FN32&lt;=GF14),FN32-GE14,0))))),0)),0)</f>
        <v>　</v>
      </c>
      <c r="GF32" s="857"/>
      <c r="GG32" s="858"/>
      <c r="GH32" s="856" t="str">
        <f>IFERROR(IF(OR(FK32="日",FK32="祝",FK32=0,FL32=""),"　",MAX(IF(AND(FL32&lt;=GH14,FN32&gt;GI14),GI14-GH14,IF(FN32&lt;=GI14,0,IF(AND(FL32&gt;GH14,FN32&gt;GI14),GI14-FL32,0))),0)),0)</f>
        <v>　</v>
      </c>
      <c r="GI32" s="857"/>
      <c r="GJ32" s="858"/>
      <c r="GK32" s="856" t="str">
        <f t="shared" si="3"/>
        <v>　</v>
      </c>
      <c r="GL32" s="857"/>
      <c r="GM32" s="858"/>
      <c r="GN32" s="859" t="str">
        <f>IF(GQ32="×",TIME(0,0,0),IF(HA4="非常勤",FP32,GB32))</f>
        <v>　</v>
      </c>
      <c r="GO32" s="860"/>
      <c r="GP32" s="861"/>
      <c r="GQ32" s="352"/>
      <c r="GR32" s="859" t="str">
        <f>IF(GU32="×",TIME(0,0,0),IF(HA4="非常勤",FS32,GE32))</f>
        <v>　</v>
      </c>
      <c r="GS32" s="860"/>
      <c r="GT32" s="861"/>
      <c r="GU32" s="352"/>
      <c r="GV32" s="859" t="str">
        <f>IF(GY32="×",TIME(0,0,0),IF(HA4="非常勤",FV32,GH32))</f>
        <v>　</v>
      </c>
      <c r="GW32" s="860"/>
      <c r="GX32" s="861"/>
      <c r="GY32" s="352"/>
      <c r="GZ32" s="859" t="str">
        <f>IF(HC32="×",TIME(0,0,0),IF(HA4="非常勤",FY32,GK32))</f>
        <v>　</v>
      </c>
      <c r="HA32" s="860"/>
      <c r="HB32" s="861"/>
      <c r="HC32" s="352"/>
      <c r="HD32" s="862"/>
      <c r="HE32" s="863"/>
      <c r="HF32" s="862"/>
      <c r="HG32" s="864"/>
      <c r="HH32" s="863"/>
      <c r="HI32" s="865"/>
      <c r="HJ32" s="866"/>
      <c r="HK32" s="866"/>
      <c r="HL32" s="867"/>
      <c r="HM32" s="377">
        <f>$A$32</f>
        <v>18</v>
      </c>
      <c r="HN32" s="378" t="str">
        <f>$B$32</f>
        <v>土</v>
      </c>
      <c r="HO32" s="854"/>
      <c r="HP32" s="855"/>
      <c r="HQ32" s="854"/>
      <c r="HR32" s="855"/>
      <c r="HS32" s="856" t="str">
        <f>IFERROR(IF(OR(HN32="日",HN32="祝",HN32=0,HO32=""),"　",MAX(IF(AND(HO32&lt;=HS14,HQ32&gt;HT14),HT14-HS14,IF(AND(HO32&gt;HS14,HQ32&lt;=HT14),HQ32-HO32,IF(AND(HO32&lt;=HS14,HQ32&lt;=HT14),HQ32-HS14,IF(AND(HO32&gt;HS14,HQ32&gt;HT14),HT14-HO32,0)))),0)),0)</f>
        <v>　</v>
      </c>
      <c r="HT32" s="857"/>
      <c r="HU32" s="858"/>
      <c r="HV32" s="856" t="str">
        <f>IFERROR(IF(OR(HN32="日",HN32="祝",HN32=0,HO32=""),"　",MAX(IF(AND(HO32&gt;HY14,HQ32&gt;HW14),0,IF(AND(HO32&lt;=HY14,HO32&gt;HV14,HQ32&gt;HW14),HY14-HO32,IF(AND(HO32&lt;=HY14,HO32&lt;=HV14,HQ32&gt;HW14),HY14-HV14,IF(AND(HO32&gt;HV14,HQ32&lt;=HW14),HQ32-HO32,IF(AND(HO32&lt;=HV14,HQ32&lt;=HW14),HQ32-HV14,0))))),0)),0)</f>
        <v>　</v>
      </c>
      <c r="HW32" s="857"/>
      <c r="HX32" s="858"/>
      <c r="HY32" s="856" t="str">
        <f>IFERROR(IF(OR(HN32="日",HN32="祝",HN32=0,HO32=""),"　",MAX(IF(AND(HO32&lt;=HY14,HQ32&gt;HZ14),HZ14-HY14,IF(HQ32&lt;=HZ14,0,IF(AND(HO32&gt;HY14,HQ32&gt;HZ14),HZ14-HO32,0))),0)),0)</f>
        <v>　</v>
      </c>
      <c r="HZ32" s="857"/>
      <c r="IA32" s="858"/>
      <c r="IB32" s="856" t="str">
        <f>IFERROR(IF(OR(HN32="日",HN32="祝",HN32=0,HO32=""),"　",MAX(IF(HO32&gt;IB14,HQ32-HO32,IF(HO32&lt;=IB14,HQ32-IB14,0)),0)),0)</f>
        <v>　</v>
      </c>
      <c r="IC32" s="857"/>
      <c r="ID32" s="858"/>
      <c r="IE32" s="856" t="str">
        <f>IFERROR(IF(OR(HN32="日",HN32="祝",HN32=0,HO32=""),"　",MAX(IF(AND(HO32&lt;=IE14,HQ32&gt;IF14),IF14-IE14,IF(AND(HO32&gt;IE14,HQ32&lt;=IF14),HQ32-HO32,IF(AND(HO32&lt;=IE14,HQ32&lt;=IF14),HQ32-IE14,IF(AND(HO32&gt;IE14,HQ32&gt;IF14),IF14-HO32,0)))),0)),0)</f>
        <v>　</v>
      </c>
      <c r="IF32" s="857"/>
      <c r="IG32" s="858"/>
      <c r="IH32" s="856" t="str">
        <f>IFERROR(IF(OR(HN32="日",HN32="祝",HN32=0,HO32=""),"　",MAX(IF(AND(HO32&gt;IK14,HQ32&gt;II14),0,IF(AND(HO32&lt;=IK14,HO32&gt;IH14,HQ32&gt;II14),IK14-HO32,IF(AND(HO32&lt;=IK14,HO32&lt;=IH14,HQ32&gt;II14),IK14-IH14,IF(AND(HO32&gt;IH14,HQ32&lt;=II14),HQ32-HO32,IF(AND(HO32&lt;=IH14,HQ32&lt;=II14),HQ32-IH14,0))))),0)),0)</f>
        <v>　</v>
      </c>
      <c r="II32" s="857"/>
      <c r="IJ32" s="858"/>
      <c r="IK32" s="856" t="str">
        <f>IFERROR(IF(OR(HN32="日",HN32="祝",HN32=0,HO32=""),"　",MAX(IF(AND(HO32&lt;=IK14,HQ32&gt;IL14),IL14-IK14,IF(HQ32&lt;=IL14,0,IF(AND(HO32&gt;IK14,HQ32&gt;IL14),IL14-HO32,0))),0)),0)</f>
        <v>　</v>
      </c>
      <c r="IL32" s="857"/>
      <c r="IM32" s="858"/>
      <c r="IN32" s="856" t="str">
        <f t="shared" si="4"/>
        <v>　</v>
      </c>
      <c r="IO32" s="857"/>
      <c r="IP32" s="858"/>
      <c r="IQ32" s="859" t="str">
        <f>IF(IT32="×",TIME(0,0,0),IF(JD4="非常勤",HS32,IE32))</f>
        <v>　</v>
      </c>
      <c r="IR32" s="860"/>
      <c r="IS32" s="861"/>
      <c r="IT32" s="352"/>
      <c r="IU32" s="859" t="str">
        <f>IF(IX32="×",TIME(0,0,0),IF(JD4="非常勤",HV32,IH32))</f>
        <v>　</v>
      </c>
      <c r="IV32" s="860"/>
      <c r="IW32" s="861"/>
      <c r="IX32" s="352"/>
      <c r="IY32" s="859" t="str">
        <f>IF(JB32="×",TIME(0,0,0),IF(JD4="非常勤",HY32,IK32))</f>
        <v>　</v>
      </c>
      <c r="IZ32" s="860"/>
      <c r="JA32" s="861"/>
      <c r="JB32" s="352"/>
      <c r="JC32" s="859" t="str">
        <f>IF(JF32="×",TIME(0,0,0),IF(JD4="非常勤",IB32,IN32))</f>
        <v>　</v>
      </c>
      <c r="JD32" s="860"/>
      <c r="JE32" s="861"/>
      <c r="JF32" s="352"/>
      <c r="JG32" s="862"/>
      <c r="JH32" s="863"/>
      <c r="JI32" s="862"/>
      <c r="JJ32" s="864"/>
      <c r="JK32" s="863"/>
      <c r="JL32" s="865"/>
      <c r="JM32" s="866"/>
      <c r="JN32" s="866"/>
      <c r="JO32" s="867"/>
      <c r="JP32" s="377">
        <f>$A$32</f>
        <v>18</v>
      </c>
      <c r="JQ32" s="378" t="str">
        <f>$B$32</f>
        <v>土</v>
      </c>
      <c r="JR32" s="854"/>
      <c r="JS32" s="855"/>
      <c r="JT32" s="854"/>
      <c r="JU32" s="855"/>
      <c r="JV32" s="856" t="str">
        <f>IFERROR(IF(OR(JQ32="日",JQ32="祝",JQ32=0,JR32=""),"　",MAX(IF(AND(JR32&lt;=JV14,JT32&gt;JW14),JW14-JV14,IF(AND(JR32&gt;JV14,JT32&lt;=JW14),JT32-JR32,IF(AND(JR32&lt;=JV14,JT32&lt;=JW14),JT32-JV14,IF(AND(JR32&gt;JV14,JT32&gt;JW14),JW14-JR32,0)))),0)),0)</f>
        <v>　</v>
      </c>
      <c r="JW32" s="857"/>
      <c r="JX32" s="858"/>
      <c r="JY32" s="856" t="str">
        <f>IFERROR(IF(OR(JQ32="日",JQ32="祝",JQ32=0,JR32=""),"　",MAX(IF(AND(JR32&gt;KB14,JT32&gt;JZ14),0,IF(AND(JR32&lt;=KB14,JR32&gt;JY14,JT32&gt;JZ14),KB14-JR32,IF(AND(JR32&lt;=KB14,JR32&lt;=JY14,JT32&gt;JZ14),KB14-JY14,IF(AND(JR32&gt;JY14,JT32&lt;=JZ14),JT32-JR32,IF(AND(JR32&lt;=JY14,JT32&lt;=JZ14),JT32-JY14,0))))),0)),0)</f>
        <v>　</v>
      </c>
      <c r="JZ32" s="857"/>
      <c r="KA32" s="858"/>
      <c r="KB32" s="856" t="str">
        <f>IFERROR(IF(OR(JQ32="日",JQ32="祝",JQ32=0,JR32=""),"　",MAX(IF(AND(JR32&lt;=KB14,JT32&gt;KC14),KC14-KB14,IF(JT32&lt;=KC14,0,IF(AND(JR32&gt;KB14,JT32&gt;KC14),KC14-JR32,0))),0)),0)</f>
        <v>　</v>
      </c>
      <c r="KC32" s="857"/>
      <c r="KD32" s="858"/>
      <c r="KE32" s="856" t="str">
        <f>IFERROR(IF(OR(JQ32="日",JQ32="祝",JQ32=0,JR32=""),"　",MAX(IF(JR32&gt;KE14,JT32-JR32,IF(JR32&lt;=KE14,JT32-KE14,0)),0)),0)</f>
        <v>　</v>
      </c>
      <c r="KF32" s="857"/>
      <c r="KG32" s="858"/>
      <c r="KH32" s="856" t="str">
        <f>IFERROR(IF(OR(JQ32="日",JQ32="祝",JQ32=0,JR32=""),"　",MAX(IF(AND(JR32&lt;=KH14,JT32&gt;KI14),KI14-KH14,IF(AND(JR32&gt;KH14,JT32&lt;=KI14),JT32-JR32,IF(AND(JR32&lt;=KH14,JT32&lt;=KI14),JT32-KH14,IF(AND(JR32&gt;KH14,JT32&gt;KI14),KI14-JR32,0)))),0)),0)</f>
        <v>　</v>
      </c>
      <c r="KI32" s="857"/>
      <c r="KJ32" s="858"/>
      <c r="KK32" s="856" t="str">
        <f>IFERROR(IF(OR(JQ32="日",JQ32="祝",JQ32=0,JR32=""),"　",MAX(IF(AND(JR32&gt;KN14,JT32&gt;KL14),0,IF(AND(JR32&lt;=KN14,JR32&gt;KK14,JT32&gt;KL14),KN14-JR32,IF(AND(JR32&lt;=KN14,JR32&lt;=KK14,JT32&gt;KL14),KN14-KK14,IF(AND(JR32&gt;KK14,JT32&lt;=KL14),JT32-JR32,IF(AND(JR32&lt;=KK14,JT32&lt;=KL14),JT32-KK14,0))))),0)),0)</f>
        <v>　</v>
      </c>
      <c r="KL32" s="857"/>
      <c r="KM32" s="858"/>
      <c r="KN32" s="856" t="str">
        <f>IFERROR(IF(OR(JQ32="日",JQ32="祝",JQ32=0,JR32=""),"　",MAX(IF(AND(JR32&lt;=KN14,JT32&gt;KO14),KO14-KN14,IF(JT32&lt;=KO14,0,IF(AND(JR32&gt;KN14,JT32&gt;KO14),KO14-JR32,0))),0)),0)</f>
        <v>　</v>
      </c>
      <c r="KO32" s="857"/>
      <c r="KP32" s="858"/>
      <c r="KQ32" s="856" t="str">
        <f t="shared" si="5"/>
        <v>　</v>
      </c>
      <c r="KR32" s="857"/>
      <c r="KS32" s="858"/>
      <c r="KT32" s="859" t="str">
        <f>IF(KW32="×",TIME(0,0,0),IF(LG4="非常勤",JV32,KH32))</f>
        <v>　</v>
      </c>
      <c r="KU32" s="860"/>
      <c r="KV32" s="861"/>
      <c r="KW32" s="352"/>
      <c r="KX32" s="859" t="str">
        <f>IF(LA32="×",TIME(0,0,0),IF(LG4="非常勤",JY32,KK32))</f>
        <v>　</v>
      </c>
      <c r="KY32" s="860"/>
      <c r="KZ32" s="861"/>
      <c r="LA32" s="352"/>
      <c r="LB32" s="859" t="str">
        <f>IF(LE32="×",TIME(0,0,0),IF(LG4="非常勤",KB32,KN32))</f>
        <v>　</v>
      </c>
      <c r="LC32" s="860"/>
      <c r="LD32" s="861"/>
      <c r="LE32" s="352"/>
      <c r="LF32" s="859" t="str">
        <f>IF(LI32="×",TIME(0,0,0),IF(LG4="非常勤",KE32,KQ32))</f>
        <v>　</v>
      </c>
      <c r="LG32" s="860"/>
      <c r="LH32" s="861"/>
      <c r="LI32" s="352"/>
      <c r="LJ32" s="862"/>
      <c r="LK32" s="863"/>
      <c r="LL32" s="862"/>
      <c r="LM32" s="864"/>
      <c r="LN32" s="863"/>
      <c r="LO32" s="865"/>
      <c r="LP32" s="866"/>
      <c r="LQ32" s="866"/>
      <c r="LR32" s="867"/>
      <c r="LS32" s="377">
        <f>$A$32</f>
        <v>18</v>
      </c>
      <c r="LT32" s="378" t="str">
        <f>$B$32</f>
        <v>土</v>
      </c>
      <c r="LU32" s="854"/>
      <c r="LV32" s="855"/>
      <c r="LW32" s="854"/>
      <c r="LX32" s="855"/>
      <c r="LY32" s="856" t="str">
        <f>IFERROR(IF(OR(LT32="日",LT32="祝",LT32=0,LU32=""),"　",MAX(IF(AND(LU32&lt;=LY14,LW32&gt;LZ14),LZ14-LY14,IF(AND(LU32&gt;LY14,LW32&lt;=LZ14),LW32-LU32,IF(AND(LU32&lt;=LY14,LW32&lt;=LZ14),LW32-LY14,IF(AND(LU32&gt;LY14,LW32&gt;LZ14),LZ14-LU32,0)))),0)),0)</f>
        <v>　</v>
      </c>
      <c r="LZ32" s="857"/>
      <c r="MA32" s="858"/>
      <c r="MB32" s="856" t="str">
        <f>IFERROR(IF(OR(LT32="日",LT32="祝",LT32=0,LU32=""),"　",MAX(IF(AND(LU32&gt;ME14,LW32&gt;MC14),0,IF(AND(LU32&lt;=ME14,LU32&gt;MB14,LW32&gt;MC14),ME14-LU32,IF(AND(LU32&lt;=ME14,LU32&lt;=MB14,LW32&gt;MC14),ME14-MB14,IF(AND(LU32&gt;MB14,LW32&lt;=MC14),LW32-LU32,IF(AND(LU32&lt;=MB14,LW32&lt;=MC14),LW32-MB14,0))))),0)),0)</f>
        <v>　</v>
      </c>
      <c r="MC32" s="857"/>
      <c r="MD32" s="858"/>
      <c r="ME32" s="856" t="str">
        <f>IFERROR(IF(OR(LT32="日",LT32="祝",LT32=0,LU32=""),"　",MAX(IF(AND(LU32&lt;=ME14,LW32&gt;MF14),MF14-ME14,IF(LW32&lt;=MF14,0,IF(AND(LU32&gt;ME14,LW32&gt;MF14),MF14-LU32,0))),0)),0)</f>
        <v>　</v>
      </c>
      <c r="MF32" s="857"/>
      <c r="MG32" s="858"/>
      <c r="MH32" s="856" t="str">
        <f>IFERROR(IF(OR(LT32="日",LT32="祝",LT32=0,LU32=""),"　",MAX(IF(LU32&gt;MH14,LW32-LU32,IF(LU32&lt;=MH14,LW32-MH14,0)),0)),0)</f>
        <v>　</v>
      </c>
      <c r="MI32" s="857"/>
      <c r="MJ32" s="858"/>
      <c r="MK32" s="856" t="str">
        <f>IFERROR(IF(OR(LT32="日",LT32="祝",LT32=0,LU32=""),"　",MAX(IF(AND(LU32&lt;=MK14,LW32&gt;ML14),ML14-MK14,IF(AND(LU32&gt;MK14,LW32&lt;=ML14),LW32-LU32,IF(AND(LU32&lt;=MK14,LW32&lt;=ML14),LW32-MK14,IF(AND(LU32&gt;MK14,LW32&gt;ML14),ML14-LU32,0)))),0)),0)</f>
        <v>　</v>
      </c>
      <c r="ML32" s="857"/>
      <c r="MM32" s="858"/>
      <c r="MN32" s="856" t="str">
        <f>IFERROR(IF(OR(LT32="日",LT32="祝",LT32=0,LU32=""),"　",MAX(IF(AND(LU32&gt;MQ14,LW32&gt;MO14),0,IF(AND(LU32&lt;=MQ14,LU32&gt;MN14,LW32&gt;MO14),MQ14-LU32,IF(AND(LU32&lt;=MQ14,LU32&lt;=MN14,LW32&gt;MO14),MQ14-MN14,IF(AND(LU32&gt;MN14,LW32&lt;=MO14),LW32-LU32,IF(AND(LU32&lt;=MN14,LW32&lt;=MO14),LW32-MN14,0))))),0)),0)</f>
        <v>　</v>
      </c>
      <c r="MO32" s="857"/>
      <c r="MP32" s="858"/>
      <c r="MQ32" s="856" t="str">
        <f>IFERROR(IF(OR(LT32="日",LT32="祝",LT32=0,LU32=""),"　",MAX(IF(AND(LU32&lt;=MQ14,LW32&gt;MR14),MR14-MQ14,IF(LW32&lt;=MR14,0,IF(AND(LU32&gt;MQ14,LW32&gt;MR14),MR14-LU32,0))),0)),0)</f>
        <v>　</v>
      </c>
      <c r="MR32" s="857"/>
      <c r="MS32" s="858"/>
      <c r="MT32" s="856" t="str">
        <f t="shared" si="6"/>
        <v>　</v>
      </c>
      <c r="MU32" s="857"/>
      <c r="MV32" s="858"/>
      <c r="MW32" s="859" t="str">
        <f>IF(MZ32="×",TIME(0,0,0),IF(NJ4="非常勤",LY32,MK32))</f>
        <v>　</v>
      </c>
      <c r="MX32" s="860"/>
      <c r="MY32" s="861"/>
      <c r="MZ32" s="352"/>
      <c r="NA32" s="859" t="str">
        <f>IF(ND32="×",TIME(0,0,0),IF(NJ4="非常勤",MB32,MN32))</f>
        <v>　</v>
      </c>
      <c r="NB32" s="860"/>
      <c r="NC32" s="861"/>
      <c r="ND32" s="352"/>
      <c r="NE32" s="859" t="str">
        <f>IF(NH32="×",TIME(0,0,0),IF(NJ4="非常勤",ME32,MQ32))</f>
        <v>　</v>
      </c>
      <c r="NF32" s="860"/>
      <c r="NG32" s="861"/>
      <c r="NH32" s="352"/>
      <c r="NI32" s="859" t="str">
        <f>IF(NL32="×",TIME(0,0,0),IF(NJ4="非常勤",MH32,MT32))</f>
        <v>　</v>
      </c>
      <c r="NJ32" s="860"/>
      <c r="NK32" s="861"/>
      <c r="NL32" s="352"/>
      <c r="NM32" s="862"/>
      <c r="NN32" s="863"/>
      <c r="NO32" s="862"/>
      <c r="NP32" s="864"/>
      <c r="NQ32" s="863"/>
      <c r="NR32" s="865"/>
      <c r="NS32" s="866"/>
      <c r="NT32" s="866"/>
      <c r="NU32" s="867"/>
      <c r="NV32" s="377">
        <f>$A$32</f>
        <v>18</v>
      </c>
      <c r="NW32" s="378" t="str">
        <f>$B$32</f>
        <v>土</v>
      </c>
      <c r="NX32" s="854"/>
      <c r="NY32" s="855"/>
      <c r="NZ32" s="854"/>
      <c r="OA32" s="855"/>
      <c r="OB32" s="856" t="str">
        <f>IFERROR(IF(OR(NW32="日",NW32="祝",NW32=0,NX32=""),"　",MAX(IF(AND(NX32&lt;=OB14,NZ32&gt;OC14),OC14-OB14,IF(AND(NX32&gt;OB14,NZ32&lt;=OC14),NZ32-NX32,IF(AND(NX32&lt;=OB14,NZ32&lt;=OC14),NZ32-OB14,IF(AND(NX32&gt;OB14,NZ32&gt;OC14),OC14-NX32,0)))),0)),0)</f>
        <v>　</v>
      </c>
      <c r="OC32" s="857"/>
      <c r="OD32" s="858"/>
      <c r="OE32" s="856" t="str">
        <f>IFERROR(IF(OR(NW32="日",NW32="祝",NW32=0,NX32=""),"　",MAX(IF(AND(NX32&gt;OH14,NZ32&gt;OF14),0,IF(AND(NX32&lt;=OH14,NX32&gt;OE14,NZ32&gt;OF14),OH14-NX32,IF(AND(NX32&lt;=OH14,NX32&lt;=OE14,NZ32&gt;OF14),OH14-OE14,IF(AND(NX32&gt;OE14,NZ32&lt;=OF14),NZ32-NX32,IF(AND(NX32&lt;=OE14,NZ32&lt;=OF14),NZ32-OE14,0))))),0)),0)</f>
        <v>　</v>
      </c>
      <c r="OF32" s="857"/>
      <c r="OG32" s="858"/>
      <c r="OH32" s="856" t="str">
        <f>IFERROR(IF(OR(NW32="日",NW32="祝",NW32=0,NX32=""),"　",MAX(IF(AND(NX32&lt;=OH14,NZ32&gt;OI14),OI14-OH14,IF(NZ32&lt;=OI14,0,IF(AND(NX32&gt;OH14,NZ32&gt;OI14),OI14-NX32,0))),0)),0)</f>
        <v>　</v>
      </c>
      <c r="OI32" s="857"/>
      <c r="OJ32" s="858"/>
      <c r="OK32" s="856" t="str">
        <f>IFERROR(IF(OR(NW32="日",NW32="祝",NW32=0,NX32=""),"　",MAX(IF(NX32&gt;OK14,NZ32-NX32,IF(NX32&lt;=OK14,NZ32-OK14,0)),0)),0)</f>
        <v>　</v>
      </c>
      <c r="OL32" s="857"/>
      <c r="OM32" s="858"/>
      <c r="ON32" s="856" t="str">
        <f>IFERROR(IF(OR(NW32="日",NW32="祝",NW32=0,NX32=""),"　",MAX(IF(AND(NX32&lt;=ON14,NZ32&gt;OO14),OO14-ON14,IF(AND(NX32&gt;ON14,NZ32&lt;=OO14),NZ32-NX32,IF(AND(NX32&lt;=ON14,NZ32&lt;=OO14),NZ32-ON14,IF(AND(NX32&gt;ON14,NZ32&gt;OO14),OO14-NX32,0)))),0)),0)</f>
        <v>　</v>
      </c>
      <c r="OO32" s="857"/>
      <c r="OP32" s="858"/>
      <c r="OQ32" s="856" t="str">
        <f>IFERROR(IF(OR(NW32="日",NW32="祝",NW32=0,NX32=""),"　",MAX(IF(AND(NX32&gt;OT14,NZ32&gt;OR14),0,IF(AND(NX32&lt;=OT14,NX32&gt;OQ14,NZ32&gt;OR14),OT14-NX32,IF(AND(NX32&lt;=OT14,NX32&lt;=OQ14,NZ32&gt;OR14),OT14-OQ14,IF(AND(NX32&gt;OQ14,NZ32&lt;=OR14),NZ32-NX32,IF(AND(NX32&lt;=OQ14,NZ32&lt;=OR14),NZ32-OQ14,0))))),0)),0)</f>
        <v>　</v>
      </c>
      <c r="OR32" s="857"/>
      <c r="OS32" s="858"/>
      <c r="OT32" s="856" t="str">
        <f>IFERROR(IF(OR(NW32="日",NW32="祝",NW32=0,NX32=""),"　",MAX(IF(AND(NX32&lt;=OT14,NZ32&gt;OU14),OU14-OT14,IF(NZ32&lt;=OU14,0,IF(AND(NX32&gt;OT14,NZ32&gt;OU14),OU14-NX32,0))),0)),0)</f>
        <v>　</v>
      </c>
      <c r="OU32" s="857"/>
      <c r="OV32" s="858"/>
      <c r="OW32" s="856" t="str">
        <f t="shared" si="7"/>
        <v>　</v>
      </c>
      <c r="OX32" s="857"/>
      <c r="OY32" s="858"/>
      <c r="OZ32" s="859" t="str">
        <f>IF(PC32="×",TIME(0,0,0),IF(PM4="非常勤",OB32,ON32))</f>
        <v>　</v>
      </c>
      <c r="PA32" s="860"/>
      <c r="PB32" s="861"/>
      <c r="PC32" s="352"/>
      <c r="PD32" s="859" t="str">
        <f>IF(PG32="×",TIME(0,0,0),IF(PM4="非常勤",OE32,OQ32))</f>
        <v>　</v>
      </c>
      <c r="PE32" s="860"/>
      <c r="PF32" s="861"/>
      <c r="PG32" s="352"/>
      <c r="PH32" s="859" t="str">
        <f>IF(PK32="×",TIME(0,0,0),IF(PM4="非常勤",OH32,OT32))</f>
        <v>　</v>
      </c>
      <c r="PI32" s="860"/>
      <c r="PJ32" s="861"/>
      <c r="PK32" s="352"/>
      <c r="PL32" s="859" t="str">
        <f>IF(PO32="×",TIME(0,0,0),IF(PM4="非常勤",OK32,OW32))</f>
        <v>　</v>
      </c>
      <c r="PM32" s="860"/>
      <c r="PN32" s="861"/>
      <c r="PO32" s="352"/>
      <c r="PP32" s="862"/>
      <c r="PQ32" s="863"/>
      <c r="PR32" s="862"/>
      <c r="PS32" s="864"/>
      <c r="PT32" s="863"/>
      <c r="PU32" s="865"/>
      <c r="PV32" s="866"/>
      <c r="PW32" s="866"/>
      <c r="PX32" s="867"/>
      <c r="PY32" s="377">
        <f>$A$32</f>
        <v>18</v>
      </c>
      <c r="PZ32" s="378" t="str">
        <f>$B$32</f>
        <v>土</v>
      </c>
      <c r="QA32" s="854"/>
      <c r="QB32" s="855"/>
      <c r="QC32" s="854"/>
      <c r="QD32" s="855"/>
      <c r="QE32" s="856" t="str">
        <f>IFERROR(IF(OR(PZ32="日",PZ32="祝",PZ32=0,QA32=""),"　",MAX(IF(AND(QA32&lt;=QE14,QC32&gt;QF14),QF14-QE14,IF(AND(QA32&gt;QE14,QC32&lt;=QF14),QC32-QA32,IF(AND(QA32&lt;=QE14,QC32&lt;=QF14),QC32-QE14,IF(AND(QA32&gt;QE14,QC32&gt;QF14),QF14-QA32,0)))),0)),0)</f>
        <v>　</v>
      </c>
      <c r="QF32" s="857"/>
      <c r="QG32" s="858"/>
      <c r="QH32" s="856" t="str">
        <f>IFERROR(IF(OR(PZ32="日",PZ32="祝",PZ32=0,QA32=""),"　",MAX(IF(AND(QA32&gt;QK14,QC32&gt;QI14),0,IF(AND(QA32&lt;=QK14,QA32&gt;QH14,QC32&gt;QI14),QK14-QA32,IF(AND(QA32&lt;=QK14,QA32&lt;=QH14,QC32&gt;QI14),QK14-QH14,IF(AND(QA32&gt;QH14,QC32&lt;=QI14),QC32-QA32,IF(AND(QA32&lt;=QH14,QC32&lt;=QI14),QC32-QH14,0))))),0)),0)</f>
        <v>　</v>
      </c>
      <c r="QI32" s="857"/>
      <c r="QJ32" s="858"/>
      <c r="QK32" s="856" t="str">
        <f>IFERROR(IF(OR(PZ32="日",PZ32="祝",PZ32=0,QA32=""),"　",MAX(IF(AND(QA32&lt;=QK14,QC32&gt;QL14),QL14-QK14,IF(QC32&lt;=QL14,0,IF(AND(QA32&gt;QK14,QC32&gt;QL14),QL14-QA32,0))),0)),0)</f>
        <v>　</v>
      </c>
      <c r="QL32" s="857"/>
      <c r="QM32" s="858"/>
      <c r="QN32" s="856" t="str">
        <f>IFERROR(IF(OR(PZ32="日",PZ32="祝",PZ32=0,QA32=""),"　",MAX(IF(QA32&gt;QN14,QC32-QA32,IF(QA32&lt;=QN14,QC32-QN14,0)),0)),0)</f>
        <v>　</v>
      </c>
      <c r="QO32" s="857"/>
      <c r="QP32" s="858"/>
      <c r="QQ32" s="856" t="str">
        <f>IFERROR(IF(OR(PZ32="日",PZ32="祝",PZ32=0,QA32=""),"　",MAX(IF(AND(QA32&lt;=QQ14,QC32&gt;QR14),QR14-QQ14,IF(AND(QA32&gt;QQ14,QC32&lt;=QR14),QC32-QA32,IF(AND(QA32&lt;=QQ14,QC32&lt;=QR14),QC32-QQ14,IF(AND(QA32&gt;QQ14,QC32&gt;QR14),QR14-QA32,0)))),0)),0)</f>
        <v>　</v>
      </c>
      <c r="QR32" s="857"/>
      <c r="QS32" s="858"/>
      <c r="QT32" s="856" t="str">
        <f>IFERROR(IF(OR(PZ32="日",PZ32="祝",PZ32=0,QA32=""),"　",MAX(IF(AND(QA32&gt;QW14,QC32&gt;QU14),0,IF(AND(QA32&lt;=QW14,QA32&gt;QT14,QC32&gt;QU14),QW14-QA32,IF(AND(QA32&lt;=QW14,QA32&lt;=QT14,QC32&gt;QU14),QW14-QT14,IF(AND(QA32&gt;QT14,QC32&lt;=QU14),QC32-QA32,IF(AND(QA32&lt;=QT14,QC32&lt;=QU14),QC32-QT14,0))))),0)),0)</f>
        <v>　</v>
      </c>
      <c r="QU32" s="857"/>
      <c r="QV32" s="858"/>
      <c r="QW32" s="856" t="str">
        <f>IFERROR(IF(OR(PZ32="日",PZ32="祝",PZ32=0,QA32=""),"　",MAX(IF(AND(QA32&lt;=QW14,QC32&gt;QX14),QX14-QW14,IF(QC32&lt;=QX14,0,IF(AND(QA32&gt;QW14,QC32&gt;QX14),QX14-QA32,0))),0)),0)</f>
        <v>　</v>
      </c>
      <c r="QX32" s="857"/>
      <c r="QY32" s="858"/>
      <c r="QZ32" s="856" t="str">
        <f t="shared" si="8"/>
        <v>　</v>
      </c>
      <c r="RA32" s="857"/>
      <c r="RB32" s="858"/>
      <c r="RC32" s="859" t="str">
        <f>IF(RF32="×",TIME(0,0,0),IF(RP4="非常勤",QE32,QQ32))</f>
        <v>　</v>
      </c>
      <c r="RD32" s="860"/>
      <c r="RE32" s="861"/>
      <c r="RF32" s="352"/>
      <c r="RG32" s="859" t="str">
        <f>IF(RJ32="×",TIME(0,0,0),IF(RP4="非常勤",QH32,QT32))</f>
        <v>　</v>
      </c>
      <c r="RH32" s="860"/>
      <c r="RI32" s="861"/>
      <c r="RJ32" s="352"/>
      <c r="RK32" s="859" t="str">
        <f>IF(RN32="×",TIME(0,0,0),IF(RP4="非常勤",QK32,QW32))</f>
        <v>　</v>
      </c>
      <c r="RL32" s="860"/>
      <c r="RM32" s="861"/>
      <c r="RN32" s="352"/>
      <c r="RO32" s="859" t="str">
        <f>IF(RR32="×",TIME(0,0,0),IF(RP4="非常勤",QN32,QZ32))</f>
        <v>　</v>
      </c>
      <c r="RP32" s="860"/>
      <c r="RQ32" s="861"/>
      <c r="RR32" s="352"/>
      <c r="RS32" s="862"/>
      <c r="RT32" s="863"/>
      <c r="RU32" s="862"/>
      <c r="RV32" s="864"/>
      <c r="RW32" s="863"/>
      <c r="RX32" s="865"/>
      <c r="RY32" s="866"/>
      <c r="RZ32" s="866"/>
      <c r="SA32" s="867"/>
      <c r="SB32" s="377">
        <f>$A$32</f>
        <v>18</v>
      </c>
      <c r="SC32" s="378" t="str">
        <f>$B$32</f>
        <v>土</v>
      </c>
      <c r="SD32" s="854"/>
      <c r="SE32" s="855"/>
      <c r="SF32" s="854"/>
      <c r="SG32" s="855"/>
      <c r="SH32" s="856" t="str">
        <f>IFERROR(IF(OR(SC32="日",SC32="祝",SC32=0,SD32=""),"　",MAX(IF(AND(SD32&lt;=SH14,SF32&gt;SI14),SI14-SH14,IF(AND(SD32&gt;SH14,SF32&lt;=SI14),SF32-SD32,IF(AND(SD32&lt;=SH14,SF32&lt;=SI14),SF32-SH14,IF(AND(SD32&gt;SH14,SF32&gt;SI14),SI14-SD32,0)))),0)),0)</f>
        <v>　</v>
      </c>
      <c r="SI32" s="857"/>
      <c r="SJ32" s="858"/>
      <c r="SK32" s="856" t="str">
        <f>IFERROR(IF(OR(SC32="日",SC32="祝",SC32=0,SD32=""),"　",MAX(IF(AND(SD32&gt;SN14,SF32&gt;SL14),0,IF(AND(SD32&lt;=SN14,SD32&gt;SK14,SF32&gt;SL14),SN14-SD32,IF(AND(SD32&lt;=SN14,SD32&lt;=SK14,SF32&gt;SL14),SN14-SK14,IF(AND(SD32&gt;SK14,SF32&lt;=SL14),SF32-SD32,IF(AND(SD32&lt;=SK14,SF32&lt;=SL14),SF32-SK14,0))))),0)),0)</f>
        <v>　</v>
      </c>
      <c r="SL32" s="857"/>
      <c r="SM32" s="858"/>
      <c r="SN32" s="856" t="str">
        <f>IFERROR(IF(OR(SC32="日",SC32="祝",SC32=0,SD32=""),"　",MAX(IF(AND(SD32&lt;=SN14,SF32&gt;SO14),SO14-SN14,IF(SF32&lt;=SO14,0,IF(AND(SD32&gt;SN14,SF32&gt;SO14),SO14-SD32,0))),0)),0)</f>
        <v>　</v>
      </c>
      <c r="SO32" s="857"/>
      <c r="SP32" s="858"/>
      <c r="SQ32" s="856" t="str">
        <f>IFERROR(IF(OR(SC32="日",SC32="祝",SC32=0,SD32=""),"　",MAX(IF(SD32&gt;SQ14,SF32-SD32,IF(SD32&lt;=SQ14,SF32-SQ14,0)),0)),0)</f>
        <v>　</v>
      </c>
      <c r="SR32" s="857"/>
      <c r="SS32" s="858"/>
      <c r="ST32" s="856" t="str">
        <f>IFERROR(IF(OR(SC32="日",SC32="祝",SC32=0,SD32=""),"　",MAX(IF(AND(SD32&lt;=ST14,SF32&gt;SU14),SU14-ST14,IF(AND(SD32&gt;ST14,SF32&lt;=SU14),SF32-SD32,IF(AND(SD32&lt;=ST14,SF32&lt;=SU14),SF32-ST14,IF(AND(SD32&gt;ST14,SF32&gt;SU14),SU14-SD32,0)))),0)),0)</f>
        <v>　</v>
      </c>
      <c r="SU32" s="857"/>
      <c r="SV32" s="858"/>
      <c r="SW32" s="856" t="str">
        <f>IFERROR(IF(OR(SC32="日",SC32="祝",SC32=0,SD32=""),"　",MAX(IF(AND(SD32&gt;SZ14,SF32&gt;SX14),0,IF(AND(SD32&lt;=SZ14,SD32&gt;SW14,SF32&gt;SX14),SZ14-SD32,IF(AND(SD32&lt;=SZ14,SD32&lt;=SW14,SF32&gt;SX14),SZ14-SW14,IF(AND(SD32&gt;SW14,SF32&lt;=SX14),SF32-SD32,IF(AND(SD32&lt;=SW14,SF32&lt;=SX14),SF32-SW14,0))))),0)),0)</f>
        <v>　</v>
      </c>
      <c r="SX32" s="857"/>
      <c r="SY32" s="858"/>
      <c r="SZ32" s="856" t="str">
        <f>IFERROR(IF(OR(SC32="日",SC32="祝",SC32=0,SD32=""),"　",MAX(IF(AND(SD32&lt;=SZ14,SF32&gt;TA14),TA14-SZ14,IF(SF32&lt;=TA14,0,IF(AND(SD32&gt;SZ14,SF32&gt;TA14),TA14-SD32,0))),0)),0)</f>
        <v>　</v>
      </c>
      <c r="TA32" s="857"/>
      <c r="TB32" s="858"/>
      <c r="TC32" s="856" t="str">
        <f t="shared" si="9"/>
        <v>　</v>
      </c>
      <c r="TD32" s="857"/>
      <c r="TE32" s="858"/>
      <c r="TF32" s="859" t="str">
        <f>IF(TI32="×",TIME(0,0,0),IF(TS4="非常勤",SH32,ST32))</f>
        <v>　</v>
      </c>
      <c r="TG32" s="860"/>
      <c r="TH32" s="861"/>
      <c r="TI32" s="352"/>
      <c r="TJ32" s="859" t="str">
        <f>IF(TM32="×",TIME(0,0,0),IF(TS4="非常勤",SK32,SW32))</f>
        <v>　</v>
      </c>
      <c r="TK32" s="860"/>
      <c r="TL32" s="861"/>
      <c r="TM32" s="352"/>
      <c r="TN32" s="859" t="str">
        <f>IF(TQ32="×",TIME(0,0,0),IF(TS4="非常勤",SN32,SZ32))</f>
        <v>　</v>
      </c>
      <c r="TO32" s="860"/>
      <c r="TP32" s="861"/>
      <c r="TQ32" s="352"/>
      <c r="TR32" s="859" t="str">
        <f>IF(TU32="×",TIME(0,0,0),IF(TS4="非常勤",SQ32,TC32))</f>
        <v>　</v>
      </c>
      <c r="TS32" s="860"/>
      <c r="TT32" s="861"/>
      <c r="TU32" s="352"/>
      <c r="TV32" s="862"/>
      <c r="TW32" s="863"/>
      <c r="TX32" s="862"/>
      <c r="TY32" s="864"/>
      <c r="TZ32" s="863"/>
      <c r="UA32" s="865"/>
      <c r="UB32" s="866"/>
      <c r="UC32" s="866"/>
      <c r="UD32" s="867"/>
      <c r="UE32" s="377">
        <f>$A$32</f>
        <v>18</v>
      </c>
      <c r="UF32" s="378" t="str">
        <f>$B$32</f>
        <v>土</v>
      </c>
      <c r="UG32" s="854"/>
      <c r="UH32" s="855"/>
      <c r="UI32" s="854"/>
      <c r="UJ32" s="855"/>
      <c r="UK32" s="856" t="str">
        <f>IFERROR(IF(OR(UF32="日",UF32="祝",UF32=0,UG32=""),"　",MAX(IF(AND(UG32&lt;=UK14,UI32&gt;UL14),UL14-UK14,IF(AND(UG32&gt;UK14,UI32&lt;=UL14),UI32-UG32,IF(AND(UG32&lt;=UK14,UI32&lt;=UL14),UI32-UK14,IF(AND(UG32&gt;UK14,UI32&gt;UL14),UL14-UG32,0)))),0)),0)</f>
        <v>　</v>
      </c>
      <c r="UL32" s="857"/>
      <c r="UM32" s="858"/>
      <c r="UN32" s="856" t="str">
        <f>IFERROR(IF(OR(UF32="日",UF32="祝",UF32=0,UG32=""),"　",MAX(IF(AND(UG32&gt;UQ14,UI32&gt;UO14),0,IF(AND(UG32&lt;=UQ14,UG32&gt;UN14,UI32&gt;UO14),UQ14-UG32,IF(AND(UG32&lt;=UQ14,UG32&lt;=UN14,UI32&gt;UO14),UQ14-UN14,IF(AND(UG32&gt;UN14,UI32&lt;=UO14),UI32-UG32,IF(AND(UG32&lt;=UN14,UI32&lt;=UO14),UI32-UN14,0))))),0)),0)</f>
        <v>　</v>
      </c>
      <c r="UO32" s="857"/>
      <c r="UP32" s="858"/>
      <c r="UQ32" s="856" t="str">
        <f>IFERROR(IF(OR(UF32="日",UF32="祝",UF32=0,UG32=""),"　",MAX(IF(AND(UG32&lt;=UQ14,UI32&gt;UR14),UR14-UQ14,IF(UI32&lt;=UR14,0,IF(AND(UG32&gt;UQ14,UI32&gt;UR14),UR14-UG32,0))),0)),0)</f>
        <v>　</v>
      </c>
      <c r="UR32" s="857"/>
      <c r="US32" s="858"/>
      <c r="UT32" s="856" t="str">
        <f>IFERROR(IF(OR(UF32="日",UF32="祝",UF32=0,UG32=""),"　",MAX(IF(UG32&gt;UT14,UI32-UG32,IF(UG32&lt;=UT14,UI32-UT14,0)),0)),0)</f>
        <v>　</v>
      </c>
      <c r="UU32" s="857"/>
      <c r="UV32" s="858"/>
      <c r="UW32" s="856" t="str">
        <f>IFERROR(IF(OR(UF32="日",UF32="祝",UF32=0,UG32=""),"　",MAX(IF(AND(UG32&lt;=UW14,UI32&gt;UX14),UX14-UW14,IF(AND(UG32&gt;UW14,UI32&lt;=UX14),UI32-UG32,IF(AND(UG32&lt;=UW14,UI32&lt;=UX14),UI32-UW14,IF(AND(UG32&gt;UW14,UI32&gt;UX14),UX14-UG32,0)))),0)),0)</f>
        <v>　</v>
      </c>
      <c r="UX32" s="857"/>
      <c r="UY32" s="858"/>
      <c r="UZ32" s="856" t="str">
        <f>IFERROR(IF(OR(UF32="日",UF32="祝",UF32=0,UG32=""),"　",MAX(IF(AND(UG32&gt;VC14,UI32&gt;VA14),0,IF(AND(UG32&lt;=VC14,UG32&gt;UZ14,UI32&gt;VA14),VC14-UG32,IF(AND(UG32&lt;=VC14,UG32&lt;=UZ14,UI32&gt;VA14),VC14-UZ14,IF(AND(UG32&gt;UZ14,UI32&lt;=VA14),UI32-UG32,IF(AND(UG32&lt;=UZ14,UI32&lt;=VA14),UI32-UZ14,0))))),0)),0)</f>
        <v>　</v>
      </c>
      <c r="VA32" s="857"/>
      <c r="VB32" s="858"/>
      <c r="VC32" s="856" t="str">
        <f>IFERROR(IF(OR(UF32="日",UF32="祝",UF32=0,UG32=""),"　",MAX(IF(AND(UG32&lt;=VC14,UI32&gt;VD14),VD14-VC14,IF(UI32&lt;=VD14,0,IF(AND(UG32&gt;VC14,UI32&gt;VD14),VD14-UG32,0))),0)),0)</f>
        <v>　</v>
      </c>
      <c r="VD32" s="857"/>
      <c r="VE32" s="858"/>
      <c r="VF32" s="856" t="str">
        <f t="shared" si="10"/>
        <v>　</v>
      </c>
      <c r="VG32" s="857"/>
      <c r="VH32" s="858"/>
      <c r="VI32" s="859" t="str">
        <f>IF(VL32="×",TIME(0,0,0),IF(VV4="非常勤",UK32,UW32))</f>
        <v>　</v>
      </c>
      <c r="VJ32" s="860"/>
      <c r="VK32" s="861"/>
      <c r="VL32" s="352"/>
      <c r="VM32" s="859" t="str">
        <f>IF(VP32="×",TIME(0,0,0),IF(VV4="非常勤",UN32,UZ32))</f>
        <v>　</v>
      </c>
      <c r="VN32" s="860"/>
      <c r="VO32" s="861"/>
      <c r="VP32" s="352"/>
      <c r="VQ32" s="859" t="str">
        <f>IF(VT32="×",TIME(0,0,0),IF(VV4="非常勤",UQ32,VC32))</f>
        <v>　</v>
      </c>
      <c r="VR32" s="860"/>
      <c r="VS32" s="861"/>
      <c r="VT32" s="352"/>
      <c r="VU32" s="859" t="str">
        <f>IF(VX32="×",TIME(0,0,0),IF(VV4="非常勤",UT32,VF32))</f>
        <v>　</v>
      </c>
      <c r="VV32" s="860"/>
      <c r="VW32" s="861"/>
      <c r="VX32" s="352"/>
      <c r="VY32" s="862"/>
      <c r="VZ32" s="863"/>
      <c r="WA32" s="862"/>
      <c r="WB32" s="864"/>
      <c r="WC32" s="863"/>
      <c r="WD32" s="865"/>
      <c r="WE32" s="866"/>
      <c r="WF32" s="866"/>
      <c r="WG32" s="867"/>
      <c r="WH32" s="377">
        <f>$A$32</f>
        <v>18</v>
      </c>
      <c r="WI32" s="378" t="str">
        <f>$B$32</f>
        <v>土</v>
      </c>
      <c r="WJ32" s="854"/>
      <c r="WK32" s="855"/>
      <c r="WL32" s="854"/>
      <c r="WM32" s="855"/>
      <c r="WN32" s="856" t="str">
        <f>IFERROR(IF(OR(WI32="日",WI32="祝",WI32=0,WJ32=""),"　",MAX(IF(AND(WJ32&lt;=WN14,WL32&gt;WO14),WO14-WN14,IF(AND(WJ32&gt;WN14,WL32&lt;=WO14),WL32-WJ32,IF(AND(WJ32&lt;=WN14,WL32&lt;=WO14),WL32-WN14,IF(AND(WJ32&gt;WN14,WL32&gt;WO14),WO14-WJ32,0)))),0)),0)</f>
        <v>　</v>
      </c>
      <c r="WO32" s="857"/>
      <c r="WP32" s="858"/>
      <c r="WQ32" s="856" t="str">
        <f>IFERROR(IF(OR(WI32="日",WI32="祝",WI32=0,WJ32=""),"　",MAX(IF(AND(WJ32&gt;WT14,WL32&gt;WR14),0,IF(AND(WJ32&lt;=WT14,WJ32&gt;WQ14,WL32&gt;WR14),WT14-WJ32,IF(AND(WJ32&lt;=WT14,WJ32&lt;=WQ14,WL32&gt;WR14),WT14-WQ14,IF(AND(WJ32&gt;WQ14,WL32&lt;=WR14),WL32-WJ32,IF(AND(WJ32&lt;=WQ14,WL32&lt;=WR14),WL32-WQ14,0))))),0)),0)</f>
        <v>　</v>
      </c>
      <c r="WR32" s="857"/>
      <c r="WS32" s="858"/>
      <c r="WT32" s="856" t="str">
        <f>IFERROR(IF(OR(WI32="日",WI32="祝",WI32=0,WJ32=""),"　",MAX(IF(AND(WJ32&lt;=WT14,WL32&gt;WU14),WU14-WT14,IF(WL32&lt;=WU14,0,IF(AND(WJ32&gt;WT14,WL32&gt;WU14),WU14-WJ32,0))),0)),0)</f>
        <v>　</v>
      </c>
      <c r="WU32" s="857"/>
      <c r="WV32" s="858"/>
      <c r="WW32" s="856" t="str">
        <f>IFERROR(IF(OR(WI32="日",WI32="祝",WI32=0,WJ32=""),"　",MAX(IF(WJ32&gt;WW14,WL32-WJ32,IF(WJ32&lt;=WW14,WL32-WW14,0)),0)),0)</f>
        <v>　</v>
      </c>
      <c r="WX32" s="857"/>
      <c r="WY32" s="858"/>
      <c r="WZ32" s="856" t="str">
        <f>IFERROR(IF(OR(WI32="日",WI32="祝",WI32=0,WJ32=""),"　",MAX(IF(AND(WJ32&lt;=WZ14,WL32&gt;XA14),XA14-WZ14,IF(AND(WJ32&gt;WZ14,WL32&lt;=XA14),WL32-WJ32,IF(AND(WJ32&lt;=WZ14,WL32&lt;=XA14),WL32-WZ14,IF(AND(WJ32&gt;WZ14,WL32&gt;XA14),XA14-WJ32,0)))),0)),0)</f>
        <v>　</v>
      </c>
      <c r="XA32" s="857"/>
      <c r="XB32" s="858"/>
      <c r="XC32" s="856" t="str">
        <f>IFERROR(IF(OR(WI32="日",WI32="祝",WI32=0,WJ32=""),"　",MAX(IF(AND(WJ32&gt;XF14,WL32&gt;XD14),0,IF(AND(WJ32&lt;=XF14,WJ32&gt;XC14,WL32&gt;XD14),XF14-WJ32,IF(AND(WJ32&lt;=XF14,WJ32&lt;=XC14,WL32&gt;XD14),XF14-XC14,IF(AND(WJ32&gt;XC14,WL32&lt;=XD14),WL32-WJ32,IF(AND(WJ32&lt;=XC14,WL32&lt;=XD14),WL32-XC14,0))))),0)),0)</f>
        <v>　</v>
      </c>
      <c r="XD32" s="857"/>
      <c r="XE32" s="858"/>
      <c r="XF32" s="856" t="str">
        <f>IFERROR(IF(OR(WI32="日",WI32="祝",WI32=0,WJ32=""),"　",MAX(IF(AND(WJ32&lt;=XF14,WL32&gt;XG14),XG14-XF14,IF(WL32&lt;=XG14,0,IF(AND(WJ32&gt;XF14,WL32&gt;XG14),XG14-WJ32,0))),0)),0)</f>
        <v>　</v>
      </c>
      <c r="XG32" s="857"/>
      <c r="XH32" s="858"/>
      <c r="XI32" s="856" t="str">
        <f t="shared" si="11"/>
        <v>　</v>
      </c>
      <c r="XJ32" s="857"/>
      <c r="XK32" s="858"/>
      <c r="XL32" s="859" t="str">
        <f>IF(XO32="×",TIME(0,0,0),IF(XY4="非常勤",WN32,WZ32))</f>
        <v>　</v>
      </c>
      <c r="XM32" s="860"/>
      <c r="XN32" s="861"/>
      <c r="XO32" s="352"/>
      <c r="XP32" s="859" t="str">
        <f>IF(XS32="×",TIME(0,0,0),IF(XY4="非常勤",WQ32,XC32))</f>
        <v>　</v>
      </c>
      <c r="XQ32" s="860"/>
      <c r="XR32" s="861"/>
      <c r="XS32" s="352"/>
      <c r="XT32" s="859" t="str">
        <f>IF(XW32="×",TIME(0,0,0),IF(XY4="非常勤",WT32,XF32))</f>
        <v>　</v>
      </c>
      <c r="XU32" s="860"/>
      <c r="XV32" s="861"/>
      <c r="XW32" s="352"/>
      <c r="XX32" s="859" t="str">
        <f>IF(YA32="×",TIME(0,0,0),IF(XY4="非常勤",WW32,XI32))</f>
        <v>　</v>
      </c>
      <c r="XY32" s="860"/>
      <c r="XZ32" s="861"/>
      <c r="YA32" s="352"/>
      <c r="YB32" s="862"/>
      <c r="YC32" s="863"/>
      <c r="YD32" s="862"/>
      <c r="YE32" s="864"/>
      <c r="YF32" s="863"/>
      <c r="YG32" s="865"/>
      <c r="YH32" s="866"/>
      <c r="YI32" s="866"/>
      <c r="YJ32" s="867"/>
      <c r="YK32" s="377">
        <f>$A$32</f>
        <v>18</v>
      </c>
      <c r="YL32" s="378" t="str">
        <f>$B$32</f>
        <v>土</v>
      </c>
      <c r="YM32" s="854"/>
      <c r="YN32" s="855"/>
      <c r="YO32" s="854"/>
      <c r="YP32" s="855"/>
      <c r="YQ32" s="856" t="str">
        <f>IFERROR(IF(OR(YL32="日",YL32="祝",YL32=0,YM32=""),"　",MAX(IF(AND(YM32&lt;=YQ14,YO32&gt;YR14),YR14-YQ14,IF(AND(YM32&gt;YQ14,YO32&lt;=YR14),YO32-YM32,IF(AND(YM32&lt;=YQ14,YO32&lt;=YR14),YO32-YQ14,IF(AND(YM32&gt;YQ14,YO32&gt;YR14),YR14-YM32,0)))),0)),0)</f>
        <v>　</v>
      </c>
      <c r="YR32" s="857"/>
      <c r="YS32" s="858"/>
      <c r="YT32" s="856" t="str">
        <f>IFERROR(IF(OR(YL32="日",YL32="祝",YL32=0,YM32=""),"　",MAX(IF(AND(YM32&gt;YW14,YO32&gt;YU14),0,IF(AND(YM32&lt;=YW14,YM32&gt;YT14,YO32&gt;YU14),YW14-YM32,IF(AND(YM32&lt;=YW14,YM32&lt;=YT14,YO32&gt;YU14),YW14-YT14,IF(AND(YM32&gt;YT14,YO32&lt;=YU14),YO32-YM32,IF(AND(YM32&lt;=YT14,YO32&lt;=YU14),YO32-YT14,0))))),0)),0)</f>
        <v>　</v>
      </c>
      <c r="YU32" s="857"/>
      <c r="YV32" s="858"/>
      <c r="YW32" s="856" t="str">
        <f>IFERROR(IF(OR(YL32="日",YL32="祝",YL32=0,YM32=""),"　",MAX(IF(AND(YM32&lt;=YW14,YO32&gt;YX14),YX14-YW14,IF(YO32&lt;=YX14,0,IF(AND(YM32&gt;YW14,YO32&gt;YX14),YX14-YM32,0))),0)),0)</f>
        <v>　</v>
      </c>
      <c r="YX32" s="857"/>
      <c r="YY32" s="858"/>
      <c r="YZ32" s="856" t="str">
        <f>IFERROR(IF(OR(YL32="日",YL32="祝",YL32=0,YM32=""),"　",MAX(IF(YM32&gt;YZ14,YO32-YM32,IF(YM32&lt;=YZ14,YO32-YZ14,0)),0)),0)</f>
        <v>　</v>
      </c>
      <c r="ZA32" s="857"/>
      <c r="ZB32" s="858"/>
      <c r="ZC32" s="856" t="str">
        <f>IFERROR(IF(OR(YL32="日",YL32="祝",YL32=0,YM32=""),"　",MAX(IF(AND(YM32&lt;=ZC14,YO32&gt;ZD14),ZD14-ZC14,IF(AND(YM32&gt;ZC14,YO32&lt;=ZD14),YO32-YM32,IF(AND(YM32&lt;=ZC14,YO32&lt;=ZD14),YO32-ZC14,IF(AND(YM32&gt;ZC14,YO32&gt;ZD14),ZD14-YM32,0)))),0)),0)</f>
        <v>　</v>
      </c>
      <c r="ZD32" s="857"/>
      <c r="ZE32" s="858"/>
      <c r="ZF32" s="856" t="str">
        <f>IFERROR(IF(OR(YL32="日",YL32="祝",YL32=0,YM32=""),"　",MAX(IF(AND(YM32&gt;ZI14,YO32&gt;ZG14),0,IF(AND(YM32&lt;=ZI14,YM32&gt;ZF14,YO32&gt;ZG14),ZI14-YM32,IF(AND(YM32&lt;=ZI14,YM32&lt;=ZF14,YO32&gt;ZG14),ZI14-ZF14,IF(AND(YM32&gt;ZF14,YO32&lt;=ZG14),YO32-YM32,IF(AND(YM32&lt;=ZF14,YO32&lt;=ZG14),YO32-ZF14,0))))),0)),0)</f>
        <v>　</v>
      </c>
      <c r="ZG32" s="857"/>
      <c r="ZH32" s="858"/>
      <c r="ZI32" s="856" t="str">
        <f>IFERROR(IF(OR(YL32="日",YL32="祝",YL32=0,YM32=""),"　",MAX(IF(AND(YM32&lt;=ZI14,YO32&gt;ZJ14),ZJ14-ZI14,IF(YO32&lt;=ZJ14,0,IF(AND(YM32&gt;ZI14,YO32&gt;ZJ14),ZJ14-YM32,0))),0)),0)</f>
        <v>　</v>
      </c>
      <c r="ZJ32" s="857"/>
      <c r="ZK32" s="858"/>
      <c r="ZL32" s="856" t="str">
        <f t="shared" si="12"/>
        <v>　</v>
      </c>
      <c r="ZM32" s="857"/>
      <c r="ZN32" s="858"/>
      <c r="ZO32" s="859" t="str">
        <f>IF(ZR32="×",TIME(0,0,0),IF(AAB4="非常勤",YQ32,ZC32))</f>
        <v>　</v>
      </c>
      <c r="ZP32" s="860"/>
      <c r="ZQ32" s="861"/>
      <c r="ZR32" s="352"/>
      <c r="ZS32" s="859" t="str">
        <f>IF(ZV32="×",TIME(0,0,0),IF(AAB4="非常勤",YT32,ZF32))</f>
        <v>　</v>
      </c>
      <c r="ZT32" s="860"/>
      <c r="ZU32" s="861"/>
      <c r="ZV32" s="352"/>
      <c r="ZW32" s="859" t="str">
        <f>IF(ZZ32="×",TIME(0,0,0),IF(AAB4="非常勤",YW32,ZI32))</f>
        <v>　</v>
      </c>
      <c r="ZX32" s="860"/>
      <c r="ZY32" s="861"/>
      <c r="ZZ32" s="352"/>
      <c r="AAA32" s="859" t="str">
        <f>IF(AAD32="×",TIME(0,0,0),IF(AAB4="非常勤",YZ32,ZL32))</f>
        <v>　</v>
      </c>
      <c r="AAB32" s="860"/>
      <c r="AAC32" s="861"/>
      <c r="AAD32" s="352"/>
      <c r="AAE32" s="862"/>
      <c r="AAF32" s="863"/>
      <c r="AAG32" s="862"/>
      <c r="AAH32" s="864"/>
      <c r="AAI32" s="863"/>
      <c r="AAJ32" s="865"/>
      <c r="AAK32" s="866"/>
      <c r="AAL32" s="866"/>
      <c r="AAM32" s="867"/>
      <c r="AAN32" s="377">
        <f>$A$32</f>
        <v>18</v>
      </c>
      <c r="AAO32" s="378" t="str">
        <f>$B$32</f>
        <v>土</v>
      </c>
      <c r="AAP32" s="854"/>
      <c r="AAQ32" s="855"/>
      <c r="AAR32" s="854"/>
      <c r="AAS32" s="855"/>
      <c r="AAT32" s="856" t="str">
        <f>IFERROR(IF(OR(AAO32="日",AAO32="祝",AAO32=0,AAP32=""),"　",MAX(IF(AND(AAP32&lt;=AAT14,AAR32&gt;AAU14),AAU14-AAT14,IF(AND(AAP32&gt;AAT14,AAR32&lt;=AAU14),AAR32-AAP32,IF(AND(AAP32&lt;=AAT14,AAR32&lt;=AAU14),AAR32-AAT14,IF(AND(AAP32&gt;AAT14,AAR32&gt;AAU14),AAU14-AAP32,0)))),0)),0)</f>
        <v>　</v>
      </c>
      <c r="AAU32" s="857"/>
      <c r="AAV32" s="858"/>
      <c r="AAW32" s="856" t="str">
        <f>IFERROR(IF(OR(AAO32="日",AAO32="祝",AAO32=0,AAP32=""),"　",MAX(IF(AND(AAP32&gt;AAZ14,AAR32&gt;AAX14),0,IF(AND(AAP32&lt;=AAZ14,AAP32&gt;AAW14,AAR32&gt;AAX14),AAZ14-AAP32,IF(AND(AAP32&lt;=AAZ14,AAP32&lt;=AAW14,AAR32&gt;AAX14),AAZ14-AAW14,IF(AND(AAP32&gt;AAW14,AAR32&lt;=AAX14),AAR32-AAP32,IF(AND(AAP32&lt;=AAW14,AAR32&lt;=AAX14),AAR32-AAW14,0))))),0)),0)</f>
        <v>　</v>
      </c>
      <c r="AAX32" s="857"/>
      <c r="AAY32" s="858"/>
      <c r="AAZ32" s="856" t="str">
        <f>IFERROR(IF(OR(AAO32="日",AAO32="祝",AAO32=0,AAP32=""),"　",MAX(IF(AND(AAP32&lt;=AAZ14,AAR32&gt;ABA14),ABA14-AAZ14,IF(AAR32&lt;=ABA14,0,IF(AND(AAP32&gt;AAZ14,AAR32&gt;ABA14),ABA14-AAP32,0))),0)),0)</f>
        <v>　</v>
      </c>
      <c r="ABA32" s="857"/>
      <c r="ABB32" s="858"/>
      <c r="ABC32" s="856" t="str">
        <f>IFERROR(IF(OR(AAO32="日",AAO32="祝",AAO32=0,AAP32=""),"　",MAX(IF(AAP32&gt;ABC14,AAR32-AAP32,IF(AAP32&lt;=ABC14,AAR32-ABC14,0)),0)),0)</f>
        <v>　</v>
      </c>
      <c r="ABD32" s="857"/>
      <c r="ABE32" s="858"/>
      <c r="ABF32" s="856" t="str">
        <f>IFERROR(IF(OR(AAO32="日",AAO32="祝",AAO32=0,AAP32=""),"　",MAX(IF(AND(AAP32&lt;=ABF14,AAR32&gt;ABG14),ABG14-ABF14,IF(AND(AAP32&gt;ABF14,AAR32&lt;=ABG14),AAR32-AAP32,IF(AND(AAP32&lt;=ABF14,AAR32&lt;=ABG14),AAR32-ABF14,IF(AND(AAP32&gt;ABF14,AAR32&gt;ABG14),ABG14-AAP32,0)))),0)),0)</f>
        <v>　</v>
      </c>
      <c r="ABG32" s="857"/>
      <c r="ABH32" s="858"/>
      <c r="ABI32" s="856" t="str">
        <f>IFERROR(IF(OR(AAO32="日",AAO32="祝",AAO32=0,AAP32=""),"　",MAX(IF(AND(AAP32&gt;ABL14,AAR32&gt;ABJ14),0,IF(AND(AAP32&lt;=ABL14,AAP32&gt;ABI14,AAR32&gt;ABJ14),ABL14-AAP32,IF(AND(AAP32&lt;=ABL14,AAP32&lt;=ABI14,AAR32&gt;ABJ14),ABL14-ABI14,IF(AND(AAP32&gt;ABI14,AAR32&lt;=ABJ14),AAR32-AAP32,IF(AND(AAP32&lt;=ABI14,AAR32&lt;=ABJ14),AAR32-ABI14,0))))),0)),0)</f>
        <v>　</v>
      </c>
      <c r="ABJ32" s="857"/>
      <c r="ABK32" s="858"/>
      <c r="ABL32" s="856" t="str">
        <f>IFERROR(IF(OR(AAO32="日",AAO32="祝",AAO32=0,AAP32=""),"　",MAX(IF(AND(AAP32&lt;=ABL14,AAR32&gt;ABM14),ABM14-ABL14,IF(AAR32&lt;=ABM14,0,IF(AND(AAP32&gt;ABL14,AAR32&gt;ABM14),ABM14-AAP32,0))),0)),0)</f>
        <v>　</v>
      </c>
      <c r="ABM32" s="857"/>
      <c r="ABN32" s="858"/>
      <c r="ABO32" s="856" t="str">
        <f t="shared" si="13"/>
        <v>　</v>
      </c>
      <c r="ABP32" s="857"/>
      <c r="ABQ32" s="858"/>
      <c r="ABR32" s="859" t="str">
        <f>IF(ABU32="×",TIME(0,0,0),IF(ACE4="非常勤",AAT32,ABF32))</f>
        <v>　</v>
      </c>
      <c r="ABS32" s="860"/>
      <c r="ABT32" s="861"/>
      <c r="ABU32" s="352"/>
      <c r="ABV32" s="859" t="str">
        <f>IF(ABY32="×",TIME(0,0,0),IF(ACE4="非常勤",AAW32,ABI32))</f>
        <v>　</v>
      </c>
      <c r="ABW32" s="860"/>
      <c r="ABX32" s="861"/>
      <c r="ABY32" s="352"/>
      <c r="ABZ32" s="859" t="str">
        <f>IF(ACC32="×",TIME(0,0,0),IF(ACE4="非常勤",AAZ32,ABL32))</f>
        <v>　</v>
      </c>
      <c r="ACA32" s="860"/>
      <c r="ACB32" s="861"/>
      <c r="ACC32" s="352"/>
      <c r="ACD32" s="859" t="str">
        <f>IF(ACG32="×",TIME(0,0,0),IF(ACE4="非常勤",ABC32,ABO32))</f>
        <v>　</v>
      </c>
      <c r="ACE32" s="860"/>
      <c r="ACF32" s="861"/>
      <c r="ACG32" s="352"/>
      <c r="ACH32" s="862"/>
      <c r="ACI32" s="863"/>
      <c r="ACJ32" s="862"/>
      <c r="ACK32" s="864"/>
      <c r="ACL32" s="863"/>
      <c r="ACM32" s="865"/>
      <c r="ACN32" s="866"/>
      <c r="ACO32" s="866"/>
      <c r="ACP32" s="867"/>
      <c r="ACQ32" s="377">
        <f>$A$32</f>
        <v>18</v>
      </c>
      <c r="ACR32" s="378" t="str">
        <f>$B$32</f>
        <v>土</v>
      </c>
      <c r="ACS32" s="854"/>
      <c r="ACT32" s="855"/>
      <c r="ACU32" s="854"/>
      <c r="ACV32" s="855"/>
      <c r="ACW32" s="856" t="str">
        <f>IFERROR(IF(OR(ACR32="日",ACR32="祝",ACR32=0,ACS32=""),"　",MAX(IF(AND(ACS32&lt;=ACW14,ACU32&gt;ACX14),ACX14-ACW14,IF(AND(ACS32&gt;ACW14,ACU32&lt;=ACX14),ACU32-ACS32,IF(AND(ACS32&lt;=ACW14,ACU32&lt;=ACX14),ACU32-ACW14,IF(AND(ACS32&gt;ACW14,ACU32&gt;ACX14),ACX14-ACS32,0)))),0)),0)</f>
        <v>　</v>
      </c>
      <c r="ACX32" s="857"/>
      <c r="ACY32" s="858"/>
      <c r="ACZ32" s="856" t="str">
        <f>IFERROR(IF(OR(ACR32="日",ACR32="祝",ACR32=0,ACS32=""),"　",MAX(IF(AND(ACS32&gt;ADC14,ACU32&gt;ADA14),0,IF(AND(ACS32&lt;=ADC14,ACS32&gt;ACZ14,ACU32&gt;ADA14),ADC14-ACS32,IF(AND(ACS32&lt;=ADC14,ACS32&lt;=ACZ14,ACU32&gt;ADA14),ADC14-ACZ14,IF(AND(ACS32&gt;ACZ14,ACU32&lt;=ADA14),ACU32-ACS32,IF(AND(ACS32&lt;=ACZ14,ACU32&lt;=ADA14),ACU32-ACZ14,0))))),0)),0)</f>
        <v>　</v>
      </c>
      <c r="ADA32" s="857"/>
      <c r="ADB32" s="858"/>
      <c r="ADC32" s="856" t="str">
        <f>IFERROR(IF(OR(ACR32="日",ACR32="祝",ACR32=0,ACS32=""),"　",MAX(IF(AND(ACS32&lt;=ADC14,ACU32&gt;ADD14),ADD14-ADC14,IF(ACU32&lt;=ADD14,0,IF(AND(ACS32&gt;ADC14,ACU32&gt;ADD14),ADD14-ACS32,0))),0)),0)</f>
        <v>　</v>
      </c>
      <c r="ADD32" s="857"/>
      <c r="ADE32" s="858"/>
      <c r="ADF32" s="856" t="str">
        <f>IFERROR(IF(OR(ACR32="日",ACR32="祝",ACR32=0,ACS32=""),"　",MAX(IF(ACS32&gt;ADF14,ACU32-ACS32,IF(ACS32&lt;=ADF14,ACU32-ADF14,0)),0)),0)</f>
        <v>　</v>
      </c>
      <c r="ADG32" s="857"/>
      <c r="ADH32" s="858"/>
      <c r="ADI32" s="856" t="str">
        <f>IFERROR(IF(OR(ACR32="日",ACR32="祝",ACR32=0,ACS32=""),"　",MAX(IF(AND(ACS32&lt;=ADI14,ACU32&gt;ADJ14),ADJ14-ADI14,IF(AND(ACS32&gt;ADI14,ACU32&lt;=ADJ14),ACU32-ACS32,IF(AND(ACS32&lt;=ADI14,ACU32&lt;=ADJ14),ACU32-ADI14,IF(AND(ACS32&gt;ADI14,ACU32&gt;ADJ14),ADJ14-ACS32,0)))),0)),0)</f>
        <v>　</v>
      </c>
      <c r="ADJ32" s="857"/>
      <c r="ADK32" s="858"/>
      <c r="ADL32" s="856" t="str">
        <f>IFERROR(IF(OR(ACR32="日",ACR32="祝",ACR32=0,ACS32=""),"　",MAX(IF(AND(ACS32&gt;ADO14,ACU32&gt;ADM14),0,IF(AND(ACS32&lt;=ADO14,ACS32&gt;ADL14,ACU32&gt;ADM14),ADO14-ACS32,IF(AND(ACS32&lt;=ADO14,ACS32&lt;=ADL14,ACU32&gt;ADM14),ADO14-ADL14,IF(AND(ACS32&gt;ADL14,ACU32&lt;=ADM14),ACU32-ACS32,IF(AND(ACS32&lt;=ADL14,ACU32&lt;=ADM14),ACU32-ADL14,0))))),0)),0)</f>
        <v>　</v>
      </c>
      <c r="ADM32" s="857"/>
      <c r="ADN32" s="858"/>
      <c r="ADO32" s="856" t="str">
        <f>IFERROR(IF(OR(ACR32="日",ACR32="祝",ACR32=0,ACS32=""),"　",MAX(IF(AND(ACS32&lt;=ADO14,ACU32&gt;ADP14),ADP14-ADO14,IF(ACU32&lt;=ADP14,0,IF(AND(ACS32&gt;ADO14,ACU32&gt;ADP14),ADP14-ACS32,0))),0)),0)</f>
        <v>　</v>
      </c>
      <c r="ADP32" s="857"/>
      <c r="ADQ32" s="858"/>
      <c r="ADR32" s="856" t="str">
        <f t="shared" si="14"/>
        <v>　</v>
      </c>
      <c r="ADS32" s="857"/>
      <c r="ADT32" s="858"/>
      <c r="ADU32" s="859" t="str">
        <f>IF(ADX32="×",TIME(0,0,0),IF(AEH4="非常勤",ACW32,ADI32))</f>
        <v>　</v>
      </c>
      <c r="ADV32" s="860"/>
      <c r="ADW32" s="861"/>
      <c r="ADX32" s="352"/>
      <c r="ADY32" s="859" t="str">
        <f>IF(AEB32="×",TIME(0,0,0),IF(AEH4="非常勤",ACZ32,ADL32))</f>
        <v>　</v>
      </c>
      <c r="ADZ32" s="860"/>
      <c r="AEA32" s="861"/>
      <c r="AEB32" s="352"/>
      <c r="AEC32" s="859" t="str">
        <f>IF(AEF32="×",TIME(0,0,0),IF(AEH4="非常勤",ADC32,ADO32))</f>
        <v>　</v>
      </c>
      <c r="AED32" s="860"/>
      <c r="AEE32" s="861"/>
      <c r="AEF32" s="352"/>
      <c r="AEG32" s="859" t="str">
        <f>IF(AEJ32="×",TIME(0,0,0),IF(AEH4="非常勤",ADF32,ADR32))</f>
        <v>　</v>
      </c>
      <c r="AEH32" s="860"/>
      <c r="AEI32" s="861"/>
      <c r="AEJ32" s="352"/>
      <c r="AEK32" s="862"/>
      <c r="AEL32" s="863"/>
      <c r="AEM32" s="862"/>
      <c r="AEN32" s="864"/>
      <c r="AEO32" s="863"/>
      <c r="AEP32" s="865"/>
      <c r="AEQ32" s="866"/>
      <c r="AER32" s="866"/>
      <c r="AES32" s="867"/>
      <c r="AET32" s="377">
        <f>$A$32</f>
        <v>18</v>
      </c>
      <c r="AEU32" s="378" t="str">
        <f>$B$32</f>
        <v>土</v>
      </c>
      <c r="AEV32" s="854"/>
      <c r="AEW32" s="855"/>
      <c r="AEX32" s="854"/>
      <c r="AEY32" s="855"/>
      <c r="AEZ32" s="856" t="str">
        <f>IFERROR(IF(OR(AEU32="日",AEU32="祝",AEU32=0,AEV32=""),"　",MAX(IF(AND(AEV32&lt;=AEZ14,AEX32&gt;AFA14),AFA14-AEZ14,IF(AND(AEV32&gt;AEZ14,AEX32&lt;=AFA14),AEX32-AEV32,IF(AND(AEV32&lt;=AEZ14,AEX32&lt;=AFA14),AEX32-AEZ14,IF(AND(AEV32&gt;AEZ14,AEX32&gt;AFA14),AFA14-AEV32,0)))),0)),0)</f>
        <v>　</v>
      </c>
      <c r="AFA32" s="857"/>
      <c r="AFB32" s="858"/>
      <c r="AFC32" s="856" t="str">
        <f>IFERROR(IF(OR(AEU32="日",AEU32="祝",AEU32=0,AEV32=""),"　",MAX(IF(AND(AEV32&gt;AFF14,AEX32&gt;AFD14),0,IF(AND(AEV32&lt;=AFF14,AEV32&gt;AFC14,AEX32&gt;AFD14),AFF14-AEV32,IF(AND(AEV32&lt;=AFF14,AEV32&lt;=AFC14,AEX32&gt;AFD14),AFF14-AFC14,IF(AND(AEV32&gt;AFC14,AEX32&lt;=AFD14),AEX32-AEV32,IF(AND(AEV32&lt;=AFC14,AEX32&lt;=AFD14),AEX32-AFC14,0))))),0)),0)</f>
        <v>　</v>
      </c>
      <c r="AFD32" s="857"/>
      <c r="AFE32" s="858"/>
      <c r="AFF32" s="856" t="str">
        <f>IFERROR(IF(OR(AEU32="日",AEU32="祝",AEU32=0,AEV32=""),"　",MAX(IF(AND(AEV32&lt;=AFF14,AEX32&gt;AFG14),AFG14-AFF14,IF(AEX32&lt;=AFG14,0,IF(AND(AEV32&gt;AFF14,AEX32&gt;AFG14),AFG14-AEV32,0))),0)),0)</f>
        <v>　</v>
      </c>
      <c r="AFG32" s="857"/>
      <c r="AFH32" s="858"/>
      <c r="AFI32" s="856" t="str">
        <f>IFERROR(IF(OR(AEU32="日",AEU32="祝",AEU32=0,AEV32=""),"　",MAX(IF(AEV32&gt;AFI14,AEX32-AEV32,IF(AEV32&lt;=AFI14,AEX32-AFI14,0)),0)),0)</f>
        <v>　</v>
      </c>
      <c r="AFJ32" s="857"/>
      <c r="AFK32" s="858"/>
      <c r="AFL32" s="856" t="str">
        <f>IFERROR(IF(OR(AEU32="日",AEU32="祝",AEU32=0,AEV32=""),"　",MAX(IF(AND(AEV32&lt;=AFL14,AEX32&gt;AFM14),AFM14-AFL14,IF(AND(AEV32&gt;AFL14,AEX32&lt;=AFM14),AEX32-AEV32,IF(AND(AEV32&lt;=AFL14,AEX32&lt;=AFM14),AEX32-AFL14,IF(AND(AEV32&gt;AFL14,AEX32&gt;AFM14),AFM14-AEV32,0)))),0)),0)</f>
        <v>　</v>
      </c>
      <c r="AFM32" s="857"/>
      <c r="AFN32" s="858"/>
      <c r="AFO32" s="856" t="str">
        <f>IFERROR(IF(OR(AEU32="日",AEU32="祝",AEU32=0,AEV32=""),"　",MAX(IF(AND(AEV32&gt;AFR14,AEX32&gt;AFP14),0,IF(AND(AEV32&lt;=AFR14,AEV32&gt;AFO14,AEX32&gt;AFP14),AFR14-AEV32,IF(AND(AEV32&lt;=AFR14,AEV32&lt;=AFO14,AEX32&gt;AFP14),AFR14-AFO14,IF(AND(AEV32&gt;AFO14,AEX32&lt;=AFP14),AEX32-AEV32,IF(AND(AEV32&lt;=AFO14,AEX32&lt;=AFP14),AEX32-AFO14,0))))),0)),0)</f>
        <v>　</v>
      </c>
      <c r="AFP32" s="857"/>
      <c r="AFQ32" s="858"/>
      <c r="AFR32" s="856" t="str">
        <f>IFERROR(IF(OR(AEU32="日",AEU32="祝",AEU32=0,AEV32=""),"　",MAX(IF(AND(AEV32&lt;=AFR14,AEX32&gt;AFS14),AFS14-AFR14,IF(AEX32&lt;=AFS14,0,IF(AND(AEV32&gt;AFR14,AEX32&gt;AFS14),AFS14-AEV32,0))),0)),0)</f>
        <v>　</v>
      </c>
      <c r="AFS32" s="857"/>
      <c r="AFT32" s="858"/>
      <c r="AFU32" s="856" t="str">
        <f t="shared" si="15"/>
        <v>　</v>
      </c>
      <c r="AFV32" s="857"/>
      <c r="AFW32" s="858"/>
      <c r="AFX32" s="859" t="str">
        <f>IF(AGA32="×",TIME(0,0,0),IF(AGK4="非常勤",AEZ32,AFL32))</f>
        <v>　</v>
      </c>
      <c r="AFY32" s="860"/>
      <c r="AFZ32" s="861"/>
      <c r="AGA32" s="352"/>
      <c r="AGB32" s="859" t="str">
        <f>IF(AGE32="×",TIME(0,0,0),IF(AGK4="非常勤",AFC32,AFO32))</f>
        <v>　</v>
      </c>
      <c r="AGC32" s="860"/>
      <c r="AGD32" s="861"/>
      <c r="AGE32" s="352"/>
      <c r="AGF32" s="859" t="str">
        <f>IF(AGI32="×",TIME(0,0,0),IF(AGK4="非常勤",AFF32,AFR32))</f>
        <v>　</v>
      </c>
      <c r="AGG32" s="860"/>
      <c r="AGH32" s="861"/>
      <c r="AGI32" s="352"/>
      <c r="AGJ32" s="859" t="str">
        <f>IF(AGM32="×",TIME(0,0,0),IF(AGK4="非常勤",AFI32,AFU32))</f>
        <v>　</v>
      </c>
      <c r="AGK32" s="860"/>
      <c r="AGL32" s="861"/>
      <c r="AGM32" s="352"/>
      <c r="AGN32" s="862"/>
      <c r="AGO32" s="863"/>
      <c r="AGP32" s="862"/>
      <c r="AGQ32" s="864"/>
      <c r="AGR32" s="863"/>
      <c r="AGS32" s="865"/>
      <c r="AGT32" s="866"/>
      <c r="AGU32" s="866"/>
      <c r="AGV32" s="867"/>
      <c r="AGW32" s="377">
        <f>$A$32</f>
        <v>18</v>
      </c>
      <c r="AGX32" s="378" t="str">
        <f>$B$32</f>
        <v>土</v>
      </c>
      <c r="AGY32" s="854"/>
      <c r="AGZ32" s="855"/>
      <c r="AHA32" s="854"/>
      <c r="AHB32" s="855"/>
      <c r="AHC32" s="856" t="str">
        <f>IFERROR(IF(OR(AGX32="日",AGX32="祝",AGX32=0,AGY32=""),"　",MAX(IF(AND(AGY32&lt;=AHC14,AHA32&gt;AHD14),AHD14-AHC14,IF(AND(AGY32&gt;AHC14,AHA32&lt;=AHD14),AHA32-AGY32,IF(AND(AGY32&lt;=AHC14,AHA32&lt;=AHD14),AHA32-AHC14,IF(AND(AGY32&gt;AHC14,AHA32&gt;AHD14),AHD14-AGY32,0)))),0)),0)</f>
        <v>　</v>
      </c>
      <c r="AHD32" s="857"/>
      <c r="AHE32" s="858"/>
      <c r="AHF32" s="856" t="str">
        <f>IFERROR(IF(OR(AGX32="日",AGX32="祝",AGX32=0,AGY32=""),"　",MAX(IF(AND(AGY32&gt;AHI14,AHA32&gt;AHG14),0,IF(AND(AGY32&lt;=AHI14,AGY32&gt;AHF14,AHA32&gt;AHG14),AHI14-AGY32,IF(AND(AGY32&lt;=AHI14,AGY32&lt;=AHF14,AHA32&gt;AHG14),AHI14-AHF14,IF(AND(AGY32&gt;AHF14,AHA32&lt;=AHG14),AHA32-AGY32,IF(AND(AGY32&lt;=AHF14,AHA32&lt;=AHG14),AHA32-AHF14,0))))),0)),0)</f>
        <v>　</v>
      </c>
      <c r="AHG32" s="857"/>
      <c r="AHH32" s="858"/>
      <c r="AHI32" s="856" t="str">
        <f>IFERROR(IF(OR(AGX32="日",AGX32="祝",AGX32=0,AGY32=""),"　",MAX(IF(AND(AGY32&lt;=AHI14,AHA32&gt;AHJ14),AHJ14-AHI14,IF(AHA32&lt;=AHJ14,0,IF(AND(AGY32&gt;AHI14,AHA32&gt;AHJ14),AHJ14-AGY32,0))),0)),0)</f>
        <v>　</v>
      </c>
      <c r="AHJ32" s="857"/>
      <c r="AHK32" s="858"/>
      <c r="AHL32" s="856" t="str">
        <f>IFERROR(IF(OR(AGX32="日",AGX32="祝",AGX32=0,AGY32=""),"　",MAX(IF(AGY32&gt;AHL14,AHA32-AGY32,IF(AGY32&lt;=AHL14,AHA32-AHL14,0)),0)),0)</f>
        <v>　</v>
      </c>
      <c r="AHM32" s="857"/>
      <c r="AHN32" s="858"/>
      <c r="AHO32" s="856" t="str">
        <f>IFERROR(IF(OR(AGX32="日",AGX32="祝",AGX32=0,AGY32=""),"　",MAX(IF(AND(AGY32&lt;=AHO14,AHA32&gt;AHP14),AHP14-AHO14,IF(AND(AGY32&gt;AHO14,AHA32&lt;=AHP14),AHA32-AGY32,IF(AND(AGY32&lt;=AHO14,AHA32&lt;=AHP14),AHA32-AHO14,IF(AND(AGY32&gt;AHO14,AHA32&gt;AHP14),AHP14-AGY32,0)))),0)),0)</f>
        <v>　</v>
      </c>
      <c r="AHP32" s="857"/>
      <c r="AHQ32" s="858"/>
      <c r="AHR32" s="856" t="str">
        <f>IFERROR(IF(OR(AGX32="日",AGX32="祝",AGX32=0,AGY32=""),"　",MAX(IF(AND(AGY32&gt;AHU14,AHA32&gt;AHS14),0,IF(AND(AGY32&lt;=AHU14,AGY32&gt;AHR14,AHA32&gt;AHS14),AHU14-AGY32,IF(AND(AGY32&lt;=AHU14,AGY32&lt;=AHR14,AHA32&gt;AHS14),AHU14-AHR14,IF(AND(AGY32&gt;AHR14,AHA32&lt;=AHS14),AHA32-AGY32,IF(AND(AGY32&lt;=AHR14,AHA32&lt;=AHS14),AHA32-AHR14,0))))),0)),0)</f>
        <v>　</v>
      </c>
      <c r="AHS32" s="857"/>
      <c r="AHT32" s="858"/>
      <c r="AHU32" s="856" t="str">
        <f>IFERROR(IF(OR(AGX32="日",AGX32="祝",AGX32=0,AGY32=""),"　",MAX(IF(AND(AGY32&lt;=AHU14,AHA32&gt;AHV14),AHV14-AHU14,IF(AHA32&lt;=AHV14,0,IF(AND(AGY32&gt;AHU14,AHA32&gt;AHV14),AHV14-AGY32,0))),0)),0)</f>
        <v>　</v>
      </c>
      <c r="AHV32" s="857"/>
      <c r="AHW32" s="858"/>
      <c r="AHX32" s="856" t="str">
        <f t="shared" si="16"/>
        <v>　</v>
      </c>
      <c r="AHY32" s="857"/>
      <c r="AHZ32" s="858"/>
      <c r="AIA32" s="859" t="str">
        <f>IF(AID32="×",TIME(0,0,0),IF(AIN4="非常勤",AHC32,AHO32))</f>
        <v>　</v>
      </c>
      <c r="AIB32" s="860"/>
      <c r="AIC32" s="861"/>
      <c r="AID32" s="352"/>
      <c r="AIE32" s="859" t="str">
        <f>IF(AIH32="×",TIME(0,0,0),IF(AIN4="非常勤",AHF32,AHR32))</f>
        <v>　</v>
      </c>
      <c r="AIF32" s="860"/>
      <c r="AIG32" s="861"/>
      <c r="AIH32" s="352"/>
      <c r="AII32" s="859" t="str">
        <f>IF(AIL32="×",TIME(0,0,0),IF(AIN4="非常勤",AHI32,AHU32))</f>
        <v>　</v>
      </c>
      <c r="AIJ32" s="860"/>
      <c r="AIK32" s="861"/>
      <c r="AIL32" s="352"/>
      <c r="AIM32" s="859" t="str">
        <f>IF(AIP32="×",TIME(0,0,0),IF(AIN4="非常勤",AHL32,AHX32))</f>
        <v>　</v>
      </c>
      <c r="AIN32" s="860"/>
      <c r="AIO32" s="861"/>
      <c r="AIP32" s="352"/>
      <c r="AIQ32" s="862"/>
      <c r="AIR32" s="863"/>
      <c r="AIS32" s="862"/>
      <c r="AIT32" s="864"/>
      <c r="AIU32" s="863"/>
      <c r="AIV32" s="865"/>
      <c r="AIW32" s="866"/>
      <c r="AIX32" s="866"/>
      <c r="AIY32" s="867"/>
      <c r="AIZ32" s="377">
        <f>$A$32</f>
        <v>18</v>
      </c>
      <c r="AJA32" s="378" t="str">
        <f>$B$32</f>
        <v>土</v>
      </c>
      <c r="AJB32" s="854"/>
      <c r="AJC32" s="855"/>
      <c r="AJD32" s="854"/>
      <c r="AJE32" s="855"/>
      <c r="AJF32" s="856" t="str">
        <f>IFERROR(IF(OR(AJA32="日",AJA32="祝",AJA32=0,AJB32=""),"　",MAX(IF(AND(AJB32&lt;=AJF14,AJD32&gt;AJG14),AJG14-AJF14,IF(AND(AJB32&gt;AJF14,AJD32&lt;=AJG14),AJD32-AJB32,IF(AND(AJB32&lt;=AJF14,AJD32&lt;=AJG14),AJD32-AJF14,IF(AND(AJB32&gt;AJF14,AJD32&gt;AJG14),AJG14-AJB32,0)))),0)),0)</f>
        <v>　</v>
      </c>
      <c r="AJG32" s="857"/>
      <c r="AJH32" s="858"/>
      <c r="AJI32" s="856" t="str">
        <f>IFERROR(IF(OR(AJA32="日",AJA32="祝",AJA32=0,AJB32=""),"　",MAX(IF(AND(AJB32&gt;AJL14,AJD32&gt;AJJ14),0,IF(AND(AJB32&lt;=AJL14,AJB32&gt;AJI14,AJD32&gt;AJJ14),AJL14-AJB32,IF(AND(AJB32&lt;=AJL14,AJB32&lt;=AJI14,AJD32&gt;AJJ14),AJL14-AJI14,IF(AND(AJB32&gt;AJI14,AJD32&lt;=AJJ14),AJD32-AJB32,IF(AND(AJB32&lt;=AJI14,AJD32&lt;=AJJ14),AJD32-AJI14,0))))),0)),0)</f>
        <v>　</v>
      </c>
      <c r="AJJ32" s="857"/>
      <c r="AJK32" s="858"/>
      <c r="AJL32" s="856" t="str">
        <f>IFERROR(IF(OR(AJA32="日",AJA32="祝",AJA32=0,AJB32=""),"　",MAX(IF(AND(AJB32&lt;=AJL14,AJD32&gt;AJM14),AJM14-AJL14,IF(AJD32&lt;=AJM14,0,IF(AND(AJB32&gt;AJL14,AJD32&gt;AJM14),AJM14-AJB32,0))),0)),0)</f>
        <v>　</v>
      </c>
      <c r="AJM32" s="857"/>
      <c r="AJN32" s="858"/>
      <c r="AJO32" s="856" t="str">
        <f>IFERROR(IF(OR(AJA32="日",AJA32="祝",AJA32=0,AJB32=""),"　",MAX(IF(AJB32&gt;AJO14,AJD32-AJB32,IF(AJB32&lt;=AJO14,AJD32-AJO14,0)),0)),0)</f>
        <v>　</v>
      </c>
      <c r="AJP32" s="857"/>
      <c r="AJQ32" s="858"/>
      <c r="AJR32" s="856" t="str">
        <f>IFERROR(IF(OR(AJA32="日",AJA32="祝",AJA32=0,AJB32=""),"　",MAX(IF(AND(AJB32&lt;=AJR14,AJD32&gt;AJS14),AJS14-AJR14,IF(AND(AJB32&gt;AJR14,AJD32&lt;=AJS14),AJD32-AJB32,IF(AND(AJB32&lt;=AJR14,AJD32&lt;=AJS14),AJD32-AJR14,IF(AND(AJB32&gt;AJR14,AJD32&gt;AJS14),AJS14-AJB32,0)))),0)),0)</f>
        <v>　</v>
      </c>
      <c r="AJS32" s="857"/>
      <c r="AJT32" s="858"/>
      <c r="AJU32" s="856" t="str">
        <f>IFERROR(IF(OR(AJA32="日",AJA32="祝",AJA32=0,AJB32=""),"　",MAX(IF(AND(AJB32&gt;AJX14,AJD32&gt;AJV14),0,IF(AND(AJB32&lt;=AJX14,AJB32&gt;AJU14,AJD32&gt;AJV14),AJX14-AJB32,IF(AND(AJB32&lt;=AJX14,AJB32&lt;=AJU14,AJD32&gt;AJV14),AJX14-AJU14,IF(AND(AJB32&gt;AJU14,AJD32&lt;=AJV14),AJD32-AJB32,IF(AND(AJB32&lt;=AJU14,AJD32&lt;=AJV14),AJD32-AJU14,0))))),0)),0)</f>
        <v>　</v>
      </c>
      <c r="AJV32" s="857"/>
      <c r="AJW32" s="858"/>
      <c r="AJX32" s="856" t="str">
        <f>IFERROR(IF(OR(AJA32="日",AJA32="祝",AJA32=0,AJB32=""),"　",MAX(IF(AND(AJB32&lt;=AJX14,AJD32&gt;AJY14),AJY14-AJX14,IF(AJD32&lt;=AJY14,0,IF(AND(AJB32&gt;AJX14,AJD32&gt;AJY14),AJY14-AJB32,0))),0)),0)</f>
        <v>　</v>
      </c>
      <c r="AJY32" s="857"/>
      <c r="AJZ32" s="858"/>
      <c r="AKA32" s="856" t="str">
        <f t="shared" si="17"/>
        <v>　</v>
      </c>
      <c r="AKB32" s="857"/>
      <c r="AKC32" s="858"/>
      <c r="AKD32" s="859" t="str">
        <f>IF(AKG32="×",TIME(0,0,0),IF(AKQ4="非常勤",AJF32,AJR32))</f>
        <v>　</v>
      </c>
      <c r="AKE32" s="860"/>
      <c r="AKF32" s="861"/>
      <c r="AKG32" s="352"/>
      <c r="AKH32" s="859" t="str">
        <f>IF(AKK32="×",TIME(0,0,0),IF(AKQ4="非常勤",AJI32,AJU32))</f>
        <v>　</v>
      </c>
      <c r="AKI32" s="860"/>
      <c r="AKJ32" s="861"/>
      <c r="AKK32" s="352"/>
      <c r="AKL32" s="859" t="str">
        <f>IF(AKO32="×",TIME(0,0,0),IF(AKQ4="非常勤",AJL32,AJX32))</f>
        <v>　</v>
      </c>
      <c r="AKM32" s="860"/>
      <c r="AKN32" s="861"/>
      <c r="AKO32" s="352"/>
      <c r="AKP32" s="859" t="str">
        <f>IF(AKS32="×",TIME(0,0,0),IF(AKQ4="非常勤",AJO32,AKA32))</f>
        <v>　</v>
      </c>
      <c r="AKQ32" s="860"/>
      <c r="AKR32" s="861"/>
      <c r="AKS32" s="352"/>
      <c r="AKT32" s="862"/>
      <c r="AKU32" s="863"/>
      <c r="AKV32" s="862"/>
      <c r="AKW32" s="864"/>
      <c r="AKX32" s="863"/>
      <c r="AKY32" s="865"/>
      <c r="AKZ32" s="866"/>
      <c r="ALA32" s="866"/>
      <c r="ALB32" s="867"/>
      <c r="ALC32" s="377">
        <f>$A$32</f>
        <v>18</v>
      </c>
      <c r="ALD32" s="378" t="str">
        <f>$B$32</f>
        <v>土</v>
      </c>
      <c r="ALE32" s="854"/>
      <c r="ALF32" s="855"/>
      <c r="ALG32" s="854"/>
      <c r="ALH32" s="855"/>
      <c r="ALI32" s="856" t="str">
        <f>IFERROR(IF(OR(ALD32="日",ALD32="祝",ALD32=0,ALE32=""),"　",MAX(IF(AND(ALE32&lt;=ALI14,ALG32&gt;ALJ14),ALJ14-ALI14,IF(AND(ALE32&gt;ALI14,ALG32&lt;=ALJ14),ALG32-ALE32,IF(AND(ALE32&lt;=ALI14,ALG32&lt;=ALJ14),ALG32-ALI14,IF(AND(ALE32&gt;ALI14,ALG32&gt;ALJ14),ALJ14-ALE32,0)))),0)),0)</f>
        <v>　</v>
      </c>
      <c r="ALJ32" s="857"/>
      <c r="ALK32" s="858"/>
      <c r="ALL32" s="856" t="str">
        <f>IFERROR(IF(OR(ALD32="日",ALD32="祝",ALD32=0,ALE32=""),"　",MAX(IF(AND(ALE32&gt;ALO14,ALG32&gt;ALM14),0,IF(AND(ALE32&lt;=ALO14,ALE32&gt;ALL14,ALG32&gt;ALM14),ALO14-ALE32,IF(AND(ALE32&lt;=ALO14,ALE32&lt;=ALL14,ALG32&gt;ALM14),ALO14-ALL14,IF(AND(ALE32&gt;ALL14,ALG32&lt;=ALM14),ALG32-ALE32,IF(AND(ALE32&lt;=ALL14,ALG32&lt;=ALM14),ALG32-ALL14,0))))),0)),0)</f>
        <v>　</v>
      </c>
      <c r="ALM32" s="857"/>
      <c r="ALN32" s="858"/>
      <c r="ALO32" s="856" t="str">
        <f>IFERROR(IF(OR(ALD32="日",ALD32="祝",ALD32=0,ALE32=""),"　",MAX(IF(AND(ALE32&lt;=ALO14,ALG32&gt;ALP14),ALP14-ALO14,IF(ALG32&lt;=ALP14,0,IF(AND(ALE32&gt;ALO14,ALG32&gt;ALP14),ALP14-ALE32,0))),0)),0)</f>
        <v>　</v>
      </c>
      <c r="ALP32" s="857"/>
      <c r="ALQ32" s="858"/>
      <c r="ALR32" s="856" t="str">
        <f>IFERROR(IF(OR(ALD32="日",ALD32="祝",ALD32=0,ALE32=""),"　",MAX(IF(ALE32&gt;ALR14,ALG32-ALE32,IF(ALE32&lt;=ALR14,ALG32-ALR14,0)),0)),0)</f>
        <v>　</v>
      </c>
      <c r="ALS32" s="857"/>
      <c r="ALT32" s="858"/>
      <c r="ALU32" s="856" t="str">
        <f>IFERROR(IF(OR(ALD32="日",ALD32="祝",ALD32=0,ALE32=""),"　",MAX(IF(AND(ALE32&lt;=ALU14,ALG32&gt;ALV14),ALV14-ALU14,IF(AND(ALE32&gt;ALU14,ALG32&lt;=ALV14),ALG32-ALE32,IF(AND(ALE32&lt;=ALU14,ALG32&lt;=ALV14),ALG32-ALU14,IF(AND(ALE32&gt;ALU14,ALG32&gt;ALV14),ALV14-ALE32,0)))),0)),0)</f>
        <v>　</v>
      </c>
      <c r="ALV32" s="857"/>
      <c r="ALW32" s="858"/>
      <c r="ALX32" s="856" t="str">
        <f>IFERROR(IF(OR(ALD32="日",ALD32="祝",ALD32=0,ALE32=""),"　",MAX(IF(AND(ALE32&gt;AMA14,ALG32&gt;ALY14),0,IF(AND(ALE32&lt;=AMA14,ALE32&gt;ALX14,ALG32&gt;ALY14),AMA14-ALE32,IF(AND(ALE32&lt;=AMA14,ALE32&lt;=ALX14,ALG32&gt;ALY14),AMA14-ALX14,IF(AND(ALE32&gt;ALX14,ALG32&lt;=ALY14),ALG32-ALE32,IF(AND(ALE32&lt;=ALX14,ALG32&lt;=ALY14),ALG32-ALX14,0))))),0)),0)</f>
        <v>　</v>
      </c>
      <c r="ALY32" s="857"/>
      <c r="ALZ32" s="858"/>
      <c r="AMA32" s="856" t="str">
        <f>IFERROR(IF(OR(ALD32="日",ALD32="祝",ALD32=0,ALE32=""),"　",MAX(IF(AND(ALE32&lt;=AMA14,ALG32&gt;AMB14),AMB14-AMA14,IF(ALG32&lt;=AMB14,0,IF(AND(ALE32&gt;AMA14,ALG32&gt;AMB14),AMB14-ALE32,0))),0)),0)</f>
        <v>　</v>
      </c>
      <c r="AMB32" s="857"/>
      <c r="AMC32" s="858"/>
      <c r="AMD32" s="856" t="str">
        <f t="shared" si="18"/>
        <v>　</v>
      </c>
      <c r="AME32" s="857"/>
      <c r="AMF32" s="858"/>
      <c r="AMG32" s="859" t="str">
        <f>IF(AMJ32="×",TIME(0,0,0),IF(AMT4="非常勤",ALI32,ALU32))</f>
        <v>　</v>
      </c>
      <c r="AMH32" s="860"/>
      <c r="AMI32" s="861"/>
      <c r="AMJ32" s="352"/>
      <c r="AMK32" s="859" t="str">
        <f>IF(AMN32="×",TIME(0,0,0),IF(AMT4="非常勤",ALL32,ALX32))</f>
        <v>　</v>
      </c>
      <c r="AML32" s="860"/>
      <c r="AMM32" s="861"/>
      <c r="AMN32" s="352"/>
      <c r="AMO32" s="859" t="str">
        <f>IF(AMR32="×",TIME(0,0,0),IF(AMT4="非常勤",ALO32,AMA32))</f>
        <v>　</v>
      </c>
      <c r="AMP32" s="860"/>
      <c r="AMQ32" s="861"/>
      <c r="AMR32" s="352"/>
      <c r="AMS32" s="859" t="str">
        <f>IF(AMV32="×",TIME(0,0,0),IF(AMT4="非常勤",ALR32,AMD32))</f>
        <v>　</v>
      </c>
      <c r="AMT32" s="860"/>
      <c r="AMU32" s="861"/>
      <c r="AMV32" s="352"/>
      <c r="AMW32" s="862"/>
      <c r="AMX32" s="863"/>
      <c r="AMY32" s="862"/>
      <c r="AMZ32" s="864"/>
      <c r="ANA32" s="863"/>
      <c r="ANB32" s="865"/>
      <c r="ANC32" s="866"/>
      <c r="AND32" s="866"/>
      <c r="ANE32" s="867"/>
      <c r="ANF32" s="377">
        <f>$A$32</f>
        <v>18</v>
      </c>
      <c r="ANG32" s="378" t="str">
        <f>$B$32</f>
        <v>土</v>
      </c>
      <c r="ANH32" s="854"/>
      <c r="ANI32" s="855"/>
      <c r="ANJ32" s="854"/>
      <c r="ANK32" s="855"/>
      <c r="ANL32" s="856" t="str">
        <f>IFERROR(IF(OR(ANG32="日",ANG32="祝",ANG32=0,ANH32=""),"　",MAX(IF(AND(ANH32&lt;=ANL14,ANJ32&gt;ANM14),ANM14-ANL14,IF(AND(ANH32&gt;ANL14,ANJ32&lt;=ANM14),ANJ32-ANH32,IF(AND(ANH32&lt;=ANL14,ANJ32&lt;=ANM14),ANJ32-ANL14,IF(AND(ANH32&gt;ANL14,ANJ32&gt;ANM14),ANM14-ANH32,0)))),0)),0)</f>
        <v>　</v>
      </c>
      <c r="ANM32" s="857"/>
      <c r="ANN32" s="858"/>
      <c r="ANO32" s="856" t="str">
        <f>IFERROR(IF(OR(ANG32="日",ANG32="祝",ANG32=0,ANH32=""),"　",MAX(IF(AND(ANH32&gt;ANR14,ANJ32&gt;ANP14),0,IF(AND(ANH32&lt;=ANR14,ANH32&gt;ANO14,ANJ32&gt;ANP14),ANR14-ANH32,IF(AND(ANH32&lt;=ANR14,ANH32&lt;=ANO14,ANJ32&gt;ANP14),ANR14-ANO14,IF(AND(ANH32&gt;ANO14,ANJ32&lt;=ANP14),ANJ32-ANH32,IF(AND(ANH32&lt;=ANO14,ANJ32&lt;=ANP14),ANJ32-ANO14,0))))),0)),0)</f>
        <v>　</v>
      </c>
      <c r="ANP32" s="857"/>
      <c r="ANQ32" s="858"/>
      <c r="ANR32" s="856" t="str">
        <f>IFERROR(IF(OR(ANG32="日",ANG32="祝",ANG32=0,ANH32=""),"　",MAX(IF(AND(ANH32&lt;=ANR14,ANJ32&gt;ANS14),ANS14-ANR14,IF(ANJ32&lt;=ANS14,0,IF(AND(ANH32&gt;ANR14,ANJ32&gt;ANS14),ANS14-ANH32,0))),0)),0)</f>
        <v>　</v>
      </c>
      <c r="ANS32" s="857"/>
      <c r="ANT32" s="858"/>
      <c r="ANU32" s="856" t="str">
        <f>IFERROR(IF(OR(ANG32="日",ANG32="祝",ANG32=0,ANH32=""),"　",MAX(IF(ANH32&gt;ANU14,ANJ32-ANH32,IF(ANH32&lt;=ANU14,ANJ32-ANU14,0)),0)),0)</f>
        <v>　</v>
      </c>
      <c r="ANV32" s="857"/>
      <c r="ANW32" s="858"/>
      <c r="ANX32" s="856" t="str">
        <f>IFERROR(IF(OR(ANG32="日",ANG32="祝",ANG32=0,ANH32=""),"　",MAX(IF(AND(ANH32&lt;=ANX14,ANJ32&gt;ANY14),ANY14-ANX14,IF(AND(ANH32&gt;ANX14,ANJ32&lt;=ANY14),ANJ32-ANH32,IF(AND(ANH32&lt;=ANX14,ANJ32&lt;=ANY14),ANJ32-ANX14,IF(AND(ANH32&gt;ANX14,ANJ32&gt;ANY14),ANY14-ANH32,0)))),0)),0)</f>
        <v>　</v>
      </c>
      <c r="ANY32" s="857"/>
      <c r="ANZ32" s="858"/>
      <c r="AOA32" s="856" t="str">
        <f>IFERROR(IF(OR(ANG32="日",ANG32="祝",ANG32=0,ANH32=""),"　",MAX(IF(AND(ANH32&gt;AOD14,ANJ32&gt;AOB14),0,IF(AND(ANH32&lt;=AOD14,ANH32&gt;AOA14,ANJ32&gt;AOB14),AOD14-ANH32,IF(AND(ANH32&lt;=AOD14,ANH32&lt;=AOA14,ANJ32&gt;AOB14),AOD14-AOA14,IF(AND(ANH32&gt;AOA14,ANJ32&lt;=AOB14),ANJ32-ANH32,IF(AND(ANH32&lt;=AOA14,ANJ32&lt;=AOB14),ANJ32-AOA14,0))))),0)),0)</f>
        <v>　</v>
      </c>
      <c r="AOB32" s="857"/>
      <c r="AOC32" s="858"/>
      <c r="AOD32" s="856" t="str">
        <f>IFERROR(IF(OR(ANG32="日",ANG32="祝",ANG32=0,ANH32=""),"　",MAX(IF(AND(ANH32&lt;=AOD14,ANJ32&gt;AOE14),AOE14-AOD14,IF(ANJ32&lt;=AOE14,0,IF(AND(ANH32&gt;AOD14,ANJ32&gt;AOE14),AOE14-ANH32,0))),0)),0)</f>
        <v>　</v>
      </c>
      <c r="AOE32" s="857"/>
      <c r="AOF32" s="858"/>
      <c r="AOG32" s="856" t="str">
        <f t="shared" si="19"/>
        <v>　</v>
      </c>
      <c r="AOH32" s="857"/>
      <c r="AOI32" s="858"/>
      <c r="AOJ32" s="859" t="str">
        <f>IF(AOM32="×",TIME(0,0,0),IF(AOW4="非常勤",ANL32,ANX32))</f>
        <v>　</v>
      </c>
      <c r="AOK32" s="860"/>
      <c r="AOL32" s="861"/>
      <c r="AOM32" s="352"/>
      <c r="AON32" s="859" t="str">
        <f>IF(AOQ32="×",TIME(0,0,0),IF(AOW4="非常勤",ANO32,AOA32))</f>
        <v>　</v>
      </c>
      <c r="AOO32" s="860"/>
      <c r="AOP32" s="861"/>
      <c r="AOQ32" s="352"/>
      <c r="AOR32" s="859" t="str">
        <f>IF(AOU32="×",TIME(0,0,0),IF(AOW4="非常勤",ANR32,AOD32))</f>
        <v>　</v>
      </c>
      <c r="AOS32" s="860"/>
      <c r="AOT32" s="861"/>
      <c r="AOU32" s="352"/>
      <c r="AOV32" s="859" t="str">
        <f>IF(AOY32="×",TIME(0,0,0),IF(AOW4="非常勤",ANU32,AOG32))</f>
        <v>　</v>
      </c>
      <c r="AOW32" s="860"/>
      <c r="AOX32" s="861"/>
      <c r="AOY32" s="352"/>
      <c r="AOZ32" s="862"/>
      <c r="APA32" s="863"/>
      <c r="APB32" s="862"/>
      <c r="APC32" s="864"/>
      <c r="APD32" s="863"/>
      <c r="APE32" s="865"/>
      <c r="APF32" s="866"/>
      <c r="APG32" s="866"/>
      <c r="APH32" s="867"/>
    </row>
    <row r="33" spans="1:1100" ht="15" customHeight="1">
      <c r="A33" s="377">
        <f>DAY(DATE('別紙2-1【初めに入力】'!$W$2,'別紙2-1【初めに入力】'!$Q$2,A32+1))</f>
        <v>19</v>
      </c>
      <c r="B33" s="378" t="str">
        <f>IF(IFERROR(MATCH(DATE('別紙2-1【初めに入力】'!$W$2,'別紙2-1【初めに入力】'!$Q$2,$A33),万年カレンダー・祝日!$K$2:$K$27,0),0)&gt;=1,"祝",TEXT(WEEKDAY(DATE('別紙2-1【初めに入力】'!$W$2,'別紙2-1【初めに入力】'!$Q$2,'別表_個別勤務状況（1～20）'!A33)),"aaa"))</f>
        <v>日</v>
      </c>
      <c r="C33" s="797"/>
      <c r="D33" s="797"/>
      <c r="E33" s="797"/>
      <c r="F33" s="797"/>
      <c r="G33" s="856" t="str">
        <f>IFERROR(IF(OR(B33="日",B33="祝",B33=0,C33=""),"　",MAX(IF(AND(C33&lt;=G14,E33&gt;H14),H14-G14,IF(AND(C33&gt;G14,E33&lt;=H14),E33-C33,IF(AND(C33&lt;=G14,E33&lt;=H14),E33-G14,IF(AND(C33&gt;G14,E33&gt;H14),H14-C33,0)))),0)),0)</f>
        <v>　</v>
      </c>
      <c r="H33" s="857"/>
      <c r="I33" s="858"/>
      <c r="J33" s="856" t="str">
        <f>IFERROR(IF(OR(B33="日",B33="祝",B33=0,C33=""),"　",MAX(IF(AND(C33&gt;M14,E33&gt;K14),0,IF(AND(C33&lt;=M14,C33&gt;J14,E33&gt;K14),M14-C33,IF(AND(C33&lt;=M14,C33&lt;=J14,E33&gt;K14),M14-J14,IF(AND(C33&gt;J14,E33&lt;=K14),E33-C33,IF(AND(C33&lt;=J14,E33&lt;=K14),E33-J14,0))))),0)),0)</f>
        <v>　</v>
      </c>
      <c r="K33" s="857"/>
      <c r="L33" s="858"/>
      <c r="M33" s="856" t="str">
        <f>IFERROR(IF(OR(B33="日",B33="祝",B33=0,C33=""),"　",MAX(IF(AND(C33&lt;=M14,E33&gt;N14),N14-M14,IF(E33&lt;=N14,0,IF(AND(C33&gt;M14,E33&gt;N14),N14-C33,0))),0)),0)</f>
        <v>　</v>
      </c>
      <c r="N33" s="857"/>
      <c r="O33" s="858"/>
      <c r="P33" s="856" t="str">
        <f>IFERROR(IF(OR(B33="日",B33="祝",B33=0,C33=""),"　",MAX(IF(C33&gt;P14,E33-C33,IF(C33&lt;=P14,E33-P14,0)),0)),0)</f>
        <v>　</v>
      </c>
      <c r="Q33" s="857"/>
      <c r="R33" s="858"/>
      <c r="S33" s="856" t="str">
        <f>IFERROR(IF(OR(B33="日",B33="祝",B33=0,C33=""),"　",MAX(IF(AND(C33&lt;=S14,E33&gt;T14),T14-S14,IF(AND(C33&gt;S14,E33&lt;=T14),E33-C33,IF(AND(C33&lt;=S14,E33&lt;=T14),E33-S14,IF(AND(C33&gt;S14,E33&gt;T14),T14-C33,0)))),0)),0)</f>
        <v>　</v>
      </c>
      <c r="T33" s="857"/>
      <c r="U33" s="858"/>
      <c r="V33" s="856" t="str">
        <f>IFERROR(IF(OR(B33="日",B33="祝",B33=0,C33=""),"　",MAX(IF(AND(C33&gt;Y14,E33&gt;W14),0,IF(AND(C33&lt;=Y14,C33&gt;V14,E33&gt;W14),Y14-C33,IF(AND(C33&lt;=Y14,C33&lt;=V14,E33&gt;W14),Y14-V14,IF(AND(C33&gt;V14,E33&lt;=W14),E33-C33,IF(AND(C33&lt;=V14,E33&lt;=W14),E33-V14,0))))),0)),0)</f>
        <v>　</v>
      </c>
      <c r="W33" s="857"/>
      <c r="X33" s="858"/>
      <c r="Y33" s="856" t="str">
        <f>IFERROR(IF(OR(B33="日",B33="祝",B33=0,C33=""),"　",MAX(IF(AND(C33&lt;=Y14,E33&gt;Z14),Z14-Y14,IF(E33&lt;=Z14,0,IF(AND(C33&gt;Y14,E33&gt;Z14),Z14-C33,0))),0)),0)</f>
        <v>　</v>
      </c>
      <c r="Z33" s="857"/>
      <c r="AA33" s="858"/>
      <c r="AB33" s="856" t="str">
        <f t="shared" si="0"/>
        <v>　</v>
      </c>
      <c r="AC33" s="857"/>
      <c r="AD33" s="858"/>
      <c r="AE33" s="954" t="str">
        <f>IF(AH33="×",TIME(0,0,0),IF(AR4="非常勤",G33,S33))</f>
        <v>　</v>
      </c>
      <c r="AF33" s="885"/>
      <c r="AG33" s="885"/>
      <c r="AH33" s="352"/>
      <c r="AI33" s="954" t="str">
        <f>IF(AL33="×",TIME(0,0,0),IF(AR4="非常勤",J33,V33))</f>
        <v>　</v>
      </c>
      <c r="AJ33" s="885"/>
      <c r="AK33" s="885"/>
      <c r="AL33" s="352"/>
      <c r="AM33" s="954" t="str">
        <f>IF(AP33="×",TIME(0,0,0),IF(AR4="非常勤",M33,Y33))</f>
        <v>　</v>
      </c>
      <c r="AN33" s="885"/>
      <c r="AO33" s="885"/>
      <c r="AP33" s="352"/>
      <c r="AQ33" s="954" t="str">
        <f>IF(AT33="×",TIME(0,0,0),IF(AR4="非常勤",P33,AB33))</f>
        <v>　</v>
      </c>
      <c r="AR33" s="885"/>
      <c r="AS33" s="955"/>
      <c r="AT33" s="352"/>
      <c r="AU33" s="956"/>
      <c r="AV33" s="956"/>
      <c r="AW33" s="862"/>
      <c r="AX33" s="864"/>
      <c r="AY33" s="863"/>
      <c r="AZ33" s="865"/>
      <c r="BA33" s="866"/>
      <c r="BB33" s="866"/>
      <c r="BC33" s="867"/>
      <c r="BD33" s="377">
        <f>$A$33</f>
        <v>19</v>
      </c>
      <c r="BE33" s="378" t="str">
        <f>$B$33</f>
        <v>日</v>
      </c>
      <c r="BF33" s="854"/>
      <c r="BG33" s="855"/>
      <c r="BH33" s="854"/>
      <c r="BI33" s="855"/>
      <c r="BJ33" s="856" t="str">
        <f>IFERROR(IF(OR(BE33="日",BE33="祝",BE33=0,BF33=""),"　",MAX(IF(AND(BF33&lt;=BJ14,BH33&gt;BK14),BK14-BJ14,IF(AND(BF33&gt;BJ14,BH33&lt;=BK14),BH33-BF33,IF(AND(BF33&lt;=BJ14,BH33&lt;=BK14),BH33-BJ14,IF(AND(BF33&gt;BJ14,BH33&gt;BK14),BK14-BF33,0)))),0)),0)</f>
        <v>　</v>
      </c>
      <c r="BK33" s="857"/>
      <c r="BL33" s="858"/>
      <c r="BM33" s="856" t="str">
        <f>IFERROR(IF(OR(BE33="日",BE33="祝",BE33=0,BF33=""),"　",MAX(IF(AND(BF33&gt;BP14,BH33&gt;BN14),0,IF(AND(BF33&lt;=BP14,BF33&gt;BM14,BH33&gt;BN14),BP14-BF33,IF(AND(BF33&lt;=BP14,BF33&lt;=BM14,BH33&gt;BN14),BP14-BM14,IF(AND(BF33&gt;BM14,BH33&lt;=BN14),BH33-BF33,IF(AND(BF33&lt;=BM14,BH33&lt;=BN14),BH33-BM14,0))))),0)),0)</f>
        <v>　</v>
      </c>
      <c r="BN33" s="857"/>
      <c r="BO33" s="858"/>
      <c r="BP33" s="856" t="str">
        <f>IFERROR(IF(OR(BE33="日",BE33="祝",BE33=0,BF33=""),"　",MAX(IF(AND(BF33&lt;=BP14,BH33&gt;BQ14),BQ14-BP14,IF(BH33&lt;=BQ14,0,IF(AND(BF33&gt;BP14,BH33&gt;BQ14),BQ14-BF33,0))),0)),0)</f>
        <v>　</v>
      </c>
      <c r="BQ33" s="857"/>
      <c r="BR33" s="858"/>
      <c r="BS33" s="856" t="str">
        <f>IFERROR(IF(OR(BE33="日",BE33="祝",BE33=0,BF33=""),"　",MAX(IF(BF33&gt;BS14,BH33-BF33,IF(BF33&lt;=BS14,BH33-BS14,0)),0)),0)</f>
        <v>　</v>
      </c>
      <c r="BT33" s="857"/>
      <c r="BU33" s="858"/>
      <c r="BV33" s="856" t="str">
        <f>IFERROR(IF(OR(BE33="日",BE33="祝",BE33=0,BF33=""),"　",MAX(IF(AND(BF33&lt;=BV14,BH33&gt;BW14),BW14-BV14,IF(AND(BF33&gt;BV14,BH33&lt;=BW14),BH33-BF33,IF(AND(BF33&lt;=BV14,BH33&lt;=BW14),BH33-BV14,IF(AND(BF33&gt;BV14,BH33&gt;BW14),BW14-BF33,0)))),0)),0)</f>
        <v>　</v>
      </c>
      <c r="BW33" s="857"/>
      <c r="BX33" s="858"/>
      <c r="BY33" s="856" t="str">
        <f>IFERROR(IF(OR(BE33="日",BE33="祝",BE33=0,BF33=""),"　",MAX(IF(AND(BF33&gt;CB14,BH33&gt;BZ14),0,IF(AND(BF33&lt;=CB14,BF33&gt;BY14,BH33&gt;BZ14),CB14-BF33,IF(AND(BF33&lt;=CB14,BF33&lt;=BY14,BH33&gt;BZ14),CB14-BY14,IF(AND(BF33&gt;BY14,BH33&lt;=BZ14),BH33-BF33,IF(AND(BF33&lt;=BY14,BH33&lt;=BZ14),BH33-BY14,0))))),0)),0)</f>
        <v>　</v>
      </c>
      <c r="BZ33" s="857"/>
      <c r="CA33" s="858"/>
      <c r="CB33" s="856" t="str">
        <f>IFERROR(IF(OR(BE33="日",BE33="祝",BE33=0,BF33=""),"　",MAX(IF(AND(BF33&lt;=CB14,BH33&gt;CC14),CC14-CB14,IF(BH33&lt;=CC14,0,IF(AND(BF33&gt;CB14,BH33&gt;CC14),CC14-BF33,0))),0)),0)</f>
        <v>　</v>
      </c>
      <c r="CC33" s="857"/>
      <c r="CD33" s="858"/>
      <c r="CE33" s="856" t="str">
        <f t="shared" si="1"/>
        <v>　</v>
      </c>
      <c r="CF33" s="857"/>
      <c r="CG33" s="858"/>
      <c r="CH33" s="859" t="str">
        <f>IF(CK33="×",TIME(0,0,0),IF(CU4="非常勤",BJ33,BV33))</f>
        <v>　</v>
      </c>
      <c r="CI33" s="860"/>
      <c r="CJ33" s="861"/>
      <c r="CK33" s="352"/>
      <c r="CL33" s="859" t="str">
        <f>IF(CO33="×",TIME(0,0,0),IF(CU4="非常勤",BM33,BY33))</f>
        <v>　</v>
      </c>
      <c r="CM33" s="860"/>
      <c r="CN33" s="861"/>
      <c r="CO33" s="352"/>
      <c r="CP33" s="859" t="str">
        <f>IF(CS33="×",TIME(0,0,0),IF(CU4="非常勤",BP33,CB33))</f>
        <v>　</v>
      </c>
      <c r="CQ33" s="860"/>
      <c r="CR33" s="861"/>
      <c r="CS33" s="352"/>
      <c r="CT33" s="859" t="str">
        <f>IF(CW33="×",TIME(0,0,0),IF(CU4="非常勤",BS33,CE33))</f>
        <v>　</v>
      </c>
      <c r="CU33" s="860"/>
      <c r="CV33" s="861"/>
      <c r="CW33" s="352"/>
      <c r="CX33" s="862"/>
      <c r="CY33" s="863"/>
      <c r="CZ33" s="862"/>
      <c r="DA33" s="864"/>
      <c r="DB33" s="863"/>
      <c r="DC33" s="865"/>
      <c r="DD33" s="866"/>
      <c r="DE33" s="866"/>
      <c r="DF33" s="867"/>
      <c r="DG33" s="377">
        <f>$A$33</f>
        <v>19</v>
      </c>
      <c r="DH33" s="378" t="str">
        <f>$B$33</f>
        <v>日</v>
      </c>
      <c r="DI33" s="854"/>
      <c r="DJ33" s="855"/>
      <c r="DK33" s="854"/>
      <c r="DL33" s="855"/>
      <c r="DM33" s="856" t="str">
        <f>IFERROR(IF(OR(DH33="日",DH33="祝",DH33=0,DI33=""),"　",MAX(IF(AND(DI33&lt;=DM14,DK33&gt;DN14),DN14-DM14,IF(AND(DI33&gt;DM14,DK33&lt;=DN14),DK33-DI33,IF(AND(DI33&lt;=DM14,DK33&lt;=DN14),DK33-DM14,IF(AND(DI33&gt;DM14,DK33&gt;DN14),DN14-DI33,0)))),0)),0)</f>
        <v>　</v>
      </c>
      <c r="DN33" s="857"/>
      <c r="DO33" s="858"/>
      <c r="DP33" s="856" t="str">
        <f>IFERROR(IF(OR(DH33="日",DH33="祝",DH33=0,DI33=""),"　",MAX(IF(AND(DI33&gt;DS14,DK33&gt;DQ14),0,IF(AND(DI33&lt;=DS14,DI33&gt;DP14,DK33&gt;DQ14),DS14-DI33,IF(AND(DI33&lt;=DS14,DI33&lt;=DP14,DK33&gt;DQ14),DS14-DP14,IF(AND(DI33&gt;DP14,DK33&lt;=DQ14),DK33-DI33,IF(AND(DI33&lt;=DP14,DK33&lt;=DQ14),DK33-DP14,0))))),0)),0)</f>
        <v>　</v>
      </c>
      <c r="DQ33" s="857"/>
      <c r="DR33" s="858"/>
      <c r="DS33" s="856" t="str">
        <f>IFERROR(IF(OR(DH33="日",DH33="祝",DH33=0,DI33=""),"　",MAX(IF(AND(DI33&lt;=DS14,DK33&gt;DT14),DT14-DS14,IF(DK33&lt;=DT14,0,IF(AND(DI33&gt;DS14,DK33&gt;DT14),DT14-DI33,0))),0)),0)</f>
        <v>　</v>
      </c>
      <c r="DT33" s="857"/>
      <c r="DU33" s="858"/>
      <c r="DV33" s="856" t="str">
        <f>IFERROR(IF(OR(DH33="日",DH33="祝",DH33=0,DI33=""),"　",MAX(IF(DI33&gt;DV14,DK33-DI33,IF(DI33&lt;=DV14,DK33-DV14,0)),0)),0)</f>
        <v>　</v>
      </c>
      <c r="DW33" s="857"/>
      <c r="DX33" s="858"/>
      <c r="DY33" s="856" t="str">
        <f>IFERROR(IF(OR(DH33="日",DH33="祝",DH33=0,DI33=""),"　",MAX(IF(AND(DI33&lt;=DY14,DK33&gt;DZ14),DZ14-DY14,IF(AND(DI33&gt;DY14,DK33&lt;=DZ14),DK33-DI33,IF(AND(DI33&lt;=DY14,DK33&lt;=DZ14),DK33-DY14,IF(AND(DI33&gt;DY14,DK33&gt;DZ14),DZ14-DI33,0)))),0)),0)</f>
        <v>　</v>
      </c>
      <c r="DZ33" s="857"/>
      <c r="EA33" s="858"/>
      <c r="EB33" s="856" t="str">
        <f>IFERROR(IF(OR(DH33="日",DH33="祝",DH33=0,DI33=""),"　",MAX(IF(AND(DI33&gt;EE14,DK33&gt;EC14),0,IF(AND(DI33&lt;=EE14,DI33&gt;EB14,DK33&gt;EC14),EE14-DI33,IF(AND(DI33&lt;=EE14,DI33&lt;=EB14,DK33&gt;EC14),EE14-EB14,IF(AND(DI33&gt;EB14,DK33&lt;=EC14),DK33-DI33,IF(AND(DI33&lt;=EB14,DK33&lt;=EC14),DK33-EB14,0))))),0)),0)</f>
        <v>　</v>
      </c>
      <c r="EC33" s="857"/>
      <c r="ED33" s="858"/>
      <c r="EE33" s="856" t="str">
        <f>IFERROR(IF(OR(DH33="日",DH33="祝",DH33=0,DI33=""),"　",MAX(IF(AND(DI33&lt;=EE14,DK33&gt;EF14),EF14-EE14,IF(DK33&lt;=EF14,0,IF(AND(DI33&gt;EE14,DK33&gt;EF14),EF14-DI33,0))),0)),0)</f>
        <v>　</v>
      </c>
      <c r="EF33" s="857"/>
      <c r="EG33" s="858"/>
      <c r="EH33" s="856" t="str">
        <f t="shared" si="2"/>
        <v>　</v>
      </c>
      <c r="EI33" s="857"/>
      <c r="EJ33" s="858"/>
      <c r="EK33" s="859" t="str">
        <f>IF(EN33="×",TIME(0,0,0),IF(EX4="非常勤",DM33,DY33))</f>
        <v>　</v>
      </c>
      <c r="EL33" s="860"/>
      <c r="EM33" s="861"/>
      <c r="EN33" s="352"/>
      <c r="EO33" s="859" t="str">
        <f>IF(ER33="×",TIME(0,0,0),IF(EX4="非常勤",DP33,EB33))</f>
        <v>　</v>
      </c>
      <c r="EP33" s="860"/>
      <c r="EQ33" s="861"/>
      <c r="ER33" s="352"/>
      <c r="ES33" s="859" t="str">
        <f>IF(EV33="×",TIME(0,0,0),IF(EX4="非常勤",DS33,EE33))</f>
        <v>　</v>
      </c>
      <c r="ET33" s="860"/>
      <c r="EU33" s="861"/>
      <c r="EV33" s="352"/>
      <c r="EW33" s="859" t="str">
        <f>IF(EZ33="×",TIME(0,0,0),IF(EX4="非常勤",DV33,EH33))</f>
        <v>　</v>
      </c>
      <c r="EX33" s="860"/>
      <c r="EY33" s="861"/>
      <c r="EZ33" s="352"/>
      <c r="FA33" s="862"/>
      <c r="FB33" s="863"/>
      <c r="FC33" s="862"/>
      <c r="FD33" s="864"/>
      <c r="FE33" s="863"/>
      <c r="FF33" s="865"/>
      <c r="FG33" s="866"/>
      <c r="FH33" s="866"/>
      <c r="FI33" s="867"/>
      <c r="FJ33" s="377">
        <f>$A$33</f>
        <v>19</v>
      </c>
      <c r="FK33" s="378" t="str">
        <f>$B$33</f>
        <v>日</v>
      </c>
      <c r="FL33" s="854"/>
      <c r="FM33" s="855"/>
      <c r="FN33" s="854"/>
      <c r="FO33" s="855"/>
      <c r="FP33" s="856" t="str">
        <f>IFERROR(IF(OR(FK33="日",FK33="祝",FK33=0,FL33=""),"　",MAX(IF(AND(FL33&lt;=FP14,FN33&gt;FQ14),FQ14-FP14,IF(AND(FL33&gt;FP14,FN33&lt;=FQ14),FN33-FL33,IF(AND(FL33&lt;=FP14,FN33&lt;=FQ14),FN33-FP14,IF(AND(FL33&gt;FP14,FN33&gt;FQ14),FQ14-FL33,0)))),0)),0)</f>
        <v>　</v>
      </c>
      <c r="FQ33" s="857"/>
      <c r="FR33" s="858"/>
      <c r="FS33" s="856" t="str">
        <f>IFERROR(IF(OR(FK33="日",FK33="祝",FK33=0,FL33=""),"　",MAX(IF(AND(FL33&gt;FV14,FN33&gt;FT14),0,IF(AND(FL33&lt;=FV14,FL33&gt;FS14,FN33&gt;FT14),FV14-FL33,IF(AND(FL33&lt;=FV14,FL33&lt;=FS14,FN33&gt;FT14),FV14-FS14,IF(AND(FL33&gt;FS14,FN33&lt;=FT14),FN33-FL33,IF(AND(FL33&lt;=FS14,FN33&lt;=FT14),FN33-FS14,0))))),0)),0)</f>
        <v>　</v>
      </c>
      <c r="FT33" s="857"/>
      <c r="FU33" s="858"/>
      <c r="FV33" s="856" t="str">
        <f>IFERROR(IF(OR(FK33="日",FK33="祝",FK33=0,FL33=""),"　",MAX(IF(AND(FL33&lt;=FV14,FN33&gt;FW14),FW14-FV14,IF(FN33&lt;=FW14,0,IF(AND(FL33&gt;FV14,FN33&gt;FW14),FW14-FL33,0))),0)),0)</f>
        <v>　</v>
      </c>
      <c r="FW33" s="857"/>
      <c r="FX33" s="858"/>
      <c r="FY33" s="856" t="str">
        <f>IFERROR(IF(OR(FK33="日",FK33="祝",FK33=0,FL33=""),"　",MAX(IF(FL33&gt;FY14,FN33-FL33,IF(FL33&lt;=FY14,FN33-FY14,0)),0)),0)</f>
        <v>　</v>
      </c>
      <c r="FZ33" s="857"/>
      <c r="GA33" s="858"/>
      <c r="GB33" s="856" t="str">
        <f>IFERROR(IF(OR(FK33="日",FK33="祝",FK33=0,FL33=""),"　",MAX(IF(AND(FL33&lt;=GB14,FN33&gt;GC14),GC14-GB14,IF(AND(FL33&gt;GB14,FN33&lt;=GC14),FN33-FL33,IF(AND(FL33&lt;=GB14,FN33&lt;=GC14),FN33-GB14,IF(AND(FL33&gt;GB14,FN33&gt;GC14),GC14-FL33,0)))),0)),0)</f>
        <v>　</v>
      </c>
      <c r="GC33" s="857"/>
      <c r="GD33" s="858"/>
      <c r="GE33" s="856" t="str">
        <f>IFERROR(IF(OR(FK33="日",FK33="祝",FK33=0,FL33=""),"　",MAX(IF(AND(FL33&gt;GH14,FN33&gt;GF14),0,IF(AND(FL33&lt;=GH14,FL33&gt;GE14,FN33&gt;GF14),GH14-FL33,IF(AND(FL33&lt;=GH14,FL33&lt;=GE14,FN33&gt;GF14),GH14-GE14,IF(AND(FL33&gt;GE14,FN33&lt;=GF14),FN33-FL33,IF(AND(FL33&lt;=GE14,FN33&lt;=GF14),FN33-GE14,0))))),0)),0)</f>
        <v>　</v>
      </c>
      <c r="GF33" s="857"/>
      <c r="GG33" s="858"/>
      <c r="GH33" s="856" t="str">
        <f>IFERROR(IF(OR(FK33="日",FK33="祝",FK33=0,FL33=""),"　",MAX(IF(AND(FL33&lt;=GH14,FN33&gt;GI14),GI14-GH14,IF(FN33&lt;=GI14,0,IF(AND(FL33&gt;GH14,FN33&gt;GI14),GI14-FL33,0))),0)),0)</f>
        <v>　</v>
      </c>
      <c r="GI33" s="857"/>
      <c r="GJ33" s="858"/>
      <c r="GK33" s="856" t="str">
        <f t="shared" si="3"/>
        <v>　</v>
      </c>
      <c r="GL33" s="857"/>
      <c r="GM33" s="858"/>
      <c r="GN33" s="859" t="str">
        <f>IF(GQ33="×",TIME(0,0,0),IF(HA4="非常勤",FP33,GB33))</f>
        <v>　</v>
      </c>
      <c r="GO33" s="860"/>
      <c r="GP33" s="861"/>
      <c r="GQ33" s="352"/>
      <c r="GR33" s="859" t="str">
        <f>IF(GU33="×",TIME(0,0,0),IF(HA4="非常勤",FS33,GE33))</f>
        <v>　</v>
      </c>
      <c r="GS33" s="860"/>
      <c r="GT33" s="861"/>
      <c r="GU33" s="352"/>
      <c r="GV33" s="859" t="str">
        <f>IF(GY33="×",TIME(0,0,0),IF(HA4="非常勤",FV33,GH33))</f>
        <v>　</v>
      </c>
      <c r="GW33" s="860"/>
      <c r="GX33" s="861"/>
      <c r="GY33" s="352"/>
      <c r="GZ33" s="859" t="str">
        <f>IF(HC33="×",TIME(0,0,0),IF(HA4="非常勤",FY33,GK33))</f>
        <v>　</v>
      </c>
      <c r="HA33" s="860"/>
      <c r="HB33" s="861"/>
      <c r="HC33" s="352"/>
      <c r="HD33" s="862"/>
      <c r="HE33" s="863"/>
      <c r="HF33" s="862"/>
      <c r="HG33" s="864"/>
      <c r="HH33" s="863"/>
      <c r="HI33" s="865"/>
      <c r="HJ33" s="866"/>
      <c r="HK33" s="866"/>
      <c r="HL33" s="867"/>
      <c r="HM33" s="377">
        <f>$A$33</f>
        <v>19</v>
      </c>
      <c r="HN33" s="378" t="str">
        <f>$B$33</f>
        <v>日</v>
      </c>
      <c r="HO33" s="854"/>
      <c r="HP33" s="855"/>
      <c r="HQ33" s="854"/>
      <c r="HR33" s="855"/>
      <c r="HS33" s="856" t="str">
        <f>IFERROR(IF(OR(HN33="日",HN33="祝",HN33=0,HO33=""),"　",MAX(IF(AND(HO33&lt;=HS14,HQ33&gt;HT14),HT14-HS14,IF(AND(HO33&gt;HS14,HQ33&lt;=HT14),HQ33-HO33,IF(AND(HO33&lt;=HS14,HQ33&lt;=HT14),HQ33-HS14,IF(AND(HO33&gt;HS14,HQ33&gt;HT14),HT14-HO33,0)))),0)),0)</f>
        <v>　</v>
      </c>
      <c r="HT33" s="857"/>
      <c r="HU33" s="858"/>
      <c r="HV33" s="856" t="str">
        <f>IFERROR(IF(OR(HN33="日",HN33="祝",HN33=0,HO33=""),"　",MAX(IF(AND(HO33&gt;HY14,HQ33&gt;HW14),0,IF(AND(HO33&lt;=HY14,HO33&gt;HV14,HQ33&gt;HW14),HY14-HO33,IF(AND(HO33&lt;=HY14,HO33&lt;=HV14,HQ33&gt;HW14),HY14-HV14,IF(AND(HO33&gt;HV14,HQ33&lt;=HW14),HQ33-HO33,IF(AND(HO33&lt;=HV14,HQ33&lt;=HW14),HQ33-HV14,0))))),0)),0)</f>
        <v>　</v>
      </c>
      <c r="HW33" s="857"/>
      <c r="HX33" s="858"/>
      <c r="HY33" s="856" t="str">
        <f>IFERROR(IF(OR(HN33="日",HN33="祝",HN33=0,HO33=""),"　",MAX(IF(AND(HO33&lt;=HY14,HQ33&gt;HZ14),HZ14-HY14,IF(HQ33&lt;=HZ14,0,IF(AND(HO33&gt;HY14,HQ33&gt;HZ14),HZ14-HO33,0))),0)),0)</f>
        <v>　</v>
      </c>
      <c r="HZ33" s="857"/>
      <c r="IA33" s="858"/>
      <c r="IB33" s="856" t="str">
        <f>IFERROR(IF(OR(HN33="日",HN33="祝",HN33=0,HO33=""),"　",MAX(IF(HO33&gt;IB14,HQ33-HO33,IF(HO33&lt;=IB14,HQ33-IB14,0)),0)),0)</f>
        <v>　</v>
      </c>
      <c r="IC33" s="857"/>
      <c r="ID33" s="858"/>
      <c r="IE33" s="856" t="str">
        <f>IFERROR(IF(OR(HN33="日",HN33="祝",HN33=0,HO33=""),"　",MAX(IF(AND(HO33&lt;=IE14,HQ33&gt;IF14),IF14-IE14,IF(AND(HO33&gt;IE14,HQ33&lt;=IF14),HQ33-HO33,IF(AND(HO33&lt;=IE14,HQ33&lt;=IF14),HQ33-IE14,IF(AND(HO33&gt;IE14,HQ33&gt;IF14),IF14-HO33,0)))),0)),0)</f>
        <v>　</v>
      </c>
      <c r="IF33" s="857"/>
      <c r="IG33" s="858"/>
      <c r="IH33" s="856" t="str">
        <f>IFERROR(IF(OR(HN33="日",HN33="祝",HN33=0,HO33=""),"　",MAX(IF(AND(HO33&gt;IK14,HQ33&gt;II14),0,IF(AND(HO33&lt;=IK14,HO33&gt;IH14,HQ33&gt;II14),IK14-HO33,IF(AND(HO33&lt;=IK14,HO33&lt;=IH14,HQ33&gt;II14),IK14-IH14,IF(AND(HO33&gt;IH14,HQ33&lt;=II14),HQ33-HO33,IF(AND(HO33&lt;=IH14,HQ33&lt;=II14),HQ33-IH14,0))))),0)),0)</f>
        <v>　</v>
      </c>
      <c r="II33" s="857"/>
      <c r="IJ33" s="858"/>
      <c r="IK33" s="856" t="str">
        <f>IFERROR(IF(OR(HN33="日",HN33="祝",HN33=0,HO33=""),"　",MAX(IF(AND(HO33&lt;=IK14,HQ33&gt;IL14),IL14-IK14,IF(HQ33&lt;=IL14,0,IF(AND(HO33&gt;IK14,HQ33&gt;IL14),IL14-HO33,0))),0)),0)</f>
        <v>　</v>
      </c>
      <c r="IL33" s="857"/>
      <c r="IM33" s="858"/>
      <c r="IN33" s="856" t="str">
        <f t="shared" si="4"/>
        <v>　</v>
      </c>
      <c r="IO33" s="857"/>
      <c r="IP33" s="858"/>
      <c r="IQ33" s="859" t="str">
        <f>IF(IT33="×",TIME(0,0,0),IF(JD4="非常勤",HS33,IE33))</f>
        <v>　</v>
      </c>
      <c r="IR33" s="860"/>
      <c r="IS33" s="861"/>
      <c r="IT33" s="352"/>
      <c r="IU33" s="859" t="str">
        <f>IF(IX33="×",TIME(0,0,0),IF(JD4="非常勤",HV33,IH33))</f>
        <v>　</v>
      </c>
      <c r="IV33" s="860"/>
      <c r="IW33" s="861"/>
      <c r="IX33" s="352"/>
      <c r="IY33" s="859" t="str">
        <f>IF(JB33="×",TIME(0,0,0),IF(JD4="非常勤",HY33,IK33))</f>
        <v>　</v>
      </c>
      <c r="IZ33" s="860"/>
      <c r="JA33" s="861"/>
      <c r="JB33" s="352"/>
      <c r="JC33" s="859" t="str">
        <f>IF(JF33="×",TIME(0,0,0),IF(JD4="非常勤",IB33,IN33))</f>
        <v>　</v>
      </c>
      <c r="JD33" s="860"/>
      <c r="JE33" s="861"/>
      <c r="JF33" s="352"/>
      <c r="JG33" s="862"/>
      <c r="JH33" s="863"/>
      <c r="JI33" s="862"/>
      <c r="JJ33" s="864"/>
      <c r="JK33" s="863"/>
      <c r="JL33" s="865"/>
      <c r="JM33" s="866"/>
      <c r="JN33" s="866"/>
      <c r="JO33" s="867"/>
      <c r="JP33" s="377">
        <f>$A$33</f>
        <v>19</v>
      </c>
      <c r="JQ33" s="378" t="str">
        <f>$B$33</f>
        <v>日</v>
      </c>
      <c r="JR33" s="854"/>
      <c r="JS33" s="855"/>
      <c r="JT33" s="854"/>
      <c r="JU33" s="855"/>
      <c r="JV33" s="856" t="str">
        <f>IFERROR(IF(OR(JQ33="日",JQ33="祝",JQ33=0,JR33=""),"　",MAX(IF(AND(JR33&lt;=JV14,JT33&gt;JW14),JW14-JV14,IF(AND(JR33&gt;JV14,JT33&lt;=JW14),JT33-JR33,IF(AND(JR33&lt;=JV14,JT33&lt;=JW14),JT33-JV14,IF(AND(JR33&gt;JV14,JT33&gt;JW14),JW14-JR33,0)))),0)),0)</f>
        <v>　</v>
      </c>
      <c r="JW33" s="857"/>
      <c r="JX33" s="858"/>
      <c r="JY33" s="856" t="str">
        <f>IFERROR(IF(OR(JQ33="日",JQ33="祝",JQ33=0,JR33=""),"　",MAX(IF(AND(JR33&gt;KB14,JT33&gt;JZ14),0,IF(AND(JR33&lt;=KB14,JR33&gt;JY14,JT33&gt;JZ14),KB14-JR33,IF(AND(JR33&lt;=KB14,JR33&lt;=JY14,JT33&gt;JZ14),KB14-JY14,IF(AND(JR33&gt;JY14,JT33&lt;=JZ14),JT33-JR33,IF(AND(JR33&lt;=JY14,JT33&lt;=JZ14),JT33-JY14,0))))),0)),0)</f>
        <v>　</v>
      </c>
      <c r="JZ33" s="857"/>
      <c r="KA33" s="858"/>
      <c r="KB33" s="856" t="str">
        <f>IFERROR(IF(OR(JQ33="日",JQ33="祝",JQ33=0,JR33=""),"　",MAX(IF(AND(JR33&lt;=KB14,JT33&gt;KC14),KC14-KB14,IF(JT33&lt;=KC14,0,IF(AND(JR33&gt;KB14,JT33&gt;KC14),KC14-JR33,0))),0)),0)</f>
        <v>　</v>
      </c>
      <c r="KC33" s="857"/>
      <c r="KD33" s="858"/>
      <c r="KE33" s="856" t="str">
        <f>IFERROR(IF(OR(JQ33="日",JQ33="祝",JQ33=0,JR33=""),"　",MAX(IF(JR33&gt;KE14,JT33-JR33,IF(JR33&lt;=KE14,JT33-KE14,0)),0)),0)</f>
        <v>　</v>
      </c>
      <c r="KF33" s="857"/>
      <c r="KG33" s="858"/>
      <c r="KH33" s="856" t="str">
        <f>IFERROR(IF(OR(JQ33="日",JQ33="祝",JQ33=0,JR33=""),"　",MAX(IF(AND(JR33&lt;=KH14,JT33&gt;KI14),KI14-KH14,IF(AND(JR33&gt;KH14,JT33&lt;=KI14),JT33-JR33,IF(AND(JR33&lt;=KH14,JT33&lt;=KI14),JT33-KH14,IF(AND(JR33&gt;KH14,JT33&gt;KI14),KI14-JR33,0)))),0)),0)</f>
        <v>　</v>
      </c>
      <c r="KI33" s="857"/>
      <c r="KJ33" s="858"/>
      <c r="KK33" s="856" t="str">
        <f>IFERROR(IF(OR(JQ33="日",JQ33="祝",JQ33=0,JR33=""),"　",MAX(IF(AND(JR33&gt;KN14,JT33&gt;KL14),0,IF(AND(JR33&lt;=KN14,JR33&gt;KK14,JT33&gt;KL14),KN14-JR33,IF(AND(JR33&lt;=KN14,JR33&lt;=KK14,JT33&gt;KL14),KN14-KK14,IF(AND(JR33&gt;KK14,JT33&lt;=KL14),JT33-JR33,IF(AND(JR33&lt;=KK14,JT33&lt;=KL14),JT33-KK14,0))))),0)),0)</f>
        <v>　</v>
      </c>
      <c r="KL33" s="857"/>
      <c r="KM33" s="858"/>
      <c r="KN33" s="856" t="str">
        <f>IFERROR(IF(OR(JQ33="日",JQ33="祝",JQ33=0,JR33=""),"　",MAX(IF(AND(JR33&lt;=KN14,JT33&gt;KO14),KO14-KN14,IF(JT33&lt;=KO14,0,IF(AND(JR33&gt;KN14,JT33&gt;KO14),KO14-JR33,0))),0)),0)</f>
        <v>　</v>
      </c>
      <c r="KO33" s="857"/>
      <c r="KP33" s="858"/>
      <c r="KQ33" s="856" t="str">
        <f t="shared" si="5"/>
        <v>　</v>
      </c>
      <c r="KR33" s="857"/>
      <c r="KS33" s="858"/>
      <c r="KT33" s="859" t="str">
        <f>IF(KW33="×",TIME(0,0,0),IF(LG4="非常勤",JV33,KH33))</f>
        <v>　</v>
      </c>
      <c r="KU33" s="860"/>
      <c r="KV33" s="861"/>
      <c r="KW33" s="352"/>
      <c r="KX33" s="859" t="str">
        <f>IF(LA33="×",TIME(0,0,0),IF(LG4="非常勤",JY33,KK33))</f>
        <v>　</v>
      </c>
      <c r="KY33" s="860"/>
      <c r="KZ33" s="861"/>
      <c r="LA33" s="352"/>
      <c r="LB33" s="859" t="str">
        <f>IF(LE33="×",TIME(0,0,0),IF(LG4="非常勤",KB33,KN33))</f>
        <v>　</v>
      </c>
      <c r="LC33" s="860"/>
      <c r="LD33" s="861"/>
      <c r="LE33" s="352"/>
      <c r="LF33" s="859" t="str">
        <f>IF(LI33="×",TIME(0,0,0),IF(LG4="非常勤",KE33,KQ33))</f>
        <v>　</v>
      </c>
      <c r="LG33" s="860"/>
      <c r="LH33" s="861"/>
      <c r="LI33" s="352"/>
      <c r="LJ33" s="862"/>
      <c r="LK33" s="863"/>
      <c r="LL33" s="862"/>
      <c r="LM33" s="864"/>
      <c r="LN33" s="863"/>
      <c r="LO33" s="865"/>
      <c r="LP33" s="866"/>
      <c r="LQ33" s="866"/>
      <c r="LR33" s="867"/>
      <c r="LS33" s="377">
        <f>$A$33</f>
        <v>19</v>
      </c>
      <c r="LT33" s="378" t="str">
        <f>$B$33</f>
        <v>日</v>
      </c>
      <c r="LU33" s="854"/>
      <c r="LV33" s="855"/>
      <c r="LW33" s="854"/>
      <c r="LX33" s="855"/>
      <c r="LY33" s="856" t="str">
        <f>IFERROR(IF(OR(LT33="日",LT33="祝",LT33=0,LU33=""),"　",MAX(IF(AND(LU33&lt;=LY14,LW33&gt;LZ14),LZ14-LY14,IF(AND(LU33&gt;LY14,LW33&lt;=LZ14),LW33-LU33,IF(AND(LU33&lt;=LY14,LW33&lt;=LZ14),LW33-LY14,IF(AND(LU33&gt;LY14,LW33&gt;LZ14),LZ14-LU33,0)))),0)),0)</f>
        <v>　</v>
      </c>
      <c r="LZ33" s="857"/>
      <c r="MA33" s="858"/>
      <c r="MB33" s="856" t="str">
        <f>IFERROR(IF(OR(LT33="日",LT33="祝",LT33=0,LU33=""),"　",MAX(IF(AND(LU33&gt;ME14,LW33&gt;MC14),0,IF(AND(LU33&lt;=ME14,LU33&gt;MB14,LW33&gt;MC14),ME14-LU33,IF(AND(LU33&lt;=ME14,LU33&lt;=MB14,LW33&gt;MC14),ME14-MB14,IF(AND(LU33&gt;MB14,LW33&lt;=MC14),LW33-LU33,IF(AND(LU33&lt;=MB14,LW33&lt;=MC14),LW33-MB14,0))))),0)),0)</f>
        <v>　</v>
      </c>
      <c r="MC33" s="857"/>
      <c r="MD33" s="858"/>
      <c r="ME33" s="856" t="str">
        <f>IFERROR(IF(OR(LT33="日",LT33="祝",LT33=0,LU33=""),"　",MAX(IF(AND(LU33&lt;=ME14,LW33&gt;MF14),MF14-ME14,IF(LW33&lt;=MF14,0,IF(AND(LU33&gt;ME14,LW33&gt;MF14),MF14-LU33,0))),0)),0)</f>
        <v>　</v>
      </c>
      <c r="MF33" s="857"/>
      <c r="MG33" s="858"/>
      <c r="MH33" s="856" t="str">
        <f>IFERROR(IF(OR(LT33="日",LT33="祝",LT33=0,LU33=""),"　",MAX(IF(LU33&gt;MH14,LW33-LU33,IF(LU33&lt;=MH14,LW33-MH14,0)),0)),0)</f>
        <v>　</v>
      </c>
      <c r="MI33" s="857"/>
      <c r="MJ33" s="858"/>
      <c r="MK33" s="856" t="str">
        <f>IFERROR(IF(OR(LT33="日",LT33="祝",LT33=0,LU33=""),"　",MAX(IF(AND(LU33&lt;=MK14,LW33&gt;ML14),ML14-MK14,IF(AND(LU33&gt;MK14,LW33&lt;=ML14),LW33-LU33,IF(AND(LU33&lt;=MK14,LW33&lt;=ML14),LW33-MK14,IF(AND(LU33&gt;MK14,LW33&gt;ML14),ML14-LU33,0)))),0)),0)</f>
        <v>　</v>
      </c>
      <c r="ML33" s="857"/>
      <c r="MM33" s="858"/>
      <c r="MN33" s="856" t="str">
        <f>IFERROR(IF(OR(LT33="日",LT33="祝",LT33=0,LU33=""),"　",MAX(IF(AND(LU33&gt;MQ14,LW33&gt;MO14),0,IF(AND(LU33&lt;=MQ14,LU33&gt;MN14,LW33&gt;MO14),MQ14-LU33,IF(AND(LU33&lt;=MQ14,LU33&lt;=MN14,LW33&gt;MO14),MQ14-MN14,IF(AND(LU33&gt;MN14,LW33&lt;=MO14),LW33-LU33,IF(AND(LU33&lt;=MN14,LW33&lt;=MO14),LW33-MN14,0))))),0)),0)</f>
        <v>　</v>
      </c>
      <c r="MO33" s="857"/>
      <c r="MP33" s="858"/>
      <c r="MQ33" s="856" t="str">
        <f>IFERROR(IF(OR(LT33="日",LT33="祝",LT33=0,LU33=""),"　",MAX(IF(AND(LU33&lt;=MQ14,LW33&gt;MR14),MR14-MQ14,IF(LW33&lt;=MR14,0,IF(AND(LU33&gt;MQ14,LW33&gt;MR14),MR14-LU33,0))),0)),0)</f>
        <v>　</v>
      </c>
      <c r="MR33" s="857"/>
      <c r="MS33" s="858"/>
      <c r="MT33" s="856" t="str">
        <f t="shared" si="6"/>
        <v>　</v>
      </c>
      <c r="MU33" s="857"/>
      <c r="MV33" s="858"/>
      <c r="MW33" s="859" t="str">
        <f>IF(MZ33="×",TIME(0,0,0),IF(NJ4="非常勤",LY33,MK33))</f>
        <v>　</v>
      </c>
      <c r="MX33" s="860"/>
      <c r="MY33" s="861"/>
      <c r="MZ33" s="352"/>
      <c r="NA33" s="859" t="str">
        <f>IF(ND33="×",TIME(0,0,0),IF(NJ4="非常勤",MB33,MN33))</f>
        <v>　</v>
      </c>
      <c r="NB33" s="860"/>
      <c r="NC33" s="861"/>
      <c r="ND33" s="352"/>
      <c r="NE33" s="859" t="str">
        <f>IF(NH33="×",TIME(0,0,0),IF(NJ4="非常勤",ME33,MQ33))</f>
        <v>　</v>
      </c>
      <c r="NF33" s="860"/>
      <c r="NG33" s="861"/>
      <c r="NH33" s="352"/>
      <c r="NI33" s="859" t="str">
        <f>IF(NL33="×",TIME(0,0,0),IF(NJ4="非常勤",MH33,MT33))</f>
        <v>　</v>
      </c>
      <c r="NJ33" s="860"/>
      <c r="NK33" s="861"/>
      <c r="NL33" s="352"/>
      <c r="NM33" s="862"/>
      <c r="NN33" s="863"/>
      <c r="NO33" s="862"/>
      <c r="NP33" s="864"/>
      <c r="NQ33" s="863"/>
      <c r="NR33" s="865"/>
      <c r="NS33" s="866"/>
      <c r="NT33" s="866"/>
      <c r="NU33" s="867"/>
      <c r="NV33" s="377">
        <f>$A$33</f>
        <v>19</v>
      </c>
      <c r="NW33" s="378" t="str">
        <f>$B$33</f>
        <v>日</v>
      </c>
      <c r="NX33" s="854"/>
      <c r="NY33" s="855"/>
      <c r="NZ33" s="854"/>
      <c r="OA33" s="855"/>
      <c r="OB33" s="856" t="str">
        <f>IFERROR(IF(OR(NW33="日",NW33="祝",NW33=0,NX33=""),"　",MAX(IF(AND(NX33&lt;=OB14,NZ33&gt;OC14),OC14-OB14,IF(AND(NX33&gt;OB14,NZ33&lt;=OC14),NZ33-NX33,IF(AND(NX33&lt;=OB14,NZ33&lt;=OC14),NZ33-OB14,IF(AND(NX33&gt;OB14,NZ33&gt;OC14),OC14-NX33,0)))),0)),0)</f>
        <v>　</v>
      </c>
      <c r="OC33" s="857"/>
      <c r="OD33" s="858"/>
      <c r="OE33" s="856" t="str">
        <f>IFERROR(IF(OR(NW33="日",NW33="祝",NW33=0,NX33=""),"　",MAX(IF(AND(NX33&gt;OH14,NZ33&gt;OF14),0,IF(AND(NX33&lt;=OH14,NX33&gt;OE14,NZ33&gt;OF14),OH14-NX33,IF(AND(NX33&lt;=OH14,NX33&lt;=OE14,NZ33&gt;OF14),OH14-OE14,IF(AND(NX33&gt;OE14,NZ33&lt;=OF14),NZ33-NX33,IF(AND(NX33&lt;=OE14,NZ33&lt;=OF14),NZ33-OE14,0))))),0)),0)</f>
        <v>　</v>
      </c>
      <c r="OF33" s="857"/>
      <c r="OG33" s="858"/>
      <c r="OH33" s="856" t="str">
        <f>IFERROR(IF(OR(NW33="日",NW33="祝",NW33=0,NX33=""),"　",MAX(IF(AND(NX33&lt;=OH14,NZ33&gt;OI14),OI14-OH14,IF(NZ33&lt;=OI14,0,IF(AND(NX33&gt;OH14,NZ33&gt;OI14),OI14-NX33,0))),0)),0)</f>
        <v>　</v>
      </c>
      <c r="OI33" s="857"/>
      <c r="OJ33" s="858"/>
      <c r="OK33" s="856" t="str">
        <f>IFERROR(IF(OR(NW33="日",NW33="祝",NW33=0,NX33=""),"　",MAX(IF(NX33&gt;OK14,NZ33-NX33,IF(NX33&lt;=OK14,NZ33-OK14,0)),0)),0)</f>
        <v>　</v>
      </c>
      <c r="OL33" s="857"/>
      <c r="OM33" s="858"/>
      <c r="ON33" s="856" t="str">
        <f>IFERROR(IF(OR(NW33="日",NW33="祝",NW33=0,NX33=""),"　",MAX(IF(AND(NX33&lt;=ON14,NZ33&gt;OO14),OO14-ON14,IF(AND(NX33&gt;ON14,NZ33&lt;=OO14),NZ33-NX33,IF(AND(NX33&lt;=ON14,NZ33&lt;=OO14),NZ33-ON14,IF(AND(NX33&gt;ON14,NZ33&gt;OO14),OO14-NX33,0)))),0)),0)</f>
        <v>　</v>
      </c>
      <c r="OO33" s="857"/>
      <c r="OP33" s="858"/>
      <c r="OQ33" s="856" t="str">
        <f>IFERROR(IF(OR(NW33="日",NW33="祝",NW33=0,NX33=""),"　",MAX(IF(AND(NX33&gt;OT14,NZ33&gt;OR14),0,IF(AND(NX33&lt;=OT14,NX33&gt;OQ14,NZ33&gt;OR14),OT14-NX33,IF(AND(NX33&lt;=OT14,NX33&lt;=OQ14,NZ33&gt;OR14),OT14-OQ14,IF(AND(NX33&gt;OQ14,NZ33&lt;=OR14),NZ33-NX33,IF(AND(NX33&lt;=OQ14,NZ33&lt;=OR14),NZ33-OQ14,0))))),0)),0)</f>
        <v>　</v>
      </c>
      <c r="OR33" s="857"/>
      <c r="OS33" s="858"/>
      <c r="OT33" s="856" t="str">
        <f>IFERROR(IF(OR(NW33="日",NW33="祝",NW33=0,NX33=""),"　",MAX(IF(AND(NX33&lt;=OT14,NZ33&gt;OU14),OU14-OT14,IF(NZ33&lt;=OU14,0,IF(AND(NX33&gt;OT14,NZ33&gt;OU14),OU14-NX33,0))),0)),0)</f>
        <v>　</v>
      </c>
      <c r="OU33" s="857"/>
      <c r="OV33" s="858"/>
      <c r="OW33" s="856" t="str">
        <f t="shared" si="7"/>
        <v>　</v>
      </c>
      <c r="OX33" s="857"/>
      <c r="OY33" s="858"/>
      <c r="OZ33" s="859" t="str">
        <f>IF(PC33="×",TIME(0,0,0),IF(PM4="非常勤",OB33,ON33))</f>
        <v>　</v>
      </c>
      <c r="PA33" s="860"/>
      <c r="PB33" s="861"/>
      <c r="PC33" s="352"/>
      <c r="PD33" s="859" t="str">
        <f>IF(PG33="×",TIME(0,0,0),IF(PM4="非常勤",OE33,OQ33))</f>
        <v>　</v>
      </c>
      <c r="PE33" s="860"/>
      <c r="PF33" s="861"/>
      <c r="PG33" s="352"/>
      <c r="PH33" s="859" t="str">
        <f>IF(PK33="×",TIME(0,0,0),IF(PM4="非常勤",OH33,OT33))</f>
        <v>　</v>
      </c>
      <c r="PI33" s="860"/>
      <c r="PJ33" s="861"/>
      <c r="PK33" s="352"/>
      <c r="PL33" s="859" t="str">
        <f>IF(PO33="×",TIME(0,0,0),IF(PM4="非常勤",OK33,OW33))</f>
        <v>　</v>
      </c>
      <c r="PM33" s="860"/>
      <c r="PN33" s="861"/>
      <c r="PO33" s="352"/>
      <c r="PP33" s="862"/>
      <c r="PQ33" s="863"/>
      <c r="PR33" s="862"/>
      <c r="PS33" s="864"/>
      <c r="PT33" s="863"/>
      <c r="PU33" s="865"/>
      <c r="PV33" s="866"/>
      <c r="PW33" s="866"/>
      <c r="PX33" s="867"/>
      <c r="PY33" s="377">
        <f>$A$33</f>
        <v>19</v>
      </c>
      <c r="PZ33" s="378" t="str">
        <f>$B$33</f>
        <v>日</v>
      </c>
      <c r="QA33" s="854"/>
      <c r="QB33" s="855"/>
      <c r="QC33" s="854"/>
      <c r="QD33" s="855"/>
      <c r="QE33" s="856" t="str">
        <f>IFERROR(IF(OR(PZ33="日",PZ33="祝",PZ33=0,QA33=""),"　",MAX(IF(AND(QA33&lt;=QE14,QC33&gt;QF14),QF14-QE14,IF(AND(QA33&gt;QE14,QC33&lt;=QF14),QC33-QA33,IF(AND(QA33&lt;=QE14,QC33&lt;=QF14),QC33-QE14,IF(AND(QA33&gt;QE14,QC33&gt;QF14),QF14-QA33,0)))),0)),0)</f>
        <v>　</v>
      </c>
      <c r="QF33" s="857"/>
      <c r="QG33" s="858"/>
      <c r="QH33" s="856" t="str">
        <f>IFERROR(IF(OR(PZ33="日",PZ33="祝",PZ33=0,QA33=""),"　",MAX(IF(AND(QA33&gt;QK14,QC33&gt;QI14),0,IF(AND(QA33&lt;=QK14,QA33&gt;QH14,QC33&gt;QI14),QK14-QA33,IF(AND(QA33&lt;=QK14,QA33&lt;=QH14,QC33&gt;QI14),QK14-QH14,IF(AND(QA33&gt;QH14,QC33&lt;=QI14),QC33-QA33,IF(AND(QA33&lt;=QH14,QC33&lt;=QI14),QC33-QH14,0))))),0)),0)</f>
        <v>　</v>
      </c>
      <c r="QI33" s="857"/>
      <c r="QJ33" s="858"/>
      <c r="QK33" s="856" t="str">
        <f>IFERROR(IF(OR(PZ33="日",PZ33="祝",PZ33=0,QA33=""),"　",MAX(IF(AND(QA33&lt;=QK14,QC33&gt;QL14),QL14-QK14,IF(QC33&lt;=QL14,0,IF(AND(QA33&gt;QK14,QC33&gt;QL14),QL14-QA33,0))),0)),0)</f>
        <v>　</v>
      </c>
      <c r="QL33" s="857"/>
      <c r="QM33" s="858"/>
      <c r="QN33" s="856" t="str">
        <f>IFERROR(IF(OR(PZ33="日",PZ33="祝",PZ33=0,QA33=""),"　",MAX(IF(QA33&gt;QN14,QC33-QA33,IF(QA33&lt;=QN14,QC33-QN14,0)),0)),0)</f>
        <v>　</v>
      </c>
      <c r="QO33" s="857"/>
      <c r="QP33" s="858"/>
      <c r="QQ33" s="856" t="str">
        <f>IFERROR(IF(OR(PZ33="日",PZ33="祝",PZ33=0,QA33=""),"　",MAX(IF(AND(QA33&lt;=QQ14,QC33&gt;QR14),QR14-QQ14,IF(AND(QA33&gt;QQ14,QC33&lt;=QR14),QC33-QA33,IF(AND(QA33&lt;=QQ14,QC33&lt;=QR14),QC33-QQ14,IF(AND(QA33&gt;QQ14,QC33&gt;QR14),QR14-QA33,0)))),0)),0)</f>
        <v>　</v>
      </c>
      <c r="QR33" s="857"/>
      <c r="QS33" s="858"/>
      <c r="QT33" s="856" t="str">
        <f>IFERROR(IF(OR(PZ33="日",PZ33="祝",PZ33=0,QA33=""),"　",MAX(IF(AND(QA33&gt;QW14,QC33&gt;QU14),0,IF(AND(QA33&lt;=QW14,QA33&gt;QT14,QC33&gt;QU14),QW14-QA33,IF(AND(QA33&lt;=QW14,QA33&lt;=QT14,QC33&gt;QU14),QW14-QT14,IF(AND(QA33&gt;QT14,QC33&lt;=QU14),QC33-QA33,IF(AND(QA33&lt;=QT14,QC33&lt;=QU14),QC33-QT14,0))))),0)),0)</f>
        <v>　</v>
      </c>
      <c r="QU33" s="857"/>
      <c r="QV33" s="858"/>
      <c r="QW33" s="856" t="str">
        <f>IFERROR(IF(OR(PZ33="日",PZ33="祝",PZ33=0,QA33=""),"　",MAX(IF(AND(QA33&lt;=QW14,QC33&gt;QX14),QX14-QW14,IF(QC33&lt;=QX14,0,IF(AND(QA33&gt;QW14,QC33&gt;QX14),QX14-QA33,0))),0)),0)</f>
        <v>　</v>
      </c>
      <c r="QX33" s="857"/>
      <c r="QY33" s="858"/>
      <c r="QZ33" s="856" t="str">
        <f t="shared" si="8"/>
        <v>　</v>
      </c>
      <c r="RA33" s="857"/>
      <c r="RB33" s="858"/>
      <c r="RC33" s="859" t="str">
        <f>IF(RF33="×",TIME(0,0,0),IF(RP4="非常勤",QE33,QQ33))</f>
        <v>　</v>
      </c>
      <c r="RD33" s="860"/>
      <c r="RE33" s="861"/>
      <c r="RF33" s="352"/>
      <c r="RG33" s="859" t="str">
        <f>IF(RJ33="×",TIME(0,0,0),IF(RP4="非常勤",QH33,QT33))</f>
        <v>　</v>
      </c>
      <c r="RH33" s="860"/>
      <c r="RI33" s="861"/>
      <c r="RJ33" s="352"/>
      <c r="RK33" s="859" t="str">
        <f>IF(RN33="×",TIME(0,0,0),IF(RP4="非常勤",QK33,QW33))</f>
        <v>　</v>
      </c>
      <c r="RL33" s="860"/>
      <c r="RM33" s="861"/>
      <c r="RN33" s="352"/>
      <c r="RO33" s="859" t="str">
        <f>IF(RR33="×",TIME(0,0,0),IF(RP4="非常勤",QN33,QZ33))</f>
        <v>　</v>
      </c>
      <c r="RP33" s="860"/>
      <c r="RQ33" s="861"/>
      <c r="RR33" s="352"/>
      <c r="RS33" s="862"/>
      <c r="RT33" s="863"/>
      <c r="RU33" s="862"/>
      <c r="RV33" s="864"/>
      <c r="RW33" s="863"/>
      <c r="RX33" s="865"/>
      <c r="RY33" s="866"/>
      <c r="RZ33" s="866"/>
      <c r="SA33" s="867"/>
      <c r="SB33" s="377">
        <f>$A$33</f>
        <v>19</v>
      </c>
      <c r="SC33" s="378" t="str">
        <f>$B$33</f>
        <v>日</v>
      </c>
      <c r="SD33" s="854"/>
      <c r="SE33" s="855"/>
      <c r="SF33" s="854"/>
      <c r="SG33" s="855"/>
      <c r="SH33" s="856" t="str">
        <f>IFERROR(IF(OR(SC33="日",SC33="祝",SC33=0,SD33=""),"　",MAX(IF(AND(SD33&lt;=SH14,SF33&gt;SI14),SI14-SH14,IF(AND(SD33&gt;SH14,SF33&lt;=SI14),SF33-SD33,IF(AND(SD33&lt;=SH14,SF33&lt;=SI14),SF33-SH14,IF(AND(SD33&gt;SH14,SF33&gt;SI14),SI14-SD33,0)))),0)),0)</f>
        <v>　</v>
      </c>
      <c r="SI33" s="857"/>
      <c r="SJ33" s="858"/>
      <c r="SK33" s="856" t="str">
        <f>IFERROR(IF(OR(SC33="日",SC33="祝",SC33=0,SD33=""),"　",MAX(IF(AND(SD33&gt;SN14,SF33&gt;SL14),0,IF(AND(SD33&lt;=SN14,SD33&gt;SK14,SF33&gt;SL14),SN14-SD33,IF(AND(SD33&lt;=SN14,SD33&lt;=SK14,SF33&gt;SL14),SN14-SK14,IF(AND(SD33&gt;SK14,SF33&lt;=SL14),SF33-SD33,IF(AND(SD33&lt;=SK14,SF33&lt;=SL14),SF33-SK14,0))))),0)),0)</f>
        <v>　</v>
      </c>
      <c r="SL33" s="857"/>
      <c r="SM33" s="858"/>
      <c r="SN33" s="856" t="str">
        <f>IFERROR(IF(OR(SC33="日",SC33="祝",SC33=0,SD33=""),"　",MAX(IF(AND(SD33&lt;=SN14,SF33&gt;SO14),SO14-SN14,IF(SF33&lt;=SO14,0,IF(AND(SD33&gt;SN14,SF33&gt;SO14),SO14-SD33,0))),0)),0)</f>
        <v>　</v>
      </c>
      <c r="SO33" s="857"/>
      <c r="SP33" s="858"/>
      <c r="SQ33" s="856" t="str">
        <f>IFERROR(IF(OR(SC33="日",SC33="祝",SC33=0,SD33=""),"　",MAX(IF(SD33&gt;SQ14,SF33-SD33,IF(SD33&lt;=SQ14,SF33-SQ14,0)),0)),0)</f>
        <v>　</v>
      </c>
      <c r="SR33" s="857"/>
      <c r="SS33" s="858"/>
      <c r="ST33" s="856" t="str">
        <f>IFERROR(IF(OR(SC33="日",SC33="祝",SC33=0,SD33=""),"　",MAX(IF(AND(SD33&lt;=ST14,SF33&gt;SU14),SU14-ST14,IF(AND(SD33&gt;ST14,SF33&lt;=SU14),SF33-SD33,IF(AND(SD33&lt;=ST14,SF33&lt;=SU14),SF33-ST14,IF(AND(SD33&gt;ST14,SF33&gt;SU14),SU14-SD33,0)))),0)),0)</f>
        <v>　</v>
      </c>
      <c r="SU33" s="857"/>
      <c r="SV33" s="858"/>
      <c r="SW33" s="856" t="str">
        <f>IFERROR(IF(OR(SC33="日",SC33="祝",SC33=0,SD33=""),"　",MAX(IF(AND(SD33&gt;SZ14,SF33&gt;SX14),0,IF(AND(SD33&lt;=SZ14,SD33&gt;SW14,SF33&gt;SX14),SZ14-SD33,IF(AND(SD33&lt;=SZ14,SD33&lt;=SW14,SF33&gt;SX14),SZ14-SW14,IF(AND(SD33&gt;SW14,SF33&lt;=SX14),SF33-SD33,IF(AND(SD33&lt;=SW14,SF33&lt;=SX14),SF33-SW14,0))))),0)),0)</f>
        <v>　</v>
      </c>
      <c r="SX33" s="857"/>
      <c r="SY33" s="858"/>
      <c r="SZ33" s="856" t="str">
        <f>IFERROR(IF(OR(SC33="日",SC33="祝",SC33=0,SD33=""),"　",MAX(IF(AND(SD33&lt;=SZ14,SF33&gt;TA14),TA14-SZ14,IF(SF33&lt;=TA14,0,IF(AND(SD33&gt;SZ14,SF33&gt;TA14),TA14-SD33,0))),0)),0)</f>
        <v>　</v>
      </c>
      <c r="TA33" s="857"/>
      <c r="TB33" s="858"/>
      <c r="TC33" s="856" t="str">
        <f t="shared" si="9"/>
        <v>　</v>
      </c>
      <c r="TD33" s="857"/>
      <c r="TE33" s="858"/>
      <c r="TF33" s="859" t="str">
        <f>IF(TI33="×",TIME(0,0,0),IF(TS4="非常勤",SH33,ST33))</f>
        <v>　</v>
      </c>
      <c r="TG33" s="860"/>
      <c r="TH33" s="861"/>
      <c r="TI33" s="352"/>
      <c r="TJ33" s="859" t="str">
        <f>IF(TM33="×",TIME(0,0,0),IF(TS4="非常勤",SK33,SW33))</f>
        <v>　</v>
      </c>
      <c r="TK33" s="860"/>
      <c r="TL33" s="861"/>
      <c r="TM33" s="352"/>
      <c r="TN33" s="859" t="str">
        <f>IF(TQ33="×",TIME(0,0,0),IF(TS4="非常勤",SN33,SZ33))</f>
        <v>　</v>
      </c>
      <c r="TO33" s="860"/>
      <c r="TP33" s="861"/>
      <c r="TQ33" s="352"/>
      <c r="TR33" s="859" t="str">
        <f>IF(TU33="×",TIME(0,0,0),IF(TS4="非常勤",SQ33,TC33))</f>
        <v>　</v>
      </c>
      <c r="TS33" s="860"/>
      <c r="TT33" s="861"/>
      <c r="TU33" s="352"/>
      <c r="TV33" s="862"/>
      <c r="TW33" s="863"/>
      <c r="TX33" s="862"/>
      <c r="TY33" s="864"/>
      <c r="TZ33" s="863"/>
      <c r="UA33" s="865"/>
      <c r="UB33" s="866"/>
      <c r="UC33" s="866"/>
      <c r="UD33" s="867"/>
      <c r="UE33" s="377">
        <f>$A$33</f>
        <v>19</v>
      </c>
      <c r="UF33" s="378" t="str">
        <f>$B$33</f>
        <v>日</v>
      </c>
      <c r="UG33" s="854"/>
      <c r="UH33" s="855"/>
      <c r="UI33" s="854"/>
      <c r="UJ33" s="855"/>
      <c r="UK33" s="856" t="str">
        <f>IFERROR(IF(OR(UF33="日",UF33="祝",UF33=0,UG33=""),"　",MAX(IF(AND(UG33&lt;=UK14,UI33&gt;UL14),UL14-UK14,IF(AND(UG33&gt;UK14,UI33&lt;=UL14),UI33-UG33,IF(AND(UG33&lt;=UK14,UI33&lt;=UL14),UI33-UK14,IF(AND(UG33&gt;UK14,UI33&gt;UL14),UL14-UG33,0)))),0)),0)</f>
        <v>　</v>
      </c>
      <c r="UL33" s="857"/>
      <c r="UM33" s="858"/>
      <c r="UN33" s="856" t="str">
        <f>IFERROR(IF(OR(UF33="日",UF33="祝",UF33=0,UG33=""),"　",MAX(IF(AND(UG33&gt;UQ14,UI33&gt;UO14),0,IF(AND(UG33&lt;=UQ14,UG33&gt;UN14,UI33&gt;UO14),UQ14-UG33,IF(AND(UG33&lt;=UQ14,UG33&lt;=UN14,UI33&gt;UO14),UQ14-UN14,IF(AND(UG33&gt;UN14,UI33&lt;=UO14),UI33-UG33,IF(AND(UG33&lt;=UN14,UI33&lt;=UO14),UI33-UN14,0))))),0)),0)</f>
        <v>　</v>
      </c>
      <c r="UO33" s="857"/>
      <c r="UP33" s="858"/>
      <c r="UQ33" s="856" t="str">
        <f>IFERROR(IF(OR(UF33="日",UF33="祝",UF33=0,UG33=""),"　",MAX(IF(AND(UG33&lt;=UQ14,UI33&gt;UR14),UR14-UQ14,IF(UI33&lt;=UR14,0,IF(AND(UG33&gt;UQ14,UI33&gt;UR14),UR14-UG33,0))),0)),0)</f>
        <v>　</v>
      </c>
      <c r="UR33" s="857"/>
      <c r="US33" s="858"/>
      <c r="UT33" s="856" t="str">
        <f>IFERROR(IF(OR(UF33="日",UF33="祝",UF33=0,UG33=""),"　",MAX(IF(UG33&gt;UT14,UI33-UG33,IF(UG33&lt;=UT14,UI33-UT14,0)),0)),0)</f>
        <v>　</v>
      </c>
      <c r="UU33" s="857"/>
      <c r="UV33" s="858"/>
      <c r="UW33" s="856" t="str">
        <f>IFERROR(IF(OR(UF33="日",UF33="祝",UF33=0,UG33=""),"　",MAX(IF(AND(UG33&lt;=UW14,UI33&gt;UX14),UX14-UW14,IF(AND(UG33&gt;UW14,UI33&lt;=UX14),UI33-UG33,IF(AND(UG33&lt;=UW14,UI33&lt;=UX14),UI33-UW14,IF(AND(UG33&gt;UW14,UI33&gt;UX14),UX14-UG33,0)))),0)),0)</f>
        <v>　</v>
      </c>
      <c r="UX33" s="857"/>
      <c r="UY33" s="858"/>
      <c r="UZ33" s="856" t="str">
        <f>IFERROR(IF(OR(UF33="日",UF33="祝",UF33=0,UG33=""),"　",MAX(IF(AND(UG33&gt;VC14,UI33&gt;VA14),0,IF(AND(UG33&lt;=VC14,UG33&gt;UZ14,UI33&gt;VA14),VC14-UG33,IF(AND(UG33&lt;=VC14,UG33&lt;=UZ14,UI33&gt;VA14),VC14-UZ14,IF(AND(UG33&gt;UZ14,UI33&lt;=VA14),UI33-UG33,IF(AND(UG33&lt;=UZ14,UI33&lt;=VA14),UI33-UZ14,0))))),0)),0)</f>
        <v>　</v>
      </c>
      <c r="VA33" s="857"/>
      <c r="VB33" s="858"/>
      <c r="VC33" s="856" t="str">
        <f>IFERROR(IF(OR(UF33="日",UF33="祝",UF33=0,UG33=""),"　",MAX(IF(AND(UG33&lt;=VC14,UI33&gt;VD14),VD14-VC14,IF(UI33&lt;=VD14,0,IF(AND(UG33&gt;VC14,UI33&gt;VD14),VD14-UG33,0))),0)),0)</f>
        <v>　</v>
      </c>
      <c r="VD33" s="857"/>
      <c r="VE33" s="858"/>
      <c r="VF33" s="856" t="str">
        <f t="shared" si="10"/>
        <v>　</v>
      </c>
      <c r="VG33" s="857"/>
      <c r="VH33" s="858"/>
      <c r="VI33" s="859" t="str">
        <f>IF(VL33="×",TIME(0,0,0),IF(VV4="非常勤",UK33,UW33))</f>
        <v>　</v>
      </c>
      <c r="VJ33" s="860"/>
      <c r="VK33" s="861"/>
      <c r="VL33" s="352"/>
      <c r="VM33" s="859" t="str">
        <f>IF(VP33="×",TIME(0,0,0),IF(VV4="非常勤",UN33,UZ33))</f>
        <v>　</v>
      </c>
      <c r="VN33" s="860"/>
      <c r="VO33" s="861"/>
      <c r="VP33" s="352"/>
      <c r="VQ33" s="859" t="str">
        <f>IF(VT33="×",TIME(0,0,0),IF(VV4="非常勤",UQ33,VC33))</f>
        <v>　</v>
      </c>
      <c r="VR33" s="860"/>
      <c r="VS33" s="861"/>
      <c r="VT33" s="352"/>
      <c r="VU33" s="859" t="str">
        <f>IF(VX33="×",TIME(0,0,0),IF(VV4="非常勤",UT33,VF33))</f>
        <v>　</v>
      </c>
      <c r="VV33" s="860"/>
      <c r="VW33" s="861"/>
      <c r="VX33" s="352"/>
      <c r="VY33" s="862"/>
      <c r="VZ33" s="863"/>
      <c r="WA33" s="862"/>
      <c r="WB33" s="864"/>
      <c r="WC33" s="863"/>
      <c r="WD33" s="865"/>
      <c r="WE33" s="866"/>
      <c r="WF33" s="866"/>
      <c r="WG33" s="867"/>
      <c r="WH33" s="377">
        <f>$A$33</f>
        <v>19</v>
      </c>
      <c r="WI33" s="378" t="str">
        <f>$B$33</f>
        <v>日</v>
      </c>
      <c r="WJ33" s="854"/>
      <c r="WK33" s="855"/>
      <c r="WL33" s="854"/>
      <c r="WM33" s="855"/>
      <c r="WN33" s="856" t="str">
        <f>IFERROR(IF(OR(WI33="日",WI33="祝",WI33=0,WJ33=""),"　",MAX(IF(AND(WJ33&lt;=WN14,WL33&gt;WO14),WO14-WN14,IF(AND(WJ33&gt;WN14,WL33&lt;=WO14),WL33-WJ33,IF(AND(WJ33&lt;=WN14,WL33&lt;=WO14),WL33-WN14,IF(AND(WJ33&gt;WN14,WL33&gt;WO14),WO14-WJ33,0)))),0)),0)</f>
        <v>　</v>
      </c>
      <c r="WO33" s="857"/>
      <c r="WP33" s="858"/>
      <c r="WQ33" s="856" t="str">
        <f>IFERROR(IF(OR(WI33="日",WI33="祝",WI33=0,WJ33=""),"　",MAX(IF(AND(WJ33&gt;WT14,WL33&gt;WR14),0,IF(AND(WJ33&lt;=WT14,WJ33&gt;WQ14,WL33&gt;WR14),WT14-WJ33,IF(AND(WJ33&lt;=WT14,WJ33&lt;=WQ14,WL33&gt;WR14),WT14-WQ14,IF(AND(WJ33&gt;WQ14,WL33&lt;=WR14),WL33-WJ33,IF(AND(WJ33&lt;=WQ14,WL33&lt;=WR14),WL33-WQ14,0))))),0)),0)</f>
        <v>　</v>
      </c>
      <c r="WR33" s="857"/>
      <c r="WS33" s="858"/>
      <c r="WT33" s="856" t="str">
        <f>IFERROR(IF(OR(WI33="日",WI33="祝",WI33=0,WJ33=""),"　",MAX(IF(AND(WJ33&lt;=WT14,WL33&gt;WU14),WU14-WT14,IF(WL33&lt;=WU14,0,IF(AND(WJ33&gt;WT14,WL33&gt;WU14),WU14-WJ33,0))),0)),0)</f>
        <v>　</v>
      </c>
      <c r="WU33" s="857"/>
      <c r="WV33" s="858"/>
      <c r="WW33" s="856" t="str">
        <f>IFERROR(IF(OR(WI33="日",WI33="祝",WI33=0,WJ33=""),"　",MAX(IF(WJ33&gt;WW14,WL33-WJ33,IF(WJ33&lt;=WW14,WL33-WW14,0)),0)),0)</f>
        <v>　</v>
      </c>
      <c r="WX33" s="857"/>
      <c r="WY33" s="858"/>
      <c r="WZ33" s="856" t="str">
        <f>IFERROR(IF(OR(WI33="日",WI33="祝",WI33=0,WJ33=""),"　",MAX(IF(AND(WJ33&lt;=WZ14,WL33&gt;XA14),XA14-WZ14,IF(AND(WJ33&gt;WZ14,WL33&lt;=XA14),WL33-WJ33,IF(AND(WJ33&lt;=WZ14,WL33&lt;=XA14),WL33-WZ14,IF(AND(WJ33&gt;WZ14,WL33&gt;XA14),XA14-WJ33,0)))),0)),0)</f>
        <v>　</v>
      </c>
      <c r="XA33" s="857"/>
      <c r="XB33" s="858"/>
      <c r="XC33" s="856" t="str">
        <f>IFERROR(IF(OR(WI33="日",WI33="祝",WI33=0,WJ33=""),"　",MAX(IF(AND(WJ33&gt;XF14,WL33&gt;XD14),0,IF(AND(WJ33&lt;=XF14,WJ33&gt;XC14,WL33&gt;XD14),XF14-WJ33,IF(AND(WJ33&lt;=XF14,WJ33&lt;=XC14,WL33&gt;XD14),XF14-XC14,IF(AND(WJ33&gt;XC14,WL33&lt;=XD14),WL33-WJ33,IF(AND(WJ33&lt;=XC14,WL33&lt;=XD14),WL33-XC14,0))))),0)),0)</f>
        <v>　</v>
      </c>
      <c r="XD33" s="857"/>
      <c r="XE33" s="858"/>
      <c r="XF33" s="856" t="str">
        <f>IFERROR(IF(OR(WI33="日",WI33="祝",WI33=0,WJ33=""),"　",MAX(IF(AND(WJ33&lt;=XF14,WL33&gt;XG14),XG14-XF14,IF(WL33&lt;=XG14,0,IF(AND(WJ33&gt;XF14,WL33&gt;XG14),XG14-WJ33,0))),0)),0)</f>
        <v>　</v>
      </c>
      <c r="XG33" s="857"/>
      <c r="XH33" s="858"/>
      <c r="XI33" s="856" t="str">
        <f t="shared" si="11"/>
        <v>　</v>
      </c>
      <c r="XJ33" s="857"/>
      <c r="XK33" s="858"/>
      <c r="XL33" s="859" t="str">
        <f>IF(XO33="×",TIME(0,0,0),IF(XY4="非常勤",WN33,WZ33))</f>
        <v>　</v>
      </c>
      <c r="XM33" s="860"/>
      <c r="XN33" s="861"/>
      <c r="XO33" s="352"/>
      <c r="XP33" s="859" t="str">
        <f>IF(XS33="×",TIME(0,0,0),IF(XY4="非常勤",WQ33,XC33))</f>
        <v>　</v>
      </c>
      <c r="XQ33" s="860"/>
      <c r="XR33" s="861"/>
      <c r="XS33" s="352"/>
      <c r="XT33" s="859" t="str">
        <f>IF(XW33="×",TIME(0,0,0),IF(XY4="非常勤",WT33,XF33))</f>
        <v>　</v>
      </c>
      <c r="XU33" s="860"/>
      <c r="XV33" s="861"/>
      <c r="XW33" s="352"/>
      <c r="XX33" s="859" t="str">
        <f>IF(YA33="×",TIME(0,0,0),IF(XY4="非常勤",WW33,XI33))</f>
        <v>　</v>
      </c>
      <c r="XY33" s="860"/>
      <c r="XZ33" s="861"/>
      <c r="YA33" s="352"/>
      <c r="YB33" s="862"/>
      <c r="YC33" s="863"/>
      <c r="YD33" s="862"/>
      <c r="YE33" s="864"/>
      <c r="YF33" s="863"/>
      <c r="YG33" s="865"/>
      <c r="YH33" s="866"/>
      <c r="YI33" s="866"/>
      <c r="YJ33" s="867"/>
      <c r="YK33" s="377">
        <f>$A$33</f>
        <v>19</v>
      </c>
      <c r="YL33" s="378" t="str">
        <f>$B$33</f>
        <v>日</v>
      </c>
      <c r="YM33" s="854"/>
      <c r="YN33" s="855"/>
      <c r="YO33" s="854"/>
      <c r="YP33" s="855"/>
      <c r="YQ33" s="856" t="str">
        <f>IFERROR(IF(OR(YL33="日",YL33="祝",YL33=0,YM33=""),"　",MAX(IF(AND(YM33&lt;=YQ14,YO33&gt;YR14),YR14-YQ14,IF(AND(YM33&gt;YQ14,YO33&lt;=YR14),YO33-YM33,IF(AND(YM33&lt;=YQ14,YO33&lt;=YR14),YO33-YQ14,IF(AND(YM33&gt;YQ14,YO33&gt;YR14),YR14-YM33,0)))),0)),0)</f>
        <v>　</v>
      </c>
      <c r="YR33" s="857"/>
      <c r="YS33" s="858"/>
      <c r="YT33" s="856" t="str">
        <f>IFERROR(IF(OR(YL33="日",YL33="祝",YL33=0,YM33=""),"　",MAX(IF(AND(YM33&gt;YW14,YO33&gt;YU14),0,IF(AND(YM33&lt;=YW14,YM33&gt;YT14,YO33&gt;YU14),YW14-YM33,IF(AND(YM33&lt;=YW14,YM33&lt;=YT14,YO33&gt;YU14),YW14-YT14,IF(AND(YM33&gt;YT14,YO33&lt;=YU14),YO33-YM33,IF(AND(YM33&lt;=YT14,YO33&lt;=YU14),YO33-YT14,0))))),0)),0)</f>
        <v>　</v>
      </c>
      <c r="YU33" s="857"/>
      <c r="YV33" s="858"/>
      <c r="YW33" s="856" t="str">
        <f>IFERROR(IF(OR(YL33="日",YL33="祝",YL33=0,YM33=""),"　",MAX(IF(AND(YM33&lt;=YW14,YO33&gt;YX14),YX14-YW14,IF(YO33&lt;=YX14,0,IF(AND(YM33&gt;YW14,YO33&gt;YX14),YX14-YM33,0))),0)),0)</f>
        <v>　</v>
      </c>
      <c r="YX33" s="857"/>
      <c r="YY33" s="858"/>
      <c r="YZ33" s="856" t="str">
        <f>IFERROR(IF(OR(YL33="日",YL33="祝",YL33=0,YM33=""),"　",MAX(IF(YM33&gt;YZ14,YO33-YM33,IF(YM33&lt;=YZ14,YO33-YZ14,0)),0)),0)</f>
        <v>　</v>
      </c>
      <c r="ZA33" s="857"/>
      <c r="ZB33" s="858"/>
      <c r="ZC33" s="856" t="str">
        <f>IFERROR(IF(OR(YL33="日",YL33="祝",YL33=0,YM33=""),"　",MAX(IF(AND(YM33&lt;=ZC14,YO33&gt;ZD14),ZD14-ZC14,IF(AND(YM33&gt;ZC14,YO33&lt;=ZD14),YO33-YM33,IF(AND(YM33&lt;=ZC14,YO33&lt;=ZD14),YO33-ZC14,IF(AND(YM33&gt;ZC14,YO33&gt;ZD14),ZD14-YM33,0)))),0)),0)</f>
        <v>　</v>
      </c>
      <c r="ZD33" s="857"/>
      <c r="ZE33" s="858"/>
      <c r="ZF33" s="856" t="str">
        <f>IFERROR(IF(OR(YL33="日",YL33="祝",YL33=0,YM33=""),"　",MAX(IF(AND(YM33&gt;ZI14,YO33&gt;ZG14),0,IF(AND(YM33&lt;=ZI14,YM33&gt;ZF14,YO33&gt;ZG14),ZI14-YM33,IF(AND(YM33&lt;=ZI14,YM33&lt;=ZF14,YO33&gt;ZG14),ZI14-ZF14,IF(AND(YM33&gt;ZF14,YO33&lt;=ZG14),YO33-YM33,IF(AND(YM33&lt;=ZF14,YO33&lt;=ZG14),YO33-ZF14,0))))),0)),0)</f>
        <v>　</v>
      </c>
      <c r="ZG33" s="857"/>
      <c r="ZH33" s="858"/>
      <c r="ZI33" s="856" t="str">
        <f>IFERROR(IF(OR(YL33="日",YL33="祝",YL33=0,YM33=""),"　",MAX(IF(AND(YM33&lt;=ZI14,YO33&gt;ZJ14),ZJ14-ZI14,IF(YO33&lt;=ZJ14,0,IF(AND(YM33&gt;ZI14,YO33&gt;ZJ14),ZJ14-YM33,0))),0)),0)</f>
        <v>　</v>
      </c>
      <c r="ZJ33" s="857"/>
      <c r="ZK33" s="858"/>
      <c r="ZL33" s="856" t="str">
        <f t="shared" si="12"/>
        <v>　</v>
      </c>
      <c r="ZM33" s="857"/>
      <c r="ZN33" s="858"/>
      <c r="ZO33" s="859" t="str">
        <f>IF(ZR33="×",TIME(0,0,0),IF(AAB4="非常勤",YQ33,ZC33))</f>
        <v>　</v>
      </c>
      <c r="ZP33" s="860"/>
      <c r="ZQ33" s="861"/>
      <c r="ZR33" s="352"/>
      <c r="ZS33" s="859" t="str">
        <f>IF(ZV33="×",TIME(0,0,0),IF(AAB4="非常勤",YT33,ZF33))</f>
        <v>　</v>
      </c>
      <c r="ZT33" s="860"/>
      <c r="ZU33" s="861"/>
      <c r="ZV33" s="352"/>
      <c r="ZW33" s="859" t="str">
        <f>IF(ZZ33="×",TIME(0,0,0),IF(AAB4="非常勤",YW33,ZI33))</f>
        <v>　</v>
      </c>
      <c r="ZX33" s="860"/>
      <c r="ZY33" s="861"/>
      <c r="ZZ33" s="352"/>
      <c r="AAA33" s="859" t="str">
        <f>IF(AAD33="×",TIME(0,0,0),IF(AAB4="非常勤",YZ33,ZL33))</f>
        <v>　</v>
      </c>
      <c r="AAB33" s="860"/>
      <c r="AAC33" s="861"/>
      <c r="AAD33" s="352"/>
      <c r="AAE33" s="862"/>
      <c r="AAF33" s="863"/>
      <c r="AAG33" s="862"/>
      <c r="AAH33" s="864"/>
      <c r="AAI33" s="863"/>
      <c r="AAJ33" s="865"/>
      <c r="AAK33" s="866"/>
      <c r="AAL33" s="866"/>
      <c r="AAM33" s="867"/>
      <c r="AAN33" s="377">
        <f>$A$33</f>
        <v>19</v>
      </c>
      <c r="AAO33" s="378" t="str">
        <f>$B$33</f>
        <v>日</v>
      </c>
      <c r="AAP33" s="854"/>
      <c r="AAQ33" s="855"/>
      <c r="AAR33" s="854"/>
      <c r="AAS33" s="855"/>
      <c r="AAT33" s="856" t="str">
        <f>IFERROR(IF(OR(AAO33="日",AAO33="祝",AAO33=0,AAP33=""),"　",MAX(IF(AND(AAP33&lt;=AAT14,AAR33&gt;AAU14),AAU14-AAT14,IF(AND(AAP33&gt;AAT14,AAR33&lt;=AAU14),AAR33-AAP33,IF(AND(AAP33&lt;=AAT14,AAR33&lt;=AAU14),AAR33-AAT14,IF(AND(AAP33&gt;AAT14,AAR33&gt;AAU14),AAU14-AAP33,0)))),0)),0)</f>
        <v>　</v>
      </c>
      <c r="AAU33" s="857"/>
      <c r="AAV33" s="858"/>
      <c r="AAW33" s="856" t="str">
        <f>IFERROR(IF(OR(AAO33="日",AAO33="祝",AAO33=0,AAP33=""),"　",MAX(IF(AND(AAP33&gt;AAZ14,AAR33&gt;AAX14),0,IF(AND(AAP33&lt;=AAZ14,AAP33&gt;AAW14,AAR33&gt;AAX14),AAZ14-AAP33,IF(AND(AAP33&lt;=AAZ14,AAP33&lt;=AAW14,AAR33&gt;AAX14),AAZ14-AAW14,IF(AND(AAP33&gt;AAW14,AAR33&lt;=AAX14),AAR33-AAP33,IF(AND(AAP33&lt;=AAW14,AAR33&lt;=AAX14),AAR33-AAW14,0))))),0)),0)</f>
        <v>　</v>
      </c>
      <c r="AAX33" s="857"/>
      <c r="AAY33" s="858"/>
      <c r="AAZ33" s="856" t="str">
        <f>IFERROR(IF(OR(AAO33="日",AAO33="祝",AAO33=0,AAP33=""),"　",MAX(IF(AND(AAP33&lt;=AAZ14,AAR33&gt;ABA14),ABA14-AAZ14,IF(AAR33&lt;=ABA14,0,IF(AND(AAP33&gt;AAZ14,AAR33&gt;ABA14),ABA14-AAP33,0))),0)),0)</f>
        <v>　</v>
      </c>
      <c r="ABA33" s="857"/>
      <c r="ABB33" s="858"/>
      <c r="ABC33" s="856" t="str">
        <f>IFERROR(IF(OR(AAO33="日",AAO33="祝",AAO33=0,AAP33=""),"　",MAX(IF(AAP33&gt;ABC14,AAR33-AAP33,IF(AAP33&lt;=ABC14,AAR33-ABC14,0)),0)),0)</f>
        <v>　</v>
      </c>
      <c r="ABD33" s="857"/>
      <c r="ABE33" s="858"/>
      <c r="ABF33" s="856" t="str">
        <f>IFERROR(IF(OR(AAO33="日",AAO33="祝",AAO33=0,AAP33=""),"　",MAX(IF(AND(AAP33&lt;=ABF14,AAR33&gt;ABG14),ABG14-ABF14,IF(AND(AAP33&gt;ABF14,AAR33&lt;=ABG14),AAR33-AAP33,IF(AND(AAP33&lt;=ABF14,AAR33&lt;=ABG14),AAR33-ABF14,IF(AND(AAP33&gt;ABF14,AAR33&gt;ABG14),ABG14-AAP33,0)))),0)),0)</f>
        <v>　</v>
      </c>
      <c r="ABG33" s="857"/>
      <c r="ABH33" s="858"/>
      <c r="ABI33" s="856" t="str">
        <f>IFERROR(IF(OR(AAO33="日",AAO33="祝",AAO33=0,AAP33=""),"　",MAX(IF(AND(AAP33&gt;ABL14,AAR33&gt;ABJ14),0,IF(AND(AAP33&lt;=ABL14,AAP33&gt;ABI14,AAR33&gt;ABJ14),ABL14-AAP33,IF(AND(AAP33&lt;=ABL14,AAP33&lt;=ABI14,AAR33&gt;ABJ14),ABL14-ABI14,IF(AND(AAP33&gt;ABI14,AAR33&lt;=ABJ14),AAR33-AAP33,IF(AND(AAP33&lt;=ABI14,AAR33&lt;=ABJ14),AAR33-ABI14,0))))),0)),0)</f>
        <v>　</v>
      </c>
      <c r="ABJ33" s="857"/>
      <c r="ABK33" s="858"/>
      <c r="ABL33" s="856" t="str">
        <f>IFERROR(IF(OR(AAO33="日",AAO33="祝",AAO33=0,AAP33=""),"　",MAX(IF(AND(AAP33&lt;=ABL14,AAR33&gt;ABM14),ABM14-ABL14,IF(AAR33&lt;=ABM14,0,IF(AND(AAP33&gt;ABL14,AAR33&gt;ABM14),ABM14-AAP33,0))),0)),0)</f>
        <v>　</v>
      </c>
      <c r="ABM33" s="857"/>
      <c r="ABN33" s="858"/>
      <c r="ABO33" s="856" t="str">
        <f t="shared" si="13"/>
        <v>　</v>
      </c>
      <c r="ABP33" s="857"/>
      <c r="ABQ33" s="858"/>
      <c r="ABR33" s="859" t="str">
        <f>IF(ABU33="×",TIME(0,0,0),IF(ACE4="非常勤",AAT33,ABF33))</f>
        <v>　</v>
      </c>
      <c r="ABS33" s="860"/>
      <c r="ABT33" s="861"/>
      <c r="ABU33" s="352"/>
      <c r="ABV33" s="859" t="str">
        <f>IF(ABY33="×",TIME(0,0,0),IF(ACE4="非常勤",AAW33,ABI33))</f>
        <v>　</v>
      </c>
      <c r="ABW33" s="860"/>
      <c r="ABX33" s="861"/>
      <c r="ABY33" s="352"/>
      <c r="ABZ33" s="859" t="str">
        <f>IF(ACC33="×",TIME(0,0,0),IF(ACE4="非常勤",AAZ33,ABL33))</f>
        <v>　</v>
      </c>
      <c r="ACA33" s="860"/>
      <c r="ACB33" s="861"/>
      <c r="ACC33" s="352"/>
      <c r="ACD33" s="859" t="str">
        <f>IF(ACG33="×",TIME(0,0,0),IF(ACE4="非常勤",ABC33,ABO33))</f>
        <v>　</v>
      </c>
      <c r="ACE33" s="860"/>
      <c r="ACF33" s="861"/>
      <c r="ACG33" s="352"/>
      <c r="ACH33" s="862"/>
      <c r="ACI33" s="863"/>
      <c r="ACJ33" s="862"/>
      <c r="ACK33" s="864"/>
      <c r="ACL33" s="863"/>
      <c r="ACM33" s="865"/>
      <c r="ACN33" s="866"/>
      <c r="ACO33" s="866"/>
      <c r="ACP33" s="867"/>
      <c r="ACQ33" s="377">
        <f>$A$33</f>
        <v>19</v>
      </c>
      <c r="ACR33" s="378" t="str">
        <f>$B$33</f>
        <v>日</v>
      </c>
      <c r="ACS33" s="854"/>
      <c r="ACT33" s="855"/>
      <c r="ACU33" s="854"/>
      <c r="ACV33" s="855"/>
      <c r="ACW33" s="856" t="str">
        <f>IFERROR(IF(OR(ACR33="日",ACR33="祝",ACR33=0,ACS33=""),"　",MAX(IF(AND(ACS33&lt;=ACW14,ACU33&gt;ACX14),ACX14-ACW14,IF(AND(ACS33&gt;ACW14,ACU33&lt;=ACX14),ACU33-ACS33,IF(AND(ACS33&lt;=ACW14,ACU33&lt;=ACX14),ACU33-ACW14,IF(AND(ACS33&gt;ACW14,ACU33&gt;ACX14),ACX14-ACS33,0)))),0)),0)</f>
        <v>　</v>
      </c>
      <c r="ACX33" s="857"/>
      <c r="ACY33" s="858"/>
      <c r="ACZ33" s="856" t="str">
        <f>IFERROR(IF(OR(ACR33="日",ACR33="祝",ACR33=0,ACS33=""),"　",MAX(IF(AND(ACS33&gt;ADC14,ACU33&gt;ADA14),0,IF(AND(ACS33&lt;=ADC14,ACS33&gt;ACZ14,ACU33&gt;ADA14),ADC14-ACS33,IF(AND(ACS33&lt;=ADC14,ACS33&lt;=ACZ14,ACU33&gt;ADA14),ADC14-ACZ14,IF(AND(ACS33&gt;ACZ14,ACU33&lt;=ADA14),ACU33-ACS33,IF(AND(ACS33&lt;=ACZ14,ACU33&lt;=ADA14),ACU33-ACZ14,0))))),0)),0)</f>
        <v>　</v>
      </c>
      <c r="ADA33" s="857"/>
      <c r="ADB33" s="858"/>
      <c r="ADC33" s="856" t="str">
        <f>IFERROR(IF(OR(ACR33="日",ACR33="祝",ACR33=0,ACS33=""),"　",MAX(IF(AND(ACS33&lt;=ADC14,ACU33&gt;ADD14),ADD14-ADC14,IF(ACU33&lt;=ADD14,0,IF(AND(ACS33&gt;ADC14,ACU33&gt;ADD14),ADD14-ACS33,0))),0)),0)</f>
        <v>　</v>
      </c>
      <c r="ADD33" s="857"/>
      <c r="ADE33" s="858"/>
      <c r="ADF33" s="856" t="str">
        <f>IFERROR(IF(OR(ACR33="日",ACR33="祝",ACR33=0,ACS33=""),"　",MAX(IF(ACS33&gt;ADF14,ACU33-ACS33,IF(ACS33&lt;=ADF14,ACU33-ADF14,0)),0)),0)</f>
        <v>　</v>
      </c>
      <c r="ADG33" s="857"/>
      <c r="ADH33" s="858"/>
      <c r="ADI33" s="856" t="str">
        <f>IFERROR(IF(OR(ACR33="日",ACR33="祝",ACR33=0,ACS33=""),"　",MAX(IF(AND(ACS33&lt;=ADI14,ACU33&gt;ADJ14),ADJ14-ADI14,IF(AND(ACS33&gt;ADI14,ACU33&lt;=ADJ14),ACU33-ACS33,IF(AND(ACS33&lt;=ADI14,ACU33&lt;=ADJ14),ACU33-ADI14,IF(AND(ACS33&gt;ADI14,ACU33&gt;ADJ14),ADJ14-ACS33,0)))),0)),0)</f>
        <v>　</v>
      </c>
      <c r="ADJ33" s="857"/>
      <c r="ADK33" s="858"/>
      <c r="ADL33" s="856" t="str">
        <f>IFERROR(IF(OR(ACR33="日",ACR33="祝",ACR33=0,ACS33=""),"　",MAX(IF(AND(ACS33&gt;ADO14,ACU33&gt;ADM14),0,IF(AND(ACS33&lt;=ADO14,ACS33&gt;ADL14,ACU33&gt;ADM14),ADO14-ACS33,IF(AND(ACS33&lt;=ADO14,ACS33&lt;=ADL14,ACU33&gt;ADM14),ADO14-ADL14,IF(AND(ACS33&gt;ADL14,ACU33&lt;=ADM14),ACU33-ACS33,IF(AND(ACS33&lt;=ADL14,ACU33&lt;=ADM14),ACU33-ADL14,0))))),0)),0)</f>
        <v>　</v>
      </c>
      <c r="ADM33" s="857"/>
      <c r="ADN33" s="858"/>
      <c r="ADO33" s="856" t="str">
        <f>IFERROR(IF(OR(ACR33="日",ACR33="祝",ACR33=0,ACS33=""),"　",MAX(IF(AND(ACS33&lt;=ADO14,ACU33&gt;ADP14),ADP14-ADO14,IF(ACU33&lt;=ADP14,0,IF(AND(ACS33&gt;ADO14,ACU33&gt;ADP14),ADP14-ACS33,0))),0)),0)</f>
        <v>　</v>
      </c>
      <c r="ADP33" s="857"/>
      <c r="ADQ33" s="858"/>
      <c r="ADR33" s="856" t="str">
        <f t="shared" si="14"/>
        <v>　</v>
      </c>
      <c r="ADS33" s="857"/>
      <c r="ADT33" s="858"/>
      <c r="ADU33" s="859" t="str">
        <f>IF(ADX33="×",TIME(0,0,0),IF(AEH4="非常勤",ACW33,ADI33))</f>
        <v>　</v>
      </c>
      <c r="ADV33" s="860"/>
      <c r="ADW33" s="861"/>
      <c r="ADX33" s="352"/>
      <c r="ADY33" s="859" t="str">
        <f>IF(AEB33="×",TIME(0,0,0),IF(AEH4="非常勤",ACZ33,ADL33))</f>
        <v>　</v>
      </c>
      <c r="ADZ33" s="860"/>
      <c r="AEA33" s="861"/>
      <c r="AEB33" s="352"/>
      <c r="AEC33" s="859" t="str">
        <f>IF(AEF33="×",TIME(0,0,0),IF(AEH4="非常勤",ADC33,ADO33))</f>
        <v>　</v>
      </c>
      <c r="AED33" s="860"/>
      <c r="AEE33" s="861"/>
      <c r="AEF33" s="352"/>
      <c r="AEG33" s="859" t="str">
        <f>IF(AEJ33="×",TIME(0,0,0),IF(AEH4="非常勤",ADF33,ADR33))</f>
        <v>　</v>
      </c>
      <c r="AEH33" s="860"/>
      <c r="AEI33" s="861"/>
      <c r="AEJ33" s="352"/>
      <c r="AEK33" s="862"/>
      <c r="AEL33" s="863"/>
      <c r="AEM33" s="862"/>
      <c r="AEN33" s="864"/>
      <c r="AEO33" s="863"/>
      <c r="AEP33" s="865"/>
      <c r="AEQ33" s="866"/>
      <c r="AER33" s="866"/>
      <c r="AES33" s="867"/>
      <c r="AET33" s="377">
        <f>$A$33</f>
        <v>19</v>
      </c>
      <c r="AEU33" s="378" t="str">
        <f>$B$33</f>
        <v>日</v>
      </c>
      <c r="AEV33" s="854"/>
      <c r="AEW33" s="855"/>
      <c r="AEX33" s="854"/>
      <c r="AEY33" s="855"/>
      <c r="AEZ33" s="856" t="str">
        <f>IFERROR(IF(OR(AEU33="日",AEU33="祝",AEU33=0,AEV33=""),"　",MAX(IF(AND(AEV33&lt;=AEZ14,AEX33&gt;AFA14),AFA14-AEZ14,IF(AND(AEV33&gt;AEZ14,AEX33&lt;=AFA14),AEX33-AEV33,IF(AND(AEV33&lt;=AEZ14,AEX33&lt;=AFA14),AEX33-AEZ14,IF(AND(AEV33&gt;AEZ14,AEX33&gt;AFA14),AFA14-AEV33,0)))),0)),0)</f>
        <v>　</v>
      </c>
      <c r="AFA33" s="857"/>
      <c r="AFB33" s="858"/>
      <c r="AFC33" s="856" t="str">
        <f>IFERROR(IF(OR(AEU33="日",AEU33="祝",AEU33=0,AEV33=""),"　",MAX(IF(AND(AEV33&gt;AFF14,AEX33&gt;AFD14),0,IF(AND(AEV33&lt;=AFF14,AEV33&gt;AFC14,AEX33&gt;AFD14),AFF14-AEV33,IF(AND(AEV33&lt;=AFF14,AEV33&lt;=AFC14,AEX33&gt;AFD14),AFF14-AFC14,IF(AND(AEV33&gt;AFC14,AEX33&lt;=AFD14),AEX33-AEV33,IF(AND(AEV33&lt;=AFC14,AEX33&lt;=AFD14),AEX33-AFC14,0))))),0)),0)</f>
        <v>　</v>
      </c>
      <c r="AFD33" s="857"/>
      <c r="AFE33" s="858"/>
      <c r="AFF33" s="856" t="str">
        <f>IFERROR(IF(OR(AEU33="日",AEU33="祝",AEU33=0,AEV33=""),"　",MAX(IF(AND(AEV33&lt;=AFF14,AEX33&gt;AFG14),AFG14-AFF14,IF(AEX33&lt;=AFG14,0,IF(AND(AEV33&gt;AFF14,AEX33&gt;AFG14),AFG14-AEV33,0))),0)),0)</f>
        <v>　</v>
      </c>
      <c r="AFG33" s="857"/>
      <c r="AFH33" s="858"/>
      <c r="AFI33" s="856" t="str">
        <f>IFERROR(IF(OR(AEU33="日",AEU33="祝",AEU33=0,AEV33=""),"　",MAX(IF(AEV33&gt;AFI14,AEX33-AEV33,IF(AEV33&lt;=AFI14,AEX33-AFI14,0)),0)),0)</f>
        <v>　</v>
      </c>
      <c r="AFJ33" s="857"/>
      <c r="AFK33" s="858"/>
      <c r="AFL33" s="856" t="str">
        <f>IFERROR(IF(OR(AEU33="日",AEU33="祝",AEU33=0,AEV33=""),"　",MAX(IF(AND(AEV33&lt;=AFL14,AEX33&gt;AFM14),AFM14-AFL14,IF(AND(AEV33&gt;AFL14,AEX33&lt;=AFM14),AEX33-AEV33,IF(AND(AEV33&lt;=AFL14,AEX33&lt;=AFM14),AEX33-AFL14,IF(AND(AEV33&gt;AFL14,AEX33&gt;AFM14),AFM14-AEV33,0)))),0)),0)</f>
        <v>　</v>
      </c>
      <c r="AFM33" s="857"/>
      <c r="AFN33" s="858"/>
      <c r="AFO33" s="856" t="str">
        <f>IFERROR(IF(OR(AEU33="日",AEU33="祝",AEU33=0,AEV33=""),"　",MAX(IF(AND(AEV33&gt;AFR14,AEX33&gt;AFP14),0,IF(AND(AEV33&lt;=AFR14,AEV33&gt;AFO14,AEX33&gt;AFP14),AFR14-AEV33,IF(AND(AEV33&lt;=AFR14,AEV33&lt;=AFO14,AEX33&gt;AFP14),AFR14-AFO14,IF(AND(AEV33&gt;AFO14,AEX33&lt;=AFP14),AEX33-AEV33,IF(AND(AEV33&lt;=AFO14,AEX33&lt;=AFP14),AEX33-AFO14,0))))),0)),0)</f>
        <v>　</v>
      </c>
      <c r="AFP33" s="857"/>
      <c r="AFQ33" s="858"/>
      <c r="AFR33" s="856" t="str">
        <f>IFERROR(IF(OR(AEU33="日",AEU33="祝",AEU33=0,AEV33=""),"　",MAX(IF(AND(AEV33&lt;=AFR14,AEX33&gt;AFS14),AFS14-AFR14,IF(AEX33&lt;=AFS14,0,IF(AND(AEV33&gt;AFR14,AEX33&gt;AFS14),AFS14-AEV33,0))),0)),0)</f>
        <v>　</v>
      </c>
      <c r="AFS33" s="857"/>
      <c r="AFT33" s="858"/>
      <c r="AFU33" s="856" t="str">
        <f t="shared" si="15"/>
        <v>　</v>
      </c>
      <c r="AFV33" s="857"/>
      <c r="AFW33" s="858"/>
      <c r="AFX33" s="859" t="str">
        <f>IF(AGA33="×",TIME(0,0,0),IF(AGK4="非常勤",AEZ33,AFL33))</f>
        <v>　</v>
      </c>
      <c r="AFY33" s="860"/>
      <c r="AFZ33" s="861"/>
      <c r="AGA33" s="352"/>
      <c r="AGB33" s="859" t="str">
        <f>IF(AGE33="×",TIME(0,0,0),IF(AGK4="非常勤",AFC33,AFO33))</f>
        <v>　</v>
      </c>
      <c r="AGC33" s="860"/>
      <c r="AGD33" s="861"/>
      <c r="AGE33" s="352"/>
      <c r="AGF33" s="859" t="str">
        <f>IF(AGI33="×",TIME(0,0,0),IF(AGK4="非常勤",AFF33,AFR33))</f>
        <v>　</v>
      </c>
      <c r="AGG33" s="860"/>
      <c r="AGH33" s="861"/>
      <c r="AGI33" s="352"/>
      <c r="AGJ33" s="859" t="str">
        <f>IF(AGM33="×",TIME(0,0,0),IF(AGK4="非常勤",AFI33,AFU33))</f>
        <v>　</v>
      </c>
      <c r="AGK33" s="860"/>
      <c r="AGL33" s="861"/>
      <c r="AGM33" s="352"/>
      <c r="AGN33" s="862"/>
      <c r="AGO33" s="863"/>
      <c r="AGP33" s="862"/>
      <c r="AGQ33" s="864"/>
      <c r="AGR33" s="863"/>
      <c r="AGS33" s="865"/>
      <c r="AGT33" s="866"/>
      <c r="AGU33" s="866"/>
      <c r="AGV33" s="867"/>
      <c r="AGW33" s="377">
        <f>$A$33</f>
        <v>19</v>
      </c>
      <c r="AGX33" s="378" t="str">
        <f>$B$33</f>
        <v>日</v>
      </c>
      <c r="AGY33" s="854"/>
      <c r="AGZ33" s="855"/>
      <c r="AHA33" s="854"/>
      <c r="AHB33" s="855"/>
      <c r="AHC33" s="856" t="str">
        <f>IFERROR(IF(OR(AGX33="日",AGX33="祝",AGX33=0,AGY33=""),"　",MAX(IF(AND(AGY33&lt;=AHC14,AHA33&gt;AHD14),AHD14-AHC14,IF(AND(AGY33&gt;AHC14,AHA33&lt;=AHD14),AHA33-AGY33,IF(AND(AGY33&lt;=AHC14,AHA33&lt;=AHD14),AHA33-AHC14,IF(AND(AGY33&gt;AHC14,AHA33&gt;AHD14),AHD14-AGY33,0)))),0)),0)</f>
        <v>　</v>
      </c>
      <c r="AHD33" s="857"/>
      <c r="AHE33" s="858"/>
      <c r="AHF33" s="856" t="str">
        <f>IFERROR(IF(OR(AGX33="日",AGX33="祝",AGX33=0,AGY33=""),"　",MAX(IF(AND(AGY33&gt;AHI14,AHA33&gt;AHG14),0,IF(AND(AGY33&lt;=AHI14,AGY33&gt;AHF14,AHA33&gt;AHG14),AHI14-AGY33,IF(AND(AGY33&lt;=AHI14,AGY33&lt;=AHF14,AHA33&gt;AHG14),AHI14-AHF14,IF(AND(AGY33&gt;AHF14,AHA33&lt;=AHG14),AHA33-AGY33,IF(AND(AGY33&lt;=AHF14,AHA33&lt;=AHG14),AHA33-AHF14,0))))),0)),0)</f>
        <v>　</v>
      </c>
      <c r="AHG33" s="857"/>
      <c r="AHH33" s="858"/>
      <c r="AHI33" s="856" t="str">
        <f>IFERROR(IF(OR(AGX33="日",AGX33="祝",AGX33=0,AGY33=""),"　",MAX(IF(AND(AGY33&lt;=AHI14,AHA33&gt;AHJ14),AHJ14-AHI14,IF(AHA33&lt;=AHJ14,0,IF(AND(AGY33&gt;AHI14,AHA33&gt;AHJ14),AHJ14-AGY33,0))),0)),0)</f>
        <v>　</v>
      </c>
      <c r="AHJ33" s="857"/>
      <c r="AHK33" s="858"/>
      <c r="AHL33" s="856" t="str">
        <f>IFERROR(IF(OR(AGX33="日",AGX33="祝",AGX33=0,AGY33=""),"　",MAX(IF(AGY33&gt;AHL14,AHA33-AGY33,IF(AGY33&lt;=AHL14,AHA33-AHL14,0)),0)),0)</f>
        <v>　</v>
      </c>
      <c r="AHM33" s="857"/>
      <c r="AHN33" s="858"/>
      <c r="AHO33" s="856" t="str">
        <f>IFERROR(IF(OR(AGX33="日",AGX33="祝",AGX33=0,AGY33=""),"　",MAX(IF(AND(AGY33&lt;=AHO14,AHA33&gt;AHP14),AHP14-AHO14,IF(AND(AGY33&gt;AHO14,AHA33&lt;=AHP14),AHA33-AGY33,IF(AND(AGY33&lt;=AHO14,AHA33&lt;=AHP14),AHA33-AHO14,IF(AND(AGY33&gt;AHO14,AHA33&gt;AHP14),AHP14-AGY33,0)))),0)),0)</f>
        <v>　</v>
      </c>
      <c r="AHP33" s="857"/>
      <c r="AHQ33" s="858"/>
      <c r="AHR33" s="856" t="str">
        <f>IFERROR(IF(OR(AGX33="日",AGX33="祝",AGX33=0,AGY33=""),"　",MAX(IF(AND(AGY33&gt;AHU14,AHA33&gt;AHS14),0,IF(AND(AGY33&lt;=AHU14,AGY33&gt;AHR14,AHA33&gt;AHS14),AHU14-AGY33,IF(AND(AGY33&lt;=AHU14,AGY33&lt;=AHR14,AHA33&gt;AHS14),AHU14-AHR14,IF(AND(AGY33&gt;AHR14,AHA33&lt;=AHS14),AHA33-AGY33,IF(AND(AGY33&lt;=AHR14,AHA33&lt;=AHS14),AHA33-AHR14,0))))),0)),0)</f>
        <v>　</v>
      </c>
      <c r="AHS33" s="857"/>
      <c r="AHT33" s="858"/>
      <c r="AHU33" s="856" t="str">
        <f>IFERROR(IF(OR(AGX33="日",AGX33="祝",AGX33=0,AGY33=""),"　",MAX(IF(AND(AGY33&lt;=AHU14,AHA33&gt;AHV14),AHV14-AHU14,IF(AHA33&lt;=AHV14,0,IF(AND(AGY33&gt;AHU14,AHA33&gt;AHV14),AHV14-AGY33,0))),0)),0)</f>
        <v>　</v>
      </c>
      <c r="AHV33" s="857"/>
      <c r="AHW33" s="858"/>
      <c r="AHX33" s="856" t="str">
        <f t="shared" si="16"/>
        <v>　</v>
      </c>
      <c r="AHY33" s="857"/>
      <c r="AHZ33" s="858"/>
      <c r="AIA33" s="859" t="str">
        <f>IF(AID33="×",TIME(0,0,0),IF(AIN4="非常勤",AHC33,AHO33))</f>
        <v>　</v>
      </c>
      <c r="AIB33" s="860"/>
      <c r="AIC33" s="861"/>
      <c r="AID33" s="352"/>
      <c r="AIE33" s="859" t="str">
        <f>IF(AIH33="×",TIME(0,0,0),IF(AIN4="非常勤",AHF33,AHR33))</f>
        <v>　</v>
      </c>
      <c r="AIF33" s="860"/>
      <c r="AIG33" s="861"/>
      <c r="AIH33" s="352"/>
      <c r="AII33" s="859" t="str">
        <f>IF(AIL33="×",TIME(0,0,0),IF(AIN4="非常勤",AHI33,AHU33))</f>
        <v>　</v>
      </c>
      <c r="AIJ33" s="860"/>
      <c r="AIK33" s="861"/>
      <c r="AIL33" s="352"/>
      <c r="AIM33" s="859" t="str">
        <f>IF(AIP33="×",TIME(0,0,0),IF(AIN4="非常勤",AHL33,AHX33))</f>
        <v>　</v>
      </c>
      <c r="AIN33" s="860"/>
      <c r="AIO33" s="861"/>
      <c r="AIP33" s="352"/>
      <c r="AIQ33" s="862"/>
      <c r="AIR33" s="863"/>
      <c r="AIS33" s="862"/>
      <c r="AIT33" s="864"/>
      <c r="AIU33" s="863"/>
      <c r="AIV33" s="865"/>
      <c r="AIW33" s="866"/>
      <c r="AIX33" s="866"/>
      <c r="AIY33" s="867"/>
      <c r="AIZ33" s="377">
        <f>$A$33</f>
        <v>19</v>
      </c>
      <c r="AJA33" s="378" t="str">
        <f>$B$33</f>
        <v>日</v>
      </c>
      <c r="AJB33" s="854"/>
      <c r="AJC33" s="855"/>
      <c r="AJD33" s="854"/>
      <c r="AJE33" s="855"/>
      <c r="AJF33" s="856" t="str">
        <f>IFERROR(IF(OR(AJA33="日",AJA33="祝",AJA33=0,AJB33=""),"　",MAX(IF(AND(AJB33&lt;=AJF14,AJD33&gt;AJG14),AJG14-AJF14,IF(AND(AJB33&gt;AJF14,AJD33&lt;=AJG14),AJD33-AJB33,IF(AND(AJB33&lt;=AJF14,AJD33&lt;=AJG14),AJD33-AJF14,IF(AND(AJB33&gt;AJF14,AJD33&gt;AJG14),AJG14-AJB33,0)))),0)),0)</f>
        <v>　</v>
      </c>
      <c r="AJG33" s="857"/>
      <c r="AJH33" s="858"/>
      <c r="AJI33" s="856" t="str">
        <f>IFERROR(IF(OR(AJA33="日",AJA33="祝",AJA33=0,AJB33=""),"　",MAX(IF(AND(AJB33&gt;AJL14,AJD33&gt;AJJ14),0,IF(AND(AJB33&lt;=AJL14,AJB33&gt;AJI14,AJD33&gt;AJJ14),AJL14-AJB33,IF(AND(AJB33&lt;=AJL14,AJB33&lt;=AJI14,AJD33&gt;AJJ14),AJL14-AJI14,IF(AND(AJB33&gt;AJI14,AJD33&lt;=AJJ14),AJD33-AJB33,IF(AND(AJB33&lt;=AJI14,AJD33&lt;=AJJ14),AJD33-AJI14,0))))),0)),0)</f>
        <v>　</v>
      </c>
      <c r="AJJ33" s="857"/>
      <c r="AJK33" s="858"/>
      <c r="AJL33" s="856" t="str">
        <f>IFERROR(IF(OR(AJA33="日",AJA33="祝",AJA33=0,AJB33=""),"　",MAX(IF(AND(AJB33&lt;=AJL14,AJD33&gt;AJM14),AJM14-AJL14,IF(AJD33&lt;=AJM14,0,IF(AND(AJB33&gt;AJL14,AJD33&gt;AJM14),AJM14-AJB33,0))),0)),0)</f>
        <v>　</v>
      </c>
      <c r="AJM33" s="857"/>
      <c r="AJN33" s="858"/>
      <c r="AJO33" s="856" t="str">
        <f>IFERROR(IF(OR(AJA33="日",AJA33="祝",AJA33=0,AJB33=""),"　",MAX(IF(AJB33&gt;AJO14,AJD33-AJB33,IF(AJB33&lt;=AJO14,AJD33-AJO14,0)),0)),0)</f>
        <v>　</v>
      </c>
      <c r="AJP33" s="857"/>
      <c r="AJQ33" s="858"/>
      <c r="AJR33" s="856" t="str">
        <f>IFERROR(IF(OR(AJA33="日",AJA33="祝",AJA33=0,AJB33=""),"　",MAX(IF(AND(AJB33&lt;=AJR14,AJD33&gt;AJS14),AJS14-AJR14,IF(AND(AJB33&gt;AJR14,AJD33&lt;=AJS14),AJD33-AJB33,IF(AND(AJB33&lt;=AJR14,AJD33&lt;=AJS14),AJD33-AJR14,IF(AND(AJB33&gt;AJR14,AJD33&gt;AJS14),AJS14-AJB33,0)))),0)),0)</f>
        <v>　</v>
      </c>
      <c r="AJS33" s="857"/>
      <c r="AJT33" s="858"/>
      <c r="AJU33" s="856" t="str">
        <f>IFERROR(IF(OR(AJA33="日",AJA33="祝",AJA33=0,AJB33=""),"　",MAX(IF(AND(AJB33&gt;AJX14,AJD33&gt;AJV14),0,IF(AND(AJB33&lt;=AJX14,AJB33&gt;AJU14,AJD33&gt;AJV14),AJX14-AJB33,IF(AND(AJB33&lt;=AJX14,AJB33&lt;=AJU14,AJD33&gt;AJV14),AJX14-AJU14,IF(AND(AJB33&gt;AJU14,AJD33&lt;=AJV14),AJD33-AJB33,IF(AND(AJB33&lt;=AJU14,AJD33&lt;=AJV14),AJD33-AJU14,0))))),0)),0)</f>
        <v>　</v>
      </c>
      <c r="AJV33" s="857"/>
      <c r="AJW33" s="858"/>
      <c r="AJX33" s="856" t="str">
        <f>IFERROR(IF(OR(AJA33="日",AJA33="祝",AJA33=0,AJB33=""),"　",MAX(IF(AND(AJB33&lt;=AJX14,AJD33&gt;AJY14),AJY14-AJX14,IF(AJD33&lt;=AJY14,0,IF(AND(AJB33&gt;AJX14,AJD33&gt;AJY14),AJY14-AJB33,0))),0)),0)</f>
        <v>　</v>
      </c>
      <c r="AJY33" s="857"/>
      <c r="AJZ33" s="858"/>
      <c r="AKA33" s="856" t="str">
        <f t="shared" si="17"/>
        <v>　</v>
      </c>
      <c r="AKB33" s="857"/>
      <c r="AKC33" s="858"/>
      <c r="AKD33" s="859" t="str">
        <f>IF(AKG33="×",TIME(0,0,0),IF(AKQ4="非常勤",AJF33,AJR33))</f>
        <v>　</v>
      </c>
      <c r="AKE33" s="860"/>
      <c r="AKF33" s="861"/>
      <c r="AKG33" s="352"/>
      <c r="AKH33" s="859" t="str">
        <f>IF(AKK33="×",TIME(0,0,0),IF(AKQ4="非常勤",AJI33,AJU33))</f>
        <v>　</v>
      </c>
      <c r="AKI33" s="860"/>
      <c r="AKJ33" s="861"/>
      <c r="AKK33" s="352"/>
      <c r="AKL33" s="859" t="str">
        <f>IF(AKO33="×",TIME(0,0,0),IF(AKQ4="非常勤",AJL33,AJX33))</f>
        <v>　</v>
      </c>
      <c r="AKM33" s="860"/>
      <c r="AKN33" s="861"/>
      <c r="AKO33" s="352"/>
      <c r="AKP33" s="859" t="str">
        <f>IF(AKS33="×",TIME(0,0,0),IF(AKQ4="非常勤",AJO33,AKA33))</f>
        <v>　</v>
      </c>
      <c r="AKQ33" s="860"/>
      <c r="AKR33" s="861"/>
      <c r="AKS33" s="352"/>
      <c r="AKT33" s="862"/>
      <c r="AKU33" s="863"/>
      <c r="AKV33" s="862"/>
      <c r="AKW33" s="864"/>
      <c r="AKX33" s="863"/>
      <c r="AKY33" s="865"/>
      <c r="AKZ33" s="866"/>
      <c r="ALA33" s="866"/>
      <c r="ALB33" s="867"/>
      <c r="ALC33" s="377">
        <f>$A$33</f>
        <v>19</v>
      </c>
      <c r="ALD33" s="378" t="str">
        <f>$B$33</f>
        <v>日</v>
      </c>
      <c r="ALE33" s="854"/>
      <c r="ALF33" s="855"/>
      <c r="ALG33" s="854"/>
      <c r="ALH33" s="855"/>
      <c r="ALI33" s="856" t="str">
        <f>IFERROR(IF(OR(ALD33="日",ALD33="祝",ALD33=0,ALE33=""),"　",MAX(IF(AND(ALE33&lt;=ALI14,ALG33&gt;ALJ14),ALJ14-ALI14,IF(AND(ALE33&gt;ALI14,ALG33&lt;=ALJ14),ALG33-ALE33,IF(AND(ALE33&lt;=ALI14,ALG33&lt;=ALJ14),ALG33-ALI14,IF(AND(ALE33&gt;ALI14,ALG33&gt;ALJ14),ALJ14-ALE33,0)))),0)),0)</f>
        <v>　</v>
      </c>
      <c r="ALJ33" s="857"/>
      <c r="ALK33" s="858"/>
      <c r="ALL33" s="856" t="str">
        <f>IFERROR(IF(OR(ALD33="日",ALD33="祝",ALD33=0,ALE33=""),"　",MAX(IF(AND(ALE33&gt;ALO14,ALG33&gt;ALM14),0,IF(AND(ALE33&lt;=ALO14,ALE33&gt;ALL14,ALG33&gt;ALM14),ALO14-ALE33,IF(AND(ALE33&lt;=ALO14,ALE33&lt;=ALL14,ALG33&gt;ALM14),ALO14-ALL14,IF(AND(ALE33&gt;ALL14,ALG33&lt;=ALM14),ALG33-ALE33,IF(AND(ALE33&lt;=ALL14,ALG33&lt;=ALM14),ALG33-ALL14,0))))),0)),0)</f>
        <v>　</v>
      </c>
      <c r="ALM33" s="857"/>
      <c r="ALN33" s="858"/>
      <c r="ALO33" s="856" t="str">
        <f>IFERROR(IF(OR(ALD33="日",ALD33="祝",ALD33=0,ALE33=""),"　",MAX(IF(AND(ALE33&lt;=ALO14,ALG33&gt;ALP14),ALP14-ALO14,IF(ALG33&lt;=ALP14,0,IF(AND(ALE33&gt;ALO14,ALG33&gt;ALP14),ALP14-ALE33,0))),0)),0)</f>
        <v>　</v>
      </c>
      <c r="ALP33" s="857"/>
      <c r="ALQ33" s="858"/>
      <c r="ALR33" s="856" t="str">
        <f>IFERROR(IF(OR(ALD33="日",ALD33="祝",ALD33=0,ALE33=""),"　",MAX(IF(ALE33&gt;ALR14,ALG33-ALE33,IF(ALE33&lt;=ALR14,ALG33-ALR14,0)),0)),0)</f>
        <v>　</v>
      </c>
      <c r="ALS33" s="857"/>
      <c r="ALT33" s="858"/>
      <c r="ALU33" s="856" t="str">
        <f>IFERROR(IF(OR(ALD33="日",ALD33="祝",ALD33=0,ALE33=""),"　",MAX(IF(AND(ALE33&lt;=ALU14,ALG33&gt;ALV14),ALV14-ALU14,IF(AND(ALE33&gt;ALU14,ALG33&lt;=ALV14),ALG33-ALE33,IF(AND(ALE33&lt;=ALU14,ALG33&lt;=ALV14),ALG33-ALU14,IF(AND(ALE33&gt;ALU14,ALG33&gt;ALV14),ALV14-ALE33,0)))),0)),0)</f>
        <v>　</v>
      </c>
      <c r="ALV33" s="857"/>
      <c r="ALW33" s="858"/>
      <c r="ALX33" s="856" t="str">
        <f>IFERROR(IF(OR(ALD33="日",ALD33="祝",ALD33=0,ALE33=""),"　",MAX(IF(AND(ALE33&gt;AMA14,ALG33&gt;ALY14),0,IF(AND(ALE33&lt;=AMA14,ALE33&gt;ALX14,ALG33&gt;ALY14),AMA14-ALE33,IF(AND(ALE33&lt;=AMA14,ALE33&lt;=ALX14,ALG33&gt;ALY14),AMA14-ALX14,IF(AND(ALE33&gt;ALX14,ALG33&lt;=ALY14),ALG33-ALE33,IF(AND(ALE33&lt;=ALX14,ALG33&lt;=ALY14),ALG33-ALX14,0))))),0)),0)</f>
        <v>　</v>
      </c>
      <c r="ALY33" s="857"/>
      <c r="ALZ33" s="858"/>
      <c r="AMA33" s="856" t="str">
        <f>IFERROR(IF(OR(ALD33="日",ALD33="祝",ALD33=0,ALE33=""),"　",MAX(IF(AND(ALE33&lt;=AMA14,ALG33&gt;AMB14),AMB14-AMA14,IF(ALG33&lt;=AMB14,0,IF(AND(ALE33&gt;AMA14,ALG33&gt;AMB14),AMB14-ALE33,0))),0)),0)</f>
        <v>　</v>
      </c>
      <c r="AMB33" s="857"/>
      <c r="AMC33" s="858"/>
      <c r="AMD33" s="856" t="str">
        <f t="shared" si="18"/>
        <v>　</v>
      </c>
      <c r="AME33" s="857"/>
      <c r="AMF33" s="858"/>
      <c r="AMG33" s="859" t="str">
        <f>IF(AMJ33="×",TIME(0,0,0),IF(AMT4="非常勤",ALI33,ALU33))</f>
        <v>　</v>
      </c>
      <c r="AMH33" s="860"/>
      <c r="AMI33" s="861"/>
      <c r="AMJ33" s="352"/>
      <c r="AMK33" s="859" t="str">
        <f>IF(AMN33="×",TIME(0,0,0),IF(AMT4="非常勤",ALL33,ALX33))</f>
        <v>　</v>
      </c>
      <c r="AML33" s="860"/>
      <c r="AMM33" s="861"/>
      <c r="AMN33" s="352"/>
      <c r="AMO33" s="859" t="str">
        <f>IF(AMR33="×",TIME(0,0,0),IF(AMT4="非常勤",ALO33,AMA33))</f>
        <v>　</v>
      </c>
      <c r="AMP33" s="860"/>
      <c r="AMQ33" s="861"/>
      <c r="AMR33" s="352"/>
      <c r="AMS33" s="859" t="str">
        <f>IF(AMV33="×",TIME(0,0,0),IF(AMT4="非常勤",ALR33,AMD33))</f>
        <v>　</v>
      </c>
      <c r="AMT33" s="860"/>
      <c r="AMU33" s="861"/>
      <c r="AMV33" s="352"/>
      <c r="AMW33" s="862"/>
      <c r="AMX33" s="863"/>
      <c r="AMY33" s="862"/>
      <c r="AMZ33" s="864"/>
      <c r="ANA33" s="863"/>
      <c r="ANB33" s="865"/>
      <c r="ANC33" s="866"/>
      <c r="AND33" s="866"/>
      <c r="ANE33" s="867"/>
      <c r="ANF33" s="377">
        <f>$A$33</f>
        <v>19</v>
      </c>
      <c r="ANG33" s="378" t="str">
        <f>$B$33</f>
        <v>日</v>
      </c>
      <c r="ANH33" s="854"/>
      <c r="ANI33" s="855"/>
      <c r="ANJ33" s="854"/>
      <c r="ANK33" s="855"/>
      <c r="ANL33" s="856" t="str">
        <f>IFERROR(IF(OR(ANG33="日",ANG33="祝",ANG33=0,ANH33=""),"　",MAX(IF(AND(ANH33&lt;=ANL14,ANJ33&gt;ANM14),ANM14-ANL14,IF(AND(ANH33&gt;ANL14,ANJ33&lt;=ANM14),ANJ33-ANH33,IF(AND(ANH33&lt;=ANL14,ANJ33&lt;=ANM14),ANJ33-ANL14,IF(AND(ANH33&gt;ANL14,ANJ33&gt;ANM14),ANM14-ANH33,0)))),0)),0)</f>
        <v>　</v>
      </c>
      <c r="ANM33" s="857"/>
      <c r="ANN33" s="858"/>
      <c r="ANO33" s="856" t="str">
        <f>IFERROR(IF(OR(ANG33="日",ANG33="祝",ANG33=0,ANH33=""),"　",MAX(IF(AND(ANH33&gt;ANR14,ANJ33&gt;ANP14),0,IF(AND(ANH33&lt;=ANR14,ANH33&gt;ANO14,ANJ33&gt;ANP14),ANR14-ANH33,IF(AND(ANH33&lt;=ANR14,ANH33&lt;=ANO14,ANJ33&gt;ANP14),ANR14-ANO14,IF(AND(ANH33&gt;ANO14,ANJ33&lt;=ANP14),ANJ33-ANH33,IF(AND(ANH33&lt;=ANO14,ANJ33&lt;=ANP14),ANJ33-ANO14,0))))),0)),0)</f>
        <v>　</v>
      </c>
      <c r="ANP33" s="857"/>
      <c r="ANQ33" s="858"/>
      <c r="ANR33" s="856" t="str">
        <f>IFERROR(IF(OR(ANG33="日",ANG33="祝",ANG33=0,ANH33=""),"　",MAX(IF(AND(ANH33&lt;=ANR14,ANJ33&gt;ANS14),ANS14-ANR14,IF(ANJ33&lt;=ANS14,0,IF(AND(ANH33&gt;ANR14,ANJ33&gt;ANS14),ANS14-ANH33,0))),0)),0)</f>
        <v>　</v>
      </c>
      <c r="ANS33" s="857"/>
      <c r="ANT33" s="858"/>
      <c r="ANU33" s="856" t="str">
        <f>IFERROR(IF(OR(ANG33="日",ANG33="祝",ANG33=0,ANH33=""),"　",MAX(IF(ANH33&gt;ANU14,ANJ33-ANH33,IF(ANH33&lt;=ANU14,ANJ33-ANU14,0)),0)),0)</f>
        <v>　</v>
      </c>
      <c r="ANV33" s="857"/>
      <c r="ANW33" s="858"/>
      <c r="ANX33" s="856" t="str">
        <f>IFERROR(IF(OR(ANG33="日",ANG33="祝",ANG33=0,ANH33=""),"　",MAX(IF(AND(ANH33&lt;=ANX14,ANJ33&gt;ANY14),ANY14-ANX14,IF(AND(ANH33&gt;ANX14,ANJ33&lt;=ANY14),ANJ33-ANH33,IF(AND(ANH33&lt;=ANX14,ANJ33&lt;=ANY14),ANJ33-ANX14,IF(AND(ANH33&gt;ANX14,ANJ33&gt;ANY14),ANY14-ANH33,0)))),0)),0)</f>
        <v>　</v>
      </c>
      <c r="ANY33" s="857"/>
      <c r="ANZ33" s="858"/>
      <c r="AOA33" s="856" t="str">
        <f>IFERROR(IF(OR(ANG33="日",ANG33="祝",ANG33=0,ANH33=""),"　",MAX(IF(AND(ANH33&gt;AOD14,ANJ33&gt;AOB14),0,IF(AND(ANH33&lt;=AOD14,ANH33&gt;AOA14,ANJ33&gt;AOB14),AOD14-ANH33,IF(AND(ANH33&lt;=AOD14,ANH33&lt;=AOA14,ANJ33&gt;AOB14),AOD14-AOA14,IF(AND(ANH33&gt;AOA14,ANJ33&lt;=AOB14),ANJ33-ANH33,IF(AND(ANH33&lt;=AOA14,ANJ33&lt;=AOB14),ANJ33-AOA14,0))))),0)),0)</f>
        <v>　</v>
      </c>
      <c r="AOB33" s="857"/>
      <c r="AOC33" s="858"/>
      <c r="AOD33" s="856" t="str">
        <f>IFERROR(IF(OR(ANG33="日",ANG33="祝",ANG33=0,ANH33=""),"　",MAX(IF(AND(ANH33&lt;=AOD14,ANJ33&gt;AOE14),AOE14-AOD14,IF(ANJ33&lt;=AOE14,0,IF(AND(ANH33&gt;AOD14,ANJ33&gt;AOE14),AOE14-ANH33,0))),0)),0)</f>
        <v>　</v>
      </c>
      <c r="AOE33" s="857"/>
      <c r="AOF33" s="858"/>
      <c r="AOG33" s="856" t="str">
        <f t="shared" si="19"/>
        <v>　</v>
      </c>
      <c r="AOH33" s="857"/>
      <c r="AOI33" s="858"/>
      <c r="AOJ33" s="859" t="str">
        <f>IF(AOM33="×",TIME(0,0,0),IF(AOW4="非常勤",ANL33,ANX33))</f>
        <v>　</v>
      </c>
      <c r="AOK33" s="860"/>
      <c r="AOL33" s="861"/>
      <c r="AOM33" s="352"/>
      <c r="AON33" s="859" t="str">
        <f>IF(AOQ33="×",TIME(0,0,0),IF(AOW4="非常勤",ANO33,AOA33))</f>
        <v>　</v>
      </c>
      <c r="AOO33" s="860"/>
      <c r="AOP33" s="861"/>
      <c r="AOQ33" s="352"/>
      <c r="AOR33" s="859" t="str">
        <f>IF(AOU33="×",TIME(0,0,0),IF(AOW4="非常勤",ANR33,AOD33))</f>
        <v>　</v>
      </c>
      <c r="AOS33" s="860"/>
      <c r="AOT33" s="861"/>
      <c r="AOU33" s="352"/>
      <c r="AOV33" s="859" t="str">
        <f>IF(AOY33="×",TIME(0,0,0),IF(AOW4="非常勤",ANU33,AOG33))</f>
        <v>　</v>
      </c>
      <c r="AOW33" s="860"/>
      <c r="AOX33" s="861"/>
      <c r="AOY33" s="352"/>
      <c r="AOZ33" s="862"/>
      <c r="APA33" s="863"/>
      <c r="APB33" s="862"/>
      <c r="APC33" s="864"/>
      <c r="APD33" s="863"/>
      <c r="APE33" s="865"/>
      <c r="APF33" s="866"/>
      <c r="APG33" s="866"/>
      <c r="APH33" s="867"/>
    </row>
    <row r="34" spans="1:1100" ht="15" customHeight="1">
      <c r="A34" s="377">
        <f>DAY(DATE('別紙2-1【初めに入力】'!$W$2,'別紙2-1【初めに入力】'!$Q$2,A33+1))</f>
        <v>20</v>
      </c>
      <c r="B34" s="378" t="str">
        <f>IF(IFERROR(MATCH(DATE('別紙2-1【初めに入力】'!$W$2,'別紙2-1【初めに入力】'!$Q$2,$A34),万年カレンダー・祝日!$K$2:$K$27,0),0)&gt;=1,"祝",TEXT(WEEKDAY(DATE('別紙2-1【初めに入力】'!$W$2,'別紙2-1【初めに入力】'!$Q$2,'別表_個別勤務状況（1～20）'!A34)),"aaa"))</f>
        <v>月</v>
      </c>
      <c r="C34" s="797"/>
      <c r="D34" s="797"/>
      <c r="E34" s="797"/>
      <c r="F34" s="797"/>
      <c r="G34" s="856" t="str">
        <f>IFERROR(IF(OR(B34="日",B34="祝",B34=0,C34=""),"　",MAX(IF(AND(C34&lt;=G14,E34&gt;H14),H14-G14,IF(AND(C34&gt;G14,E34&lt;=H14),E34-C34,IF(AND(C34&lt;=G14,E34&lt;=H14),E34-G14,IF(AND(C34&gt;G14,E34&gt;H14),H14-C34,0)))),0)),0)</f>
        <v>　</v>
      </c>
      <c r="H34" s="857"/>
      <c r="I34" s="858"/>
      <c r="J34" s="856" t="str">
        <f>IFERROR(IF(OR(B34="日",B34="祝",B34=0,C34=""),"　",MAX(IF(AND(C34&gt;M14,E34&gt;K14),0,IF(AND(C34&lt;=M14,C34&gt;J14,E34&gt;K14),M14-C34,IF(AND(C34&lt;=M14,C34&lt;=J14,E34&gt;K14),M14-J14,IF(AND(C34&gt;J14,E34&lt;=K14),E34-C34,IF(AND(C34&lt;=J14,E34&lt;=K14),E34-J14,0))))),0)),0)</f>
        <v>　</v>
      </c>
      <c r="K34" s="857"/>
      <c r="L34" s="858"/>
      <c r="M34" s="856" t="str">
        <f>IFERROR(IF(OR(B34="日",B34="祝",B34=0,C34=""),"　",MAX(IF(AND(C34&lt;=M14,E34&gt;N14),N14-M14,IF(E34&lt;=N14,0,IF(AND(C34&gt;M14,E34&gt;N14),N14-C34,0))),0)),0)</f>
        <v>　</v>
      </c>
      <c r="N34" s="857"/>
      <c r="O34" s="858"/>
      <c r="P34" s="856" t="str">
        <f>IFERROR(IF(OR(B34="日",B34="祝",B34=0,C34=""),"　",MAX(IF(C34&gt;P14,E34-C34,IF(C34&lt;=P14,E34-P14,0)),0)),0)</f>
        <v>　</v>
      </c>
      <c r="Q34" s="857"/>
      <c r="R34" s="858"/>
      <c r="S34" s="856" t="str">
        <f>IFERROR(IF(OR(B34="日",B34="祝",B34=0,C34=""),"　",MAX(IF(AND(C34&lt;=S14,E34&gt;T14),T14-S14,IF(AND(C34&gt;S14,E34&lt;=T14),E34-C34,IF(AND(C34&lt;=S14,E34&lt;=T14),E34-S14,IF(AND(C34&gt;S14,E34&gt;T14),T14-C34,0)))),0)),0)</f>
        <v>　</v>
      </c>
      <c r="T34" s="857"/>
      <c r="U34" s="858"/>
      <c r="V34" s="856" t="str">
        <f>IFERROR(IF(OR(B34="日",B34="祝",B34=0,C34=""),"　",MAX(IF(AND(C34&gt;Y14,E34&gt;W14),0,IF(AND(C34&lt;=Y14,C34&gt;V14,E34&gt;W14),Y14-C34,IF(AND(C34&lt;=Y14,C34&lt;=V14,E34&gt;W14),Y14-V14,IF(AND(C34&gt;V14,E34&lt;=W14),E34-C34,IF(AND(C34&lt;=V14,E34&lt;=W14),E34-V14,0))))),0)),0)</f>
        <v>　</v>
      </c>
      <c r="W34" s="857"/>
      <c r="X34" s="858"/>
      <c r="Y34" s="856" t="str">
        <f>IFERROR(IF(OR(B34="日",B34="祝",B34=0,C34=""),"　",MAX(IF(AND(C34&lt;=Y14,E34&gt;Z14),Z14-Y14,IF(E34&lt;=Z14,0,IF(AND(C34&gt;Y14,E34&gt;Z14),Z14-C34,0))),0)),0)</f>
        <v>　</v>
      </c>
      <c r="Z34" s="857"/>
      <c r="AA34" s="858"/>
      <c r="AB34" s="856" t="str">
        <f t="shared" si="0"/>
        <v>　</v>
      </c>
      <c r="AC34" s="857"/>
      <c r="AD34" s="858"/>
      <c r="AE34" s="954" t="str">
        <f>IF(AH34="×",TIME(0,0,0),IF(AR4="非常勤",G34,S34))</f>
        <v>　</v>
      </c>
      <c r="AF34" s="885"/>
      <c r="AG34" s="885"/>
      <c r="AH34" s="352"/>
      <c r="AI34" s="954" t="str">
        <f>IF(AL34="×",TIME(0,0,0),IF(AR4="非常勤",J34,V34))</f>
        <v>　</v>
      </c>
      <c r="AJ34" s="885"/>
      <c r="AK34" s="885"/>
      <c r="AL34" s="352"/>
      <c r="AM34" s="954" t="str">
        <f>IF(AP34="×",TIME(0,0,0),IF(AR4="非常勤",M34,Y34))</f>
        <v>　</v>
      </c>
      <c r="AN34" s="885"/>
      <c r="AO34" s="885"/>
      <c r="AP34" s="352"/>
      <c r="AQ34" s="954" t="str">
        <f>IF(AT34="×",TIME(0,0,0),IF(AR4="非常勤",P34,AB34))</f>
        <v>　</v>
      </c>
      <c r="AR34" s="885"/>
      <c r="AS34" s="955"/>
      <c r="AT34" s="352"/>
      <c r="AU34" s="956"/>
      <c r="AV34" s="956"/>
      <c r="AW34" s="862"/>
      <c r="AX34" s="864"/>
      <c r="AY34" s="863"/>
      <c r="AZ34" s="865"/>
      <c r="BA34" s="866"/>
      <c r="BB34" s="866"/>
      <c r="BC34" s="867"/>
      <c r="BD34" s="377">
        <f>$A$34</f>
        <v>20</v>
      </c>
      <c r="BE34" s="378" t="str">
        <f>$B$34</f>
        <v>月</v>
      </c>
      <c r="BF34" s="854"/>
      <c r="BG34" s="855"/>
      <c r="BH34" s="854"/>
      <c r="BI34" s="855"/>
      <c r="BJ34" s="856" t="str">
        <f>IFERROR(IF(OR(BE34="日",BE34="祝",BE34=0,BF34=""),"　",MAX(IF(AND(BF34&lt;=BJ14,BH34&gt;BK14),BK14-BJ14,IF(AND(BF34&gt;BJ14,BH34&lt;=BK14),BH34-BF34,IF(AND(BF34&lt;=BJ14,BH34&lt;=BK14),BH34-BJ14,IF(AND(BF34&gt;BJ14,BH34&gt;BK14),BK14-BF34,0)))),0)),0)</f>
        <v>　</v>
      </c>
      <c r="BK34" s="857"/>
      <c r="BL34" s="858"/>
      <c r="BM34" s="856" t="str">
        <f>IFERROR(IF(OR(BE34="日",BE34="祝",BE34=0,BF34=""),"　",MAX(IF(AND(BF34&gt;BP14,BH34&gt;BN14),0,IF(AND(BF34&lt;=BP14,BF34&gt;BM14,BH34&gt;BN14),BP14-BF34,IF(AND(BF34&lt;=BP14,BF34&lt;=BM14,BH34&gt;BN14),BP14-BM14,IF(AND(BF34&gt;BM14,BH34&lt;=BN14),BH34-BF34,IF(AND(BF34&lt;=BM14,BH34&lt;=BN14),BH34-BM14,0))))),0)),0)</f>
        <v>　</v>
      </c>
      <c r="BN34" s="857"/>
      <c r="BO34" s="858"/>
      <c r="BP34" s="856" t="str">
        <f>IFERROR(IF(OR(BE34="日",BE34="祝",BE34=0,BF34=""),"　",MAX(IF(AND(BF34&lt;=BP14,BH34&gt;BQ14),BQ14-BP14,IF(BH34&lt;=BQ14,0,IF(AND(BF34&gt;BP14,BH34&gt;BQ14),BQ14-BF34,0))),0)),0)</f>
        <v>　</v>
      </c>
      <c r="BQ34" s="857"/>
      <c r="BR34" s="858"/>
      <c r="BS34" s="856" t="str">
        <f>IFERROR(IF(OR(BE34="日",BE34="祝",BE34=0,BF34=""),"　",MAX(IF(BF34&gt;BS14,BH34-BF34,IF(BF34&lt;=BS14,BH34-BS14,0)),0)),0)</f>
        <v>　</v>
      </c>
      <c r="BT34" s="857"/>
      <c r="BU34" s="858"/>
      <c r="BV34" s="856" t="str">
        <f>IFERROR(IF(OR(BE34="日",BE34="祝",BE34=0,BF34=""),"　",MAX(IF(AND(BF34&lt;=BV14,BH34&gt;BW14),BW14-BV14,IF(AND(BF34&gt;BV14,BH34&lt;=BW14),BH34-BF34,IF(AND(BF34&lt;=BV14,BH34&lt;=BW14),BH34-BV14,IF(AND(BF34&gt;BV14,BH34&gt;BW14),BW14-BF34,0)))),0)),0)</f>
        <v>　</v>
      </c>
      <c r="BW34" s="857"/>
      <c r="BX34" s="858"/>
      <c r="BY34" s="856" t="str">
        <f>IFERROR(IF(OR(BE34="日",BE34="祝",BE34=0,BF34=""),"　",MAX(IF(AND(BF34&gt;CB14,BH34&gt;BZ14),0,IF(AND(BF34&lt;=CB14,BF34&gt;BY14,BH34&gt;BZ14),CB14-BF34,IF(AND(BF34&lt;=CB14,BF34&lt;=BY14,BH34&gt;BZ14),CB14-BY14,IF(AND(BF34&gt;BY14,BH34&lt;=BZ14),BH34-BF34,IF(AND(BF34&lt;=BY14,BH34&lt;=BZ14),BH34-BY14,0))))),0)),0)</f>
        <v>　</v>
      </c>
      <c r="BZ34" s="857"/>
      <c r="CA34" s="858"/>
      <c r="CB34" s="856" t="str">
        <f>IFERROR(IF(OR(BE34="日",BE34="祝",BE34=0,BF34=""),"　",MAX(IF(AND(BF34&lt;=CB14,BH34&gt;CC14),CC14-CB14,IF(BH34&lt;=CC14,0,IF(AND(BF34&gt;CB14,BH34&gt;CC14),CC14-BF34,0))),0)),0)</f>
        <v>　</v>
      </c>
      <c r="CC34" s="857"/>
      <c r="CD34" s="858"/>
      <c r="CE34" s="856" t="str">
        <f t="shared" si="1"/>
        <v>　</v>
      </c>
      <c r="CF34" s="857"/>
      <c r="CG34" s="858"/>
      <c r="CH34" s="859" t="str">
        <f>IF(CK34="×",TIME(0,0,0),IF(CU4="非常勤",BJ34,BV34))</f>
        <v>　</v>
      </c>
      <c r="CI34" s="860"/>
      <c r="CJ34" s="861"/>
      <c r="CK34" s="352"/>
      <c r="CL34" s="859" t="str">
        <f>IF(CO34="×",TIME(0,0,0),IF(CU4="非常勤",BM34,BY34))</f>
        <v>　</v>
      </c>
      <c r="CM34" s="860"/>
      <c r="CN34" s="861"/>
      <c r="CO34" s="352"/>
      <c r="CP34" s="859" t="str">
        <f>IF(CS34="×",TIME(0,0,0),IF(CU4="非常勤",BP34,CB34))</f>
        <v>　</v>
      </c>
      <c r="CQ34" s="860"/>
      <c r="CR34" s="861"/>
      <c r="CS34" s="352"/>
      <c r="CT34" s="859" t="str">
        <f>IF(CW34="×",TIME(0,0,0),IF(CU4="非常勤",BS34,CE34))</f>
        <v>　</v>
      </c>
      <c r="CU34" s="860"/>
      <c r="CV34" s="861"/>
      <c r="CW34" s="352"/>
      <c r="CX34" s="862"/>
      <c r="CY34" s="863"/>
      <c r="CZ34" s="862"/>
      <c r="DA34" s="864"/>
      <c r="DB34" s="863"/>
      <c r="DC34" s="865"/>
      <c r="DD34" s="866"/>
      <c r="DE34" s="866"/>
      <c r="DF34" s="867"/>
      <c r="DG34" s="377">
        <f>$A$34</f>
        <v>20</v>
      </c>
      <c r="DH34" s="378" t="str">
        <f>$B$34</f>
        <v>月</v>
      </c>
      <c r="DI34" s="854"/>
      <c r="DJ34" s="855"/>
      <c r="DK34" s="854"/>
      <c r="DL34" s="855"/>
      <c r="DM34" s="856" t="str">
        <f>IFERROR(IF(OR(DH34="日",DH34="祝",DH34=0,DI34=""),"　",MAX(IF(AND(DI34&lt;=DM14,DK34&gt;DN14),DN14-DM14,IF(AND(DI34&gt;DM14,DK34&lt;=DN14),DK34-DI34,IF(AND(DI34&lt;=DM14,DK34&lt;=DN14),DK34-DM14,IF(AND(DI34&gt;DM14,DK34&gt;DN14),DN14-DI34,0)))),0)),0)</f>
        <v>　</v>
      </c>
      <c r="DN34" s="857"/>
      <c r="DO34" s="858"/>
      <c r="DP34" s="856" t="str">
        <f>IFERROR(IF(OR(DH34="日",DH34="祝",DH34=0,DI34=""),"　",MAX(IF(AND(DI34&gt;DS14,DK34&gt;DQ14),0,IF(AND(DI34&lt;=DS14,DI34&gt;DP14,DK34&gt;DQ14),DS14-DI34,IF(AND(DI34&lt;=DS14,DI34&lt;=DP14,DK34&gt;DQ14),DS14-DP14,IF(AND(DI34&gt;DP14,DK34&lt;=DQ14),DK34-DI34,IF(AND(DI34&lt;=DP14,DK34&lt;=DQ14),DK34-DP14,0))))),0)),0)</f>
        <v>　</v>
      </c>
      <c r="DQ34" s="857"/>
      <c r="DR34" s="858"/>
      <c r="DS34" s="856" t="str">
        <f>IFERROR(IF(OR(DH34="日",DH34="祝",DH34=0,DI34=""),"　",MAX(IF(AND(DI34&lt;=DS14,DK34&gt;DT14),DT14-DS14,IF(DK34&lt;=DT14,0,IF(AND(DI34&gt;DS14,DK34&gt;DT14),DT14-DI34,0))),0)),0)</f>
        <v>　</v>
      </c>
      <c r="DT34" s="857"/>
      <c r="DU34" s="858"/>
      <c r="DV34" s="856" t="str">
        <f>IFERROR(IF(OR(DH34="日",DH34="祝",DH34=0,DI34=""),"　",MAX(IF(DI34&gt;DV14,DK34-DI34,IF(DI34&lt;=DV14,DK34-DV14,0)),0)),0)</f>
        <v>　</v>
      </c>
      <c r="DW34" s="857"/>
      <c r="DX34" s="858"/>
      <c r="DY34" s="856" t="str">
        <f>IFERROR(IF(OR(DH34="日",DH34="祝",DH34=0,DI34=""),"　",MAX(IF(AND(DI34&lt;=DY14,DK34&gt;DZ14),DZ14-DY14,IF(AND(DI34&gt;DY14,DK34&lt;=DZ14),DK34-DI34,IF(AND(DI34&lt;=DY14,DK34&lt;=DZ14),DK34-DY14,IF(AND(DI34&gt;DY14,DK34&gt;DZ14),DZ14-DI34,0)))),0)),0)</f>
        <v>　</v>
      </c>
      <c r="DZ34" s="857"/>
      <c r="EA34" s="858"/>
      <c r="EB34" s="856" t="str">
        <f>IFERROR(IF(OR(DH34="日",DH34="祝",DH34=0,DI34=""),"　",MAX(IF(AND(DI34&gt;EE14,DK34&gt;EC14),0,IF(AND(DI34&lt;=EE14,DI34&gt;EB14,DK34&gt;EC14),EE14-DI34,IF(AND(DI34&lt;=EE14,DI34&lt;=EB14,DK34&gt;EC14),EE14-EB14,IF(AND(DI34&gt;EB14,DK34&lt;=EC14),DK34-DI34,IF(AND(DI34&lt;=EB14,DK34&lt;=EC14),DK34-EB14,0))))),0)),0)</f>
        <v>　</v>
      </c>
      <c r="EC34" s="857"/>
      <c r="ED34" s="858"/>
      <c r="EE34" s="856" t="str">
        <f>IFERROR(IF(OR(DH34="日",DH34="祝",DH34=0,DI34=""),"　",MAX(IF(AND(DI34&lt;=EE14,DK34&gt;EF14),EF14-EE14,IF(DK34&lt;=EF14,0,IF(AND(DI34&gt;EE14,DK34&gt;EF14),EF14-DI34,0))),0)),0)</f>
        <v>　</v>
      </c>
      <c r="EF34" s="857"/>
      <c r="EG34" s="858"/>
      <c r="EH34" s="856" t="str">
        <f t="shared" si="2"/>
        <v>　</v>
      </c>
      <c r="EI34" s="857"/>
      <c r="EJ34" s="858"/>
      <c r="EK34" s="859" t="str">
        <f>IF(EN34="×",TIME(0,0,0),IF(EX4="非常勤",DM34,DY34))</f>
        <v>　</v>
      </c>
      <c r="EL34" s="860"/>
      <c r="EM34" s="861"/>
      <c r="EN34" s="352"/>
      <c r="EO34" s="859" t="str">
        <f>IF(ER34="×",TIME(0,0,0),IF(EX4="非常勤",DP34,EB34))</f>
        <v>　</v>
      </c>
      <c r="EP34" s="860"/>
      <c r="EQ34" s="861"/>
      <c r="ER34" s="352"/>
      <c r="ES34" s="859" t="str">
        <f>IF(EV34="×",TIME(0,0,0),IF(EX4="非常勤",DS34,EE34))</f>
        <v>　</v>
      </c>
      <c r="ET34" s="860"/>
      <c r="EU34" s="861"/>
      <c r="EV34" s="352"/>
      <c r="EW34" s="859" t="str">
        <f>IF(EZ34="×",TIME(0,0,0),IF(EX4="非常勤",DV34,EH34))</f>
        <v>　</v>
      </c>
      <c r="EX34" s="860"/>
      <c r="EY34" s="861"/>
      <c r="EZ34" s="352"/>
      <c r="FA34" s="862"/>
      <c r="FB34" s="863"/>
      <c r="FC34" s="862"/>
      <c r="FD34" s="864"/>
      <c r="FE34" s="863"/>
      <c r="FF34" s="865"/>
      <c r="FG34" s="866"/>
      <c r="FH34" s="866"/>
      <c r="FI34" s="867"/>
      <c r="FJ34" s="377">
        <f>$A$34</f>
        <v>20</v>
      </c>
      <c r="FK34" s="378" t="str">
        <f>$B$34</f>
        <v>月</v>
      </c>
      <c r="FL34" s="854"/>
      <c r="FM34" s="855"/>
      <c r="FN34" s="854"/>
      <c r="FO34" s="855"/>
      <c r="FP34" s="856" t="str">
        <f>IFERROR(IF(OR(FK34="日",FK34="祝",FK34=0,FL34=""),"　",MAX(IF(AND(FL34&lt;=FP14,FN34&gt;FQ14),FQ14-FP14,IF(AND(FL34&gt;FP14,FN34&lt;=FQ14),FN34-FL34,IF(AND(FL34&lt;=FP14,FN34&lt;=FQ14),FN34-FP14,IF(AND(FL34&gt;FP14,FN34&gt;FQ14),FQ14-FL34,0)))),0)),0)</f>
        <v>　</v>
      </c>
      <c r="FQ34" s="857"/>
      <c r="FR34" s="858"/>
      <c r="FS34" s="856" t="str">
        <f>IFERROR(IF(OR(FK34="日",FK34="祝",FK34=0,FL34=""),"　",MAX(IF(AND(FL34&gt;FV14,FN34&gt;FT14),0,IF(AND(FL34&lt;=FV14,FL34&gt;FS14,FN34&gt;FT14),FV14-FL34,IF(AND(FL34&lt;=FV14,FL34&lt;=FS14,FN34&gt;FT14),FV14-FS14,IF(AND(FL34&gt;FS14,FN34&lt;=FT14),FN34-FL34,IF(AND(FL34&lt;=FS14,FN34&lt;=FT14),FN34-FS14,0))))),0)),0)</f>
        <v>　</v>
      </c>
      <c r="FT34" s="857"/>
      <c r="FU34" s="858"/>
      <c r="FV34" s="856" t="str">
        <f>IFERROR(IF(OR(FK34="日",FK34="祝",FK34=0,FL34=""),"　",MAX(IF(AND(FL34&lt;=FV14,FN34&gt;FW14),FW14-FV14,IF(FN34&lt;=FW14,0,IF(AND(FL34&gt;FV14,FN34&gt;FW14),FW14-FL34,0))),0)),0)</f>
        <v>　</v>
      </c>
      <c r="FW34" s="857"/>
      <c r="FX34" s="858"/>
      <c r="FY34" s="856" t="str">
        <f>IFERROR(IF(OR(FK34="日",FK34="祝",FK34=0,FL34=""),"　",MAX(IF(FL34&gt;FY14,FN34-FL34,IF(FL34&lt;=FY14,FN34-FY14,0)),0)),0)</f>
        <v>　</v>
      </c>
      <c r="FZ34" s="857"/>
      <c r="GA34" s="858"/>
      <c r="GB34" s="856" t="str">
        <f>IFERROR(IF(OR(FK34="日",FK34="祝",FK34=0,FL34=""),"　",MAX(IF(AND(FL34&lt;=GB14,FN34&gt;GC14),GC14-GB14,IF(AND(FL34&gt;GB14,FN34&lt;=GC14),FN34-FL34,IF(AND(FL34&lt;=GB14,FN34&lt;=GC14),FN34-GB14,IF(AND(FL34&gt;GB14,FN34&gt;GC14),GC14-FL34,0)))),0)),0)</f>
        <v>　</v>
      </c>
      <c r="GC34" s="857"/>
      <c r="GD34" s="858"/>
      <c r="GE34" s="856" t="str">
        <f>IFERROR(IF(OR(FK34="日",FK34="祝",FK34=0,FL34=""),"　",MAX(IF(AND(FL34&gt;GH14,FN34&gt;GF14),0,IF(AND(FL34&lt;=GH14,FL34&gt;GE14,FN34&gt;GF14),GH14-FL34,IF(AND(FL34&lt;=GH14,FL34&lt;=GE14,FN34&gt;GF14),GH14-GE14,IF(AND(FL34&gt;GE14,FN34&lt;=GF14),FN34-FL34,IF(AND(FL34&lt;=GE14,FN34&lt;=GF14),FN34-GE14,0))))),0)),0)</f>
        <v>　</v>
      </c>
      <c r="GF34" s="857"/>
      <c r="GG34" s="858"/>
      <c r="GH34" s="856" t="str">
        <f>IFERROR(IF(OR(FK34="日",FK34="祝",FK34=0,FL34=""),"　",MAX(IF(AND(FL34&lt;=GH14,FN34&gt;GI14),GI14-GH14,IF(FN34&lt;=GI14,0,IF(AND(FL34&gt;GH14,FN34&gt;GI14),GI14-FL34,0))),0)),0)</f>
        <v>　</v>
      </c>
      <c r="GI34" s="857"/>
      <c r="GJ34" s="858"/>
      <c r="GK34" s="856" t="str">
        <f t="shared" si="3"/>
        <v>　</v>
      </c>
      <c r="GL34" s="857"/>
      <c r="GM34" s="858"/>
      <c r="GN34" s="859" t="str">
        <f>IF(GQ34="×",TIME(0,0,0),IF(HA4="非常勤",FP34,GB34))</f>
        <v>　</v>
      </c>
      <c r="GO34" s="860"/>
      <c r="GP34" s="861"/>
      <c r="GQ34" s="352"/>
      <c r="GR34" s="859" t="str">
        <f>IF(GU34="×",TIME(0,0,0),IF(HA4="非常勤",FS34,GE34))</f>
        <v>　</v>
      </c>
      <c r="GS34" s="860"/>
      <c r="GT34" s="861"/>
      <c r="GU34" s="352"/>
      <c r="GV34" s="859" t="str">
        <f>IF(GY34="×",TIME(0,0,0),IF(HA4="非常勤",FV34,GH34))</f>
        <v>　</v>
      </c>
      <c r="GW34" s="860"/>
      <c r="GX34" s="861"/>
      <c r="GY34" s="352"/>
      <c r="GZ34" s="859" t="str">
        <f>IF(HC34="×",TIME(0,0,0),IF(HA4="非常勤",FY34,GK34))</f>
        <v>　</v>
      </c>
      <c r="HA34" s="860"/>
      <c r="HB34" s="861"/>
      <c r="HC34" s="352"/>
      <c r="HD34" s="862"/>
      <c r="HE34" s="863"/>
      <c r="HF34" s="862"/>
      <c r="HG34" s="864"/>
      <c r="HH34" s="863"/>
      <c r="HI34" s="865"/>
      <c r="HJ34" s="866"/>
      <c r="HK34" s="866"/>
      <c r="HL34" s="867"/>
      <c r="HM34" s="377">
        <f>$A$34</f>
        <v>20</v>
      </c>
      <c r="HN34" s="378" t="str">
        <f>$B$34</f>
        <v>月</v>
      </c>
      <c r="HO34" s="854"/>
      <c r="HP34" s="855"/>
      <c r="HQ34" s="854"/>
      <c r="HR34" s="855"/>
      <c r="HS34" s="856" t="str">
        <f>IFERROR(IF(OR(HN34="日",HN34="祝",HN34=0,HO34=""),"　",MAX(IF(AND(HO34&lt;=HS14,HQ34&gt;HT14),HT14-HS14,IF(AND(HO34&gt;HS14,HQ34&lt;=HT14),HQ34-HO34,IF(AND(HO34&lt;=HS14,HQ34&lt;=HT14),HQ34-HS14,IF(AND(HO34&gt;HS14,HQ34&gt;HT14),HT14-HO34,0)))),0)),0)</f>
        <v>　</v>
      </c>
      <c r="HT34" s="857"/>
      <c r="HU34" s="858"/>
      <c r="HV34" s="856" t="str">
        <f>IFERROR(IF(OR(HN34="日",HN34="祝",HN34=0,HO34=""),"　",MAX(IF(AND(HO34&gt;HY14,HQ34&gt;HW14),0,IF(AND(HO34&lt;=HY14,HO34&gt;HV14,HQ34&gt;HW14),HY14-HO34,IF(AND(HO34&lt;=HY14,HO34&lt;=HV14,HQ34&gt;HW14),HY14-HV14,IF(AND(HO34&gt;HV14,HQ34&lt;=HW14),HQ34-HO34,IF(AND(HO34&lt;=HV14,HQ34&lt;=HW14),HQ34-HV14,0))))),0)),0)</f>
        <v>　</v>
      </c>
      <c r="HW34" s="857"/>
      <c r="HX34" s="858"/>
      <c r="HY34" s="856" t="str">
        <f>IFERROR(IF(OR(HN34="日",HN34="祝",HN34=0,HO34=""),"　",MAX(IF(AND(HO34&lt;=HY14,HQ34&gt;HZ14),HZ14-HY14,IF(HQ34&lt;=HZ14,0,IF(AND(HO34&gt;HY14,HQ34&gt;HZ14),HZ14-HO34,0))),0)),0)</f>
        <v>　</v>
      </c>
      <c r="HZ34" s="857"/>
      <c r="IA34" s="858"/>
      <c r="IB34" s="856" t="str">
        <f>IFERROR(IF(OR(HN34="日",HN34="祝",HN34=0,HO34=""),"　",MAX(IF(HO34&gt;IB14,HQ34-HO34,IF(HO34&lt;=IB14,HQ34-IB14,0)),0)),0)</f>
        <v>　</v>
      </c>
      <c r="IC34" s="857"/>
      <c r="ID34" s="858"/>
      <c r="IE34" s="856" t="str">
        <f>IFERROR(IF(OR(HN34="日",HN34="祝",HN34=0,HO34=""),"　",MAX(IF(AND(HO34&lt;=IE14,HQ34&gt;IF14),IF14-IE14,IF(AND(HO34&gt;IE14,HQ34&lt;=IF14),HQ34-HO34,IF(AND(HO34&lt;=IE14,HQ34&lt;=IF14),HQ34-IE14,IF(AND(HO34&gt;IE14,HQ34&gt;IF14),IF14-HO34,0)))),0)),0)</f>
        <v>　</v>
      </c>
      <c r="IF34" s="857"/>
      <c r="IG34" s="858"/>
      <c r="IH34" s="856" t="str">
        <f>IFERROR(IF(OR(HN34="日",HN34="祝",HN34=0,HO34=""),"　",MAX(IF(AND(HO34&gt;IK14,HQ34&gt;II14),0,IF(AND(HO34&lt;=IK14,HO34&gt;IH14,HQ34&gt;II14),IK14-HO34,IF(AND(HO34&lt;=IK14,HO34&lt;=IH14,HQ34&gt;II14),IK14-IH14,IF(AND(HO34&gt;IH14,HQ34&lt;=II14),HQ34-HO34,IF(AND(HO34&lt;=IH14,HQ34&lt;=II14),HQ34-IH14,0))))),0)),0)</f>
        <v>　</v>
      </c>
      <c r="II34" s="857"/>
      <c r="IJ34" s="858"/>
      <c r="IK34" s="856" t="str">
        <f>IFERROR(IF(OR(HN34="日",HN34="祝",HN34=0,HO34=""),"　",MAX(IF(AND(HO34&lt;=IK14,HQ34&gt;IL14),IL14-IK14,IF(HQ34&lt;=IL14,0,IF(AND(HO34&gt;IK14,HQ34&gt;IL14),IL14-HO34,0))),0)),0)</f>
        <v>　</v>
      </c>
      <c r="IL34" s="857"/>
      <c r="IM34" s="858"/>
      <c r="IN34" s="856" t="str">
        <f t="shared" si="4"/>
        <v>　</v>
      </c>
      <c r="IO34" s="857"/>
      <c r="IP34" s="858"/>
      <c r="IQ34" s="859" t="str">
        <f>IF(IT34="×",TIME(0,0,0),IF(JD4="非常勤",HS34,IE34))</f>
        <v>　</v>
      </c>
      <c r="IR34" s="860"/>
      <c r="IS34" s="861"/>
      <c r="IT34" s="352"/>
      <c r="IU34" s="859" t="str">
        <f>IF(IX34="×",TIME(0,0,0),IF(JD4="非常勤",HV34,IH34))</f>
        <v>　</v>
      </c>
      <c r="IV34" s="860"/>
      <c r="IW34" s="861"/>
      <c r="IX34" s="352"/>
      <c r="IY34" s="859" t="str">
        <f>IF(JB34="×",TIME(0,0,0),IF(JD4="非常勤",HY34,IK34))</f>
        <v>　</v>
      </c>
      <c r="IZ34" s="860"/>
      <c r="JA34" s="861"/>
      <c r="JB34" s="352"/>
      <c r="JC34" s="859" t="str">
        <f>IF(JF34="×",TIME(0,0,0),IF(JD4="非常勤",IB34,IN34))</f>
        <v>　</v>
      </c>
      <c r="JD34" s="860"/>
      <c r="JE34" s="861"/>
      <c r="JF34" s="352"/>
      <c r="JG34" s="862"/>
      <c r="JH34" s="863"/>
      <c r="JI34" s="862"/>
      <c r="JJ34" s="864"/>
      <c r="JK34" s="863"/>
      <c r="JL34" s="865"/>
      <c r="JM34" s="866"/>
      <c r="JN34" s="866"/>
      <c r="JO34" s="867"/>
      <c r="JP34" s="377">
        <f>$A$34</f>
        <v>20</v>
      </c>
      <c r="JQ34" s="378" t="str">
        <f>$B$34</f>
        <v>月</v>
      </c>
      <c r="JR34" s="854"/>
      <c r="JS34" s="855"/>
      <c r="JT34" s="854"/>
      <c r="JU34" s="855"/>
      <c r="JV34" s="856" t="str">
        <f>IFERROR(IF(OR(JQ34="日",JQ34="祝",JQ34=0,JR34=""),"　",MAX(IF(AND(JR34&lt;=JV14,JT34&gt;JW14),JW14-JV14,IF(AND(JR34&gt;JV14,JT34&lt;=JW14),JT34-JR34,IF(AND(JR34&lt;=JV14,JT34&lt;=JW14),JT34-JV14,IF(AND(JR34&gt;JV14,JT34&gt;JW14),JW14-JR34,0)))),0)),0)</f>
        <v>　</v>
      </c>
      <c r="JW34" s="857"/>
      <c r="JX34" s="858"/>
      <c r="JY34" s="856" t="str">
        <f>IFERROR(IF(OR(JQ34="日",JQ34="祝",JQ34=0,JR34=""),"　",MAX(IF(AND(JR34&gt;KB14,JT34&gt;JZ14),0,IF(AND(JR34&lt;=KB14,JR34&gt;JY14,JT34&gt;JZ14),KB14-JR34,IF(AND(JR34&lt;=KB14,JR34&lt;=JY14,JT34&gt;JZ14),KB14-JY14,IF(AND(JR34&gt;JY14,JT34&lt;=JZ14),JT34-JR34,IF(AND(JR34&lt;=JY14,JT34&lt;=JZ14),JT34-JY14,0))))),0)),0)</f>
        <v>　</v>
      </c>
      <c r="JZ34" s="857"/>
      <c r="KA34" s="858"/>
      <c r="KB34" s="856" t="str">
        <f>IFERROR(IF(OR(JQ34="日",JQ34="祝",JQ34=0,JR34=""),"　",MAX(IF(AND(JR34&lt;=KB14,JT34&gt;KC14),KC14-KB14,IF(JT34&lt;=KC14,0,IF(AND(JR34&gt;KB14,JT34&gt;KC14),KC14-JR34,0))),0)),0)</f>
        <v>　</v>
      </c>
      <c r="KC34" s="857"/>
      <c r="KD34" s="858"/>
      <c r="KE34" s="856" t="str">
        <f>IFERROR(IF(OR(JQ34="日",JQ34="祝",JQ34=0,JR34=""),"　",MAX(IF(JR34&gt;KE14,JT34-JR34,IF(JR34&lt;=KE14,JT34-KE14,0)),0)),0)</f>
        <v>　</v>
      </c>
      <c r="KF34" s="857"/>
      <c r="KG34" s="858"/>
      <c r="KH34" s="856" t="str">
        <f>IFERROR(IF(OR(JQ34="日",JQ34="祝",JQ34=0,JR34=""),"　",MAX(IF(AND(JR34&lt;=KH14,JT34&gt;KI14),KI14-KH14,IF(AND(JR34&gt;KH14,JT34&lt;=KI14),JT34-JR34,IF(AND(JR34&lt;=KH14,JT34&lt;=KI14),JT34-KH14,IF(AND(JR34&gt;KH14,JT34&gt;KI14),KI14-JR34,0)))),0)),0)</f>
        <v>　</v>
      </c>
      <c r="KI34" s="857"/>
      <c r="KJ34" s="858"/>
      <c r="KK34" s="856" t="str">
        <f>IFERROR(IF(OR(JQ34="日",JQ34="祝",JQ34=0,JR34=""),"　",MAX(IF(AND(JR34&gt;KN14,JT34&gt;KL14),0,IF(AND(JR34&lt;=KN14,JR34&gt;KK14,JT34&gt;KL14),KN14-JR34,IF(AND(JR34&lt;=KN14,JR34&lt;=KK14,JT34&gt;KL14),KN14-KK14,IF(AND(JR34&gt;KK14,JT34&lt;=KL14),JT34-JR34,IF(AND(JR34&lt;=KK14,JT34&lt;=KL14),JT34-KK14,0))))),0)),0)</f>
        <v>　</v>
      </c>
      <c r="KL34" s="857"/>
      <c r="KM34" s="858"/>
      <c r="KN34" s="856" t="str">
        <f>IFERROR(IF(OR(JQ34="日",JQ34="祝",JQ34=0,JR34=""),"　",MAX(IF(AND(JR34&lt;=KN14,JT34&gt;KO14),KO14-KN14,IF(JT34&lt;=KO14,0,IF(AND(JR34&gt;KN14,JT34&gt;KO14),KO14-JR34,0))),0)),0)</f>
        <v>　</v>
      </c>
      <c r="KO34" s="857"/>
      <c r="KP34" s="858"/>
      <c r="KQ34" s="856" t="str">
        <f t="shared" si="5"/>
        <v>　</v>
      </c>
      <c r="KR34" s="857"/>
      <c r="KS34" s="858"/>
      <c r="KT34" s="859" t="str">
        <f>IF(KW34="×",TIME(0,0,0),IF(LG4="非常勤",JV34,KH34))</f>
        <v>　</v>
      </c>
      <c r="KU34" s="860"/>
      <c r="KV34" s="861"/>
      <c r="KW34" s="352"/>
      <c r="KX34" s="859" t="str">
        <f>IF(LA34="×",TIME(0,0,0),IF(LG4="非常勤",JY34,KK34))</f>
        <v>　</v>
      </c>
      <c r="KY34" s="860"/>
      <c r="KZ34" s="861"/>
      <c r="LA34" s="352"/>
      <c r="LB34" s="859" t="str">
        <f>IF(LE34="×",TIME(0,0,0),IF(LG4="非常勤",KB34,KN34))</f>
        <v>　</v>
      </c>
      <c r="LC34" s="860"/>
      <c r="LD34" s="861"/>
      <c r="LE34" s="352"/>
      <c r="LF34" s="859" t="str">
        <f>IF(LI34="×",TIME(0,0,0),IF(LG4="非常勤",KE34,KQ34))</f>
        <v>　</v>
      </c>
      <c r="LG34" s="860"/>
      <c r="LH34" s="861"/>
      <c r="LI34" s="352"/>
      <c r="LJ34" s="862"/>
      <c r="LK34" s="863"/>
      <c r="LL34" s="862"/>
      <c r="LM34" s="864"/>
      <c r="LN34" s="863"/>
      <c r="LO34" s="865"/>
      <c r="LP34" s="866"/>
      <c r="LQ34" s="866"/>
      <c r="LR34" s="867"/>
      <c r="LS34" s="377">
        <f>$A$34</f>
        <v>20</v>
      </c>
      <c r="LT34" s="378" t="str">
        <f>$B$34</f>
        <v>月</v>
      </c>
      <c r="LU34" s="854"/>
      <c r="LV34" s="855"/>
      <c r="LW34" s="854"/>
      <c r="LX34" s="855"/>
      <c r="LY34" s="856" t="str">
        <f>IFERROR(IF(OR(LT34="日",LT34="祝",LT34=0,LU34=""),"　",MAX(IF(AND(LU34&lt;=LY14,LW34&gt;LZ14),LZ14-LY14,IF(AND(LU34&gt;LY14,LW34&lt;=LZ14),LW34-LU34,IF(AND(LU34&lt;=LY14,LW34&lt;=LZ14),LW34-LY14,IF(AND(LU34&gt;LY14,LW34&gt;LZ14),LZ14-LU34,0)))),0)),0)</f>
        <v>　</v>
      </c>
      <c r="LZ34" s="857"/>
      <c r="MA34" s="858"/>
      <c r="MB34" s="856" t="str">
        <f>IFERROR(IF(OR(LT34="日",LT34="祝",LT34=0,LU34=""),"　",MAX(IF(AND(LU34&gt;ME14,LW34&gt;MC14),0,IF(AND(LU34&lt;=ME14,LU34&gt;MB14,LW34&gt;MC14),ME14-LU34,IF(AND(LU34&lt;=ME14,LU34&lt;=MB14,LW34&gt;MC14),ME14-MB14,IF(AND(LU34&gt;MB14,LW34&lt;=MC14),LW34-LU34,IF(AND(LU34&lt;=MB14,LW34&lt;=MC14),LW34-MB14,0))))),0)),0)</f>
        <v>　</v>
      </c>
      <c r="MC34" s="857"/>
      <c r="MD34" s="858"/>
      <c r="ME34" s="856" t="str">
        <f>IFERROR(IF(OR(LT34="日",LT34="祝",LT34=0,LU34=""),"　",MAX(IF(AND(LU34&lt;=ME14,LW34&gt;MF14),MF14-ME14,IF(LW34&lt;=MF14,0,IF(AND(LU34&gt;ME14,LW34&gt;MF14),MF14-LU34,0))),0)),0)</f>
        <v>　</v>
      </c>
      <c r="MF34" s="857"/>
      <c r="MG34" s="858"/>
      <c r="MH34" s="856" t="str">
        <f>IFERROR(IF(OR(LT34="日",LT34="祝",LT34=0,LU34=""),"　",MAX(IF(LU34&gt;MH14,LW34-LU34,IF(LU34&lt;=MH14,LW34-MH14,0)),0)),0)</f>
        <v>　</v>
      </c>
      <c r="MI34" s="857"/>
      <c r="MJ34" s="858"/>
      <c r="MK34" s="856" t="str">
        <f>IFERROR(IF(OR(LT34="日",LT34="祝",LT34=0,LU34=""),"　",MAX(IF(AND(LU34&lt;=MK14,LW34&gt;ML14),ML14-MK14,IF(AND(LU34&gt;MK14,LW34&lt;=ML14),LW34-LU34,IF(AND(LU34&lt;=MK14,LW34&lt;=ML14),LW34-MK14,IF(AND(LU34&gt;MK14,LW34&gt;ML14),ML14-LU34,0)))),0)),0)</f>
        <v>　</v>
      </c>
      <c r="ML34" s="857"/>
      <c r="MM34" s="858"/>
      <c r="MN34" s="856" t="str">
        <f>IFERROR(IF(OR(LT34="日",LT34="祝",LT34=0,LU34=""),"　",MAX(IF(AND(LU34&gt;MQ14,LW34&gt;MO14),0,IF(AND(LU34&lt;=MQ14,LU34&gt;MN14,LW34&gt;MO14),MQ14-LU34,IF(AND(LU34&lt;=MQ14,LU34&lt;=MN14,LW34&gt;MO14),MQ14-MN14,IF(AND(LU34&gt;MN14,LW34&lt;=MO14),LW34-LU34,IF(AND(LU34&lt;=MN14,LW34&lt;=MO14),LW34-MN14,0))))),0)),0)</f>
        <v>　</v>
      </c>
      <c r="MO34" s="857"/>
      <c r="MP34" s="858"/>
      <c r="MQ34" s="856" t="str">
        <f>IFERROR(IF(OR(LT34="日",LT34="祝",LT34=0,LU34=""),"　",MAX(IF(AND(LU34&lt;=MQ14,LW34&gt;MR14),MR14-MQ14,IF(LW34&lt;=MR14,0,IF(AND(LU34&gt;MQ14,LW34&gt;MR14),MR14-LU34,0))),0)),0)</f>
        <v>　</v>
      </c>
      <c r="MR34" s="857"/>
      <c r="MS34" s="858"/>
      <c r="MT34" s="856" t="str">
        <f t="shared" si="6"/>
        <v>　</v>
      </c>
      <c r="MU34" s="857"/>
      <c r="MV34" s="858"/>
      <c r="MW34" s="859" t="str">
        <f>IF(MZ34="×",TIME(0,0,0),IF(NJ4="非常勤",LY34,MK34))</f>
        <v>　</v>
      </c>
      <c r="MX34" s="860"/>
      <c r="MY34" s="861"/>
      <c r="MZ34" s="352"/>
      <c r="NA34" s="859" t="str">
        <f>IF(ND34="×",TIME(0,0,0),IF(NJ4="非常勤",MB34,MN34))</f>
        <v>　</v>
      </c>
      <c r="NB34" s="860"/>
      <c r="NC34" s="861"/>
      <c r="ND34" s="352"/>
      <c r="NE34" s="859" t="str">
        <f>IF(NH34="×",TIME(0,0,0),IF(NJ4="非常勤",ME34,MQ34))</f>
        <v>　</v>
      </c>
      <c r="NF34" s="860"/>
      <c r="NG34" s="861"/>
      <c r="NH34" s="352"/>
      <c r="NI34" s="859" t="str">
        <f>IF(NL34="×",TIME(0,0,0),IF(NJ4="非常勤",MH34,MT34))</f>
        <v>　</v>
      </c>
      <c r="NJ34" s="860"/>
      <c r="NK34" s="861"/>
      <c r="NL34" s="352"/>
      <c r="NM34" s="862"/>
      <c r="NN34" s="863"/>
      <c r="NO34" s="862"/>
      <c r="NP34" s="864"/>
      <c r="NQ34" s="863"/>
      <c r="NR34" s="865"/>
      <c r="NS34" s="866"/>
      <c r="NT34" s="866"/>
      <c r="NU34" s="867"/>
      <c r="NV34" s="377">
        <f>$A$34</f>
        <v>20</v>
      </c>
      <c r="NW34" s="378" t="str">
        <f>$B$34</f>
        <v>月</v>
      </c>
      <c r="NX34" s="854"/>
      <c r="NY34" s="855"/>
      <c r="NZ34" s="854"/>
      <c r="OA34" s="855"/>
      <c r="OB34" s="856" t="str">
        <f>IFERROR(IF(OR(NW34="日",NW34="祝",NW34=0,NX34=""),"　",MAX(IF(AND(NX34&lt;=OB14,NZ34&gt;OC14),OC14-OB14,IF(AND(NX34&gt;OB14,NZ34&lt;=OC14),NZ34-NX34,IF(AND(NX34&lt;=OB14,NZ34&lt;=OC14),NZ34-OB14,IF(AND(NX34&gt;OB14,NZ34&gt;OC14),OC14-NX34,0)))),0)),0)</f>
        <v>　</v>
      </c>
      <c r="OC34" s="857"/>
      <c r="OD34" s="858"/>
      <c r="OE34" s="856" t="str">
        <f>IFERROR(IF(OR(NW34="日",NW34="祝",NW34=0,NX34=""),"　",MAX(IF(AND(NX34&gt;OH14,NZ34&gt;OF14),0,IF(AND(NX34&lt;=OH14,NX34&gt;OE14,NZ34&gt;OF14),OH14-NX34,IF(AND(NX34&lt;=OH14,NX34&lt;=OE14,NZ34&gt;OF14),OH14-OE14,IF(AND(NX34&gt;OE14,NZ34&lt;=OF14),NZ34-NX34,IF(AND(NX34&lt;=OE14,NZ34&lt;=OF14),NZ34-OE14,0))))),0)),0)</f>
        <v>　</v>
      </c>
      <c r="OF34" s="857"/>
      <c r="OG34" s="858"/>
      <c r="OH34" s="856" t="str">
        <f>IFERROR(IF(OR(NW34="日",NW34="祝",NW34=0,NX34=""),"　",MAX(IF(AND(NX34&lt;=OH14,NZ34&gt;OI14),OI14-OH14,IF(NZ34&lt;=OI14,0,IF(AND(NX34&gt;OH14,NZ34&gt;OI14),OI14-NX34,0))),0)),0)</f>
        <v>　</v>
      </c>
      <c r="OI34" s="857"/>
      <c r="OJ34" s="858"/>
      <c r="OK34" s="856" t="str">
        <f>IFERROR(IF(OR(NW34="日",NW34="祝",NW34=0,NX34=""),"　",MAX(IF(NX34&gt;OK14,NZ34-NX34,IF(NX34&lt;=OK14,NZ34-OK14,0)),0)),0)</f>
        <v>　</v>
      </c>
      <c r="OL34" s="857"/>
      <c r="OM34" s="858"/>
      <c r="ON34" s="856" t="str">
        <f>IFERROR(IF(OR(NW34="日",NW34="祝",NW34=0,NX34=""),"　",MAX(IF(AND(NX34&lt;=ON14,NZ34&gt;OO14),OO14-ON14,IF(AND(NX34&gt;ON14,NZ34&lt;=OO14),NZ34-NX34,IF(AND(NX34&lt;=ON14,NZ34&lt;=OO14),NZ34-ON14,IF(AND(NX34&gt;ON14,NZ34&gt;OO14),OO14-NX34,0)))),0)),0)</f>
        <v>　</v>
      </c>
      <c r="OO34" s="857"/>
      <c r="OP34" s="858"/>
      <c r="OQ34" s="856" t="str">
        <f>IFERROR(IF(OR(NW34="日",NW34="祝",NW34=0,NX34=""),"　",MAX(IF(AND(NX34&gt;OT14,NZ34&gt;OR14),0,IF(AND(NX34&lt;=OT14,NX34&gt;OQ14,NZ34&gt;OR14),OT14-NX34,IF(AND(NX34&lt;=OT14,NX34&lt;=OQ14,NZ34&gt;OR14),OT14-OQ14,IF(AND(NX34&gt;OQ14,NZ34&lt;=OR14),NZ34-NX34,IF(AND(NX34&lt;=OQ14,NZ34&lt;=OR14),NZ34-OQ14,0))))),0)),0)</f>
        <v>　</v>
      </c>
      <c r="OR34" s="857"/>
      <c r="OS34" s="858"/>
      <c r="OT34" s="856" t="str">
        <f>IFERROR(IF(OR(NW34="日",NW34="祝",NW34=0,NX34=""),"　",MAX(IF(AND(NX34&lt;=OT14,NZ34&gt;OU14),OU14-OT14,IF(NZ34&lt;=OU14,0,IF(AND(NX34&gt;OT14,NZ34&gt;OU14),OU14-NX34,0))),0)),0)</f>
        <v>　</v>
      </c>
      <c r="OU34" s="857"/>
      <c r="OV34" s="858"/>
      <c r="OW34" s="856" t="str">
        <f t="shared" si="7"/>
        <v>　</v>
      </c>
      <c r="OX34" s="857"/>
      <c r="OY34" s="858"/>
      <c r="OZ34" s="859" t="str">
        <f>IF(PC34="×",TIME(0,0,0),IF(PM4="非常勤",OB34,ON34))</f>
        <v>　</v>
      </c>
      <c r="PA34" s="860"/>
      <c r="PB34" s="861"/>
      <c r="PC34" s="352"/>
      <c r="PD34" s="859" t="str">
        <f>IF(PG34="×",TIME(0,0,0),IF(PM4="非常勤",OE34,OQ34))</f>
        <v>　</v>
      </c>
      <c r="PE34" s="860"/>
      <c r="PF34" s="861"/>
      <c r="PG34" s="352"/>
      <c r="PH34" s="859" t="str">
        <f>IF(PK34="×",TIME(0,0,0),IF(PM4="非常勤",OH34,OT34))</f>
        <v>　</v>
      </c>
      <c r="PI34" s="860"/>
      <c r="PJ34" s="861"/>
      <c r="PK34" s="352"/>
      <c r="PL34" s="859" t="str">
        <f>IF(PO34="×",TIME(0,0,0),IF(PM4="非常勤",OK34,OW34))</f>
        <v>　</v>
      </c>
      <c r="PM34" s="860"/>
      <c r="PN34" s="861"/>
      <c r="PO34" s="352"/>
      <c r="PP34" s="862"/>
      <c r="PQ34" s="863"/>
      <c r="PR34" s="862"/>
      <c r="PS34" s="864"/>
      <c r="PT34" s="863"/>
      <c r="PU34" s="865"/>
      <c r="PV34" s="866"/>
      <c r="PW34" s="866"/>
      <c r="PX34" s="867"/>
      <c r="PY34" s="377">
        <f>$A$34</f>
        <v>20</v>
      </c>
      <c r="PZ34" s="378" t="str">
        <f>$B$34</f>
        <v>月</v>
      </c>
      <c r="QA34" s="854"/>
      <c r="QB34" s="855"/>
      <c r="QC34" s="854"/>
      <c r="QD34" s="855"/>
      <c r="QE34" s="856" t="str">
        <f>IFERROR(IF(OR(PZ34="日",PZ34="祝",PZ34=0,QA34=""),"　",MAX(IF(AND(QA34&lt;=QE14,QC34&gt;QF14),QF14-QE14,IF(AND(QA34&gt;QE14,QC34&lt;=QF14),QC34-QA34,IF(AND(QA34&lt;=QE14,QC34&lt;=QF14),QC34-QE14,IF(AND(QA34&gt;QE14,QC34&gt;QF14),QF14-QA34,0)))),0)),0)</f>
        <v>　</v>
      </c>
      <c r="QF34" s="857"/>
      <c r="QG34" s="858"/>
      <c r="QH34" s="856" t="str">
        <f>IFERROR(IF(OR(PZ34="日",PZ34="祝",PZ34=0,QA34=""),"　",MAX(IF(AND(QA34&gt;QK14,QC34&gt;QI14),0,IF(AND(QA34&lt;=QK14,QA34&gt;QH14,QC34&gt;QI14),QK14-QA34,IF(AND(QA34&lt;=QK14,QA34&lt;=QH14,QC34&gt;QI14),QK14-QH14,IF(AND(QA34&gt;QH14,QC34&lt;=QI14),QC34-QA34,IF(AND(QA34&lt;=QH14,QC34&lt;=QI14),QC34-QH14,0))))),0)),0)</f>
        <v>　</v>
      </c>
      <c r="QI34" s="857"/>
      <c r="QJ34" s="858"/>
      <c r="QK34" s="856" t="str">
        <f>IFERROR(IF(OR(PZ34="日",PZ34="祝",PZ34=0,QA34=""),"　",MAX(IF(AND(QA34&lt;=QK14,QC34&gt;QL14),QL14-QK14,IF(QC34&lt;=QL14,0,IF(AND(QA34&gt;QK14,QC34&gt;QL14),QL14-QA34,0))),0)),0)</f>
        <v>　</v>
      </c>
      <c r="QL34" s="857"/>
      <c r="QM34" s="858"/>
      <c r="QN34" s="856" t="str">
        <f>IFERROR(IF(OR(PZ34="日",PZ34="祝",PZ34=0,QA34=""),"　",MAX(IF(QA34&gt;QN14,QC34-QA34,IF(QA34&lt;=QN14,QC34-QN14,0)),0)),0)</f>
        <v>　</v>
      </c>
      <c r="QO34" s="857"/>
      <c r="QP34" s="858"/>
      <c r="QQ34" s="856" t="str">
        <f>IFERROR(IF(OR(PZ34="日",PZ34="祝",PZ34=0,QA34=""),"　",MAX(IF(AND(QA34&lt;=QQ14,QC34&gt;QR14),QR14-QQ14,IF(AND(QA34&gt;QQ14,QC34&lt;=QR14),QC34-QA34,IF(AND(QA34&lt;=QQ14,QC34&lt;=QR14),QC34-QQ14,IF(AND(QA34&gt;QQ14,QC34&gt;QR14),QR14-QA34,0)))),0)),0)</f>
        <v>　</v>
      </c>
      <c r="QR34" s="857"/>
      <c r="QS34" s="858"/>
      <c r="QT34" s="856" t="str">
        <f>IFERROR(IF(OR(PZ34="日",PZ34="祝",PZ34=0,QA34=""),"　",MAX(IF(AND(QA34&gt;QW14,QC34&gt;QU14),0,IF(AND(QA34&lt;=QW14,QA34&gt;QT14,QC34&gt;QU14),QW14-QA34,IF(AND(QA34&lt;=QW14,QA34&lt;=QT14,QC34&gt;QU14),QW14-QT14,IF(AND(QA34&gt;QT14,QC34&lt;=QU14),QC34-QA34,IF(AND(QA34&lt;=QT14,QC34&lt;=QU14),QC34-QT14,0))))),0)),0)</f>
        <v>　</v>
      </c>
      <c r="QU34" s="857"/>
      <c r="QV34" s="858"/>
      <c r="QW34" s="856" t="str">
        <f>IFERROR(IF(OR(PZ34="日",PZ34="祝",PZ34=0,QA34=""),"　",MAX(IF(AND(QA34&lt;=QW14,QC34&gt;QX14),QX14-QW14,IF(QC34&lt;=QX14,0,IF(AND(QA34&gt;QW14,QC34&gt;QX14),QX14-QA34,0))),0)),0)</f>
        <v>　</v>
      </c>
      <c r="QX34" s="857"/>
      <c r="QY34" s="858"/>
      <c r="QZ34" s="856" t="str">
        <f t="shared" si="8"/>
        <v>　</v>
      </c>
      <c r="RA34" s="857"/>
      <c r="RB34" s="858"/>
      <c r="RC34" s="859" t="str">
        <f>IF(RF34="×",TIME(0,0,0),IF(RP4="非常勤",QE34,QQ34))</f>
        <v>　</v>
      </c>
      <c r="RD34" s="860"/>
      <c r="RE34" s="861"/>
      <c r="RF34" s="352"/>
      <c r="RG34" s="859" t="str">
        <f>IF(RJ34="×",TIME(0,0,0),IF(RP4="非常勤",QH34,QT34))</f>
        <v>　</v>
      </c>
      <c r="RH34" s="860"/>
      <c r="RI34" s="861"/>
      <c r="RJ34" s="352"/>
      <c r="RK34" s="859" t="str">
        <f>IF(RN34="×",TIME(0,0,0),IF(RP4="非常勤",QK34,QW34))</f>
        <v>　</v>
      </c>
      <c r="RL34" s="860"/>
      <c r="RM34" s="861"/>
      <c r="RN34" s="352"/>
      <c r="RO34" s="859" t="str">
        <f>IF(RR34="×",TIME(0,0,0),IF(RP4="非常勤",QN34,QZ34))</f>
        <v>　</v>
      </c>
      <c r="RP34" s="860"/>
      <c r="RQ34" s="861"/>
      <c r="RR34" s="352"/>
      <c r="RS34" s="862"/>
      <c r="RT34" s="863"/>
      <c r="RU34" s="862"/>
      <c r="RV34" s="864"/>
      <c r="RW34" s="863"/>
      <c r="RX34" s="865"/>
      <c r="RY34" s="866"/>
      <c r="RZ34" s="866"/>
      <c r="SA34" s="867"/>
      <c r="SB34" s="377">
        <f>$A$34</f>
        <v>20</v>
      </c>
      <c r="SC34" s="378" t="str">
        <f>$B$34</f>
        <v>月</v>
      </c>
      <c r="SD34" s="854"/>
      <c r="SE34" s="855"/>
      <c r="SF34" s="854"/>
      <c r="SG34" s="855"/>
      <c r="SH34" s="856" t="str">
        <f>IFERROR(IF(OR(SC34="日",SC34="祝",SC34=0,SD34=""),"　",MAX(IF(AND(SD34&lt;=SH14,SF34&gt;SI14),SI14-SH14,IF(AND(SD34&gt;SH14,SF34&lt;=SI14),SF34-SD34,IF(AND(SD34&lt;=SH14,SF34&lt;=SI14),SF34-SH14,IF(AND(SD34&gt;SH14,SF34&gt;SI14),SI14-SD34,0)))),0)),0)</f>
        <v>　</v>
      </c>
      <c r="SI34" s="857"/>
      <c r="SJ34" s="858"/>
      <c r="SK34" s="856" t="str">
        <f>IFERROR(IF(OR(SC34="日",SC34="祝",SC34=0,SD34=""),"　",MAX(IF(AND(SD34&gt;SN14,SF34&gt;SL14),0,IF(AND(SD34&lt;=SN14,SD34&gt;SK14,SF34&gt;SL14),SN14-SD34,IF(AND(SD34&lt;=SN14,SD34&lt;=SK14,SF34&gt;SL14),SN14-SK14,IF(AND(SD34&gt;SK14,SF34&lt;=SL14),SF34-SD34,IF(AND(SD34&lt;=SK14,SF34&lt;=SL14),SF34-SK14,0))))),0)),0)</f>
        <v>　</v>
      </c>
      <c r="SL34" s="857"/>
      <c r="SM34" s="858"/>
      <c r="SN34" s="856" t="str">
        <f>IFERROR(IF(OR(SC34="日",SC34="祝",SC34=0,SD34=""),"　",MAX(IF(AND(SD34&lt;=SN14,SF34&gt;SO14),SO14-SN14,IF(SF34&lt;=SO14,0,IF(AND(SD34&gt;SN14,SF34&gt;SO14),SO14-SD34,0))),0)),0)</f>
        <v>　</v>
      </c>
      <c r="SO34" s="857"/>
      <c r="SP34" s="858"/>
      <c r="SQ34" s="856" t="str">
        <f>IFERROR(IF(OR(SC34="日",SC34="祝",SC34=0,SD34=""),"　",MAX(IF(SD34&gt;SQ14,SF34-SD34,IF(SD34&lt;=SQ14,SF34-SQ14,0)),0)),0)</f>
        <v>　</v>
      </c>
      <c r="SR34" s="857"/>
      <c r="SS34" s="858"/>
      <c r="ST34" s="856" t="str">
        <f>IFERROR(IF(OR(SC34="日",SC34="祝",SC34=0,SD34=""),"　",MAX(IF(AND(SD34&lt;=ST14,SF34&gt;SU14),SU14-ST14,IF(AND(SD34&gt;ST14,SF34&lt;=SU14),SF34-SD34,IF(AND(SD34&lt;=ST14,SF34&lt;=SU14),SF34-ST14,IF(AND(SD34&gt;ST14,SF34&gt;SU14),SU14-SD34,0)))),0)),0)</f>
        <v>　</v>
      </c>
      <c r="SU34" s="857"/>
      <c r="SV34" s="858"/>
      <c r="SW34" s="856" t="str">
        <f>IFERROR(IF(OR(SC34="日",SC34="祝",SC34=0,SD34=""),"　",MAX(IF(AND(SD34&gt;SZ14,SF34&gt;SX14),0,IF(AND(SD34&lt;=SZ14,SD34&gt;SW14,SF34&gt;SX14),SZ14-SD34,IF(AND(SD34&lt;=SZ14,SD34&lt;=SW14,SF34&gt;SX14),SZ14-SW14,IF(AND(SD34&gt;SW14,SF34&lt;=SX14),SF34-SD34,IF(AND(SD34&lt;=SW14,SF34&lt;=SX14),SF34-SW14,0))))),0)),0)</f>
        <v>　</v>
      </c>
      <c r="SX34" s="857"/>
      <c r="SY34" s="858"/>
      <c r="SZ34" s="856" t="str">
        <f>IFERROR(IF(OR(SC34="日",SC34="祝",SC34=0,SD34=""),"　",MAX(IF(AND(SD34&lt;=SZ14,SF34&gt;TA14),TA14-SZ14,IF(SF34&lt;=TA14,0,IF(AND(SD34&gt;SZ14,SF34&gt;TA14),TA14-SD34,0))),0)),0)</f>
        <v>　</v>
      </c>
      <c r="TA34" s="857"/>
      <c r="TB34" s="858"/>
      <c r="TC34" s="856" t="str">
        <f t="shared" si="9"/>
        <v>　</v>
      </c>
      <c r="TD34" s="857"/>
      <c r="TE34" s="858"/>
      <c r="TF34" s="859" t="str">
        <f>IF(TI34="×",TIME(0,0,0),IF(TS4="非常勤",SH34,ST34))</f>
        <v>　</v>
      </c>
      <c r="TG34" s="860"/>
      <c r="TH34" s="861"/>
      <c r="TI34" s="352"/>
      <c r="TJ34" s="859" t="str">
        <f>IF(TM34="×",TIME(0,0,0),IF(TS4="非常勤",SK34,SW34))</f>
        <v>　</v>
      </c>
      <c r="TK34" s="860"/>
      <c r="TL34" s="861"/>
      <c r="TM34" s="352"/>
      <c r="TN34" s="859" t="str">
        <f>IF(TQ34="×",TIME(0,0,0),IF(TS4="非常勤",SN34,SZ34))</f>
        <v>　</v>
      </c>
      <c r="TO34" s="860"/>
      <c r="TP34" s="861"/>
      <c r="TQ34" s="352"/>
      <c r="TR34" s="859" t="str">
        <f>IF(TU34="×",TIME(0,0,0),IF(TS4="非常勤",SQ34,TC34))</f>
        <v>　</v>
      </c>
      <c r="TS34" s="860"/>
      <c r="TT34" s="861"/>
      <c r="TU34" s="352"/>
      <c r="TV34" s="862"/>
      <c r="TW34" s="863"/>
      <c r="TX34" s="862"/>
      <c r="TY34" s="864"/>
      <c r="TZ34" s="863"/>
      <c r="UA34" s="865"/>
      <c r="UB34" s="866"/>
      <c r="UC34" s="866"/>
      <c r="UD34" s="867"/>
      <c r="UE34" s="377">
        <f>$A$34</f>
        <v>20</v>
      </c>
      <c r="UF34" s="378" t="str">
        <f>$B$34</f>
        <v>月</v>
      </c>
      <c r="UG34" s="854"/>
      <c r="UH34" s="855"/>
      <c r="UI34" s="854"/>
      <c r="UJ34" s="855"/>
      <c r="UK34" s="856" t="str">
        <f>IFERROR(IF(OR(UF34="日",UF34="祝",UF34=0,UG34=""),"　",MAX(IF(AND(UG34&lt;=UK14,UI34&gt;UL14),UL14-UK14,IF(AND(UG34&gt;UK14,UI34&lt;=UL14),UI34-UG34,IF(AND(UG34&lt;=UK14,UI34&lt;=UL14),UI34-UK14,IF(AND(UG34&gt;UK14,UI34&gt;UL14),UL14-UG34,0)))),0)),0)</f>
        <v>　</v>
      </c>
      <c r="UL34" s="857"/>
      <c r="UM34" s="858"/>
      <c r="UN34" s="856" t="str">
        <f>IFERROR(IF(OR(UF34="日",UF34="祝",UF34=0,UG34=""),"　",MAX(IF(AND(UG34&gt;UQ14,UI34&gt;UO14),0,IF(AND(UG34&lt;=UQ14,UG34&gt;UN14,UI34&gt;UO14),UQ14-UG34,IF(AND(UG34&lt;=UQ14,UG34&lt;=UN14,UI34&gt;UO14),UQ14-UN14,IF(AND(UG34&gt;UN14,UI34&lt;=UO14),UI34-UG34,IF(AND(UG34&lt;=UN14,UI34&lt;=UO14),UI34-UN14,0))))),0)),0)</f>
        <v>　</v>
      </c>
      <c r="UO34" s="857"/>
      <c r="UP34" s="858"/>
      <c r="UQ34" s="856" t="str">
        <f>IFERROR(IF(OR(UF34="日",UF34="祝",UF34=0,UG34=""),"　",MAX(IF(AND(UG34&lt;=UQ14,UI34&gt;UR14),UR14-UQ14,IF(UI34&lt;=UR14,0,IF(AND(UG34&gt;UQ14,UI34&gt;UR14),UR14-UG34,0))),0)),0)</f>
        <v>　</v>
      </c>
      <c r="UR34" s="857"/>
      <c r="US34" s="858"/>
      <c r="UT34" s="856" t="str">
        <f>IFERROR(IF(OR(UF34="日",UF34="祝",UF34=0,UG34=""),"　",MAX(IF(UG34&gt;UT14,UI34-UG34,IF(UG34&lt;=UT14,UI34-UT14,0)),0)),0)</f>
        <v>　</v>
      </c>
      <c r="UU34" s="857"/>
      <c r="UV34" s="858"/>
      <c r="UW34" s="856" t="str">
        <f>IFERROR(IF(OR(UF34="日",UF34="祝",UF34=0,UG34=""),"　",MAX(IF(AND(UG34&lt;=UW14,UI34&gt;UX14),UX14-UW14,IF(AND(UG34&gt;UW14,UI34&lt;=UX14),UI34-UG34,IF(AND(UG34&lt;=UW14,UI34&lt;=UX14),UI34-UW14,IF(AND(UG34&gt;UW14,UI34&gt;UX14),UX14-UG34,0)))),0)),0)</f>
        <v>　</v>
      </c>
      <c r="UX34" s="857"/>
      <c r="UY34" s="858"/>
      <c r="UZ34" s="856" t="str">
        <f>IFERROR(IF(OR(UF34="日",UF34="祝",UF34=0,UG34=""),"　",MAX(IF(AND(UG34&gt;VC14,UI34&gt;VA14),0,IF(AND(UG34&lt;=VC14,UG34&gt;UZ14,UI34&gt;VA14),VC14-UG34,IF(AND(UG34&lt;=VC14,UG34&lt;=UZ14,UI34&gt;VA14),VC14-UZ14,IF(AND(UG34&gt;UZ14,UI34&lt;=VA14),UI34-UG34,IF(AND(UG34&lt;=UZ14,UI34&lt;=VA14),UI34-UZ14,0))))),0)),0)</f>
        <v>　</v>
      </c>
      <c r="VA34" s="857"/>
      <c r="VB34" s="858"/>
      <c r="VC34" s="856" t="str">
        <f>IFERROR(IF(OR(UF34="日",UF34="祝",UF34=0,UG34=""),"　",MAX(IF(AND(UG34&lt;=VC14,UI34&gt;VD14),VD14-VC14,IF(UI34&lt;=VD14,0,IF(AND(UG34&gt;VC14,UI34&gt;VD14),VD14-UG34,0))),0)),0)</f>
        <v>　</v>
      </c>
      <c r="VD34" s="857"/>
      <c r="VE34" s="858"/>
      <c r="VF34" s="856" t="str">
        <f t="shared" si="10"/>
        <v>　</v>
      </c>
      <c r="VG34" s="857"/>
      <c r="VH34" s="858"/>
      <c r="VI34" s="859" t="str">
        <f>IF(VL34="×",TIME(0,0,0),IF(VV4="非常勤",UK34,UW34))</f>
        <v>　</v>
      </c>
      <c r="VJ34" s="860"/>
      <c r="VK34" s="861"/>
      <c r="VL34" s="352"/>
      <c r="VM34" s="859" t="str">
        <f>IF(VP34="×",TIME(0,0,0),IF(VV4="非常勤",UN34,UZ34))</f>
        <v>　</v>
      </c>
      <c r="VN34" s="860"/>
      <c r="VO34" s="861"/>
      <c r="VP34" s="352"/>
      <c r="VQ34" s="859" t="str">
        <f>IF(VT34="×",TIME(0,0,0),IF(VV4="非常勤",UQ34,VC34))</f>
        <v>　</v>
      </c>
      <c r="VR34" s="860"/>
      <c r="VS34" s="861"/>
      <c r="VT34" s="352"/>
      <c r="VU34" s="859" t="str">
        <f>IF(VX34="×",TIME(0,0,0),IF(VV4="非常勤",UT34,VF34))</f>
        <v>　</v>
      </c>
      <c r="VV34" s="860"/>
      <c r="VW34" s="861"/>
      <c r="VX34" s="352"/>
      <c r="VY34" s="862"/>
      <c r="VZ34" s="863"/>
      <c r="WA34" s="862"/>
      <c r="WB34" s="864"/>
      <c r="WC34" s="863"/>
      <c r="WD34" s="865"/>
      <c r="WE34" s="866"/>
      <c r="WF34" s="866"/>
      <c r="WG34" s="867"/>
      <c r="WH34" s="377">
        <f>$A$34</f>
        <v>20</v>
      </c>
      <c r="WI34" s="378" t="str">
        <f>$B$34</f>
        <v>月</v>
      </c>
      <c r="WJ34" s="854"/>
      <c r="WK34" s="855"/>
      <c r="WL34" s="854"/>
      <c r="WM34" s="855"/>
      <c r="WN34" s="856" t="str">
        <f>IFERROR(IF(OR(WI34="日",WI34="祝",WI34=0,WJ34=""),"　",MAX(IF(AND(WJ34&lt;=WN14,WL34&gt;WO14),WO14-WN14,IF(AND(WJ34&gt;WN14,WL34&lt;=WO14),WL34-WJ34,IF(AND(WJ34&lt;=WN14,WL34&lt;=WO14),WL34-WN14,IF(AND(WJ34&gt;WN14,WL34&gt;WO14),WO14-WJ34,0)))),0)),0)</f>
        <v>　</v>
      </c>
      <c r="WO34" s="857"/>
      <c r="WP34" s="858"/>
      <c r="WQ34" s="856" t="str">
        <f>IFERROR(IF(OR(WI34="日",WI34="祝",WI34=0,WJ34=""),"　",MAX(IF(AND(WJ34&gt;WT14,WL34&gt;WR14),0,IF(AND(WJ34&lt;=WT14,WJ34&gt;WQ14,WL34&gt;WR14),WT14-WJ34,IF(AND(WJ34&lt;=WT14,WJ34&lt;=WQ14,WL34&gt;WR14),WT14-WQ14,IF(AND(WJ34&gt;WQ14,WL34&lt;=WR14),WL34-WJ34,IF(AND(WJ34&lt;=WQ14,WL34&lt;=WR14),WL34-WQ14,0))))),0)),0)</f>
        <v>　</v>
      </c>
      <c r="WR34" s="857"/>
      <c r="WS34" s="858"/>
      <c r="WT34" s="856" t="str">
        <f>IFERROR(IF(OR(WI34="日",WI34="祝",WI34=0,WJ34=""),"　",MAX(IF(AND(WJ34&lt;=WT14,WL34&gt;WU14),WU14-WT14,IF(WL34&lt;=WU14,0,IF(AND(WJ34&gt;WT14,WL34&gt;WU14),WU14-WJ34,0))),0)),0)</f>
        <v>　</v>
      </c>
      <c r="WU34" s="857"/>
      <c r="WV34" s="858"/>
      <c r="WW34" s="856" t="str">
        <f>IFERROR(IF(OR(WI34="日",WI34="祝",WI34=0,WJ34=""),"　",MAX(IF(WJ34&gt;WW14,WL34-WJ34,IF(WJ34&lt;=WW14,WL34-WW14,0)),0)),0)</f>
        <v>　</v>
      </c>
      <c r="WX34" s="857"/>
      <c r="WY34" s="858"/>
      <c r="WZ34" s="856" t="str">
        <f>IFERROR(IF(OR(WI34="日",WI34="祝",WI34=0,WJ34=""),"　",MAX(IF(AND(WJ34&lt;=WZ14,WL34&gt;XA14),XA14-WZ14,IF(AND(WJ34&gt;WZ14,WL34&lt;=XA14),WL34-WJ34,IF(AND(WJ34&lt;=WZ14,WL34&lt;=XA14),WL34-WZ14,IF(AND(WJ34&gt;WZ14,WL34&gt;XA14),XA14-WJ34,0)))),0)),0)</f>
        <v>　</v>
      </c>
      <c r="XA34" s="857"/>
      <c r="XB34" s="858"/>
      <c r="XC34" s="856" t="str">
        <f>IFERROR(IF(OR(WI34="日",WI34="祝",WI34=0,WJ34=""),"　",MAX(IF(AND(WJ34&gt;XF14,WL34&gt;XD14),0,IF(AND(WJ34&lt;=XF14,WJ34&gt;XC14,WL34&gt;XD14),XF14-WJ34,IF(AND(WJ34&lt;=XF14,WJ34&lt;=XC14,WL34&gt;XD14),XF14-XC14,IF(AND(WJ34&gt;XC14,WL34&lt;=XD14),WL34-WJ34,IF(AND(WJ34&lt;=XC14,WL34&lt;=XD14),WL34-XC14,0))))),0)),0)</f>
        <v>　</v>
      </c>
      <c r="XD34" s="857"/>
      <c r="XE34" s="858"/>
      <c r="XF34" s="856" t="str">
        <f>IFERROR(IF(OR(WI34="日",WI34="祝",WI34=0,WJ34=""),"　",MAX(IF(AND(WJ34&lt;=XF14,WL34&gt;XG14),XG14-XF14,IF(WL34&lt;=XG14,0,IF(AND(WJ34&gt;XF14,WL34&gt;XG14),XG14-WJ34,0))),0)),0)</f>
        <v>　</v>
      </c>
      <c r="XG34" s="857"/>
      <c r="XH34" s="858"/>
      <c r="XI34" s="856" t="str">
        <f t="shared" si="11"/>
        <v>　</v>
      </c>
      <c r="XJ34" s="857"/>
      <c r="XK34" s="858"/>
      <c r="XL34" s="859" t="str">
        <f>IF(XO34="×",TIME(0,0,0),IF(XY4="非常勤",WN34,WZ34))</f>
        <v>　</v>
      </c>
      <c r="XM34" s="860"/>
      <c r="XN34" s="861"/>
      <c r="XO34" s="352"/>
      <c r="XP34" s="859" t="str">
        <f>IF(XS34="×",TIME(0,0,0),IF(XY4="非常勤",WQ34,XC34))</f>
        <v>　</v>
      </c>
      <c r="XQ34" s="860"/>
      <c r="XR34" s="861"/>
      <c r="XS34" s="352"/>
      <c r="XT34" s="859" t="str">
        <f>IF(XW34="×",TIME(0,0,0),IF(XY4="非常勤",WT34,XF34))</f>
        <v>　</v>
      </c>
      <c r="XU34" s="860"/>
      <c r="XV34" s="861"/>
      <c r="XW34" s="352"/>
      <c r="XX34" s="859" t="str">
        <f>IF(YA34="×",TIME(0,0,0),IF(XY4="非常勤",WW34,XI34))</f>
        <v>　</v>
      </c>
      <c r="XY34" s="860"/>
      <c r="XZ34" s="861"/>
      <c r="YA34" s="352"/>
      <c r="YB34" s="862"/>
      <c r="YC34" s="863"/>
      <c r="YD34" s="862"/>
      <c r="YE34" s="864"/>
      <c r="YF34" s="863"/>
      <c r="YG34" s="865"/>
      <c r="YH34" s="866"/>
      <c r="YI34" s="866"/>
      <c r="YJ34" s="867"/>
      <c r="YK34" s="377">
        <f>$A$34</f>
        <v>20</v>
      </c>
      <c r="YL34" s="378" t="str">
        <f>$B$34</f>
        <v>月</v>
      </c>
      <c r="YM34" s="854"/>
      <c r="YN34" s="855"/>
      <c r="YO34" s="854"/>
      <c r="YP34" s="855"/>
      <c r="YQ34" s="856" t="str">
        <f>IFERROR(IF(OR(YL34="日",YL34="祝",YL34=0,YM34=""),"　",MAX(IF(AND(YM34&lt;=YQ14,YO34&gt;YR14),YR14-YQ14,IF(AND(YM34&gt;YQ14,YO34&lt;=YR14),YO34-YM34,IF(AND(YM34&lt;=YQ14,YO34&lt;=YR14),YO34-YQ14,IF(AND(YM34&gt;YQ14,YO34&gt;YR14),YR14-YM34,0)))),0)),0)</f>
        <v>　</v>
      </c>
      <c r="YR34" s="857"/>
      <c r="YS34" s="858"/>
      <c r="YT34" s="856" t="str">
        <f>IFERROR(IF(OR(YL34="日",YL34="祝",YL34=0,YM34=""),"　",MAX(IF(AND(YM34&gt;YW14,YO34&gt;YU14),0,IF(AND(YM34&lt;=YW14,YM34&gt;YT14,YO34&gt;YU14),YW14-YM34,IF(AND(YM34&lt;=YW14,YM34&lt;=YT14,YO34&gt;YU14),YW14-YT14,IF(AND(YM34&gt;YT14,YO34&lt;=YU14),YO34-YM34,IF(AND(YM34&lt;=YT14,YO34&lt;=YU14),YO34-YT14,0))))),0)),0)</f>
        <v>　</v>
      </c>
      <c r="YU34" s="857"/>
      <c r="YV34" s="858"/>
      <c r="YW34" s="856" t="str">
        <f>IFERROR(IF(OR(YL34="日",YL34="祝",YL34=0,YM34=""),"　",MAX(IF(AND(YM34&lt;=YW14,YO34&gt;YX14),YX14-YW14,IF(YO34&lt;=YX14,0,IF(AND(YM34&gt;YW14,YO34&gt;YX14),YX14-YM34,0))),0)),0)</f>
        <v>　</v>
      </c>
      <c r="YX34" s="857"/>
      <c r="YY34" s="858"/>
      <c r="YZ34" s="856" t="str">
        <f>IFERROR(IF(OR(YL34="日",YL34="祝",YL34=0,YM34=""),"　",MAX(IF(YM34&gt;YZ14,YO34-YM34,IF(YM34&lt;=YZ14,YO34-YZ14,0)),0)),0)</f>
        <v>　</v>
      </c>
      <c r="ZA34" s="857"/>
      <c r="ZB34" s="858"/>
      <c r="ZC34" s="856" t="str">
        <f>IFERROR(IF(OR(YL34="日",YL34="祝",YL34=0,YM34=""),"　",MAX(IF(AND(YM34&lt;=ZC14,YO34&gt;ZD14),ZD14-ZC14,IF(AND(YM34&gt;ZC14,YO34&lt;=ZD14),YO34-YM34,IF(AND(YM34&lt;=ZC14,YO34&lt;=ZD14),YO34-ZC14,IF(AND(YM34&gt;ZC14,YO34&gt;ZD14),ZD14-YM34,0)))),0)),0)</f>
        <v>　</v>
      </c>
      <c r="ZD34" s="857"/>
      <c r="ZE34" s="858"/>
      <c r="ZF34" s="856" t="str">
        <f>IFERROR(IF(OR(YL34="日",YL34="祝",YL34=0,YM34=""),"　",MAX(IF(AND(YM34&gt;ZI14,YO34&gt;ZG14),0,IF(AND(YM34&lt;=ZI14,YM34&gt;ZF14,YO34&gt;ZG14),ZI14-YM34,IF(AND(YM34&lt;=ZI14,YM34&lt;=ZF14,YO34&gt;ZG14),ZI14-ZF14,IF(AND(YM34&gt;ZF14,YO34&lt;=ZG14),YO34-YM34,IF(AND(YM34&lt;=ZF14,YO34&lt;=ZG14),YO34-ZF14,0))))),0)),0)</f>
        <v>　</v>
      </c>
      <c r="ZG34" s="857"/>
      <c r="ZH34" s="858"/>
      <c r="ZI34" s="856" t="str">
        <f>IFERROR(IF(OR(YL34="日",YL34="祝",YL34=0,YM34=""),"　",MAX(IF(AND(YM34&lt;=ZI14,YO34&gt;ZJ14),ZJ14-ZI14,IF(YO34&lt;=ZJ14,0,IF(AND(YM34&gt;ZI14,YO34&gt;ZJ14),ZJ14-YM34,0))),0)),0)</f>
        <v>　</v>
      </c>
      <c r="ZJ34" s="857"/>
      <c r="ZK34" s="858"/>
      <c r="ZL34" s="856" t="str">
        <f t="shared" si="12"/>
        <v>　</v>
      </c>
      <c r="ZM34" s="857"/>
      <c r="ZN34" s="858"/>
      <c r="ZO34" s="859" t="str">
        <f>IF(ZR34="×",TIME(0,0,0),IF(AAB4="非常勤",YQ34,ZC34))</f>
        <v>　</v>
      </c>
      <c r="ZP34" s="860"/>
      <c r="ZQ34" s="861"/>
      <c r="ZR34" s="352"/>
      <c r="ZS34" s="859" t="str">
        <f>IF(ZV34="×",TIME(0,0,0),IF(AAB4="非常勤",YT34,ZF34))</f>
        <v>　</v>
      </c>
      <c r="ZT34" s="860"/>
      <c r="ZU34" s="861"/>
      <c r="ZV34" s="352"/>
      <c r="ZW34" s="859" t="str">
        <f>IF(ZZ34="×",TIME(0,0,0),IF(AAB4="非常勤",YW34,ZI34))</f>
        <v>　</v>
      </c>
      <c r="ZX34" s="860"/>
      <c r="ZY34" s="861"/>
      <c r="ZZ34" s="352"/>
      <c r="AAA34" s="859" t="str">
        <f>IF(AAD34="×",TIME(0,0,0),IF(AAB4="非常勤",YZ34,ZL34))</f>
        <v>　</v>
      </c>
      <c r="AAB34" s="860"/>
      <c r="AAC34" s="861"/>
      <c r="AAD34" s="352"/>
      <c r="AAE34" s="862"/>
      <c r="AAF34" s="863"/>
      <c r="AAG34" s="862"/>
      <c r="AAH34" s="864"/>
      <c r="AAI34" s="863"/>
      <c r="AAJ34" s="865"/>
      <c r="AAK34" s="866"/>
      <c r="AAL34" s="866"/>
      <c r="AAM34" s="867"/>
      <c r="AAN34" s="377">
        <f>$A$34</f>
        <v>20</v>
      </c>
      <c r="AAO34" s="378" t="str">
        <f>$B$34</f>
        <v>月</v>
      </c>
      <c r="AAP34" s="854"/>
      <c r="AAQ34" s="855"/>
      <c r="AAR34" s="854"/>
      <c r="AAS34" s="855"/>
      <c r="AAT34" s="856" t="str">
        <f>IFERROR(IF(OR(AAO34="日",AAO34="祝",AAO34=0,AAP34=""),"　",MAX(IF(AND(AAP34&lt;=AAT14,AAR34&gt;AAU14),AAU14-AAT14,IF(AND(AAP34&gt;AAT14,AAR34&lt;=AAU14),AAR34-AAP34,IF(AND(AAP34&lt;=AAT14,AAR34&lt;=AAU14),AAR34-AAT14,IF(AND(AAP34&gt;AAT14,AAR34&gt;AAU14),AAU14-AAP34,0)))),0)),0)</f>
        <v>　</v>
      </c>
      <c r="AAU34" s="857"/>
      <c r="AAV34" s="858"/>
      <c r="AAW34" s="856" t="str">
        <f>IFERROR(IF(OR(AAO34="日",AAO34="祝",AAO34=0,AAP34=""),"　",MAX(IF(AND(AAP34&gt;AAZ14,AAR34&gt;AAX14),0,IF(AND(AAP34&lt;=AAZ14,AAP34&gt;AAW14,AAR34&gt;AAX14),AAZ14-AAP34,IF(AND(AAP34&lt;=AAZ14,AAP34&lt;=AAW14,AAR34&gt;AAX14),AAZ14-AAW14,IF(AND(AAP34&gt;AAW14,AAR34&lt;=AAX14),AAR34-AAP34,IF(AND(AAP34&lt;=AAW14,AAR34&lt;=AAX14),AAR34-AAW14,0))))),0)),0)</f>
        <v>　</v>
      </c>
      <c r="AAX34" s="857"/>
      <c r="AAY34" s="858"/>
      <c r="AAZ34" s="856" t="str">
        <f>IFERROR(IF(OR(AAO34="日",AAO34="祝",AAO34=0,AAP34=""),"　",MAX(IF(AND(AAP34&lt;=AAZ14,AAR34&gt;ABA14),ABA14-AAZ14,IF(AAR34&lt;=ABA14,0,IF(AND(AAP34&gt;AAZ14,AAR34&gt;ABA14),ABA14-AAP34,0))),0)),0)</f>
        <v>　</v>
      </c>
      <c r="ABA34" s="857"/>
      <c r="ABB34" s="858"/>
      <c r="ABC34" s="856" t="str">
        <f>IFERROR(IF(OR(AAO34="日",AAO34="祝",AAO34=0,AAP34=""),"　",MAX(IF(AAP34&gt;ABC14,AAR34-AAP34,IF(AAP34&lt;=ABC14,AAR34-ABC14,0)),0)),0)</f>
        <v>　</v>
      </c>
      <c r="ABD34" s="857"/>
      <c r="ABE34" s="858"/>
      <c r="ABF34" s="856" t="str">
        <f>IFERROR(IF(OR(AAO34="日",AAO34="祝",AAO34=0,AAP34=""),"　",MAX(IF(AND(AAP34&lt;=ABF14,AAR34&gt;ABG14),ABG14-ABF14,IF(AND(AAP34&gt;ABF14,AAR34&lt;=ABG14),AAR34-AAP34,IF(AND(AAP34&lt;=ABF14,AAR34&lt;=ABG14),AAR34-ABF14,IF(AND(AAP34&gt;ABF14,AAR34&gt;ABG14),ABG14-AAP34,0)))),0)),0)</f>
        <v>　</v>
      </c>
      <c r="ABG34" s="857"/>
      <c r="ABH34" s="858"/>
      <c r="ABI34" s="856" t="str">
        <f>IFERROR(IF(OR(AAO34="日",AAO34="祝",AAO34=0,AAP34=""),"　",MAX(IF(AND(AAP34&gt;ABL14,AAR34&gt;ABJ14),0,IF(AND(AAP34&lt;=ABL14,AAP34&gt;ABI14,AAR34&gt;ABJ14),ABL14-AAP34,IF(AND(AAP34&lt;=ABL14,AAP34&lt;=ABI14,AAR34&gt;ABJ14),ABL14-ABI14,IF(AND(AAP34&gt;ABI14,AAR34&lt;=ABJ14),AAR34-AAP34,IF(AND(AAP34&lt;=ABI14,AAR34&lt;=ABJ14),AAR34-ABI14,0))))),0)),0)</f>
        <v>　</v>
      </c>
      <c r="ABJ34" s="857"/>
      <c r="ABK34" s="858"/>
      <c r="ABL34" s="856" t="str">
        <f>IFERROR(IF(OR(AAO34="日",AAO34="祝",AAO34=0,AAP34=""),"　",MAX(IF(AND(AAP34&lt;=ABL14,AAR34&gt;ABM14),ABM14-ABL14,IF(AAR34&lt;=ABM14,0,IF(AND(AAP34&gt;ABL14,AAR34&gt;ABM14),ABM14-AAP34,0))),0)),0)</f>
        <v>　</v>
      </c>
      <c r="ABM34" s="857"/>
      <c r="ABN34" s="858"/>
      <c r="ABO34" s="856" t="str">
        <f t="shared" si="13"/>
        <v>　</v>
      </c>
      <c r="ABP34" s="857"/>
      <c r="ABQ34" s="858"/>
      <c r="ABR34" s="859" t="str">
        <f>IF(ABU34="×",TIME(0,0,0),IF(ACE4="非常勤",AAT34,ABF34))</f>
        <v>　</v>
      </c>
      <c r="ABS34" s="860"/>
      <c r="ABT34" s="861"/>
      <c r="ABU34" s="352"/>
      <c r="ABV34" s="859" t="str">
        <f>IF(ABY34="×",TIME(0,0,0),IF(ACE4="非常勤",AAW34,ABI34))</f>
        <v>　</v>
      </c>
      <c r="ABW34" s="860"/>
      <c r="ABX34" s="861"/>
      <c r="ABY34" s="352"/>
      <c r="ABZ34" s="859" t="str">
        <f>IF(ACC34="×",TIME(0,0,0),IF(ACE4="非常勤",AAZ34,ABL34))</f>
        <v>　</v>
      </c>
      <c r="ACA34" s="860"/>
      <c r="ACB34" s="861"/>
      <c r="ACC34" s="352"/>
      <c r="ACD34" s="859" t="str">
        <f>IF(ACG34="×",TIME(0,0,0),IF(ACE4="非常勤",ABC34,ABO34))</f>
        <v>　</v>
      </c>
      <c r="ACE34" s="860"/>
      <c r="ACF34" s="861"/>
      <c r="ACG34" s="352"/>
      <c r="ACH34" s="862"/>
      <c r="ACI34" s="863"/>
      <c r="ACJ34" s="862"/>
      <c r="ACK34" s="864"/>
      <c r="ACL34" s="863"/>
      <c r="ACM34" s="865"/>
      <c r="ACN34" s="866"/>
      <c r="ACO34" s="866"/>
      <c r="ACP34" s="867"/>
      <c r="ACQ34" s="377">
        <f>$A$34</f>
        <v>20</v>
      </c>
      <c r="ACR34" s="378" t="str">
        <f>$B$34</f>
        <v>月</v>
      </c>
      <c r="ACS34" s="854"/>
      <c r="ACT34" s="855"/>
      <c r="ACU34" s="854"/>
      <c r="ACV34" s="855"/>
      <c r="ACW34" s="856" t="str">
        <f>IFERROR(IF(OR(ACR34="日",ACR34="祝",ACR34=0,ACS34=""),"　",MAX(IF(AND(ACS34&lt;=ACW14,ACU34&gt;ACX14),ACX14-ACW14,IF(AND(ACS34&gt;ACW14,ACU34&lt;=ACX14),ACU34-ACS34,IF(AND(ACS34&lt;=ACW14,ACU34&lt;=ACX14),ACU34-ACW14,IF(AND(ACS34&gt;ACW14,ACU34&gt;ACX14),ACX14-ACS34,0)))),0)),0)</f>
        <v>　</v>
      </c>
      <c r="ACX34" s="857"/>
      <c r="ACY34" s="858"/>
      <c r="ACZ34" s="856" t="str">
        <f>IFERROR(IF(OR(ACR34="日",ACR34="祝",ACR34=0,ACS34=""),"　",MAX(IF(AND(ACS34&gt;ADC14,ACU34&gt;ADA14),0,IF(AND(ACS34&lt;=ADC14,ACS34&gt;ACZ14,ACU34&gt;ADA14),ADC14-ACS34,IF(AND(ACS34&lt;=ADC14,ACS34&lt;=ACZ14,ACU34&gt;ADA14),ADC14-ACZ14,IF(AND(ACS34&gt;ACZ14,ACU34&lt;=ADA14),ACU34-ACS34,IF(AND(ACS34&lt;=ACZ14,ACU34&lt;=ADA14),ACU34-ACZ14,0))))),0)),0)</f>
        <v>　</v>
      </c>
      <c r="ADA34" s="857"/>
      <c r="ADB34" s="858"/>
      <c r="ADC34" s="856" t="str">
        <f>IFERROR(IF(OR(ACR34="日",ACR34="祝",ACR34=0,ACS34=""),"　",MAX(IF(AND(ACS34&lt;=ADC14,ACU34&gt;ADD14),ADD14-ADC14,IF(ACU34&lt;=ADD14,0,IF(AND(ACS34&gt;ADC14,ACU34&gt;ADD14),ADD14-ACS34,0))),0)),0)</f>
        <v>　</v>
      </c>
      <c r="ADD34" s="857"/>
      <c r="ADE34" s="858"/>
      <c r="ADF34" s="856" t="str">
        <f>IFERROR(IF(OR(ACR34="日",ACR34="祝",ACR34=0,ACS34=""),"　",MAX(IF(ACS34&gt;ADF14,ACU34-ACS34,IF(ACS34&lt;=ADF14,ACU34-ADF14,0)),0)),0)</f>
        <v>　</v>
      </c>
      <c r="ADG34" s="857"/>
      <c r="ADH34" s="858"/>
      <c r="ADI34" s="856" t="str">
        <f>IFERROR(IF(OR(ACR34="日",ACR34="祝",ACR34=0,ACS34=""),"　",MAX(IF(AND(ACS34&lt;=ADI14,ACU34&gt;ADJ14),ADJ14-ADI14,IF(AND(ACS34&gt;ADI14,ACU34&lt;=ADJ14),ACU34-ACS34,IF(AND(ACS34&lt;=ADI14,ACU34&lt;=ADJ14),ACU34-ADI14,IF(AND(ACS34&gt;ADI14,ACU34&gt;ADJ14),ADJ14-ACS34,0)))),0)),0)</f>
        <v>　</v>
      </c>
      <c r="ADJ34" s="857"/>
      <c r="ADK34" s="858"/>
      <c r="ADL34" s="856" t="str">
        <f>IFERROR(IF(OR(ACR34="日",ACR34="祝",ACR34=0,ACS34=""),"　",MAX(IF(AND(ACS34&gt;ADO14,ACU34&gt;ADM14),0,IF(AND(ACS34&lt;=ADO14,ACS34&gt;ADL14,ACU34&gt;ADM14),ADO14-ACS34,IF(AND(ACS34&lt;=ADO14,ACS34&lt;=ADL14,ACU34&gt;ADM14),ADO14-ADL14,IF(AND(ACS34&gt;ADL14,ACU34&lt;=ADM14),ACU34-ACS34,IF(AND(ACS34&lt;=ADL14,ACU34&lt;=ADM14),ACU34-ADL14,0))))),0)),0)</f>
        <v>　</v>
      </c>
      <c r="ADM34" s="857"/>
      <c r="ADN34" s="858"/>
      <c r="ADO34" s="856" t="str">
        <f>IFERROR(IF(OR(ACR34="日",ACR34="祝",ACR34=0,ACS34=""),"　",MAX(IF(AND(ACS34&lt;=ADO14,ACU34&gt;ADP14),ADP14-ADO14,IF(ACU34&lt;=ADP14,0,IF(AND(ACS34&gt;ADO14,ACU34&gt;ADP14),ADP14-ACS34,0))),0)),0)</f>
        <v>　</v>
      </c>
      <c r="ADP34" s="857"/>
      <c r="ADQ34" s="858"/>
      <c r="ADR34" s="856" t="str">
        <f t="shared" si="14"/>
        <v>　</v>
      </c>
      <c r="ADS34" s="857"/>
      <c r="ADT34" s="858"/>
      <c r="ADU34" s="859" t="str">
        <f>IF(ADX34="×",TIME(0,0,0),IF(AEH4="非常勤",ACW34,ADI34))</f>
        <v>　</v>
      </c>
      <c r="ADV34" s="860"/>
      <c r="ADW34" s="861"/>
      <c r="ADX34" s="352"/>
      <c r="ADY34" s="859" t="str">
        <f>IF(AEB34="×",TIME(0,0,0),IF(AEH4="非常勤",ACZ34,ADL34))</f>
        <v>　</v>
      </c>
      <c r="ADZ34" s="860"/>
      <c r="AEA34" s="861"/>
      <c r="AEB34" s="352"/>
      <c r="AEC34" s="859" t="str">
        <f>IF(AEF34="×",TIME(0,0,0),IF(AEH4="非常勤",ADC34,ADO34))</f>
        <v>　</v>
      </c>
      <c r="AED34" s="860"/>
      <c r="AEE34" s="861"/>
      <c r="AEF34" s="352"/>
      <c r="AEG34" s="859" t="str">
        <f>IF(AEJ34="×",TIME(0,0,0),IF(AEH4="非常勤",ADF34,ADR34))</f>
        <v>　</v>
      </c>
      <c r="AEH34" s="860"/>
      <c r="AEI34" s="861"/>
      <c r="AEJ34" s="352"/>
      <c r="AEK34" s="862"/>
      <c r="AEL34" s="863"/>
      <c r="AEM34" s="862"/>
      <c r="AEN34" s="864"/>
      <c r="AEO34" s="863"/>
      <c r="AEP34" s="865"/>
      <c r="AEQ34" s="866"/>
      <c r="AER34" s="866"/>
      <c r="AES34" s="867"/>
      <c r="AET34" s="377">
        <f>$A$34</f>
        <v>20</v>
      </c>
      <c r="AEU34" s="378" t="str">
        <f>$B$34</f>
        <v>月</v>
      </c>
      <c r="AEV34" s="854"/>
      <c r="AEW34" s="855"/>
      <c r="AEX34" s="854"/>
      <c r="AEY34" s="855"/>
      <c r="AEZ34" s="856" t="str">
        <f>IFERROR(IF(OR(AEU34="日",AEU34="祝",AEU34=0,AEV34=""),"　",MAX(IF(AND(AEV34&lt;=AEZ14,AEX34&gt;AFA14),AFA14-AEZ14,IF(AND(AEV34&gt;AEZ14,AEX34&lt;=AFA14),AEX34-AEV34,IF(AND(AEV34&lt;=AEZ14,AEX34&lt;=AFA14),AEX34-AEZ14,IF(AND(AEV34&gt;AEZ14,AEX34&gt;AFA14),AFA14-AEV34,0)))),0)),0)</f>
        <v>　</v>
      </c>
      <c r="AFA34" s="857"/>
      <c r="AFB34" s="858"/>
      <c r="AFC34" s="856" t="str">
        <f>IFERROR(IF(OR(AEU34="日",AEU34="祝",AEU34=0,AEV34=""),"　",MAX(IF(AND(AEV34&gt;AFF14,AEX34&gt;AFD14),0,IF(AND(AEV34&lt;=AFF14,AEV34&gt;AFC14,AEX34&gt;AFD14),AFF14-AEV34,IF(AND(AEV34&lt;=AFF14,AEV34&lt;=AFC14,AEX34&gt;AFD14),AFF14-AFC14,IF(AND(AEV34&gt;AFC14,AEX34&lt;=AFD14),AEX34-AEV34,IF(AND(AEV34&lt;=AFC14,AEX34&lt;=AFD14),AEX34-AFC14,0))))),0)),0)</f>
        <v>　</v>
      </c>
      <c r="AFD34" s="857"/>
      <c r="AFE34" s="858"/>
      <c r="AFF34" s="856" t="str">
        <f>IFERROR(IF(OR(AEU34="日",AEU34="祝",AEU34=0,AEV34=""),"　",MAX(IF(AND(AEV34&lt;=AFF14,AEX34&gt;AFG14),AFG14-AFF14,IF(AEX34&lt;=AFG14,0,IF(AND(AEV34&gt;AFF14,AEX34&gt;AFG14),AFG14-AEV34,0))),0)),0)</f>
        <v>　</v>
      </c>
      <c r="AFG34" s="857"/>
      <c r="AFH34" s="858"/>
      <c r="AFI34" s="856" t="str">
        <f>IFERROR(IF(OR(AEU34="日",AEU34="祝",AEU34=0,AEV34=""),"　",MAX(IF(AEV34&gt;AFI14,AEX34-AEV34,IF(AEV34&lt;=AFI14,AEX34-AFI14,0)),0)),0)</f>
        <v>　</v>
      </c>
      <c r="AFJ34" s="857"/>
      <c r="AFK34" s="858"/>
      <c r="AFL34" s="856" t="str">
        <f>IFERROR(IF(OR(AEU34="日",AEU34="祝",AEU34=0,AEV34=""),"　",MAX(IF(AND(AEV34&lt;=AFL14,AEX34&gt;AFM14),AFM14-AFL14,IF(AND(AEV34&gt;AFL14,AEX34&lt;=AFM14),AEX34-AEV34,IF(AND(AEV34&lt;=AFL14,AEX34&lt;=AFM14),AEX34-AFL14,IF(AND(AEV34&gt;AFL14,AEX34&gt;AFM14),AFM14-AEV34,0)))),0)),0)</f>
        <v>　</v>
      </c>
      <c r="AFM34" s="857"/>
      <c r="AFN34" s="858"/>
      <c r="AFO34" s="856" t="str">
        <f>IFERROR(IF(OR(AEU34="日",AEU34="祝",AEU34=0,AEV34=""),"　",MAX(IF(AND(AEV34&gt;AFR14,AEX34&gt;AFP14),0,IF(AND(AEV34&lt;=AFR14,AEV34&gt;AFO14,AEX34&gt;AFP14),AFR14-AEV34,IF(AND(AEV34&lt;=AFR14,AEV34&lt;=AFO14,AEX34&gt;AFP14),AFR14-AFO14,IF(AND(AEV34&gt;AFO14,AEX34&lt;=AFP14),AEX34-AEV34,IF(AND(AEV34&lt;=AFO14,AEX34&lt;=AFP14),AEX34-AFO14,0))))),0)),0)</f>
        <v>　</v>
      </c>
      <c r="AFP34" s="857"/>
      <c r="AFQ34" s="858"/>
      <c r="AFR34" s="856" t="str">
        <f>IFERROR(IF(OR(AEU34="日",AEU34="祝",AEU34=0,AEV34=""),"　",MAX(IF(AND(AEV34&lt;=AFR14,AEX34&gt;AFS14),AFS14-AFR14,IF(AEX34&lt;=AFS14,0,IF(AND(AEV34&gt;AFR14,AEX34&gt;AFS14),AFS14-AEV34,0))),0)),0)</f>
        <v>　</v>
      </c>
      <c r="AFS34" s="857"/>
      <c r="AFT34" s="858"/>
      <c r="AFU34" s="856" t="str">
        <f t="shared" si="15"/>
        <v>　</v>
      </c>
      <c r="AFV34" s="857"/>
      <c r="AFW34" s="858"/>
      <c r="AFX34" s="859" t="str">
        <f>IF(AGA34="×",TIME(0,0,0),IF(AGK4="非常勤",AEZ34,AFL34))</f>
        <v>　</v>
      </c>
      <c r="AFY34" s="860"/>
      <c r="AFZ34" s="861"/>
      <c r="AGA34" s="352"/>
      <c r="AGB34" s="859" t="str">
        <f>IF(AGE34="×",TIME(0,0,0),IF(AGK4="非常勤",AFC34,AFO34))</f>
        <v>　</v>
      </c>
      <c r="AGC34" s="860"/>
      <c r="AGD34" s="861"/>
      <c r="AGE34" s="352"/>
      <c r="AGF34" s="859" t="str">
        <f>IF(AGI34="×",TIME(0,0,0),IF(AGK4="非常勤",AFF34,AFR34))</f>
        <v>　</v>
      </c>
      <c r="AGG34" s="860"/>
      <c r="AGH34" s="861"/>
      <c r="AGI34" s="352"/>
      <c r="AGJ34" s="859" t="str">
        <f>IF(AGM34="×",TIME(0,0,0),IF(AGK4="非常勤",AFI34,AFU34))</f>
        <v>　</v>
      </c>
      <c r="AGK34" s="860"/>
      <c r="AGL34" s="861"/>
      <c r="AGM34" s="352"/>
      <c r="AGN34" s="862"/>
      <c r="AGO34" s="863"/>
      <c r="AGP34" s="862"/>
      <c r="AGQ34" s="864"/>
      <c r="AGR34" s="863"/>
      <c r="AGS34" s="865"/>
      <c r="AGT34" s="866"/>
      <c r="AGU34" s="866"/>
      <c r="AGV34" s="867"/>
      <c r="AGW34" s="377">
        <f>$A$34</f>
        <v>20</v>
      </c>
      <c r="AGX34" s="378" t="str">
        <f>$B$34</f>
        <v>月</v>
      </c>
      <c r="AGY34" s="854"/>
      <c r="AGZ34" s="855"/>
      <c r="AHA34" s="854"/>
      <c r="AHB34" s="855"/>
      <c r="AHC34" s="856" t="str">
        <f>IFERROR(IF(OR(AGX34="日",AGX34="祝",AGX34=0,AGY34=""),"　",MAX(IF(AND(AGY34&lt;=AHC14,AHA34&gt;AHD14),AHD14-AHC14,IF(AND(AGY34&gt;AHC14,AHA34&lt;=AHD14),AHA34-AGY34,IF(AND(AGY34&lt;=AHC14,AHA34&lt;=AHD14),AHA34-AHC14,IF(AND(AGY34&gt;AHC14,AHA34&gt;AHD14),AHD14-AGY34,0)))),0)),0)</f>
        <v>　</v>
      </c>
      <c r="AHD34" s="857"/>
      <c r="AHE34" s="858"/>
      <c r="AHF34" s="856" t="str">
        <f>IFERROR(IF(OR(AGX34="日",AGX34="祝",AGX34=0,AGY34=""),"　",MAX(IF(AND(AGY34&gt;AHI14,AHA34&gt;AHG14),0,IF(AND(AGY34&lt;=AHI14,AGY34&gt;AHF14,AHA34&gt;AHG14),AHI14-AGY34,IF(AND(AGY34&lt;=AHI14,AGY34&lt;=AHF14,AHA34&gt;AHG14),AHI14-AHF14,IF(AND(AGY34&gt;AHF14,AHA34&lt;=AHG14),AHA34-AGY34,IF(AND(AGY34&lt;=AHF14,AHA34&lt;=AHG14),AHA34-AHF14,0))))),0)),0)</f>
        <v>　</v>
      </c>
      <c r="AHG34" s="857"/>
      <c r="AHH34" s="858"/>
      <c r="AHI34" s="856" t="str">
        <f>IFERROR(IF(OR(AGX34="日",AGX34="祝",AGX34=0,AGY34=""),"　",MAX(IF(AND(AGY34&lt;=AHI14,AHA34&gt;AHJ14),AHJ14-AHI14,IF(AHA34&lt;=AHJ14,0,IF(AND(AGY34&gt;AHI14,AHA34&gt;AHJ14),AHJ14-AGY34,0))),0)),0)</f>
        <v>　</v>
      </c>
      <c r="AHJ34" s="857"/>
      <c r="AHK34" s="858"/>
      <c r="AHL34" s="856" t="str">
        <f>IFERROR(IF(OR(AGX34="日",AGX34="祝",AGX34=0,AGY34=""),"　",MAX(IF(AGY34&gt;AHL14,AHA34-AGY34,IF(AGY34&lt;=AHL14,AHA34-AHL14,0)),0)),0)</f>
        <v>　</v>
      </c>
      <c r="AHM34" s="857"/>
      <c r="AHN34" s="858"/>
      <c r="AHO34" s="856" t="str">
        <f>IFERROR(IF(OR(AGX34="日",AGX34="祝",AGX34=0,AGY34=""),"　",MAX(IF(AND(AGY34&lt;=AHO14,AHA34&gt;AHP14),AHP14-AHO14,IF(AND(AGY34&gt;AHO14,AHA34&lt;=AHP14),AHA34-AGY34,IF(AND(AGY34&lt;=AHO14,AHA34&lt;=AHP14),AHA34-AHO14,IF(AND(AGY34&gt;AHO14,AHA34&gt;AHP14),AHP14-AGY34,0)))),0)),0)</f>
        <v>　</v>
      </c>
      <c r="AHP34" s="857"/>
      <c r="AHQ34" s="858"/>
      <c r="AHR34" s="856" t="str">
        <f>IFERROR(IF(OR(AGX34="日",AGX34="祝",AGX34=0,AGY34=""),"　",MAX(IF(AND(AGY34&gt;AHU14,AHA34&gt;AHS14),0,IF(AND(AGY34&lt;=AHU14,AGY34&gt;AHR14,AHA34&gt;AHS14),AHU14-AGY34,IF(AND(AGY34&lt;=AHU14,AGY34&lt;=AHR14,AHA34&gt;AHS14),AHU14-AHR14,IF(AND(AGY34&gt;AHR14,AHA34&lt;=AHS14),AHA34-AGY34,IF(AND(AGY34&lt;=AHR14,AHA34&lt;=AHS14),AHA34-AHR14,0))))),0)),0)</f>
        <v>　</v>
      </c>
      <c r="AHS34" s="857"/>
      <c r="AHT34" s="858"/>
      <c r="AHU34" s="856" t="str">
        <f>IFERROR(IF(OR(AGX34="日",AGX34="祝",AGX34=0,AGY34=""),"　",MAX(IF(AND(AGY34&lt;=AHU14,AHA34&gt;AHV14),AHV14-AHU14,IF(AHA34&lt;=AHV14,0,IF(AND(AGY34&gt;AHU14,AHA34&gt;AHV14),AHV14-AGY34,0))),0)),0)</f>
        <v>　</v>
      </c>
      <c r="AHV34" s="857"/>
      <c r="AHW34" s="858"/>
      <c r="AHX34" s="856" t="str">
        <f t="shared" si="16"/>
        <v>　</v>
      </c>
      <c r="AHY34" s="857"/>
      <c r="AHZ34" s="858"/>
      <c r="AIA34" s="859" t="str">
        <f>IF(AID34="×",TIME(0,0,0),IF(AIN4="非常勤",AHC34,AHO34))</f>
        <v>　</v>
      </c>
      <c r="AIB34" s="860"/>
      <c r="AIC34" s="861"/>
      <c r="AID34" s="352"/>
      <c r="AIE34" s="859" t="str">
        <f>IF(AIH34="×",TIME(0,0,0),IF(AIN4="非常勤",AHF34,AHR34))</f>
        <v>　</v>
      </c>
      <c r="AIF34" s="860"/>
      <c r="AIG34" s="861"/>
      <c r="AIH34" s="352"/>
      <c r="AII34" s="859" t="str">
        <f>IF(AIL34="×",TIME(0,0,0),IF(AIN4="非常勤",AHI34,AHU34))</f>
        <v>　</v>
      </c>
      <c r="AIJ34" s="860"/>
      <c r="AIK34" s="861"/>
      <c r="AIL34" s="352"/>
      <c r="AIM34" s="859" t="str">
        <f>IF(AIP34="×",TIME(0,0,0),IF(AIN4="非常勤",AHL34,AHX34))</f>
        <v>　</v>
      </c>
      <c r="AIN34" s="860"/>
      <c r="AIO34" s="861"/>
      <c r="AIP34" s="352"/>
      <c r="AIQ34" s="862"/>
      <c r="AIR34" s="863"/>
      <c r="AIS34" s="862"/>
      <c r="AIT34" s="864"/>
      <c r="AIU34" s="863"/>
      <c r="AIV34" s="865"/>
      <c r="AIW34" s="866"/>
      <c r="AIX34" s="866"/>
      <c r="AIY34" s="867"/>
      <c r="AIZ34" s="377">
        <f>$A$34</f>
        <v>20</v>
      </c>
      <c r="AJA34" s="378" t="str">
        <f>$B$34</f>
        <v>月</v>
      </c>
      <c r="AJB34" s="854"/>
      <c r="AJC34" s="855"/>
      <c r="AJD34" s="854"/>
      <c r="AJE34" s="855"/>
      <c r="AJF34" s="856" t="str">
        <f>IFERROR(IF(OR(AJA34="日",AJA34="祝",AJA34=0,AJB34=""),"　",MAX(IF(AND(AJB34&lt;=AJF14,AJD34&gt;AJG14),AJG14-AJF14,IF(AND(AJB34&gt;AJF14,AJD34&lt;=AJG14),AJD34-AJB34,IF(AND(AJB34&lt;=AJF14,AJD34&lt;=AJG14),AJD34-AJF14,IF(AND(AJB34&gt;AJF14,AJD34&gt;AJG14),AJG14-AJB34,0)))),0)),0)</f>
        <v>　</v>
      </c>
      <c r="AJG34" s="857"/>
      <c r="AJH34" s="858"/>
      <c r="AJI34" s="856" t="str">
        <f>IFERROR(IF(OR(AJA34="日",AJA34="祝",AJA34=0,AJB34=""),"　",MAX(IF(AND(AJB34&gt;AJL14,AJD34&gt;AJJ14),0,IF(AND(AJB34&lt;=AJL14,AJB34&gt;AJI14,AJD34&gt;AJJ14),AJL14-AJB34,IF(AND(AJB34&lt;=AJL14,AJB34&lt;=AJI14,AJD34&gt;AJJ14),AJL14-AJI14,IF(AND(AJB34&gt;AJI14,AJD34&lt;=AJJ14),AJD34-AJB34,IF(AND(AJB34&lt;=AJI14,AJD34&lt;=AJJ14),AJD34-AJI14,0))))),0)),0)</f>
        <v>　</v>
      </c>
      <c r="AJJ34" s="857"/>
      <c r="AJK34" s="858"/>
      <c r="AJL34" s="856" t="str">
        <f>IFERROR(IF(OR(AJA34="日",AJA34="祝",AJA34=0,AJB34=""),"　",MAX(IF(AND(AJB34&lt;=AJL14,AJD34&gt;AJM14),AJM14-AJL14,IF(AJD34&lt;=AJM14,0,IF(AND(AJB34&gt;AJL14,AJD34&gt;AJM14),AJM14-AJB34,0))),0)),0)</f>
        <v>　</v>
      </c>
      <c r="AJM34" s="857"/>
      <c r="AJN34" s="858"/>
      <c r="AJO34" s="856" t="str">
        <f>IFERROR(IF(OR(AJA34="日",AJA34="祝",AJA34=0,AJB34=""),"　",MAX(IF(AJB34&gt;AJO14,AJD34-AJB34,IF(AJB34&lt;=AJO14,AJD34-AJO14,0)),0)),0)</f>
        <v>　</v>
      </c>
      <c r="AJP34" s="857"/>
      <c r="AJQ34" s="858"/>
      <c r="AJR34" s="856" t="str">
        <f>IFERROR(IF(OR(AJA34="日",AJA34="祝",AJA34=0,AJB34=""),"　",MAX(IF(AND(AJB34&lt;=AJR14,AJD34&gt;AJS14),AJS14-AJR14,IF(AND(AJB34&gt;AJR14,AJD34&lt;=AJS14),AJD34-AJB34,IF(AND(AJB34&lt;=AJR14,AJD34&lt;=AJS14),AJD34-AJR14,IF(AND(AJB34&gt;AJR14,AJD34&gt;AJS14),AJS14-AJB34,0)))),0)),0)</f>
        <v>　</v>
      </c>
      <c r="AJS34" s="857"/>
      <c r="AJT34" s="858"/>
      <c r="AJU34" s="856" t="str">
        <f>IFERROR(IF(OR(AJA34="日",AJA34="祝",AJA34=0,AJB34=""),"　",MAX(IF(AND(AJB34&gt;AJX14,AJD34&gt;AJV14),0,IF(AND(AJB34&lt;=AJX14,AJB34&gt;AJU14,AJD34&gt;AJV14),AJX14-AJB34,IF(AND(AJB34&lt;=AJX14,AJB34&lt;=AJU14,AJD34&gt;AJV14),AJX14-AJU14,IF(AND(AJB34&gt;AJU14,AJD34&lt;=AJV14),AJD34-AJB34,IF(AND(AJB34&lt;=AJU14,AJD34&lt;=AJV14),AJD34-AJU14,0))))),0)),0)</f>
        <v>　</v>
      </c>
      <c r="AJV34" s="857"/>
      <c r="AJW34" s="858"/>
      <c r="AJX34" s="856" t="str">
        <f>IFERROR(IF(OR(AJA34="日",AJA34="祝",AJA34=0,AJB34=""),"　",MAX(IF(AND(AJB34&lt;=AJX14,AJD34&gt;AJY14),AJY14-AJX14,IF(AJD34&lt;=AJY14,0,IF(AND(AJB34&gt;AJX14,AJD34&gt;AJY14),AJY14-AJB34,0))),0)),0)</f>
        <v>　</v>
      </c>
      <c r="AJY34" s="857"/>
      <c r="AJZ34" s="858"/>
      <c r="AKA34" s="856" t="str">
        <f t="shared" si="17"/>
        <v>　</v>
      </c>
      <c r="AKB34" s="857"/>
      <c r="AKC34" s="858"/>
      <c r="AKD34" s="859" t="str">
        <f>IF(AKG34="×",TIME(0,0,0),IF(AKQ4="非常勤",AJF34,AJR34))</f>
        <v>　</v>
      </c>
      <c r="AKE34" s="860"/>
      <c r="AKF34" s="861"/>
      <c r="AKG34" s="352"/>
      <c r="AKH34" s="859" t="str">
        <f>IF(AKK34="×",TIME(0,0,0),IF(AKQ4="非常勤",AJI34,AJU34))</f>
        <v>　</v>
      </c>
      <c r="AKI34" s="860"/>
      <c r="AKJ34" s="861"/>
      <c r="AKK34" s="352"/>
      <c r="AKL34" s="859" t="str">
        <f>IF(AKO34="×",TIME(0,0,0),IF(AKQ4="非常勤",AJL34,AJX34))</f>
        <v>　</v>
      </c>
      <c r="AKM34" s="860"/>
      <c r="AKN34" s="861"/>
      <c r="AKO34" s="352"/>
      <c r="AKP34" s="859" t="str">
        <f>IF(AKS34="×",TIME(0,0,0),IF(AKQ4="非常勤",AJO34,AKA34))</f>
        <v>　</v>
      </c>
      <c r="AKQ34" s="860"/>
      <c r="AKR34" s="861"/>
      <c r="AKS34" s="352"/>
      <c r="AKT34" s="862"/>
      <c r="AKU34" s="863"/>
      <c r="AKV34" s="862"/>
      <c r="AKW34" s="864"/>
      <c r="AKX34" s="863"/>
      <c r="AKY34" s="865"/>
      <c r="AKZ34" s="866"/>
      <c r="ALA34" s="866"/>
      <c r="ALB34" s="867"/>
      <c r="ALC34" s="377">
        <f>$A$34</f>
        <v>20</v>
      </c>
      <c r="ALD34" s="378" t="str">
        <f>$B$34</f>
        <v>月</v>
      </c>
      <c r="ALE34" s="854"/>
      <c r="ALF34" s="855"/>
      <c r="ALG34" s="854"/>
      <c r="ALH34" s="855"/>
      <c r="ALI34" s="856" t="str">
        <f>IFERROR(IF(OR(ALD34="日",ALD34="祝",ALD34=0,ALE34=""),"　",MAX(IF(AND(ALE34&lt;=ALI14,ALG34&gt;ALJ14),ALJ14-ALI14,IF(AND(ALE34&gt;ALI14,ALG34&lt;=ALJ14),ALG34-ALE34,IF(AND(ALE34&lt;=ALI14,ALG34&lt;=ALJ14),ALG34-ALI14,IF(AND(ALE34&gt;ALI14,ALG34&gt;ALJ14),ALJ14-ALE34,0)))),0)),0)</f>
        <v>　</v>
      </c>
      <c r="ALJ34" s="857"/>
      <c r="ALK34" s="858"/>
      <c r="ALL34" s="856" t="str">
        <f>IFERROR(IF(OR(ALD34="日",ALD34="祝",ALD34=0,ALE34=""),"　",MAX(IF(AND(ALE34&gt;ALO14,ALG34&gt;ALM14),0,IF(AND(ALE34&lt;=ALO14,ALE34&gt;ALL14,ALG34&gt;ALM14),ALO14-ALE34,IF(AND(ALE34&lt;=ALO14,ALE34&lt;=ALL14,ALG34&gt;ALM14),ALO14-ALL14,IF(AND(ALE34&gt;ALL14,ALG34&lt;=ALM14),ALG34-ALE34,IF(AND(ALE34&lt;=ALL14,ALG34&lt;=ALM14),ALG34-ALL14,0))))),0)),0)</f>
        <v>　</v>
      </c>
      <c r="ALM34" s="857"/>
      <c r="ALN34" s="858"/>
      <c r="ALO34" s="856" t="str">
        <f>IFERROR(IF(OR(ALD34="日",ALD34="祝",ALD34=0,ALE34=""),"　",MAX(IF(AND(ALE34&lt;=ALO14,ALG34&gt;ALP14),ALP14-ALO14,IF(ALG34&lt;=ALP14,0,IF(AND(ALE34&gt;ALO14,ALG34&gt;ALP14),ALP14-ALE34,0))),0)),0)</f>
        <v>　</v>
      </c>
      <c r="ALP34" s="857"/>
      <c r="ALQ34" s="858"/>
      <c r="ALR34" s="856" t="str">
        <f>IFERROR(IF(OR(ALD34="日",ALD34="祝",ALD34=0,ALE34=""),"　",MAX(IF(ALE34&gt;ALR14,ALG34-ALE34,IF(ALE34&lt;=ALR14,ALG34-ALR14,0)),0)),0)</f>
        <v>　</v>
      </c>
      <c r="ALS34" s="857"/>
      <c r="ALT34" s="858"/>
      <c r="ALU34" s="856" t="str">
        <f>IFERROR(IF(OR(ALD34="日",ALD34="祝",ALD34=0,ALE34=""),"　",MAX(IF(AND(ALE34&lt;=ALU14,ALG34&gt;ALV14),ALV14-ALU14,IF(AND(ALE34&gt;ALU14,ALG34&lt;=ALV14),ALG34-ALE34,IF(AND(ALE34&lt;=ALU14,ALG34&lt;=ALV14),ALG34-ALU14,IF(AND(ALE34&gt;ALU14,ALG34&gt;ALV14),ALV14-ALE34,0)))),0)),0)</f>
        <v>　</v>
      </c>
      <c r="ALV34" s="857"/>
      <c r="ALW34" s="858"/>
      <c r="ALX34" s="856" t="str">
        <f>IFERROR(IF(OR(ALD34="日",ALD34="祝",ALD34=0,ALE34=""),"　",MAX(IF(AND(ALE34&gt;AMA14,ALG34&gt;ALY14),0,IF(AND(ALE34&lt;=AMA14,ALE34&gt;ALX14,ALG34&gt;ALY14),AMA14-ALE34,IF(AND(ALE34&lt;=AMA14,ALE34&lt;=ALX14,ALG34&gt;ALY14),AMA14-ALX14,IF(AND(ALE34&gt;ALX14,ALG34&lt;=ALY14),ALG34-ALE34,IF(AND(ALE34&lt;=ALX14,ALG34&lt;=ALY14),ALG34-ALX14,0))))),0)),0)</f>
        <v>　</v>
      </c>
      <c r="ALY34" s="857"/>
      <c r="ALZ34" s="858"/>
      <c r="AMA34" s="856" t="str">
        <f>IFERROR(IF(OR(ALD34="日",ALD34="祝",ALD34=0,ALE34=""),"　",MAX(IF(AND(ALE34&lt;=AMA14,ALG34&gt;AMB14),AMB14-AMA14,IF(ALG34&lt;=AMB14,0,IF(AND(ALE34&gt;AMA14,ALG34&gt;AMB14),AMB14-ALE34,0))),0)),0)</f>
        <v>　</v>
      </c>
      <c r="AMB34" s="857"/>
      <c r="AMC34" s="858"/>
      <c r="AMD34" s="856" t="str">
        <f t="shared" si="18"/>
        <v>　</v>
      </c>
      <c r="AME34" s="857"/>
      <c r="AMF34" s="858"/>
      <c r="AMG34" s="859" t="str">
        <f>IF(AMJ34="×",TIME(0,0,0),IF(AMT4="非常勤",ALI34,ALU34))</f>
        <v>　</v>
      </c>
      <c r="AMH34" s="860"/>
      <c r="AMI34" s="861"/>
      <c r="AMJ34" s="352"/>
      <c r="AMK34" s="859" t="str">
        <f>IF(AMN34="×",TIME(0,0,0),IF(AMT4="非常勤",ALL34,ALX34))</f>
        <v>　</v>
      </c>
      <c r="AML34" s="860"/>
      <c r="AMM34" s="861"/>
      <c r="AMN34" s="352"/>
      <c r="AMO34" s="859" t="str">
        <f>IF(AMR34="×",TIME(0,0,0),IF(AMT4="非常勤",ALO34,AMA34))</f>
        <v>　</v>
      </c>
      <c r="AMP34" s="860"/>
      <c r="AMQ34" s="861"/>
      <c r="AMR34" s="352"/>
      <c r="AMS34" s="859" t="str">
        <f>IF(AMV34="×",TIME(0,0,0),IF(AMT4="非常勤",ALR34,AMD34))</f>
        <v>　</v>
      </c>
      <c r="AMT34" s="860"/>
      <c r="AMU34" s="861"/>
      <c r="AMV34" s="352"/>
      <c r="AMW34" s="862"/>
      <c r="AMX34" s="863"/>
      <c r="AMY34" s="862"/>
      <c r="AMZ34" s="864"/>
      <c r="ANA34" s="863"/>
      <c r="ANB34" s="865"/>
      <c r="ANC34" s="866"/>
      <c r="AND34" s="866"/>
      <c r="ANE34" s="867"/>
      <c r="ANF34" s="377">
        <f>$A$34</f>
        <v>20</v>
      </c>
      <c r="ANG34" s="378" t="str">
        <f>$B$34</f>
        <v>月</v>
      </c>
      <c r="ANH34" s="854"/>
      <c r="ANI34" s="855"/>
      <c r="ANJ34" s="854"/>
      <c r="ANK34" s="855"/>
      <c r="ANL34" s="856" t="str">
        <f>IFERROR(IF(OR(ANG34="日",ANG34="祝",ANG34=0,ANH34=""),"　",MAX(IF(AND(ANH34&lt;=ANL14,ANJ34&gt;ANM14),ANM14-ANL14,IF(AND(ANH34&gt;ANL14,ANJ34&lt;=ANM14),ANJ34-ANH34,IF(AND(ANH34&lt;=ANL14,ANJ34&lt;=ANM14),ANJ34-ANL14,IF(AND(ANH34&gt;ANL14,ANJ34&gt;ANM14),ANM14-ANH34,0)))),0)),0)</f>
        <v>　</v>
      </c>
      <c r="ANM34" s="857"/>
      <c r="ANN34" s="858"/>
      <c r="ANO34" s="856" t="str">
        <f>IFERROR(IF(OR(ANG34="日",ANG34="祝",ANG34=0,ANH34=""),"　",MAX(IF(AND(ANH34&gt;ANR14,ANJ34&gt;ANP14),0,IF(AND(ANH34&lt;=ANR14,ANH34&gt;ANO14,ANJ34&gt;ANP14),ANR14-ANH34,IF(AND(ANH34&lt;=ANR14,ANH34&lt;=ANO14,ANJ34&gt;ANP14),ANR14-ANO14,IF(AND(ANH34&gt;ANO14,ANJ34&lt;=ANP14),ANJ34-ANH34,IF(AND(ANH34&lt;=ANO14,ANJ34&lt;=ANP14),ANJ34-ANO14,0))))),0)),0)</f>
        <v>　</v>
      </c>
      <c r="ANP34" s="857"/>
      <c r="ANQ34" s="858"/>
      <c r="ANR34" s="856" t="str">
        <f>IFERROR(IF(OR(ANG34="日",ANG34="祝",ANG34=0,ANH34=""),"　",MAX(IF(AND(ANH34&lt;=ANR14,ANJ34&gt;ANS14),ANS14-ANR14,IF(ANJ34&lt;=ANS14,0,IF(AND(ANH34&gt;ANR14,ANJ34&gt;ANS14),ANS14-ANH34,0))),0)),0)</f>
        <v>　</v>
      </c>
      <c r="ANS34" s="857"/>
      <c r="ANT34" s="858"/>
      <c r="ANU34" s="856" t="str">
        <f>IFERROR(IF(OR(ANG34="日",ANG34="祝",ANG34=0,ANH34=""),"　",MAX(IF(ANH34&gt;ANU14,ANJ34-ANH34,IF(ANH34&lt;=ANU14,ANJ34-ANU14,0)),0)),0)</f>
        <v>　</v>
      </c>
      <c r="ANV34" s="857"/>
      <c r="ANW34" s="858"/>
      <c r="ANX34" s="856" t="str">
        <f>IFERROR(IF(OR(ANG34="日",ANG34="祝",ANG34=0,ANH34=""),"　",MAX(IF(AND(ANH34&lt;=ANX14,ANJ34&gt;ANY14),ANY14-ANX14,IF(AND(ANH34&gt;ANX14,ANJ34&lt;=ANY14),ANJ34-ANH34,IF(AND(ANH34&lt;=ANX14,ANJ34&lt;=ANY14),ANJ34-ANX14,IF(AND(ANH34&gt;ANX14,ANJ34&gt;ANY14),ANY14-ANH34,0)))),0)),0)</f>
        <v>　</v>
      </c>
      <c r="ANY34" s="857"/>
      <c r="ANZ34" s="858"/>
      <c r="AOA34" s="856" t="str">
        <f>IFERROR(IF(OR(ANG34="日",ANG34="祝",ANG34=0,ANH34=""),"　",MAX(IF(AND(ANH34&gt;AOD14,ANJ34&gt;AOB14),0,IF(AND(ANH34&lt;=AOD14,ANH34&gt;AOA14,ANJ34&gt;AOB14),AOD14-ANH34,IF(AND(ANH34&lt;=AOD14,ANH34&lt;=AOA14,ANJ34&gt;AOB14),AOD14-AOA14,IF(AND(ANH34&gt;AOA14,ANJ34&lt;=AOB14),ANJ34-ANH34,IF(AND(ANH34&lt;=AOA14,ANJ34&lt;=AOB14),ANJ34-AOA14,0))))),0)),0)</f>
        <v>　</v>
      </c>
      <c r="AOB34" s="857"/>
      <c r="AOC34" s="858"/>
      <c r="AOD34" s="856" t="str">
        <f>IFERROR(IF(OR(ANG34="日",ANG34="祝",ANG34=0,ANH34=""),"　",MAX(IF(AND(ANH34&lt;=AOD14,ANJ34&gt;AOE14),AOE14-AOD14,IF(ANJ34&lt;=AOE14,0,IF(AND(ANH34&gt;AOD14,ANJ34&gt;AOE14),AOE14-ANH34,0))),0)),0)</f>
        <v>　</v>
      </c>
      <c r="AOE34" s="857"/>
      <c r="AOF34" s="858"/>
      <c r="AOG34" s="856" t="str">
        <f t="shared" si="19"/>
        <v>　</v>
      </c>
      <c r="AOH34" s="857"/>
      <c r="AOI34" s="858"/>
      <c r="AOJ34" s="859" t="str">
        <f>IF(AOM34="×",TIME(0,0,0),IF(AOW4="非常勤",ANL34,ANX34))</f>
        <v>　</v>
      </c>
      <c r="AOK34" s="860"/>
      <c r="AOL34" s="861"/>
      <c r="AOM34" s="352"/>
      <c r="AON34" s="859" t="str">
        <f>IF(AOQ34="×",TIME(0,0,0),IF(AOW4="非常勤",ANO34,AOA34))</f>
        <v>　</v>
      </c>
      <c r="AOO34" s="860"/>
      <c r="AOP34" s="861"/>
      <c r="AOQ34" s="352"/>
      <c r="AOR34" s="859" t="str">
        <f>IF(AOU34="×",TIME(0,0,0),IF(AOW4="非常勤",ANR34,AOD34))</f>
        <v>　</v>
      </c>
      <c r="AOS34" s="860"/>
      <c r="AOT34" s="861"/>
      <c r="AOU34" s="352"/>
      <c r="AOV34" s="859" t="str">
        <f>IF(AOY34="×",TIME(0,0,0),IF(AOW4="非常勤",ANU34,AOG34))</f>
        <v>　</v>
      </c>
      <c r="AOW34" s="860"/>
      <c r="AOX34" s="861"/>
      <c r="AOY34" s="352"/>
      <c r="AOZ34" s="862"/>
      <c r="APA34" s="863"/>
      <c r="APB34" s="862"/>
      <c r="APC34" s="864"/>
      <c r="APD34" s="863"/>
      <c r="APE34" s="865"/>
      <c r="APF34" s="866"/>
      <c r="APG34" s="866"/>
      <c r="APH34" s="867"/>
    </row>
    <row r="35" spans="1:1100" ht="15" customHeight="1">
      <c r="A35" s="377">
        <f>DAY(DATE('別紙2-1【初めに入力】'!$W$2,'別紙2-1【初めに入力】'!$Q$2,A34+1))</f>
        <v>21</v>
      </c>
      <c r="B35" s="378" t="str">
        <f>IF(IFERROR(MATCH(DATE('別紙2-1【初めに入力】'!$W$2,'別紙2-1【初めに入力】'!$Q$2,$A35),万年カレンダー・祝日!$K$2:$K$27,0),0)&gt;=1,"祝",TEXT(WEEKDAY(DATE('別紙2-1【初めに入力】'!$W$2,'別紙2-1【初めに入力】'!$Q$2,'別表_個別勤務状況（1～20）'!A35)),"aaa"))</f>
        <v>火</v>
      </c>
      <c r="C35" s="797"/>
      <c r="D35" s="797"/>
      <c r="E35" s="797"/>
      <c r="F35" s="797"/>
      <c r="G35" s="856" t="str">
        <f>IFERROR(IF(OR(B35="日",B35="祝",B35=0,C35=""),"　",MAX(IF(AND(C35&lt;=G14,E35&gt;H14),H14-G14,IF(AND(C35&gt;G14,E35&lt;=H14),E35-C35,IF(AND(C35&lt;=G14,E35&lt;=H14),E35-G14,IF(AND(C35&gt;G14,E35&gt;H14),H14-C35,0)))),0)),0)</f>
        <v>　</v>
      </c>
      <c r="H35" s="857"/>
      <c r="I35" s="858"/>
      <c r="J35" s="856" t="str">
        <f>IFERROR(IF(OR(B35="日",B35="祝",B35=0,C35=""),"　",MAX(IF(AND(C35&gt;M14,E35&gt;K14),0,IF(AND(C35&lt;=M14,C35&gt;J14,E35&gt;K14),M14-C35,IF(AND(C35&lt;=M14,C35&lt;=J14,E35&gt;K14),M14-J14,IF(AND(C35&gt;J14,E35&lt;=K14),E35-C35,IF(AND(C35&lt;=J14,E35&lt;=K14),E35-J14,0))))),0)),0)</f>
        <v>　</v>
      </c>
      <c r="K35" s="857"/>
      <c r="L35" s="858"/>
      <c r="M35" s="856" t="str">
        <f>IFERROR(IF(OR(B35="日",B35="祝",B35=0,C35=""),"　",MAX(IF(AND(C35&lt;=M14,E35&gt;N14),N14-M14,IF(E35&lt;=N14,0,IF(AND(C35&gt;M14,E35&gt;N14),N14-C35,0))),0)),0)</f>
        <v>　</v>
      </c>
      <c r="N35" s="857"/>
      <c r="O35" s="858"/>
      <c r="P35" s="856" t="str">
        <f>IFERROR(IF(OR(B35="日",B35="祝",B35=0,C35=""),"　",MAX(IF(C35&gt;P14,E35-C35,IF(C35&lt;=P14,E35-P14,0)),0)),0)</f>
        <v>　</v>
      </c>
      <c r="Q35" s="857"/>
      <c r="R35" s="858"/>
      <c r="S35" s="856" t="str">
        <f>IFERROR(IF(OR(B35="日",B35="祝",B35=0,C35=""),"　",MAX(IF(AND(C35&lt;=S14,E35&gt;T14),T14-S14,IF(AND(C35&gt;S14,E35&lt;=T14),E35-C35,IF(AND(C35&lt;=S14,E35&lt;=T14),E35-S14,IF(AND(C35&gt;S14,E35&gt;T14),T14-C35,0)))),0)),0)</f>
        <v>　</v>
      </c>
      <c r="T35" s="857"/>
      <c r="U35" s="858"/>
      <c r="V35" s="856" t="str">
        <f>IFERROR(IF(OR(B35="日",B35="祝",B35=0,C35=""),"　",MAX(IF(AND(C35&gt;Y14,E35&gt;W14),0,IF(AND(C35&lt;=Y14,C35&gt;V14,E35&gt;W14),Y14-C35,IF(AND(C35&lt;=Y14,C35&lt;=V14,E35&gt;W14),Y14-V14,IF(AND(C35&gt;V14,E35&lt;=W14),E35-C35,IF(AND(C35&lt;=V14,E35&lt;=W14),E35-V14,0))))),0)),0)</f>
        <v>　</v>
      </c>
      <c r="W35" s="857"/>
      <c r="X35" s="858"/>
      <c r="Y35" s="856" t="str">
        <f>IFERROR(IF(OR(B35="日",B35="祝",B35=0,C35=""),"　",MAX(IF(AND(C35&lt;=Y14,E35&gt;Z14),Z14-Y14,IF(E35&lt;=Z14,0,IF(AND(C35&gt;Y14,E35&gt;Z14),Z14-C35,0))),0)),0)</f>
        <v>　</v>
      </c>
      <c r="Z35" s="857"/>
      <c r="AA35" s="858"/>
      <c r="AB35" s="856" t="str">
        <f t="shared" si="0"/>
        <v>　</v>
      </c>
      <c r="AC35" s="857"/>
      <c r="AD35" s="858"/>
      <c r="AE35" s="954" t="str">
        <f>IF(AH35="×",TIME(0,0,0),IF(AR4="非常勤",G35,S35))</f>
        <v>　</v>
      </c>
      <c r="AF35" s="885"/>
      <c r="AG35" s="885"/>
      <c r="AH35" s="352"/>
      <c r="AI35" s="954" t="str">
        <f>IF(AL35="×",TIME(0,0,0),IF(AR4="非常勤",J35,V35))</f>
        <v>　</v>
      </c>
      <c r="AJ35" s="885"/>
      <c r="AK35" s="885"/>
      <c r="AL35" s="352"/>
      <c r="AM35" s="954" t="str">
        <f>IF(AP35="×",TIME(0,0,0),IF(AR4="非常勤",M35,Y35))</f>
        <v>　</v>
      </c>
      <c r="AN35" s="885"/>
      <c r="AO35" s="885"/>
      <c r="AP35" s="352"/>
      <c r="AQ35" s="954" t="str">
        <f>IF(AT35="×",TIME(0,0,0),IF(AR4="非常勤",P35,AB35))</f>
        <v>　</v>
      </c>
      <c r="AR35" s="885"/>
      <c r="AS35" s="955"/>
      <c r="AT35" s="352"/>
      <c r="AU35" s="956"/>
      <c r="AV35" s="956"/>
      <c r="AW35" s="862"/>
      <c r="AX35" s="864"/>
      <c r="AY35" s="863"/>
      <c r="AZ35" s="865"/>
      <c r="BA35" s="866"/>
      <c r="BB35" s="866"/>
      <c r="BC35" s="867"/>
      <c r="BD35" s="377">
        <f>$A$35</f>
        <v>21</v>
      </c>
      <c r="BE35" s="378" t="str">
        <f>$B$35</f>
        <v>火</v>
      </c>
      <c r="BF35" s="854"/>
      <c r="BG35" s="855"/>
      <c r="BH35" s="854"/>
      <c r="BI35" s="855"/>
      <c r="BJ35" s="856" t="str">
        <f>IFERROR(IF(OR(BE35="日",BE35="祝",BE35=0,BF35=""),"　",MAX(IF(AND(BF35&lt;=BJ14,BH35&gt;BK14),BK14-BJ14,IF(AND(BF35&gt;BJ14,BH35&lt;=BK14),BH35-BF35,IF(AND(BF35&lt;=BJ14,BH35&lt;=BK14),BH35-BJ14,IF(AND(BF35&gt;BJ14,BH35&gt;BK14),BK14-BF35,0)))),0)),0)</f>
        <v>　</v>
      </c>
      <c r="BK35" s="857"/>
      <c r="BL35" s="858"/>
      <c r="BM35" s="856" t="str">
        <f>IFERROR(IF(OR(BE35="日",BE35="祝",BE35=0,BF35=""),"　",MAX(IF(AND(BF35&gt;BP14,BH35&gt;BN14),0,IF(AND(BF35&lt;=BP14,BF35&gt;BM14,BH35&gt;BN14),BP14-BF35,IF(AND(BF35&lt;=BP14,BF35&lt;=BM14,BH35&gt;BN14),BP14-BM14,IF(AND(BF35&gt;BM14,BH35&lt;=BN14),BH35-BF35,IF(AND(BF35&lt;=BM14,BH35&lt;=BN14),BH35-BM14,0))))),0)),0)</f>
        <v>　</v>
      </c>
      <c r="BN35" s="857"/>
      <c r="BO35" s="858"/>
      <c r="BP35" s="856" t="str">
        <f>IFERROR(IF(OR(BE35="日",BE35="祝",BE35=0,BF35=""),"　",MAX(IF(AND(BF35&lt;=BP14,BH35&gt;BQ14),BQ14-BP14,IF(BH35&lt;=BQ14,0,IF(AND(BF35&gt;BP14,BH35&gt;BQ14),BQ14-BF35,0))),0)),0)</f>
        <v>　</v>
      </c>
      <c r="BQ35" s="857"/>
      <c r="BR35" s="858"/>
      <c r="BS35" s="856" t="str">
        <f>IFERROR(IF(OR(BE35="日",BE35="祝",BE35=0,BF35=""),"　",MAX(IF(BF35&gt;BS14,BH35-BF35,IF(BF35&lt;=BS14,BH35-BS14,0)),0)),0)</f>
        <v>　</v>
      </c>
      <c r="BT35" s="857"/>
      <c r="BU35" s="858"/>
      <c r="BV35" s="856" t="str">
        <f>IFERROR(IF(OR(BE35="日",BE35="祝",BE35=0,BF35=""),"　",MAX(IF(AND(BF35&lt;=BV14,BH35&gt;BW14),BW14-BV14,IF(AND(BF35&gt;BV14,BH35&lt;=BW14),BH35-BF35,IF(AND(BF35&lt;=BV14,BH35&lt;=BW14),BH35-BV14,IF(AND(BF35&gt;BV14,BH35&gt;BW14),BW14-BF35,0)))),0)),0)</f>
        <v>　</v>
      </c>
      <c r="BW35" s="857"/>
      <c r="BX35" s="858"/>
      <c r="BY35" s="856" t="str">
        <f>IFERROR(IF(OR(BE35="日",BE35="祝",BE35=0,BF35=""),"　",MAX(IF(AND(BF35&gt;CB14,BH35&gt;BZ14),0,IF(AND(BF35&lt;=CB14,BF35&gt;BY14,BH35&gt;BZ14),CB14-BF35,IF(AND(BF35&lt;=CB14,BF35&lt;=BY14,BH35&gt;BZ14),CB14-BY14,IF(AND(BF35&gt;BY14,BH35&lt;=BZ14),BH35-BF35,IF(AND(BF35&lt;=BY14,BH35&lt;=BZ14),BH35-BY14,0))))),0)),0)</f>
        <v>　</v>
      </c>
      <c r="BZ35" s="857"/>
      <c r="CA35" s="858"/>
      <c r="CB35" s="856" t="str">
        <f>IFERROR(IF(OR(BE35="日",BE35="祝",BE35=0,BF35=""),"　",MAX(IF(AND(BF35&lt;=CB14,BH35&gt;CC14),CC14-CB14,IF(BH35&lt;=CC14,0,IF(AND(BF35&gt;CB14,BH35&gt;CC14),CC14-BF35,0))),0)),0)</f>
        <v>　</v>
      </c>
      <c r="CC35" s="857"/>
      <c r="CD35" s="858"/>
      <c r="CE35" s="856" t="str">
        <f t="shared" si="1"/>
        <v>　</v>
      </c>
      <c r="CF35" s="857"/>
      <c r="CG35" s="858"/>
      <c r="CH35" s="859" t="str">
        <f>IF(CK35="×",TIME(0,0,0),IF(CU4="非常勤",BJ35,BV35))</f>
        <v>　</v>
      </c>
      <c r="CI35" s="860"/>
      <c r="CJ35" s="861"/>
      <c r="CK35" s="352"/>
      <c r="CL35" s="859" t="str">
        <f>IF(CO35="×",TIME(0,0,0),IF(CU4="非常勤",BM35,BY35))</f>
        <v>　</v>
      </c>
      <c r="CM35" s="860"/>
      <c r="CN35" s="861"/>
      <c r="CO35" s="352"/>
      <c r="CP35" s="859" t="str">
        <f>IF(CS35="×",TIME(0,0,0),IF(CU4="非常勤",BP35,CB35))</f>
        <v>　</v>
      </c>
      <c r="CQ35" s="860"/>
      <c r="CR35" s="861"/>
      <c r="CS35" s="352"/>
      <c r="CT35" s="859" t="str">
        <f>IF(CW35="×",TIME(0,0,0),IF(CU4="非常勤",BS35,CE35))</f>
        <v>　</v>
      </c>
      <c r="CU35" s="860"/>
      <c r="CV35" s="861"/>
      <c r="CW35" s="352"/>
      <c r="CX35" s="862"/>
      <c r="CY35" s="863"/>
      <c r="CZ35" s="862"/>
      <c r="DA35" s="864"/>
      <c r="DB35" s="863"/>
      <c r="DC35" s="865"/>
      <c r="DD35" s="866"/>
      <c r="DE35" s="866"/>
      <c r="DF35" s="867"/>
      <c r="DG35" s="377">
        <f>$A$35</f>
        <v>21</v>
      </c>
      <c r="DH35" s="378" t="str">
        <f>$B$35</f>
        <v>火</v>
      </c>
      <c r="DI35" s="854"/>
      <c r="DJ35" s="855"/>
      <c r="DK35" s="854"/>
      <c r="DL35" s="855"/>
      <c r="DM35" s="856" t="str">
        <f>IFERROR(IF(OR(DH35="日",DH35="祝",DH35=0,DI35=""),"　",MAX(IF(AND(DI35&lt;=DM14,DK35&gt;DN14),DN14-DM14,IF(AND(DI35&gt;DM14,DK35&lt;=DN14),DK35-DI35,IF(AND(DI35&lt;=DM14,DK35&lt;=DN14),DK35-DM14,IF(AND(DI35&gt;DM14,DK35&gt;DN14),DN14-DI35,0)))),0)),0)</f>
        <v>　</v>
      </c>
      <c r="DN35" s="857"/>
      <c r="DO35" s="858"/>
      <c r="DP35" s="856" t="str">
        <f>IFERROR(IF(OR(DH35="日",DH35="祝",DH35=0,DI35=""),"　",MAX(IF(AND(DI35&gt;DS14,DK35&gt;DQ14),0,IF(AND(DI35&lt;=DS14,DI35&gt;DP14,DK35&gt;DQ14),DS14-DI35,IF(AND(DI35&lt;=DS14,DI35&lt;=DP14,DK35&gt;DQ14),DS14-DP14,IF(AND(DI35&gt;DP14,DK35&lt;=DQ14),DK35-DI35,IF(AND(DI35&lt;=DP14,DK35&lt;=DQ14),DK35-DP14,0))))),0)),0)</f>
        <v>　</v>
      </c>
      <c r="DQ35" s="857"/>
      <c r="DR35" s="858"/>
      <c r="DS35" s="856" t="str">
        <f>IFERROR(IF(OR(DH35="日",DH35="祝",DH35=0,DI35=""),"　",MAX(IF(AND(DI35&lt;=DS14,DK35&gt;DT14),DT14-DS14,IF(DK35&lt;=DT14,0,IF(AND(DI35&gt;DS14,DK35&gt;DT14),DT14-DI35,0))),0)),0)</f>
        <v>　</v>
      </c>
      <c r="DT35" s="857"/>
      <c r="DU35" s="858"/>
      <c r="DV35" s="856" t="str">
        <f>IFERROR(IF(OR(DH35="日",DH35="祝",DH35=0,DI35=""),"　",MAX(IF(DI35&gt;DV14,DK35-DI35,IF(DI35&lt;=DV14,DK35-DV14,0)),0)),0)</f>
        <v>　</v>
      </c>
      <c r="DW35" s="857"/>
      <c r="DX35" s="858"/>
      <c r="DY35" s="856" t="str">
        <f>IFERROR(IF(OR(DH35="日",DH35="祝",DH35=0,DI35=""),"　",MAX(IF(AND(DI35&lt;=DY14,DK35&gt;DZ14),DZ14-DY14,IF(AND(DI35&gt;DY14,DK35&lt;=DZ14),DK35-DI35,IF(AND(DI35&lt;=DY14,DK35&lt;=DZ14),DK35-DY14,IF(AND(DI35&gt;DY14,DK35&gt;DZ14),DZ14-DI35,0)))),0)),0)</f>
        <v>　</v>
      </c>
      <c r="DZ35" s="857"/>
      <c r="EA35" s="858"/>
      <c r="EB35" s="856" t="str">
        <f>IFERROR(IF(OR(DH35="日",DH35="祝",DH35=0,DI35=""),"　",MAX(IF(AND(DI35&gt;EE14,DK35&gt;EC14),0,IF(AND(DI35&lt;=EE14,DI35&gt;EB14,DK35&gt;EC14),EE14-DI35,IF(AND(DI35&lt;=EE14,DI35&lt;=EB14,DK35&gt;EC14),EE14-EB14,IF(AND(DI35&gt;EB14,DK35&lt;=EC14),DK35-DI35,IF(AND(DI35&lt;=EB14,DK35&lt;=EC14),DK35-EB14,0))))),0)),0)</f>
        <v>　</v>
      </c>
      <c r="EC35" s="857"/>
      <c r="ED35" s="858"/>
      <c r="EE35" s="856" t="str">
        <f>IFERROR(IF(OR(DH35="日",DH35="祝",DH35=0,DI35=""),"　",MAX(IF(AND(DI35&lt;=EE14,DK35&gt;EF14),EF14-EE14,IF(DK35&lt;=EF14,0,IF(AND(DI35&gt;EE14,DK35&gt;EF14),EF14-DI35,0))),0)),0)</f>
        <v>　</v>
      </c>
      <c r="EF35" s="857"/>
      <c r="EG35" s="858"/>
      <c r="EH35" s="856" t="str">
        <f t="shared" si="2"/>
        <v>　</v>
      </c>
      <c r="EI35" s="857"/>
      <c r="EJ35" s="858"/>
      <c r="EK35" s="859" t="str">
        <f>IF(EN35="×",TIME(0,0,0),IF(EX4="非常勤",DM35,DY35))</f>
        <v>　</v>
      </c>
      <c r="EL35" s="860"/>
      <c r="EM35" s="861"/>
      <c r="EN35" s="352"/>
      <c r="EO35" s="859" t="str">
        <f>IF(ER35="×",TIME(0,0,0),IF(EX4="非常勤",DP35,EB35))</f>
        <v>　</v>
      </c>
      <c r="EP35" s="860"/>
      <c r="EQ35" s="861"/>
      <c r="ER35" s="352"/>
      <c r="ES35" s="859" t="str">
        <f>IF(EV35="×",TIME(0,0,0),IF(EX4="非常勤",DS35,EE35))</f>
        <v>　</v>
      </c>
      <c r="ET35" s="860"/>
      <c r="EU35" s="861"/>
      <c r="EV35" s="352"/>
      <c r="EW35" s="859" t="str">
        <f>IF(EZ35="×",TIME(0,0,0),IF(EX4="非常勤",DV35,EH35))</f>
        <v>　</v>
      </c>
      <c r="EX35" s="860"/>
      <c r="EY35" s="861"/>
      <c r="EZ35" s="352"/>
      <c r="FA35" s="862"/>
      <c r="FB35" s="863"/>
      <c r="FC35" s="862"/>
      <c r="FD35" s="864"/>
      <c r="FE35" s="863"/>
      <c r="FF35" s="865"/>
      <c r="FG35" s="866"/>
      <c r="FH35" s="866"/>
      <c r="FI35" s="867"/>
      <c r="FJ35" s="377">
        <f>$A$35</f>
        <v>21</v>
      </c>
      <c r="FK35" s="378" t="str">
        <f>$B$35</f>
        <v>火</v>
      </c>
      <c r="FL35" s="854"/>
      <c r="FM35" s="855"/>
      <c r="FN35" s="854"/>
      <c r="FO35" s="855"/>
      <c r="FP35" s="856" t="str">
        <f>IFERROR(IF(OR(FK35="日",FK35="祝",FK35=0,FL35=""),"　",MAX(IF(AND(FL35&lt;=FP14,FN35&gt;FQ14),FQ14-FP14,IF(AND(FL35&gt;FP14,FN35&lt;=FQ14),FN35-FL35,IF(AND(FL35&lt;=FP14,FN35&lt;=FQ14),FN35-FP14,IF(AND(FL35&gt;FP14,FN35&gt;FQ14),FQ14-FL35,0)))),0)),0)</f>
        <v>　</v>
      </c>
      <c r="FQ35" s="857"/>
      <c r="FR35" s="858"/>
      <c r="FS35" s="856" t="str">
        <f>IFERROR(IF(OR(FK35="日",FK35="祝",FK35=0,FL35=""),"　",MAX(IF(AND(FL35&gt;FV14,FN35&gt;FT14),0,IF(AND(FL35&lt;=FV14,FL35&gt;FS14,FN35&gt;FT14),FV14-FL35,IF(AND(FL35&lt;=FV14,FL35&lt;=FS14,FN35&gt;FT14),FV14-FS14,IF(AND(FL35&gt;FS14,FN35&lt;=FT14),FN35-FL35,IF(AND(FL35&lt;=FS14,FN35&lt;=FT14),FN35-FS14,0))))),0)),0)</f>
        <v>　</v>
      </c>
      <c r="FT35" s="857"/>
      <c r="FU35" s="858"/>
      <c r="FV35" s="856" t="str">
        <f>IFERROR(IF(OR(FK35="日",FK35="祝",FK35=0,FL35=""),"　",MAX(IF(AND(FL35&lt;=FV14,FN35&gt;FW14),FW14-FV14,IF(FN35&lt;=FW14,0,IF(AND(FL35&gt;FV14,FN35&gt;FW14),FW14-FL35,0))),0)),0)</f>
        <v>　</v>
      </c>
      <c r="FW35" s="857"/>
      <c r="FX35" s="858"/>
      <c r="FY35" s="856" t="str">
        <f>IFERROR(IF(OR(FK35="日",FK35="祝",FK35=0,FL35=""),"　",MAX(IF(FL35&gt;FY14,FN35-FL35,IF(FL35&lt;=FY14,FN35-FY14,0)),0)),0)</f>
        <v>　</v>
      </c>
      <c r="FZ35" s="857"/>
      <c r="GA35" s="858"/>
      <c r="GB35" s="856" t="str">
        <f>IFERROR(IF(OR(FK35="日",FK35="祝",FK35=0,FL35=""),"　",MAX(IF(AND(FL35&lt;=GB14,FN35&gt;GC14),GC14-GB14,IF(AND(FL35&gt;GB14,FN35&lt;=GC14),FN35-FL35,IF(AND(FL35&lt;=GB14,FN35&lt;=GC14),FN35-GB14,IF(AND(FL35&gt;GB14,FN35&gt;GC14),GC14-FL35,0)))),0)),0)</f>
        <v>　</v>
      </c>
      <c r="GC35" s="857"/>
      <c r="GD35" s="858"/>
      <c r="GE35" s="856" t="str">
        <f>IFERROR(IF(OR(FK35="日",FK35="祝",FK35=0,FL35=""),"　",MAX(IF(AND(FL35&gt;GH14,FN35&gt;GF14),0,IF(AND(FL35&lt;=GH14,FL35&gt;GE14,FN35&gt;GF14),GH14-FL35,IF(AND(FL35&lt;=GH14,FL35&lt;=GE14,FN35&gt;GF14),GH14-GE14,IF(AND(FL35&gt;GE14,FN35&lt;=GF14),FN35-FL35,IF(AND(FL35&lt;=GE14,FN35&lt;=GF14),FN35-GE14,0))))),0)),0)</f>
        <v>　</v>
      </c>
      <c r="GF35" s="857"/>
      <c r="GG35" s="858"/>
      <c r="GH35" s="856" t="str">
        <f>IFERROR(IF(OR(FK35="日",FK35="祝",FK35=0,FL35=""),"　",MAX(IF(AND(FL35&lt;=GH14,FN35&gt;GI14),GI14-GH14,IF(FN35&lt;=GI14,0,IF(AND(FL35&gt;GH14,FN35&gt;GI14),GI14-FL35,0))),0)),0)</f>
        <v>　</v>
      </c>
      <c r="GI35" s="857"/>
      <c r="GJ35" s="858"/>
      <c r="GK35" s="856" t="str">
        <f t="shared" si="3"/>
        <v>　</v>
      </c>
      <c r="GL35" s="857"/>
      <c r="GM35" s="858"/>
      <c r="GN35" s="859" t="str">
        <f>IF(GQ35="×",TIME(0,0,0),IF(HA4="非常勤",FP35,GB35))</f>
        <v>　</v>
      </c>
      <c r="GO35" s="860"/>
      <c r="GP35" s="861"/>
      <c r="GQ35" s="352"/>
      <c r="GR35" s="859" t="str">
        <f>IF(GU35="×",TIME(0,0,0),IF(HA4="非常勤",FS35,GE35))</f>
        <v>　</v>
      </c>
      <c r="GS35" s="860"/>
      <c r="GT35" s="861"/>
      <c r="GU35" s="352"/>
      <c r="GV35" s="859" t="str">
        <f>IF(GY35="×",TIME(0,0,0),IF(HA4="非常勤",FV35,GH35))</f>
        <v>　</v>
      </c>
      <c r="GW35" s="860"/>
      <c r="GX35" s="861"/>
      <c r="GY35" s="352"/>
      <c r="GZ35" s="859" t="str">
        <f>IF(HC35="×",TIME(0,0,0),IF(HA4="非常勤",FY35,GK35))</f>
        <v>　</v>
      </c>
      <c r="HA35" s="860"/>
      <c r="HB35" s="861"/>
      <c r="HC35" s="352"/>
      <c r="HD35" s="862"/>
      <c r="HE35" s="863"/>
      <c r="HF35" s="862"/>
      <c r="HG35" s="864"/>
      <c r="HH35" s="863"/>
      <c r="HI35" s="865"/>
      <c r="HJ35" s="866"/>
      <c r="HK35" s="866"/>
      <c r="HL35" s="867"/>
      <c r="HM35" s="377">
        <f>$A$35</f>
        <v>21</v>
      </c>
      <c r="HN35" s="378" t="str">
        <f>$B$35</f>
        <v>火</v>
      </c>
      <c r="HO35" s="854"/>
      <c r="HP35" s="855"/>
      <c r="HQ35" s="854"/>
      <c r="HR35" s="855"/>
      <c r="HS35" s="856" t="str">
        <f>IFERROR(IF(OR(HN35="日",HN35="祝",HN35=0,HO35=""),"　",MAX(IF(AND(HO35&lt;=HS14,HQ35&gt;HT14),HT14-HS14,IF(AND(HO35&gt;HS14,HQ35&lt;=HT14),HQ35-HO35,IF(AND(HO35&lt;=HS14,HQ35&lt;=HT14),HQ35-HS14,IF(AND(HO35&gt;HS14,HQ35&gt;HT14),HT14-HO35,0)))),0)),0)</f>
        <v>　</v>
      </c>
      <c r="HT35" s="857"/>
      <c r="HU35" s="858"/>
      <c r="HV35" s="856" t="str">
        <f>IFERROR(IF(OR(HN35="日",HN35="祝",HN35=0,HO35=""),"　",MAX(IF(AND(HO35&gt;HY14,HQ35&gt;HW14),0,IF(AND(HO35&lt;=HY14,HO35&gt;HV14,HQ35&gt;HW14),HY14-HO35,IF(AND(HO35&lt;=HY14,HO35&lt;=HV14,HQ35&gt;HW14),HY14-HV14,IF(AND(HO35&gt;HV14,HQ35&lt;=HW14),HQ35-HO35,IF(AND(HO35&lt;=HV14,HQ35&lt;=HW14),HQ35-HV14,0))))),0)),0)</f>
        <v>　</v>
      </c>
      <c r="HW35" s="857"/>
      <c r="HX35" s="858"/>
      <c r="HY35" s="856" t="str">
        <f>IFERROR(IF(OR(HN35="日",HN35="祝",HN35=0,HO35=""),"　",MAX(IF(AND(HO35&lt;=HY14,HQ35&gt;HZ14),HZ14-HY14,IF(HQ35&lt;=HZ14,0,IF(AND(HO35&gt;HY14,HQ35&gt;HZ14),HZ14-HO35,0))),0)),0)</f>
        <v>　</v>
      </c>
      <c r="HZ35" s="857"/>
      <c r="IA35" s="858"/>
      <c r="IB35" s="856" t="str">
        <f>IFERROR(IF(OR(HN35="日",HN35="祝",HN35=0,HO35=""),"　",MAX(IF(HO35&gt;IB14,HQ35-HO35,IF(HO35&lt;=IB14,HQ35-IB14,0)),0)),0)</f>
        <v>　</v>
      </c>
      <c r="IC35" s="857"/>
      <c r="ID35" s="858"/>
      <c r="IE35" s="856" t="str">
        <f>IFERROR(IF(OR(HN35="日",HN35="祝",HN35=0,HO35=""),"　",MAX(IF(AND(HO35&lt;=IE14,HQ35&gt;IF14),IF14-IE14,IF(AND(HO35&gt;IE14,HQ35&lt;=IF14),HQ35-HO35,IF(AND(HO35&lt;=IE14,HQ35&lt;=IF14),HQ35-IE14,IF(AND(HO35&gt;IE14,HQ35&gt;IF14),IF14-HO35,0)))),0)),0)</f>
        <v>　</v>
      </c>
      <c r="IF35" s="857"/>
      <c r="IG35" s="858"/>
      <c r="IH35" s="856" t="str">
        <f>IFERROR(IF(OR(HN35="日",HN35="祝",HN35=0,HO35=""),"　",MAX(IF(AND(HO35&gt;IK14,HQ35&gt;II14),0,IF(AND(HO35&lt;=IK14,HO35&gt;IH14,HQ35&gt;II14),IK14-HO35,IF(AND(HO35&lt;=IK14,HO35&lt;=IH14,HQ35&gt;II14),IK14-IH14,IF(AND(HO35&gt;IH14,HQ35&lt;=II14),HQ35-HO35,IF(AND(HO35&lt;=IH14,HQ35&lt;=II14),HQ35-IH14,0))))),0)),0)</f>
        <v>　</v>
      </c>
      <c r="II35" s="857"/>
      <c r="IJ35" s="858"/>
      <c r="IK35" s="856" t="str">
        <f>IFERROR(IF(OR(HN35="日",HN35="祝",HN35=0,HO35=""),"　",MAX(IF(AND(HO35&lt;=IK14,HQ35&gt;IL14),IL14-IK14,IF(HQ35&lt;=IL14,0,IF(AND(HO35&gt;IK14,HQ35&gt;IL14),IL14-HO35,0))),0)),0)</f>
        <v>　</v>
      </c>
      <c r="IL35" s="857"/>
      <c r="IM35" s="858"/>
      <c r="IN35" s="856" t="str">
        <f t="shared" si="4"/>
        <v>　</v>
      </c>
      <c r="IO35" s="857"/>
      <c r="IP35" s="858"/>
      <c r="IQ35" s="859" t="str">
        <f>IF(IT35="×",TIME(0,0,0),IF(JD4="非常勤",HS35,IE35))</f>
        <v>　</v>
      </c>
      <c r="IR35" s="860"/>
      <c r="IS35" s="861"/>
      <c r="IT35" s="352"/>
      <c r="IU35" s="859" t="str">
        <f>IF(IX35="×",TIME(0,0,0),IF(JD4="非常勤",HV35,IH35))</f>
        <v>　</v>
      </c>
      <c r="IV35" s="860"/>
      <c r="IW35" s="861"/>
      <c r="IX35" s="352"/>
      <c r="IY35" s="859" t="str">
        <f>IF(JB35="×",TIME(0,0,0),IF(JD4="非常勤",HY35,IK35))</f>
        <v>　</v>
      </c>
      <c r="IZ35" s="860"/>
      <c r="JA35" s="861"/>
      <c r="JB35" s="352"/>
      <c r="JC35" s="859" t="str">
        <f>IF(JF35="×",TIME(0,0,0),IF(JD4="非常勤",IB35,IN35))</f>
        <v>　</v>
      </c>
      <c r="JD35" s="860"/>
      <c r="JE35" s="861"/>
      <c r="JF35" s="352"/>
      <c r="JG35" s="862"/>
      <c r="JH35" s="863"/>
      <c r="JI35" s="862"/>
      <c r="JJ35" s="864"/>
      <c r="JK35" s="863"/>
      <c r="JL35" s="865"/>
      <c r="JM35" s="866"/>
      <c r="JN35" s="866"/>
      <c r="JO35" s="867"/>
      <c r="JP35" s="377">
        <f>$A$35</f>
        <v>21</v>
      </c>
      <c r="JQ35" s="378" t="str">
        <f>$B$35</f>
        <v>火</v>
      </c>
      <c r="JR35" s="854"/>
      <c r="JS35" s="855"/>
      <c r="JT35" s="854"/>
      <c r="JU35" s="855"/>
      <c r="JV35" s="856" t="str">
        <f>IFERROR(IF(OR(JQ35="日",JQ35="祝",JQ35=0,JR35=""),"　",MAX(IF(AND(JR35&lt;=JV14,JT35&gt;JW14),JW14-JV14,IF(AND(JR35&gt;JV14,JT35&lt;=JW14),JT35-JR35,IF(AND(JR35&lt;=JV14,JT35&lt;=JW14),JT35-JV14,IF(AND(JR35&gt;JV14,JT35&gt;JW14),JW14-JR35,0)))),0)),0)</f>
        <v>　</v>
      </c>
      <c r="JW35" s="857"/>
      <c r="JX35" s="858"/>
      <c r="JY35" s="856" t="str">
        <f>IFERROR(IF(OR(JQ35="日",JQ35="祝",JQ35=0,JR35=""),"　",MAX(IF(AND(JR35&gt;KB14,JT35&gt;JZ14),0,IF(AND(JR35&lt;=KB14,JR35&gt;JY14,JT35&gt;JZ14),KB14-JR35,IF(AND(JR35&lt;=KB14,JR35&lt;=JY14,JT35&gt;JZ14),KB14-JY14,IF(AND(JR35&gt;JY14,JT35&lt;=JZ14),JT35-JR35,IF(AND(JR35&lt;=JY14,JT35&lt;=JZ14),JT35-JY14,0))))),0)),0)</f>
        <v>　</v>
      </c>
      <c r="JZ35" s="857"/>
      <c r="KA35" s="858"/>
      <c r="KB35" s="856" t="str">
        <f>IFERROR(IF(OR(JQ35="日",JQ35="祝",JQ35=0,JR35=""),"　",MAX(IF(AND(JR35&lt;=KB14,JT35&gt;KC14),KC14-KB14,IF(JT35&lt;=KC14,0,IF(AND(JR35&gt;KB14,JT35&gt;KC14),KC14-JR35,0))),0)),0)</f>
        <v>　</v>
      </c>
      <c r="KC35" s="857"/>
      <c r="KD35" s="858"/>
      <c r="KE35" s="856" t="str">
        <f>IFERROR(IF(OR(JQ35="日",JQ35="祝",JQ35=0,JR35=""),"　",MAX(IF(JR35&gt;KE14,JT35-JR35,IF(JR35&lt;=KE14,JT35-KE14,0)),0)),0)</f>
        <v>　</v>
      </c>
      <c r="KF35" s="857"/>
      <c r="KG35" s="858"/>
      <c r="KH35" s="856" t="str">
        <f>IFERROR(IF(OR(JQ35="日",JQ35="祝",JQ35=0,JR35=""),"　",MAX(IF(AND(JR35&lt;=KH14,JT35&gt;KI14),KI14-KH14,IF(AND(JR35&gt;KH14,JT35&lt;=KI14),JT35-JR35,IF(AND(JR35&lt;=KH14,JT35&lt;=KI14),JT35-KH14,IF(AND(JR35&gt;KH14,JT35&gt;KI14),KI14-JR35,0)))),0)),0)</f>
        <v>　</v>
      </c>
      <c r="KI35" s="857"/>
      <c r="KJ35" s="858"/>
      <c r="KK35" s="856" t="str">
        <f>IFERROR(IF(OR(JQ35="日",JQ35="祝",JQ35=0,JR35=""),"　",MAX(IF(AND(JR35&gt;KN14,JT35&gt;KL14),0,IF(AND(JR35&lt;=KN14,JR35&gt;KK14,JT35&gt;KL14),KN14-JR35,IF(AND(JR35&lt;=KN14,JR35&lt;=KK14,JT35&gt;KL14),KN14-KK14,IF(AND(JR35&gt;KK14,JT35&lt;=KL14),JT35-JR35,IF(AND(JR35&lt;=KK14,JT35&lt;=KL14),JT35-KK14,0))))),0)),0)</f>
        <v>　</v>
      </c>
      <c r="KL35" s="857"/>
      <c r="KM35" s="858"/>
      <c r="KN35" s="856" t="str">
        <f>IFERROR(IF(OR(JQ35="日",JQ35="祝",JQ35=0,JR35=""),"　",MAX(IF(AND(JR35&lt;=KN14,JT35&gt;KO14),KO14-KN14,IF(JT35&lt;=KO14,0,IF(AND(JR35&gt;KN14,JT35&gt;KO14),KO14-JR35,0))),0)),0)</f>
        <v>　</v>
      </c>
      <c r="KO35" s="857"/>
      <c r="KP35" s="858"/>
      <c r="KQ35" s="856" t="str">
        <f t="shared" si="5"/>
        <v>　</v>
      </c>
      <c r="KR35" s="857"/>
      <c r="KS35" s="858"/>
      <c r="KT35" s="859" t="str">
        <f>IF(KW35="×",TIME(0,0,0),IF(LG4="非常勤",JV35,KH35))</f>
        <v>　</v>
      </c>
      <c r="KU35" s="860"/>
      <c r="KV35" s="861"/>
      <c r="KW35" s="352"/>
      <c r="KX35" s="859" t="str">
        <f>IF(LA35="×",TIME(0,0,0),IF(LG4="非常勤",JY35,KK35))</f>
        <v>　</v>
      </c>
      <c r="KY35" s="860"/>
      <c r="KZ35" s="861"/>
      <c r="LA35" s="352"/>
      <c r="LB35" s="859" t="str">
        <f>IF(LE35="×",TIME(0,0,0),IF(LG4="非常勤",KB35,KN35))</f>
        <v>　</v>
      </c>
      <c r="LC35" s="860"/>
      <c r="LD35" s="861"/>
      <c r="LE35" s="352"/>
      <c r="LF35" s="859" t="str">
        <f>IF(LI35="×",TIME(0,0,0),IF(LG4="非常勤",KE35,KQ35))</f>
        <v>　</v>
      </c>
      <c r="LG35" s="860"/>
      <c r="LH35" s="861"/>
      <c r="LI35" s="352"/>
      <c r="LJ35" s="862"/>
      <c r="LK35" s="863"/>
      <c r="LL35" s="862"/>
      <c r="LM35" s="864"/>
      <c r="LN35" s="863"/>
      <c r="LO35" s="865"/>
      <c r="LP35" s="866"/>
      <c r="LQ35" s="866"/>
      <c r="LR35" s="867"/>
      <c r="LS35" s="377">
        <f>$A$35</f>
        <v>21</v>
      </c>
      <c r="LT35" s="378" t="str">
        <f>$B$35</f>
        <v>火</v>
      </c>
      <c r="LU35" s="854"/>
      <c r="LV35" s="855"/>
      <c r="LW35" s="854"/>
      <c r="LX35" s="855"/>
      <c r="LY35" s="856" t="str">
        <f>IFERROR(IF(OR(LT35="日",LT35="祝",LT35=0,LU35=""),"　",MAX(IF(AND(LU35&lt;=LY14,LW35&gt;LZ14),LZ14-LY14,IF(AND(LU35&gt;LY14,LW35&lt;=LZ14),LW35-LU35,IF(AND(LU35&lt;=LY14,LW35&lt;=LZ14),LW35-LY14,IF(AND(LU35&gt;LY14,LW35&gt;LZ14),LZ14-LU35,0)))),0)),0)</f>
        <v>　</v>
      </c>
      <c r="LZ35" s="857"/>
      <c r="MA35" s="858"/>
      <c r="MB35" s="856" t="str">
        <f>IFERROR(IF(OR(LT35="日",LT35="祝",LT35=0,LU35=""),"　",MAX(IF(AND(LU35&gt;ME14,LW35&gt;MC14),0,IF(AND(LU35&lt;=ME14,LU35&gt;MB14,LW35&gt;MC14),ME14-LU35,IF(AND(LU35&lt;=ME14,LU35&lt;=MB14,LW35&gt;MC14),ME14-MB14,IF(AND(LU35&gt;MB14,LW35&lt;=MC14),LW35-LU35,IF(AND(LU35&lt;=MB14,LW35&lt;=MC14),LW35-MB14,0))))),0)),0)</f>
        <v>　</v>
      </c>
      <c r="MC35" s="857"/>
      <c r="MD35" s="858"/>
      <c r="ME35" s="856" t="str">
        <f>IFERROR(IF(OR(LT35="日",LT35="祝",LT35=0,LU35=""),"　",MAX(IF(AND(LU35&lt;=ME14,LW35&gt;MF14),MF14-ME14,IF(LW35&lt;=MF14,0,IF(AND(LU35&gt;ME14,LW35&gt;MF14),MF14-LU35,0))),0)),0)</f>
        <v>　</v>
      </c>
      <c r="MF35" s="857"/>
      <c r="MG35" s="858"/>
      <c r="MH35" s="856" t="str">
        <f>IFERROR(IF(OR(LT35="日",LT35="祝",LT35=0,LU35=""),"　",MAX(IF(LU35&gt;MH14,LW35-LU35,IF(LU35&lt;=MH14,LW35-MH14,0)),0)),0)</f>
        <v>　</v>
      </c>
      <c r="MI35" s="857"/>
      <c r="MJ35" s="858"/>
      <c r="MK35" s="856" t="str">
        <f>IFERROR(IF(OR(LT35="日",LT35="祝",LT35=0,LU35=""),"　",MAX(IF(AND(LU35&lt;=MK14,LW35&gt;ML14),ML14-MK14,IF(AND(LU35&gt;MK14,LW35&lt;=ML14),LW35-LU35,IF(AND(LU35&lt;=MK14,LW35&lt;=ML14),LW35-MK14,IF(AND(LU35&gt;MK14,LW35&gt;ML14),ML14-LU35,0)))),0)),0)</f>
        <v>　</v>
      </c>
      <c r="ML35" s="857"/>
      <c r="MM35" s="858"/>
      <c r="MN35" s="856" t="str">
        <f>IFERROR(IF(OR(LT35="日",LT35="祝",LT35=0,LU35=""),"　",MAX(IF(AND(LU35&gt;MQ14,LW35&gt;MO14),0,IF(AND(LU35&lt;=MQ14,LU35&gt;MN14,LW35&gt;MO14),MQ14-LU35,IF(AND(LU35&lt;=MQ14,LU35&lt;=MN14,LW35&gt;MO14),MQ14-MN14,IF(AND(LU35&gt;MN14,LW35&lt;=MO14),LW35-LU35,IF(AND(LU35&lt;=MN14,LW35&lt;=MO14),LW35-MN14,0))))),0)),0)</f>
        <v>　</v>
      </c>
      <c r="MO35" s="857"/>
      <c r="MP35" s="858"/>
      <c r="MQ35" s="856" t="str">
        <f>IFERROR(IF(OR(LT35="日",LT35="祝",LT35=0,LU35=""),"　",MAX(IF(AND(LU35&lt;=MQ14,LW35&gt;MR14),MR14-MQ14,IF(LW35&lt;=MR14,0,IF(AND(LU35&gt;MQ14,LW35&gt;MR14),MR14-LU35,0))),0)),0)</f>
        <v>　</v>
      </c>
      <c r="MR35" s="857"/>
      <c r="MS35" s="858"/>
      <c r="MT35" s="856" t="str">
        <f t="shared" si="6"/>
        <v>　</v>
      </c>
      <c r="MU35" s="857"/>
      <c r="MV35" s="858"/>
      <c r="MW35" s="859" t="str">
        <f>IF(MZ35="×",TIME(0,0,0),IF(NJ4="非常勤",LY35,MK35))</f>
        <v>　</v>
      </c>
      <c r="MX35" s="860"/>
      <c r="MY35" s="861"/>
      <c r="MZ35" s="352"/>
      <c r="NA35" s="859" t="str">
        <f>IF(ND35="×",TIME(0,0,0),IF(NJ4="非常勤",MB35,MN35))</f>
        <v>　</v>
      </c>
      <c r="NB35" s="860"/>
      <c r="NC35" s="861"/>
      <c r="ND35" s="352"/>
      <c r="NE35" s="859" t="str">
        <f>IF(NH35="×",TIME(0,0,0),IF(NJ4="非常勤",ME35,MQ35))</f>
        <v>　</v>
      </c>
      <c r="NF35" s="860"/>
      <c r="NG35" s="861"/>
      <c r="NH35" s="352"/>
      <c r="NI35" s="859" t="str">
        <f>IF(NL35="×",TIME(0,0,0),IF(NJ4="非常勤",MH35,MT35))</f>
        <v>　</v>
      </c>
      <c r="NJ35" s="860"/>
      <c r="NK35" s="861"/>
      <c r="NL35" s="352"/>
      <c r="NM35" s="862"/>
      <c r="NN35" s="863"/>
      <c r="NO35" s="862"/>
      <c r="NP35" s="864"/>
      <c r="NQ35" s="863"/>
      <c r="NR35" s="865"/>
      <c r="NS35" s="866"/>
      <c r="NT35" s="866"/>
      <c r="NU35" s="867"/>
      <c r="NV35" s="377">
        <f>$A$35</f>
        <v>21</v>
      </c>
      <c r="NW35" s="378" t="str">
        <f>$B$35</f>
        <v>火</v>
      </c>
      <c r="NX35" s="854"/>
      <c r="NY35" s="855"/>
      <c r="NZ35" s="854"/>
      <c r="OA35" s="855"/>
      <c r="OB35" s="856" t="str">
        <f>IFERROR(IF(OR(NW35="日",NW35="祝",NW35=0,NX35=""),"　",MAX(IF(AND(NX35&lt;=OB14,NZ35&gt;OC14),OC14-OB14,IF(AND(NX35&gt;OB14,NZ35&lt;=OC14),NZ35-NX35,IF(AND(NX35&lt;=OB14,NZ35&lt;=OC14),NZ35-OB14,IF(AND(NX35&gt;OB14,NZ35&gt;OC14),OC14-NX35,0)))),0)),0)</f>
        <v>　</v>
      </c>
      <c r="OC35" s="857"/>
      <c r="OD35" s="858"/>
      <c r="OE35" s="856" t="str">
        <f>IFERROR(IF(OR(NW35="日",NW35="祝",NW35=0,NX35=""),"　",MAX(IF(AND(NX35&gt;OH14,NZ35&gt;OF14),0,IF(AND(NX35&lt;=OH14,NX35&gt;OE14,NZ35&gt;OF14),OH14-NX35,IF(AND(NX35&lt;=OH14,NX35&lt;=OE14,NZ35&gt;OF14),OH14-OE14,IF(AND(NX35&gt;OE14,NZ35&lt;=OF14),NZ35-NX35,IF(AND(NX35&lt;=OE14,NZ35&lt;=OF14),NZ35-OE14,0))))),0)),0)</f>
        <v>　</v>
      </c>
      <c r="OF35" s="857"/>
      <c r="OG35" s="858"/>
      <c r="OH35" s="856" t="str">
        <f>IFERROR(IF(OR(NW35="日",NW35="祝",NW35=0,NX35=""),"　",MAX(IF(AND(NX35&lt;=OH14,NZ35&gt;OI14),OI14-OH14,IF(NZ35&lt;=OI14,0,IF(AND(NX35&gt;OH14,NZ35&gt;OI14),OI14-NX35,0))),0)),0)</f>
        <v>　</v>
      </c>
      <c r="OI35" s="857"/>
      <c r="OJ35" s="858"/>
      <c r="OK35" s="856" t="str">
        <f>IFERROR(IF(OR(NW35="日",NW35="祝",NW35=0,NX35=""),"　",MAX(IF(NX35&gt;OK14,NZ35-NX35,IF(NX35&lt;=OK14,NZ35-OK14,0)),0)),0)</f>
        <v>　</v>
      </c>
      <c r="OL35" s="857"/>
      <c r="OM35" s="858"/>
      <c r="ON35" s="856" t="str">
        <f>IFERROR(IF(OR(NW35="日",NW35="祝",NW35=0,NX35=""),"　",MAX(IF(AND(NX35&lt;=ON14,NZ35&gt;OO14),OO14-ON14,IF(AND(NX35&gt;ON14,NZ35&lt;=OO14),NZ35-NX35,IF(AND(NX35&lt;=ON14,NZ35&lt;=OO14),NZ35-ON14,IF(AND(NX35&gt;ON14,NZ35&gt;OO14),OO14-NX35,0)))),0)),0)</f>
        <v>　</v>
      </c>
      <c r="OO35" s="857"/>
      <c r="OP35" s="858"/>
      <c r="OQ35" s="856" t="str">
        <f>IFERROR(IF(OR(NW35="日",NW35="祝",NW35=0,NX35=""),"　",MAX(IF(AND(NX35&gt;OT14,NZ35&gt;OR14),0,IF(AND(NX35&lt;=OT14,NX35&gt;OQ14,NZ35&gt;OR14),OT14-NX35,IF(AND(NX35&lt;=OT14,NX35&lt;=OQ14,NZ35&gt;OR14),OT14-OQ14,IF(AND(NX35&gt;OQ14,NZ35&lt;=OR14),NZ35-NX35,IF(AND(NX35&lt;=OQ14,NZ35&lt;=OR14),NZ35-OQ14,0))))),0)),0)</f>
        <v>　</v>
      </c>
      <c r="OR35" s="857"/>
      <c r="OS35" s="858"/>
      <c r="OT35" s="856" t="str">
        <f>IFERROR(IF(OR(NW35="日",NW35="祝",NW35=0,NX35=""),"　",MAX(IF(AND(NX35&lt;=OT14,NZ35&gt;OU14),OU14-OT14,IF(NZ35&lt;=OU14,0,IF(AND(NX35&gt;OT14,NZ35&gt;OU14),OU14-NX35,0))),0)),0)</f>
        <v>　</v>
      </c>
      <c r="OU35" s="857"/>
      <c r="OV35" s="858"/>
      <c r="OW35" s="856" t="str">
        <f t="shared" si="7"/>
        <v>　</v>
      </c>
      <c r="OX35" s="857"/>
      <c r="OY35" s="858"/>
      <c r="OZ35" s="859" t="str">
        <f>IF(PC35="×",TIME(0,0,0),IF(PM4="非常勤",OB35,ON35))</f>
        <v>　</v>
      </c>
      <c r="PA35" s="860"/>
      <c r="PB35" s="861"/>
      <c r="PC35" s="352"/>
      <c r="PD35" s="859" t="str">
        <f>IF(PG35="×",TIME(0,0,0),IF(PM4="非常勤",OE35,OQ35))</f>
        <v>　</v>
      </c>
      <c r="PE35" s="860"/>
      <c r="PF35" s="861"/>
      <c r="PG35" s="352"/>
      <c r="PH35" s="859" t="str">
        <f>IF(PK35="×",TIME(0,0,0),IF(PM4="非常勤",OH35,OT35))</f>
        <v>　</v>
      </c>
      <c r="PI35" s="860"/>
      <c r="PJ35" s="861"/>
      <c r="PK35" s="352"/>
      <c r="PL35" s="859" t="str">
        <f>IF(PO35="×",TIME(0,0,0),IF(PM4="非常勤",OK35,OW35))</f>
        <v>　</v>
      </c>
      <c r="PM35" s="860"/>
      <c r="PN35" s="861"/>
      <c r="PO35" s="352"/>
      <c r="PP35" s="862"/>
      <c r="PQ35" s="863"/>
      <c r="PR35" s="862"/>
      <c r="PS35" s="864"/>
      <c r="PT35" s="863"/>
      <c r="PU35" s="865"/>
      <c r="PV35" s="866"/>
      <c r="PW35" s="866"/>
      <c r="PX35" s="867"/>
      <c r="PY35" s="377">
        <f>$A$35</f>
        <v>21</v>
      </c>
      <c r="PZ35" s="378" t="str">
        <f>$B$35</f>
        <v>火</v>
      </c>
      <c r="QA35" s="854"/>
      <c r="QB35" s="855"/>
      <c r="QC35" s="854"/>
      <c r="QD35" s="855"/>
      <c r="QE35" s="856" t="str">
        <f>IFERROR(IF(OR(PZ35="日",PZ35="祝",PZ35=0,QA35=""),"　",MAX(IF(AND(QA35&lt;=QE14,QC35&gt;QF14),QF14-QE14,IF(AND(QA35&gt;QE14,QC35&lt;=QF14),QC35-QA35,IF(AND(QA35&lt;=QE14,QC35&lt;=QF14),QC35-QE14,IF(AND(QA35&gt;QE14,QC35&gt;QF14),QF14-QA35,0)))),0)),0)</f>
        <v>　</v>
      </c>
      <c r="QF35" s="857"/>
      <c r="QG35" s="858"/>
      <c r="QH35" s="856" t="str">
        <f>IFERROR(IF(OR(PZ35="日",PZ35="祝",PZ35=0,QA35=""),"　",MAX(IF(AND(QA35&gt;QK14,QC35&gt;QI14),0,IF(AND(QA35&lt;=QK14,QA35&gt;QH14,QC35&gt;QI14),QK14-QA35,IF(AND(QA35&lt;=QK14,QA35&lt;=QH14,QC35&gt;QI14),QK14-QH14,IF(AND(QA35&gt;QH14,QC35&lt;=QI14),QC35-QA35,IF(AND(QA35&lt;=QH14,QC35&lt;=QI14),QC35-QH14,0))))),0)),0)</f>
        <v>　</v>
      </c>
      <c r="QI35" s="857"/>
      <c r="QJ35" s="858"/>
      <c r="QK35" s="856" t="str">
        <f>IFERROR(IF(OR(PZ35="日",PZ35="祝",PZ35=0,QA35=""),"　",MAX(IF(AND(QA35&lt;=QK14,QC35&gt;QL14),QL14-QK14,IF(QC35&lt;=QL14,0,IF(AND(QA35&gt;QK14,QC35&gt;QL14),QL14-QA35,0))),0)),0)</f>
        <v>　</v>
      </c>
      <c r="QL35" s="857"/>
      <c r="QM35" s="858"/>
      <c r="QN35" s="856" t="str">
        <f>IFERROR(IF(OR(PZ35="日",PZ35="祝",PZ35=0,QA35=""),"　",MAX(IF(QA35&gt;QN14,QC35-QA35,IF(QA35&lt;=QN14,QC35-QN14,0)),0)),0)</f>
        <v>　</v>
      </c>
      <c r="QO35" s="857"/>
      <c r="QP35" s="858"/>
      <c r="QQ35" s="856" t="str">
        <f>IFERROR(IF(OR(PZ35="日",PZ35="祝",PZ35=0,QA35=""),"　",MAX(IF(AND(QA35&lt;=QQ14,QC35&gt;QR14),QR14-QQ14,IF(AND(QA35&gt;QQ14,QC35&lt;=QR14),QC35-QA35,IF(AND(QA35&lt;=QQ14,QC35&lt;=QR14),QC35-QQ14,IF(AND(QA35&gt;QQ14,QC35&gt;QR14),QR14-QA35,0)))),0)),0)</f>
        <v>　</v>
      </c>
      <c r="QR35" s="857"/>
      <c r="QS35" s="858"/>
      <c r="QT35" s="856" t="str">
        <f>IFERROR(IF(OR(PZ35="日",PZ35="祝",PZ35=0,QA35=""),"　",MAX(IF(AND(QA35&gt;QW14,QC35&gt;QU14),0,IF(AND(QA35&lt;=QW14,QA35&gt;QT14,QC35&gt;QU14),QW14-QA35,IF(AND(QA35&lt;=QW14,QA35&lt;=QT14,QC35&gt;QU14),QW14-QT14,IF(AND(QA35&gt;QT14,QC35&lt;=QU14),QC35-QA35,IF(AND(QA35&lt;=QT14,QC35&lt;=QU14),QC35-QT14,0))))),0)),0)</f>
        <v>　</v>
      </c>
      <c r="QU35" s="857"/>
      <c r="QV35" s="858"/>
      <c r="QW35" s="856" t="str">
        <f>IFERROR(IF(OR(PZ35="日",PZ35="祝",PZ35=0,QA35=""),"　",MAX(IF(AND(QA35&lt;=QW14,QC35&gt;QX14),QX14-QW14,IF(QC35&lt;=QX14,0,IF(AND(QA35&gt;QW14,QC35&gt;QX14),QX14-QA35,0))),0)),0)</f>
        <v>　</v>
      </c>
      <c r="QX35" s="857"/>
      <c r="QY35" s="858"/>
      <c r="QZ35" s="856" t="str">
        <f t="shared" si="8"/>
        <v>　</v>
      </c>
      <c r="RA35" s="857"/>
      <c r="RB35" s="858"/>
      <c r="RC35" s="859" t="str">
        <f>IF(RF35="×",TIME(0,0,0),IF(RP4="非常勤",QE35,QQ35))</f>
        <v>　</v>
      </c>
      <c r="RD35" s="860"/>
      <c r="RE35" s="861"/>
      <c r="RF35" s="352"/>
      <c r="RG35" s="859" t="str">
        <f>IF(RJ35="×",TIME(0,0,0),IF(RP4="非常勤",QH35,QT35))</f>
        <v>　</v>
      </c>
      <c r="RH35" s="860"/>
      <c r="RI35" s="861"/>
      <c r="RJ35" s="352"/>
      <c r="RK35" s="859" t="str">
        <f>IF(RN35="×",TIME(0,0,0),IF(RP4="非常勤",QK35,QW35))</f>
        <v>　</v>
      </c>
      <c r="RL35" s="860"/>
      <c r="RM35" s="861"/>
      <c r="RN35" s="352"/>
      <c r="RO35" s="859" t="str">
        <f>IF(RR35="×",TIME(0,0,0),IF(RP4="非常勤",QN35,QZ35))</f>
        <v>　</v>
      </c>
      <c r="RP35" s="860"/>
      <c r="RQ35" s="861"/>
      <c r="RR35" s="352"/>
      <c r="RS35" s="862"/>
      <c r="RT35" s="863"/>
      <c r="RU35" s="862"/>
      <c r="RV35" s="864"/>
      <c r="RW35" s="863"/>
      <c r="RX35" s="865"/>
      <c r="RY35" s="866"/>
      <c r="RZ35" s="866"/>
      <c r="SA35" s="867"/>
      <c r="SB35" s="377">
        <f>$A$35</f>
        <v>21</v>
      </c>
      <c r="SC35" s="378" t="str">
        <f>$B$35</f>
        <v>火</v>
      </c>
      <c r="SD35" s="854"/>
      <c r="SE35" s="855"/>
      <c r="SF35" s="854"/>
      <c r="SG35" s="855"/>
      <c r="SH35" s="856" t="str">
        <f>IFERROR(IF(OR(SC35="日",SC35="祝",SC35=0,SD35=""),"　",MAX(IF(AND(SD35&lt;=SH14,SF35&gt;SI14),SI14-SH14,IF(AND(SD35&gt;SH14,SF35&lt;=SI14),SF35-SD35,IF(AND(SD35&lt;=SH14,SF35&lt;=SI14),SF35-SH14,IF(AND(SD35&gt;SH14,SF35&gt;SI14),SI14-SD35,0)))),0)),0)</f>
        <v>　</v>
      </c>
      <c r="SI35" s="857"/>
      <c r="SJ35" s="858"/>
      <c r="SK35" s="856" t="str">
        <f>IFERROR(IF(OR(SC35="日",SC35="祝",SC35=0,SD35=""),"　",MAX(IF(AND(SD35&gt;SN14,SF35&gt;SL14),0,IF(AND(SD35&lt;=SN14,SD35&gt;SK14,SF35&gt;SL14),SN14-SD35,IF(AND(SD35&lt;=SN14,SD35&lt;=SK14,SF35&gt;SL14),SN14-SK14,IF(AND(SD35&gt;SK14,SF35&lt;=SL14),SF35-SD35,IF(AND(SD35&lt;=SK14,SF35&lt;=SL14),SF35-SK14,0))))),0)),0)</f>
        <v>　</v>
      </c>
      <c r="SL35" s="857"/>
      <c r="SM35" s="858"/>
      <c r="SN35" s="856" t="str">
        <f>IFERROR(IF(OR(SC35="日",SC35="祝",SC35=0,SD35=""),"　",MAX(IF(AND(SD35&lt;=SN14,SF35&gt;SO14),SO14-SN14,IF(SF35&lt;=SO14,0,IF(AND(SD35&gt;SN14,SF35&gt;SO14),SO14-SD35,0))),0)),0)</f>
        <v>　</v>
      </c>
      <c r="SO35" s="857"/>
      <c r="SP35" s="858"/>
      <c r="SQ35" s="856" t="str">
        <f>IFERROR(IF(OR(SC35="日",SC35="祝",SC35=0,SD35=""),"　",MAX(IF(SD35&gt;SQ14,SF35-SD35,IF(SD35&lt;=SQ14,SF35-SQ14,0)),0)),0)</f>
        <v>　</v>
      </c>
      <c r="SR35" s="857"/>
      <c r="SS35" s="858"/>
      <c r="ST35" s="856" t="str">
        <f>IFERROR(IF(OR(SC35="日",SC35="祝",SC35=0,SD35=""),"　",MAX(IF(AND(SD35&lt;=ST14,SF35&gt;SU14),SU14-ST14,IF(AND(SD35&gt;ST14,SF35&lt;=SU14),SF35-SD35,IF(AND(SD35&lt;=ST14,SF35&lt;=SU14),SF35-ST14,IF(AND(SD35&gt;ST14,SF35&gt;SU14),SU14-SD35,0)))),0)),0)</f>
        <v>　</v>
      </c>
      <c r="SU35" s="857"/>
      <c r="SV35" s="858"/>
      <c r="SW35" s="856" t="str">
        <f>IFERROR(IF(OR(SC35="日",SC35="祝",SC35=0,SD35=""),"　",MAX(IF(AND(SD35&gt;SZ14,SF35&gt;SX14),0,IF(AND(SD35&lt;=SZ14,SD35&gt;SW14,SF35&gt;SX14),SZ14-SD35,IF(AND(SD35&lt;=SZ14,SD35&lt;=SW14,SF35&gt;SX14),SZ14-SW14,IF(AND(SD35&gt;SW14,SF35&lt;=SX14),SF35-SD35,IF(AND(SD35&lt;=SW14,SF35&lt;=SX14),SF35-SW14,0))))),0)),0)</f>
        <v>　</v>
      </c>
      <c r="SX35" s="857"/>
      <c r="SY35" s="858"/>
      <c r="SZ35" s="856" t="str">
        <f>IFERROR(IF(OR(SC35="日",SC35="祝",SC35=0,SD35=""),"　",MAX(IF(AND(SD35&lt;=SZ14,SF35&gt;TA14),TA14-SZ14,IF(SF35&lt;=TA14,0,IF(AND(SD35&gt;SZ14,SF35&gt;TA14),TA14-SD35,0))),0)),0)</f>
        <v>　</v>
      </c>
      <c r="TA35" s="857"/>
      <c r="TB35" s="858"/>
      <c r="TC35" s="856" t="str">
        <f t="shared" si="9"/>
        <v>　</v>
      </c>
      <c r="TD35" s="857"/>
      <c r="TE35" s="858"/>
      <c r="TF35" s="859" t="str">
        <f>IF(TI35="×",TIME(0,0,0),IF(TS4="非常勤",SH35,ST35))</f>
        <v>　</v>
      </c>
      <c r="TG35" s="860"/>
      <c r="TH35" s="861"/>
      <c r="TI35" s="352"/>
      <c r="TJ35" s="859" t="str">
        <f>IF(TM35="×",TIME(0,0,0),IF(TS4="非常勤",SK35,SW35))</f>
        <v>　</v>
      </c>
      <c r="TK35" s="860"/>
      <c r="TL35" s="861"/>
      <c r="TM35" s="352"/>
      <c r="TN35" s="859" t="str">
        <f>IF(TQ35="×",TIME(0,0,0),IF(TS4="非常勤",SN35,SZ35))</f>
        <v>　</v>
      </c>
      <c r="TO35" s="860"/>
      <c r="TP35" s="861"/>
      <c r="TQ35" s="352"/>
      <c r="TR35" s="859" t="str">
        <f>IF(TU35="×",TIME(0,0,0),IF(TS4="非常勤",SQ35,TC35))</f>
        <v>　</v>
      </c>
      <c r="TS35" s="860"/>
      <c r="TT35" s="861"/>
      <c r="TU35" s="352"/>
      <c r="TV35" s="862"/>
      <c r="TW35" s="863"/>
      <c r="TX35" s="862"/>
      <c r="TY35" s="864"/>
      <c r="TZ35" s="863"/>
      <c r="UA35" s="865"/>
      <c r="UB35" s="866"/>
      <c r="UC35" s="866"/>
      <c r="UD35" s="867"/>
      <c r="UE35" s="377">
        <f>$A$35</f>
        <v>21</v>
      </c>
      <c r="UF35" s="378" t="str">
        <f>$B$35</f>
        <v>火</v>
      </c>
      <c r="UG35" s="854"/>
      <c r="UH35" s="855"/>
      <c r="UI35" s="854"/>
      <c r="UJ35" s="855"/>
      <c r="UK35" s="856" t="str">
        <f>IFERROR(IF(OR(UF35="日",UF35="祝",UF35=0,UG35=""),"　",MAX(IF(AND(UG35&lt;=UK14,UI35&gt;UL14),UL14-UK14,IF(AND(UG35&gt;UK14,UI35&lt;=UL14),UI35-UG35,IF(AND(UG35&lt;=UK14,UI35&lt;=UL14),UI35-UK14,IF(AND(UG35&gt;UK14,UI35&gt;UL14),UL14-UG35,0)))),0)),0)</f>
        <v>　</v>
      </c>
      <c r="UL35" s="857"/>
      <c r="UM35" s="858"/>
      <c r="UN35" s="856" t="str">
        <f>IFERROR(IF(OR(UF35="日",UF35="祝",UF35=0,UG35=""),"　",MAX(IF(AND(UG35&gt;UQ14,UI35&gt;UO14),0,IF(AND(UG35&lt;=UQ14,UG35&gt;UN14,UI35&gt;UO14),UQ14-UG35,IF(AND(UG35&lt;=UQ14,UG35&lt;=UN14,UI35&gt;UO14),UQ14-UN14,IF(AND(UG35&gt;UN14,UI35&lt;=UO14),UI35-UG35,IF(AND(UG35&lt;=UN14,UI35&lt;=UO14),UI35-UN14,0))))),0)),0)</f>
        <v>　</v>
      </c>
      <c r="UO35" s="857"/>
      <c r="UP35" s="858"/>
      <c r="UQ35" s="856" t="str">
        <f>IFERROR(IF(OR(UF35="日",UF35="祝",UF35=0,UG35=""),"　",MAX(IF(AND(UG35&lt;=UQ14,UI35&gt;UR14),UR14-UQ14,IF(UI35&lt;=UR14,0,IF(AND(UG35&gt;UQ14,UI35&gt;UR14),UR14-UG35,0))),0)),0)</f>
        <v>　</v>
      </c>
      <c r="UR35" s="857"/>
      <c r="US35" s="858"/>
      <c r="UT35" s="856" t="str">
        <f>IFERROR(IF(OR(UF35="日",UF35="祝",UF35=0,UG35=""),"　",MAX(IF(UG35&gt;UT14,UI35-UG35,IF(UG35&lt;=UT14,UI35-UT14,0)),0)),0)</f>
        <v>　</v>
      </c>
      <c r="UU35" s="857"/>
      <c r="UV35" s="858"/>
      <c r="UW35" s="856" t="str">
        <f>IFERROR(IF(OR(UF35="日",UF35="祝",UF35=0,UG35=""),"　",MAX(IF(AND(UG35&lt;=UW14,UI35&gt;UX14),UX14-UW14,IF(AND(UG35&gt;UW14,UI35&lt;=UX14),UI35-UG35,IF(AND(UG35&lt;=UW14,UI35&lt;=UX14),UI35-UW14,IF(AND(UG35&gt;UW14,UI35&gt;UX14),UX14-UG35,0)))),0)),0)</f>
        <v>　</v>
      </c>
      <c r="UX35" s="857"/>
      <c r="UY35" s="858"/>
      <c r="UZ35" s="856" t="str">
        <f>IFERROR(IF(OR(UF35="日",UF35="祝",UF35=0,UG35=""),"　",MAX(IF(AND(UG35&gt;VC14,UI35&gt;VA14),0,IF(AND(UG35&lt;=VC14,UG35&gt;UZ14,UI35&gt;VA14),VC14-UG35,IF(AND(UG35&lt;=VC14,UG35&lt;=UZ14,UI35&gt;VA14),VC14-UZ14,IF(AND(UG35&gt;UZ14,UI35&lt;=VA14),UI35-UG35,IF(AND(UG35&lt;=UZ14,UI35&lt;=VA14),UI35-UZ14,0))))),0)),0)</f>
        <v>　</v>
      </c>
      <c r="VA35" s="857"/>
      <c r="VB35" s="858"/>
      <c r="VC35" s="856" t="str">
        <f>IFERROR(IF(OR(UF35="日",UF35="祝",UF35=0,UG35=""),"　",MAX(IF(AND(UG35&lt;=VC14,UI35&gt;VD14),VD14-VC14,IF(UI35&lt;=VD14,0,IF(AND(UG35&gt;VC14,UI35&gt;VD14),VD14-UG35,0))),0)),0)</f>
        <v>　</v>
      </c>
      <c r="VD35" s="857"/>
      <c r="VE35" s="858"/>
      <c r="VF35" s="856" t="str">
        <f t="shared" si="10"/>
        <v>　</v>
      </c>
      <c r="VG35" s="857"/>
      <c r="VH35" s="858"/>
      <c r="VI35" s="859" t="str">
        <f>IF(VL35="×",TIME(0,0,0),IF(VV4="非常勤",UK35,UW35))</f>
        <v>　</v>
      </c>
      <c r="VJ35" s="860"/>
      <c r="VK35" s="861"/>
      <c r="VL35" s="352"/>
      <c r="VM35" s="859" t="str">
        <f>IF(VP35="×",TIME(0,0,0),IF(VV4="非常勤",UN35,UZ35))</f>
        <v>　</v>
      </c>
      <c r="VN35" s="860"/>
      <c r="VO35" s="861"/>
      <c r="VP35" s="352"/>
      <c r="VQ35" s="859" t="str">
        <f>IF(VT35="×",TIME(0,0,0),IF(VV4="非常勤",UQ35,VC35))</f>
        <v>　</v>
      </c>
      <c r="VR35" s="860"/>
      <c r="VS35" s="861"/>
      <c r="VT35" s="352"/>
      <c r="VU35" s="859" t="str">
        <f>IF(VX35="×",TIME(0,0,0),IF(VV4="非常勤",UT35,VF35))</f>
        <v>　</v>
      </c>
      <c r="VV35" s="860"/>
      <c r="VW35" s="861"/>
      <c r="VX35" s="352"/>
      <c r="VY35" s="862"/>
      <c r="VZ35" s="863"/>
      <c r="WA35" s="862"/>
      <c r="WB35" s="864"/>
      <c r="WC35" s="863"/>
      <c r="WD35" s="865"/>
      <c r="WE35" s="866"/>
      <c r="WF35" s="866"/>
      <c r="WG35" s="867"/>
      <c r="WH35" s="377">
        <f>$A$35</f>
        <v>21</v>
      </c>
      <c r="WI35" s="378" t="str">
        <f>$B$35</f>
        <v>火</v>
      </c>
      <c r="WJ35" s="854"/>
      <c r="WK35" s="855"/>
      <c r="WL35" s="854"/>
      <c r="WM35" s="855"/>
      <c r="WN35" s="856" t="str">
        <f>IFERROR(IF(OR(WI35="日",WI35="祝",WI35=0,WJ35=""),"　",MAX(IF(AND(WJ35&lt;=WN14,WL35&gt;WO14),WO14-WN14,IF(AND(WJ35&gt;WN14,WL35&lt;=WO14),WL35-WJ35,IF(AND(WJ35&lt;=WN14,WL35&lt;=WO14),WL35-WN14,IF(AND(WJ35&gt;WN14,WL35&gt;WO14),WO14-WJ35,0)))),0)),0)</f>
        <v>　</v>
      </c>
      <c r="WO35" s="857"/>
      <c r="WP35" s="858"/>
      <c r="WQ35" s="856" t="str">
        <f>IFERROR(IF(OR(WI35="日",WI35="祝",WI35=0,WJ35=""),"　",MAX(IF(AND(WJ35&gt;WT14,WL35&gt;WR14),0,IF(AND(WJ35&lt;=WT14,WJ35&gt;WQ14,WL35&gt;WR14),WT14-WJ35,IF(AND(WJ35&lt;=WT14,WJ35&lt;=WQ14,WL35&gt;WR14),WT14-WQ14,IF(AND(WJ35&gt;WQ14,WL35&lt;=WR14),WL35-WJ35,IF(AND(WJ35&lt;=WQ14,WL35&lt;=WR14),WL35-WQ14,0))))),0)),0)</f>
        <v>　</v>
      </c>
      <c r="WR35" s="857"/>
      <c r="WS35" s="858"/>
      <c r="WT35" s="856" t="str">
        <f>IFERROR(IF(OR(WI35="日",WI35="祝",WI35=0,WJ35=""),"　",MAX(IF(AND(WJ35&lt;=WT14,WL35&gt;WU14),WU14-WT14,IF(WL35&lt;=WU14,0,IF(AND(WJ35&gt;WT14,WL35&gt;WU14),WU14-WJ35,0))),0)),0)</f>
        <v>　</v>
      </c>
      <c r="WU35" s="857"/>
      <c r="WV35" s="858"/>
      <c r="WW35" s="856" t="str">
        <f>IFERROR(IF(OR(WI35="日",WI35="祝",WI35=0,WJ35=""),"　",MAX(IF(WJ35&gt;WW14,WL35-WJ35,IF(WJ35&lt;=WW14,WL35-WW14,0)),0)),0)</f>
        <v>　</v>
      </c>
      <c r="WX35" s="857"/>
      <c r="WY35" s="858"/>
      <c r="WZ35" s="856" t="str">
        <f>IFERROR(IF(OR(WI35="日",WI35="祝",WI35=0,WJ35=""),"　",MAX(IF(AND(WJ35&lt;=WZ14,WL35&gt;XA14),XA14-WZ14,IF(AND(WJ35&gt;WZ14,WL35&lt;=XA14),WL35-WJ35,IF(AND(WJ35&lt;=WZ14,WL35&lt;=XA14),WL35-WZ14,IF(AND(WJ35&gt;WZ14,WL35&gt;XA14),XA14-WJ35,0)))),0)),0)</f>
        <v>　</v>
      </c>
      <c r="XA35" s="857"/>
      <c r="XB35" s="858"/>
      <c r="XC35" s="856" t="str">
        <f>IFERROR(IF(OR(WI35="日",WI35="祝",WI35=0,WJ35=""),"　",MAX(IF(AND(WJ35&gt;XF14,WL35&gt;XD14),0,IF(AND(WJ35&lt;=XF14,WJ35&gt;XC14,WL35&gt;XD14),XF14-WJ35,IF(AND(WJ35&lt;=XF14,WJ35&lt;=XC14,WL35&gt;XD14),XF14-XC14,IF(AND(WJ35&gt;XC14,WL35&lt;=XD14),WL35-WJ35,IF(AND(WJ35&lt;=XC14,WL35&lt;=XD14),WL35-XC14,0))))),0)),0)</f>
        <v>　</v>
      </c>
      <c r="XD35" s="857"/>
      <c r="XE35" s="858"/>
      <c r="XF35" s="856" t="str">
        <f>IFERROR(IF(OR(WI35="日",WI35="祝",WI35=0,WJ35=""),"　",MAX(IF(AND(WJ35&lt;=XF14,WL35&gt;XG14),XG14-XF14,IF(WL35&lt;=XG14,0,IF(AND(WJ35&gt;XF14,WL35&gt;XG14),XG14-WJ35,0))),0)),0)</f>
        <v>　</v>
      </c>
      <c r="XG35" s="857"/>
      <c r="XH35" s="858"/>
      <c r="XI35" s="856" t="str">
        <f t="shared" si="11"/>
        <v>　</v>
      </c>
      <c r="XJ35" s="857"/>
      <c r="XK35" s="858"/>
      <c r="XL35" s="859" t="str">
        <f>IF(XO35="×",TIME(0,0,0),IF(XY4="非常勤",WN35,WZ35))</f>
        <v>　</v>
      </c>
      <c r="XM35" s="860"/>
      <c r="XN35" s="861"/>
      <c r="XO35" s="352"/>
      <c r="XP35" s="859" t="str">
        <f>IF(XS35="×",TIME(0,0,0),IF(XY4="非常勤",WQ35,XC35))</f>
        <v>　</v>
      </c>
      <c r="XQ35" s="860"/>
      <c r="XR35" s="861"/>
      <c r="XS35" s="352"/>
      <c r="XT35" s="859" t="str">
        <f>IF(XW35="×",TIME(0,0,0),IF(XY4="非常勤",WT35,XF35))</f>
        <v>　</v>
      </c>
      <c r="XU35" s="860"/>
      <c r="XV35" s="861"/>
      <c r="XW35" s="352"/>
      <c r="XX35" s="859" t="str">
        <f>IF(YA35="×",TIME(0,0,0),IF(XY4="非常勤",WW35,XI35))</f>
        <v>　</v>
      </c>
      <c r="XY35" s="860"/>
      <c r="XZ35" s="861"/>
      <c r="YA35" s="352"/>
      <c r="YB35" s="862"/>
      <c r="YC35" s="863"/>
      <c r="YD35" s="862"/>
      <c r="YE35" s="864"/>
      <c r="YF35" s="863"/>
      <c r="YG35" s="865"/>
      <c r="YH35" s="866"/>
      <c r="YI35" s="866"/>
      <c r="YJ35" s="867"/>
      <c r="YK35" s="377">
        <f>$A$35</f>
        <v>21</v>
      </c>
      <c r="YL35" s="378" t="str">
        <f>$B$35</f>
        <v>火</v>
      </c>
      <c r="YM35" s="854"/>
      <c r="YN35" s="855"/>
      <c r="YO35" s="854"/>
      <c r="YP35" s="855"/>
      <c r="YQ35" s="856" t="str">
        <f>IFERROR(IF(OR(YL35="日",YL35="祝",YL35=0,YM35=""),"　",MAX(IF(AND(YM35&lt;=YQ14,YO35&gt;YR14),YR14-YQ14,IF(AND(YM35&gt;YQ14,YO35&lt;=YR14),YO35-YM35,IF(AND(YM35&lt;=YQ14,YO35&lt;=YR14),YO35-YQ14,IF(AND(YM35&gt;YQ14,YO35&gt;YR14),YR14-YM35,0)))),0)),0)</f>
        <v>　</v>
      </c>
      <c r="YR35" s="857"/>
      <c r="YS35" s="858"/>
      <c r="YT35" s="856" t="str">
        <f>IFERROR(IF(OR(YL35="日",YL35="祝",YL35=0,YM35=""),"　",MAX(IF(AND(YM35&gt;YW14,YO35&gt;YU14),0,IF(AND(YM35&lt;=YW14,YM35&gt;YT14,YO35&gt;YU14),YW14-YM35,IF(AND(YM35&lt;=YW14,YM35&lt;=YT14,YO35&gt;YU14),YW14-YT14,IF(AND(YM35&gt;YT14,YO35&lt;=YU14),YO35-YM35,IF(AND(YM35&lt;=YT14,YO35&lt;=YU14),YO35-YT14,0))))),0)),0)</f>
        <v>　</v>
      </c>
      <c r="YU35" s="857"/>
      <c r="YV35" s="858"/>
      <c r="YW35" s="856" t="str">
        <f>IFERROR(IF(OR(YL35="日",YL35="祝",YL35=0,YM35=""),"　",MAX(IF(AND(YM35&lt;=YW14,YO35&gt;YX14),YX14-YW14,IF(YO35&lt;=YX14,0,IF(AND(YM35&gt;YW14,YO35&gt;YX14),YX14-YM35,0))),0)),0)</f>
        <v>　</v>
      </c>
      <c r="YX35" s="857"/>
      <c r="YY35" s="858"/>
      <c r="YZ35" s="856" t="str">
        <f>IFERROR(IF(OR(YL35="日",YL35="祝",YL35=0,YM35=""),"　",MAX(IF(YM35&gt;YZ14,YO35-YM35,IF(YM35&lt;=YZ14,YO35-YZ14,0)),0)),0)</f>
        <v>　</v>
      </c>
      <c r="ZA35" s="857"/>
      <c r="ZB35" s="858"/>
      <c r="ZC35" s="856" t="str">
        <f>IFERROR(IF(OR(YL35="日",YL35="祝",YL35=0,YM35=""),"　",MAX(IF(AND(YM35&lt;=ZC14,YO35&gt;ZD14),ZD14-ZC14,IF(AND(YM35&gt;ZC14,YO35&lt;=ZD14),YO35-YM35,IF(AND(YM35&lt;=ZC14,YO35&lt;=ZD14),YO35-ZC14,IF(AND(YM35&gt;ZC14,YO35&gt;ZD14),ZD14-YM35,0)))),0)),0)</f>
        <v>　</v>
      </c>
      <c r="ZD35" s="857"/>
      <c r="ZE35" s="858"/>
      <c r="ZF35" s="856" t="str">
        <f>IFERROR(IF(OR(YL35="日",YL35="祝",YL35=0,YM35=""),"　",MAX(IF(AND(YM35&gt;ZI14,YO35&gt;ZG14),0,IF(AND(YM35&lt;=ZI14,YM35&gt;ZF14,YO35&gt;ZG14),ZI14-YM35,IF(AND(YM35&lt;=ZI14,YM35&lt;=ZF14,YO35&gt;ZG14),ZI14-ZF14,IF(AND(YM35&gt;ZF14,YO35&lt;=ZG14),YO35-YM35,IF(AND(YM35&lt;=ZF14,YO35&lt;=ZG14),YO35-ZF14,0))))),0)),0)</f>
        <v>　</v>
      </c>
      <c r="ZG35" s="857"/>
      <c r="ZH35" s="858"/>
      <c r="ZI35" s="856" t="str">
        <f>IFERROR(IF(OR(YL35="日",YL35="祝",YL35=0,YM35=""),"　",MAX(IF(AND(YM35&lt;=ZI14,YO35&gt;ZJ14),ZJ14-ZI14,IF(YO35&lt;=ZJ14,0,IF(AND(YM35&gt;ZI14,YO35&gt;ZJ14),ZJ14-YM35,0))),0)),0)</f>
        <v>　</v>
      </c>
      <c r="ZJ35" s="857"/>
      <c r="ZK35" s="858"/>
      <c r="ZL35" s="856" t="str">
        <f t="shared" si="12"/>
        <v>　</v>
      </c>
      <c r="ZM35" s="857"/>
      <c r="ZN35" s="858"/>
      <c r="ZO35" s="859" t="str">
        <f>IF(ZR35="×",TIME(0,0,0),IF(AAB4="非常勤",YQ35,ZC35))</f>
        <v>　</v>
      </c>
      <c r="ZP35" s="860"/>
      <c r="ZQ35" s="861"/>
      <c r="ZR35" s="352"/>
      <c r="ZS35" s="859" t="str">
        <f>IF(ZV35="×",TIME(0,0,0),IF(AAB4="非常勤",YT35,ZF35))</f>
        <v>　</v>
      </c>
      <c r="ZT35" s="860"/>
      <c r="ZU35" s="861"/>
      <c r="ZV35" s="352"/>
      <c r="ZW35" s="859" t="str">
        <f>IF(ZZ35="×",TIME(0,0,0),IF(AAB4="非常勤",YW35,ZI35))</f>
        <v>　</v>
      </c>
      <c r="ZX35" s="860"/>
      <c r="ZY35" s="861"/>
      <c r="ZZ35" s="352"/>
      <c r="AAA35" s="859" t="str">
        <f>IF(AAD35="×",TIME(0,0,0),IF(AAB4="非常勤",YZ35,ZL35))</f>
        <v>　</v>
      </c>
      <c r="AAB35" s="860"/>
      <c r="AAC35" s="861"/>
      <c r="AAD35" s="352"/>
      <c r="AAE35" s="862"/>
      <c r="AAF35" s="863"/>
      <c r="AAG35" s="862"/>
      <c r="AAH35" s="864"/>
      <c r="AAI35" s="863"/>
      <c r="AAJ35" s="865"/>
      <c r="AAK35" s="866"/>
      <c r="AAL35" s="866"/>
      <c r="AAM35" s="867"/>
      <c r="AAN35" s="377">
        <f>$A$35</f>
        <v>21</v>
      </c>
      <c r="AAO35" s="378" t="str">
        <f>$B$35</f>
        <v>火</v>
      </c>
      <c r="AAP35" s="854"/>
      <c r="AAQ35" s="855"/>
      <c r="AAR35" s="854"/>
      <c r="AAS35" s="855"/>
      <c r="AAT35" s="856" t="str">
        <f>IFERROR(IF(OR(AAO35="日",AAO35="祝",AAO35=0,AAP35=""),"　",MAX(IF(AND(AAP35&lt;=AAT14,AAR35&gt;AAU14),AAU14-AAT14,IF(AND(AAP35&gt;AAT14,AAR35&lt;=AAU14),AAR35-AAP35,IF(AND(AAP35&lt;=AAT14,AAR35&lt;=AAU14),AAR35-AAT14,IF(AND(AAP35&gt;AAT14,AAR35&gt;AAU14),AAU14-AAP35,0)))),0)),0)</f>
        <v>　</v>
      </c>
      <c r="AAU35" s="857"/>
      <c r="AAV35" s="858"/>
      <c r="AAW35" s="856" t="str">
        <f>IFERROR(IF(OR(AAO35="日",AAO35="祝",AAO35=0,AAP35=""),"　",MAX(IF(AND(AAP35&gt;AAZ14,AAR35&gt;AAX14),0,IF(AND(AAP35&lt;=AAZ14,AAP35&gt;AAW14,AAR35&gt;AAX14),AAZ14-AAP35,IF(AND(AAP35&lt;=AAZ14,AAP35&lt;=AAW14,AAR35&gt;AAX14),AAZ14-AAW14,IF(AND(AAP35&gt;AAW14,AAR35&lt;=AAX14),AAR35-AAP35,IF(AND(AAP35&lt;=AAW14,AAR35&lt;=AAX14),AAR35-AAW14,0))))),0)),0)</f>
        <v>　</v>
      </c>
      <c r="AAX35" s="857"/>
      <c r="AAY35" s="858"/>
      <c r="AAZ35" s="856" t="str">
        <f>IFERROR(IF(OR(AAO35="日",AAO35="祝",AAO35=0,AAP35=""),"　",MAX(IF(AND(AAP35&lt;=AAZ14,AAR35&gt;ABA14),ABA14-AAZ14,IF(AAR35&lt;=ABA14,0,IF(AND(AAP35&gt;AAZ14,AAR35&gt;ABA14),ABA14-AAP35,0))),0)),0)</f>
        <v>　</v>
      </c>
      <c r="ABA35" s="857"/>
      <c r="ABB35" s="858"/>
      <c r="ABC35" s="856" t="str">
        <f>IFERROR(IF(OR(AAO35="日",AAO35="祝",AAO35=0,AAP35=""),"　",MAX(IF(AAP35&gt;ABC14,AAR35-AAP35,IF(AAP35&lt;=ABC14,AAR35-ABC14,0)),0)),0)</f>
        <v>　</v>
      </c>
      <c r="ABD35" s="857"/>
      <c r="ABE35" s="858"/>
      <c r="ABF35" s="856" t="str">
        <f>IFERROR(IF(OR(AAO35="日",AAO35="祝",AAO35=0,AAP35=""),"　",MAX(IF(AND(AAP35&lt;=ABF14,AAR35&gt;ABG14),ABG14-ABF14,IF(AND(AAP35&gt;ABF14,AAR35&lt;=ABG14),AAR35-AAP35,IF(AND(AAP35&lt;=ABF14,AAR35&lt;=ABG14),AAR35-ABF14,IF(AND(AAP35&gt;ABF14,AAR35&gt;ABG14),ABG14-AAP35,0)))),0)),0)</f>
        <v>　</v>
      </c>
      <c r="ABG35" s="857"/>
      <c r="ABH35" s="858"/>
      <c r="ABI35" s="856" t="str">
        <f>IFERROR(IF(OR(AAO35="日",AAO35="祝",AAO35=0,AAP35=""),"　",MAX(IF(AND(AAP35&gt;ABL14,AAR35&gt;ABJ14),0,IF(AND(AAP35&lt;=ABL14,AAP35&gt;ABI14,AAR35&gt;ABJ14),ABL14-AAP35,IF(AND(AAP35&lt;=ABL14,AAP35&lt;=ABI14,AAR35&gt;ABJ14),ABL14-ABI14,IF(AND(AAP35&gt;ABI14,AAR35&lt;=ABJ14),AAR35-AAP35,IF(AND(AAP35&lt;=ABI14,AAR35&lt;=ABJ14),AAR35-ABI14,0))))),0)),0)</f>
        <v>　</v>
      </c>
      <c r="ABJ35" s="857"/>
      <c r="ABK35" s="858"/>
      <c r="ABL35" s="856" t="str">
        <f>IFERROR(IF(OR(AAO35="日",AAO35="祝",AAO35=0,AAP35=""),"　",MAX(IF(AND(AAP35&lt;=ABL14,AAR35&gt;ABM14),ABM14-ABL14,IF(AAR35&lt;=ABM14,0,IF(AND(AAP35&gt;ABL14,AAR35&gt;ABM14),ABM14-AAP35,0))),0)),0)</f>
        <v>　</v>
      </c>
      <c r="ABM35" s="857"/>
      <c r="ABN35" s="858"/>
      <c r="ABO35" s="856" t="str">
        <f t="shared" si="13"/>
        <v>　</v>
      </c>
      <c r="ABP35" s="857"/>
      <c r="ABQ35" s="858"/>
      <c r="ABR35" s="859" t="str">
        <f>IF(ABU35="×",TIME(0,0,0),IF(ACE4="非常勤",AAT35,ABF35))</f>
        <v>　</v>
      </c>
      <c r="ABS35" s="860"/>
      <c r="ABT35" s="861"/>
      <c r="ABU35" s="352"/>
      <c r="ABV35" s="859" t="str">
        <f>IF(ABY35="×",TIME(0,0,0),IF(ACE4="非常勤",AAW35,ABI35))</f>
        <v>　</v>
      </c>
      <c r="ABW35" s="860"/>
      <c r="ABX35" s="861"/>
      <c r="ABY35" s="352"/>
      <c r="ABZ35" s="859" t="str">
        <f>IF(ACC35="×",TIME(0,0,0),IF(ACE4="非常勤",AAZ35,ABL35))</f>
        <v>　</v>
      </c>
      <c r="ACA35" s="860"/>
      <c r="ACB35" s="861"/>
      <c r="ACC35" s="352"/>
      <c r="ACD35" s="859" t="str">
        <f>IF(ACG35="×",TIME(0,0,0),IF(ACE4="非常勤",ABC35,ABO35))</f>
        <v>　</v>
      </c>
      <c r="ACE35" s="860"/>
      <c r="ACF35" s="861"/>
      <c r="ACG35" s="352"/>
      <c r="ACH35" s="862"/>
      <c r="ACI35" s="863"/>
      <c r="ACJ35" s="862"/>
      <c r="ACK35" s="864"/>
      <c r="ACL35" s="863"/>
      <c r="ACM35" s="865"/>
      <c r="ACN35" s="866"/>
      <c r="ACO35" s="866"/>
      <c r="ACP35" s="867"/>
      <c r="ACQ35" s="377">
        <f>$A$35</f>
        <v>21</v>
      </c>
      <c r="ACR35" s="378" t="str">
        <f>$B$35</f>
        <v>火</v>
      </c>
      <c r="ACS35" s="854"/>
      <c r="ACT35" s="855"/>
      <c r="ACU35" s="854"/>
      <c r="ACV35" s="855"/>
      <c r="ACW35" s="856" t="str">
        <f>IFERROR(IF(OR(ACR35="日",ACR35="祝",ACR35=0,ACS35=""),"　",MAX(IF(AND(ACS35&lt;=ACW14,ACU35&gt;ACX14),ACX14-ACW14,IF(AND(ACS35&gt;ACW14,ACU35&lt;=ACX14),ACU35-ACS35,IF(AND(ACS35&lt;=ACW14,ACU35&lt;=ACX14),ACU35-ACW14,IF(AND(ACS35&gt;ACW14,ACU35&gt;ACX14),ACX14-ACS35,0)))),0)),0)</f>
        <v>　</v>
      </c>
      <c r="ACX35" s="857"/>
      <c r="ACY35" s="858"/>
      <c r="ACZ35" s="856" t="str">
        <f>IFERROR(IF(OR(ACR35="日",ACR35="祝",ACR35=0,ACS35=""),"　",MAX(IF(AND(ACS35&gt;ADC14,ACU35&gt;ADA14),0,IF(AND(ACS35&lt;=ADC14,ACS35&gt;ACZ14,ACU35&gt;ADA14),ADC14-ACS35,IF(AND(ACS35&lt;=ADC14,ACS35&lt;=ACZ14,ACU35&gt;ADA14),ADC14-ACZ14,IF(AND(ACS35&gt;ACZ14,ACU35&lt;=ADA14),ACU35-ACS35,IF(AND(ACS35&lt;=ACZ14,ACU35&lt;=ADA14),ACU35-ACZ14,0))))),0)),0)</f>
        <v>　</v>
      </c>
      <c r="ADA35" s="857"/>
      <c r="ADB35" s="858"/>
      <c r="ADC35" s="856" t="str">
        <f>IFERROR(IF(OR(ACR35="日",ACR35="祝",ACR35=0,ACS35=""),"　",MAX(IF(AND(ACS35&lt;=ADC14,ACU35&gt;ADD14),ADD14-ADC14,IF(ACU35&lt;=ADD14,0,IF(AND(ACS35&gt;ADC14,ACU35&gt;ADD14),ADD14-ACS35,0))),0)),0)</f>
        <v>　</v>
      </c>
      <c r="ADD35" s="857"/>
      <c r="ADE35" s="858"/>
      <c r="ADF35" s="856" t="str">
        <f>IFERROR(IF(OR(ACR35="日",ACR35="祝",ACR35=0,ACS35=""),"　",MAX(IF(ACS35&gt;ADF14,ACU35-ACS35,IF(ACS35&lt;=ADF14,ACU35-ADF14,0)),0)),0)</f>
        <v>　</v>
      </c>
      <c r="ADG35" s="857"/>
      <c r="ADH35" s="858"/>
      <c r="ADI35" s="856" t="str">
        <f>IFERROR(IF(OR(ACR35="日",ACR35="祝",ACR35=0,ACS35=""),"　",MAX(IF(AND(ACS35&lt;=ADI14,ACU35&gt;ADJ14),ADJ14-ADI14,IF(AND(ACS35&gt;ADI14,ACU35&lt;=ADJ14),ACU35-ACS35,IF(AND(ACS35&lt;=ADI14,ACU35&lt;=ADJ14),ACU35-ADI14,IF(AND(ACS35&gt;ADI14,ACU35&gt;ADJ14),ADJ14-ACS35,0)))),0)),0)</f>
        <v>　</v>
      </c>
      <c r="ADJ35" s="857"/>
      <c r="ADK35" s="858"/>
      <c r="ADL35" s="856" t="str">
        <f>IFERROR(IF(OR(ACR35="日",ACR35="祝",ACR35=0,ACS35=""),"　",MAX(IF(AND(ACS35&gt;ADO14,ACU35&gt;ADM14),0,IF(AND(ACS35&lt;=ADO14,ACS35&gt;ADL14,ACU35&gt;ADM14),ADO14-ACS35,IF(AND(ACS35&lt;=ADO14,ACS35&lt;=ADL14,ACU35&gt;ADM14),ADO14-ADL14,IF(AND(ACS35&gt;ADL14,ACU35&lt;=ADM14),ACU35-ACS35,IF(AND(ACS35&lt;=ADL14,ACU35&lt;=ADM14),ACU35-ADL14,0))))),0)),0)</f>
        <v>　</v>
      </c>
      <c r="ADM35" s="857"/>
      <c r="ADN35" s="858"/>
      <c r="ADO35" s="856" t="str">
        <f>IFERROR(IF(OR(ACR35="日",ACR35="祝",ACR35=0,ACS35=""),"　",MAX(IF(AND(ACS35&lt;=ADO14,ACU35&gt;ADP14),ADP14-ADO14,IF(ACU35&lt;=ADP14,0,IF(AND(ACS35&gt;ADO14,ACU35&gt;ADP14),ADP14-ACS35,0))),0)),0)</f>
        <v>　</v>
      </c>
      <c r="ADP35" s="857"/>
      <c r="ADQ35" s="858"/>
      <c r="ADR35" s="856" t="str">
        <f t="shared" si="14"/>
        <v>　</v>
      </c>
      <c r="ADS35" s="857"/>
      <c r="ADT35" s="858"/>
      <c r="ADU35" s="859" t="str">
        <f>IF(ADX35="×",TIME(0,0,0),IF(AEH4="非常勤",ACW35,ADI35))</f>
        <v>　</v>
      </c>
      <c r="ADV35" s="860"/>
      <c r="ADW35" s="861"/>
      <c r="ADX35" s="352"/>
      <c r="ADY35" s="859" t="str">
        <f>IF(AEB35="×",TIME(0,0,0),IF(AEH4="非常勤",ACZ35,ADL35))</f>
        <v>　</v>
      </c>
      <c r="ADZ35" s="860"/>
      <c r="AEA35" s="861"/>
      <c r="AEB35" s="352"/>
      <c r="AEC35" s="859" t="str">
        <f>IF(AEF35="×",TIME(0,0,0),IF(AEH4="非常勤",ADC35,ADO35))</f>
        <v>　</v>
      </c>
      <c r="AED35" s="860"/>
      <c r="AEE35" s="861"/>
      <c r="AEF35" s="352"/>
      <c r="AEG35" s="859" t="str">
        <f>IF(AEJ35="×",TIME(0,0,0),IF(AEH4="非常勤",ADF35,ADR35))</f>
        <v>　</v>
      </c>
      <c r="AEH35" s="860"/>
      <c r="AEI35" s="861"/>
      <c r="AEJ35" s="352"/>
      <c r="AEK35" s="862"/>
      <c r="AEL35" s="863"/>
      <c r="AEM35" s="862"/>
      <c r="AEN35" s="864"/>
      <c r="AEO35" s="863"/>
      <c r="AEP35" s="865"/>
      <c r="AEQ35" s="866"/>
      <c r="AER35" s="866"/>
      <c r="AES35" s="867"/>
      <c r="AET35" s="377">
        <f>$A$35</f>
        <v>21</v>
      </c>
      <c r="AEU35" s="378" t="str">
        <f>$B$35</f>
        <v>火</v>
      </c>
      <c r="AEV35" s="854"/>
      <c r="AEW35" s="855"/>
      <c r="AEX35" s="854"/>
      <c r="AEY35" s="855"/>
      <c r="AEZ35" s="856" t="str">
        <f>IFERROR(IF(OR(AEU35="日",AEU35="祝",AEU35=0,AEV35=""),"　",MAX(IF(AND(AEV35&lt;=AEZ14,AEX35&gt;AFA14),AFA14-AEZ14,IF(AND(AEV35&gt;AEZ14,AEX35&lt;=AFA14),AEX35-AEV35,IF(AND(AEV35&lt;=AEZ14,AEX35&lt;=AFA14),AEX35-AEZ14,IF(AND(AEV35&gt;AEZ14,AEX35&gt;AFA14),AFA14-AEV35,0)))),0)),0)</f>
        <v>　</v>
      </c>
      <c r="AFA35" s="857"/>
      <c r="AFB35" s="858"/>
      <c r="AFC35" s="856" t="str">
        <f>IFERROR(IF(OR(AEU35="日",AEU35="祝",AEU35=0,AEV35=""),"　",MAX(IF(AND(AEV35&gt;AFF14,AEX35&gt;AFD14),0,IF(AND(AEV35&lt;=AFF14,AEV35&gt;AFC14,AEX35&gt;AFD14),AFF14-AEV35,IF(AND(AEV35&lt;=AFF14,AEV35&lt;=AFC14,AEX35&gt;AFD14),AFF14-AFC14,IF(AND(AEV35&gt;AFC14,AEX35&lt;=AFD14),AEX35-AEV35,IF(AND(AEV35&lt;=AFC14,AEX35&lt;=AFD14),AEX35-AFC14,0))))),0)),0)</f>
        <v>　</v>
      </c>
      <c r="AFD35" s="857"/>
      <c r="AFE35" s="858"/>
      <c r="AFF35" s="856" t="str">
        <f>IFERROR(IF(OR(AEU35="日",AEU35="祝",AEU35=0,AEV35=""),"　",MAX(IF(AND(AEV35&lt;=AFF14,AEX35&gt;AFG14),AFG14-AFF14,IF(AEX35&lt;=AFG14,0,IF(AND(AEV35&gt;AFF14,AEX35&gt;AFG14),AFG14-AEV35,0))),0)),0)</f>
        <v>　</v>
      </c>
      <c r="AFG35" s="857"/>
      <c r="AFH35" s="858"/>
      <c r="AFI35" s="856" t="str">
        <f>IFERROR(IF(OR(AEU35="日",AEU35="祝",AEU35=0,AEV35=""),"　",MAX(IF(AEV35&gt;AFI14,AEX35-AEV35,IF(AEV35&lt;=AFI14,AEX35-AFI14,0)),0)),0)</f>
        <v>　</v>
      </c>
      <c r="AFJ35" s="857"/>
      <c r="AFK35" s="858"/>
      <c r="AFL35" s="856" t="str">
        <f>IFERROR(IF(OR(AEU35="日",AEU35="祝",AEU35=0,AEV35=""),"　",MAX(IF(AND(AEV35&lt;=AFL14,AEX35&gt;AFM14),AFM14-AFL14,IF(AND(AEV35&gt;AFL14,AEX35&lt;=AFM14),AEX35-AEV35,IF(AND(AEV35&lt;=AFL14,AEX35&lt;=AFM14),AEX35-AFL14,IF(AND(AEV35&gt;AFL14,AEX35&gt;AFM14),AFM14-AEV35,0)))),0)),0)</f>
        <v>　</v>
      </c>
      <c r="AFM35" s="857"/>
      <c r="AFN35" s="858"/>
      <c r="AFO35" s="856" t="str">
        <f>IFERROR(IF(OR(AEU35="日",AEU35="祝",AEU35=0,AEV35=""),"　",MAX(IF(AND(AEV35&gt;AFR14,AEX35&gt;AFP14),0,IF(AND(AEV35&lt;=AFR14,AEV35&gt;AFO14,AEX35&gt;AFP14),AFR14-AEV35,IF(AND(AEV35&lt;=AFR14,AEV35&lt;=AFO14,AEX35&gt;AFP14),AFR14-AFO14,IF(AND(AEV35&gt;AFO14,AEX35&lt;=AFP14),AEX35-AEV35,IF(AND(AEV35&lt;=AFO14,AEX35&lt;=AFP14),AEX35-AFO14,0))))),0)),0)</f>
        <v>　</v>
      </c>
      <c r="AFP35" s="857"/>
      <c r="AFQ35" s="858"/>
      <c r="AFR35" s="856" t="str">
        <f>IFERROR(IF(OR(AEU35="日",AEU35="祝",AEU35=0,AEV35=""),"　",MAX(IF(AND(AEV35&lt;=AFR14,AEX35&gt;AFS14),AFS14-AFR14,IF(AEX35&lt;=AFS14,0,IF(AND(AEV35&gt;AFR14,AEX35&gt;AFS14),AFS14-AEV35,0))),0)),0)</f>
        <v>　</v>
      </c>
      <c r="AFS35" s="857"/>
      <c r="AFT35" s="858"/>
      <c r="AFU35" s="856" t="str">
        <f t="shared" si="15"/>
        <v>　</v>
      </c>
      <c r="AFV35" s="857"/>
      <c r="AFW35" s="858"/>
      <c r="AFX35" s="859" t="str">
        <f>IF(AGA35="×",TIME(0,0,0),IF(AGK4="非常勤",AEZ35,AFL35))</f>
        <v>　</v>
      </c>
      <c r="AFY35" s="860"/>
      <c r="AFZ35" s="861"/>
      <c r="AGA35" s="352"/>
      <c r="AGB35" s="859" t="str">
        <f>IF(AGE35="×",TIME(0,0,0),IF(AGK4="非常勤",AFC35,AFO35))</f>
        <v>　</v>
      </c>
      <c r="AGC35" s="860"/>
      <c r="AGD35" s="861"/>
      <c r="AGE35" s="352"/>
      <c r="AGF35" s="859" t="str">
        <f>IF(AGI35="×",TIME(0,0,0),IF(AGK4="非常勤",AFF35,AFR35))</f>
        <v>　</v>
      </c>
      <c r="AGG35" s="860"/>
      <c r="AGH35" s="861"/>
      <c r="AGI35" s="352"/>
      <c r="AGJ35" s="859" t="str">
        <f>IF(AGM35="×",TIME(0,0,0),IF(AGK4="非常勤",AFI35,AFU35))</f>
        <v>　</v>
      </c>
      <c r="AGK35" s="860"/>
      <c r="AGL35" s="861"/>
      <c r="AGM35" s="352"/>
      <c r="AGN35" s="862"/>
      <c r="AGO35" s="863"/>
      <c r="AGP35" s="862"/>
      <c r="AGQ35" s="864"/>
      <c r="AGR35" s="863"/>
      <c r="AGS35" s="865"/>
      <c r="AGT35" s="866"/>
      <c r="AGU35" s="866"/>
      <c r="AGV35" s="867"/>
      <c r="AGW35" s="377">
        <f>$A$35</f>
        <v>21</v>
      </c>
      <c r="AGX35" s="378" t="str">
        <f>$B$35</f>
        <v>火</v>
      </c>
      <c r="AGY35" s="854"/>
      <c r="AGZ35" s="855"/>
      <c r="AHA35" s="854"/>
      <c r="AHB35" s="855"/>
      <c r="AHC35" s="856" t="str">
        <f>IFERROR(IF(OR(AGX35="日",AGX35="祝",AGX35=0,AGY35=""),"　",MAX(IF(AND(AGY35&lt;=AHC14,AHA35&gt;AHD14),AHD14-AHC14,IF(AND(AGY35&gt;AHC14,AHA35&lt;=AHD14),AHA35-AGY35,IF(AND(AGY35&lt;=AHC14,AHA35&lt;=AHD14),AHA35-AHC14,IF(AND(AGY35&gt;AHC14,AHA35&gt;AHD14),AHD14-AGY35,0)))),0)),0)</f>
        <v>　</v>
      </c>
      <c r="AHD35" s="857"/>
      <c r="AHE35" s="858"/>
      <c r="AHF35" s="856" t="str">
        <f>IFERROR(IF(OR(AGX35="日",AGX35="祝",AGX35=0,AGY35=""),"　",MAX(IF(AND(AGY35&gt;AHI14,AHA35&gt;AHG14),0,IF(AND(AGY35&lt;=AHI14,AGY35&gt;AHF14,AHA35&gt;AHG14),AHI14-AGY35,IF(AND(AGY35&lt;=AHI14,AGY35&lt;=AHF14,AHA35&gt;AHG14),AHI14-AHF14,IF(AND(AGY35&gt;AHF14,AHA35&lt;=AHG14),AHA35-AGY35,IF(AND(AGY35&lt;=AHF14,AHA35&lt;=AHG14),AHA35-AHF14,0))))),0)),0)</f>
        <v>　</v>
      </c>
      <c r="AHG35" s="857"/>
      <c r="AHH35" s="858"/>
      <c r="AHI35" s="856" t="str">
        <f>IFERROR(IF(OR(AGX35="日",AGX35="祝",AGX35=0,AGY35=""),"　",MAX(IF(AND(AGY35&lt;=AHI14,AHA35&gt;AHJ14),AHJ14-AHI14,IF(AHA35&lt;=AHJ14,0,IF(AND(AGY35&gt;AHI14,AHA35&gt;AHJ14),AHJ14-AGY35,0))),0)),0)</f>
        <v>　</v>
      </c>
      <c r="AHJ35" s="857"/>
      <c r="AHK35" s="858"/>
      <c r="AHL35" s="856" t="str">
        <f>IFERROR(IF(OR(AGX35="日",AGX35="祝",AGX35=0,AGY35=""),"　",MAX(IF(AGY35&gt;AHL14,AHA35-AGY35,IF(AGY35&lt;=AHL14,AHA35-AHL14,0)),0)),0)</f>
        <v>　</v>
      </c>
      <c r="AHM35" s="857"/>
      <c r="AHN35" s="858"/>
      <c r="AHO35" s="856" t="str">
        <f>IFERROR(IF(OR(AGX35="日",AGX35="祝",AGX35=0,AGY35=""),"　",MAX(IF(AND(AGY35&lt;=AHO14,AHA35&gt;AHP14),AHP14-AHO14,IF(AND(AGY35&gt;AHO14,AHA35&lt;=AHP14),AHA35-AGY35,IF(AND(AGY35&lt;=AHO14,AHA35&lt;=AHP14),AHA35-AHO14,IF(AND(AGY35&gt;AHO14,AHA35&gt;AHP14),AHP14-AGY35,0)))),0)),0)</f>
        <v>　</v>
      </c>
      <c r="AHP35" s="857"/>
      <c r="AHQ35" s="858"/>
      <c r="AHR35" s="856" t="str">
        <f>IFERROR(IF(OR(AGX35="日",AGX35="祝",AGX35=0,AGY35=""),"　",MAX(IF(AND(AGY35&gt;AHU14,AHA35&gt;AHS14),0,IF(AND(AGY35&lt;=AHU14,AGY35&gt;AHR14,AHA35&gt;AHS14),AHU14-AGY35,IF(AND(AGY35&lt;=AHU14,AGY35&lt;=AHR14,AHA35&gt;AHS14),AHU14-AHR14,IF(AND(AGY35&gt;AHR14,AHA35&lt;=AHS14),AHA35-AGY35,IF(AND(AGY35&lt;=AHR14,AHA35&lt;=AHS14),AHA35-AHR14,0))))),0)),0)</f>
        <v>　</v>
      </c>
      <c r="AHS35" s="857"/>
      <c r="AHT35" s="858"/>
      <c r="AHU35" s="856" t="str">
        <f>IFERROR(IF(OR(AGX35="日",AGX35="祝",AGX35=0,AGY35=""),"　",MAX(IF(AND(AGY35&lt;=AHU14,AHA35&gt;AHV14),AHV14-AHU14,IF(AHA35&lt;=AHV14,0,IF(AND(AGY35&gt;AHU14,AHA35&gt;AHV14),AHV14-AGY35,0))),0)),0)</f>
        <v>　</v>
      </c>
      <c r="AHV35" s="857"/>
      <c r="AHW35" s="858"/>
      <c r="AHX35" s="856" t="str">
        <f t="shared" si="16"/>
        <v>　</v>
      </c>
      <c r="AHY35" s="857"/>
      <c r="AHZ35" s="858"/>
      <c r="AIA35" s="859" t="str">
        <f>IF(AID35="×",TIME(0,0,0),IF(AIN4="非常勤",AHC35,AHO35))</f>
        <v>　</v>
      </c>
      <c r="AIB35" s="860"/>
      <c r="AIC35" s="861"/>
      <c r="AID35" s="352"/>
      <c r="AIE35" s="859" t="str">
        <f>IF(AIH35="×",TIME(0,0,0),IF(AIN4="非常勤",AHF35,AHR35))</f>
        <v>　</v>
      </c>
      <c r="AIF35" s="860"/>
      <c r="AIG35" s="861"/>
      <c r="AIH35" s="352"/>
      <c r="AII35" s="859" t="str">
        <f>IF(AIL35="×",TIME(0,0,0),IF(AIN4="非常勤",AHI35,AHU35))</f>
        <v>　</v>
      </c>
      <c r="AIJ35" s="860"/>
      <c r="AIK35" s="861"/>
      <c r="AIL35" s="352"/>
      <c r="AIM35" s="859" t="str">
        <f>IF(AIP35="×",TIME(0,0,0),IF(AIN4="非常勤",AHL35,AHX35))</f>
        <v>　</v>
      </c>
      <c r="AIN35" s="860"/>
      <c r="AIO35" s="861"/>
      <c r="AIP35" s="352"/>
      <c r="AIQ35" s="862"/>
      <c r="AIR35" s="863"/>
      <c r="AIS35" s="862"/>
      <c r="AIT35" s="864"/>
      <c r="AIU35" s="863"/>
      <c r="AIV35" s="865"/>
      <c r="AIW35" s="866"/>
      <c r="AIX35" s="866"/>
      <c r="AIY35" s="867"/>
      <c r="AIZ35" s="377">
        <f>$A$35</f>
        <v>21</v>
      </c>
      <c r="AJA35" s="378" t="str">
        <f>$B$35</f>
        <v>火</v>
      </c>
      <c r="AJB35" s="854"/>
      <c r="AJC35" s="855"/>
      <c r="AJD35" s="854"/>
      <c r="AJE35" s="855"/>
      <c r="AJF35" s="856" t="str">
        <f>IFERROR(IF(OR(AJA35="日",AJA35="祝",AJA35=0,AJB35=""),"　",MAX(IF(AND(AJB35&lt;=AJF14,AJD35&gt;AJG14),AJG14-AJF14,IF(AND(AJB35&gt;AJF14,AJD35&lt;=AJG14),AJD35-AJB35,IF(AND(AJB35&lt;=AJF14,AJD35&lt;=AJG14),AJD35-AJF14,IF(AND(AJB35&gt;AJF14,AJD35&gt;AJG14),AJG14-AJB35,0)))),0)),0)</f>
        <v>　</v>
      </c>
      <c r="AJG35" s="857"/>
      <c r="AJH35" s="858"/>
      <c r="AJI35" s="856" t="str">
        <f>IFERROR(IF(OR(AJA35="日",AJA35="祝",AJA35=0,AJB35=""),"　",MAX(IF(AND(AJB35&gt;AJL14,AJD35&gt;AJJ14),0,IF(AND(AJB35&lt;=AJL14,AJB35&gt;AJI14,AJD35&gt;AJJ14),AJL14-AJB35,IF(AND(AJB35&lt;=AJL14,AJB35&lt;=AJI14,AJD35&gt;AJJ14),AJL14-AJI14,IF(AND(AJB35&gt;AJI14,AJD35&lt;=AJJ14),AJD35-AJB35,IF(AND(AJB35&lt;=AJI14,AJD35&lt;=AJJ14),AJD35-AJI14,0))))),0)),0)</f>
        <v>　</v>
      </c>
      <c r="AJJ35" s="857"/>
      <c r="AJK35" s="858"/>
      <c r="AJL35" s="856" t="str">
        <f>IFERROR(IF(OR(AJA35="日",AJA35="祝",AJA35=0,AJB35=""),"　",MAX(IF(AND(AJB35&lt;=AJL14,AJD35&gt;AJM14),AJM14-AJL14,IF(AJD35&lt;=AJM14,0,IF(AND(AJB35&gt;AJL14,AJD35&gt;AJM14),AJM14-AJB35,0))),0)),0)</f>
        <v>　</v>
      </c>
      <c r="AJM35" s="857"/>
      <c r="AJN35" s="858"/>
      <c r="AJO35" s="856" t="str">
        <f>IFERROR(IF(OR(AJA35="日",AJA35="祝",AJA35=0,AJB35=""),"　",MAX(IF(AJB35&gt;AJO14,AJD35-AJB35,IF(AJB35&lt;=AJO14,AJD35-AJO14,0)),0)),0)</f>
        <v>　</v>
      </c>
      <c r="AJP35" s="857"/>
      <c r="AJQ35" s="858"/>
      <c r="AJR35" s="856" t="str">
        <f>IFERROR(IF(OR(AJA35="日",AJA35="祝",AJA35=0,AJB35=""),"　",MAX(IF(AND(AJB35&lt;=AJR14,AJD35&gt;AJS14),AJS14-AJR14,IF(AND(AJB35&gt;AJR14,AJD35&lt;=AJS14),AJD35-AJB35,IF(AND(AJB35&lt;=AJR14,AJD35&lt;=AJS14),AJD35-AJR14,IF(AND(AJB35&gt;AJR14,AJD35&gt;AJS14),AJS14-AJB35,0)))),0)),0)</f>
        <v>　</v>
      </c>
      <c r="AJS35" s="857"/>
      <c r="AJT35" s="858"/>
      <c r="AJU35" s="856" t="str">
        <f>IFERROR(IF(OR(AJA35="日",AJA35="祝",AJA35=0,AJB35=""),"　",MAX(IF(AND(AJB35&gt;AJX14,AJD35&gt;AJV14),0,IF(AND(AJB35&lt;=AJX14,AJB35&gt;AJU14,AJD35&gt;AJV14),AJX14-AJB35,IF(AND(AJB35&lt;=AJX14,AJB35&lt;=AJU14,AJD35&gt;AJV14),AJX14-AJU14,IF(AND(AJB35&gt;AJU14,AJD35&lt;=AJV14),AJD35-AJB35,IF(AND(AJB35&lt;=AJU14,AJD35&lt;=AJV14),AJD35-AJU14,0))))),0)),0)</f>
        <v>　</v>
      </c>
      <c r="AJV35" s="857"/>
      <c r="AJW35" s="858"/>
      <c r="AJX35" s="856" t="str">
        <f>IFERROR(IF(OR(AJA35="日",AJA35="祝",AJA35=0,AJB35=""),"　",MAX(IF(AND(AJB35&lt;=AJX14,AJD35&gt;AJY14),AJY14-AJX14,IF(AJD35&lt;=AJY14,0,IF(AND(AJB35&gt;AJX14,AJD35&gt;AJY14),AJY14-AJB35,0))),0)),0)</f>
        <v>　</v>
      </c>
      <c r="AJY35" s="857"/>
      <c r="AJZ35" s="858"/>
      <c r="AKA35" s="856" t="str">
        <f t="shared" si="17"/>
        <v>　</v>
      </c>
      <c r="AKB35" s="857"/>
      <c r="AKC35" s="858"/>
      <c r="AKD35" s="859" t="str">
        <f>IF(AKG35="×",TIME(0,0,0),IF(AKQ4="非常勤",AJF35,AJR35))</f>
        <v>　</v>
      </c>
      <c r="AKE35" s="860"/>
      <c r="AKF35" s="861"/>
      <c r="AKG35" s="352"/>
      <c r="AKH35" s="859" t="str">
        <f>IF(AKK35="×",TIME(0,0,0),IF(AKQ4="非常勤",AJI35,AJU35))</f>
        <v>　</v>
      </c>
      <c r="AKI35" s="860"/>
      <c r="AKJ35" s="861"/>
      <c r="AKK35" s="352"/>
      <c r="AKL35" s="859" t="str">
        <f>IF(AKO35="×",TIME(0,0,0),IF(AKQ4="非常勤",AJL35,AJX35))</f>
        <v>　</v>
      </c>
      <c r="AKM35" s="860"/>
      <c r="AKN35" s="861"/>
      <c r="AKO35" s="352"/>
      <c r="AKP35" s="859" t="str">
        <f>IF(AKS35="×",TIME(0,0,0),IF(AKQ4="非常勤",AJO35,AKA35))</f>
        <v>　</v>
      </c>
      <c r="AKQ35" s="860"/>
      <c r="AKR35" s="861"/>
      <c r="AKS35" s="352"/>
      <c r="AKT35" s="862"/>
      <c r="AKU35" s="863"/>
      <c r="AKV35" s="862"/>
      <c r="AKW35" s="864"/>
      <c r="AKX35" s="863"/>
      <c r="AKY35" s="865"/>
      <c r="AKZ35" s="866"/>
      <c r="ALA35" s="866"/>
      <c r="ALB35" s="867"/>
      <c r="ALC35" s="377">
        <f>$A$35</f>
        <v>21</v>
      </c>
      <c r="ALD35" s="378" t="str">
        <f>$B$35</f>
        <v>火</v>
      </c>
      <c r="ALE35" s="854"/>
      <c r="ALF35" s="855"/>
      <c r="ALG35" s="854"/>
      <c r="ALH35" s="855"/>
      <c r="ALI35" s="856" t="str">
        <f>IFERROR(IF(OR(ALD35="日",ALD35="祝",ALD35=0,ALE35=""),"　",MAX(IF(AND(ALE35&lt;=ALI14,ALG35&gt;ALJ14),ALJ14-ALI14,IF(AND(ALE35&gt;ALI14,ALG35&lt;=ALJ14),ALG35-ALE35,IF(AND(ALE35&lt;=ALI14,ALG35&lt;=ALJ14),ALG35-ALI14,IF(AND(ALE35&gt;ALI14,ALG35&gt;ALJ14),ALJ14-ALE35,0)))),0)),0)</f>
        <v>　</v>
      </c>
      <c r="ALJ35" s="857"/>
      <c r="ALK35" s="858"/>
      <c r="ALL35" s="856" t="str">
        <f>IFERROR(IF(OR(ALD35="日",ALD35="祝",ALD35=0,ALE35=""),"　",MAX(IF(AND(ALE35&gt;ALO14,ALG35&gt;ALM14),0,IF(AND(ALE35&lt;=ALO14,ALE35&gt;ALL14,ALG35&gt;ALM14),ALO14-ALE35,IF(AND(ALE35&lt;=ALO14,ALE35&lt;=ALL14,ALG35&gt;ALM14),ALO14-ALL14,IF(AND(ALE35&gt;ALL14,ALG35&lt;=ALM14),ALG35-ALE35,IF(AND(ALE35&lt;=ALL14,ALG35&lt;=ALM14),ALG35-ALL14,0))))),0)),0)</f>
        <v>　</v>
      </c>
      <c r="ALM35" s="857"/>
      <c r="ALN35" s="858"/>
      <c r="ALO35" s="856" t="str">
        <f>IFERROR(IF(OR(ALD35="日",ALD35="祝",ALD35=0,ALE35=""),"　",MAX(IF(AND(ALE35&lt;=ALO14,ALG35&gt;ALP14),ALP14-ALO14,IF(ALG35&lt;=ALP14,0,IF(AND(ALE35&gt;ALO14,ALG35&gt;ALP14),ALP14-ALE35,0))),0)),0)</f>
        <v>　</v>
      </c>
      <c r="ALP35" s="857"/>
      <c r="ALQ35" s="858"/>
      <c r="ALR35" s="856" t="str">
        <f>IFERROR(IF(OR(ALD35="日",ALD35="祝",ALD35=0,ALE35=""),"　",MAX(IF(ALE35&gt;ALR14,ALG35-ALE35,IF(ALE35&lt;=ALR14,ALG35-ALR14,0)),0)),0)</f>
        <v>　</v>
      </c>
      <c r="ALS35" s="857"/>
      <c r="ALT35" s="858"/>
      <c r="ALU35" s="856" t="str">
        <f>IFERROR(IF(OR(ALD35="日",ALD35="祝",ALD35=0,ALE35=""),"　",MAX(IF(AND(ALE35&lt;=ALU14,ALG35&gt;ALV14),ALV14-ALU14,IF(AND(ALE35&gt;ALU14,ALG35&lt;=ALV14),ALG35-ALE35,IF(AND(ALE35&lt;=ALU14,ALG35&lt;=ALV14),ALG35-ALU14,IF(AND(ALE35&gt;ALU14,ALG35&gt;ALV14),ALV14-ALE35,0)))),0)),0)</f>
        <v>　</v>
      </c>
      <c r="ALV35" s="857"/>
      <c r="ALW35" s="858"/>
      <c r="ALX35" s="856" t="str">
        <f>IFERROR(IF(OR(ALD35="日",ALD35="祝",ALD35=0,ALE35=""),"　",MAX(IF(AND(ALE35&gt;AMA14,ALG35&gt;ALY14),0,IF(AND(ALE35&lt;=AMA14,ALE35&gt;ALX14,ALG35&gt;ALY14),AMA14-ALE35,IF(AND(ALE35&lt;=AMA14,ALE35&lt;=ALX14,ALG35&gt;ALY14),AMA14-ALX14,IF(AND(ALE35&gt;ALX14,ALG35&lt;=ALY14),ALG35-ALE35,IF(AND(ALE35&lt;=ALX14,ALG35&lt;=ALY14),ALG35-ALX14,0))))),0)),0)</f>
        <v>　</v>
      </c>
      <c r="ALY35" s="857"/>
      <c r="ALZ35" s="858"/>
      <c r="AMA35" s="856" t="str">
        <f>IFERROR(IF(OR(ALD35="日",ALD35="祝",ALD35=0,ALE35=""),"　",MAX(IF(AND(ALE35&lt;=AMA14,ALG35&gt;AMB14),AMB14-AMA14,IF(ALG35&lt;=AMB14,0,IF(AND(ALE35&gt;AMA14,ALG35&gt;AMB14),AMB14-ALE35,0))),0)),0)</f>
        <v>　</v>
      </c>
      <c r="AMB35" s="857"/>
      <c r="AMC35" s="858"/>
      <c r="AMD35" s="856" t="str">
        <f t="shared" si="18"/>
        <v>　</v>
      </c>
      <c r="AME35" s="857"/>
      <c r="AMF35" s="858"/>
      <c r="AMG35" s="859" t="str">
        <f>IF(AMJ35="×",TIME(0,0,0),IF(AMT4="非常勤",ALI35,ALU35))</f>
        <v>　</v>
      </c>
      <c r="AMH35" s="860"/>
      <c r="AMI35" s="861"/>
      <c r="AMJ35" s="352"/>
      <c r="AMK35" s="859" t="str">
        <f>IF(AMN35="×",TIME(0,0,0),IF(AMT4="非常勤",ALL35,ALX35))</f>
        <v>　</v>
      </c>
      <c r="AML35" s="860"/>
      <c r="AMM35" s="861"/>
      <c r="AMN35" s="352"/>
      <c r="AMO35" s="859" t="str">
        <f>IF(AMR35="×",TIME(0,0,0),IF(AMT4="非常勤",ALO35,AMA35))</f>
        <v>　</v>
      </c>
      <c r="AMP35" s="860"/>
      <c r="AMQ35" s="861"/>
      <c r="AMR35" s="352"/>
      <c r="AMS35" s="859" t="str">
        <f>IF(AMV35="×",TIME(0,0,0),IF(AMT4="非常勤",ALR35,AMD35))</f>
        <v>　</v>
      </c>
      <c r="AMT35" s="860"/>
      <c r="AMU35" s="861"/>
      <c r="AMV35" s="352"/>
      <c r="AMW35" s="862"/>
      <c r="AMX35" s="863"/>
      <c r="AMY35" s="862"/>
      <c r="AMZ35" s="864"/>
      <c r="ANA35" s="863"/>
      <c r="ANB35" s="865"/>
      <c r="ANC35" s="866"/>
      <c r="AND35" s="866"/>
      <c r="ANE35" s="867"/>
      <c r="ANF35" s="377">
        <f>$A$35</f>
        <v>21</v>
      </c>
      <c r="ANG35" s="378" t="str">
        <f>$B$35</f>
        <v>火</v>
      </c>
      <c r="ANH35" s="854"/>
      <c r="ANI35" s="855"/>
      <c r="ANJ35" s="854"/>
      <c r="ANK35" s="855"/>
      <c r="ANL35" s="856" t="str">
        <f>IFERROR(IF(OR(ANG35="日",ANG35="祝",ANG35=0,ANH35=""),"　",MAX(IF(AND(ANH35&lt;=ANL14,ANJ35&gt;ANM14),ANM14-ANL14,IF(AND(ANH35&gt;ANL14,ANJ35&lt;=ANM14),ANJ35-ANH35,IF(AND(ANH35&lt;=ANL14,ANJ35&lt;=ANM14),ANJ35-ANL14,IF(AND(ANH35&gt;ANL14,ANJ35&gt;ANM14),ANM14-ANH35,0)))),0)),0)</f>
        <v>　</v>
      </c>
      <c r="ANM35" s="857"/>
      <c r="ANN35" s="858"/>
      <c r="ANO35" s="856" t="str">
        <f>IFERROR(IF(OR(ANG35="日",ANG35="祝",ANG35=0,ANH35=""),"　",MAX(IF(AND(ANH35&gt;ANR14,ANJ35&gt;ANP14),0,IF(AND(ANH35&lt;=ANR14,ANH35&gt;ANO14,ANJ35&gt;ANP14),ANR14-ANH35,IF(AND(ANH35&lt;=ANR14,ANH35&lt;=ANO14,ANJ35&gt;ANP14),ANR14-ANO14,IF(AND(ANH35&gt;ANO14,ANJ35&lt;=ANP14),ANJ35-ANH35,IF(AND(ANH35&lt;=ANO14,ANJ35&lt;=ANP14),ANJ35-ANO14,0))))),0)),0)</f>
        <v>　</v>
      </c>
      <c r="ANP35" s="857"/>
      <c r="ANQ35" s="858"/>
      <c r="ANR35" s="856" t="str">
        <f>IFERROR(IF(OR(ANG35="日",ANG35="祝",ANG35=0,ANH35=""),"　",MAX(IF(AND(ANH35&lt;=ANR14,ANJ35&gt;ANS14),ANS14-ANR14,IF(ANJ35&lt;=ANS14,0,IF(AND(ANH35&gt;ANR14,ANJ35&gt;ANS14),ANS14-ANH35,0))),0)),0)</f>
        <v>　</v>
      </c>
      <c r="ANS35" s="857"/>
      <c r="ANT35" s="858"/>
      <c r="ANU35" s="856" t="str">
        <f>IFERROR(IF(OR(ANG35="日",ANG35="祝",ANG35=0,ANH35=""),"　",MAX(IF(ANH35&gt;ANU14,ANJ35-ANH35,IF(ANH35&lt;=ANU14,ANJ35-ANU14,0)),0)),0)</f>
        <v>　</v>
      </c>
      <c r="ANV35" s="857"/>
      <c r="ANW35" s="858"/>
      <c r="ANX35" s="856" t="str">
        <f>IFERROR(IF(OR(ANG35="日",ANG35="祝",ANG35=0,ANH35=""),"　",MAX(IF(AND(ANH35&lt;=ANX14,ANJ35&gt;ANY14),ANY14-ANX14,IF(AND(ANH35&gt;ANX14,ANJ35&lt;=ANY14),ANJ35-ANH35,IF(AND(ANH35&lt;=ANX14,ANJ35&lt;=ANY14),ANJ35-ANX14,IF(AND(ANH35&gt;ANX14,ANJ35&gt;ANY14),ANY14-ANH35,0)))),0)),0)</f>
        <v>　</v>
      </c>
      <c r="ANY35" s="857"/>
      <c r="ANZ35" s="858"/>
      <c r="AOA35" s="856" t="str">
        <f>IFERROR(IF(OR(ANG35="日",ANG35="祝",ANG35=0,ANH35=""),"　",MAX(IF(AND(ANH35&gt;AOD14,ANJ35&gt;AOB14),0,IF(AND(ANH35&lt;=AOD14,ANH35&gt;AOA14,ANJ35&gt;AOB14),AOD14-ANH35,IF(AND(ANH35&lt;=AOD14,ANH35&lt;=AOA14,ANJ35&gt;AOB14),AOD14-AOA14,IF(AND(ANH35&gt;AOA14,ANJ35&lt;=AOB14),ANJ35-ANH35,IF(AND(ANH35&lt;=AOA14,ANJ35&lt;=AOB14),ANJ35-AOA14,0))))),0)),0)</f>
        <v>　</v>
      </c>
      <c r="AOB35" s="857"/>
      <c r="AOC35" s="858"/>
      <c r="AOD35" s="856" t="str">
        <f>IFERROR(IF(OR(ANG35="日",ANG35="祝",ANG35=0,ANH35=""),"　",MAX(IF(AND(ANH35&lt;=AOD14,ANJ35&gt;AOE14),AOE14-AOD14,IF(ANJ35&lt;=AOE14,0,IF(AND(ANH35&gt;AOD14,ANJ35&gt;AOE14),AOE14-ANH35,0))),0)),0)</f>
        <v>　</v>
      </c>
      <c r="AOE35" s="857"/>
      <c r="AOF35" s="858"/>
      <c r="AOG35" s="856" t="str">
        <f t="shared" si="19"/>
        <v>　</v>
      </c>
      <c r="AOH35" s="857"/>
      <c r="AOI35" s="858"/>
      <c r="AOJ35" s="859" t="str">
        <f>IF(AOM35="×",TIME(0,0,0),IF(AOW4="非常勤",ANL35,ANX35))</f>
        <v>　</v>
      </c>
      <c r="AOK35" s="860"/>
      <c r="AOL35" s="861"/>
      <c r="AOM35" s="352"/>
      <c r="AON35" s="859" t="str">
        <f>IF(AOQ35="×",TIME(0,0,0),IF(AOW4="非常勤",ANO35,AOA35))</f>
        <v>　</v>
      </c>
      <c r="AOO35" s="860"/>
      <c r="AOP35" s="861"/>
      <c r="AOQ35" s="352"/>
      <c r="AOR35" s="859" t="str">
        <f>IF(AOU35="×",TIME(0,0,0),IF(AOW4="非常勤",ANR35,AOD35))</f>
        <v>　</v>
      </c>
      <c r="AOS35" s="860"/>
      <c r="AOT35" s="861"/>
      <c r="AOU35" s="352"/>
      <c r="AOV35" s="859" t="str">
        <f>IF(AOY35="×",TIME(0,0,0),IF(AOW4="非常勤",ANU35,AOG35))</f>
        <v>　</v>
      </c>
      <c r="AOW35" s="860"/>
      <c r="AOX35" s="861"/>
      <c r="AOY35" s="352"/>
      <c r="AOZ35" s="862"/>
      <c r="APA35" s="863"/>
      <c r="APB35" s="862"/>
      <c r="APC35" s="864"/>
      <c r="APD35" s="863"/>
      <c r="APE35" s="865"/>
      <c r="APF35" s="866"/>
      <c r="APG35" s="866"/>
      <c r="APH35" s="867"/>
    </row>
    <row r="36" spans="1:1100" ht="15" customHeight="1">
      <c r="A36" s="377">
        <f>DAY(DATE('別紙2-1【初めに入力】'!$W$2,'別紙2-1【初めに入力】'!$Q$2,A35+1))</f>
        <v>22</v>
      </c>
      <c r="B36" s="378" t="str">
        <f>IF(IFERROR(MATCH(DATE('別紙2-1【初めに入力】'!$W$2,'別紙2-1【初めに入力】'!$Q$2,$A36),万年カレンダー・祝日!$K$2:$K$27,0),0)&gt;=1,"祝",TEXT(WEEKDAY(DATE('別紙2-1【初めに入力】'!$W$2,'別紙2-1【初めに入力】'!$Q$2,'別表_個別勤務状況（1～20）'!A36)),"aaa"))</f>
        <v>水</v>
      </c>
      <c r="C36" s="797"/>
      <c r="D36" s="797"/>
      <c r="E36" s="797"/>
      <c r="F36" s="797"/>
      <c r="G36" s="856" t="str">
        <f>IFERROR(IF(OR(B36="日",B36="祝",B36=0,C36=""),"　",MAX(IF(AND(C36&lt;=G14,E36&gt;H14),H14-G14,IF(AND(C36&gt;G14,E36&lt;=H14),E36-C36,IF(AND(C36&lt;=G14,E36&lt;=H14),E36-G14,IF(AND(C36&gt;G14,E36&gt;H14),H14-C36,0)))),0)),0)</f>
        <v>　</v>
      </c>
      <c r="H36" s="857"/>
      <c r="I36" s="858"/>
      <c r="J36" s="856" t="str">
        <f>IFERROR(IF(OR(B36="日",B36="祝",B36=0,C36=""),"　",MAX(IF(AND(C36&gt;M14,E36&gt;K14),0,IF(AND(C36&lt;=M14,C36&gt;J14,E36&gt;K14),M14-C36,IF(AND(C36&lt;=M14,C36&lt;=J14,E36&gt;K14),M14-J14,IF(AND(C36&gt;J14,E36&lt;=K14),E36-C36,IF(AND(C36&lt;=J14,E36&lt;=K14),E36-J14,0))))),0)),0)</f>
        <v>　</v>
      </c>
      <c r="K36" s="857"/>
      <c r="L36" s="858"/>
      <c r="M36" s="856" t="str">
        <f>IFERROR(IF(OR(B36="日",B36="祝",B36=0,C36=""),"　",MAX(IF(AND(C36&lt;=M14,E36&gt;N14),N14-M14,IF(E36&lt;=N14,0,IF(AND(C36&gt;M14,E36&gt;N14),N14-C36,0))),0)),0)</f>
        <v>　</v>
      </c>
      <c r="N36" s="857"/>
      <c r="O36" s="858"/>
      <c r="P36" s="856" t="str">
        <f>IFERROR(IF(OR(B36="日",B36="祝",B36=0,C36=""),"　",MAX(IF(C36&gt;P14,E36-C36,IF(C36&lt;=P14,E36-P14,0)),0)),0)</f>
        <v>　</v>
      </c>
      <c r="Q36" s="857"/>
      <c r="R36" s="858"/>
      <c r="S36" s="856" t="str">
        <f>IFERROR(IF(OR(B36="日",B36="祝",B36=0,C36=""),"　",MAX(IF(AND(C36&lt;=S14,E36&gt;T14),T14-S14,IF(AND(C36&gt;S14,E36&lt;=T14),E36-C36,IF(AND(C36&lt;=S14,E36&lt;=T14),E36-S14,IF(AND(C36&gt;S14,E36&gt;T14),T14-C36,0)))),0)),0)</f>
        <v>　</v>
      </c>
      <c r="T36" s="857"/>
      <c r="U36" s="858"/>
      <c r="V36" s="856" t="str">
        <f>IFERROR(IF(OR(B36="日",B36="祝",B36=0,C36=""),"　",MAX(IF(AND(C36&gt;Y14,E36&gt;W14),0,IF(AND(C36&lt;=Y14,C36&gt;V14,E36&gt;W14),Y14-C36,IF(AND(C36&lt;=Y14,C36&lt;=V14,E36&gt;W14),Y14-V14,IF(AND(C36&gt;V14,E36&lt;=W14),E36-C36,IF(AND(C36&lt;=V14,E36&lt;=W14),E36-V14,0))))),0)),0)</f>
        <v>　</v>
      </c>
      <c r="W36" s="857"/>
      <c r="X36" s="858"/>
      <c r="Y36" s="856" t="str">
        <f>IFERROR(IF(OR(B36="日",B36="祝",B36=0,C36=""),"　",MAX(IF(AND(C36&lt;=Y14,E36&gt;Z14),Z14-Y14,IF(E36&lt;=Z14,0,IF(AND(C36&gt;Y14,E36&gt;Z14),Z14-C36,0))),0)),0)</f>
        <v>　</v>
      </c>
      <c r="Z36" s="857"/>
      <c r="AA36" s="858"/>
      <c r="AB36" s="856" t="str">
        <f t="shared" si="0"/>
        <v>　</v>
      </c>
      <c r="AC36" s="857"/>
      <c r="AD36" s="858"/>
      <c r="AE36" s="954" t="str">
        <f>IF(AH36="×",TIME(0,0,0),IF(AR4="非常勤",G36,S36))</f>
        <v>　</v>
      </c>
      <c r="AF36" s="885"/>
      <c r="AG36" s="885"/>
      <c r="AH36" s="352"/>
      <c r="AI36" s="954" t="str">
        <f>IF(AL36="×",TIME(0,0,0),IF(AR4="非常勤",J36,V36))</f>
        <v>　</v>
      </c>
      <c r="AJ36" s="885"/>
      <c r="AK36" s="885"/>
      <c r="AL36" s="352"/>
      <c r="AM36" s="954" t="str">
        <f>IF(AP36="×",TIME(0,0,0),IF(AR4="非常勤",M36,Y36))</f>
        <v>　</v>
      </c>
      <c r="AN36" s="885"/>
      <c r="AO36" s="885"/>
      <c r="AP36" s="352"/>
      <c r="AQ36" s="954" t="str">
        <f>IF(AT36="×",TIME(0,0,0),IF(AR4="非常勤",P36,AB36))</f>
        <v>　</v>
      </c>
      <c r="AR36" s="885"/>
      <c r="AS36" s="955"/>
      <c r="AT36" s="352"/>
      <c r="AU36" s="956"/>
      <c r="AV36" s="956"/>
      <c r="AW36" s="862"/>
      <c r="AX36" s="864"/>
      <c r="AY36" s="863"/>
      <c r="AZ36" s="865"/>
      <c r="BA36" s="866"/>
      <c r="BB36" s="866"/>
      <c r="BC36" s="867"/>
      <c r="BD36" s="377">
        <f>$A$36</f>
        <v>22</v>
      </c>
      <c r="BE36" s="378" t="str">
        <f>$B$36</f>
        <v>水</v>
      </c>
      <c r="BF36" s="854"/>
      <c r="BG36" s="855"/>
      <c r="BH36" s="854"/>
      <c r="BI36" s="855"/>
      <c r="BJ36" s="856" t="str">
        <f>IFERROR(IF(OR(BE36="日",BE36="祝",BE36=0,BF36=""),"　",MAX(IF(AND(BF36&lt;=BJ14,BH36&gt;BK14),BK14-BJ14,IF(AND(BF36&gt;BJ14,BH36&lt;=BK14),BH36-BF36,IF(AND(BF36&lt;=BJ14,BH36&lt;=BK14),BH36-BJ14,IF(AND(BF36&gt;BJ14,BH36&gt;BK14),BK14-BF36,0)))),0)),0)</f>
        <v>　</v>
      </c>
      <c r="BK36" s="857"/>
      <c r="BL36" s="858"/>
      <c r="BM36" s="856" t="str">
        <f>IFERROR(IF(OR(BE36="日",BE36="祝",BE36=0,BF36=""),"　",MAX(IF(AND(BF36&gt;BP14,BH36&gt;BN14),0,IF(AND(BF36&lt;=BP14,BF36&gt;BM14,BH36&gt;BN14),BP14-BF36,IF(AND(BF36&lt;=BP14,BF36&lt;=BM14,BH36&gt;BN14),BP14-BM14,IF(AND(BF36&gt;BM14,BH36&lt;=BN14),BH36-BF36,IF(AND(BF36&lt;=BM14,BH36&lt;=BN14),BH36-BM14,0))))),0)),0)</f>
        <v>　</v>
      </c>
      <c r="BN36" s="857"/>
      <c r="BO36" s="858"/>
      <c r="BP36" s="856" t="str">
        <f>IFERROR(IF(OR(BE36="日",BE36="祝",BE36=0,BF36=""),"　",MAX(IF(AND(BF36&lt;=BP14,BH36&gt;BQ14),BQ14-BP14,IF(BH36&lt;=BQ14,0,IF(AND(BF36&gt;BP14,BH36&gt;BQ14),BQ14-BF36,0))),0)),0)</f>
        <v>　</v>
      </c>
      <c r="BQ36" s="857"/>
      <c r="BR36" s="858"/>
      <c r="BS36" s="856" t="str">
        <f>IFERROR(IF(OR(BE36="日",BE36="祝",BE36=0,BF36=""),"　",MAX(IF(BF36&gt;BS14,BH36-BF36,IF(BF36&lt;=BS14,BH36-BS14,0)),0)),0)</f>
        <v>　</v>
      </c>
      <c r="BT36" s="857"/>
      <c r="BU36" s="858"/>
      <c r="BV36" s="856" t="str">
        <f>IFERROR(IF(OR(BE36="日",BE36="祝",BE36=0,BF36=""),"　",MAX(IF(AND(BF36&lt;=BV14,BH36&gt;BW14),BW14-BV14,IF(AND(BF36&gt;BV14,BH36&lt;=BW14),BH36-BF36,IF(AND(BF36&lt;=BV14,BH36&lt;=BW14),BH36-BV14,IF(AND(BF36&gt;BV14,BH36&gt;BW14),BW14-BF36,0)))),0)),0)</f>
        <v>　</v>
      </c>
      <c r="BW36" s="857"/>
      <c r="BX36" s="858"/>
      <c r="BY36" s="856" t="str">
        <f>IFERROR(IF(OR(BE36="日",BE36="祝",BE36=0,BF36=""),"　",MAX(IF(AND(BF36&gt;CB14,BH36&gt;BZ14),0,IF(AND(BF36&lt;=CB14,BF36&gt;BY14,BH36&gt;BZ14),CB14-BF36,IF(AND(BF36&lt;=CB14,BF36&lt;=BY14,BH36&gt;BZ14),CB14-BY14,IF(AND(BF36&gt;BY14,BH36&lt;=BZ14),BH36-BF36,IF(AND(BF36&lt;=BY14,BH36&lt;=BZ14),BH36-BY14,0))))),0)),0)</f>
        <v>　</v>
      </c>
      <c r="BZ36" s="857"/>
      <c r="CA36" s="858"/>
      <c r="CB36" s="856" t="str">
        <f>IFERROR(IF(OR(BE36="日",BE36="祝",BE36=0,BF36=""),"　",MAX(IF(AND(BF36&lt;=CB14,BH36&gt;CC14),CC14-CB14,IF(BH36&lt;=CC14,0,IF(AND(BF36&gt;CB14,BH36&gt;CC14),CC14-BF36,0))),0)),0)</f>
        <v>　</v>
      </c>
      <c r="CC36" s="857"/>
      <c r="CD36" s="858"/>
      <c r="CE36" s="856" t="str">
        <f t="shared" si="1"/>
        <v>　</v>
      </c>
      <c r="CF36" s="857"/>
      <c r="CG36" s="858"/>
      <c r="CH36" s="859" t="str">
        <f>IF(CK36="×",TIME(0,0,0),IF(CU4="非常勤",BJ36,BV36))</f>
        <v>　</v>
      </c>
      <c r="CI36" s="860"/>
      <c r="CJ36" s="861"/>
      <c r="CK36" s="352"/>
      <c r="CL36" s="859" t="str">
        <f>IF(CO36="×",TIME(0,0,0),IF(CU4="非常勤",BM36,BY36))</f>
        <v>　</v>
      </c>
      <c r="CM36" s="860"/>
      <c r="CN36" s="861"/>
      <c r="CO36" s="352"/>
      <c r="CP36" s="859" t="str">
        <f>IF(CS36="×",TIME(0,0,0),IF(CU4="非常勤",BP36,CB36))</f>
        <v>　</v>
      </c>
      <c r="CQ36" s="860"/>
      <c r="CR36" s="861"/>
      <c r="CS36" s="352"/>
      <c r="CT36" s="859" t="str">
        <f>IF(CW36="×",TIME(0,0,0),IF(CU4="非常勤",BS36,CE36))</f>
        <v>　</v>
      </c>
      <c r="CU36" s="860"/>
      <c r="CV36" s="861"/>
      <c r="CW36" s="352"/>
      <c r="CX36" s="862"/>
      <c r="CY36" s="863"/>
      <c r="CZ36" s="862"/>
      <c r="DA36" s="864"/>
      <c r="DB36" s="863"/>
      <c r="DC36" s="865"/>
      <c r="DD36" s="866"/>
      <c r="DE36" s="866"/>
      <c r="DF36" s="867"/>
      <c r="DG36" s="377">
        <f>$A$36</f>
        <v>22</v>
      </c>
      <c r="DH36" s="378" t="str">
        <f>$B$36</f>
        <v>水</v>
      </c>
      <c r="DI36" s="854"/>
      <c r="DJ36" s="855"/>
      <c r="DK36" s="854"/>
      <c r="DL36" s="855"/>
      <c r="DM36" s="856" t="str">
        <f>IFERROR(IF(OR(DH36="日",DH36="祝",DH36=0,DI36=""),"　",MAX(IF(AND(DI36&lt;=DM14,DK36&gt;DN14),DN14-DM14,IF(AND(DI36&gt;DM14,DK36&lt;=DN14),DK36-DI36,IF(AND(DI36&lt;=DM14,DK36&lt;=DN14),DK36-DM14,IF(AND(DI36&gt;DM14,DK36&gt;DN14),DN14-DI36,0)))),0)),0)</f>
        <v>　</v>
      </c>
      <c r="DN36" s="857"/>
      <c r="DO36" s="858"/>
      <c r="DP36" s="856" t="str">
        <f>IFERROR(IF(OR(DH36="日",DH36="祝",DH36=0,DI36=""),"　",MAX(IF(AND(DI36&gt;DS14,DK36&gt;DQ14),0,IF(AND(DI36&lt;=DS14,DI36&gt;DP14,DK36&gt;DQ14),DS14-DI36,IF(AND(DI36&lt;=DS14,DI36&lt;=DP14,DK36&gt;DQ14),DS14-DP14,IF(AND(DI36&gt;DP14,DK36&lt;=DQ14),DK36-DI36,IF(AND(DI36&lt;=DP14,DK36&lt;=DQ14),DK36-DP14,0))))),0)),0)</f>
        <v>　</v>
      </c>
      <c r="DQ36" s="857"/>
      <c r="DR36" s="858"/>
      <c r="DS36" s="856" t="str">
        <f>IFERROR(IF(OR(DH36="日",DH36="祝",DH36=0,DI36=""),"　",MAX(IF(AND(DI36&lt;=DS14,DK36&gt;DT14),DT14-DS14,IF(DK36&lt;=DT14,0,IF(AND(DI36&gt;DS14,DK36&gt;DT14),DT14-DI36,0))),0)),0)</f>
        <v>　</v>
      </c>
      <c r="DT36" s="857"/>
      <c r="DU36" s="858"/>
      <c r="DV36" s="856" t="str">
        <f>IFERROR(IF(OR(DH36="日",DH36="祝",DH36=0,DI36=""),"　",MAX(IF(DI36&gt;DV14,DK36-DI36,IF(DI36&lt;=DV14,DK36-DV14,0)),0)),0)</f>
        <v>　</v>
      </c>
      <c r="DW36" s="857"/>
      <c r="DX36" s="858"/>
      <c r="DY36" s="856" t="str">
        <f>IFERROR(IF(OR(DH36="日",DH36="祝",DH36=0,DI36=""),"　",MAX(IF(AND(DI36&lt;=DY14,DK36&gt;DZ14),DZ14-DY14,IF(AND(DI36&gt;DY14,DK36&lt;=DZ14),DK36-DI36,IF(AND(DI36&lt;=DY14,DK36&lt;=DZ14),DK36-DY14,IF(AND(DI36&gt;DY14,DK36&gt;DZ14),DZ14-DI36,0)))),0)),0)</f>
        <v>　</v>
      </c>
      <c r="DZ36" s="857"/>
      <c r="EA36" s="858"/>
      <c r="EB36" s="856" t="str">
        <f>IFERROR(IF(OR(DH36="日",DH36="祝",DH36=0,DI36=""),"　",MAX(IF(AND(DI36&gt;EE14,DK36&gt;EC14),0,IF(AND(DI36&lt;=EE14,DI36&gt;EB14,DK36&gt;EC14),EE14-DI36,IF(AND(DI36&lt;=EE14,DI36&lt;=EB14,DK36&gt;EC14),EE14-EB14,IF(AND(DI36&gt;EB14,DK36&lt;=EC14),DK36-DI36,IF(AND(DI36&lt;=EB14,DK36&lt;=EC14),DK36-EB14,0))))),0)),0)</f>
        <v>　</v>
      </c>
      <c r="EC36" s="857"/>
      <c r="ED36" s="858"/>
      <c r="EE36" s="856" t="str">
        <f>IFERROR(IF(OR(DH36="日",DH36="祝",DH36=0,DI36=""),"　",MAX(IF(AND(DI36&lt;=EE14,DK36&gt;EF14),EF14-EE14,IF(DK36&lt;=EF14,0,IF(AND(DI36&gt;EE14,DK36&gt;EF14),EF14-DI36,0))),0)),0)</f>
        <v>　</v>
      </c>
      <c r="EF36" s="857"/>
      <c r="EG36" s="858"/>
      <c r="EH36" s="856" t="str">
        <f t="shared" si="2"/>
        <v>　</v>
      </c>
      <c r="EI36" s="857"/>
      <c r="EJ36" s="858"/>
      <c r="EK36" s="859" t="str">
        <f>IF(EN36="×",TIME(0,0,0),IF(EX4="非常勤",DM36,DY36))</f>
        <v>　</v>
      </c>
      <c r="EL36" s="860"/>
      <c r="EM36" s="861"/>
      <c r="EN36" s="352"/>
      <c r="EO36" s="859" t="str">
        <f>IF(ER36="×",TIME(0,0,0),IF(EX4="非常勤",DP36,EB36))</f>
        <v>　</v>
      </c>
      <c r="EP36" s="860"/>
      <c r="EQ36" s="861"/>
      <c r="ER36" s="352"/>
      <c r="ES36" s="859" t="str">
        <f>IF(EV36="×",TIME(0,0,0),IF(EX4="非常勤",DS36,EE36))</f>
        <v>　</v>
      </c>
      <c r="ET36" s="860"/>
      <c r="EU36" s="861"/>
      <c r="EV36" s="352"/>
      <c r="EW36" s="859" t="str">
        <f>IF(EZ36="×",TIME(0,0,0),IF(EX4="非常勤",DV36,EH36))</f>
        <v>　</v>
      </c>
      <c r="EX36" s="860"/>
      <c r="EY36" s="861"/>
      <c r="EZ36" s="352"/>
      <c r="FA36" s="862"/>
      <c r="FB36" s="863"/>
      <c r="FC36" s="862"/>
      <c r="FD36" s="864"/>
      <c r="FE36" s="863"/>
      <c r="FF36" s="865"/>
      <c r="FG36" s="866"/>
      <c r="FH36" s="866"/>
      <c r="FI36" s="867"/>
      <c r="FJ36" s="377">
        <f>$A$36</f>
        <v>22</v>
      </c>
      <c r="FK36" s="378" t="str">
        <f>$B$36</f>
        <v>水</v>
      </c>
      <c r="FL36" s="854"/>
      <c r="FM36" s="855"/>
      <c r="FN36" s="854"/>
      <c r="FO36" s="855"/>
      <c r="FP36" s="856" t="str">
        <f>IFERROR(IF(OR(FK36="日",FK36="祝",FK36=0,FL36=""),"　",MAX(IF(AND(FL36&lt;=FP14,FN36&gt;FQ14),FQ14-FP14,IF(AND(FL36&gt;FP14,FN36&lt;=FQ14),FN36-FL36,IF(AND(FL36&lt;=FP14,FN36&lt;=FQ14),FN36-FP14,IF(AND(FL36&gt;FP14,FN36&gt;FQ14),FQ14-FL36,0)))),0)),0)</f>
        <v>　</v>
      </c>
      <c r="FQ36" s="857"/>
      <c r="FR36" s="858"/>
      <c r="FS36" s="856" t="str">
        <f>IFERROR(IF(OR(FK36="日",FK36="祝",FK36=0,FL36=""),"　",MAX(IF(AND(FL36&gt;FV14,FN36&gt;FT14),0,IF(AND(FL36&lt;=FV14,FL36&gt;FS14,FN36&gt;FT14),FV14-FL36,IF(AND(FL36&lt;=FV14,FL36&lt;=FS14,FN36&gt;FT14),FV14-FS14,IF(AND(FL36&gt;FS14,FN36&lt;=FT14),FN36-FL36,IF(AND(FL36&lt;=FS14,FN36&lt;=FT14),FN36-FS14,0))))),0)),0)</f>
        <v>　</v>
      </c>
      <c r="FT36" s="857"/>
      <c r="FU36" s="858"/>
      <c r="FV36" s="856" t="str">
        <f>IFERROR(IF(OR(FK36="日",FK36="祝",FK36=0,FL36=""),"　",MAX(IF(AND(FL36&lt;=FV14,FN36&gt;FW14),FW14-FV14,IF(FN36&lt;=FW14,0,IF(AND(FL36&gt;FV14,FN36&gt;FW14),FW14-FL36,0))),0)),0)</f>
        <v>　</v>
      </c>
      <c r="FW36" s="857"/>
      <c r="FX36" s="858"/>
      <c r="FY36" s="856" t="str">
        <f>IFERROR(IF(OR(FK36="日",FK36="祝",FK36=0,FL36=""),"　",MAX(IF(FL36&gt;FY14,FN36-FL36,IF(FL36&lt;=FY14,FN36-FY14,0)),0)),0)</f>
        <v>　</v>
      </c>
      <c r="FZ36" s="857"/>
      <c r="GA36" s="858"/>
      <c r="GB36" s="856" t="str">
        <f>IFERROR(IF(OR(FK36="日",FK36="祝",FK36=0,FL36=""),"　",MAX(IF(AND(FL36&lt;=GB14,FN36&gt;GC14),GC14-GB14,IF(AND(FL36&gt;GB14,FN36&lt;=GC14),FN36-FL36,IF(AND(FL36&lt;=GB14,FN36&lt;=GC14),FN36-GB14,IF(AND(FL36&gt;GB14,FN36&gt;GC14),GC14-FL36,0)))),0)),0)</f>
        <v>　</v>
      </c>
      <c r="GC36" s="857"/>
      <c r="GD36" s="858"/>
      <c r="GE36" s="856" t="str">
        <f>IFERROR(IF(OR(FK36="日",FK36="祝",FK36=0,FL36=""),"　",MAX(IF(AND(FL36&gt;GH14,FN36&gt;GF14),0,IF(AND(FL36&lt;=GH14,FL36&gt;GE14,FN36&gt;GF14),GH14-FL36,IF(AND(FL36&lt;=GH14,FL36&lt;=GE14,FN36&gt;GF14),GH14-GE14,IF(AND(FL36&gt;GE14,FN36&lt;=GF14),FN36-FL36,IF(AND(FL36&lt;=GE14,FN36&lt;=GF14),FN36-GE14,0))))),0)),0)</f>
        <v>　</v>
      </c>
      <c r="GF36" s="857"/>
      <c r="GG36" s="858"/>
      <c r="GH36" s="856" t="str">
        <f>IFERROR(IF(OR(FK36="日",FK36="祝",FK36=0,FL36=""),"　",MAX(IF(AND(FL36&lt;=GH14,FN36&gt;GI14),GI14-GH14,IF(FN36&lt;=GI14,0,IF(AND(FL36&gt;GH14,FN36&gt;GI14),GI14-FL36,0))),0)),0)</f>
        <v>　</v>
      </c>
      <c r="GI36" s="857"/>
      <c r="GJ36" s="858"/>
      <c r="GK36" s="856" t="str">
        <f t="shared" si="3"/>
        <v>　</v>
      </c>
      <c r="GL36" s="857"/>
      <c r="GM36" s="858"/>
      <c r="GN36" s="859" t="str">
        <f>IF(GQ36="×",TIME(0,0,0),IF(HA4="非常勤",FP36,GB36))</f>
        <v>　</v>
      </c>
      <c r="GO36" s="860"/>
      <c r="GP36" s="861"/>
      <c r="GQ36" s="352"/>
      <c r="GR36" s="859" t="str">
        <f>IF(GU36="×",TIME(0,0,0),IF(HA4="非常勤",FS36,GE36))</f>
        <v>　</v>
      </c>
      <c r="GS36" s="860"/>
      <c r="GT36" s="861"/>
      <c r="GU36" s="352"/>
      <c r="GV36" s="859" t="str">
        <f>IF(GY36="×",TIME(0,0,0),IF(HA4="非常勤",FV36,GH36))</f>
        <v>　</v>
      </c>
      <c r="GW36" s="860"/>
      <c r="GX36" s="861"/>
      <c r="GY36" s="352"/>
      <c r="GZ36" s="859" t="str">
        <f>IF(HC36="×",TIME(0,0,0),IF(HA4="非常勤",FY36,GK36))</f>
        <v>　</v>
      </c>
      <c r="HA36" s="860"/>
      <c r="HB36" s="861"/>
      <c r="HC36" s="352"/>
      <c r="HD36" s="862"/>
      <c r="HE36" s="863"/>
      <c r="HF36" s="862"/>
      <c r="HG36" s="864"/>
      <c r="HH36" s="863"/>
      <c r="HI36" s="865"/>
      <c r="HJ36" s="866"/>
      <c r="HK36" s="866"/>
      <c r="HL36" s="867"/>
      <c r="HM36" s="377">
        <f>$A$36</f>
        <v>22</v>
      </c>
      <c r="HN36" s="378" t="str">
        <f>$B$36</f>
        <v>水</v>
      </c>
      <c r="HO36" s="854"/>
      <c r="HP36" s="855"/>
      <c r="HQ36" s="854"/>
      <c r="HR36" s="855"/>
      <c r="HS36" s="856" t="str">
        <f>IFERROR(IF(OR(HN36="日",HN36="祝",HN36=0,HO36=""),"　",MAX(IF(AND(HO36&lt;=HS14,HQ36&gt;HT14),HT14-HS14,IF(AND(HO36&gt;HS14,HQ36&lt;=HT14),HQ36-HO36,IF(AND(HO36&lt;=HS14,HQ36&lt;=HT14),HQ36-HS14,IF(AND(HO36&gt;HS14,HQ36&gt;HT14),HT14-HO36,0)))),0)),0)</f>
        <v>　</v>
      </c>
      <c r="HT36" s="857"/>
      <c r="HU36" s="858"/>
      <c r="HV36" s="856" t="str">
        <f>IFERROR(IF(OR(HN36="日",HN36="祝",HN36=0,HO36=""),"　",MAX(IF(AND(HO36&gt;HY14,HQ36&gt;HW14),0,IF(AND(HO36&lt;=HY14,HO36&gt;HV14,HQ36&gt;HW14),HY14-HO36,IF(AND(HO36&lt;=HY14,HO36&lt;=HV14,HQ36&gt;HW14),HY14-HV14,IF(AND(HO36&gt;HV14,HQ36&lt;=HW14),HQ36-HO36,IF(AND(HO36&lt;=HV14,HQ36&lt;=HW14),HQ36-HV14,0))))),0)),0)</f>
        <v>　</v>
      </c>
      <c r="HW36" s="857"/>
      <c r="HX36" s="858"/>
      <c r="HY36" s="856" t="str">
        <f>IFERROR(IF(OR(HN36="日",HN36="祝",HN36=0,HO36=""),"　",MAX(IF(AND(HO36&lt;=HY14,HQ36&gt;HZ14),HZ14-HY14,IF(HQ36&lt;=HZ14,0,IF(AND(HO36&gt;HY14,HQ36&gt;HZ14),HZ14-HO36,0))),0)),0)</f>
        <v>　</v>
      </c>
      <c r="HZ36" s="857"/>
      <c r="IA36" s="858"/>
      <c r="IB36" s="856" t="str">
        <f>IFERROR(IF(OR(HN36="日",HN36="祝",HN36=0,HO36=""),"　",MAX(IF(HO36&gt;IB14,HQ36-HO36,IF(HO36&lt;=IB14,HQ36-IB14,0)),0)),0)</f>
        <v>　</v>
      </c>
      <c r="IC36" s="857"/>
      <c r="ID36" s="858"/>
      <c r="IE36" s="856" t="str">
        <f>IFERROR(IF(OR(HN36="日",HN36="祝",HN36=0,HO36=""),"　",MAX(IF(AND(HO36&lt;=IE14,HQ36&gt;IF14),IF14-IE14,IF(AND(HO36&gt;IE14,HQ36&lt;=IF14),HQ36-HO36,IF(AND(HO36&lt;=IE14,HQ36&lt;=IF14),HQ36-IE14,IF(AND(HO36&gt;IE14,HQ36&gt;IF14),IF14-HO36,0)))),0)),0)</f>
        <v>　</v>
      </c>
      <c r="IF36" s="857"/>
      <c r="IG36" s="858"/>
      <c r="IH36" s="856" t="str">
        <f>IFERROR(IF(OR(HN36="日",HN36="祝",HN36=0,HO36=""),"　",MAX(IF(AND(HO36&gt;IK14,HQ36&gt;II14),0,IF(AND(HO36&lt;=IK14,HO36&gt;IH14,HQ36&gt;II14),IK14-HO36,IF(AND(HO36&lt;=IK14,HO36&lt;=IH14,HQ36&gt;II14),IK14-IH14,IF(AND(HO36&gt;IH14,HQ36&lt;=II14),HQ36-HO36,IF(AND(HO36&lt;=IH14,HQ36&lt;=II14),HQ36-IH14,0))))),0)),0)</f>
        <v>　</v>
      </c>
      <c r="II36" s="857"/>
      <c r="IJ36" s="858"/>
      <c r="IK36" s="856" t="str">
        <f>IFERROR(IF(OR(HN36="日",HN36="祝",HN36=0,HO36=""),"　",MAX(IF(AND(HO36&lt;=IK14,HQ36&gt;IL14),IL14-IK14,IF(HQ36&lt;=IL14,0,IF(AND(HO36&gt;IK14,HQ36&gt;IL14),IL14-HO36,0))),0)),0)</f>
        <v>　</v>
      </c>
      <c r="IL36" s="857"/>
      <c r="IM36" s="858"/>
      <c r="IN36" s="856" t="str">
        <f t="shared" si="4"/>
        <v>　</v>
      </c>
      <c r="IO36" s="857"/>
      <c r="IP36" s="858"/>
      <c r="IQ36" s="859" t="str">
        <f>IF(IT36="×",TIME(0,0,0),IF(JD4="非常勤",HS36,IE36))</f>
        <v>　</v>
      </c>
      <c r="IR36" s="860"/>
      <c r="IS36" s="861"/>
      <c r="IT36" s="352"/>
      <c r="IU36" s="859" t="str">
        <f>IF(IX36="×",TIME(0,0,0),IF(JD4="非常勤",HV36,IH36))</f>
        <v>　</v>
      </c>
      <c r="IV36" s="860"/>
      <c r="IW36" s="861"/>
      <c r="IX36" s="352"/>
      <c r="IY36" s="859" t="str">
        <f>IF(JB36="×",TIME(0,0,0),IF(JD4="非常勤",HY36,IK36))</f>
        <v>　</v>
      </c>
      <c r="IZ36" s="860"/>
      <c r="JA36" s="861"/>
      <c r="JB36" s="352"/>
      <c r="JC36" s="859" t="str">
        <f>IF(JF36="×",TIME(0,0,0),IF(JD4="非常勤",IB36,IN36))</f>
        <v>　</v>
      </c>
      <c r="JD36" s="860"/>
      <c r="JE36" s="861"/>
      <c r="JF36" s="352"/>
      <c r="JG36" s="862"/>
      <c r="JH36" s="863"/>
      <c r="JI36" s="862"/>
      <c r="JJ36" s="864"/>
      <c r="JK36" s="863"/>
      <c r="JL36" s="865"/>
      <c r="JM36" s="866"/>
      <c r="JN36" s="866"/>
      <c r="JO36" s="867"/>
      <c r="JP36" s="377">
        <f>$A$36</f>
        <v>22</v>
      </c>
      <c r="JQ36" s="378" t="str">
        <f>$B$36</f>
        <v>水</v>
      </c>
      <c r="JR36" s="854"/>
      <c r="JS36" s="855"/>
      <c r="JT36" s="854"/>
      <c r="JU36" s="855"/>
      <c r="JV36" s="856" t="str">
        <f>IFERROR(IF(OR(JQ36="日",JQ36="祝",JQ36=0,JR36=""),"　",MAX(IF(AND(JR36&lt;=JV14,JT36&gt;JW14),JW14-JV14,IF(AND(JR36&gt;JV14,JT36&lt;=JW14),JT36-JR36,IF(AND(JR36&lt;=JV14,JT36&lt;=JW14),JT36-JV14,IF(AND(JR36&gt;JV14,JT36&gt;JW14),JW14-JR36,0)))),0)),0)</f>
        <v>　</v>
      </c>
      <c r="JW36" s="857"/>
      <c r="JX36" s="858"/>
      <c r="JY36" s="856" t="str">
        <f>IFERROR(IF(OR(JQ36="日",JQ36="祝",JQ36=0,JR36=""),"　",MAX(IF(AND(JR36&gt;KB14,JT36&gt;JZ14),0,IF(AND(JR36&lt;=KB14,JR36&gt;JY14,JT36&gt;JZ14),KB14-JR36,IF(AND(JR36&lt;=KB14,JR36&lt;=JY14,JT36&gt;JZ14),KB14-JY14,IF(AND(JR36&gt;JY14,JT36&lt;=JZ14),JT36-JR36,IF(AND(JR36&lt;=JY14,JT36&lt;=JZ14),JT36-JY14,0))))),0)),0)</f>
        <v>　</v>
      </c>
      <c r="JZ36" s="857"/>
      <c r="KA36" s="858"/>
      <c r="KB36" s="856" t="str">
        <f>IFERROR(IF(OR(JQ36="日",JQ36="祝",JQ36=0,JR36=""),"　",MAX(IF(AND(JR36&lt;=KB14,JT36&gt;KC14),KC14-KB14,IF(JT36&lt;=KC14,0,IF(AND(JR36&gt;KB14,JT36&gt;KC14),KC14-JR36,0))),0)),0)</f>
        <v>　</v>
      </c>
      <c r="KC36" s="857"/>
      <c r="KD36" s="858"/>
      <c r="KE36" s="856" t="str">
        <f>IFERROR(IF(OR(JQ36="日",JQ36="祝",JQ36=0,JR36=""),"　",MAX(IF(JR36&gt;KE14,JT36-JR36,IF(JR36&lt;=KE14,JT36-KE14,0)),0)),0)</f>
        <v>　</v>
      </c>
      <c r="KF36" s="857"/>
      <c r="KG36" s="858"/>
      <c r="KH36" s="856" t="str">
        <f>IFERROR(IF(OR(JQ36="日",JQ36="祝",JQ36=0,JR36=""),"　",MAX(IF(AND(JR36&lt;=KH14,JT36&gt;KI14),KI14-KH14,IF(AND(JR36&gt;KH14,JT36&lt;=KI14),JT36-JR36,IF(AND(JR36&lt;=KH14,JT36&lt;=KI14),JT36-KH14,IF(AND(JR36&gt;KH14,JT36&gt;KI14),KI14-JR36,0)))),0)),0)</f>
        <v>　</v>
      </c>
      <c r="KI36" s="857"/>
      <c r="KJ36" s="858"/>
      <c r="KK36" s="856" t="str">
        <f>IFERROR(IF(OR(JQ36="日",JQ36="祝",JQ36=0,JR36=""),"　",MAX(IF(AND(JR36&gt;KN14,JT36&gt;KL14),0,IF(AND(JR36&lt;=KN14,JR36&gt;KK14,JT36&gt;KL14),KN14-JR36,IF(AND(JR36&lt;=KN14,JR36&lt;=KK14,JT36&gt;KL14),KN14-KK14,IF(AND(JR36&gt;KK14,JT36&lt;=KL14),JT36-JR36,IF(AND(JR36&lt;=KK14,JT36&lt;=KL14),JT36-KK14,0))))),0)),0)</f>
        <v>　</v>
      </c>
      <c r="KL36" s="857"/>
      <c r="KM36" s="858"/>
      <c r="KN36" s="856" t="str">
        <f>IFERROR(IF(OR(JQ36="日",JQ36="祝",JQ36=0,JR36=""),"　",MAX(IF(AND(JR36&lt;=KN14,JT36&gt;KO14),KO14-KN14,IF(JT36&lt;=KO14,0,IF(AND(JR36&gt;KN14,JT36&gt;KO14),KO14-JR36,0))),0)),0)</f>
        <v>　</v>
      </c>
      <c r="KO36" s="857"/>
      <c r="KP36" s="858"/>
      <c r="KQ36" s="856" t="str">
        <f t="shared" si="5"/>
        <v>　</v>
      </c>
      <c r="KR36" s="857"/>
      <c r="KS36" s="858"/>
      <c r="KT36" s="859" t="str">
        <f>IF(KW36="×",TIME(0,0,0),IF(LG4="非常勤",JV36,KH36))</f>
        <v>　</v>
      </c>
      <c r="KU36" s="860"/>
      <c r="KV36" s="861"/>
      <c r="KW36" s="352"/>
      <c r="KX36" s="859" t="str">
        <f>IF(LA36="×",TIME(0,0,0),IF(LG4="非常勤",JY36,KK36))</f>
        <v>　</v>
      </c>
      <c r="KY36" s="860"/>
      <c r="KZ36" s="861"/>
      <c r="LA36" s="352"/>
      <c r="LB36" s="859" t="str">
        <f>IF(LE36="×",TIME(0,0,0),IF(LG4="非常勤",KB36,KN36))</f>
        <v>　</v>
      </c>
      <c r="LC36" s="860"/>
      <c r="LD36" s="861"/>
      <c r="LE36" s="352"/>
      <c r="LF36" s="859" t="str">
        <f>IF(LI36="×",TIME(0,0,0),IF(LG4="非常勤",KE36,KQ36))</f>
        <v>　</v>
      </c>
      <c r="LG36" s="860"/>
      <c r="LH36" s="861"/>
      <c r="LI36" s="352"/>
      <c r="LJ36" s="862"/>
      <c r="LK36" s="863"/>
      <c r="LL36" s="862"/>
      <c r="LM36" s="864"/>
      <c r="LN36" s="863"/>
      <c r="LO36" s="865"/>
      <c r="LP36" s="866"/>
      <c r="LQ36" s="866"/>
      <c r="LR36" s="867"/>
      <c r="LS36" s="377">
        <f>$A$36</f>
        <v>22</v>
      </c>
      <c r="LT36" s="378" t="str">
        <f>$B$36</f>
        <v>水</v>
      </c>
      <c r="LU36" s="854"/>
      <c r="LV36" s="855"/>
      <c r="LW36" s="854"/>
      <c r="LX36" s="855"/>
      <c r="LY36" s="856" t="str">
        <f>IFERROR(IF(OR(LT36="日",LT36="祝",LT36=0,LU36=""),"　",MAX(IF(AND(LU36&lt;=LY14,LW36&gt;LZ14),LZ14-LY14,IF(AND(LU36&gt;LY14,LW36&lt;=LZ14),LW36-LU36,IF(AND(LU36&lt;=LY14,LW36&lt;=LZ14),LW36-LY14,IF(AND(LU36&gt;LY14,LW36&gt;LZ14),LZ14-LU36,0)))),0)),0)</f>
        <v>　</v>
      </c>
      <c r="LZ36" s="857"/>
      <c r="MA36" s="858"/>
      <c r="MB36" s="856" t="str">
        <f>IFERROR(IF(OR(LT36="日",LT36="祝",LT36=0,LU36=""),"　",MAX(IF(AND(LU36&gt;ME14,LW36&gt;MC14),0,IF(AND(LU36&lt;=ME14,LU36&gt;MB14,LW36&gt;MC14),ME14-LU36,IF(AND(LU36&lt;=ME14,LU36&lt;=MB14,LW36&gt;MC14),ME14-MB14,IF(AND(LU36&gt;MB14,LW36&lt;=MC14),LW36-LU36,IF(AND(LU36&lt;=MB14,LW36&lt;=MC14),LW36-MB14,0))))),0)),0)</f>
        <v>　</v>
      </c>
      <c r="MC36" s="857"/>
      <c r="MD36" s="858"/>
      <c r="ME36" s="856" t="str">
        <f>IFERROR(IF(OR(LT36="日",LT36="祝",LT36=0,LU36=""),"　",MAX(IF(AND(LU36&lt;=ME14,LW36&gt;MF14),MF14-ME14,IF(LW36&lt;=MF14,0,IF(AND(LU36&gt;ME14,LW36&gt;MF14),MF14-LU36,0))),0)),0)</f>
        <v>　</v>
      </c>
      <c r="MF36" s="857"/>
      <c r="MG36" s="858"/>
      <c r="MH36" s="856" t="str">
        <f>IFERROR(IF(OR(LT36="日",LT36="祝",LT36=0,LU36=""),"　",MAX(IF(LU36&gt;MH14,LW36-LU36,IF(LU36&lt;=MH14,LW36-MH14,0)),0)),0)</f>
        <v>　</v>
      </c>
      <c r="MI36" s="857"/>
      <c r="MJ36" s="858"/>
      <c r="MK36" s="856" t="str">
        <f>IFERROR(IF(OR(LT36="日",LT36="祝",LT36=0,LU36=""),"　",MAX(IF(AND(LU36&lt;=MK14,LW36&gt;ML14),ML14-MK14,IF(AND(LU36&gt;MK14,LW36&lt;=ML14),LW36-LU36,IF(AND(LU36&lt;=MK14,LW36&lt;=ML14),LW36-MK14,IF(AND(LU36&gt;MK14,LW36&gt;ML14),ML14-LU36,0)))),0)),0)</f>
        <v>　</v>
      </c>
      <c r="ML36" s="857"/>
      <c r="MM36" s="858"/>
      <c r="MN36" s="856" t="str">
        <f>IFERROR(IF(OR(LT36="日",LT36="祝",LT36=0,LU36=""),"　",MAX(IF(AND(LU36&gt;MQ14,LW36&gt;MO14),0,IF(AND(LU36&lt;=MQ14,LU36&gt;MN14,LW36&gt;MO14),MQ14-LU36,IF(AND(LU36&lt;=MQ14,LU36&lt;=MN14,LW36&gt;MO14),MQ14-MN14,IF(AND(LU36&gt;MN14,LW36&lt;=MO14),LW36-LU36,IF(AND(LU36&lt;=MN14,LW36&lt;=MO14),LW36-MN14,0))))),0)),0)</f>
        <v>　</v>
      </c>
      <c r="MO36" s="857"/>
      <c r="MP36" s="858"/>
      <c r="MQ36" s="856" t="str">
        <f>IFERROR(IF(OR(LT36="日",LT36="祝",LT36=0,LU36=""),"　",MAX(IF(AND(LU36&lt;=MQ14,LW36&gt;MR14),MR14-MQ14,IF(LW36&lt;=MR14,0,IF(AND(LU36&gt;MQ14,LW36&gt;MR14),MR14-LU36,0))),0)),0)</f>
        <v>　</v>
      </c>
      <c r="MR36" s="857"/>
      <c r="MS36" s="858"/>
      <c r="MT36" s="856" t="str">
        <f t="shared" si="6"/>
        <v>　</v>
      </c>
      <c r="MU36" s="857"/>
      <c r="MV36" s="858"/>
      <c r="MW36" s="859" t="str">
        <f>IF(MZ36="×",TIME(0,0,0),IF(NJ4="非常勤",LY36,MK36))</f>
        <v>　</v>
      </c>
      <c r="MX36" s="860"/>
      <c r="MY36" s="861"/>
      <c r="MZ36" s="352"/>
      <c r="NA36" s="859" t="str">
        <f>IF(ND36="×",TIME(0,0,0),IF(NJ4="非常勤",MB36,MN36))</f>
        <v>　</v>
      </c>
      <c r="NB36" s="860"/>
      <c r="NC36" s="861"/>
      <c r="ND36" s="352"/>
      <c r="NE36" s="859" t="str">
        <f>IF(NH36="×",TIME(0,0,0),IF(NJ4="非常勤",ME36,MQ36))</f>
        <v>　</v>
      </c>
      <c r="NF36" s="860"/>
      <c r="NG36" s="861"/>
      <c r="NH36" s="352"/>
      <c r="NI36" s="859" t="str">
        <f>IF(NL36="×",TIME(0,0,0),IF(NJ4="非常勤",MH36,MT36))</f>
        <v>　</v>
      </c>
      <c r="NJ36" s="860"/>
      <c r="NK36" s="861"/>
      <c r="NL36" s="352"/>
      <c r="NM36" s="862"/>
      <c r="NN36" s="863"/>
      <c r="NO36" s="862"/>
      <c r="NP36" s="864"/>
      <c r="NQ36" s="863"/>
      <c r="NR36" s="865"/>
      <c r="NS36" s="866"/>
      <c r="NT36" s="866"/>
      <c r="NU36" s="867"/>
      <c r="NV36" s="377">
        <f>$A$36</f>
        <v>22</v>
      </c>
      <c r="NW36" s="378" t="str">
        <f>$B$36</f>
        <v>水</v>
      </c>
      <c r="NX36" s="854"/>
      <c r="NY36" s="855"/>
      <c r="NZ36" s="854"/>
      <c r="OA36" s="855"/>
      <c r="OB36" s="856" t="str">
        <f>IFERROR(IF(OR(NW36="日",NW36="祝",NW36=0,NX36=""),"　",MAX(IF(AND(NX36&lt;=OB14,NZ36&gt;OC14),OC14-OB14,IF(AND(NX36&gt;OB14,NZ36&lt;=OC14),NZ36-NX36,IF(AND(NX36&lt;=OB14,NZ36&lt;=OC14),NZ36-OB14,IF(AND(NX36&gt;OB14,NZ36&gt;OC14),OC14-NX36,0)))),0)),0)</f>
        <v>　</v>
      </c>
      <c r="OC36" s="857"/>
      <c r="OD36" s="858"/>
      <c r="OE36" s="856" t="str">
        <f>IFERROR(IF(OR(NW36="日",NW36="祝",NW36=0,NX36=""),"　",MAX(IF(AND(NX36&gt;OH14,NZ36&gt;OF14),0,IF(AND(NX36&lt;=OH14,NX36&gt;OE14,NZ36&gt;OF14),OH14-NX36,IF(AND(NX36&lt;=OH14,NX36&lt;=OE14,NZ36&gt;OF14),OH14-OE14,IF(AND(NX36&gt;OE14,NZ36&lt;=OF14),NZ36-NX36,IF(AND(NX36&lt;=OE14,NZ36&lt;=OF14),NZ36-OE14,0))))),0)),0)</f>
        <v>　</v>
      </c>
      <c r="OF36" s="857"/>
      <c r="OG36" s="858"/>
      <c r="OH36" s="856" t="str">
        <f>IFERROR(IF(OR(NW36="日",NW36="祝",NW36=0,NX36=""),"　",MAX(IF(AND(NX36&lt;=OH14,NZ36&gt;OI14),OI14-OH14,IF(NZ36&lt;=OI14,0,IF(AND(NX36&gt;OH14,NZ36&gt;OI14),OI14-NX36,0))),0)),0)</f>
        <v>　</v>
      </c>
      <c r="OI36" s="857"/>
      <c r="OJ36" s="858"/>
      <c r="OK36" s="856" t="str">
        <f>IFERROR(IF(OR(NW36="日",NW36="祝",NW36=0,NX36=""),"　",MAX(IF(NX36&gt;OK14,NZ36-NX36,IF(NX36&lt;=OK14,NZ36-OK14,0)),0)),0)</f>
        <v>　</v>
      </c>
      <c r="OL36" s="857"/>
      <c r="OM36" s="858"/>
      <c r="ON36" s="856" t="str">
        <f>IFERROR(IF(OR(NW36="日",NW36="祝",NW36=0,NX36=""),"　",MAX(IF(AND(NX36&lt;=ON14,NZ36&gt;OO14),OO14-ON14,IF(AND(NX36&gt;ON14,NZ36&lt;=OO14),NZ36-NX36,IF(AND(NX36&lt;=ON14,NZ36&lt;=OO14),NZ36-ON14,IF(AND(NX36&gt;ON14,NZ36&gt;OO14),OO14-NX36,0)))),0)),0)</f>
        <v>　</v>
      </c>
      <c r="OO36" s="857"/>
      <c r="OP36" s="858"/>
      <c r="OQ36" s="856" t="str">
        <f>IFERROR(IF(OR(NW36="日",NW36="祝",NW36=0,NX36=""),"　",MAX(IF(AND(NX36&gt;OT14,NZ36&gt;OR14),0,IF(AND(NX36&lt;=OT14,NX36&gt;OQ14,NZ36&gt;OR14),OT14-NX36,IF(AND(NX36&lt;=OT14,NX36&lt;=OQ14,NZ36&gt;OR14),OT14-OQ14,IF(AND(NX36&gt;OQ14,NZ36&lt;=OR14),NZ36-NX36,IF(AND(NX36&lt;=OQ14,NZ36&lt;=OR14),NZ36-OQ14,0))))),0)),0)</f>
        <v>　</v>
      </c>
      <c r="OR36" s="857"/>
      <c r="OS36" s="858"/>
      <c r="OT36" s="856" t="str">
        <f>IFERROR(IF(OR(NW36="日",NW36="祝",NW36=0,NX36=""),"　",MAX(IF(AND(NX36&lt;=OT14,NZ36&gt;OU14),OU14-OT14,IF(NZ36&lt;=OU14,0,IF(AND(NX36&gt;OT14,NZ36&gt;OU14),OU14-NX36,0))),0)),0)</f>
        <v>　</v>
      </c>
      <c r="OU36" s="857"/>
      <c r="OV36" s="858"/>
      <c r="OW36" s="856" t="str">
        <f t="shared" si="7"/>
        <v>　</v>
      </c>
      <c r="OX36" s="857"/>
      <c r="OY36" s="858"/>
      <c r="OZ36" s="859" t="str">
        <f>IF(PC36="×",TIME(0,0,0),IF(PM4="非常勤",OB36,ON36))</f>
        <v>　</v>
      </c>
      <c r="PA36" s="860"/>
      <c r="PB36" s="861"/>
      <c r="PC36" s="352"/>
      <c r="PD36" s="859" t="str">
        <f>IF(PG36="×",TIME(0,0,0),IF(PM4="非常勤",OE36,OQ36))</f>
        <v>　</v>
      </c>
      <c r="PE36" s="860"/>
      <c r="PF36" s="861"/>
      <c r="PG36" s="352"/>
      <c r="PH36" s="859" t="str">
        <f>IF(PK36="×",TIME(0,0,0),IF(PM4="非常勤",OH36,OT36))</f>
        <v>　</v>
      </c>
      <c r="PI36" s="860"/>
      <c r="PJ36" s="861"/>
      <c r="PK36" s="352"/>
      <c r="PL36" s="859" t="str">
        <f>IF(PO36="×",TIME(0,0,0),IF(PM4="非常勤",OK36,OW36))</f>
        <v>　</v>
      </c>
      <c r="PM36" s="860"/>
      <c r="PN36" s="861"/>
      <c r="PO36" s="352"/>
      <c r="PP36" s="862"/>
      <c r="PQ36" s="863"/>
      <c r="PR36" s="862"/>
      <c r="PS36" s="864"/>
      <c r="PT36" s="863"/>
      <c r="PU36" s="865"/>
      <c r="PV36" s="866"/>
      <c r="PW36" s="866"/>
      <c r="PX36" s="867"/>
      <c r="PY36" s="377">
        <f>$A$36</f>
        <v>22</v>
      </c>
      <c r="PZ36" s="378" t="str">
        <f>$B$36</f>
        <v>水</v>
      </c>
      <c r="QA36" s="854"/>
      <c r="QB36" s="855"/>
      <c r="QC36" s="854"/>
      <c r="QD36" s="855"/>
      <c r="QE36" s="856" t="str">
        <f>IFERROR(IF(OR(PZ36="日",PZ36="祝",PZ36=0,QA36=""),"　",MAX(IF(AND(QA36&lt;=QE14,QC36&gt;QF14),QF14-QE14,IF(AND(QA36&gt;QE14,QC36&lt;=QF14),QC36-QA36,IF(AND(QA36&lt;=QE14,QC36&lt;=QF14),QC36-QE14,IF(AND(QA36&gt;QE14,QC36&gt;QF14),QF14-QA36,0)))),0)),0)</f>
        <v>　</v>
      </c>
      <c r="QF36" s="857"/>
      <c r="QG36" s="858"/>
      <c r="QH36" s="856" t="str">
        <f>IFERROR(IF(OR(PZ36="日",PZ36="祝",PZ36=0,QA36=""),"　",MAX(IF(AND(QA36&gt;QK14,QC36&gt;QI14),0,IF(AND(QA36&lt;=QK14,QA36&gt;QH14,QC36&gt;QI14),QK14-QA36,IF(AND(QA36&lt;=QK14,QA36&lt;=QH14,QC36&gt;QI14),QK14-QH14,IF(AND(QA36&gt;QH14,QC36&lt;=QI14),QC36-QA36,IF(AND(QA36&lt;=QH14,QC36&lt;=QI14),QC36-QH14,0))))),0)),0)</f>
        <v>　</v>
      </c>
      <c r="QI36" s="857"/>
      <c r="QJ36" s="858"/>
      <c r="QK36" s="856" t="str">
        <f>IFERROR(IF(OR(PZ36="日",PZ36="祝",PZ36=0,QA36=""),"　",MAX(IF(AND(QA36&lt;=QK14,QC36&gt;QL14),QL14-QK14,IF(QC36&lt;=QL14,0,IF(AND(QA36&gt;QK14,QC36&gt;QL14),QL14-QA36,0))),0)),0)</f>
        <v>　</v>
      </c>
      <c r="QL36" s="857"/>
      <c r="QM36" s="858"/>
      <c r="QN36" s="856" t="str">
        <f>IFERROR(IF(OR(PZ36="日",PZ36="祝",PZ36=0,QA36=""),"　",MAX(IF(QA36&gt;QN14,QC36-QA36,IF(QA36&lt;=QN14,QC36-QN14,0)),0)),0)</f>
        <v>　</v>
      </c>
      <c r="QO36" s="857"/>
      <c r="QP36" s="858"/>
      <c r="QQ36" s="856" t="str">
        <f>IFERROR(IF(OR(PZ36="日",PZ36="祝",PZ36=0,QA36=""),"　",MAX(IF(AND(QA36&lt;=QQ14,QC36&gt;QR14),QR14-QQ14,IF(AND(QA36&gt;QQ14,QC36&lt;=QR14),QC36-QA36,IF(AND(QA36&lt;=QQ14,QC36&lt;=QR14),QC36-QQ14,IF(AND(QA36&gt;QQ14,QC36&gt;QR14),QR14-QA36,0)))),0)),0)</f>
        <v>　</v>
      </c>
      <c r="QR36" s="857"/>
      <c r="QS36" s="858"/>
      <c r="QT36" s="856" t="str">
        <f>IFERROR(IF(OR(PZ36="日",PZ36="祝",PZ36=0,QA36=""),"　",MAX(IF(AND(QA36&gt;QW14,QC36&gt;QU14),0,IF(AND(QA36&lt;=QW14,QA36&gt;QT14,QC36&gt;QU14),QW14-QA36,IF(AND(QA36&lt;=QW14,QA36&lt;=QT14,QC36&gt;QU14),QW14-QT14,IF(AND(QA36&gt;QT14,QC36&lt;=QU14),QC36-QA36,IF(AND(QA36&lt;=QT14,QC36&lt;=QU14),QC36-QT14,0))))),0)),0)</f>
        <v>　</v>
      </c>
      <c r="QU36" s="857"/>
      <c r="QV36" s="858"/>
      <c r="QW36" s="856" t="str">
        <f>IFERROR(IF(OR(PZ36="日",PZ36="祝",PZ36=0,QA36=""),"　",MAX(IF(AND(QA36&lt;=QW14,QC36&gt;QX14),QX14-QW14,IF(QC36&lt;=QX14,0,IF(AND(QA36&gt;QW14,QC36&gt;QX14),QX14-QA36,0))),0)),0)</f>
        <v>　</v>
      </c>
      <c r="QX36" s="857"/>
      <c r="QY36" s="858"/>
      <c r="QZ36" s="856" t="str">
        <f t="shared" si="8"/>
        <v>　</v>
      </c>
      <c r="RA36" s="857"/>
      <c r="RB36" s="858"/>
      <c r="RC36" s="859" t="str">
        <f>IF(RF36="×",TIME(0,0,0),IF(RP4="非常勤",QE36,QQ36))</f>
        <v>　</v>
      </c>
      <c r="RD36" s="860"/>
      <c r="RE36" s="861"/>
      <c r="RF36" s="352"/>
      <c r="RG36" s="859" t="str">
        <f>IF(RJ36="×",TIME(0,0,0),IF(RP4="非常勤",QH36,QT36))</f>
        <v>　</v>
      </c>
      <c r="RH36" s="860"/>
      <c r="RI36" s="861"/>
      <c r="RJ36" s="352"/>
      <c r="RK36" s="859" t="str">
        <f>IF(RN36="×",TIME(0,0,0),IF(RP4="非常勤",QK36,QW36))</f>
        <v>　</v>
      </c>
      <c r="RL36" s="860"/>
      <c r="RM36" s="861"/>
      <c r="RN36" s="352"/>
      <c r="RO36" s="859" t="str">
        <f>IF(RR36="×",TIME(0,0,0),IF(RP4="非常勤",QN36,QZ36))</f>
        <v>　</v>
      </c>
      <c r="RP36" s="860"/>
      <c r="RQ36" s="861"/>
      <c r="RR36" s="352"/>
      <c r="RS36" s="862"/>
      <c r="RT36" s="863"/>
      <c r="RU36" s="862"/>
      <c r="RV36" s="864"/>
      <c r="RW36" s="863"/>
      <c r="RX36" s="865"/>
      <c r="RY36" s="866"/>
      <c r="RZ36" s="866"/>
      <c r="SA36" s="867"/>
      <c r="SB36" s="377">
        <f>$A$36</f>
        <v>22</v>
      </c>
      <c r="SC36" s="378" t="str">
        <f>$B$36</f>
        <v>水</v>
      </c>
      <c r="SD36" s="854"/>
      <c r="SE36" s="855"/>
      <c r="SF36" s="854"/>
      <c r="SG36" s="855"/>
      <c r="SH36" s="856" t="str">
        <f>IFERROR(IF(OR(SC36="日",SC36="祝",SC36=0,SD36=""),"　",MAX(IF(AND(SD36&lt;=SH14,SF36&gt;SI14),SI14-SH14,IF(AND(SD36&gt;SH14,SF36&lt;=SI14),SF36-SD36,IF(AND(SD36&lt;=SH14,SF36&lt;=SI14),SF36-SH14,IF(AND(SD36&gt;SH14,SF36&gt;SI14),SI14-SD36,0)))),0)),0)</f>
        <v>　</v>
      </c>
      <c r="SI36" s="857"/>
      <c r="SJ36" s="858"/>
      <c r="SK36" s="856" t="str">
        <f>IFERROR(IF(OR(SC36="日",SC36="祝",SC36=0,SD36=""),"　",MAX(IF(AND(SD36&gt;SN14,SF36&gt;SL14),0,IF(AND(SD36&lt;=SN14,SD36&gt;SK14,SF36&gt;SL14),SN14-SD36,IF(AND(SD36&lt;=SN14,SD36&lt;=SK14,SF36&gt;SL14),SN14-SK14,IF(AND(SD36&gt;SK14,SF36&lt;=SL14),SF36-SD36,IF(AND(SD36&lt;=SK14,SF36&lt;=SL14),SF36-SK14,0))))),0)),0)</f>
        <v>　</v>
      </c>
      <c r="SL36" s="857"/>
      <c r="SM36" s="858"/>
      <c r="SN36" s="856" t="str">
        <f>IFERROR(IF(OR(SC36="日",SC36="祝",SC36=0,SD36=""),"　",MAX(IF(AND(SD36&lt;=SN14,SF36&gt;SO14),SO14-SN14,IF(SF36&lt;=SO14,0,IF(AND(SD36&gt;SN14,SF36&gt;SO14),SO14-SD36,0))),0)),0)</f>
        <v>　</v>
      </c>
      <c r="SO36" s="857"/>
      <c r="SP36" s="858"/>
      <c r="SQ36" s="856" t="str">
        <f>IFERROR(IF(OR(SC36="日",SC36="祝",SC36=0,SD36=""),"　",MAX(IF(SD36&gt;SQ14,SF36-SD36,IF(SD36&lt;=SQ14,SF36-SQ14,0)),0)),0)</f>
        <v>　</v>
      </c>
      <c r="SR36" s="857"/>
      <c r="SS36" s="858"/>
      <c r="ST36" s="856" t="str">
        <f>IFERROR(IF(OR(SC36="日",SC36="祝",SC36=0,SD36=""),"　",MAX(IF(AND(SD36&lt;=ST14,SF36&gt;SU14),SU14-ST14,IF(AND(SD36&gt;ST14,SF36&lt;=SU14),SF36-SD36,IF(AND(SD36&lt;=ST14,SF36&lt;=SU14),SF36-ST14,IF(AND(SD36&gt;ST14,SF36&gt;SU14),SU14-SD36,0)))),0)),0)</f>
        <v>　</v>
      </c>
      <c r="SU36" s="857"/>
      <c r="SV36" s="858"/>
      <c r="SW36" s="856" t="str">
        <f>IFERROR(IF(OR(SC36="日",SC36="祝",SC36=0,SD36=""),"　",MAX(IF(AND(SD36&gt;SZ14,SF36&gt;SX14),0,IF(AND(SD36&lt;=SZ14,SD36&gt;SW14,SF36&gt;SX14),SZ14-SD36,IF(AND(SD36&lt;=SZ14,SD36&lt;=SW14,SF36&gt;SX14),SZ14-SW14,IF(AND(SD36&gt;SW14,SF36&lt;=SX14),SF36-SD36,IF(AND(SD36&lt;=SW14,SF36&lt;=SX14),SF36-SW14,0))))),0)),0)</f>
        <v>　</v>
      </c>
      <c r="SX36" s="857"/>
      <c r="SY36" s="858"/>
      <c r="SZ36" s="856" t="str">
        <f>IFERROR(IF(OR(SC36="日",SC36="祝",SC36=0,SD36=""),"　",MAX(IF(AND(SD36&lt;=SZ14,SF36&gt;TA14),TA14-SZ14,IF(SF36&lt;=TA14,0,IF(AND(SD36&gt;SZ14,SF36&gt;TA14),TA14-SD36,0))),0)),0)</f>
        <v>　</v>
      </c>
      <c r="TA36" s="857"/>
      <c r="TB36" s="858"/>
      <c r="TC36" s="856" t="str">
        <f t="shared" si="9"/>
        <v>　</v>
      </c>
      <c r="TD36" s="857"/>
      <c r="TE36" s="858"/>
      <c r="TF36" s="859" t="str">
        <f>IF(TI36="×",TIME(0,0,0),IF(TS4="非常勤",SH36,ST36))</f>
        <v>　</v>
      </c>
      <c r="TG36" s="860"/>
      <c r="TH36" s="861"/>
      <c r="TI36" s="352"/>
      <c r="TJ36" s="859" t="str">
        <f>IF(TM36="×",TIME(0,0,0),IF(TS4="非常勤",SK36,SW36))</f>
        <v>　</v>
      </c>
      <c r="TK36" s="860"/>
      <c r="TL36" s="861"/>
      <c r="TM36" s="352"/>
      <c r="TN36" s="859" t="str">
        <f>IF(TQ36="×",TIME(0,0,0),IF(TS4="非常勤",SN36,SZ36))</f>
        <v>　</v>
      </c>
      <c r="TO36" s="860"/>
      <c r="TP36" s="861"/>
      <c r="TQ36" s="352"/>
      <c r="TR36" s="859" t="str">
        <f>IF(TU36="×",TIME(0,0,0),IF(TS4="非常勤",SQ36,TC36))</f>
        <v>　</v>
      </c>
      <c r="TS36" s="860"/>
      <c r="TT36" s="861"/>
      <c r="TU36" s="352"/>
      <c r="TV36" s="862"/>
      <c r="TW36" s="863"/>
      <c r="TX36" s="862"/>
      <c r="TY36" s="864"/>
      <c r="TZ36" s="863"/>
      <c r="UA36" s="865"/>
      <c r="UB36" s="866"/>
      <c r="UC36" s="866"/>
      <c r="UD36" s="867"/>
      <c r="UE36" s="377">
        <f>$A$36</f>
        <v>22</v>
      </c>
      <c r="UF36" s="378" t="str">
        <f>$B$36</f>
        <v>水</v>
      </c>
      <c r="UG36" s="854"/>
      <c r="UH36" s="855"/>
      <c r="UI36" s="854"/>
      <c r="UJ36" s="855"/>
      <c r="UK36" s="856" t="str">
        <f>IFERROR(IF(OR(UF36="日",UF36="祝",UF36=0,UG36=""),"　",MAX(IF(AND(UG36&lt;=UK14,UI36&gt;UL14),UL14-UK14,IF(AND(UG36&gt;UK14,UI36&lt;=UL14),UI36-UG36,IF(AND(UG36&lt;=UK14,UI36&lt;=UL14),UI36-UK14,IF(AND(UG36&gt;UK14,UI36&gt;UL14),UL14-UG36,0)))),0)),0)</f>
        <v>　</v>
      </c>
      <c r="UL36" s="857"/>
      <c r="UM36" s="858"/>
      <c r="UN36" s="856" t="str">
        <f>IFERROR(IF(OR(UF36="日",UF36="祝",UF36=0,UG36=""),"　",MAX(IF(AND(UG36&gt;UQ14,UI36&gt;UO14),0,IF(AND(UG36&lt;=UQ14,UG36&gt;UN14,UI36&gt;UO14),UQ14-UG36,IF(AND(UG36&lt;=UQ14,UG36&lt;=UN14,UI36&gt;UO14),UQ14-UN14,IF(AND(UG36&gt;UN14,UI36&lt;=UO14),UI36-UG36,IF(AND(UG36&lt;=UN14,UI36&lt;=UO14),UI36-UN14,0))))),0)),0)</f>
        <v>　</v>
      </c>
      <c r="UO36" s="857"/>
      <c r="UP36" s="858"/>
      <c r="UQ36" s="856" t="str">
        <f>IFERROR(IF(OR(UF36="日",UF36="祝",UF36=0,UG36=""),"　",MAX(IF(AND(UG36&lt;=UQ14,UI36&gt;UR14),UR14-UQ14,IF(UI36&lt;=UR14,0,IF(AND(UG36&gt;UQ14,UI36&gt;UR14),UR14-UG36,0))),0)),0)</f>
        <v>　</v>
      </c>
      <c r="UR36" s="857"/>
      <c r="US36" s="858"/>
      <c r="UT36" s="856" t="str">
        <f>IFERROR(IF(OR(UF36="日",UF36="祝",UF36=0,UG36=""),"　",MAX(IF(UG36&gt;UT14,UI36-UG36,IF(UG36&lt;=UT14,UI36-UT14,0)),0)),0)</f>
        <v>　</v>
      </c>
      <c r="UU36" s="857"/>
      <c r="UV36" s="858"/>
      <c r="UW36" s="856" t="str">
        <f>IFERROR(IF(OR(UF36="日",UF36="祝",UF36=0,UG36=""),"　",MAX(IF(AND(UG36&lt;=UW14,UI36&gt;UX14),UX14-UW14,IF(AND(UG36&gt;UW14,UI36&lt;=UX14),UI36-UG36,IF(AND(UG36&lt;=UW14,UI36&lt;=UX14),UI36-UW14,IF(AND(UG36&gt;UW14,UI36&gt;UX14),UX14-UG36,0)))),0)),0)</f>
        <v>　</v>
      </c>
      <c r="UX36" s="857"/>
      <c r="UY36" s="858"/>
      <c r="UZ36" s="856" t="str">
        <f>IFERROR(IF(OR(UF36="日",UF36="祝",UF36=0,UG36=""),"　",MAX(IF(AND(UG36&gt;VC14,UI36&gt;VA14),0,IF(AND(UG36&lt;=VC14,UG36&gt;UZ14,UI36&gt;VA14),VC14-UG36,IF(AND(UG36&lt;=VC14,UG36&lt;=UZ14,UI36&gt;VA14),VC14-UZ14,IF(AND(UG36&gt;UZ14,UI36&lt;=VA14),UI36-UG36,IF(AND(UG36&lt;=UZ14,UI36&lt;=VA14),UI36-UZ14,0))))),0)),0)</f>
        <v>　</v>
      </c>
      <c r="VA36" s="857"/>
      <c r="VB36" s="858"/>
      <c r="VC36" s="856" t="str">
        <f>IFERROR(IF(OR(UF36="日",UF36="祝",UF36=0,UG36=""),"　",MAX(IF(AND(UG36&lt;=VC14,UI36&gt;VD14),VD14-VC14,IF(UI36&lt;=VD14,0,IF(AND(UG36&gt;VC14,UI36&gt;VD14),VD14-UG36,0))),0)),0)</f>
        <v>　</v>
      </c>
      <c r="VD36" s="857"/>
      <c r="VE36" s="858"/>
      <c r="VF36" s="856" t="str">
        <f t="shared" si="10"/>
        <v>　</v>
      </c>
      <c r="VG36" s="857"/>
      <c r="VH36" s="858"/>
      <c r="VI36" s="859" t="str">
        <f>IF(VL36="×",TIME(0,0,0),IF(VV4="非常勤",UK36,UW36))</f>
        <v>　</v>
      </c>
      <c r="VJ36" s="860"/>
      <c r="VK36" s="861"/>
      <c r="VL36" s="352"/>
      <c r="VM36" s="859" t="str">
        <f>IF(VP36="×",TIME(0,0,0),IF(VV4="非常勤",UN36,UZ36))</f>
        <v>　</v>
      </c>
      <c r="VN36" s="860"/>
      <c r="VO36" s="861"/>
      <c r="VP36" s="352"/>
      <c r="VQ36" s="859" t="str">
        <f>IF(VT36="×",TIME(0,0,0),IF(VV4="非常勤",UQ36,VC36))</f>
        <v>　</v>
      </c>
      <c r="VR36" s="860"/>
      <c r="VS36" s="861"/>
      <c r="VT36" s="352"/>
      <c r="VU36" s="859" t="str">
        <f>IF(VX36="×",TIME(0,0,0),IF(VV4="非常勤",UT36,VF36))</f>
        <v>　</v>
      </c>
      <c r="VV36" s="860"/>
      <c r="VW36" s="861"/>
      <c r="VX36" s="352"/>
      <c r="VY36" s="862"/>
      <c r="VZ36" s="863"/>
      <c r="WA36" s="862"/>
      <c r="WB36" s="864"/>
      <c r="WC36" s="863"/>
      <c r="WD36" s="865"/>
      <c r="WE36" s="866"/>
      <c r="WF36" s="866"/>
      <c r="WG36" s="867"/>
      <c r="WH36" s="377">
        <f>$A$36</f>
        <v>22</v>
      </c>
      <c r="WI36" s="378" t="str">
        <f>$B$36</f>
        <v>水</v>
      </c>
      <c r="WJ36" s="854"/>
      <c r="WK36" s="855"/>
      <c r="WL36" s="854"/>
      <c r="WM36" s="855"/>
      <c r="WN36" s="856" t="str">
        <f>IFERROR(IF(OR(WI36="日",WI36="祝",WI36=0,WJ36=""),"　",MAX(IF(AND(WJ36&lt;=WN14,WL36&gt;WO14),WO14-WN14,IF(AND(WJ36&gt;WN14,WL36&lt;=WO14),WL36-WJ36,IF(AND(WJ36&lt;=WN14,WL36&lt;=WO14),WL36-WN14,IF(AND(WJ36&gt;WN14,WL36&gt;WO14),WO14-WJ36,0)))),0)),0)</f>
        <v>　</v>
      </c>
      <c r="WO36" s="857"/>
      <c r="WP36" s="858"/>
      <c r="WQ36" s="856" t="str">
        <f>IFERROR(IF(OR(WI36="日",WI36="祝",WI36=0,WJ36=""),"　",MAX(IF(AND(WJ36&gt;WT14,WL36&gt;WR14),0,IF(AND(WJ36&lt;=WT14,WJ36&gt;WQ14,WL36&gt;WR14),WT14-WJ36,IF(AND(WJ36&lt;=WT14,WJ36&lt;=WQ14,WL36&gt;WR14),WT14-WQ14,IF(AND(WJ36&gt;WQ14,WL36&lt;=WR14),WL36-WJ36,IF(AND(WJ36&lt;=WQ14,WL36&lt;=WR14),WL36-WQ14,0))))),0)),0)</f>
        <v>　</v>
      </c>
      <c r="WR36" s="857"/>
      <c r="WS36" s="858"/>
      <c r="WT36" s="856" t="str">
        <f>IFERROR(IF(OR(WI36="日",WI36="祝",WI36=0,WJ36=""),"　",MAX(IF(AND(WJ36&lt;=WT14,WL36&gt;WU14),WU14-WT14,IF(WL36&lt;=WU14,0,IF(AND(WJ36&gt;WT14,WL36&gt;WU14),WU14-WJ36,0))),0)),0)</f>
        <v>　</v>
      </c>
      <c r="WU36" s="857"/>
      <c r="WV36" s="858"/>
      <c r="WW36" s="856" t="str">
        <f>IFERROR(IF(OR(WI36="日",WI36="祝",WI36=0,WJ36=""),"　",MAX(IF(WJ36&gt;WW14,WL36-WJ36,IF(WJ36&lt;=WW14,WL36-WW14,0)),0)),0)</f>
        <v>　</v>
      </c>
      <c r="WX36" s="857"/>
      <c r="WY36" s="858"/>
      <c r="WZ36" s="856" t="str">
        <f>IFERROR(IF(OR(WI36="日",WI36="祝",WI36=0,WJ36=""),"　",MAX(IF(AND(WJ36&lt;=WZ14,WL36&gt;XA14),XA14-WZ14,IF(AND(WJ36&gt;WZ14,WL36&lt;=XA14),WL36-WJ36,IF(AND(WJ36&lt;=WZ14,WL36&lt;=XA14),WL36-WZ14,IF(AND(WJ36&gt;WZ14,WL36&gt;XA14),XA14-WJ36,0)))),0)),0)</f>
        <v>　</v>
      </c>
      <c r="XA36" s="857"/>
      <c r="XB36" s="858"/>
      <c r="XC36" s="856" t="str">
        <f>IFERROR(IF(OR(WI36="日",WI36="祝",WI36=0,WJ36=""),"　",MAX(IF(AND(WJ36&gt;XF14,WL36&gt;XD14),0,IF(AND(WJ36&lt;=XF14,WJ36&gt;XC14,WL36&gt;XD14),XF14-WJ36,IF(AND(WJ36&lt;=XF14,WJ36&lt;=XC14,WL36&gt;XD14),XF14-XC14,IF(AND(WJ36&gt;XC14,WL36&lt;=XD14),WL36-WJ36,IF(AND(WJ36&lt;=XC14,WL36&lt;=XD14),WL36-XC14,0))))),0)),0)</f>
        <v>　</v>
      </c>
      <c r="XD36" s="857"/>
      <c r="XE36" s="858"/>
      <c r="XF36" s="856" t="str">
        <f>IFERROR(IF(OR(WI36="日",WI36="祝",WI36=0,WJ36=""),"　",MAX(IF(AND(WJ36&lt;=XF14,WL36&gt;XG14),XG14-XF14,IF(WL36&lt;=XG14,0,IF(AND(WJ36&gt;XF14,WL36&gt;XG14),XG14-WJ36,0))),0)),0)</f>
        <v>　</v>
      </c>
      <c r="XG36" s="857"/>
      <c r="XH36" s="858"/>
      <c r="XI36" s="856" t="str">
        <f t="shared" si="11"/>
        <v>　</v>
      </c>
      <c r="XJ36" s="857"/>
      <c r="XK36" s="858"/>
      <c r="XL36" s="859" t="str">
        <f>IF(XO36="×",TIME(0,0,0),IF(XY4="非常勤",WN36,WZ36))</f>
        <v>　</v>
      </c>
      <c r="XM36" s="860"/>
      <c r="XN36" s="861"/>
      <c r="XO36" s="352"/>
      <c r="XP36" s="859" t="str">
        <f>IF(XS36="×",TIME(0,0,0),IF(XY4="非常勤",WQ36,XC36))</f>
        <v>　</v>
      </c>
      <c r="XQ36" s="860"/>
      <c r="XR36" s="861"/>
      <c r="XS36" s="352"/>
      <c r="XT36" s="859" t="str">
        <f>IF(XW36="×",TIME(0,0,0),IF(XY4="非常勤",WT36,XF36))</f>
        <v>　</v>
      </c>
      <c r="XU36" s="860"/>
      <c r="XV36" s="861"/>
      <c r="XW36" s="352"/>
      <c r="XX36" s="859" t="str">
        <f>IF(YA36="×",TIME(0,0,0),IF(XY4="非常勤",WW36,XI36))</f>
        <v>　</v>
      </c>
      <c r="XY36" s="860"/>
      <c r="XZ36" s="861"/>
      <c r="YA36" s="352"/>
      <c r="YB36" s="862"/>
      <c r="YC36" s="863"/>
      <c r="YD36" s="862"/>
      <c r="YE36" s="864"/>
      <c r="YF36" s="863"/>
      <c r="YG36" s="865"/>
      <c r="YH36" s="866"/>
      <c r="YI36" s="866"/>
      <c r="YJ36" s="867"/>
      <c r="YK36" s="377">
        <f>$A$36</f>
        <v>22</v>
      </c>
      <c r="YL36" s="378" t="str">
        <f>$B$36</f>
        <v>水</v>
      </c>
      <c r="YM36" s="854"/>
      <c r="YN36" s="855"/>
      <c r="YO36" s="854"/>
      <c r="YP36" s="855"/>
      <c r="YQ36" s="856" t="str">
        <f>IFERROR(IF(OR(YL36="日",YL36="祝",YL36=0,YM36=""),"　",MAX(IF(AND(YM36&lt;=YQ14,YO36&gt;YR14),YR14-YQ14,IF(AND(YM36&gt;YQ14,YO36&lt;=YR14),YO36-YM36,IF(AND(YM36&lt;=YQ14,YO36&lt;=YR14),YO36-YQ14,IF(AND(YM36&gt;YQ14,YO36&gt;YR14),YR14-YM36,0)))),0)),0)</f>
        <v>　</v>
      </c>
      <c r="YR36" s="857"/>
      <c r="YS36" s="858"/>
      <c r="YT36" s="856" t="str">
        <f>IFERROR(IF(OR(YL36="日",YL36="祝",YL36=0,YM36=""),"　",MAX(IF(AND(YM36&gt;YW14,YO36&gt;YU14),0,IF(AND(YM36&lt;=YW14,YM36&gt;YT14,YO36&gt;YU14),YW14-YM36,IF(AND(YM36&lt;=YW14,YM36&lt;=YT14,YO36&gt;YU14),YW14-YT14,IF(AND(YM36&gt;YT14,YO36&lt;=YU14),YO36-YM36,IF(AND(YM36&lt;=YT14,YO36&lt;=YU14),YO36-YT14,0))))),0)),0)</f>
        <v>　</v>
      </c>
      <c r="YU36" s="857"/>
      <c r="YV36" s="858"/>
      <c r="YW36" s="856" t="str">
        <f>IFERROR(IF(OR(YL36="日",YL36="祝",YL36=0,YM36=""),"　",MAX(IF(AND(YM36&lt;=YW14,YO36&gt;YX14),YX14-YW14,IF(YO36&lt;=YX14,0,IF(AND(YM36&gt;YW14,YO36&gt;YX14),YX14-YM36,0))),0)),0)</f>
        <v>　</v>
      </c>
      <c r="YX36" s="857"/>
      <c r="YY36" s="858"/>
      <c r="YZ36" s="856" t="str">
        <f>IFERROR(IF(OR(YL36="日",YL36="祝",YL36=0,YM36=""),"　",MAX(IF(YM36&gt;YZ14,YO36-YM36,IF(YM36&lt;=YZ14,YO36-YZ14,0)),0)),0)</f>
        <v>　</v>
      </c>
      <c r="ZA36" s="857"/>
      <c r="ZB36" s="858"/>
      <c r="ZC36" s="856" t="str">
        <f>IFERROR(IF(OR(YL36="日",YL36="祝",YL36=0,YM36=""),"　",MAX(IF(AND(YM36&lt;=ZC14,YO36&gt;ZD14),ZD14-ZC14,IF(AND(YM36&gt;ZC14,YO36&lt;=ZD14),YO36-YM36,IF(AND(YM36&lt;=ZC14,YO36&lt;=ZD14),YO36-ZC14,IF(AND(YM36&gt;ZC14,YO36&gt;ZD14),ZD14-YM36,0)))),0)),0)</f>
        <v>　</v>
      </c>
      <c r="ZD36" s="857"/>
      <c r="ZE36" s="858"/>
      <c r="ZF36" s="856" t="str">
        <f>IFERROR(IF(OR(YL36="日",YL36="祝",YL36=0,YM36=""),"　",MAX(IF(AND(YM36&gt;ZI14,YO36&gt;ZG14),0,IF(AND(YM36&lt;=ZI14,YM36&gt;ZF14,YO36&gt;ZG14),ZI14-YM36,IF(AND(YM36&lt;=ZI14,YM36&lt;=ZF14,YO36&gt;ZG14),ZI14-ZF14,IF(AND(YM36&gt;ZF14,YO36&lt;=ZG14),YO36-YM36,IF(AND(YM36&lt;=ZF14,YO36&lt;=ZG14),YO36-ZF14,0))))),0)),0)</f>
        <v>　</v>
      </c>
      <c r="ZG36" s="857"/>
      <c r="ZH36" s="858"/>
      <c r="ZI36" s="856" t="str">
        <f>IFERROR(IF(OR(YL36="日",YL36="祝",YL36=0,YM36=""),"　",MAX(IF(AND(YM36&lt;=ZI14,YO36&gt;ZJ14),ZJ14-ZI14,IF(YO36&lt;=ZJ14,0,IF(AND(YM36&gt;ZI14,YO36&gt;ZJ14),ZJ14-YM36,0))),0)),0)</f>
        <v>　</v>
      </c>
      <c r="ZJ36" s="857"/>
      <c r="ZK36" s="858"/>
      <c r="ZL36" s="856" t="str">
        <f t="shared" si="12"/>
        <v>　</v>
      </c>
      <c r="ZM36" s="857"/>
      <c r="ZN36" s="858"/>
      <c r="ZO36" s="859" t="str">
        <f>IF(ZR36="×",TIME(0,0,0),IF(AAB4="非常勤",YQ36,ZC36))</f>
        <v>　</v>
      </c>
      <c r="ZP36" s="860"/>
      <c r="ZQ36" s="861"/>
      <c r="ZR36" s="352"/>
      <c r="ZS36" s="859" t="str">
        <f>IF(ZV36="×",TIME(0,0,0),IF(AAB4="非常勤",YT36,ZF36))</f>
        <v>　</v>
      </c>
      <c r="ZT36" s="860"/>
      <c r="ZU36" s="861"/>
      <c r="ZV36" s="352"/>
      <c r="ZW36" s="859" t="str">
        <f>IF(ZZ36="×",TIME(0,0,0),IF(AAB4="非常勤",YW36,ZI36))</f>
        <v>　</v>
      </c>
      <c r="ZX36" s="860"/>
      <c r="ZY36" s="861"/>
      <c r="ZZ36" s="352"/>
      <c r="AAA36" s="859" t="str">
        <f>IF(AAD36="×",TIME(0,0,0),IF(AAB4="非常勤",YZ36,ZL36))</f>
        <v>　</v>
      </c>
      <c r="AAB36" s="860"/>
      <c r="AAC36" s="861"/>
      <c r="AAD36" s="352"/>
      <c r="AAE36" s="862"/>
      <c r="AAF36" s="863"/>
      <c r="AAG36" s="862"/>
      <c r="AAH36" s="864"/>
      <c r="AAI36" s="863"/>
      <c r="AAJ36" s="865"/>
      <c r="AAK36" s="866"/>
      <c r="AAL36" s="866"/>
      <c r="AAM36" s="867"/>
      <c r="AAN36" s="377">
        <f>$A$36</f>
        <v>22</v>
      </c>
      <c r="AAO36" s="378" t="str">
        <f>$B$36</f>
        <v>水</v>
      </c>
      <c r="AAP36" s="854"/>
      <c r="AAQ36" s="855"/>
      <c r="AAR36" s="854"/>
      <c r="AAS36" s="855"/>
      <c r="AAT36" s="856" t="str">
        <f>IFERROR(IF(OR(AAO36="日",AAO36="祝",AAO36=0,AAP36=""),"　",MAX(IF(AND(AAP36&lt;=AAT14,AAR36&gt;AAU14),AAU14-AAT14,IF(AND(AAP36&gt;AAT14,AAR36&lt;=AAU14),AAR36-AAP36,IF(AND(AAP36&lt;=AAT14,AAR36&lt;=AAU14),AAR36-AAT14,IF(AND(AAP36&gt;AAT14,AAR36&gt;AAU14),AAU14-AAP36,0)))),0)),0)</f>
        <v>　</v>
      </c>
      <c r="AAU36" s="857"/>
      <c r="AAV36" s="858"/>
      <c r="AAW36" s="856" t="str">
        <f>IFERROR(IF(OR(AAO36="日",AAO36="祝",AAO36=0,AAP36=""),"　",MAX(IF(AND(AAP36&gt;AAZ14,AAR36&gt;AAX14),0,IF(AND(AAP36&lt;=AAZ14,AAP36&gt;AAW14,AAR36&gt;AAX14),AAZ14-AAP36,IF(AND(AAP36&lt;=AAZ14,AAP36&lt;=AAW14,AAR36&gt;AAX14),AAZ14-AAW14,IF(AND(AAP36&gt;AAW14,AAR36&lt;=AAX14),AAR36-AAP36,IF(AND(AAP36&lt;=AAW14,AAR36&lt;=AAX14),AAR36-AAW14,0))))),0)),0)</f>
        <v>　</v>
      </c>
      <c r="AAX36" s="857"/>
      <c r="AAY36" s="858"/>
      <c r="AAZ36" s="856" t="str">
        <f>IFERROR(IF(OR(AAO36="日",AAO36="祝",AAO36=0,AAP36=""),"　",MAX(IF(AND(AAP36&lt;=AAZ14,AAR36&gt;ABA14),ABA14-AAZ14,IF(AAR36&lt;=ABA14,0,IF(AND(AAP36&gt;AAZ14,AAR36&gt;ABA14),ABA14-AAP36,0))),0)),0)</f>
        <v>　</v>
      </c>
      <c r="ABA36" s="857"/>
      <c r="ABB36" s="858"/>
      <c r="ABC36" s="856" t="str">
        <f>IFERROR(IF(OR(AAO36="日",AAO36="祝",AAO36=0,AAP36=""),"　",MAX(IF(AAP36&gt;ABC14,AAR36-AAP36,IF(AAP36&lt;=ABC14,AAR36-ABC14,0)),0)),0)</f>
        <v>　</v>
      </c>
      <c r="ABD36" s="857"/>
      <c r="ABE36" s="858"/>
      <c r="ABF36" s="856" t="str">
        <f>IFERROR(IF(OR(AAO36="日",AAO36="祝",AAO36=0,AAP36=""),"　",MAX(IF(AND(AAP36&lt;=ABF14,AAR36&gt;ABG14),ABG14-ABF14,IF(AND(AAP36&gt;ABF14,AAR36&lt;=ABG14),AAR36-AAP36,IF(AND(AAP36&lt;=ABF14,AAR36&lt;=ABG14),AAR36-ABF14,IF(AND(AAP36&gt;ABF14,AAR36&gt;ABG14),ABG14-AAP36,0)))),0)),0)</f>
        <v>　</v>
      </c>
      <c r="ABG36" s="857"/>
      <c r="ABH36" s="858"/>
      <c r="ABI36" s="856" t="str">
        <f>IFERROR(IF(OR(AAO36="日",AAO36="祝",AAO36=0,AAP36=""),"　",MAX(IF(AND(AAP36&gt;ABL14,AAR36&gt;ABJ14),0,IF(AND(AAP36&lt;=ABL14,AAP36&gt;ABI14,AAR36&gt;ABJ14),ABL14-AAP36,IF(AND(AAP36&lt;=ABL14,AAP36&lt;=ABI14,AAR36&gt;ABJ14),ABL14-ABI14,IF(AND(AAP36&gt;ABI14,AAR36&lt;=ABJ14),AAR36-AAP36,IF(AND(AAP36&lt;=ABI14,AAR36&lt;=ABJ14),AAR36-ABI14,0))))),0)),0)</f>
        <v>　</v>
      </c>
      <c r="ABJ36" s="857"/>
      <c r="ABK36" s="858"/>
      <c r="ABL36" s="856" t="str">
        <f>IFERROR(IF(OR(AAO36="日",AAO36="祝",AAO36=0,AAP36=""),"　",MAX(IF(AND(AAP36&lt;=ABL14,AAR36&gt;ABM14),ABM14-ABL14,IF(AAR36&lt;=ABM14,0,IF(AND(AAP36&gt;ABL14,AAR36&gt;ABM14),ABM14-AAP36,0))),0)),0)</f>
        <v>　</v>
      </c>
      <c r="ABM36" s="857"/>
      <c r="ABN36" s="858"/>
      <c r="ABO36" s="856" t="str">
        <f t="shared" si="13"/>
        <v>　</v>
      </c>
      <c r="ABP36" s="857"/>
      <c r="ABQ36" s="858"/>
      <c r="ABR36" s="859" t="str">
        <f>IF(ABU36="×",TIME(0,0,0),IF(ACE4="非常勤",AAT36,ABF36))</f>
        <v>　</v>
      </c>
      <c r="ABS36" s="860"/>
      <c r="ABT36" s="861"/>
      <c r="ABU36" s="352"/>
      <c r="ABV36" s="859" t="str">
        <f>IF(ABY36="×",TIME(0,0,0),IF(ACE4="非常勤",AAW36,ABI36))</f>
        <v>　</v>
      </c>
      <c r="ABW36" s="860"/>
      <c r="ABX36" s="861"/>
      <c r="ABY36" s="352"/>
      <c r="ABZ36" s="859" t="str">
        <f>IF(ACC36="×",TIME(0,0,0),IF(ACE4="非常勤",AAZ36,ABL36))</f>
        <v>　</v>
      </c>
      <c r="ACA36" s="860"/>
      <c r="ACB36" s="861"/>
      <c r="ACC36" s="352"/>
      <c r="ACD36" s="859" t="str">
        <f>IF(ACG36="×",TIME(0,0,0),IF(ACE4="非常勤",ABC36,ABO36))</f>
        <v>　</v>
      </c>
      <c r="ACE36" s="860"/>
      <c r="ACF36" s="861"/>
      <c r="ACG36" s="352"/>
      <c r="ACH36" s="862"/>
      <c r="ACI36" s="863"/>
      <c r="ACJ36" s="862"/>
      <c r="ACK36" s="864"/>
      <c r="ACL36" s="863"/>
      <c r="ACM36" s="865"/>
      <c r="ACN36" s="866"/>
      <c r="ACO36" s="866"/>
      <c r="ACP36" s="867"/>
      <c r="ACQ36" s="377">
        <f>$A$36</f>
        <v>22</v>
      </c>
      <c r="ACR36" s="378" t="str">
        <f>$B$36</f>
        <v>水</v>
      </c>
      <c r="ACS36" s="854"/>
      <c r="ACT36" s="855"/>
      <c r="ACU36" s="854"/>
      <c r="ACV36" s="855"/>
      <c r="ACW36" s="856" t="str">
        <f>IFERROR(IF(OR(ACR36="日",ACR36="祝",ACR36=0,ACS36=""),"　",MAX(IF(AND(ACS36&lt;=ACW14,ACU36&gt;ACX14),ACX14-ACW14,IF(AND(ACS36&gt;ACW14,ACU36&lt;=ACX14),ACU36-ACS36,IF(AND(ACS36&lt;=ACW14,ACU36&lt;=ACX14),ACU36-ACW14,IF(AND(ACS36&gt;ACW14,ACU36&gt;ACX14),ACX14-ACS36,0)))),0)),0)</f>
        <v>　</v>
      </c>
      <c r="ACX36" s="857"/>
      <c r="ACY36" s="858"/>
      <c r="ACZ36" s="856" t="str">
        <f>IFERROR(IF(OR(ACR36="日",ACR36="祝",ACR36=0,ACS36=""),"　",MAX(IF(AND(ACS36&gt;ADC14,ACU36&gt;ADA14),0,IF(AND(ACS36&lt;=ADC14,ACS36&gt;ACZ14,ACU36&gt;ADA14),ADC14-ACS36,IF(AND(ACS36&lt;=ADC14,ACS36&lt;=ACZ14,ACU36&gt;ADA14),ADC14-ACZ14,IF(AND(ACS36&gt;ACZ14,ACU36&lt;=ADA14),ACU36-ACS36,IF(AND(ACS36&lt;=ACZ14,ACU36&lt;=ADA14),ACU36-ACZ14,0))))),0)),0)</f>
        <v>　</v>
      </c>
      <c r="ADA36" s="857"/>
      <c r="ADB36" s="858"/>
      <c r="ADC36" s="856" t="str">
        <f>IFERROR(IF(OR(ACR36="日",ACR36="祝",ACR36=0,ACS36=""),"　",MAX(IF(AND(ACS36&lt;=ADC14,ACU36&gt;ADD14),ADD14-ADC14,IF(ACU36&lt;=ADD14,0,IF(AND(ACS36&gt;ADC14,ACU36&gt;ADD14),ADD14-ACS36,0))),0)),0)</f>
        <v>　</v>
      </c>
      <c r="ADD36" s="857"/>
      <c r="ADE36" s="858"/>
      <c r="ADF36" s="856" t="str">
        <f>IFERROR(IF(OR(ACR36="日",ACR36="祝",ACR36=0,ACS36=""),"　",MAX(IF(ACS36&gt;ADF14,ACU36-ACS36,IF(ACS36&lt;=ADF14,ACU36-ADF14,0)),0)),0)</f>
        <v>　</v>
      </c>
      <c r="ADG36" s="857"/>
      <c r="ADH36" s="858"/>
      <c r="ADI36" s="856" t="str">
        <f>IFERROR(IF(OR(ACR36="日",ACR36="祝",ACR36=0,ACS36=""),"　",MAX(IF(AND(ACS36&lt;=ADI14,ACU36&gt;ADJ14),ADJ14-ADI14,IF(AND(ACS36&gt;ADI14,ACU36&lt;=ADJ14),ACU36-ACS36,IF(AND(ACS36&lt;=ADI14,ACU36&lt;=ADJ14),ACU36-ADI14,IF(AND(ACS36&gt;ADI14,ACU36&gt;ADJ14),ADJ14-ACS36,0)))),0)),0)</f>
        <v>　</v>
      </c>
      <c r="ADJ36" s="857"/>
      <c r="ADK36" s="858"/>
      <c r="ADL36" s="856" t="str">
        <f>IFERROR(IF(OR(ACR36="日",ACR36="祝",ACR36=0,ACS36=""),"　",MAX(IF(AND(ACS36&gt;ADO14,ACU36&gt;ADM14),0,IF(AND(ACS36&lt;=ADO14,ACS36&gt;ADL14,ACU36&gt;ADM14),ADO14-ACS36,IF(AND(ACS36&lt;=ADO14,ACS36&lt;=ADL14,ACU36&gt;ADM14),ADO14-ADL14,IF(AND(ACS36&gt;ADL14,ACU36&lt;=ADM14),ACU36-ACS36,IF(AND(ACS36&lt;=ADL14,ACU36&lt;=ADM14),ACU36-ADL14,0))))),0)),0)</f>
        <v>　</v>
      </c>
      <c r="ADM36" s="857"/>
      <c r="ADN36" s="858"/>
      <c r="ADO36" s="856" t="str">
        <f>IFERROR(IF(OR(ACR36="日",ACR36="祝",ACR36=0,ACS36=""),"　",MAX(IF(AND(ACS36&lt;=ADO14,ACU36&gt;ADP14),ADP14-ADO14,IF(ACU36&lt;=ADP14,0,IF(AND(ACS36&gt;ADO14,ACU36&gt;ADP14),ADP14-ACS36,0))),0)),0)</f>
        <v>　</v>
      </c>
      <c r="ADP36" s="857"/>
      <c r="ADQ36" s="858"/>
      <c r="ADR36" s="856" t="str">
        <f t="shared" si="14"/>
        <v>　</v>
      </c>
      <c r="ADS36" s="857"/>
      <c r="ADT36" s="858"/>
      <c r="ADU36" s="859" t="str">
        <f>IF(ADX36="×",TIME(0,0,0),IF(AEH4="非常勤",ACW36,ADI36))</f>
        <v>　</v>
      </c>
      <c r="ADV36" s="860"/>
      <c r="ADW36" s="861"/>
      <c r="ADX36" s="352"/>
      <c r="ADY36" s="859" t="str">
        <f>IF(AEB36="×",TIME(0,0,0),IF(AEH4="非常勤",ACZ36,ADL36))</f>
        <v>　</v>
      </c>
      <c r="ADZ36" s="860"/>
      <c r="AEA36" s="861"/>
      <c r="AEB36" s="352"/>
      <c r="AEC36" s="859" t="str">
        <f>IF(AEF36="×",TIME(0,0,0),IF(AEH4="非常勤",ADC36,ADO36))</f>
        <v>　</v>
      </c>
      <c r="AED36" s="860"/>
      <c r="AEE36" s="861"/>
      <c r="AEF36" s="352"/>
      <c r="AEG36" s="859" t="str">
        <f>IF(AEJ36="×",TIME(0,0,0),IF(AEH4="非常勤",ADF36,ADR36))</f>
        <v>　</v>
      </c>
      <c r="AEH36" s="860"/>
      <c r="AEI36" s="861"/>
      <c r="AEJ36" s="352"/>
      <c r="AEK36" s="862"/>
      <c r="AEL36" s="863"/>
      <c r="AEM36" s="862"/>
      <c r="AEN36" s="864"/>
      <c r="AEO36" s="863"/>
      <c r="AEP36" s="865"/>
      <c r="AEQ36" s="866"/>
      <c r="AER36" s="866"/>
      <c r="AES36" s="867"/>
      <c r="AET36" s="377">
        <f>$A$36</f>
        <v>22</v>
      </c>
      <c r="AEU36" s="378" t="str">
        <f>$B$36</f>
        <v>水</v>
      </c>
      <c r="AEV36" s="854"/>
      <c r="AEW36" s="855"/>
      <c r="AEX36" s="854"/>
      <c r="AEY36" s="855"/>
      <c r="AEZ36" s="856" t="str">
        <f>IFERROR(IF(OR(AEU36="日",AEU36="祝",AEU36=0,AEV36=""),"　",MAX(IF(AND(AEV36&lt;=AEZ14,AEX36&gt;AFA14),AFA14-AEZ14,IF(AND(AEV36&gt;AEZ14,AEX36&lt;=AFA14),AEX36-AEV36,IF(AND(AEV36&lt;=AEZ14,AEX36&lt;=AFA14),AEX36-AEZ14,IF(AND(AEV36&gt;AEZ14,AEX36&gt;AFA14),AFA14-AEV36,0)))),0)),0)</f>
        <v>　</v>
      </c>
      <c r="AFA36" s="857"/>
      <c r="AFB36" s="858"/>
      <c r="AFC36" s="856" t="str">
        <f>IFERROR(IF(OR(AEU36="日",AEU36="祝",AEU36=0,AEV36=""),"　",MAX(IF(AND(AEV36&gt;AFF14,AEX36&gt;AFD14),0,IF(AND(AEV36&lt;=AFF14,AEV36&gt;AFC14,AEX36&gt;AFD14),AFF14-AEV36,IF(AND(AEV36&lt;=AFF14,AEV36&lt;=AFC14,AEX36&gt;AFD14),AFF14-AFC14,IF(AND(AEV36&gt;AFC14,AEX36&lt;=AFD14),AEX36-AEV36,IF(AND(AEV36&lt;=AFC14,AEX36&lt;=AFD14),AEX36-AFC14,0))))),0)),0)</f>
        <v>　</v>
      </c>
      <c r="AFD36" s="857"/>
      <c r="AFE36" s="858"/>
      <c r="AFF36" s="856" t="str">
        <f>IFERROR(IF(OR(AEU36="日",AEU36="祝",AEU36=0,AEV36=""),"　",MAX(IF(AND(AEV36&lt;=AFF14,AEX36&gt;AFG14),AFG14-AFF14,IF(AEX36&lt;=AFG14,0,IF(AND(AEV36&gt;AFF14,AEX36&gt;AFG14),AFG14-AEV36,0))),0)),0)</f>
        <v>　</v>
      </c>
      <c r="AFG36" s="857"/>
      <c r="AFH36" s="858"/>
      <c r="AFI36" s="856" t="str">
        <f>IFERROR(IF(OR(AEU36="日",AEU36="祝",AEU36=0,AEV36=""),"　",MAX(IF(AEV36&gt;AFI14,AEX36-AEV36,IF(AEV36&lt;=AFI14,AEX36-AFI14,0)),0)),0)</f>
        <v>　</v>
      </c>
      <c r="AFJ36" s="857"/>
      <c r="AFK36" s="858"/>
      <c r="AFL36" s="856" t="str">
        <f>IFERROR(IF(OR(AEU36="日",AEU36="祝",AEU36=0,AEV36=""),"　",MAX(IF(AND(AEV36&lt;=AFL14,AEX36&gt;AFM14),AFM14-AFL14,IF(AND(AEV36&gt;AFL14,AEX36&lt;=AFM14),AEX36-AEV36,IF(AND(AEV36&lt;=AFL14,AEX36&lt;=AFM14),AEX36-AFL14,IF(AND(AEV36&gt;AFL14,AEX36&gt;AFM14),AFM14-AEV36,0)))),0)),0)</f>
        <v>　</v>
      </c>
      <c r="AFM36" s="857"/>
      <c r="AFN36" s="858"/>
      <c r="AFO36" s="856" t="str">
        <f>IFERROR(IF(OR(AEU36="日",AEU36="祝",AEU36=0,AEV36=""),"　",MAX(IF(AND(AEV36&gt;AFR14,AEX36&gt;AFP14),0,IF(AND(AEV36&lt;=AFR14,AEV36&gt;AFO14,AEX36&gt;AFP14),AFR14-AEV36,IF(AND(AEV36&lt;=AFR14,AEV36&lt;=AFO14,AEX36&gt;AFP14),AFR14-AFO14,IF(AND(AEV36&gt;AFO14,AEX36&lt;=AFP14),AEX36-AEV36,IF(AND(AEV36&lt;=AFO14,AEX36&lt;=AFP14),AEX36-AFO14,0))))),0)),0)</f>
        <v>　</v>
      </c>
      <c r="AFP36" s="857"/>
      <c r="AFQ36" s="858"/>
      <c r="AFR36" s="856" t="str">
        <f>IFERROR(IF(OR(AEU36="日",AEU36="祝",AEU36=0,AEV36=""),"　",MAX(IF(AND(AEV36&lt;=AFR14,AEX36&gt;AFS14),AFS14-AFR14,IF(AEX36&lt;=AFS14,0,IF(AND(AEV36&gt;AFR14,AEX36&gt;AFS14),AFS14-AEV36,0))),0)),0)</f>
        <v>　</v>
      </c>
      <c r="AFS36" s="857"/>
      <c r="AFT36" s="858"/>
      <c r="AFU36" s="856" t="str">
        <f t="shared" si="15"/>
        <v>　</v>
      </c>
      <c r="AFV36" s="857"/>
      <c r="AFW36" s="858"/>
      <c r="AFX36" s="859" t="str">
        <f>IF(AGA36="×",TIME(0,0,0),IF(AGK4="非常勤",AEZ36,AFL36))</f>
        <v>　</v>
      </c>
      <c r="AFY36" s="860"/>
      <c r="AFZ36" s="861"/>
      <c r="AGA36" s="352"/>
      <c r="AGB36" s="859" t="str">
        <f>IF(AGE36="×",TIME(0,0,0),IF(AGK4="非常勤",AFC36,AFO36))</f>
        <v>　</v>
      </c>
      <c r="AGC36" s="860"/>
      <c r="AGD36" s="861"/>
      <c r="AGE36" s="352"/>
      <c r="AGF36" s="859" t="str">
        <f>IF(AGI36="×",TIME(0,0,0),IF(AGK4="非常勤",AFF36,AFR36))</f>
        <v>　</v>
      </c>
      <c r="AGG36" s="860"/>
      <c r="AGH36" s="861"/>
      <c r="AGI36" s="352"/>
      <c r="AGJ36" s="859" t="str">
        <f>IF(AGM36="×",TIME(0,0,0),IF(AGK4="非常勤",AFI36,AFU36))</f>
        <v>　</v>
      </c>
      <c r="AGK36" s="860"/>
      <c r="AGL36" s="861"/>
      <c r="AGM36" s="352"/>
      <c r="AGN36" s="862"/>
      <c r="AGO36" s="863"/>
      <c r="AGP36" s="862"/>
      <c r="AGQ36" s="864"/>
      <c r="AGR36" s="863"/>
      <c r="AGS36" s="865"/>
      <c r="AGT36" s="866"/>
      <c r="AGU36" s="866"/>
      <c r="AGV36" s="867"/>
      <c r="AGW36" s="377">
        <f>$A$36</f>
        <v>22</v>
      </c>
      <c r="AGX36" s="378" t="str">
        <f>$B$36</f>
        <v>水</v>
      </c>
      <c r="AGY36" s="854"/>
      <c r="AGZ36" s="855"/>
      <c r="AHA36" s="854"/>
      <c r="AHB36" s="855"/>
      <c r="AHC36" s="856" t="str">
        <f>IFERROR(IF(OR(AGX36="日",AGX36="祝",AGX36=0,AGY36=""),"　",MAX(IF(AND(AGY36&lt;=AHC14,AHA36&gt;AHD14),AHD14-AHC14,IF(AND(AGY36&gt;AHC14,AHA36&lt;=AHD14),AHA36-AGY36,IF(AND(AGY36&lt;=AHC14,AHA36&lt;=AHD14),AHA36-AHC14,IF(AND(AGY36&gt;AHC14,AHA36&gt;AHD14),AHD14-AGY36,0)))),0)),0)</f>
        <v>　</v>
      </c>
      <c r="AHD36" s="857"/>
      <c r="AHE36" s="858"/>
      <c r="AHF36" s="856" t="str">
        <f>IFERROR(IF(OR(AGX36="日",AGX36="祝",AGX36=0,AGY36=""),"　",MAX(IF(AND(AGY36&gt;AHI14,AHA36&gt;AHG14),0,IF(AND(AGY36&lt;=AHI14,AGY36&gt;AHF14,AHA36&gt;AHG14),AHI14-AGY36,IF(AND(AGY36&lt;=AHI14,AGY36&lt;=AHF14,AHA36&gt;AHG14),AHI14-AHF14,IF(AND(AGY36&gt;AHF14,AHA36&lt;=AHG14),AHA36-AGY36,IF(AND(AGY36&lt;=AHF14,AHA36&lt;=AHG14),AHA36-AHF14,0))))),0)),0)</f>
        <v>　</v>
      </c>
      <c r="AHG36" s="857"/>
      <c r="AHH36" s="858"/>
      <c r="AHI36" s="856" t="str">
        <f>IFERROR(IF(OR(AGX36="日",AGX36="祝",AGX36=0,AGY36=""),"　",MAX(IF(AND(AGY36&lt;=AHI14,AHA36&gt;AHJ14),AHJ14-AHI14,IF(AHA36&lt;=AHJ14,0,IF(AND(AGY36&gt;AHI14,AHA36&gt;AHJ14),AHJ14-AGY36,0))),0)),0)</f>
        <v>　</v>
      </c>
      <c r="AHJ36" s="857"/>
      <c r="AHK36" s="858"/>
      <c r="AHL36" s="856" t="str">
        <f>IFERROR(IF(OR(AGX36="日",AGX36="祝",AGX36=0,AGY36=""),"　",MAX(IF(AGY36&gt;AHL14,AHA36-AGY36,IF(AGY36&lt;=AHL14,AHA36-AHL14,0)),0)),0)</f>
        <v>　</v>
      </c>
      <c r="AHM36" s="857"/>
      <c r="AHN36" s="858"/>
      <c r="AHO36" s="856" t="str">
        <f>IFERROR(IF(OR(AGX36="日",AGX36="祝",AGX36=0,AGY36=""),"　",MAX(IF(AND(AGY36&lt;=AHO14,AHA36&gt;AHP14),AHP14-AHO14,IF(AND(AGY36&gt;AHO14,AHA36&lt;=AHP14),AHA36-AGY36,IF(AND(AGY36&lt;=AHO14,AHA36&lt;=AHP14),AHA36-AHO14,IF(AND(AGY36&gt;AHO14,AHA36&gt;AHP14),AHP14-AGY36,0)))),0)),0)</f>
        <v>　</v>
      </c>
      <c r="AHP36" s="857"/>
      <c r="AHQ36" s="858"/>
      <c r="AHR36" s="856" t="str">
        <f>IFERROR(IF(OR(AGX36="日",AGX36="祝",AGX36=0,AGY36=""),"　",MAX(IF(AND(AGY36&gt;AHU14,AHA36&gt;AHS14),0,IF(AND(AGY36&lt;=AHU14,AGY36&gt;AHR14,AHA36&gt;AHS14),AHU14-AGY36,IF(AND(AGY36&lt;=AHU14,AGY36&lt;=AHR14,AHA36&gt;AHS14),AHU14-AHR14,IF(AND(AGY36&gt;AHR14,AHA36&lt;=AHS14),AHA36-AGY36,IF(AND(AGY36&lt;=AHR14,AHA36&lt;=AHS14),AHA36-AHR14,0))))),0)),0)</f>
        <v>　</v>
      </c>
      <c r="AHS36" s="857"/>
      <c r="AHT36" s="858"/>
      <c r="AHU36" s="856" t="str">
        <f>IFERROR(IF(OR(AGX36="日",AGX36="祝",AGX36=0,AGY36=""),"　",MAX(IF(AND(AGY36&lt;=AHU14,AHA36&gt;AHV14),AHV14-AHU14,IF(AHA36&lt;=AHV14,0,IF(AND(AGY36&gt;AHU14,AHA36&gt;AHV14),AHV14-AGY36,0))),0)),0)</f>
        <v>　</v>
      </c>
      <c r="AHV36" s="857"/>
      <c r="AHW36" s="858"/>
      <c r="AHX36" s="856" t="str">
        <f t="shared" si="16"/>
        <v>　</v>
      </c>
      <c r="AHY36" s="857"/>
      <c r="AHZ36" s="858"/>
      <c r="AIA36" s="859" t="str">
        <f>IF(AID36="×",TIME(0,0,0),IF(AIN4="非常勤",AHC36,AHO36))</f>
        <v>　</v>
      </c>
      <c r="AIB36" s="860"/>
      <c r="AIC36" s="861"/>
      <c r="AID36" s="352"/>
      <c r="AIE36" s="859" t="str">
        <f>IF(AIH36="×",TIME(0,0,0),IF(AIN4="非常勤",AHF36,AHR36))</f>
        <v>　</v>
      </c>
      <c r="AIF36" s="860"/>
      <c r="AIG36" s="861"/>
      <c r="AIH36" s="352"/>
      <c r="AII36" s="859" t="str">
        <f>IF(AIL36="×",TIME(0,0,0),IF(AIN4="非常勤",AHI36,AHU36))</f>
        <v>　</v>
      </c>
      <c r="AIJ36" s="860"/>
      <c r="AIK36" s="861"/>
      <c r="AIL36" s="352"/>
      <c r="AIM36" s="859" t="str">
        <f>IF(AIP36="×",TIME(0,0,0),IF(AIN4="非常勤",AHL36,AHX36))</f>
        <v>　</v>
      </c>
      <c r="AIN36" s="860"/>
      <c r="AIO36" s="861"/>
      <c r="AIP36" s="352"/>
      <c r="AIQ36" s="862"/>
      <c r="AIR36" s="863"/>
      <c r="AIS36" s="862"/>
      <c r="AIT36" s="864"/>
      <c r="AIU36" s="863"/>
      <c r="AIV36" s="865"/>
      <c r="AIW36" s="866"/>
      <c r="AIX36" s="866"/>
      <c r="AIY36" s="867"/>
      <c r="AIZ36" s="377">
        <f>$A$36</f>
        <v>22</v>
      </c>
      <c r="AJA36" s="378" t="str">
        <f>$B$36</f>
        <v>水</v>
      </c>
      <c r="AJB36" s="854"/>
      <c r="AJC36" s="855"/>
      <c r="AJD36" s="854"/>
      <c r="AJE36" s="855"/>
      <c r="AJF36" s="856" t="str">
        <f>IFERROR(IF(OR(AJA36="日",AJA36="祝",AJA36=0,AJB36=""),"　",MAX(IF(AND(AJB36&lt;=AJF14,AJD36&gt;AJG14),AJG14-AJF14,IF(AND(AJB36&gt;AJF14,AJD36&lt;=AJG14),AJD36-AJB36,IF(AND(AJB36&lt;=AJF14,AJD36&lt;=AJG14),AJD36-AJF14,IF(AND(AJB36&gt;AJF14,AJD36&gt;AJG14),AJG14-AJB36,0)))),0)),0)</f>
        <v>　</v>
      </c>
      <c r="AJG36" s="857"/>
      <c r="AJH36" s="858"/>
      <c r="AJI36" s="856" t="str">
        <f>IFERROR(IF(OR(AJA36="日",AJA36="祝",AJA36=0,AJB36=""),"　",MAX(IF(AND(AJB36&gt;AJL14,AJD36&gt;AJJ14),0,IF(AND(AJB36&lt;=AJL14,AJB36&gt;AJI14,AJD36&gt;AJJ14),AJL14-AJB36,IF(AND(AJB36&lt;=AJL14,AJB36&lt;=AJI14,AJD36&gt;AJJ14),AJL14-AJI14,IF(AND(AJB36&gt;AJI14,AJD36&lt;=AJJ14),AJD36-AJB36,IF(AND(AJB36&lt;=AJI14,AJD36&lt;=AJJ14),AJD36-AJI14,0))))),0)),0)</f>
        <v>　</v>
      </c>
      <c r="AJJ36" s="857"/>
      <c r="AJK36" s="858"/>
      <c r="AJL36" s="856" t="str">
        <f>IFERROR(IF(OR(AJA36="日",AJA36="祝",AJA36=0,AJB36=""),"　",MAX(IF(AND(AJB36&lt;=AJL14,AJD36&gt;AJM14),AJM14-AJL14,IF(AJD36&lt;=AJM14,0,IF(AND(AJB36&gt;AJL14,AJD36&gt;AJM14),AJM14-AJB36,0))),0)),0)</f>
        <v>　</v>
      </c>
      <c r="AJM36" s="857"/>
      <c r="AJN36" s="858"/>
      <c r="AJO36" s="856" t="str">
        <f>IFERROR(IF(OR(AJA36="日",AJA36="祝",AJA36=0,AJB36=""),"　",MAX(IF(AJB36&gt;AJO14,AJD36-AJB36,IF(AJB36&lt;=AJO14,AJD36-AJO14,0)),0)),0)</f>
        <v>　</v>
      </c>
      <c r="AJP36" s="857"/>
      <c r="AJQ36" s="858"/>
      <c r="AJR36" s="856" t="str">
        <f>IFERROR(IF(OR(AJA36="日",AJA36="祝",AJA36=0,AJB36=""),"　",MAX(IF(AND(AJB36&lt;=AJR14,AJD36&gt;AJS14),AJS14-AJR14,IF(AND(AJB36&gt;AJR14,AJD36&lt;=AJS14),AJD36-AJB36,IF(AND(AJB36&lt;=AJR14,AJD36&lt;=AJS14),AJD36-AJR14,IF(AND(AJB36&gt;AJR14,AJD36&gt;AJS14),AJS14-AJB36,0)))),0)),0)</f>
        <v>　</v>
      </c>
      <c r="AJS36" s="857"/>
      <c r="AJT36" s="858"/>
      <c r="AJU36" s="856" t="str">
        <f>IFERROR(IF(OR(AJA36="日",AJA36="祝",AJA36=0,AJB36=""),"　",MAX(IF(AND(AJB36&gt;AJX14,AJD36&gt;AJV14),0,IF(AND(AJB36&lt;=AJX14,AJB36&gt;AJU14,AJD36&gt;AJV14),AJX14-AJB36,IF(AND(AJB36&lt;=AJX14,AJB36&lt;=AJU14,AJD36&gt;AJV14),AJX14-AJU14,IF(AND(AJB36&gt;AJU14,AJD36&lt;=AJV14),AJD36-AJB36,IF(AND(AJB36&lt;=AJU14,AJD36&lt;=AJV14),AJD36-AJU14,0))))),0)),0)</f>
        <v>　</v>
      </c>
      <c r="AJV36" s="857"/>
      <c r="AJW36" s="858"/>
      <c r="AJX36" s="856" t="str">
        <f>IFERROR(IF(OR(AJA36="日",AJA36="祝",AJA36=0,AJB36=""),"　",MAX(IF(AND(AJB36&lt;=AJX14,AJD36&gt;AJY14),AJY14-AJX14,IF(AJD36&lt;=AJY14,0,IF(AND(AJB36&gt;AJX14,AJD36&gt;AJY14),AJY14-AJB36,0))),0)),0)</f>
        <v>　</v>
      </c>
      <c r="AJY36" s="857"/>
      <c r="AJZ36" s="858"/>
      <c r="AKA36" s="856" t="str">
        <f t="shared" si="17"/>
        <v>　</v>
      </c>
      <c r="AKB36" s="857"/>
      <c r="AKC36" s="858"/>
      <c r="AKD36" s="859" t="str">
        <f>IF(AKG36="×",TIME(0,0,0),IF(AKQ4="非常勤",AJF36,AJR36))</f>
        <v>　</v>
      </c>
      <c r="AKE36" s="860"/>
      <c r="AKF36" s="861"/>
      <c r="AKG36" s="352"/>
      <c r="AKH36" s="859" t="str">
        <f>IF(AKK36="×",TIME(0,0,0),IF(AKQ4="非常勤",AJI36,AJU36))</f>
        <v>　</v>
      </c>
      <c r="AKI36" s="860"/>
      <c r="AKJ36" s="861"/>
      <c r="AKK36" s="352"/>
      <c r="AKL36" s="859" t="str">
        <f>IF(AKO36="×",TIME(0,0,0),IF(AKQ4="非常勤",AJL36,AJX36))</f>
        <v>　</v>
      </c>
      <c r="AKM36" s="860"/>
      <c r="AKN36" s="861"/>
      <c r="AKO36" s="352"/>
      <c r="AKP36" s="859" t="str">
        <f>IF(AKS36="×",TIME(0,0,0),IF(AKQ4="非常勤",AJO36,AKA36))</f>
        <v>　</v>
      </c>
      <c r="AKQ36" s="860"/>
      <c r="AKR36" s="861"/>
      <c r="AKS36" s="352"/>
      <c r="AKT36" s="862"/>
      <c r="AKU36" s="863"/>
      <c r="AKV36" s="862"/>
      <c r="AKW36" s="864"/>
      <c r="AKX36" s="863"/>
      <c r="AKY36" s="865"/>
      <c r="AKZ36" s="866"/>
      <c r="ALA36" s="866"/>
      <c r="ALB36" s="867"/>
      <c r="ALC36" s="377">
        <f>$A$36</f>
        <v>22</v>
      </c>
      <c r="ALD36" s="378" t="str">
        <f>$B$36</f>
        <v>水</v>
      </c>
      <c r="ALE36" s="854"/>
      <c r="ALF36" s="855"/>
      <c r="ALG36" s="854"/>
      <c r="ALH36" s="855"/>
      <c r="ALI36" s="856" t="str">
        <f>IFERROR(IF(OR(ALD36="日",ALD36="祝",ALD36=0,ALE36=""),"　",MAX(IF(AND(ALE36&lt;=ALI14,ALG36&gt;ALJ14),ALJ14-ALI14,IF(AND(ALE36&gt;ALI14,ALG36&lt;=ALJ14),ALG36-ALE36,IF(AND(ALE36&lt;=ALI14,ALG36&lt;=ALJ14),ALG36-ALI14,IF(AND(ALE36&gt;ALI14,ALG36&gt;ALJ14),ALJ14-ALE36,0)))),0)),0)</f>
        <v>　</v>
      </c>
      <c r="ALJ36" s="857"/>
      <c r="ALK36" s="858"/>
      <c r="ALL36" s="856" t="str">
        <f>IFERROR(IF(OR(ALD36="日",ALD36="祝",ALD36=0,ALE36=""),"　",MAX(IF(AND(ALE36&gt;ALO14,ALG36&gt;ALM14),0,IF(AND(ALE36&lt;=ALO14,ALE36&gt;ALL14,ALG36&gt;ALM14),ALO14-ALE36,IF(AND(ALE36&lt;=ALO14,ALE36&lt;=ALL14,ALG36&gt;ALM14),ALO14-ALL14,IF(AND(ALE36&gt;ALL14,ALG36&lt;=ALM14),ALG36-ALE36,IF(AND(ALE36&lt;=ALL14,ALG36&lt;=ALM14),ALG36-ALL14,0))))),0)),0)</f>
        <v>　</v>
      </c>
      <c r="ALM36" s="857"/>
      <c r="ALN36" s="858"/>
      <c r="ALO36" s="856" t="str">
        <f>IFERROR(IF(OR(ALD36="日",ALD36="祝",ALD36=0,ALE36=""),"　",MAX(IF(AND(ALE36&lt;=ALO14,ALG36&gt;ALP14),ALP14-ALO14,IF(ALG36&lt;=ALP14,0,IF(AND(ALE36&gt;ALO14,ALG36&gt;ALP14),ALP14-ALE36,0))),0)),0)</f>
        <v>　</v>
      </c>
      <c r="ALP36" s="857"/>
      <c r="ALQ36" s="858"/>
      <c r="ALR36" s="856" t="str">
        <f>IFERROR(IF(OR(ALD36="日",ALD36="祝",ALD36=0,ALE36=""),"　",MAX(IF(ALE36&gt;ALR14,ALG36-ALE36,IF(ALE36&lt;=ALR14,ALG36-ALR14,0)),0)),0)</f>
        <v>　</v>
      </c>
      <c r="ALS36" s="857"/>
      <c r="ALT36" s="858"/>
      <c r="ALU36" s="856" t="str">
        <f>IFERROR(IF(OR(ALD36="日",ALD36="祝",ALD36=0,ALE36=""),"　",MAX(IF(AND(ALE36&lt;=ALU14,ALG36&gt;ALV14),ALV14-ALU14,IF(AND(ALE36&gt;ALU14,ALG36&lt;=ALV14),ALG36-ALE36,IF(AND(ALE36&lt;=ALU14,ALG36&lt;=ALV14),ALG36-ALU14,IF(AND(ALE36&gt;ALU14,ALG36&gt;ALV14),ALV14-ALE36,0)))),0)),0)</f>
        <v>　</v>
      </c>
      <c r="ALV36" s="857"/>
      <c r="ALW36" s="858"/>
      <c r="ALX36" s="856" t="str">
        <f>IFERROR(IF(OR(ALD36="日",ALD36="祝",ALD36=0,ALE36=""),"　",MAX(IF(AND(ALE36&gt;AMA14,ALG36&gt;ALY14),0,IF(AND(ALE36&lt;=AMA14,ALE36&gt;ALX14,ALG36&gt;ALY14),AMA14-ALE36,IF(AND(ALE36&lt;=AMA14,ALE36&lt;=ALX14,ALG36&gt;ALY14),AMA14-ALX14,IF(AND(ALE36&gt;ALX14,ALG36&lt;=ALY14),ALG36-ALE36,IF(AND(ALE36&lt;=ALX14,ALG36&lt;=ALY14),ALG36-ALX14,0))))),0)),0)</f>
        <v>　</v>
      </c>
      <c r="ALY36" s="857"/>
      <c r="ALZ36" s="858"/>
      <c r="AMA36" s="856" t="str">
        <f>IFERROR(IF(OR(ALD36="日",ALD36="祝",ALD36=0,ALE36=""),"　",MAX(IF(AND(ALE36&lt;=AMA14,ALG36&gt;AMB14),AMB14-AMA14,IF(ALG36&lt;=AMB14,0,IF(AND(ALE36&gt;AMA14,ALG36&gt;AMB14),AMB14-ALE36,0))),0)),0)</f>
        <v>　</v>
      </c>
      <c r="AMB36" s="857"/>
      <c r="AMC36" s="858"/>
      <c r="AMD36" s="856" t="str">
        <f t="shared" si="18"/>
        <v>　</v>
      </c>
      <c r="AME36" s="857"/>
      <c r="AMF36" s="858"/>
      <c r="AMG36" s="859" t="str">
        <f>IF(AMJ36="×",TIME(0,0,0),IF(AMT4="非常勤",ALI36,ALU36))</f>
        <v>　</v>
      </c>
      <c r="AMH36" s="860"/>
      <c r="AMI36" s="861"/>
      <c r="AMJ36" s="352"/>
      <c r="AMK36" s="859" t="str">
        <f>IF(AMN36="×",TIME(0,0,0),IF(AMT4="非常勤",ALL36,ALX36))</f>
        <v>　</v>
      </c>
      <c r="AML36" s="860"/>
      <c r="AMM36" s="861"/>
      <c r="AMN36" s="352"/>
      <c r="AMO36" s="859" t="str">
        <f>IF(AMR36="×",TIME(0,0,0),IF(AMT4="非常勤",ALO36,AMA36))</f>
        <v>　</v>
      </c>
      <c r="AMP36" s="860"/>
      <c r="AMQ36" s="861"/>
      <c r="AMR36" s="352"/>
      <c r="AMS36" s="859" t="str">
        <f>IF(AMV36="×",TIME(0,0,0),IF(AMT4="非常勤",ALR36,AMD36))</f>
        <v>　</v>
      </c>
      <c r="AMT36" s="860"/>
      <c r="AMU36" s="861"/>
      <c r="AMV36" s="352"/>
      <c r="AMW36" s="862"/>
      <c r="AMX36" s="863"/>
      <c r="AMY36" s="862"/>
      <c r="AMZ36" s="864"/>
      <c r="ANA36" s="863"/>
      <c r="ANB36" s="865"/>
      <c r="ANC36" s="866"/>
      <c r="AND36" s="866"/>
      <c r="ANE36" s="867"/>
      <c r="ANF36" s="377">
        <f>$A$36</f>
        <v>22</v>
      </c>
      <c r="ANG36" s="378" t="str">
        <f>$B$36</f>
        <v>水</v>
      </c>
      <c r="ANH36" s="854"/>
      <c r="ANI36" s="855"/>
      <c r="ANJ36" s="854"/>
      <c r="ANK36" s="855"/>
      <c r="ANL36" s="856" t="str">
        <f>IFERROR(IF(OR(ANG36="日",ANG36="祝",ANG36=0,ANH36=""),"　",MAX(IF(AND(ANH36&lt;=ANL14,ANJ36&gt;ANM14),ANM14-ANL14,IF(AND(ANH36&gt;ANL14,ANJ36&lt;=ANM14),ANJ36-ANH36,IF(AND(ANH36&lt;=ANL14,ANJ36&lt;=ANM14),ANJ36-ANL14,IF(AND(ANH36&gt;ANL14,ANJ36&gt;ANM14),ANM14-ANH36,0)))),0)),0)</f>
        <v>　</v>
      </c>
      <c r="ANM36" s="857"/>
      <c r="ANN36" s="858"/>
      <c r="ANO36" s="856" t="str">
        <f>IFERROR(IF(OR(ANG36="日",ANG36="祝",ANG36=0,ANH36=""),"　",MAX(IF(AND(ANH36&gt;ANR14,ANJ36&gt;ANP14),0,IF(AND(ANH36&lt;=ANR14,ANH36&gt;ANO14,ANJ36&gt;ANP14),ANR14-ANH36,IF(AND(ANH36&lt;=ANR14,ANH36&lt;=ANO14,ANJ36&gt;ANP14),ANR14-ANO14,IF(AND(ANH36&gt;ANO14,ANJ36&lt;=ANP14),ANJ36-ANH36,IF(AND(ANH36&lt;=ANO14,ANJ36&lt;=ANP14),ANJ36-ANO14,0))))),0)),0)</f>
        <v>　</v>
      </c>
      <c r="ANP36" s="857"/>
      <c r="ANQ36" s="858"/>
      <c r="ANR36" s="856" t="str">
        <f>IFERROR(IF(OR(ANG36="日",ANG36="祝",ANG36=0,ANH36=""),"　",MAX(IF(AND(ANH36&lt;=ANR14,ANJ36&gt;ANS14),ANS14-ANR14,IF(ANJ36&lt;=ANS14,0,IF(AND(ANH36&gt;ANR14,ANJ36&gt;ANS14),ANS14-ANH36,0))),0)),0)</f>
        <v>　</v>
      </c>
      <c r="ANS36" s="857"/>
      <c r="ANT36" s="858"/>
      <c r="ANU36" s="856" t="str">
        <f>IFERROR(IF(OR(ANG36="日",ANG36="祝",ANG36=0,ANH36=""),"　",MAX(IF(ANH36&gt;ANU14,ANJ36-ANH36,IF(ANH36&lt;=ANU14,ANJ36-ANU14,0)),0)),0)</f>
        <v>　</v>
      </c>
      <c r="ANV36" s="857"/>
      <c r="ANW36" s="858"/>
      <c r="ANX36" s="856" t="str">
        <f>IFERROR(IF(OR(ANG36="日",ANG36="祝",ANG36=0,ANH36=""),"　",MAX(IF(AND(ANH36&lt;=ANX14,ANJ36&gt;ANY14),ANY14-ANX14,IF(AND(ANH36&gt;ANX14,ANJ36&lt;=ANY14),ANJ36-ANH36,IF(AND(ANH36&lt;=ANX14,ANJ36&lt;=ANY14),ANJ36-ANX14,IF(AND(ANH36&gt;ANX14,ANJ36&gt;ANY14),ANY14-ANH36,0)))),0)),0)</f>
        <v>　</v>
      </c>
      <c r="ANY36" s="857"/>
      <c r="ANZ36" s="858"/>
      <c r="AOA36" s="856" t="str">
        <f>IFERROR(IF(OR(ANG36="日",ANG36="祝",ANG36=0,ANH36=""),"　",MAX(IF(AND(ANH36&gt;AOD14,ANJ36&gt;AOB14),0,IF(AND(ANH36&lt;=AOD14,ANH36&gt;AOA14,ANJ36&gt;AOB14),AOD14-ANH36,IF(AND(ANH36&lt;=AOD14,ANH36&lt;=AOA14,ANJ36&gt;AOB14),AOD14-AOA14,IF(AND(ANH36&gt;AOA14,ANJ36&lt;=AOB14),ANJ36-ANH36,IF(AND(ANH36&lt;=AOA14,ANJ36&lt;=AOB14),ANJ36-AOA14,0))))),0)),0)</f>
        <v>　</v>
      </c>
      <c r="AOB36" s="857"/>
      <c r="AOC36" s="858"/>
      <c r="AOD36" s="856" t="str">
        <f>IFERROR(IF(OR(ANG36="日",ANG36="祝",ANG36=0,ANH36=""),"　",MAX(IF(AND(ANH36&lt;=AOD14,ANJ36&gt;AOE14),AOE14-AOD14,IF(ANJ36&lt;=AOE14,0,IF(AND(ANH36&gt;AOD14,ANJ36&gt;AOE14),AOE14-ANH36,0))),0)),0)</f>
        <v>　</v>
      </c>
      <c r="AOE36" s="857"/>
      <c r="AOF36" s="858"/>
      <c r="AOG36" s="856" t="str">
        <f t="shared" si="19"/>
        <v>　</v>
      </c>
      <c r="AOH36" s="857"/>
      <c r="AOI36" s="858"/>
      <c r="AOJ36" s="859" t="str">
        <f>IF(AOM36="×",TIME(0,0,0),IF(AOW4="非常勤",ANL36,ANX36))</f>
        <v>　</v>
      </c>
      <c r="AOK36" s="860"/>
      <c r="AOL36" s="861"/>
      <c r="AOM36" s="352"/>
      <c r="AON36" s="859" t="str">
        <f>IF(AOQ36="×",TIME(0,0,0),IF(AOW4="非常勤",ANO36,AOA36))</f>
        <v>　</v>
      </c>
      <c r="AOO36" s="860"/>
      <c r="AOP36" s="861"/>
      <c r="AOQ36" s="352"/>
      <c r="AOR36" s="859" t="str">
        <f>IF(AOU36="×",TIME(0,0,0),IF(AOW4="非常勤",ANR36,AOD36))</f>
        <v>　</v>
      </c>
      <c r="AOS36" s="860"/>
      <c r="AOT36" s="861"/>
      <c r="AOU36" s="352"/>
      <c r="AOV36" s="859" t="str">
        <f>IF(AOY36="×",TIME(0,0,0),IF(AOW4="非常勤",ANU36,AOG36))</f>
        <v>　</v>
      </c>
      <c r="AOW36" s="860"/>
      <c r="AOX36" s="861"/>
      <c r="AOY36" s="352"/>
      <c r="AOZ36" s="862"/>
      <c r="APA36" s="863"/>
      <c r="APB36" s="862"/>
      <c r="APC36" s="864"/>
      <c r="APD36" s="863"/>
      <c r="APE36" s="865"/>
      <c r="APF36" s="866"/>
      <c r="APG36" s="866"/>
      <c r="APH36" s="867"/>
    </row>
    <row r="37" spans="1:1100" ht="15" customHeight="1">
      <c r="A37" s="377">
        <f>DAY(DATE('別紙2-1【初めに入力】'!$W$2,'別紙2-1【初めに入力】'!$Q$2,A36+1))</f>
        <v>23</v>
      </c>
      <c r="B37" s="378" t="str">
        <f>IF(IFERROR(MATCH(DATE('別紙2-1【初めに入力】'!$W$2,'別紙2-1【初めに入力】'!$Q$2,$A37),万年カレンダー・祝日!$K$2:$K$27,0),0)&gt;=1,"祝",TEXT(WEEKDAY(DATE('別紙2-1【初めに入力】'!$W$2,'別紙2-1【初めに入力】'!$Q$2,'別表_個別勤務状況（1～20）'!A37)),"aaa"))</f>
        <v>木</v>
      </c>
      <c r="C37" s="797"/>
      <c r="D37" s="797"/>
      <c r="E37" s="797"/>
      <c r="F37" s="797"/>
      <c r="G37" s="856" t="str">
        <f>IFERROR(IF(OR(B37="日",B37="祝",B37=0,C37=""),"　",MAX(IF(AND(C37&lt;=G14,E37&gt;H14),H14-G14,IF(AND(C37&gt;G14,E37&lt;=H14),E37-C37,IF(AND(C37&lt;=G14,E37&lt;=H14),E37-G14,IF(AND(C37&gt;G14,E37&gt;H14),H14-C37,0)))),0)),0)</f>
        <v>　</v>
      </c>
      <c r="H37" s="857"/>
      <c r="I37" s="858"/>
      <c r="J37" s="856" t="str">
        <f>IFERROR(IF(OR(B37="日",B37="祝",B37=0,C37=""),"　",MAX(IF(AND(C37&gt;M14,E37&gt;K14),0,IF(AND(C37&lt;=M14,C37&gt;J14,E37&gt;K14),M14-C37,IF(AND(C37&lt;=M14,C37&lt;=J14,E37&gt;K14),M14-J14,IF(AND(C37&gt;J14,E37&lt;=K14),E37-C37,IF(AND(C37&lt;=J14,E37&lt;=K14),E37-J14,0))))),0)),0)</f>
        <v>　</v>
      </c>
      <c r="K37" s="857"/>
      <c r="L37" s="858"/>
      <c r="M37" s="856" t="str">
        <f>IFERROR(IF(OR(B37="日",B37="祝",B37=0,C37=""),"　",MAX(IF(AND(C37&lt;=M14,E37&gt;N14),N14-M14,IF(E37&lt;=N14,0,IF(AND(C37&gt;M14,E37&gt;N14),N14-C37,0))),0)),0)</f>
        <v>　</v>
      </c>
      <c r="N37" s="857"/>
      <c r="O37" s="858"/>
      <c r="P37" s="856" t="str">
        <f>IFERROR(IF(OR(B37="日",B37="祝",B37=0,C37=""),"　",MAX(IF(C37&gt;P14,E37-C37,IF(C37&lt;=P14,E37-P14,0)),0)),0)</f>
        <v>　</v>
      </c>
      <c r="Q37" s="857"/>
      <c r="R37" s="858"/>
      <c r="S37" s="856" t="str">
        <f>IFERROR(IF(OR(B37="日",B37="祝",B37=0,C37=""),"　",MAX(IF(AND(C37&lt;=S14,E37&gt;T14),T14-S14,IF(AND(C37&gt;S14,E37&lt;=T14),E37-C37,IF(AND(C37&lt;=S14,E37&lt;=T14),E37-S14,IF(AND(C37&gt;S14,E37&gt;T14),T14-C37,0)))),0)),0)</f>
        <v>　</v>
      </c>
      <c r="T37" s="857"/>
      <c r="U37" s="858"/>
      <c r="V37" s="856" t="str">
        <f>IFERROR(IF(OR(B37="日",B37="祝",B37=0,C37=""),"　",MAX(IF(AND(C37&gt;Y14,E37&gt;W14),0,IF(AND(C37&lt;=Y14,C37&gt;V14,E37&gt;W14),Y14-C37,IF(AND(C37&lt;=Y14,C37&lt;=V14,E37&gt;W14),Y14-V14,IF(AND(C37&gt;V14,E37&lt;=W14),E37-C37,IF(AND(C37&lt;=V14,E37&lt;=W14),E37-V14,0))))),0)),0)</f>
        <v>　</v>
      </c>
      <c r="W37" s="857"/>
      <c r="X37" s="858"/>
      <c r="Y37" s="856" t="str">
        <f>IFERROR(IF(OR(B37="日",B37="祝",B37=0,C37=""),"　",MAX(IF(AND(C37&lt;=Y14,E37&gt;Z14),Z14-Y14,IF(E37&lt;=Z14,0,IF(AND(C37&gt;Y14,E37&gt;Z14),Z14-C37,0))),0)),0)</f>
        <v>　</v>
      </c>
      <c r="Z37" s="857"/>
      <c r="AA37" s="858"/>
      <c r="AB37" s="856" t="str">
        <f t="shared" si="0"/>
        <v>　</v>
      </c>
      <c r="AC37" s="857"/>
      <c r="AD37" s="858"/>
      <c r="AE37" s="954" t="str">
        <f>IF(AH37="×",TIME(0,0,0),IF(AR4="非常勤",G37,S37))</f>
        <v>　</v>
      </c>
      <c r="AF37" s="885"/>
      <c r="AG37" s="885"/>
      <c r="AH37" s="352"/>
      <c r="AI37" s="954" t="str">
        <f>IF(AL37="×",TIME(0,0,0),IF(AR4="非常勤",J37,V37))</f>
        <v>　</v>
      </c>
      <c r="AJ37" s="885"/>
      <c r="AK37" s="885"/>
      <c r="AL37" s="352"/>
      <c r="AM37" s="954" t="str">
        <f>IF(AP37="×",TIME(0,0,0),IF(AR4="非常勤",M37,Y37))</f>
        <v>　</v>
      </c>
      <c r="AN37" s="885"/>
      <c r="AO37" s="885"/>
      <c r="AP37" s="352"/>
      <c r="AQ37" s="954" t="str">
        <f>IF(AT37="×",TIME(0,0,0),IF(AR4="非常勤",P37,AB37))</f>
        <v>　</v>
      </c>
      <c r="AR37" s="885"/>
      <c r="AS37" s="955"/>
      <c r="AT37" s="352"/>
      <c r="AU37" s="956"/>
      <c r="AV37" s="956"/>
      <c r="AW37" s="862"/>
      <c r="AX37" s="864"/>
      <c r="AY37" s="863"/>
      <c r="AZ37" s="865"/>
      <c r="BA37" s="866"/>
      <c r="BB37" s="866"/>
      <c r="BC37" s="867"/>
      <c r="BD37" s="377">
        <f>$A$37</f>
        <v>23</v>
      </c>
      <c r="BE37" s="378" t="str">
        <f>$B$37</f>
        <v>木</v>
      </c>
      <c r="BF37" s="854"/>
      <c r="BG37" s="855"/>
      <c r="BH37" s="854"/>
      <c r="BI37" s="855"/>
      <c r="BJ37" s="856" t="str">
        <f>IFERROR(IF(OR(BE37="日",BE37="祝",BE37=0,BF37=""),"　",MAX(IF(AND(BF37&lt;=BJ14,BH37&gt;BK14),BK14-BJ14,IF(AND(BF37&gt;BJ14,BH37&lt;=BK14),BH37-BF37,IF(AND(BF37&lt;=BJ14,BH37&lt;=BK14),BH37-BJ14,IF(AND(BF37&gt;BJ14,BH37&gt;BK14),BK14-BF37,0)))),0)),0)</f>
        <v>　</v>
      </c>
      <c r="BK37" s="857"/>
      <c r="BL37" s="858"/>
      <c r="BM37" s="856" t="str">
        <f>IFERROR(IF(OR(BE37="日",BE37="祝",BE37=0,BF37=""),"　",MAX(IF(AND(BF37&gt;BP14,BH37&gt;BN14),0,IF(AND(BF37&lt;=BP14,BF37&gt;BM14,BH37&gt;BN14),BP14-BF37,IF(AND(BF37&lt;=BP14,BF37&lt;=BM14,BH37&gt;BN14),BP14-BM14,IF(AND(BF37&gt;BM14,BH37&lt;=BN14),BH37-BF37,IF(AND(BF37&lt;=BM14,BH37&lt;=BN14),BH37-BM14,0))))),0)),0)</f>
        <v>　</v>
      </c>
      <c r="BN37" s="857"/>
      <c r="BO37" s="858"/>
      <c r="BP37" s="856" t="str">
        <f>IFERROR(IF(OR(BE37="日",BE37="祝",BE37=0,BF37=""),"　",MAX(IF(AND(BF37&lt;=BP14,BH37&gt;BQ14),BQ14-BP14,IF(BH37&lt;=BQ14,0,IF(AND(BF37&gt;BP14,BH37&gt;BQ14),BQ14-BF37,0))),0)),0)</f>
        <v>　</v>
      </c>
      <c r="BQ37" s="857"/>
      <c r="BR37" s="858"/>
      <c r="BS37" s="856" t="str">
        <f>IFERROR(IF(OR(BE37="日",BE37="祝",BE37=0,BF37=""),"　",MAX(IF(BF37&gt;BS14,BH37-BF37,IF(BF37&lt;=BS14,BH37-BS14,0)),0)),0)</f>
        <v>　</v>
      </c>
      <c r="BT37" s="857"/>
      <c r="BU37" s="858"/>
      <c r="BV37" s="856" t="str">
        <f>IFERROR(IF(OR(BE37="日",BE37="祝",BE37=0,BF37=""),"　",MAX(IF(AND(BF37&lt;=BV14,BH37&gt;BW14),BW14-BV14,IF(AND(BF37&gt;BV14,BH37&lt;=BW14),BH37-BF37,IF(AND(BF37&lt;=BV14,BH37&lt;=BW14),BH37-BV14,IF(AND(BF37&gt;BV14,BH37&gt;BW14),BW14-BF37,0)))),0)),0)</f>
        <v>　</v>
      </c>
      <c r="BW37" s="857"/>
      <c r="BX37" s="858"/>
      <c r="BY37" s="856" t="str">
        <f>IFERROR(IF(OR(BE37="日",BE37="祝",BE37=0,BF37=""),"　",MAX(IF(AND(BF37&gt;CB14,BH37&gt;BZ14),0,IF(AND(BF37&lt;=CB14,BF37&gt;BY14,BH37&gt;BZ14),CB14-BF37,IF(AND(BF37&lt;=CB14,BF37&lt;=BY14,BH37&gt;BZ14),CB14-BY14,IF(AND(BF37&gt;BY14,BH37&lt;=BZ14),BH37-BF37,IF(AND(BF37&lt;=BY14,BH37&lt;=BZ14),BH37-BY14,0))))),0)),0)</f>
        <v>　</v>
      </c>
      <c r="BZ37" s="857"/>
      <c r="CA37" s="858"/>
      <c r="CB37" s="856" t="str">
        <f>IFERROR(IF(OR(BE37="日",BE37="祝",BE37=0,BF37=""),"　",MAX(IF(AND(BF37&lt;=CB14,BH37&gt;CC14),CC14-CB14,IF(BH37&lt;=CC14,0,IF(AND(BF37&gt;CB14,BH37&gt;CC14),CC14-BF37,0))),0)),0)</f>
        <v>　</v>
      </c>
      <c r="CC37" s="857"/>
      <c r="CD37" s="858"/>
      <c r="CE37" s="856" t="str">
        <f t="shared" si="1"/>
        <v>　</v>
      </c>
      <c r="CF37" s="857"/>
      <c r="CG37" s="858"/>
      <c r="CH37" s="859" t="str">
        <f>IF(CK37="×",TIME(0,0,0),IF(CU4="非常勤",BJ37,BV37))</f>
        <v>　</v>
      </c>
      <c r="CI37" s="860"/>
      <c r="CJ37" s="861"/>
      <c r="CK37" s="352"/>
      <c r="CL37" s="859" t="str">
        <f>IF(CO37="×",TIME(0,0,0),IF(CU4="非常勤",BM37,BY37))</f>
        <v>　</v>
      </c>
      <c r="CM37" s="860"/>
      <c r="CN37" s="861"/>
      <c r="CO37" s="352"/>
      <c r="CP37" s="859" t="str">
        <f>IF(CS37="×",TIME(0,0,0),IF(CU4="非常勤",BP37,CB37))</f>
        <v>　</v>
      </c>
      <c r="CQ37" s="860"/>
      <c r="CR37" s="861"/>
      <c r="CS37" s="352"/>
      <c r="CT37" s="859" t="str">
        <f>IF(CW37="×",TIME(0,0,0),IF(CU4="非常勤",BS37,CE37))</f>
        <v>　</v>
      </c>
      <c r="CU37" s="860"/>
      <c r="CV37" s="861"/>
      <c r="CW37" s="352"/>
      <c r="CX37" s="862"/>
      <c r="CY37" s="863"/>
      <c r="CZ37" s="862"/>
      <c r="DA37" s="864"/>
      <c r="DB37" s="863"/>
      <c r="DC37" s="865"/>
      <c r="DD37" s="866"/>
      <c r="DE37" s="866"/>
      <c r="DF37" s="867"/>
      <c r="DG37" s="377">
        <f>$A$37</f>
        <v>23</v>
      </c>
      <c r="DH37" s="378" t="str">
        <f>$B$37</f>
        <v>木</v>
      </c>
      <c r="DI37" s="854"/>
      <c r="DJ37" s="855"/>
      <c r="DK37" s="854"/>
      <c r="DL37" s="855"/>
      <c r="DM37" s="856" t="str">
        <f>IFERROR(IF(OR(DH37="日",DH37="祝",DH37=0,DI37=""),"　",MAX(IF(AND(DI37&lt;=DM14,DK37&gt;DN14),DN14-DM14,IF(AND(DI37&gt;DM14,DK37&lt;=DN14),DK37-DI37,IF(AND(DI37&lt;=DM14,DK37&lt;=DN14),DK37-DM14,IF(AND(DI37&gt;DM14,DK37&gt;DN14),DN14-DI37,0)))),0)),0)</f>
        <v>　</v>
      </c>
      <c r="DN37" s="857"/>
      <c r="DO37" s="858"/>
      <c r="DP37" s="856" t="str">
        <f>IFERROR(IF(OR(DH37="日",DH37="祝",DH37=0,DI37=""),"　",MAX(IF(AND(DI37&gt;DS14,DK37&gt;DQ14),0,IF(AND(DI37&lt;=DS14,DI37&gt;DP14,DK37&gt;DQ14),DS14-DI37,IF(AND(DI37&lt;=DS14,DI37&lt;=DP14,DK37&gt;DQ14),DS14-DP14,IF(AND(DI37&gt;DP14,DK37&lt;=DQ14),DK37-DI37,IF(AND(DI37&lt;=DP14,DK37&lt;=DQ14),DK37-DP14,0))))),0)),0)</f>
        <v>　</v>
      </c>
      <c r="DQ37" s="857"/>
      <c r="DR37" s="858"/>
      <c r="DS37" s="856" t="str">
        <f>IFERROR(IF(OR(DH37="日",DH37="祝",DH37=0,DI37=""),"　",MAX(IF(AND(DI37&lt;=DS14,DK37&gt;DT14),DT14-DS14,IF(DK37&lt;=DT14,0,IF(AND(DI37&gt;DS14,DK37&gt;DT14),DT14-DI37,0))),0)),0)</f>
        <v>　</v>
      </c>
      <c r="DT37" s="857"/>
      <c r="DU37" s="858"/>
      <c r="DV37" s="856" t="str">
        <f>IFERROR(IF(OR(DH37="日",DH37="祝",DH37=0,DI37=""),"　",MAX(IF(DI37&gt;DV14,DK37-DI37,IF(DI37&lt;=DV14,DK37-DV14,0)),0)),0)</f>
        <v>　</v>
      </c>
      <c r="DW37" s="857"/>
      <c r="DX37" s="858"/>
      <c r="DY37" s="856" t="str">
        <f>IFERROR(IF(OR(DH37="日",DH37="祝",DH37=0,DI37=""),"　",MAX(IF(AND(DI37&lt;=DY14,DK37&gt;DZ14),DZ14-DY14,IF(AND(DI37&gt;DY14,DK37&lt;=DZ14),DK37-DI37,IF(AND(DI37&lt;=DY14,DK37&lt;=DZ14),DK37-DY14,IF(AND(DI37&gt;DY14,DK37&gt;DZ14),DZ14-DI37,0)))),0)),0)</f>
        <v>　</v>
      </c>
      <c r="DZ37" s="857"/>
      <c r="EA37" s="858"/>
      <c r="EB37" s="856" t="str">
        <f>IFERROR(IF(OR(DH37="日",DH37="祝",DH37=0,DI37=""),"　",MAX(IF(AND(DI37&gt;EE14,DK37&gt;EC14),0,IF(AND(DI37&lt;=EE14,DI37&gt;EB14,DK37&gt;EC14),EE14-DI37,IF(AND(DI37&lt;=EE14,DI37&lt;=EB14,DK37&gt;EC14),EE14-EB14,IF(AND(DI37&gt;EB14,DK37&lt;=EC14),DK37-DI37,IF(AND(DI37&lt;=EB14,DK37&lt;=EC14),DK37-EB14,0))))),0)),0)</f>
        <v>　</v>
      </c>
      <c r="EC37" s="857"/>
      <c r="ED37" s="858"/>
      <c r="EE37" s="856" t="str">
        <f>IFERROR(IF(OR(DH37="日",DH37="祝",DH37=0,DI37=""),"　",MAX(IF(AND(DI37&lt;=EE14,DK37&gt;EF14),EF14-EE14,IF(DK37&lt;=EF14,0,IF(AND(DI37&gt;EE14,DK37&gt;EF14),EF14-DI37,0))),0)),0)</f>
        <v>　</v>
      </c>
      <c r="EF37" s="857"/>
      <c r="EG37" s="858"/>
      <c r="EH37" s="856" t="str">
        <f t="shared" si="2"/>
        <v>　</v>
      </c>
      <c r="EI37" s="857"/>
      <c r="EJ37" s="858"/>
      <c r="EK37" s="859" t="str">
        <f>IF(EN37="×",TIME(0,0,0),IF(EX4="非常勤",DM37,DY37))</f>
        <v>　</v>
      </c>
      <c r="EL37" s="860"/>
      <c r="EM37" s="861"/>
      <c r="EN37" s="352"/>
      <c r="EO37" s="859" t="str">
        <f>IF(ER37="×",TIME(0,0,0),IF(EX4="非常勤",DP37,EB37))</f>
        <v>　</v>
      </c>
      <c r="EP37" s="860"/>
      <c r="EQ37" s="861"/>
      <c r="ER37" s="352"/>
      <c r="ES37" s="859" t="str">
        <f>IF(EV37="×",TIME(0,0,0),IF(EX4="非常勤",DS37,EE37))</f>
        <v>　</v>
      </c>
      <c r="ET37" s="860"/>
      <c r="EU37" s="861"/>
      <c r="EV37" s="352"/>
      <c r="EW37" s="859" t="str">
        <f>IF(EZ37="×",TIME(0,0,0),IF(EX4="非常勤",DV37,EH37))</f>
        <v>　</v>
      </c>
      <c r="EX37" s="860"/>
      <c r="EY37" s="861"/>
      <c r="EZ37" s="352"/>
      <c r="FA37" s="862"/>
      <c r="FB37" s="863"/>
      <c r="FC37" s="862"/>
      <c r="FD37" s="864"/>
      <c r="FE37" s="863"/>
      <c r="FF37" s="865"/>
      <c r="FG37" s="866"/>
      <c r="FH37" s="866"/>
      <c r="FI37" s="867"/>
      <c r="FJ37" s="377">
        <f>$A$37</f>
        <v>23</v>
      </c>
      <c r="FK37" s="378" t="str">
        <f>$B$37</f>
        <v>木</v>
      </c>
      <c r="FL37" s="854"/>
      <c r="FM37" s="855"/>
      <c r="FN37" s="854"/>
      <c r="FO37" s="855"/>
      <c r="FP37" s="856" t="str">
        <f>IFERROR(IF(OR(FK37="日",FK37="祝",FK37=0,FL37=""),"　",MAX(IF(AND(FL37&lt;=FP14,FN37&gt;FQ14),FQ14-FP14,IF(AND(FL37&gt;FP14,FN37&lt;=FQ14),FN37-FL37,IF(AND(FL37&lt;=FP14,FN37&lt;=FQ14),FN37-FP14,IF(AND(FL37&gt;FP14,FN37&gt;FQ14),FQ14-FL37,0)))),0)),0)</f>
        <v>　</v>
      </c>
      <c r="FQ37" s="857"/>
      <c r="FR37" s="858"/>
      <c r="FS37" s="856" t="str">
        <f>IFERROR(IF(OR(FK37="日",FK37="祝",FK37=0,FL37=""),"　",MAX(IF(AND(FL37&gt;FV14,FN37&gt;FT14),0,IF(AND(FL37&lt;=FV14,FL37&gt;FS14,FN37&gt;FT14),FV14-FL37,IF(AND(FL37&lt;=FV14,FL37&lt;=FS14,FN37&gt;FT14),FV14-FS14,IF(AND(FL37&gt;FS14,FN37&lt;=FT14),FN37-FL37,IF(AND(FL37&lt;=FS14,FN37&lt;=FT14),FN37-FS14,0))))),0)),0)</f>
        <v>　</v>
      </c>
      <c r="FT37" s="857"/>
      <c r="FU37" s="858"/>
      <c r="FV37" s="856" t="str">
        <f>IFERROR(IF(OR(FK37="日",FK37="祝",FK37=0,FL37=""),"　",MAX(IF(AND(FL37&lt;=FV14,FN37&gt;FW14),FW14-FV14,IF(FN37&lt;=FW14,0,IF(AND(FL37&gt;FV14,FN37&gt;FW14),FW14-FL37,0))),0)),0)</f>
        <v>　</v>
      </c>
      <c r="FW37" s="857"/>
      <c r="FX37" s="858"/>
      <c r="FY37" s="856" t="str">
        <f>IFERROR(IF(OR(FK37="日",FK37="祝",FK37=0,FL37=""),"　",MAX(IF(FL37&gt;FY14,FN37-FL37,IF(FL37&lt;=FY14,FN37-FY14,0)),0)),0)</f>
        <v>　</v>
      </c>
      <c r="FZ37" s="857"/>
      <c r="GA37" s="858"/>
      <c r="GB37" s="856" t="str">
        <f>IFERROR(IF(OR(FK37="日",FK37="祝",FK37=0,FL37=""),"　",MAX(IF(AND(FL37&lt;=GB14,FN37&gt;GC14),GC14-GB14,IF(AND(FL37&gt;GB14,FN37&lt;=GC14),FN37-FL37,IF(AND(FL37&lt;=GB14,FN37&lt;=GC14),FN37-GB14,IF(AND(FL37&gt;GB14,FN37&gt;GC14),GC14-FL37,0)))),0)),0)</f>
        <v>　</v>
      </c>
      <c r="GC37" s="857"/>
      <c r="GD37" s="858"/>
      <c r="GE37" s="856" t="str">
        <f>IFERROR(IF(OR(FK37="日",FK37="祝",FK37=0,FL37=""),"　",MAX(IF(AND(FL37&gt;GH14,FN37&gt;GF14),0,IF(AND(FL37&lt;=GH14,FL37&gt;GE14,FN37&gt;GF14),GH14-FL37,IF(AND(FL37&lt;=GH14,FL37&lt;=GE14,FN37&gt;GF14),GH14-GE14,IF(AND(FL37&gt;GE14,FN37&lt;=GF14),FN37-FL37,IF(AND(FL37&lt;=GE14,FN37&lt;=GF14),FN37-GE14,0))))),0)),0)</f>
        <v>　</v>
      </c>
      <c r="GF37" s="857"/>
      <c r="GG37" s="858"/>
      <c r="GH37" s="856" t="str">
        <f>IFERROR(IF(OR(FK37="日",FK37="祝",FK37=0,FL37=""),"　",MAX(IF(AND(FL37&lt;=GH14,FN37&gt;GI14),GI14-GH14,IF(FN37&lt;=GI14,0,IF(AND(FL37&gt;GH14,FN37&gt;GI14),GI14-FL37,0))),0)),0)</f>
        <v>　</v>
      </c>
      <c r="GI37" s="857"/>
      <c r="GJ37" s="858"/>
      <c r="GK37" s="856" t="str">
        <f t="shared" si="3"/>
        <v>　</v>
      </c>
      <c r="GL37" s="857"/>
      <c r="GM37" s="858"/>
      <c r="GN37" s="859" t="str">
        <f>IF(GQ37="×",TIME(0,0,0),IF(HA4="非常勤",FP37,GB37))</f>
        <v>　</v>
      </c>
      <c r="GO37" s="860"/>
      <c r="GP37" s="861"/>
      <c r="GQ37" s="352"/>
      <c r="GR37" s="859" t="str">
        <f>IF(GU37="×",TIME(0,0,0),IF(HA4="非常勤",FS37,GE37))</f>
        <v>　</v>
      </c>
      <c r="GS37" s="860"/>
      <c r="GT37" s="861"/>
      <c r="GU37" s="352"/>
      <c r="GV37" s="859" t="str">
        <f>IF(GY37="×",TIME(0,0,0),IF(HA4="非常勤",FV37,GH37))</f>
        <v>　</v>
      </c>
      <c r="GW37" s="860"/>
      <c r="GX37" s="861"/>
      <c r="GY37" s="352"/>
      <c r="GZ37" s="859" t="str">
        <f>IF(HC37="×",TIME(0,0,0),IF(HA4="非常勤",FY37,GK37))</f>
        <v>　</v>
      </c>
      <c r="HA37" s="860"/>
      <c r="HB37" s="861"/>
      <c r="HC37" s="352"/>
      <c r="HD37" s="862"/>
      <c r="HE37" s="863"/>
      <c r="HF37" s="862"/>
      <c r="HG37" s="864"/>
      <c r="HH37" s="863"/>
      <c r="HI37" s="865"/>
      <c r="HJ37" s="866"/>
      <c r="HK37" s="866"/>
      <c r="HL37" s="867"/>
      <c r="HM37" s="377">
        <f>$A$37</f>
        <v>23</v>
      </c>
      <c r="HN37" s="378" t="str">
        <f>$B$37</f>
        <v>木</v>
      </c>
      <c r="HO37" s="854"/>
      <c r="HP37" s="855"/>
      <c r="HQ37" s="854"/>
      <c r="HR37" s="855"/>
      <c r="HS37" s="856" t="str">
        <f>IFERROR(IF(OR(HN37="日",HN37="祝",HN37=0,HO37=""),"　",MAX(IF(AND(HO37&lt;=HS14,HQ37&gt;HT14),HT14-HS14,IF(AND(HO37&gt;HS14,HQ37&lt;=HT14),HQ37-HO37,IF(AND(HO37&lt;=HS14,HQ37&lt;=HT14),HQ37-HS14,IF(AND(HO37&gt;HS14,HQ37&gt;HT14),HT14-HO37,0)))),0)),0)</f>
        <v>　</v>
      </c>
      <c r="HT37" s="857"/>
      <c r="HU37" s="858"/>
      <c r="HV37" s="856" t="str">
        <f>IFERROR(IF(OR(HN37="日",HN37="祝",HN37=0,HO37=""),"　",MAX(IF(AND(HO37&gt;HY14,HQ37&gt;HW14),0,IF(AND(HO37&lt;=HY14,HO37&gt;HV14,HQ37&gt;HW14),HY14-HO37,IF(AND(HO37&lt;=HY14,HO37&lt;=HV14,HQ37&gt;HW14),HY14-HV14,IF(AND(HO37&gt;HV14,HQ37&lt;=HW14),HQ37-HO37,IF(AND(HO37&lt;=HV14,HQ37&lt;=HW14),HQ37-HV14,0))))),0)),0)</f>
        <v>　</v>
      </c>
      <c r="HW37" s="857"/>
      <c r="HX37" s="858"/>
      <c r="HY37" s="856" t="str">
        <f>IFERROR(IF(OR(HN37="日",HN37="祝",HN37=0,HO37=""),"　",MAX(IF(AND(HO37&lt;=HY14,HQ37&gt;HZ14),HZ14-HY14,IF(HQ37&lt;=HZ14,0,IF(AND(HO37&gt;HY14,HQ37&gt;HZ14),HZ14-HO37,0))),0)),0)</f>
        <v>　</v>
      </c>
      <c r="HZ37" s="857"/>
      <c r="IA37" s="858"/>
      <c r="IB37" s="856" t="str">
        <f>IFERROR(IF(OR(HN37="日",HN37="祝",HN37=0,HO37=""),"　",MAX(IF(HO37&gt;IB14,HQ37-HO37,IF(HO37&lt;=IB14,HQ37-IB14,0)),0)),0)</f>
        <v>　</v>
      </c>
      <c r="IC37" s="857"/>
      <c r="ID37" s="858"/>
      <c r="IE37" s="856" t="str">
        <f>IFERROR(IF(OR(HN37="日",HN37="祝",HN37=0,HO37=""),"　",MAX(IF(AND(HO37&lt;=IE14,HQ37&gt;IF14),IF14-IE14,IF(AND(HO37&gt;IE14,HQ37&lt;=IF14),HQ37-HO37,IF(AND(HO37&lt;=IE14,HQ37&lt;=IF14),HQ37-IE14,IF(AND(HO37&gt;IE14,HQ37&gt;IF14),IF14-HO37,0)))),0)),0)</f>
        <v>　</v>
      </c>
      <c r="IF37" s="857"/>
      <c r="IG37" s="858"/>
      <c r="IH37" s="856" t="str">
        <f>IFERROR(IF(OR(HN37="日",HN37="祝",HN37=0,HO37=""),"　",MAX(IF(AND(HO37&gt;IK14,HQ37&gt;II14),0,IF(AND(HO37&lt;=IK14,HO37&gt;IH14,HQ37&gt;II14),IK14-HO37,IF(AND(HO37&lt;=IK14,HO37&lt;=IH14,HQ37&gt;II14),IK14-IH14,IF(AND(HO37&gt;IH14,HQ37&lt;=II14),HQ37-HO37,IF(AND(HO37&lt;=IH14,HQ37&lt;=II14),HQ37-IH14,0))))),0)),0)</f>
        <v>　</v>
      </c>
      <c r="II37" s="857"/>
      <c r="IJ37" s="858"/>
      <c r="IK37" s="856" t="str">
        <f>IFERROR(IF(OR(HN37="日",HN37="祝",HN37=0,HO37=""),"　",MAX(IF(AND(HO37&lt;=IK14,HQ37&gt;IL14),IL14-IK14,IF(HQ37&lt;=IL14,0,IF(AND(HO37&gt;IK14,HQ37&gt;IL14),IL14-HO37,0))),0)),0)</f>
        <v>　</v>
      </c>
      <c r="IL37" s="857"/>
      <c r="IM37" s="858"/>
      <c r="IN37" s="856" t="str">
        <f t="shared" si="4"/>
        <v>　</v>
      </c>
      <c r="IO37" s="857"/>
      <c r="IP37" s="858"/>
      <c r="IQ37" s="859" t="str">
        <f>IF(IT37="×",TIME(0,0,0),IF(JD4="非常勤",HS37,IE37))</f>
        <v>　</v>
      </c>
      <c r="IR37" s="860"/>
      <c r="IS37" s="861"/>
      <c r="IT37" s="352"/>
      <c r="IU37" s="859" t="str">
        <f>IF(IX37="×",TIME(0,0,0),IF(JD4="非常勤",HV37,IH37))</f>
        <v>　</v>
      </c>
      <c r="IV37" s="860"/>
      <c r="IW37" s="861"/>
      <c r="IX37" s="352"/>
      <c r="IY37" s="859" t="str">
        <f>IF(JB37="×",TIME(0,0,0),IF(JD4="非常勤",HY37,IK37))</f>
        <v>　</v>
      </c>
      <c r="IZ37" s="860"/>
      <c r="JA37" s="861"/>
      <c r="JB37" s="352"/>
      <c r="JC37" s="859" t="str">
        <f>IF(JF37="×",TIME(0,0,0),IF(JD4="非常勤",IB37,IN37))</f>
        <v>　</v>
      </c>
      <c r="JD37" s="860"/>
      <c r="JE37" s="861"/>
      <c r="JF37" s="352"/>
      <c r="JG37" s="862"/>
      <c r="JH37" s="863"/>
      <c r="JI37" s="862"/>
      <c r="JJ37" s="864"/>
      <c r="JK37" s="863"/>
      <c r="JL37" s="865"/>
      <c r="JM37" s="866"/>
      <c r="JN37" s="866"/>
      <c r="JO37" s="867"/>
      <c r="JP37" s="377">
        <f>$A$37</f>
        <v>23</v>
      </c>
      <c r="JQ37" s="378" t="str">
        <f>$B$37</f>
        <v>木</v>
      </c>
      <c r="JR37" s="854"/>
      <c r="JS37" s="855"/>
      <c r="JT37" s="854"/>
      <c r="JU37" s="855"/>
      <c r="JV37" s="856" t="str">
        <f>IFERROR(IF(OR(JQ37="日",JQ37="祝",JQ37=0,JR37=""),"　",MAX(IF(AND(JR37&lt;=JV14,JT37&gt;JW14),JW14-JV14,IF(AND(JR37&gt;JV14,JT37&lt;=JW14),JT37-JR37,IF(AND(JR37&lt;=JV14,JT37&lt;=JW14),JT37-JV14,IF(AND(JR37&gt;JV14,JT37&gt;JW14),JW14-JR37,0)))),0)),0)</f>
        <v>　</v>
      </c>
      <c r="JW37" s="857"/>
      <c r="JX37" s="858"/>
      <c r="JY37" s="856" t="str">
        <f>IFERROR(IF(OR(JQ37="日",JQ37="祝",JQ37=0,JR37=""),"　",MAX(IF(AND(JR37&gt;KB14,JT37&gt;JZ14),0,IF(AND(JR37&lt;=KB14,JR37&gt;JY14,JT37&gt;JZ14),KB14-JR37,IF(AND(JR37&lt;=KB14,JR37&lt;=JY14,JT37&gt;JZ14),KB14-JY14,IF(AND(JR37&gt;JY14,JT37&lt;=JZ14),JT37-JR37,IF(AND(JR37&lt;=JY14,JT37&lt;=JZ14),JT37-JY14,0))))),0)),0)</f>
        <v>　</v>
      </c>
      <c r="JZ37" s="857"/>
      <c r="KA37" s="858"/>
      <c r="KB37" s="856" t="str">
        <f>IFERROR(IF(OR(JQ37="日",JQ37="祝",JQ37=0,JR37=""),"　",MAX(IF(AND(JR37&lt;=KB14,JT37&gt;KC14),KC14-KB14,IF(JT37&lt;=KC14,0,IF(AND(JR37&gt;KB14,JT37&gt;KC14),KC14-JR37,0))),0)),0)</f>
        <v>　</v>
      </c>
      <c r="KC37" s="857"/>
      <c r="KD37" s="858"/>
      <c r="KE37" s="856" t="str">
        <f>IFERROR(IF(OR(JQ37="日",JQ37="祝",JQ37=0,JR37=""),"　",MAX(IF(JR37&gt;KE14,JT37-JR37,IF(JR37&lt;=KE14,JT37-KE14,0)),0)),0)</f>
        <v>　</v>
      </c>
      <c r="KF37" s="857"/>
      <c r="KG37" s="858"/>
      <c r="KH37" s="856" t="str">
        <f>IFERROR(IF(OR(JQ37="日",JQ37="祝",JQ37=0,JR37=""),"　",MAX(IF(AND(JR37&lt;=KH14,JT37&gt;KI14),KI14-KH14,IF(AND(JR37&gt;KH14,JT37&lt;=KI14),JT37-JR37,IF(AND(JR37&lt;=KH14,JT37&lt;=KI14),JT37-KH14,IF(AND(JR37&gt;KH14,JT37&gt;KI14),KI14-JR37,0)))),0)),0)</f>
        <v>　</v>
      </c>
      <c r="KI37" s="857"/>
      <c r="KJ37" s="858"/>
      <c r="KK37" s="856" t="str">
        <f>IFERROR(IF(OR(JQ37="日",JQ37="祝",JQ37=0,JR37=""),"　",MAX(IF(AND(JR37&gt;KN14,JT37&gt;KL14),0,IF(AND(JR37&lt;=KN14,JR37&gt;KK14,JT37&gt;KL14),KN14-JR37,IF(AND(JR37&lt;=KN14,JR37&lt;=KK14,JT37&gt;KL14),KN14-KK14,IF(AND(JR37&gt;KK14,JT37&lt;=KL14),JT37-JR37,IF(AND(JR37&lt;=KK14,JT37&lt;=KL14),JT37-KK14,0))))),0)),0)</f>
        <v>　</v>
      </c>
      <c r="KL37" s="857"/>
      <c r="KM37" s="858"/>
      <c r="KN37" s="856" t="str">
        <f>IFERROR(IF(OR(JQ37="日",JQ37="祝",JQ37=0,JR37=""),"　",MAX(IF(AND(JR37&lt;=KN14,JT37&gt;KO14),KO14-KN14,IF(JT37&lt;=KO14,0,IF(AND(JR37&gt;KN14,JT37&gt;KO14),KO14-JR37,0))),0)),0)</f>
        <v>　</v>
      </c>
      <c r="KO37" s="857"/>
      <c r="KP37" s="858"/>
      <c r="KQ37" s="856" t="str">
        <f t="shared" si="5"/>
        <v>　</v>
      </c>
      <c r="KR37" s="857"/>
      <c r="KS37" s="858"/>
      <c r="KT37" s="859" t="str">
        <f>IF(KW37="×",TIME(0,0,0),IF(LG4="非常勤",JV37,KH37))</f>
        <v>　</v>
      </c>
      <c r="KU37" s="860"/>
      <c r="KV37" s="861"/>
      <c r="KW37" s="352"/>
      <c r="KX37" s="859" t="str">
        <f>IF(LA37="×",TIME(0,0,0),IF(LG4="非常勤",JY37,KK37))</f>
        <v>　</v>
      </c>
      <c r="KY37" s="860"/>
      <c r="KZ37" s="861"/>
      <c r="LA37" s="352"/>
      <c r="LB37" s="859" t="str">
        <f>IF(LE37="×",TIME(0,0,0),IF(LG4="非常勤",KB37,KN37))</f>
        <v>　</v>
      </c>
      <c r="LC37" s="860"/>
      <c r="LD37" s="861"/>
      <c r="LE37" s="352"/>
      <c r="LF37" s="859" t="str">
        <f>IF(LI37="×",TIME(0,0,0),IF(LG4="非常勤",KE37,KQ37))</f>
        <v>　</v>
      </c>
      <c r="LG37" s="860"/>
      <c r="LH37" s="861"/>
      <c r="LI37" s="352"/>
      <c r="LJ37" s="862"/>
      <c r="LK37" s="863"/>
      <c r="LL37" s="862"/>
      <c r="LM37" s="864"/>
      <c r="LN37" s="863"/>
      <c r="LO37" s="865"/>
      <c r="LP37" s="866"/>
      <c r="LQ37" s="866"/>
      <c r="LR37" s="867"/>
      <c r="LS37" s="377">
        <f>$A$37</f>
        <v>23</v>
      </c>
      <c r="LT37" s="378" t="str">
        <f>$B$37</f>
        <v>木</v>
      </c>
      <c r="LU37" s="854"/>
      <c r="LV37" s="855"/>
      <c r="LW37" s="854"/>
      <c r="LX37" s="855"/>
      <c r="LY37" s="856" t="str">
        <f>IFERROR(IF(OR(LT37="日",LT37="祝",LT37=0,LU37=""),"　",MAX(IF(AND(LU37&lt;=LY14,LW37&gt;LZ14),LZ14-LY14,IF(AND(LU37&gt;LY14,LW37&lt;=LZ14),LW37-LU37,IF(AND(LU37&lt;=LY14,LW37&lt;=LZ14),LW37-LY14,IF(AND(LU37&gt;LY14,LW37&gt;LZ14),LZ14-LU37,0)))),0)),0)</f>
        <v>　</v>
      </c>
      <c r="LZ37" s="857"/>
      <c r="MA37" s="858"/>
      <c r="MB37" s="856" t="str">
        <f>IFERROR(IF(OR(LT37="日",LT37="祝",LT37=0,LU37=""),"　",MAX(IF(AND(LU37&gt;ME14,LW37&gt;MC14),0,IF(AND(LU37&lt;=ME14,LU37&gt;MB14,LW37&gt;MC14),ME14-LU37,IF(AND(LU37&lt;=ME14,LU37&lt;=MB14,LW37&gt;MC14),ME14-MB14,IF(AND(LU37&gt;MB14,LW37&lt;=MC14),LW37-LU37,IF(AND(LU37&lt;=MB14,LW37&lt;=MC14),LW37-MB14,0))))),0)),0)</f>
        <v>　</v>
      </c>
      <c r="MC37" s="857"/>
      <c r="MD37" s="858"/>
      <c r="ME37" s="856" t="str">
        <f>IFERROR(IF(OR(LT37="日",LT37="祝",LT37=0,LU37=""),"　",MAX(IF(AND(LU37&lt;=ME14,LW37&gt;MF14),MF14-ME14,IF(LW37&lt;=MF14,0,IF(AND(LU37&gt;ME14,LW37&gt;MF14),MF14-LU37,0))),0)),0)</f>
        <v>　</v>
      </c>
      <c r="MF37" s="857"/>
      <c r="MG37" s="858"/>
      <c r="MH37" s="856" t="str">
        <f>IFERROR(IF(OR(LT37="日",LT37="祝",LT37=0,LU37=""),"　",MAX(IF(LU37&gt;MH14,LW37-LU37,IF(LU37&lt;=MH14,LW37-MH14,0)),0)),0)</f>
        <v>　</v>
      </c>
      <c r="MI37" s="857"/>
      <c r="MJ37" s="858"/>
      <c r="MK37" s="856" t="str">
        <f>IFERROR(IF(OR(LT37="日",LT37="祝",LT37=0,LU37=""),"　",MAX(IF(AND(LU37&lt;=MK14,LW37&gt;ML14),ML14-MK14,IF(AND(LU37&gt;MK14,LW37&lt;=ML14),LW37-LU37,IF(AND(LU37&lt;=MK14,LW37&lt;=ML14),LW37-MK14,IF(AND(LU37&gt;MK14,LW37&gt;ML14),ML14-LU37,0)))),0)),0)</f>
        <v>　</v>
      </c>
      <c r="ML37" s="857"/>
      <c r="MM37" s="858"/>
      <c r="MN37" s="856" t="str">
        <f>IFERROR(IF(OR(LT37="日",LT37="祝",LT37=0,LU37=""),"　",MAX(IF(AND(LU37&gt;MQ14,LW37&gt;MO14),0,IF(AND(LU37&lt;=MQ14,LU37&gt;MN14,LW37&gt;MO14),MQ14-LU37,IF(AND(LU37&lt;=MQ14,LU37&lt;=MN14,LW37&gt;MO14),MQ14-MN14,IF(AND(LU37&gt;MN14,LW37&lt;=MO14),LW37-LU37,IF(AND(LU37&lt;=MN14,LW37&lt;=MO14),LW37-MN14,0))))),0)),0)</f>
        <v>　</v>
      </c>
      <c r="MO37" s="857"/>
      <c r="MP37" s="858"/>
      <c r="MQ37" s="856" t="str">
        <f>IFERROR(IF(OR(LT37="日",LT37="祝",LT37=0,LU37=""),"　",MAX(IF(AND(LU37&lt;=MQ14,LW37&gt;MR14),MR14-MQ14,IF(LW37&lt;=MR14,0,IF(AND(LU37&gt;MQ14,LW37&gt;MR14),MR14-LU37,0))),0)),0)</f>
        <v>　</v>
      </c>
      <c r="MR37" s="857"/>
      <c r="MS37" s="858"/>
      <c r="MT37" s="856" t="str">
        <f t="shared" si="6"/>
        <v>　</v>
      </c>
      <c r="MU37" s="857"/>
      <c r="MV37" s="858"/>
      <c r="MW37" s="859" t="str">
        <f>IF(MZ37="×",TIME(0,0,0),IF(NJ4="非常勤",LY37,MK37))</f>
        <v>　</v>
      </c>
      <c r="MX37" s="860"/>
      <c r="MY37" s="861"/>
      <c r="MZ37" s="352"/>
      <c r="NA37" s="859" t="str">
        <f>IF(ND37="×",TIME(0,0,0),IF(NJ4="非常勤",MB37,MN37))</f>
        <v>　</v>
      </c>
      <c r="NB37" s="860"/>
      <c r="NC37" s="861"/>
      <c r="ND37" s="352"/>
      <c r="NE37" s="859" t="str">
        <f>IF(NH37="×",TIME(0,0,0),IF(NJ4="非常勤",ME37,MQ37))</f>
        <v>　</v>
      </c>
      <c r="NF37" s="860"/>
      <c r="NG37" s="861"/>
      <c r="NH37" s="352"/>
      <c r="NI37" s="859" t="str">
        <f>IF(NL37="×",TIME(0,0,0),IF(NJ4="非常勤",MH37,MT37))</f>
        <v>　</v>
      </c>
      <c r="NJ37" s="860"/>
      <c r="NK37" s="861"/>
      <c r="NL37" s="352"/>
      <c r="NM37" s="862"/>
      <c r="NN37" s="863"/>
      <c r="NO37" s="862"/>
      <c r="NP37" s="864"/>
      <c r="NQ37" s="863"/>
      <c r="NR37" s="865"/>
      <c r="NS37" s="866"/>
      <c r="NT37" s="866"/>
      <c r="NU37" s="867"/>
      <c r="NV37" s="377">
        <f>$A$37</f>
        <v>23</v>
      </c>
      <c r="NW37" s="378" t="str">
        <f>$B$37</f>
        <v>木</v>
      </c>
      <c r="NX37" s="854"/>
      <c r="NY37" s="855"/>
      <c r="NZ37" s="854"/>
      <c r="OA37" s="855"/>
      <c r="OB37" s="856" t="str">
        <f>IFERROR(IF(OR(NW37="日",NW37="祝",NW37=0,NX37=""),"　",MAX(IF(AND(NX37&lt;=OB14,NZ37&gt;OC14),OC14-OB14,IF(AND(NX37&gt;OB14,NZ37&lt;=OC14),NZ37-NX37,IF(AND(NX37&lt;=OB14,NZ37&lt;=OC14),NZ37-OB14,IF(AND(NX37&gt;OB14,NZ37&gt;OC14),OC14-NX37,0)))),0)),0)</f>
        <v>　</v>
      </c>
      <c r="OC37" s="857"/>
      <c r="OD37" s="858"/>
      <c r="OE37" s="856" t="str">
        <f>IFERROR(IF(OR(NW37="日",NW37="祝",NW37=0,NX37=""),"　",MAX(IF(AND(NX37&gt;OH14,NZ37&gt;OF14),0,IF(AND(NX37&lt;=OH14,NX37&gt;OE14,NZ37&gt;OF14),OH14-NX37,IF(AND(NX37&lt;=OH14,NX37&lt;=OE14,NZ37&gt;OF14),OH14-OE14,IF(AND(NX37&gt;OE14,NZ37&lt;=OF14),NZ37-NX37,IF(AND(NX37&lt;=OE14,NZ37&lt;=OF14),NZ37-OE14,0))))),0)),0)</f>
        <v>　</v>
      </c>
      <c r="OF37" s="857"/>
      <c r="OG37" s="858"/>
      <c r="OH37" s="856" t="str">
        <f>IFERROR(IF(OR(NW37="日",NW37="祝",NW37=0,NX37=""),"　",MAX(IF(AND(NX37&lt;=OH14,NZ37&gt;OI14),OI14-OH14,IF(NZ37&lt;=OI14,0,IF(AND(NX37&gt;OH14,NZ37&gt;OI14),OI14-NX37,0))),0)),0)</f>
        <v>　</v>
      </c>
      <c r="OI37" s="857"/>
      <c r="OJ37" s="858"/>
      <c r="OK37" s="856" t="str">
        <f>IFERROR(IF(OR(NW37="日",NW37="祝",NW37=0,NX37=""),"　",MAX(IF(NX37&gt;OK14,NZ37-NX37,IF(NX37&lt;=OK14,NZ37-OK14,0)),0)),0)</f>
        <v>　</v>
      </c>
      <c r="OL37" s="857"/>
      <c r="OM37" s="858"/>
      <c r="ON37" s="856" t="str">
        <f>IFERROR(IF(OR(NW37="日",NW37="祝",NW37=0,NX37=""),"　",MAX(IF(AND(NX37&lt;=ON14,NZ37&gt;OO14),OO14-ON14,IF(AND(NX37&gt;ON14,NZ37&lt;=OO14),NZ37-NX37,IF(AND(NX37&lt;=ON14,NZ37&lt;=OO14),NZ37-ON14,IF(AND(NX37&gt;ON14,NZ37&gt;OO14),OO14-NX37,0)))),0)),0)</f>
        <v>　</v>
      </c>
      <c r="OO37" s="857"/>
      <c r="OP37" s="858"/>
      <c r="OQ37" s="856" t="str">
        <f>IFERROR(IF(OR(NW37="日",NW37="祝",NW37=0,NX37=""),"　",MAX(IF(AND(NX37&gt;OT14,NZ37&gt;OR14),0,IF(AND(NX37&lt;=OT14,NX37&gt;OQ14,NZ37&gt;OR14),OT14-NX37,IF(AND(NX37&lt;=OT14,NX37&lt;=OQ14,NZ37&gt;OR14),OT14-OQ14,IF(AND(NX37&gt;OQ14,NZ37&lt;=OR14),NZ37-NX37,IF(AND(NX37&lt;=OQ14,NZ37&lt;=OR14),NZ37-OQ14,0))))),0)),0)</f>
        <v>　</v>
      </c>
      <c r="OR37" s="857"/>
      <c r="OS37" s="858"/>
      <c r="OT37" s="856" t="str">
        <f>IFERROR(IF(OR(NW37="日",NW37="祝",NW37=0,NX37=""),"　",MAX(IF(AND(NX37&lt;=OT14,NZ37&gt;OU14),OU14-OT14,IF(NZ37&lt;=OU14,0,IF(AND(NX37&gt;OT14,NZ37&gt;OU14),OU14-NX37,0))),0)),0)</f>
        <v>　</v>
      </c>
      <c r="OU37" s="857"/>
      <c r="OV37" s="858"/>
      <c r="OW37" s="856" t="str">
        <f t="shared" si="7"/>
        <v>　</v>
      </c>
      <c r="OX37" s="857"/>
      <c r="OY37" s="858"/>
      <c r="OZ37" s="859" t="str">
        <f>IF(PC37="×",TIME(0,0,0),IF(PM4="非常勤",OB37,ON37))</f>
        <v>　</v>
      </c>
      <c r="PA37" s="860"/>
      <c r="PB37" s="861"/>
      <c r="PC37" s="352"/>
      <c r="PD37" s="859" t="str">
        <f>IF(PG37="×",TIME(0,0,0),IF(PM4="非常勤",OE37,OQ37))</f>
        <v>　</v>
      </c>
      <c r="PE37" s="860"/>
      <c r="PF37" s="861"/>
      <c r="PG37" s="352"/>
      <c r="PH37" s="859" t="str">
        <f>IF(PK37="×",TIME(0,0,0),IF(PM4="非常勤",OH37,OT37))</f>
        <v>　</v>
      </c>
      <c r="PI37" s="860"/>
      <c r="PJ37" s="861"/>
      <c r="PK37" s="352"/>
      <c r="PL37" s="859" t="str">
        <f>IF(PO37="×",TIME(0,0,0),IF(PM4="非常勤",OK37,OW37))</f>
        <v>　</v>
      </c>
      <c r="PM37" s="860"/>
      <c r="PN37" s="861"/>
      <c r="PO37" s="352"/>
      <c r="PP37" s="862"/>
      <c r="PQ37" s="863"/>
      <c r="PR37" s="862"/>
      <c r="PS37" s="864"/>
      <c r="PT37" s="863"/>
      <c r="PU37" s="865"/>
      <c r="PV37" s="866"/>
      <c r="PW37" s="866"/>
      <c r="PX37" s="867"/>
      <c r="PY37" s="377">
        <f>$A$37</f>
        <v>23</v>
      </c>
      <c r="PZ37" s="378" t="str">
        <f>$B$37</f>
        <v>木</v>
      </c>
      <c r="QA37" s="854"/>
      <c r="QB37" s="855"/>
      <c r="QC37" s="854"/>
      <c r="QD37" s="855"/>
      <c r="QE37" s="856" t="str">
        <f>IFERROR(IF(OR(PZ37="日",PZ37="祝",PZ37=0,QA37=""),"　",MAX(IF(AND(QA37&lt;=QE14,QC37&gt;QF14),QF14-QE14,IF(AND(QA37&gt;QE14,QC37&lt;=QF14),QC37-QA37,IF(AND(QA37&lt;=QE14,QC37&lt;=QF14),QC37-QE14,IF(AND(QA37&gt;QE14,QC37&gt;QF14),QF14-QA37,0)))),0)),0)</f>
        <v>　</v>
      </c>
      <c r="QF37" s="857"/>
      <c r="QG37" s="858"/>
      <c r="QH37" s="856" t="str">
        <f>IFERROR(IF(OR(PZ37="日",PZ37="祝",PZ37=0,QA37=""),"　",MAX(IF(AND(QA37&gt;QK14,QC37&gt;QI14),0,IF(AND(QA37&lt;=QK14,QA37&gt;QH14,QC37&gt;QI14),QK14-QA37,IF(AND(QA37&lt;=QK14,QA37&lt;=QH14,QC37&gt;QI14),QK14-QH14,IF(AND(QA37&gt;QH14,QC37&lt;=QI14),QC37-QA37,IF(AND(QA37&lt;=QH14,QC37&lt;=QI14),QC37-QH14,0))))),0)),0)</f>
        <v>　</v>
      </c>
      <c r="QI37" s="857"/>
      <c r="QJ37" s="858"/>
      <c r="QK37" s="856" t="str">
        <f>IFERROR(IF(OR(PZ37="日",PZ37="祝",PZ37=0,QA37=""),"　",MAX(IF(AND(QA37&lt;=QK14,QC37&gt;QL14),QL14-QK14,IF(QC37&lt;=QL14,0,IF(AND(QA37&gt;QK14,QC37&gt;QL14),QL14-QA37,0))),0)),0)</f>
        <v>　</v>
      </c>
      <c r="QL37" s="857"/>
      <c r="QM37" s="858"/>
      <c r="QN37" s="856" t="str">
        <f>IFERROR(IF(OR(PZ37="日",PZ37="祝",PZ37=0,QA37=""),"　",MAX(IF(QA37&gt;QN14,QC37-QA37,IF(QA37&lt;=QN14,QC37-QN14,0)),0)),0)</f>
        <v>　</v>
      </c>
      <c r="QO37" s="857"/>
      <c r="QP37" s="858"/>
      <c r="QQ37" s="856" t="str">
        <f>IFERROR(IF(OR(PZ37="日",PZ37="祝",PZ37=0,QA37=""),"　",MAX(IF(AND(QA37&lt;=QQ14,QC37&gt;QR14),QR14-QQ14,IF(AND(QA37&gt;QQ14,QC37&lt;=QR14),QC37-QA37,IF(AND(QA37&lt;=QQ14,QC37&lt;=QR14),QC37-QQ14,IF(AND(QA37&gt;QQ14,QC37&gt;QR14),QR14-QA37,0)))),0)),0)</f>
        <v>　</v>
      </c>
      <c r="QR37" s="857"/>
      <c r="QS37" s="858"/>
      <c r="QT37" s="856" t="str">
        <f>IFERROR(IF(OR(PZ37="日",PZ37="祝",PZ37=0,QA37=""),"　",MAX(IF(AND(QA37&gt;QW14,QC37&gt;QU14),0,IF(AND(QA37&lt;=QW14,QA37&gt;QT14,QC37&gt;QU14),QW14-QA37,IF(AND(QA37&lt;=QW14,QA37&lt;=QT14,QC37&gt;QU14),QW14-QT14,IF(AND(QA37&gt;QT14,QC37&lt;=QU14),QC37-QA37,IF(AND(QA37&lt;=QT14,QC37&lt;=QU14),QC37-QT14,0))))),0)),0)</f>
        <v>　</v>
      </c>
      <c r="QU37" s="857"/>
      <c r="QV37" s="858"/>
      <c r="QW37" s="856" t="str">
        <f>IFERROR(IF(OR(PZ37="日",PZ37="祝",PZ37=0,QA37=""),"　",MAX(IF(AND(QA37&lt;=QW14,QC37&gt;QX14),QX14-QW14,IF(QC37&lt;=QX14,0,IF(AND(QA37&gt;QW14,QC37&gt;QX14),QX14-QA37,0))),0)),0)</f>
        <v>　</v>
      </c>
      <c r="QX37" s="857"/>
      <c r="QY37" s="858"/>
      <c r="QZ37" s="856" t="str">
        <f t="shared" si="8"/>
        <v>　</v>
      </c>
      <c r="RA37" s="857"/>
      <c r="RB37" s="858"/>
      <c r="RC37" s="859" t="str">
        <f>IF(RF37="×",TIME(0,0,0),IF(RP4="非常勤",QE37,QQ37))</f>
        <v>　</v>
      </c>
      <c r="RD37" s="860"/>
      <c r="RE37" s="861"/>
      <c r="RF37" s="352"/>
      <c r="RG37" s="859" t="str">
        <f>IF(RJ37="×",TIME(0,0,0),IF(RP4="非常勤",QH37,QT37))</f>
        <v>　</v>
      </c>
      <c r="RH37" s="860"/>
      <c r="RI37" s="861"/>
      <c r="RJ37" s="352"/>
      <c r="RK37" s="859" t="str">
        <f>IF(RN37="×",TIME(0,0,0),IF(RP4="非常勤",QK37,QW37))</f>
        <v>　</v>
      </c>
      <c r="RL37" s="860"/>
      <c r="RM37" s="861"/>
      <c r="RN37" s="352"/>
      <c r="RO37" s="859" t="str">
        <f>IF(RR37="×",TIME(0,0,0),IF(RP4="非常勤",QN37,QZ37))</f>
        <v>　</v>
      </c>
      <c r="RP37" s="860"/>
      <c r="RQ37" s="861"/>
      <c r="RR37" s="352"/>
      <c r="RS37" s="862"/>
      <c r="RT37" s="863"/>
      <c r="RU37" s="862"/>
      <c r="RV37" s="864"/>
      <c r="RW37" s="863"/>
      <c r="RX37" s="865"/>
      <c r="RY37" s="866"/>
      <c r="RZ37" s="866"/>
      <c r="SA37" s="867"/>
      <c r="SB37" s="377">
        <f>$A$37</f>
        <v>23</v>
      </c>
      <c r="SC37" s="378" t="str">
        <f>$B$37</f>
        <v>木</v>
      </c>
      <c r="SD37" s="854"/>
      <c r="SE37" s="855"/>
      <c r="SF37" s="854"/>
      <c r="SG37" s="855"/>
      <c r="SH37" s="856" t="str">
        <f>IFERROR(IF(OR(SC37="日",SC37="祝",SC37=0,SD37=""),"　",MAX(IF(AND(SD37&lt;=SH14,SF37&gt;SI14),SI14-SH14,IF(AND(SD37&gt;SH14,SF37&lt;=SI14),SF37-SD37,IF(AND(SD37&lt;=SH14,SF37&lt;=SI14),SF37-SH14,IF(AND(SD37&gt;SH14,SF37&gt;SI14),SI14-SD37,0)))),0)),0)</f>
        <v>　</v>
      </c>
      <c r="SI37" s="857"/>
      <c r="SJ37" s="858"/>
      <c r="SK37" s="856" t="str">
        <f>IFERROR(IF(OR(SC37="日",SC37="祝",SC37=0,SD37=""),"　",MAX(IF(AND(SD37&gt;SN14,SF37&gt;SL14),0,IF(AND(SD37&lt;=SN14,SD37&gt;SK14,SF37&gt;SL14),SN14-SD37,IF(AND(SD37&lt;=SN14,SD37&lt;=SK14,SF37&gt;SL14),SN14-SK14,IF(AND(SD37&gt;SK14,SF37&lt;=SL14),SF37-SD37,IF(AND(SD37&lt;=SK14,SF37&lt;=SL14),SF37-SK14,0))))),0)),0)</f>
        <v>　</v>
      </c>
      <c r="SL37" s="857"/>
      <c r="SM37" s="858"/>
      <c r="SN37" s="856" t="str">
        <f>IFERROR(IF(OR(SC37="日",SC37="祝",SC37=0,SD37=""),"　",MAX(IF(AND(SD37&lt;=SN14,SF37&gt;SO14),SO14-SN14,IF(SF37&lt;=SO14,0,IF(AND(SD37&gt;SN14,SF37&gt;SO14),SO14-SD37,0))),0)),0)</f>
        <v>　</v>
      </c>
      <c r="SO37" s="857"/>
      <c r="SP37" s="858"/>
      <c r="SQ37" s="856" t="str">
        <f>IFERROR(IF(OR(SC37="日",SC37="祝",SC37=0,SD37=""),"　",MAX(IF(SD37&gt;SQ14,SF37-SD37,IF(SD37&lt;=SQ14,SF37-SQ14,0)),0)),0)</f>
        <v>　</v>
      </c>
      <c r="SR37" s="857"/>
      <c r="SS37" s="858"/>
      <c r="ST37" s="856" t="str">
        <f>IFERROR(IF(OR(SC37="日",SC37="祝",SC37=0,SD37=""),"　",MAX(IF(AND(SD37&lt;=ST14,SF37&gt;SU14),SU14-ST14,IF(AND(SD37&gt;ST14,SF37&lt;=SU14),SF37-SD37,IF(AND(SD37&lt;=ST14,SF37&lt;=SU14),SF37-ST14,IF(AND(SD37&gt;ST14,SF37&gt;SU14),SU14-SD37,0)))),0)),0)</f>
        <v>　</v>
      </c>
      <c r="SU37" s="857"/>
      <c r="SV37" s="858"/>
      <c r="SW37" s="856" t="str">
        <f>IFERROR(IF(OR(SC37="日",SC37="祝",SC37=0,SD37=""),"　",MAX(IF(AND(SD37&gt;SZ14,SF37&gt;SX14),0,IF(AND(SD37&lt;=SZ14,SD37&gt;SW14,SF37&gt;SX14),SZ14-SD37,IF(AND(SD37&lt;=SZ14,SD37&lt;=SW14,SF37&gt;SX14),SZ14-SW14,IF(AND(SD37&gt;SW14,SF37&lt;=SX14),SF37-SD37,IF(AND(SD37&lt;=SW14,SF37&lt;=SX14),SF37-SW14,0))))),0)),0)</f>
        <v>　</v>
      </c>
      <c r="SX37" s="857"/>
      <c r="SY37" s="858"/>
      <c r="SZ37" s="856" t="str">
        <f>IFERROR(IF(OR(SC37="日",SC37="祝",SC37=0,SD37=""),"　",MAX(IF(AND(SD37&lt;=SZ14,SF37&gt;TA14),TA14-SZ14,IF(SF37&lt;=TA14,0,IF(AND(SD37&gt;SZ14,SF37&gt;TA14),TA14-SD37,0))),0)),0)</f>
        <v>　</v>
      </c>
      <c r="TA37" s="857"/>
      <c r="TB37" s="858"/>
      <c r="TC37" s="856" t="str">
        <f t="shared" si="9"/>
        <v>　</v>
      </c>
      <c r="TD37" s="857"/>
      <c r="TE37" s="858"/>
      <c r="TF37" s="859" t="str">
        <f>IF(TI37="×",TIME(0,0,0),IF(TS4="非常勤",SH37,ST37))</f>
        <v>　</v>
      </c>
      <c r="TG37" s="860"/>
      <c r="TH37" s="861"/>
      <c r="TI37" s="352"/>
      <c r="TJ37" s="859" t="str">
        <f>IF(TM37="×",TIME(0,0,0),IF(TS4="非常勤",SK37,SW37))</f>
        <v>　</v>
      </c>
      <c r="TK37" s="860"/>
      <c r="TL37" s="861"/>
      <c r="TM37" s="352"/>
      <c r="TN37" s="859" t="str">
        <f>IF(TQ37="×",TIME(0,0,0),IF(TS4="非常勤",SN37,SZ37))</f>
        <v>　</v>
      </c>
      <c r="TO37" s="860"/>
      <c r="TP37" s="861"/>
      <c r="TQ37" s="352"/>
      <c r="TR37" s="859" t="str">
        <f>IF(TU37="×",TIME(0,0,0),IF(TS4="非常勤",SQ37,TC37))</f>
        <v>　</v>
      </c>
      <c r="TS37" s="860"/>
      <c r="TT37" s="861"/>
      <c r="TU37" s="352"/>
      <c r="TV37" s="862"/>
      <c r="TW37" s="863"/>
      <c r="TX37" s="862"/>
      <c r="TY37" s="864"/>
      <c r="TZ37" s="863"/>
      <c r="UA37" s="865"/>
      <c r="UB37" s="866"/>
      <c r="UC37" s="866"/>
      <c r="UD37" s="867"/>
      <c r="UE37" s="377">
        <f>$A$37</f>
        <v>23</v>
      </c>
      <c r="UF37" s="378" t="str">
        <f>$B$37</f>
        <v>木</v>
      </c>
      <c r="UG37" s="854"/>
      <c r="UH37" s="855"/>
      <c r="UI37" s="854"/>
      <c r="UJ37" s="855"/>
      <c r="UK37" s="856" t="str">
        <f>IFERROR(IF(OR(UF37="日",UF37="祝",UF37=0,UG37=""),"　",MAX(IF(AND(UG37&lt;=UK14,UI37&gt;UL14),UL14-UK14,IF(AND(UG37&gt;UK14,UI37&lt;=UL14),UI37-UG37,IF(AND(UG37&lt;=UK14,UI37&lt;=UL14),UI37-UK14,IF(AND(UG37&gt;UK14,UI37&gt;UL14),UL14-UG37,0)))),0)),0)</f>
        <v>　</v>
      </c>
      <c r="UL37" s="857"/>
      <c r="UM37" s="858"/>
      <c r="UN37" s="856" t="str">
        <f>IFERROR(IF(OR(UF37="日",UF37="祝",UF37=0,UG37=""),"　",MAX(IF(AND(UG37&gt;UQ14,UI37&gt;UO14),0,IF(AND(UG37&lt;=UQ14,UG37&gt;UN14,UI37&gt;UO14),UQ14-UG37,IF(AND(UG37&lt;=UQ14,UG37&lt;=UN14,UI37&gt;UO14),UQ14-UN14,IF(AND(UG37&gt;UN14,UI37&lt;=UO14),UI37-UG37,IF(AND(UG37&lt;=UN14,UI37&lt;=UO14),UI37-UN14,0))))),0)),0)</f>
        <v>　</v>
      </c>
      <c r="UO37" s="857"/>
      <c r="UP37" s="858"/>
      <c r="UQ37" s="856" t="str">
        <f>IFERROR(IF(OR(UF37="日",UF37="祝",UF37=0,UG37=""),"　",MAX(IF(AND(UG37&lt;=UQ14,UI37&gt;UR14),UR14-UQ14,IF(UI37&lt;=UR14,0,IF(AND(UG37&gt;UQ14,UI37&gt;UR14),UR14-UG37,0))),0)),0)</f>
        <v>　</v>
      </c>
      <c r="UR37" s="857"/>
      <c r="US37" s="858"/>
      <c r="UT37" s="856" t="str">
        <f>IFERROR(IF(OR(UF37="日",UF37="祝",UF37=0,UG37=""),"　",MAX(IF(UG37&gt;UT14,UI37-UG37,IF(UG37&lt;=UT14,UI37-UT14,0)),0)),0)</f>
        <v>　</v>
      </c>
      <c r="UU37" s="857"/>
      <c r="UV37" s="858"/>
      <c r="UW37" s="856" t="str">
        <f>IFERROR(IF(OR(UF37="日",UF37="祝",UF37=0,UG37=""),"　",MAX(IF(AND(UG37&lt;=UW14,UI37&gt;UX14),UX14-UW14,IF(AND(UG37&gt;UW14,UI37&lt;=UX14),UI37-UG37,IF(AND(UG37&lt;=UW14,UI37&lt;=UX14),UI37-UW14,IF(AND(UG37&gt;UW14,UI37&gt;UX14),UX14-UG37,0)))),0)),0)</f>
        <v>　</v>
      </c>
      <c r="UX37" s="857"/>
      <c r="UY37" s="858"/>
      <c r="UZ37" s="856" t="str">
        <f>IFERROR(IF(OR(UF37="日",UF37="祝",UF37=0,UG37=""),"　",MAX(IF(AND(UG37&gt;VC14,UI37&gt;VA14),0,IF(AND(UG37&lt;=VC14,UG37&gt;UZ14,UI37&gt;VA14),VC14-UG37,IF(AND(UG37&lt;=VC14,UG37&lt;=UZ14,UI37&gt;VA14),VC14-UZ14,IF(AND(UG37&gt;UZ14,UI37&lt;=VA14),UI37-UG37,IF(AND(UG37&lt;=UZ14,UI37&lt;=VA14),UI37-UZ14,0))))),0)),0)</f>
        <v>　</v>
      </c>
      <c r="VA37" s="857"/>
      <c r="VB37" s="858"/>
      <c r="VC37" s="856" t="str">
        <f>IFERROR(IF(OR(UF37="日",UF37="祝",UF37=0,UG37=""),"　",MAX(IF(AND(UG37&lt;=VC14,UI37&gt;VD14),VD14-VC14,IF(UI37&lt;=VD14,0,IF(AND(UG37&gt;VC14,UI37&gt;VD14),VD14-UG37,0))),0)),0)</f>
        <v>　</v>
      </c>
      <c r="VD37" s="857"/>
      <c r="VE37" s="858"/>
      <c r="VF37" s="856" t="str">
        <f t="shared" si="10"/>
        <v>　</v>
      </c>
      <c r="VG37" s="857"/>
      <c r="VH37" s="858"/>
      <c r="VI37" s="859" t="str">
        <f>IF(VL37="×",TIME(0,0,0),IF(VV4="非常勤",UK37,UW37))</f>
        <v>　</v>
      </c>
      <c r="VJ37" s="860"/>
      <c r="VK37" s="861"/>
      <c r="VL37" s="352"/>
      <c r="VM37" s="859" t="str">
        <f>IF(VP37="×",TIME(0,0,0),IF(VV4="非常勤",UN37,UZ37))</f>
        <v>　</v>
      </c>
      <c r="VN37" s="860"/>
      <c r="VO37" s="861"/>
      <c r="VP37" s="352"/>
      <c r="VQ37" s="859" t="str">
        <f>IF(VT37="×",TIME(0,0,0),IF(VV4="非常勤",UQ37,VC37))</f>
        <v>　</v>
      </c>
      <c r="VR37" s="860"/>
      <c r="VS37" s="861"/>
      <c r="VT37" s="352"/>
      <c r="VU37" s="859" t="str">
        <f>IF(VX37="×",TIME(0,0,0),IF(VV4="非常勤",UT37,VF37))</f>
        <v>　</v>
      </c>
      <c r="VV37" s="860"/>
      <c r="VW37" s="861"/>
      <c r="VX37" s="352"/>
      <c r="VY37" s="862"/>
      <c r="VZ37" s="863"/>
      <c r="WA37" s="862"/>
      <c r="WB37" s="864"/>
      <c r="WC37" s="863"/>
      <c r="WD37" s="865"/>
      <c r="WE37" s="866"/>
      <c r="WF37" s="866"/>
      <c r="WG37" s="867"/>
      <c r="WH37" s="377">
        <f>$A$37</f>
        <v>23</v>
      </c>
      <c r="WI37" s="378" t="str">
        <f>$B$37</f>
        <v>木</v>
      </c>
      <c r="WJ37" s="854"/>
      <c r="WK37" s="855"/>
      <c r="WL37" s="854"/>
      <c r="WM37" s="855"/>
      <c r="WN37" s="856" t="str">
        <f>IFERROR(IF(OR(WI37="日",WI37="祝",WI37=0,WJ37=""),"　",MAX(IF(AND(WJ37&lt;=WN14,WL37&gt;WO14),WO14-WN14,IF(AND(WJ37&gt;WN14,WL37&lt;=WO14),WL37-WJ37,IF(AND(WJ37&lt;=WN14,WL37&lt;=WO14),WL37-WN14,IF(AND(WJ37&gt;WN14,WL37&gt;WO14),WO14-WJ37,0)))),0)),0)</f>
        <v>　</v>
      </c>
      <c r="WO37" s="857"/>
      <c r="WP37" s="858"/>
      <c r="WQ37" s="856" t="str">
        <f>IFERROR(IF(OR(WI37="日",WI37="祝",WI37=0,WJ37=""),"　",MAX(IF(AND(WJ37&gt;WT14,WL37&gt;WR14),0,IF(AND(WJ37&lt;=WT14,WJ37&gt;WQ14,WL37&gt;WR14),WT14-WJ37,IF(AND(WJ37&lt;=WT14,WJ37&lt;=WQ14,WL37&gt;WR14),WT14-WQ14,IF(AND(WJ37&gt;WQ14,WL37&lt;=WR14),WL37-WJ37,IF(AND(WJ37&lt;=WQ14,WL37&lt;=WR14),WL37-WQ14,0))))),0)),0)</f>
        <v>　</v>
      </c>
      <c r="WR37" s="857"/>
      <c r="WS37" s="858"/>
      <c r="WT37" s="856" t="str">
        <f>IFERROR(IF(OR(WI37="日",WI37="祝",WI37=0,WJ37=""),"　",MAX(IF(AND(WJ37&lt;=WT14,WL37&gt;WU14),WU14-WT14,IF(WL37&lt;=WU14,0,IF(AND(WJ37&gt;WT14,WL37&gt;WU14),WU14-WJ37,0))),0)),0)</f>
        <v>　</v>
      </c>
      <c r="WU37" s="857"/>
      <c r="WV37" s="858"/>
      <c r="WW37" s="856" t="str">
        <f>IFERROR(IF(OR(WI37="日",WI37="祝",WI37=0,WJ37=""),"　",MAX(IF(WJ37&gt;WW14,WL37-WJ37,IF(WJ37&lt;=WW14,WL37-WW14,0)),0)),0)</f>
        <v>　</v>
      </c>
      <c r="WX37" s="857"/>
      <c r="WY37" s="858"/>
      <c r="WZ37" s="856" t="str">
        <f>IFERROR(IF(OR(WI37="日",WI37="祝",WI37=0,WJ37=""),"　",MAX(IF(AND(WJ37&lt;=WZ14,WL37&gt;XA14),XA14-WZ14,IF(AND(WJ37&gt;WZ14,WL37&lt;=XA14),WL37-WJ37,IF(AND(WJ37&lt;=WZ14,WL37&lt;=XA14),WL37-WZ14,IF(AND(WJ37&gt;WZ14,WL37&gt;XA14),XA14-WJ37,0)))),0)),0)</f>
        <v>　</v>
      </c>
      <c r="XA37" s="857"/>
      <c r="XB37" s="858"/>
      <c r="XC37" s="856" t="str">
        <f>IFERROR(IF(OR(WI37="日",WI37="祝",WI37=0,WJ37=""),"　",MAX(IF(AND(WJ37&gt;XF14,WL37&gt;XD14),0,IF(AND(WJ37&lt;=XF14,WJ37&gt;XC14,WL37&gt;XD14),XF14-WJ37,IF(AND(WJ37&lt;=XF14,WJ37&lt;=XC14,WL37&gt;XD14),XF14-XC14,IF(AND(WJ37&gt;XC14,WL37&lt;=XD14),WL37-WJ37,IF(AND(WJ37&lt;=XC14,WL37&lt;=XD14),WL37-XC14,0))))),0)),0)</f>
        <v>　</v>
      </c>
      <c r="XD37" s="857"/>
      <c r="XE37" s="858"/>
      <c r="XF37" s="856" t="str">
        <f>IFERROR(IF(OR(WI37="日",WI37="祝",WI37=0,WJ37=""),"　",MAX(IF(AND(WJ37&lt;=XF14,WL37&gt;XG14),XG14-XF14,IF(WL37&lt;=XG14,0,IF(AND(WJ37&gt;XF14,WL37&gt;XG14),XG14-WJ37,0))),0)),0)</f>
        <v>　</v>
      </c>
      <c r="XG37" s="857"/>
      <c r="XH37" s="858"/>
      <c r="XI37" s="856" t="str">
        <f t="shared" si="11"/>
        <v>　</v>
      </c>
      <c r="XJ37" s="857"/>
      <c r="XK37" s="858"/>
      <c r="XL37" s="859" t="str">
        <f>IF(XO37="×",TIME(0,0,0),IF(XY4="非常勤",WN37,WZ37))</f>
        <v>　</v>
      </c>
      <c r="XM37" s="860"/>
      <c r="XN37" s="861"/>
      <c r="XO37" s="352"/>
      <c r="XP37" s="859" t="str">
        <f>IF(XS37="×",TIME(0,0,0),IF(XY4="非常勤",WQ37,XC37))</f>
        <v>　</v>
      </c>
      <c r="XQ37" s="860"/>
      <c r="XR37" s="861"/>
      <c r="XS37" s="352"/>
      <c r="XT37" s="859" t="str">
        <f>IF(XW37="×",TIME(0,0,0),IF(XY4="非常勤",WT37,XF37))</f>
        <v>　</v>
      </c>
      <c r="XU37" s="860"/>
      <c r="XV37" s="861"/>
      <c r="XW37" s="352"/>
      <c r="XX37" s="859" t="str">
        <f>IF(YA37="×",TIME(0,0,0),IF(XY4="非常勤",WW37,XI37))</f>
        <v>　</v>
      </c>
      <c r="XY37" s="860"/>
      <c r="XZ37" s="861"/>
      <c r="YA37" s="352"/>
      <c r="YB37" s="862"/>
      <c r="YC37" s="863"/>
      <c r="YD37" s="862"/>
      <c r="YE37" s="864"/>
      <c r="YF37" s="863"/>
      <c r="YG37" s="865"/>
      <c r="YH37" s="866"/>
      <c r="YI37" s="866"/>
      <c r="YJ37" s="867"/>
      <c r="YK37" s="377">
        <f>$A$37</f>
        <v>23</v>
      </c>
      <c r="YL37" s="378" t="str">
        <f>$B$37</f>
        <v>木</v>
      </c>
      <c r="YM37" s="854"/>
      <c r="YN37" s="855"/>
      <c r="YO37" s="854"/>
      <c r="YP37" s="855"/>
      <c r="YQ37" s="856" t="str">
        <f>IFERROR(IF(OR(YL37="日",YL37="祝",YL37=0,YM37=""),"　",MAX(IF(AND(YM37&lt;=YQ14,YO37&gt;YR14),YR14-YQ14,IF(AND(YM37&gt;YQ14,YO37&lt;=YR14),YO37-YM37,IF(AND(YM37&lt;=YQ14,YO37&lt;=YR14),YO37-YQ14,IF(AND(YM37&gt;YQ14,YO37&gt;YR14),YR14-YM37,0)))),0)),0)</f>
        <v>　</v>
      </c>
      <c r="YR37" s="857"/>
      <c r="YS37" s="858"/>
      <c r="YT37" s="856" t="str">
        <f>IFERROR(IF(OR(YL37="日",YL37="祝",YL37=0,YM37=""),"　",MAX(IF(AND(YM37&gt;YW14,YO37&gt;YU14),0,IF(AND(YM37&lt;=YW14,YM37&gt;YT14,YO37&gt;YU14),YW14-YM37,IF(AND(YM37&lt;=YW14,YM37&lt;=YT14,YO37&gt;YU14),YW14-YT14,IF(AND(YM37&gt;YT14,YO37&lt;=YU14),YO37-YM37,IF(AND(YM37&lt;=YT14,YO37&lt;=YU14),YO37-YT14,0))))),0)),0)</f>
        <v>　</v>
      </c>
      <c r="YU37" s="857"/>
      <c r="YV37" s="858"/>
      <c r="YW37" s="856" t="str">
        <f>IFERROR(IF(OR(YL37="日",YL37="祝",YL37=0,YM37=""),"　",MAX(IF(AND(YM37&lt;=YW14,YO37&gt;YX14),YX14-YW14,IF(YO37&lt;=YX14,0,IF(AND(YM37&gt;YW14,YO37&gt;YX14),YX14-YM37,0))),0)),0)</f>
        <v>　</v>
      </c>
      <c r="YX37" s="857"/>
      <c r="YY37" s="858"/>
      <c r="YZ37" s="856" t="str">
        <f>IFERROR(IF(OR(YL37="日",YL37="祝",YL37=0,YM37=""),"　",MAX(IF(YM37&gt;YZ14,YO37-YM37,IF(YM37&lt;=YZ14,YO37-YZ14,0)),0)),0)</f>
        <v>　</v>
      </c>
      <c r="ZA37" s="857"/>
      <c r="ZB37" s="858"/>
      <c r="ZC37" s="856" t="str">
        <f>IFERROR(IF(OR(YL37="日",YL37="祝",YL37=0,YM37=""),"　",MAX(IF(AND(YM37&lt;=ZC14,YO37&gt;ZD14),ZD14-ZC14,IF(AND(YM37&gt;ZC14,YO37&lt;=ZD14),YO37-YM37,IF(AND(YM37&lt;=ZC14,YO37&lt;=ZD14),YO37-ZC14,IF(AND(YM37&gt;ZC14,YO37&gt;ZD14),ZD14-YM37,0)))),0)),0)</f>
        <v>　</v>
      </c>
      <c r="ZD37" s="857"/>
      <c r="ZE37" s="858"/>
      <c r="ZF37" s="856" t="str">
        <f>IFERROR(IF(OR(YL37="日",YL37="祝",YL37=0,YM37=""),"　",MAX(IF(AND(YM37&gt;ZI14,YO37&gt;ZG14),0,IF(AND(YM37&lt;=ZI14,YM37&gt;ZF14,YO37&gt;ZG14),ZI14-YM37,IF(AND(YM37&lt;=ZI14,YM37&lt;=ZF14,YO37&gt;ZG14),ZI14-ZF14,IF(AND(YM37&gt;ZF14,YO37&lt;=ZG14),YO37-YM37,IF(AND(YM37&lt;=ZF14,YO37&lt;=ZG14),YO37-ZF14,0))))),0)),0)</f>
        <v>　</v>
      </c>
      <c r="ZG37" s="857"/>
      <c r="ZH37" s="858"/>
      <c r="ZI37" s="856" t="str">
        <f>IFERROR(IF(OR(YL37="日",YL37="祝",YL37=0,YM37=""),"　",MAX(IF(AND(YM37&lt;=ZI14,YO37&gt;ZJ14),ZJ14-ZI14,IF(YO37&lt;=ZJ14,0,IF(AND(YM37&gt;ZI14,YO37&gt;ZJ14),ZJ14-YM37,0))),0)),0)</f>
        <v>　</v>
      </c>
      <c r="ZJ37" s="857"/>
      <c r="ZK37" s="858"/>
      <c r="ZL37" s="856" t="str">
        <f t="shared" si="12"/>
        <v>　</v>
      </c>
      <c r="ZM37" s="857"/>
      <c r="ZN37" s="858"/>
      <c r="ZO37" s="859" t="str">
        <f>IF(ZR37="×",TIME(0,0,0),IF(AAB4="非常勤",YQ37,ZC37))</f>
        <v>　</v>
      </c>
      <c r="ZP37" s="860"/>
      <c r="ZQ37" s="861"/>
      <c r="ZR37" s="352"/>
      <c r="ZS37" s="859" t="str">
        <f>IF(ZV37="×",TIME(0,0,0),IF(AAB4="非常勤",YT37,ZF37))</f>
        <v>　</v>
      </c>
      <c r="ZT37" s="860"/>
      <c r="ZU37" s="861"/>
      <c r="ZV37" s="352"/>
      <c r="ZW37" s="859" t="str">
        <f>IF(ZZ37="×",TIME(0,0,0),IF(AAB4="非常勤",YW37,ZI37))</f>
        <v>　</v>
      </c>
      <c r="ZX37" s="860"/>
      <c r="ZY37" s="861"/>
      <c r="ZZ37" s="352"/>
      <c r="AAA37" s="859" t="str">
        <f>IF(AAD37="×",TIME(0,0,0),IF(AAB4="非常勤",YZ37,ZL37))</f>
        <v>　</v>
      </c>
      <c r="AAB37" s="860"/>
      <c r="AAC37" s="861"/>
      <c r="AAD37" s="352"/>
      <c r="AAE37" s="862"/>
      <c r="AAF37" s="863"/>
      <c r="AAG37" s="862"/>
      <c r="AAH37" s="864"/>
      <c r="AAI37" s="863"/>
      <c r="AAJ37" s="865"/>
      <c r="AAK37" s="866"/>
      <c r="AAL37" s="866"/>
      <c r="AAM37" s="867"/>
      <c r="AAN37" s="377">
        <f>$A$37</f>
        <v>23</v>
      </c>
      <c r="AAO37" s="378" t="str">
        <f>$B$37</f>
        <v>木</v>
      </c>
      <c r="AAP37" s="854"/>
      <c r="AAQ37" s="855"/>
      <c r="AAR37" s="854"/>
      <c r="AAS37" s="855"/>
      <c r="AAT37" s="856" t="str">
        <f>IFERROR(IF(OR(AAO37="日",AAO37="祝",AAO37=0,AAP37=""),"　",MAX(IF(AND(AAP37&lt;=AAT14,AAR37&gt;AAU14),AAU14-AAT14,IF(AND(AAP37&gt;AAT14,AAR37&lt;=AAU14),AAR37-AAP37,IF(AND(AAP37&lt;=AAT14,AAR37&lt;=AAU14),AAR37-AAT14,IF(AND(AAP37&gt;AAT14,AAR37&gt;AAU14),AAU14-AAP37,0)))),0)),0)</f>
        <v>　</v>
      </c>
      <c r="AAU37" s="857"/>
      <c r="AAV37" s="858"/>
      <c r="AAW37" s="856" t="str">
        <f>IFERROR(IF(OR(AAO37="日",AAO37="祝",AAO37=0,AAP37=""),"　",MAX(IF(AND(AAP37&gt;AAZ14,AAR37&gt;AAX14),0,IF(AND(AAP37&lt;=AAZ14,AAP37&gt;AAW14,AAR37&gt;AAX14),AAZ14-AAP37,IF(AND(AAP37&lt;=AAZ14,AAP37&lt;=AAW14,AAR37&gt;AAX14),AAZ14-AAW14,IF(AND(AAP37&gt;AAW14,AAR37&lt;=AAX14),AAR37-AAP37,IF(AND(AAP37&lt;=AAW14,AAR37&lt;=AAX14),AAR37-AAW14,0))))),0)),0)</f>
        <v>　</v>
      </c>
      <c r="AAX37" s="857"/>
      <c r="AAY37" s="858"/>
      <c r="AAZ37" s="856" t="str">
        <f>IFERROR(IF(OR(AAO37="日",AAO37="祝",AAO37=0,AAP37=""),"　",MAX(IF(AND(AAP37&lt;=AAZ14,AAR37&gt;ABA14),ABA14-AAZ14,IF(AAR37&lt;=ABA14,0,IF(AND(AAP37&gt;AAZ14,AAR37&gt;ABA14),ABA14-AAP37,0))),0)),0)</f>
        <v>　</v>
      </c>
      <c r="ABA37" s="857"/>
      <c r="ABB37" s="858"/>
      <c r="ABC37" s="856" t="str">
        <f>IFERROR(IF(OR(AAO37="日",AAO37="祝",AAO37=0,AAP37=""),"　",MAX(IF(AAP37&gt;ABC14,AAR37-AAP37,IF(AAP37&lt;=ABC14,AAR37-ABC14,0)),0)),0)</f>
        <v>　</v>
      </c>
      <c r="ABD37" s="857"/>
      <c r="ABE37" s="858"/>
      <c r="ABF37" s="856" t="str">
        <f>IFERROR(IF(OR(AAO37="日",AAO37="祝",AAO37=0,AAP37=""),"　",MAX(IF(AND(AAP37&lt;=ABF14,AAR37&gt;ABG14),ABG14-ABF14,IF(AND(AAP37&gt;ABF14,AAR37&lt;=ABG14),AAR37-AAP37,IF(AND(AAP37&lt;=ABF14,AAR37&lt;=ABG14),AAR37-ABF14,IF(AND(AAP37&gt;ABF14,AAR37&gt;ABG14),ABG14-AAP37,0)))),0)),0)</f>
        <v>　</v>
      </c>
      <c r="ABG37" s="857"/>
      <c r="ABH37" s="858"/>
      <c r="ABI37" s="856" t="str">
        <f>IFERROR(IF(OR(AAO37="日",AAO37="祝",AAO37=0,AAP37=""),"　",MAX(IF(AND(AAP37&gt;ABL14,AAR37&gt;ABJ14),0,IF(AND(AAP37&lt;=ABL14,AAP37&gt;ABI14,AAR37&gt;ABJ14),ABL14-AAP37,IF(AND(AAP37&lt;=ABL14,AAP37&lt;=ABI14,AAR37&gt;ABJ14),ABL14-ABI14,IF(AND(AAP37&gt;ABI14,AAR37&lt;=ABJ14),AAR37-AAP37,IF(AND(AAP37&lt;=ABI14,AAR37&lt;=ABJ14),AAR37-ABI14,0))))),0)),0)</f>
        <v>　</v>
      </c>
      <c r="ABJ37" s="857"/>
      <c r="ABK37" s="858"/>
      <c r="ABL37" s="856" t="str">
        <f>IFERROR(IF(OR(AAO37="日",AAO37="祝",AAO37=0,AAP37=""),"　",MAX(IF(AND(AAP37&lt;=ABL14,AAR37&gt;ABM14),ABM14-ABL14,IF(AAR37&lt;=ABM14,0,IF(AND(AAP37&gt;ABL14,AAR37&gt;ABM14),ABM14-AAP37,0))),0)),0)</f>
        <v>　</v>
      </c>
      <c r="ABM37" s="857"/>
      <c r="ABN37" s="858"/>
      <c r="ABO37" s="856" t="str">
        <f t="shared" si="13"/>
        <v>　</v>
      </c>
      <c r="ABP37" s="857"/>
      <c r="ABQ37" s="858"/>
      <c r="ABR37" s="859" t="str">
        <f>IF(ABU37="×",TIME(0,0,0),IF(ACE4="非常勤",AAT37,ABF37))</f>
        <v>　</v>
      </c>
      <c r="ABS37" s="860"/>
      <c r="ABT37" s="861"/>
      <c r="ABU37" s="352"/>
      <c r="ABV37" s="859" t="str">
        <f>IF(ABY37="×",TIME(0,0,0),IF(ACE4="非常勤",AAW37,ABI37))</f>
        <v>　</v>
      </c>
      <c r="ABW37" s="860"/>
      <c r="ABX37" s="861"/>
      <c r="ABY37" s="352"/>
      <c r="ABZ37" s="859" t="str">
        <f>IF(ACC37="×",TIME(0,0,0),IF(ACE4="非常勤",AAZ37,ABL37))</f>
        <v>　</v>
      </c>
      <c r="ACA37" s="860"/>
      <c r="ACB37" s="861"/>
      <c r="ACC37" s="352"/>
      <c r="ACD37" s="859" t="str">
        <f>IF(ACG37="×",TIME(0,0,0),IF(ACE4="非常勤",ABC37,ABO37))</f>
        <v>　</v>
      </c>
      <c r="ACE37" s="860"/>
      <c r="ACF37" s="861"/>
      <c r="ACG37" s="352"/>
      <c r="ACH37" s="862"/>
      <c r="ACI37" s="863"/>
      <c r="ACJ37" s="862"/>
      <c r="ACK37" s="864"/>
      <c r="ACL37" s="863"/>
      <c r="ACM37" s="865"/>
      <c r="ACN37" s="866"/>
      <c r="ACO37" s="866"/>
      <c r="ACP37" s="867"/>
      <c r="ACQ37" s="377">
        <f>$A$37</f>
        <v>23</v>
      </c>
      <c r="ACR37" s="378" t="str">
        <f>$B$37</f>
        <v>木</v>
      </c>
      <c r="ACS37" s="854"/>
      <c r="ACT37" s="855"/>
      <c r="ACU37" s="854"/>
      <c r="ACV37" s="855"/>
      <c r="ACW37" s="856" t="str">
        <f>IFERROR(IF(OR(ACR37="日",ACR37="祝",ACR37=0,ACS37=""),"　",MAX(IF(AND(ACS37&lt;=ACW14,ACU37&gt;ACX14),ACX14-ACW14,IF(AND(ACS37&gt;ACW14,ACU37&lt;=ACX14),ACU37-ACS37,IF(AND(ACS37&lt;=ACW14,ACU37&lt;=ACX14),ACU37-ACW14,IF(AND(ACS37&gt;ACW14,ACU37&gt;ACX14),ACX14-ACS37,0)))),0)),0)</f>
        <v>　</v>
      </c>
      <c r="ACX37" s="857"/>
      <c r="ACY37" s="858"/>
      <c r="ACZ37" s="856" t="str">
        <f>IFERROR(IF(OR(ACR37="日",ACR37="祝",ACR37=0,ACS37=""),"　",MAX(IF(AND(ACS37&gt;ADC14,ACU37&gt;ADA14),0,IF(AND(ACS37&lt;=ADC14,ACS37&gt;ACZ14,ACU37&gt;ADA14),ADC14-ACS37,IF(AND(ACS37&lt;=ADC14,ACS37&lt;=ACZ14,ACU37&gt;ADA14),ADC14-ACZ14,IF(AND(ACS37&gt;ACZ14,ACU37&lt;=ADA14),ACU37-ACS37,IF(AND(ACS37&lt;=ACZ14,ACU37&lt;=ADA14),ACU37-ACZ14,0))))),0)),0)</f>
        <v>　</v>
      </c>
      <c r="ADA37" s="857"/>
      <c r="ADB37" s="858"/>
      <c r="ADC37" s="856" t="str">
        <f>IFERROR(IF(OR(ACR37="日",ACR37="祝",ACR37=0,ACS37=""),"　",MAX(IF(AND(ACS37&lt;=ADC14,ACU37&gt;ADD14),ADD14-ADC14,IF(ACU37&lt;=ADD14,0,IF(AND(ACS37&gt;ADC14,ACU37&gt;ADD14),ADD14-ACS37,0))),0)),0)</f>
        <v>　</v>
      </c>
      <c r="ADD37" s="857"/>
      <c r="ADE37" s="858"/>
      <c r="ADF37" s="856" t="str">
        <f>IFERROR(IF(OR(ACR37="日",ACR37="祝",ACR37=0,ACS37=""),"　",MAX(IF(ACS37&gt;ADF14,ACU37-ACS37,IF(ACS37&lt;=ADF14,ACU37-ADF14,0)),0)),0)</f>
        <v>　</v>
      </c>
      <c r="ADG37" s="857"/>
      <c r="ADH37" s="858"/>
      <c r="ADI37" s="856" t="str">
        <f>IFERROR(IF(OR(ACR37="日",ACR37="祝",ACR37=0,ACS37=""),"　",MAX(IF(AND(ACS37&lt;=ADI14,ACU37&gt;ADJ14),ADJ14-ADI14,IF(AND(ACS37&gt;ADI14,ACU37&lt;=ADJ14),ACU37-ACS37,IF(AND(ACS37&lt;=ADI14,ACU37&lt;=ADJ14),ACU37-ADI14,IF(AND(ACS37&gt;ADI14,ACU37&gt;ADJ14),ADJ14-ACS37,0)))),0)),0)</f>
        <v>　</v>
      </c>
      <c r="ADJ37" s="857"/>
      <c r="ADK37" s="858"/>
      <c r="ADL37" s="856" t="str">
        <f>IFERROR(IF(OR(ACR37="日",ACR37="祝",ACR37=0,ACS37=""),"　",MAX(IF(AND(ACS37&gt;ADO14,ACU37&gt;ADM14),0,IF(AND(ACS37&lt;=ADO14,ACS37&gt;ADL14,ACU37&gt;ADM14),ADO14-ACS37,IF(AND(ACS37&lt;=ADO14,ACS37&lt;=ADL14,ACU37&gt;ADM14),ADO14-ADL14,IF(AND(ACS37&gt;ADL14,ACU37&lt;=ADM14),ACU37-ACS37,IF(AND(ACS37&lt;=ADL14,ACU37&lt;=ADM14),ACU37-ADL14,0))))),0)),0)</f>
        <v>　</v>
      </c>
      <c r="ADM37" s="857"/>
      <c r="ADN37" s="858"/>
      <c r="ADO37" s="856" t="str">
        <f>IFERROR(IF(OR(ACR37="日",ACR37="祝",ACR37=0,ACS37=""),"　",MAX(IF(AND(ACS37&lt;=ADO14,ACU37&gt;ADP14),ADP14-ADO14,IF(ACU37&lt;=ADP14,0,IF(AND(ACS37&gt;ADO14,ACU37&gt;ADP14),ADP14-ACS37,0))),0)),0)</f>
        <v>　</v>
      </c>
      <c r="ADP37" s="857"/>
      <c r="ADQ37" s="858"/>
      <c r="ADR37" s="856" t="str">
        <f t="shared" si="14"/>
        <v>　</v>
      </c>
      <c r="ADS37" s="857"/>
      <c r="ADT37" s="858"/>
      <c r="ADU37" s="859" t="str">
        <f>IF(ADX37="×",TIME(0,0,0),IF(AEH4="非常勤",ACW37,ADI37))</f>
        <v>　</v>
      </c>
      <c r="ADV37" s="860"/>
      <c r="ADW37" s="861"/>
      <c r="ADX37" s="352"/>
      <c r="ADY37" s="859" t="str">
        <f>IF(AEB37="×",TIME(0,0,0),IF(AEH4="非常勤",ACZ37,ADL37))</f>
        <v>　</v>
      </c>
      <c r="ADZ37" s="860"/>
      <c r="AEA37" s="861"/>
      <c r="AEB37" s="352"/>
      <c r="AEC37" s="859" t="str">
        <f>IF(AEF37="×",TIME(0,0,0),IF(AEH4="非常勤",ADC37,ADO37))</f>
        <v>　</v>
      </c>
      <c r="AED37" s="860"/>
      <c r="AEE37" s="861"/>
      <c r="AEF37" s="352"/>
      <c r="AEG37" s="859" t="str">
        <f>IF(AEJ37="×",TIME(0,0,0),IF(AEH4="非常勤",ADF37,ADR37))</f>
        <v>　</v>
      </c>
      <c r="AEH37" s="860"/>
      <c r="AEI37" s="861"/>
      <c r="AEJ37" s="352"/>
      <c r="AEK37" s="862"/>
      <c r="AEL37" s="863"/>
      <c r="AEM37" s="862"/>
      <c r="AEN37" s="864"/>
      <c r="AEO37" s="863"/>
      <c r="AEP37" s="865"/>
      <c r="AEQ37" s="866"/>
      <c r="AER37" s="866"/>
      <c r="AES37" s="867"/>
      <c r="AET37" s="377">
        <f>$A$37</f>
        <v>23</v>
      </c>
      <c r="AEU37" s="378" t="str">
        <f>$B$37</f>
        <v>木</v>
      </c>
      <c r="AEV37" s="854"/>
      <c r="AEW37" s="855"/>
      <c r="AEX37" s="854"/>
      <c r="AEY37" s="855"/>
      <c r="AEZ37" s="856" t="str">
        <f>IFERROR(IF(OR(AEU37="日",AEU37="祝",AEU37=0,AEV37=""),"　",MAX(IF(AND(AEV37&lt;=AEZ14,AEX37&gt;AFA14),AFA14-AEZ14,IF(AND(AEV37&gt;AEZ14,AEX37&lt;=AFA14),AEX37-AEV37,IF(AND(AEV37&lt;=AEZ14,AEX37&lt;=AFA14),AEX37-AEZ14,IF(AND(AEV37&gt;AEZ14,AEX37&gt;AFA14),AFA14-AEV37,0)))),0)),0)</f>
        <v>　</v>
      </c>
      <c r="AFA37" s="857"/>
      <c r="AFB37" s="858"/>
      <c r="AFC37" s="856" t="str">
        <f>IFERROR(IF(OR(AEU37="日",AEU37="祝",AEU37=0,AEV37=""),"　",MAX(IF(AND(AEV37&gt;AFF14,AEX37&gt;AFD14),0,IF(AND(AEV37&lt;=AFF14,AEV37&gt;AFC14,AEX37&gt;AFD14),AFF14-AEV37,IF(AND(AEV37&lt;=AFF14,AEV37&lt;=AFC14,AEX37&gt;AFD14),AFF14-AFC14,IF(AND(AEV37&gt;AFC14,AEX37&lt;=AFD14),AEX37-AEV37,IF(AND(AEV37&lt;=AFC14,AEX37&lt;=AFD14),AEX37-AFC14,0))))),0)),0)</f>
        <v>　</v>
      </c>
      <c r="AFD37" s="857"/>
      <c r="AFE37" s="858"/>
      <c r="AFF37" s="856" t="str">
        <f>IFERROR(IF(OR(AEU37="日",AEU37="祝",AEU37=0,AEV37=""),"　",MAX(IF(AND(AEV37&lt;=AFF14,AEX37&gt;AFG14),AFG14-AFF14,IF(AEX37&lt;=AFG14,0,IF(AND(AEV37&gt;AFF14,AEX37&gt;AFG14),AFG14-AEV37,0))),0)),0)</f>
        <v>　</v>
      </c>
      <c r="AFG37" s="857"/>
      <c r="AFH37" s="858"/>
      <c r="AFI37" s="856" t="str">
        <f>IFERROR(IF(OR(AEU37="日",AEU37="祝",AEU37=0,AEV37=""),"　",MAX(IF(AEV37&gt;AFI14,AEX37-AEV37,IF(AEV37&lt;=AFI14,AEX37-AFI14,0)),0)),0)</f>
        <v>　</v>
      </c>
      <c r="AFJ37" s="857"/>
      <c r="AFK37" s="858"/>
      <c r="AFL37" s="856" t="str">
        <f>IFERROR(IF(OR(AEU37="日",AEU37="祝",AEU37=0,AEV37=""),"　",MAX(IF(AND(AEV37&lt;=AFL14,AEX37&gt;AFM14),AFM14-AFL14,IF(AND(AEV37&gt;AFL14,AEX37&lt;=AFM14),AEX37-AEV37,IF(AND(AEV37&lt;=AFL14,AEX37&lt;=AFM14),AEX37-AFL14,IF(AND(AEV37&gt;AFL14,AEX37&gt;AFM14),AFM14-AEV37,0)))),0)),0)</f>
        <v>　</v>
      </c>
      <c r="AFM37" s="857"/>
      <c r="AFN37" s="858"/>
      <c r="AFO37" s="856" t="str">
        <f>IFERROR(IF(OR(AEU37="日",AEU37="祝",AEU37=0,AEV37=""),"　",MAX(IF(AND(AEV37&gt;AFR14,AEX37&gt;AFP14),0,IF(AND(AEV37&lt;=AFR14,AEV37&gt;AFO14,AEX37&gt;AFP14),AFR14-AEV37,IF(AND(AEV37&lt;=AFR14,AEV37&lt;=AFO14,AEX37&gt;AFP14),AFR14-AFO14,IF(AND(AEV37&gt;AFO14,AEX37&lt;=AFP14),AEX37-AEV37,IF(AND(AEV37&lt;=AFO14,AEX37&lt;=AFP14),AEX37-AFO14,0))))),0)),0)</f>
        <v>　</v>
      </c>
      <c r="AFP37" s="857"/>
      <c r="AFQ37" s="858"/>
      <c r="AFR37" s="856" t="str">
        <f>IFERROR(IF(OR(AEU37="日",AEU37="祝",AEU37=0,AEV37=""),"　",MAX(IF(AND(AEV37&lt;=AFR14,AEX37&gt;AFS14),AFS14-AFR14,IF(AEX37&lt;=AFS14,0,IF(AND(AEV37&gt;AFR14,AEX37&gt;AFS14),AFS14-AEV37,0))),0)),0)</f>
        <v>　</v>
      </c>
      <c r="AFS37" s="857"/>
      <c r="AFT37" s="858"/>
      <c r="AFU37" s="856" t="str">
        <f t="shared" si="15"/>
        <v>　</v>
      </c>
      <c r="AFV37" s="857"/>
      <c r="AFW37" s="858"/>
      <c r="AFX37" s="859" t="str">
        <f>IF(AGA37="×",TIME(0,0,0),IF(AGK4="非常勤",AEZ37,AFL37))</f>
        <v>　</v>
      </c>
      <c r="AFY37" s="860"/>
      <c r="AFZ37" s="861"/>
      <c r="AGA37" s="352"/>
      <c r="AGB37" s="859" t="str">
        <f>IF(AGE37="×",TIME(0,0,0),IF(AGK4="非常勤",AFC37,AFO37))</f>
        <v>　</v>
      </c>
      <c r="AGC37" s="860"/>
      <c r="AGD37" s="861"/>
      <c r="AGE37" s="352"/>
      <c r="AGF37" s="859" t="str">
        <f>IF(AGI37="×",TIME(0,0,0),IF(AGK4="非常勤",AFF37,AFR37))</f>
        <v>　</v>
      </c>
      <c r="AGG37" s="860"/>
      <c r="AGH37" s="861"/>
      <c r="AGI37" s="352"/>
      <c r="AGJ37" s="859" t="str">
        <f>IF(AGM37="×",TIME(0,0,0),IF(AGK4="非常勤",AFI37,AFU37))</f>
        <v>　</v>
      </c>
      <c r="AGK37" s="860"/>
      <c r="AGL37" s="861"/>
      <c r="AGM37" s="352"/>
      <c r="AGN37" s="862"/>
      <c r="AGO37" s="863"/>
      <c r="AGP37" s="862"/>
      <c r="AGQ37" s="864"/>
      <c r="AGR37" s="863"/>
      <c r="AGS37" s="865"/>
      <c r="AGT37" s="866"/>
      <c r="AGU37" s="866"/>
      <c r="AGV37" s="867"/>
      <c r="AGW37" s="377">
        <f>$A$37</f>
        <v>23</v>
      </c>
      <c r="AGX37" s="378" t="str">
        <f>$B$37</f>
        <v>木</v>
      </c>
      <c r="AGY37" s="854"/>
      <c r="AGZ37" s="855"/>
      <c r="AHA37" s="854"/>
      <c r="AHB37" s="855"/>
      <c r="AHC37" s="856" t="str">
        <f>IFERROR(IF(OR(AGX37="日",AGX37="祝",AGX37=0,AGY37=""),"　",MAX(IF(AND(AGY37&lt;=AHC14,AHA37&gt;AHD14),AHD14-AHC14,IF(AND(AGY37&gt;AHC14,AHA37&lt;=AHD14),AHA37-AGY37,IF(AND(AGY37&lt;=AHC14,AHA37&lt;=AHD14),AHA37-AHC14,IF(AND(AGY37&gt;AHC14,AHA37&gt;AHD14),AHD14-AGY37,0)))),0)),0)</f>
        <v>　</v>
      </c>
      <c r="AHD37" s="857"/>
      <c r="AHE37" s="858"/>
      <c r="AHF37" s="856" t="str">
        <f>IFERROR(IF(OR(AGX37="日",AGX37="祝",AGX37=0,AGY37=""),"　",MAX(IF(AND(AGY37&gt;AHI14,AHA37&gt;AHG14),0,IF(AND(AGY37&lt;=AHI14,AGY37&gt;AHF14,AHA37&gt;AHG14),AHI14-AGY37,IF(AND(AGY37&lt;=AHI14,AGY37&lt;=AHF14,AHA37&gt;AHG14),AHI14-AHF14,IF(AND(AGY37&gt;AHF14,AHA37&lt;=AHG14),AHA37-AGY37,IF(AND(AGY37&lt;=AHF14,AHA37&lt;=AHG14),AHA37-AHF14,0))))),0)),0)</f>
        <v>　</v>
      </c>
      <c r="AHG37" s="857"/>
      <c r="AHH37" s="858"/>
      <c r="AHI37" s="856" t="str">
        <f>IFERROR(IF(OR(AGX37="日",AGX37="祝",AGX37=0,AGY37=""),"　",MAX(IF(AND(AGY37&lt;=AHI14,AHA37&gt;AHJ14),AHJ14-AHI14,IF(AHA37&lt;=AHJ14,0,IF(AND(AGY37&gt;AHI14,AHA37&gt;AHJ14),AHJ14-AGY37,0))),0)),0)</f>
        <v>　</v>
      </c>
      <c r="AHJ37" s="857"/>
      <c r="AHK37" s="858"/>
      <c r="AHL37" s="856" t="str">
        <f>IFERROR(IF(OR(AGX37="日",AGX37="祝",AGX37=0,AGY37=""),"　",MAX(IF(AGY37&gt;AHL14,AHA37-AGY37,IF(AGY37&lt;=AHL14,AHA37-AHL14,0)),0)),0)</f>
        <v>　</v>
      </c>
      <c r="AHM37" s="857"/>
      <c r="AHN37" s="858"/>
      <c r="AHO37" s="856" t="str">
        <f>IFERROR(IF(OR(AGX37="日",AGX37="祝",AGX37=0,AGY37=""),"　",MAX(IF(AND(AGY37&lt;=AHO14,AHA37&gt;AHP14),AHP14-AHO14,IF(AND(AGY37&gt;AHO14,AHA37&lt;=AHP14),AHA37-AGY37,IF(AND(AGY37&lt;=AHO14,AHA37&lt;=AHP14),AHA37-AHO14,IF(AND(AGY37&gt;AHO14,AHA37&gt;AHP14),AHP14-AGY37,0)))),0)),0)</f>
        <v>　</v>
      </c>
      <c r="AHP37" s="857"/>
      <c r="AHQ37" s="858"/>
      <c r="AHR37" s="856" t="str">
        <f>IFERROR(IF(OR(AGX37="日",AGX37="祝",AGX37=0,AGY37=""),"　",MAX(IF(AND(AGY37&gt;AHU14,AHA37&gt;AHS14),0,IF(AND(AGY37&lt;=AHU14,AGY37&gt;AHR14,AHA37&gt;AHS14),AHU14-AGY37,IF(AND(AGY37&lt;=AHU14,AGY37&lt;=AHR14,AHA37&gt;AHS14),AHU14-AHR14,IF(AND(AGY37&gt;AHR14,AHA37&lt;=AHS14),AHA37-AGY37,IF(AND(AGY37&lt;=AHR14,AHA37&lt;=AHS14),AHA37-AHR14,0))))),0)),0)</f>
        <v>　</v>
      </c>
      <c r="AHS37" s="857"/>
      <c r="AHT37" s="858"/>
      <c r="AHU37" s="856" t="str">
        <f>IFERROR(IF(OR(AGX37="日",AGX37="祝",AGX37=0,AGY37=""),"　",MAX(IF(AND(AGY37&lt;=AHU14,AHA37&gt;AHV14),AHV14-AHU14,IF(AHA37&lt;=AHV14,0,IF(AND(AGY37&gt;AHU14,AHA37&gt;AHV14),AHV14-AGY37,0))),0)),0)</f>
        <v>　</v>
      </c>
      <c r="AHV37" s="857"/>
      <c r="AHW37" s="858"/>
      <c r="AHX37" s="856" t="str">
        <f t="shared" si="16"/>
        <v>　</v>
      </c>
      <c r="AHY37" s="857"/>
      <c r="AHZ37" s="858"/>
      <c r="AIA37" s="859" t="str">
        <f>IF(AID37="×",TIME(0,0,0),IF(AIN4="非常勤",AHC37,AHO37))</f>
        <v>　</v>
      </c>
      <c r="AIB37" s="860"/>
      <c r="AIC37" s="861"/>
      <c r="AID37" s="352"/>
      <c r="AIE37" s="859" t="str">
        <f>IF(AIH37="×",TIME(0,0,0),IF(AIN4="非常勤",AHF37,AHR37))</f>
        <v>　</v>
      </c>
      <c r="AIF37" s="860"/>
      <c r="AIG37" s="861"/>
      <c r="AIH37" s="352"/>
      <c r="AII37" s="859" t="str">
        <f>IF(AIL37="×",TIME(0,0,0),IF(AIN4="非常勤",AHI37,AHU37))</f>
        <v>　</v>
      </c>
      <c r="AIJ37" s="860"/>
      <c r="AIK37" s="861"/>
      <c r="AIL37" s="352"/>
      <c r="AIM37" s="859" t="str">
        <f>IF(AIP37="×",TIME(0,0,0),IF(AIN4="非常勤",AHL37,AHX37))</f>
        <v>　</v>
      </c>
      <c r="AIN37" s="860"/>
      <c r="AIO37" s="861"/>
      <c r="AIP37" s="352"/>
      <c r="AIQ37" s="862"/>
      <c r="AIR37" s="863"/>
      <c r="AIS37" s="862"/>
      <c r="AIT37" s="864"/>
      <c r="AIU37" s="863"/>
      <c r="AIV37" s="865"/>
      <c r="AIW37" s="866"/>
      <c r="AIX37" s="866"/>
      <c r="AIY37" s="867"/>
      <c r="AIZ37" s="377">
        <f>$A$37</f>
        <v>23</v>
      </c>
      <c r="AJA37" s="378" t="str">
        <f>$B$37</f>
        <v>木</v>
      </c>
      <c r="AJB37" s="854"/>
      <c r="AJC37" s="855"/>
      <c r="AJD37" s="854"/>
      <c r="AJE37" s="855"/>
      <c r="AJF37" s="856" t="str">
        <f>IFERROR(IF(OR(AJA37="日",AJA37="祝",AJA37=0,AJB37=""),"　",MAX(IF(AND(AJB37&lt;=AJF14,AJD37&gt;AJG14),AJG14-AJF14,IF(AND(AJB37&gt;AJF14,AJD37&lt;=AJG14),AJD37-AJB37,IF(AND(AJB37&lt;=AJF14,AJD37&lt;=AJG14),AJD37-AJF14,IF(AND(AJB37&gt;AJF14,AJD37&gt;AJG14),AJG14-AJB37,0)))),0)),0)</f>
        <v>　</v>
      </c>
      <c r="AJG37" s="857"/>
      <c r="AJH37" s="858"/>
      <c r="AJI37" s="856" t="str">
        <f>IFERROR(IF(OR(AJA37="日",AJA37="祝",AJA37=0,AJB37=""),"　",MAX(IF(AND(AJB37&gt;AJL14,AJD37&gt;AJJ14),0,IF(AND(AJB37&lt;=AJL14,AJB37&gt;AJI14,AJD37&gt;AJJ14),AJL14-AJB37,IF(AND(AJB37&lt;=AJL14,AJB37&lt;=AJI14,AJD37&gt;AJJ14),AJL14-AJI14,IF(AND(AJB37&gt;AJI14,AJD37&lt;=AJJ14),AJD37-AJB37,IF(AND(AJB37&lt;=AJI14,AJD37&lt;=AJJ14),AJD37-AJI14,0))))),0)),0)</f>
        <v>　</v>
      </c>
      <c r="AJJ37" s="857"/>
      <c r="AJK37" s="858"/>
      <c r="AJL37" s="856" t="str">
        <f>IFERROR(IF(OR(AJA37="日",AJA37="祝",AJA37=0,AJB37=""),"　",MAX(IF(AND(AJB37&lt;=AJL14,AJD37&gt;AJM14),AJM14-AJL14,IF(AJD37&lt;=AJM14,0,IF(AND(AJB37&gt;AJL14,AJD37&gt;AJM14),AJM14-AJB37,0))),0)),0)</f>
        <v>　</v>
      </c>
      <c r="AJM37" s="857"/>
      <c r="AJN37" s="858"/>
      <c r="AJO37" s="856" t="str">
        <f>IFERROR(IF(OR(AJA37="日",AJA37="祝",AJA37=0,AJB37=""),"　",MAX(IF(AJB37&gt;AJO14,AJD37-AJB37,IF(AJB37&lt;=AJO14,AJD37-AJO14,0)),0)),0)</f>
        <v>　</v>
      </c>
      <c r="AJP37" s="857"/>
      <c r="AJQ37" s="858"/>
      <c r="AJR37" s="856" t="str">
        <f>IFERROR(IF(OR(AJA37="日",AJA37="祝",AJA37=0,AJB37=""),"　",MAX(IF(AND(AJB37&lt;=AJR14,AJD37&gt;AJS14),AJS14-AJR14,IF(AND(AJB37&gt;AJR14,AJD37&lt;=AJS14),AJD37-AJB37,IF(AND(AJB37&lt;=AJR14,AJD37&lt;=AJS14),AJD37-AJR14,IF(AND(AJB37&gt;AJR14,AJD37&gt;AJS14),AJS14-AJB37,0)))),0)),0)</f>
        <v>　</v>
      </c>
      <c r="AJS37" s="857"/>
      <c r="AJT37" s="858"/>
      <c r="AJU37" s="856" t="str">
        <f>IFERROR(IF(OR(AJA37="日",AJA37="祝",AJA37=0,AJB37=""),"　",MAX(IF(AND(AJB37&gt;AJX14,AJD37&gt;AJV14),0,IF(AND(AJB37&lt;=AJX14,AJB37&gt;AJU14,AJD37&gt;AJV14),AJX14-AJB37,IF(AND(AJB37&lt;=AJX14,AJB37&lt;=AJU14,AJD37&gt;AJV14),AJX14-AJU14,IF(AND(AJB37&gt;AJU14,AJD37&lt;=AJV14),AJD37-AJB37,IF(AND(AJB37&lt;=AJU14,AJD37&lt;=AJV14),AJD37-AJU14,0))))),0)),0)</f>
        <v>　</v>
      </c>
      <c r="AJV37" s="857"/>
      <c r="AJW37" s="858"/>
      <c r="AJX37" s="856" t="str">
        <f>IFERROR(IF(OR(AJA37="日",AJA37="祝",AJA37=0,AJB37=""),"　",MAX(IF(AND(AJB37&lt;=AJX14,AJD37&gt;AJY14),AJY14-AJX14,IF(AJD37&lt;=AJY14,0,IF(AND(AJB37&gt;AJX14,AJD37&gt;AJY14),AJY14-AJB37,0))),0)),0)</f>
        <v>　</v>
      </c>
      <c r="AJY37" s="857"/>
      <c r="AJZ37" s="858"/>
      <c r="AKA37" s="856" t="str">
        <f t="shared" si="17"/>
        <v>　</v>
      </c>
      <c r="AKB37" s="857"/>
      <c r="AKC37" s="858"/>
      <c r="AKD37" s="859" t="str">
        <f>IF(AKG37="×",TIME(0,0,0),IF(AKQ4="非常勤",AJF37,AJR37))</f>
        <v>　</v>
      </c>
      <c r="AKE37" s="860"/>
      <c r="AKF37" s="861"/>
      <c r="AKG37" s="352"/>
      <c r="AKH37" s="859" t="str">
        <f>IF(AKK37="×",TIME(0,0,0),IF(AKQ4="非常勤",AJI37,AJU37))</f>
        <v>　</v>
      </c>
      <c r="AKI37" s="860"/>
      <c r="AKJ37" s="861"/>
      <c r="AKK37" s="352"/>
      <c r="AKL37" s="859" t="str">
        <f>IF(AKO37="×",TIME(0,0,0),IF(AKQ4="非常勤",AJL37,AJX37))</f>
        <v>　</v>
      </c>
      <c r="AKM37" s="860"/>
      <c r="AKN37" s="861"/>
      <c r="AKO37" s="352"/>
      <c r="AKP37" s="859" t="str">
        <f>IF(AKS37="×",TIME(0,0,0),IF(AKQ4="非常勤",AJO37,AKA37))</f>
        <v>　</v>
      </c>
      <c r="AKQ37" s="860"/>
      <c r="AKR37" s="861"/>
      <c r="AKS37" s="352"/>
      <c r="AKT37" s="862"/>
      <c r="AKU37" s="863"/>
      <c r="AKV37" s="862"/>
      <c r="AKW37" s="864"/>
      <c r="AKX37" s="863"/>
      <c r="AKY37" s="865"/>
      <c r="AKZ37" s="866"/>
      <c r="ALA37" s="866"/>
      <c r="ALB37" s="867"/>
      <c r="ALC37" s="377">
        <f>$A$37</f>
        <v>23</v>
      </c>
      <c r="ALD37" s="378" t="str">
        <f>$B$37</f>
        <v>木</v>
      </c>
      <c r="ALE37" s="854"/>
      <c r="ALF37" s="855"/>
      <c r="ALG37" s="854"/>
      <c r="ALH37" s="855"/>
      <c r="ALI37" s="856" t="str">
        <f>IFERROR(IF(OR(ALD37="日",ALD37="祝",ALD37=0,ALE37=""),"　",MAX(IF(AND(ALE37&lt;=ALI14,ALG37&gt;ALJ14),ALJ14-ALI14,IF(AND(ALE37&gt;ALI14,ALG37&lt;=ALJ14),ALG37-ALE37,IF(AND(ALE37&lt;=ALI14,ALG37&lt;=ALJ14),ALG37-ALI14,IF(AND(ALE37&gt;ALI14,ALG37&gt;ALJ14),ALJ14-ALE37,0)))),0)),0)</f>
        <v>　</v>
      </c>
      <c r="ALJ37" s="857"/>
      <c r="ALK37" s="858"/>
      <c r="ALL37" s="856" t="str">
        <f>IFERROR(IF(OR(ALD37="日",ALD37="祝",ALD37=0,ALE37=""),"　",MAX(IF(AND(ALE37&gt;ALO14,ALG37&gt;ALM14),0,IF(AND(ALE37&lt;=ALO14,ALE37&gt;ALL14,ALG37&gt;ALM14),ALO14-ALE37,IF(AND(ALE37&lt;=ALO14,ALE37&lt;=ALL14,ALG37&gt;ALM14),ALO14-ALL14,IF(AND(ALE37&gt;ALL14,ALG37&lt;=ALM14),ALG37-ALE37,IF(AND(ALE37&lt;=ALL14,ALG37&lt;=ALM14),ALG37-ALL14,0))))),0)),0)</f>
        <v>　</v>
      </c>
      <c r="ALM37" s="857"/>
      <c r="ALN37" s="858"/>
      <c r="ALO37" s="856" t="str">
        <f>IFERROR(IF(OR(ALD37="日",ALD37="祝",ALD37=0,ALE37=""),"　",MAX(IF(AND(ALE37&lt;=ALO14,ALG37&gt;ALP14),ALP14-ALO14,IF(ALG37&lt;=ALP14,0,IF(AND(ALE37&gt;ALO14,ALG37&gt;ALP14),ALP14-ALE37,0))),0)),0)</f>
        <v>　</v>
      </c>
      <c r="ALP37" s="857"/>
      <c r="ALQ37" s="858"/>
      <c r="ALR37" s="856" t="str">
        <f>IFERROR(IF(OR(ALD37="日",ALD37="祝",ALD37=0,ALE37=""),"　",MAX(IF(ALE37&gt;ALR14,ALG37-ALE37,IF(ALE37&lt;=ALR14,ALG37-ALR14,0)),0)),0)</f>
        <v>　</v>
      </c>
      <c r="ALS37" s="857"/>
      <c r="ALT37" s="858"/>
      <c r="ALU37" s="856" t="str">
        <f>IFERROR(IF(OR(ALD37="日",ALD37="祝",ALD37=0,ALE37=""),"　",MAX(IF(AND(ALE37&lt;=ALU14,ALG37&gt;ALV14),ALV14-ALU14,IF(AND(ALE37&gt;ALU14,ALG37&lt;=ALV14),ALG37-ALE37,IF(AND(ALE37&lt;=ALU14,ALG37&lt;=ALV14),ALG37-ALU14,IF(AND(ALE37&gt;ALU14,ALG37&gt;ALV14),ALV14-ALE37,0)))),0)),0)</f>
        <v>　</v>
      </c>
      <c r="ALV37" s="857"/>
      <c r="ALW37" s="858"/>
      <c r="ALX37" s="856" t="str">
        <f>IFERROR(IF(OR(ALD37="日",ALD37="祝",ALD37=0,ALE37=""),"　",MAX(IF(AND(ALE37&gt;AMA14,ALG37&gt;ALY14),0,IF(AND(ALE37&lt;=AMA14,ALE37&gt;ALX14,ALG37&gt;ALY14),AMA14-ALE37,IF(AND(ALE37&lt;=AMA14,ALE37&lt;=ALX14,ALG37&gt;ALY14),AMA14-ALX14,IF(AND(ALE37&gt;ALX14,ALG37&lt;=ALY14),ALG37-ALE37,IF(AND(ALE37&lt;=ALX14,ALG37&lt;=ALY14),ALG37-ALX14,0))))),0)),0)</f>
        <v>　</v>
      </c>
      <c r="ALY37" s="857"/>
      <c r="ALZ37" s="858"/>
      <c r="AMA37" s="856" t="str">
        <f>IFERROR(IF(OR(ALD37="日",ALD37="祝",ALD37=0,ALE37=""),"　",MAX(IF(AND(ALE37&lt;=AMA14,ALG37&gt;AMB14),AMB14-AMA14,IF(ALG37&lt;=AMB14,0,IF(AND(ALE37&gt;AMA14,ALG37&gt;AMB14),AMB14-ALE37,0))),0)),0)</f>
        <v>　</v>
      </c>
      <c r="AMB37" s="857"/>
      <c r="AMC37" s="858"/>
      <c r="AMD37" s="856" t="str">
        <f t="shared" si="18"/>
        <v>　</v>
      </c>
      <c r="AME37" s="857"/>
      <c r="AMF37" s="858"/>
      <c r="AMG37" s="859" t="str">
        <f>IF(AMJ37="×",TIME(0,0,0),IF(AMT4="非常勤",ALI37,ALU37))</f>
        <v>　</v>
      </c>
      <c r="AMH37" s="860"/>
      <c r="AMI37" s="861"/>
      <c r="AMJ37" s="352"/>
      <c r="AMK37" s="859" t="str">
        <f>IF(AMN37="×",TIME(0,0,0),IF(AMT4="非常勤",ALL37,ALX37))</f>
        <v>　</v>
      </c>
      <c r="AML37" s="860"/>
      <c r="AMM37" s="861"/>
      <c r="AMN37" s="352"/>
      <c r="AMO37" s="859" t="str">
        <f>IF(AMR37="×",TIME(0,0,0),IF(AMT4="非常勤",ALO37,AMA37))</f>
        <v>　</v>
      </c>
      <c r="AMP37" s="860"/>
      <c r="AMQ37" s="861"/>
      <c r="AMR37" s="352"/>
      <c r="AMS37" s="859" t="str">
        <f>IF(AMV37="×",TIME(0,0,0),IF(AMT4="非常勤",ALR37,AMD37))</f>
        <v>　</v>
      </c>
      <c r="AMT37" s="860"/>
      <c r="AMU37" s="861"/>
      <c r="AMV37" s="352"/>
      <c r="AMW37" s="862"/>
      <c r="AMX37" s="863"/>
      <c r="AMY37" s="862"/>
      <c r="AMZ37" s="864"/>
      <c r="ANA37" s="863"/>
      <c r="ANB37" s="865"/>
      <c r="ANC37" s="866"/>
      <c r="AND37" s="866"/>
      <c r="ANE37" s="867"/>
      <c r="ANF37" s="377">
        <f>$A$37</f>
        <v>23</v>
      </c>
      <c r="ANG37" s="378" t="str">
        <f>$B$37</f>
        <v>木</v>
      </c>
      <c r="ANH37" s="854"/>
      <c r="ANI37" s="855"/>
      <c r="ANJ37" s="854"/>
      <c r="ANK37" s="855"/>
      <c r="ANL37" s="856" t="str">
        <f>IFERROR(IF(OR(ANG37="日",ANG37="祝",ANG37=0,ANH37=""),"　",MAX(IF(AND(ANH37&lt;=ANL14,ANJ37&gt;ANM14),ANM14-ANL14,IF(AND(ANH37&gt;ANL14,ANJ37&lt;=ANM14),ANJ37-ANH37,IF(AND(ANH37&lt;=ANL14,ANJ37&lt;=ANM14),ANJ37-ANL14,IF(AND(ANH37&gt;ANL14,ANJ37&gt;ANM14),ANM14-ANH37,0)))),0)),0)</f>
        <v>　</v>
      </c>
      <c r="ANM37" s="857"/>
      <c r="ANN37" s="858"/>
      <c r="ANO37" s="856" t="str">
        <f>IFERROR(IF(OR(ANG37="日",ANG37="祝",ANG37=0,ANH37=""),"　",MAX(IF(AND(ANH37&gt;ANR14,ANJ37&gt;ANP14),0,IF(AND(ANH37&lt;=ANR14,ANH37&gt;ANO14,ANJ37&gt;ANP14),ANR14-ANH37,IF(AND(ANH37&lt;=ANR14,ANH37&lt;=ANO14,ANJ37&gt;ANP14),ANR14-ANO14,IF(AND(ANH37&gt;ANO14,ANJ37&lt;=ANP14),ANJ37-ANH37,IF(AND(ANH37&lt;=ANO14,ANJ37&lt;=ANP14),ANJ37-ANO14,0))))),0)),0)</f>
        <v>　</v>
      </c>
      <c r="ANP37" s="857"/>
      <c r="ANQ37" s="858"/>
      <c r="ANR37" s="856" t="str">
        <f>IFERROR(IF(OR(ANG37="日",ANG37="祝",ANG37=0,ANH37=""),"　",MAX(IF(AND(ANH37&lt;=ANR14,ANJ37&gt;ANS14),ANS14-ANR14,IF(ANJ37&lt;=ANS14,0,IF(AND(ANH37&gt;ANR14,ANJ37&gt;ANS14),ANS14-ANH37,0))),0)),0)</f>
        <v>　</v>
      </c>
      <c r="ANS37" s="857"/>
      <c r="ANT37" s="858"/>
      <c r="ANU37" s="856" t="str">
        <f>IFERROR(IF(OR(ANG37="日",ANG37="祝",ANG37=0,ANH37=""),"　",MAX(IF(ANH37&gt;ANU14,ANJ37-ANH37,IF(ANH37&lt;=ANU14,ANJ37-ANU14,0)),0)),0)</f>
        <v>　</v>
      </c>
      <c r="ANV37" s="857"/>
      <c r="ANW37" s="858"/>
      <c r="ANX37" s="856" t="str">
        <f>IFERROR(IF(OR(ANG37="日",ANG37="祝",ANG37=0,ANH37=""),"　",MAX(IF(AND(ANH37&lt;=ANX14,ANJ37&gt;ANY14),ANY14-ANX14,IF(AND(ANH37&gt;ANX14,ANJ37&lt;=ANY14),ANJ37-ANH37,IF(AND(ANH37&lt;=ANX14,ANJ37&lt;=ANY14),ANJ37-ANX14,IF(AND(ANH37&gt;ANX14,ANJ37&gt;ANY14),ANY14-ANH37,0)))),0)),0)</f>
        <v>　</v>
      </c>
      <c r="ANY37" s="857"/>
      <c r="ANZ37" s="858"/>
      <c r="AOA37" s="856" t="str">
        <f>IFERROR(IF(OR(ANG37="日",ANG37="祝",ANG37=0,ANH37=""),"　",MAX(IF(AND(ANH37&gt;AOD14,ANJ37&gt;AOB14),0,IF(AND(ANH37&lt;=AOD14,ANH37&gt;AOA14,ANJ37&gt;AOB14),AOD14-ANH37,IF(AND(ANH37&lt;=AOD14,ANH37&lt;=AOA14,ANJ37&gt;AOB14),AOD14-AOA14,IF(AND(ANH37&gt;AOA14,ANJ37&lt;=AOB14),ANJ37-ANH37,IF(AND(ANH37&lt;=AOA14,ANJ37&lt;=AOB14),ANJ37-AOA14,0))))),0)),0)</f>
        <v>　</v>
      </c>
      <c r="AOB37" s="857"/>
      <c r="AOC37" s="858"/>
      <c r="AOD37" s="856" t="str">
        <f>IFERROR(IF(OR(ANG37="日",ANG37="祝",ANG37=0,ANH37=""),"　",MAX(IF(AND(ANH37&lt;=AOD14,ANJ37&gt;AOE14),AOE14-AOD14,IF(ANJ37&lt;=AOE14,0,IF(AND(ANH37&gt;AOD14,ANJ37&gt;AOE14),AOE14-ANH37,0))),0)),0)</f>
        <v>　</v>
      </c>
      <c r="AOE37" s="857"/>
      <c r="AOF37" s="858"/>
      <c r="AOG37" s="856" t="str">
        <f t="shared" si="19"/>
        <v>　</v>
      </c>
      <c r="AOH37" s="857"/>
      <c r="AOI37" s="858"/>
      <c r="AOJ37" s="859" t="str">
        <f>IF(AOM37="×",TIME(0,0,0),IF(AOW4="非常勤",ANL37,ANX37))</f>
        <v>　</v>
      </c>
      <c r="AOK37" s="860"/>
      <c r="AOL37" s="861"/>
      <c r="AOM37" s="352"/>
      <c r="AON37" s="859" t="str">
        <f>IF(AOQ37="×",TIME(0,0,0),IF(AOW4="非常勤",ANO37,AOA37))</f>
        <v>　</v>
      </c>
      <c r="AOO37" s="860"/>
      <c r="AOP37" s="861"/>
      <c r="AOQ37" s="352"/>
      <c r="AOR37" s="859" t="str">
        <f>IF(AOU37="×",TIME(0,0,0),IF(AOW4="非常勤",ANR37,AOD37))</f>
        <v>　</v>
      </c>
      <c r="AOS37" s="860"/>
      <c r="AOT37" s="861"/>
      <c r="AOU37" s="352"/>
      <c r="AOV37" s="859" t="str">
        <f>IF(AOY37="×",TIME(0,0,0),IF(AOW4="非常勤",ANU37,AOG37))</f>
        <v>　</v>
      </c>
      <c r="AOW37" s="860"/>
      <c r="AOX37" s="861"/>
      <c r="AOY37" s="352"/>
      <c r="AOZ37" s="862"/>
      <c r="APA37" s="863"/>
      <c r="APB37" s="862"/>
      <c r="APC37" s="864"/>
      <c r="APD37" s="863"/>
      <c r="APE37" s="865"/>
      <c r="APF37" s="866"/>
      <c r="APG37" s="866"/>
      <c r="APH37" s="867"/>
    </row>
    <row r="38" spans="1:1100" ht="15" customHeight="1">
      <c r="A38" s="377">
        <f>DAY(DATE('別紙2-1【初めに入力】'!$W$2,'別紙2-1【初めに入力】'!$Q$2,A37+1))</f>
        <v>24</v>
      </c>
      <c r="B38" s="378" t="str">
        <f>IF(IFERROR(MATCH(DATE('別紙2-1【初めに入力】'!$W$2,'別紙2-1【初めに入力】'!$Q$2,$A38),万年カレンダー・祝日!$K$2:$K$27,0),0)&gt;=1,"祝",TEXT(WEEKDAY(DATE('別紙2-1【初めに入力】'!$W$2,'別紙2-1【初めに入力】'!$Q$2,'別表_個別勤務状況（1～20）'!A38)),"aaa"))</f>
        <v>金</v>
      </c>
      <c r="C38" s="797"/>
      <c r="D38" s="797"/>
      <c r="E38" s="797"/>
      <c r="F38" s="797"/>
      <c r="G38" s="856" t="str">
        <f>IFERROR(IF(OR(B38="日",B38="祝",B38=0,C38=""),"　",MAX(IF(AND(C38&lt;=G14,E38&gt;H14),H14-G14,IF(AND(C38&gt;G14,E38&lt;=H14),E38-C38,IF(AND(C38&lt;=G14,E38&lt;=H14),E38-G14,IF(AND(C38&gt;G14,E38&gt;H14),H14-C38,0)))),0)),0)</f>
        <v>　</v>
      </c>
      <c r="H38" s="857"/>
      <c r="I38" s="858"/>
      <c r="J38" s="856" t="str">
        <f>IFERROR(IF(OR(B38="日",B38="祝",B38=0,C38=""),"　",MAX(IF(AND(C38&gt;M14,E38&gt;K14),0,IF(AND(C38&lt;=M14,C38&gt;J14,E38&gt;K14),M14-C38,IF(AND(C38&lt;=M14,C38&lt;=J14,E38&gt;K14),M14-J14,IF(AND(C38&gt;J14,E38&lt;=K14),E38-C38,IF(AND(C38&lt;=J14,E38&lt;=K14),E38-J14,0))))),0)),0)</f>
        <v>　</v>
      </c>
      <c r="K38" s="857"/>
      <c r="L38" s="858"/>
      <c r="M38" s="856" t="str">
        <f>IFERROR(IF(OR(B38="日",B38="祝",B38=0,C38=""),"　",MAX(IF(AND(C38&lt;=M14,E38&gt;N14),N14-M14,IF(E38&lt;=N14,0,IF(AND(C38&gt;M14,E38&gt;N14),N14-C38,0))),0)),0)</f>
        <v>　</v>
      </c>
      <c r="N38" s="857"/>
      <c r="O38" s="858"/>
      <c r="P38" s="856" t="str">
        <f>IFERROR(IF(OR(B38="日",B38="祝",B38=0,C38=""),"　",MAX(IF(C38&gt;P14,E38-C38,IF(C38&lt;=P14,E38-P14,0)),0)),0)</f>
        <v>　</v>
      </c>
      <c r="Q38" s="857"/>
      <c r="R38" s="858"/>
      <c r="S38" s="856" t="str">
        <f>IFERROR(IF(OR(B38="日",B38="祝",B38=0,C38=""),"　",MAX(IF(AND(C38&lt;=S14,E38&gt;T14),T14-S14,IF(AND(C38&gt;S14,E38&lt;=T14),E38-C38,IF(AND(C38&lt;=S14,E38&lt;=T14),E38-S14,IF(AND(C38&gt;S14,E38&gt;T14),T14-C38,0)))),0)),0)</f>
        <v>　</v>
      </c>
      <c r="T38" s="857"/>
      <c r="U38" s="858"/>
      <c r="V38" s="856" t="str">
        <f>IFERROR(IF(OR(B38="日",B38="祝",B38=0,C38=""),"　",MAX(IF(AND(C38&gt;Y14,E38&gt;W14),0,IF(AND(C38&lt;=Y14,C38&gt;V14,E38&gt;W14),Y14-C38,IF(AND(C38&lt;=Y14,C38&lt;=V14,E38&gt;W14),Y14-V14,IF(AND(C38&gt;V14,E38&lt;=W14),E38-C38,IF(AND(C38&lt;=V14,E38&lt;=W14),E38-V14,0))))),0)),0)</f>
        <v>　</v>
      </c>
      <c r="W38" s="857"/>
      <c r="X38" s="858"/>
      <c r="Y38" s="856" t="str">
        <f>IFERROR(IF(OR(B38="日",B38="祝",B38=0,C38=""),"　",MAX(IF(AND(C38&lt;=Y14,E38&gt;Z14),Z14-Y14,IF(E38&lt;=Z14,0,IF(AND(C38&gt;Y14,E38&gt;Z14),Z14-C38,0))),0)),0)</f>
        <v>　</v>
      </c>
      <c r="Z38" s="857"/>
      <c r="AA38" s="858"/>
      <c r="AB38" s="856" t="str">
        <f t="shared" si="0"/>
        <v>　</v>
      </c>
      <c r="AC38" s="857"/>
      <c r="AD38" s="858"/>
      <c r="AE38" s="954" t="str">
        <f>IF(AH38="×",TIME(0,0,0),IF(AR4="非常勤",G38,S38))</f>
        <v>　</v>
      </c>
      <c r="AF38" s="885"/>
      <c r="AG38" s="885"/>
      <c r="AH38" s="352"/>
      <c r="AI38" s="954" t="str">
        <f>IF(AL38="×",TIME(0,0,0),IF(AR4="非常勤",J38,V38))</f>
        <v>　</v>
      </c>
      <c r="AJ38" s="885"/>
      <c r="AK38" s="885"/>
      <c r="AL38" s="352"/>
      <c r="AM38" s="954" t="str">
        <f>IF(AP38="×",TIME(0,0,0),IF(AR4="非常勤",M38,Y38))</f>
        <v>　</v>
      </c>
      <c r="AN38" s="885"/>
      <c r="AO38" s="885"/>
      <c r="AP38" s="352"/>
      <c r="AQ38" s="954" t="str">
        <f>IF(AT38="×",TIME(0,0,0),IF(AR4="非常勤",P38,AB38))</f>
        <v>　</v>
      </c>
      <c r="AR38" s="885"/>
      <c r="AS38" s="955"/>
      <c r="AT38" s="352"/>
      <c r="AU38" s="956"/>
      <c r="AV38" s="956"/>
      <c r="AW38" s="862"/>
      <c r="AX38" s="864"/>
      <c r="AY38" s="863"/>
      <c r="AZ38" s="865"/>
      <c r="BA38" s="866"/>
      <c r="BB38" s="866"/>
      <c r="BC38" s="867"/>
      <c r="BD38" s="377">
        <f>$A$38</f>
        <v>24</v>
      </c>
      <c r="BE38" s="378" t="str">
        <f>$B$38</f>
        <v>金</v>
      </c>
      <c r="BF38" s="854"/>
      <c r="BG38" s="855"/>
      <c r="BH38" s="854"/>
      <c r="BI38" s="855"/>
      <c r="BJ38" s="856" t="str">
        <f>IFERROR(IF(OR(BE38="日",BE38="祝",BE38=0,BF38=""),"　",MAX(IF(AND(BF38&lt;=BJ14,BH38&gt;BK14),BK14-BJ14,IF(AND(BF38&gt;BJ14,BH38&lt;=BK14),BH38-BF38,IF(AND(BF38&lt;=BJ14,BH38&lt;=BK14),BH38-BJ14,IF(AND(BF38&gt;BJ14,BH38&gt;BK14),BK14-BF38,0)))),0)),0)</f>
        <v>　</v>
      </c>
      <c r="BK38" s="857"/>
      <c r="BL38" s="858"/>
      <c r="BM38" s="856" t="str">
        <f>IFERROR(IF(OR(BE38="日",BE38="祝",BE38=0,BF38=""),"　",MAX(IF(AND(BF38&gt;BP14,BH38&gt;BN14),0,IF(AND(BF38&lt;=BP14,BF38&gt;BM14,BH38&gt;BN14),BP14-BF38,IF(AND(BF38&lt;=BP14,BF38&lt;=BM14,BH38&gt;BN14),BP14-BM14,IF(AND(BF38&gt;BM14,BH38&lt;=BN14),BH38-BF38,IF(AND(BF38&lt;=BM14,BH38&lt;=BN14),BH38-BM14,0))))),0)),0)</f>
        <v>　</v>
      </c>
      <c r="BN38" s="857"/>
      <c r="BO38" s="858"/>
      <c r="BP38" s="856" t="str">
        <f>IFERROR(IF(OR(BE38="日",BE38="祝",BE38=0,BF38=""),"　",MAX(IF(AND(BF38&lt;=BP14,BH38&gt;BQ14),BQ14-BP14,IF(BH38&lt;=BQ14,0,IF(AND(BF38&gt;BP14,BH38&gt;BQ14),BQ14-BF38,0))),0)),0)</f>
        <v>　</v>
      </c>
      <c r="BQ38" s="857"/>
      <c r="BR38" s="858"/>
      <c r="BS38" s="856" t="str">
        <f>IFERROR(IF(OR(BE38="日",BE38="祝",BE38=0,BF38=""),"　",MAX(IF(BF38&gt;BS14,BH38-BF38,IF(BF38&lt;=BS14,BH38-BS14,0)),0)),0)</f>
        <v>　</v>
      </c>
      <c r="BT38" s="857"/>
      <c r="BU38" s="858"/>
      <c r="BV38" s="856" t="str">
        <f>IFERROR(IF(OR(BE38="日",BE38="祝",BE38=0,BF38=""),"　",MAX(IF(AND(BF38&lt;=BV14,BH38&gt;BW14),BW14-BV14,IF(AND(BF38&gt;BV14,BH38&lt;=BW14),BH38-BF38,IF(AND(BF38&lt;=BV14,BH38&lt;=BW14),BH38-BV14,IF(AND(BF38&gt;BV14,BH38&gt;BW14),BW14-BF38,0)))),0)),0)</f>
        <v>　</v>
      </c>
      <c r="BW38" s="857"/>
      <c r="BX38" s="858"/>
      <c r="BY38" s="856" t="str">
        <f>IFERROR(IF(OR(BE38="日",BE38="祝",BE38=0,BF38=""),"　",MAX(IF(AND(BF38&gt;CB14,BH38&gt;BZ14),0,IF(AND(BF38&lt;=CB14,BF38&gt;BY14,BH38&gt;BZ14),CB14-BF38,IF(AND(BF38&lt;=CB14,BF38&lt;=BY14,BH38&gt;BZ14),CB14-BY14,IF(AND(BF38&gt;BY14,BH38&lt;=BZ14),BH38-BF38,IF(AND(BF38&lt;=BY14,BH38&lt;=BZ14),BH38-BY14,0))))),0)),0)</f>
        <v>　</v>
      </c>
      <c r="BZ38" s="857"/>
      <c r="CA38" s="858"/>
      <c r="CB38" s="856" t="str">
        <f>IFERROR(IF(OR(BE38="日",BE38="祝",BE38=0,BF38=""),"　",MAX(IF(AND(BF38&lt;=CB14,BH38&gt;CC14),CC14-CB14,IF(BH38&lt;=CC14,0,IF(AND(BF38&gt;CB14,BH38&gt;CC14),CC14-BF38,0))),0)),0)</f>
        <v>　</v>
      </c>
      <c r="CC38" s="857"/>
      <c r="CD38" s="858"/>
      <c r="CE38" s="856" t="str">
        <f t="shared" si="1"/>
        <v>　</v>
      </c>
      <c r="CF38" s="857"/>
      <c r="CG38" s="858"/>
      <c r="CH38" s="859" t="str">
        <f>IF(CK38="×",TIME(0,0,0),IF(CU4="非常勤",BJ38,BV38))</f>
        <v>　</v>
      </c>
      <c r="CI38" s="860"/>
      <c r="CJ38" s="861"/>
      <c r="CK38" s="352"/>
      <c r="CL38" s="859" t="str">
        <f>IF(CO38="×",TIME(0,0,0),IF(CU4="非常勤",BM38,BY38))</f>
        <v>　</v>
      </c>
      <c r="CM38" s="860"/>
      <c r="CN38" s="861"/>
      <c r="CO38" s="352"/>
      <c r="CP38" s="859" t="str">
        <f>IF(CS38="×",TIME(0,0,0),IF(CU4="非常勤",BP38,CB38))</f>
        <v>　</v>
      </c>
      <c r="CQ38" s="860"/>
      <c r="CR38" s="861"/>
      <c r="CS38" s="352"/>
      <c r="CT38" s="859" t="str">
        <f>IF(CW38="×",TIME(0,0,0),IF(CU4="非常勤",BS38,CE38))</f>
        <v>　</v>
      </c>
      <c r="CU38" s="860"/>
      <c r="CV38" s="861"/>
      <c r="CW38" s="352"/>
      <c r="CX38" s="862"/>
      <c r="CY38" s="863"/>
      <c r="CZ38" s="862"/>
      <c r="DA38" s="864"/>
      <c r="DB38" s="863"/>
      <c r="DC38" s="865"/>
      <c r="DD38" s="866"/>
      <c r="DE38" s="866"/>
      <c r="DF38" s="867"/>
      <c r="DG38" s="377">
        <f>$A$38</f>
        <v>24</v>
      </c>
      <c r="DH38" s="378" t="str">
        <f>$B$38</f>
        <v>金</v>
      </c>
      <c r="DI38" s="854"/>
      <c r="DJ38" s="855"/>
      <c r="DK38" s="854"/>
      <c r="DL38" s="855"/>
      <c r="DM38" s="856" t="str">
        <f>IFERROR(IF(OR(DH38="日",DH38="祝",DH38=0,DI38=""),"　",MAX(IF(AND(DI38&lt;=DM14,DK38&gt;DN14),DN14-DM14,IF(AND(DI38&gt;DM14,DK38&lt;=DN14),DK38-DI38,IF(AND(DI38&lt;=DM14,DK38&lt;=DN14),DK38-DM14,IF(AND(DI38&gt;DM14,DK38&gt;DN14),DN14-DI38,0)))),0)),0)</f>
        <v>　</v>
      </c>
      <c r="DN38" s="857"/>
      <c r="DO38" s="858"/>
      <c r="DP38" s="856" t="str">
        <f>IFERROR(IF(OR(DH38="日",DH38="祝",DH38=0,DI38=""),"　",MAX(IF(AND(DI38&gt;DS14,DK38&gt;DQ14),0,IF(AND(DI38&lt;=DS14,DI38&gt;DP14,DK38&gt;DQ14),DS14-DI38,IF(AND(DI38&lt;=DS14,DI38&lt;=DP14,DK38&gt;DQ14),DS14-DP14,IF(AND(DI38&gt;DP14,DK38&lt;=DQ14),DK38-DI38,IF(AND(DI38&lt;=DP14,DK38&lt;=DQ14),DK38-DP14,0))))),0)),0)</f>
        <v>　</v>
      </c>
      <c r="DQ38" s="857"/>
      <c r="DR38" s="858"/>
      <c r="DS38" s="856" t="str">
        <f>IFERROR(IF(OR(DH38="日",DH38="祝",DH38=0,DI38=""),"　",MAX(IF(AND(DI38&lt;=DS14,DK38&gt;DT14),DT14-DS14,IF(DK38&lt;=DT14,0,IF(AND(DI38&gt;DS14,DK38&gt;DT14),DT14-DI38,0))),0)),0)</f>
        <v>　</v>
      </c>
      <c r="DT38" s="857"/>
      <c r="DU38" s="858"/>
      <c r="DV38" s="856" t="str">
        <f>IFERROR(IF(OR(DH38="日",DH38="祝",DH38=0,DI38=""),"　",MAX(IF(DI38&gt;DV14,DK38-DI38,IF(DI38&lt;=DV14,DK38-DV14,0)),0)),0)</f>
        <v>　</v>
      </c>
      <c r="DW38" s="857"/>
      <c r="DX38" s="858"/>
      <c r="DY38" s="856" t="str">
        <f>IFERROR(IF(OR(DH38="日",DH38="祝",DH38=0,DI38=""),"　",MAX(IF(AND(DI38&lt;=DY14,DK38&gt;DZ14),DZ14-DY14,IF(AND(DI38&gt;DY14,DK38&lt;=DZ14),DK38-DI38,IF(AND(DI38&lt;=DY14,DK38&lt;=DZ14),DK38-DY14,IF(AND(DI38&gt;DY14,DK38&gt;DZ14),DZ14-DI38,0)))),0)),0)</f>
        <v>　</v>
      </c>
      <c r="DZ38" s="857"/>
      <c r="EA38" s="858"/>
      <c r="EB38" s="856" t="str">
        <f>IFERROR(IF(OR(DH38="日",DH38="祝",DH38=0,DI38=""),"　",MAX(IF(AND(DI38&gt;EE14,DK38&gt;EC14),0,IF(AND(DI38&lt;=EE14,DI38&gt;EB14,DK38&gt;EC14),EE14-DI38,IF(AND(DI38&lt;=EE14,DI38&lt;=EB14,DK38&gt;EC14),EE14-EB14,IF(AND(DI38&gt;EB14,DK38&lt;=EC14),DK38-DI38,IF(AND(DI38&lt;=EB14,DK38&lt;=EC14),DK38-EB14,0))))),0)),0)</f>
        <v>　</v>
      </c>
      <c r="EC38" s="857"/>
      <c r="ED38" s="858"/>
      <c r="EE38" s="856" t="str">
        <f>IFERROR(IF(OR(DH38="日",DH38="祝",DH38=0,DI38=""),"　",MAX(IF(AND(DI38&lt;=EE14,DK38&gt;EF14),EF14-EE14,IF(DK38&lt;=EF14,0,IF(AND(DI38&gt;EE14,DK38&gt;EF14),EF14-DI38,0))),0)),0)</f>
        <v>　</v>
      </c>
      <c r="EF38" s="857"/>
      <c r="EG38" s="858"/>
      <c r="EH38" s="856" t="str">
        <f t="shared" si="2"/>
        <v>　</v>
      </c>
      <c r="EI38" s="857"/>
      <c r="EJ38" s="858"/>
      <c r="EK38" s="859" t="str">
        <f>IF(EN38="×",TIME(0,0,0),IF(EX4="非常勤",DM38,DY38))</f>
        <v>　</v>
      </c>
      <c r="EL38" s="860"/>
      <c r="EM38" s="861"/>
      <c r="EN38" s="352"/>
      <c r="EO38" s="859" t="str">
        <f>IF(ER38="×",TIME(0,0,0),IF(EX4="非常勤",DP38,EB38))</f>
        <v>　</v>
      </c>
      <c r="EP38" s="860"/>
      <c r="EQ38" s="861"/>
      <c r="ER38" s="352"/>
      <c r="ES38" s="859" t="str">
        <f>IF(EV38="×",TIME(0,0,0),IF(EX4="非常勤",DS38,EE38))</f>
        <v>　</v>
      </c>
      <c r="ET38" s="860"/>
      <c r="EU38" s="861"/>
      <c r="EV38" s="352"/>
      <c r="EW38" s="859" t="str">
        <f>IF(EZ38="×",TIME(0,0,0),IF(EX4="非常勤",DV38,EH38))</f>
        <v>　</v>
      </c>
      <c r="EX38" s="860"/>
      <c r="EY38" s="861"/>
      <c r="EZ38" s="352"/>
      <c r="FA38" s="862"/>
      <c r="FB38" s="863"/>
      <c r="FC38" s="862"/>
      <c r="FD38" s="864"/>
      <c r="FE38" s="863"/>
      <c r="FF38" s="865"/>
      <c r="FG38" s="866"/>
      <c r="FH38" s="866"/>
      <c r="FI38" s="867"/>
      <c r="FJ38" s="377">
        <f>$A$38</f>
        <v>24</v>
      </c>
      <c r="FK38" s="378" t="str">
        <f>$B$38</f>
        <v>金</v>
      </c>
      <c r="FL38" s="854"/>
      <c r="FM38" s="855"/>
      <c r="FN38" s="854"/>
      <c r="FO38" s="855"/>
      <c r="FP38" s="856" t="str">
        <f>IFERROR(IF(OR(FK38="日",FK38="祝",FK38=0,FL38=""),"　",MAX(IF(AND(FL38&lt;=FP14,FN38&gt;FQ14),FQ14-FP14,IF(AND(FL38&gt;FP14,FN38&lt;=FQ14),FN38-FL38,IF(AND(FL38&lt;=FP14,FN38&lt;=FQ14),FN38-FP14,IF(AND(FL38&gt;FP14,FN38&gt;FQ14),FQ14-FL38,0)))),0)),0)</f>
        <v>　</v>
      </c>
      <c r="FQ38" s="857"/>
      <c r="FR38" s="858"/>
      <c r="FS38" s="856" t="str">
        <f>IFERROR(IF(OR(FK38="日",FK38="祝",FK38=0,FL38=""),"　",MAX(IF(AND(FL38&gt;FV14,FN38&gt;FT14),0,IF(AND(FL38&lt;=FV14,FL38&gt;FS14,FN38&gt;FT14),FV14-FL38,IF(AND(FL38&lt;=FV14,FL38&lt;=FS14,FN38&gt;FT14),FV14-FS14,IF(AND(FL38&gt;FS14,FN38&lt;=FT14),FN38-FL38,IF(AND(FL38&lt;=FS14,FN38&lt;=FT14),FN38-FS14,0))))),0)),0)</f>
        <v>　</v>
      </c>
      <c r="FT38" s="857"/>
      <c r="FU38" s="858"/>
      <c r="FV38" s="856" t="str">
        <f>IFERROR(IF(OR(FK38="日",FK38="祝",FK38=0,FL38=""),"　",MAX(IF(AND(FL38&lt;=FV14,FN38&gt;FW14),FW14-FV14,IF(FN38&lt;=FW14,0,IF(AND(FL38&gt;FV14,FN38&gt;FW14),FW14-FL38,0))),0)),0)</f>
        <v>　</v>
      </c>
      <c r="FW38" s="857"/>
      <c r="FX38" s="858"/>
      <c r="FY38" s="856" t="str">
        <f>IFERROR(IF(OR(FK38="日",FK38="祝",FK38=0,FL38=""),"　",MAX(IF(FL38&gt;FY14,FN38-FL38,IF(FL38&lt;=FY14,FN38-FY14,0)),0)),0)</f>
        <v>　</v>
      </c>
      <c r="FZ38" s="857"/>
      <c r="GA38" s="858"/>
      <c r="GB38" s="856" t="str">
        <f>IFERROR(IF(OR(FK38="日",FK38="祝",FK38=0,FL38=""),"　",MAX(IF(AND(FL38&lt;=GB14,FN38&gt;GC14),GC14-GB14,IF(AND(FL38&gt;GB14,FN38&lt;=GC14),FN38-FL38,IF(AND(FL38&lt;=GB14,FN38&lt;=GC14),FN38-GB14,IF(AND(FL38&gt;GB14,FN38&gt;GC14),GC14-FL38,0)))),0)),0)</f>
        <v>　</v>
      </c>
      <c r="GC38" s="857"/>
      <c r="GD38" s="858"/>
      <c r="GE38" s="856" t="str">
        <f>IFERROR(IF(OR(FK38="日",FK38="祝",FK38=0,FL38=""),"　",MAX(IF(AND(FL38&gt;GH14,FN38&gt;GF14),0,IF(AND(FL38&lt;=GH14,FL38&gt;GE14,FN38&gt;GF14),GH14-FL38,IF(AND(FL38&lt;=GH14,FL38&lt;=GE14,FN38&gt;GF14),GH14-GE14,IF(AND(FL38&gt;GE14,FN38&lt;=GF14),FN38-FL38,IF(AND(FL38&lt;=GE14,FN38&lt;=GF14),FN38-GE14,0))))),0)),0)</f>
        <v>　</v>
      </c>
      <c r="GF38" s="857"/>
      <c r="GG38" s="858"/>
      <c r="GH38" s="856" t="str">
        <f>IFERROR(IF(OR(FK38="日",FK38="祝",FK38=0,FL38=""),"　",MAX(IF(AND(FL38&lt;=GH14,FN38&gt;GI14),GI14-GH14,IF(FN38&lt;=GI14,0,IF(AND(FL38&gt;GH14,FN38&gt;GI14),GI14-FL38,0))),0)),0)</f>
        <v>　</v>
      </c>
      <c r="GI38" s="857"/>
      <c r="GJ38" s="858"/>
      <c r="GK38" s="856" t="str">
        <f t="shared" si="3"/>
        <v>　</v>
      </c>
      <c r="GL38" s="857"/>
      <c r="GM38" s="858"/>
      <c r="GN38" s="859" t="str">
        <f>IF(GQ38="×",TIME(0,0,0),IF(HA4="非常勤",FP38,GB38))</f>
        <v>　</v>
      </c>
      <c r="GO38" s="860"/>
      <c r="GP38" s="861"/>
      <c r="GQ38" s="352"/>
      <c r="GR38" s="859" t="str">
        <f>IF(GU38="×",TIME(0,0,0),IF(HA4="非常勤",FS38,GE38))</f>
        <v>　</v>
      </c>
      <c r="GS38" s="860"/>
      <c r="GT38" s="861"/>
      <c r="GU38" s="352"/>
      <c r="GV38" s="859" t="str">
        <f>IF(GY38="×",TIME(0,0,0),IF(HA4="非常勤",FV38,GH38))</f>
        <v>　</v>
      </c>
      <c r="GW38" s="860"/>
      <c r="GX38" s="861"/>
      <c r="GY38" s="352"/>
      <c r="GZ38" s="859" t="str">
        <f>IF(HC38="×",TIME(0,0,0),IF(HA4="非常勤",FY38,GK38))</f>
        <v>　</v>
      </c>
      <c r="HA38" s="860"/>
      <c r="HB38" s="861"/>
      <c r="HC38" s="352"/>
      <c r="HD38" s="862"/>
      <c r="HE38" s="863"/>
      <c r="HF38" s="862"/>
      <c r="HG38" s="864"/>
      <c r="HH38" s="863"/>
      <c r="HI38" s="865"/>
      <c r="HJ38" s="866"/>
      <c r="HK38" s="866"/>
      <c r="HL38" s="867"/>
      <c r="HM38" s="377">
        <f>$A$38</f>
        <v>24</v>
      </c>
      <c r="HN38" s="378" t="str">
        <f>$B$38</f>
        <v>金</v>
      </c>
      <c r="HO38" s="854"/>
      <c r="HP38" s="855"/>
      <c r="HQ38" s="854"/>
      <c r="HR38" s="855"/>
      <c r="HS38" s="856" t="str">
        <f>IFERROR(IF(OR(HN38="日",HN38="祝",HN38=0,HO38=""),"　",MAX(IF(AND(HO38&lt;=HS14,HQ38&gt;HT14),HT14-HS14,IF(AND(HO38&gt;HS14,HQ38&lt;=HT14),HQ38-HO38,IF(AND(HO38&lt;=HS14,HQ38&lt;=HT14),HQ38-HS14,IF(AND(HO38&gt;HS14,HQ38&gt;HT14),HT14-HO38,0)))),0)),0)</f>
        <v>　</v>
      </c>
      <c r="HT38" s="857"/>
      <c r="HU38" s="858"/>
      <c r="HV38" s="856" t="str">
        <f>IFERROR(IF(OR(HN38="日",HN38="祝",HN38=0,HO38=""),"　",MAX(IF(AND(HO38&gt;HY14,HQ38&gt;HW14),0,IF(AND(HO38&lt;=HY14,HO38&gt;HV14,HQ38&gt;HW14),HY14-HO38,IF(AND(HO38&lt;=HY14,HO38&lt;=HV14,HQ38&gt;HW14),HY14-HV14,IF(AND(HO38&gt;HV14,HQ38&lt;=HW14),HQ38-HO38,IF(AND(HO38&lt;=HV14,HQ38&lt;=HW14),HQ38-HV14,0))))),0)),0)</f>
        <v>　</v>
      </c>
      <c r="HW38" s="857"/>
      <c r="HX38" s="858"/>
      <c r="HY38" s="856" t="str">
        <f>IFERROR(IF(OR(HN38="日",HN38="祝",HN38=0,HO38=""),"　",MAX(IF(AND(HO38&lt;=HY14,HQ38&gt;HZ14),HZ14-HY14,IF(HQ38&lt;=HZ14,0,IF(AND(HO38&gt;HY14,HQ38&gt;HZ14),HZ14-HO38,0))),0)),0)</f>
        <v>　</v>
      </c>
      <c r="HZ38" s="857"/>
      <c r="IA38" s="858"/>
      <c r="IB38" s="856" t="str">
        <f>IFERROR(IF(OR(HN38="日",HN38="祝",HN38=0,HO38=""),"　",MAX(IF(HO38&gt;IB14,HQ38-HO38,IF(HO38&lt;=IB14,HQ38-IB14,0)),0)),0)</f>
        <v>　</v>
      </c>
      <c r="IC38" s="857"/>
      <c r="ID38" s="858"/>
      <c r="IE38" s="856" t="str">
        <f>IFERROR(IF(OR(HN38="日",HN38="祝",HN38=0,HO38=""),"　",MAX(IF(AND(HO38&lt;=IE14,HQ38&gt;IF14),IF14-IE14,IF(AND(HO38&gt;IE14,HQ38&lt;=IF14),HQ38-HO38,IF(AND(HO38&lt;=IE14,HQ38&lt;=IF14),HQ38-IE14,IF(AND(HO38&gt;IE14,HQ38&gt;IF14),IF14-HO38,0)))),0)),0)</f>
        <v>　</v>
      </c>
      <c r="IF38" s="857"/>
      <c r="IG38" s="858"/>
      <c r="IH38" s="856" t="str">
        <f>IFERROR(IF(OR(HN38="日",HN38="祝",HN38=0,HO38=""),"　",MAX(IF(AND(HO38&gt;IK14,HQ38&gt;II14),0,IF(AND(HO38&lt;=IK14,HO38&gt;IH14,HQ38&gt;II14),IK14-HO38,IF(AND(HO38&lt;=IK14,HO38&lt;=IH14,HQ38&gt;II14),IK14-IH14,IF(AND(HO38&gt;IH14,HQ38&lt;=II14),HQ38-HO38,IF(AND(HO38&lt;=IH14,HQ38&lt;=II14),HQ38-IH14,0))))),0)),0)</f>
        <v>　</v>
      </c>
      <c r="II38" s="857"/>
      <c r="IJ38" s="858"/>
      <c r="IK38" s="856" t="str">
        <f>IFERROR(IF(OR(HN38="日",HN38="祝",HN38=0,HO38=""),"　",MAX(IF(AND(HO38&lt;=IK14,HQ38&gt;IL14),IL14-IK14,IF(HQ38&lt;=IL14,0,IF(AND(HO38&gt;IK14,HQ38&gt;IL14),IL14-HO38,0))),0)),0)</f>
        <v>　</v>
      </c>
      <c r="IL38" s="857"/>
      <c r="IM38" s="858"/>
      <c r="IN38" s="856" t="str">
        <f t="shared" si="4"/>
        <v>　</v>
      </c>
      <c r="IO38" s="857"/>
      <c r="IP38" s="858"/>
      <c r="IQ38" s="859" t="str">
        <f>IF(IT38="×",TIME(0,0,0),IF(JD4="非常勤",HS38,IE38))</f>
        <v>　</v>
      </c>
      <c r="IR38" s="860"/>
      <c r="IS38" s="861"/>
      <c r="IT38" s="352"/>
      <c r="IU38" s="859" t="str">
        <f>IF(IX38="×",TIME(0,0,0),IF(JD4="非常勤",HV38,IH38))</f>
        <v>　</v>
      </c>
      <c r="IV38" s="860"/>
      <c r="IW38" s="861"/>
      <c r="IX38" s="352"/>
      <c r="IY38" s="859" t="str">
        <f>IF(JB38="×",TIME(0,0,0),IF(JD4="非常勤",HY38,IK38))</f>
        <v>　</v>
      </c>
      <c r="IZ38" s="860"/>
      <c r="JA38" s="861"/>
      <c r="JB38" s="352"/>
      <c r="JC38" s="859" t="str">
        <f>IF(JF38="×",TIME(0,0,0),IF(JD4="非常勤",IB38,IN38))</f>
        <v>　</v>
      </c>
      <c r="JD38" s="860"/>
      <c r="JE38" s="861"/>
      <c r="JF38" s="352"/>
      <c r="JG38" s="862"/>
      <c r="JH38" s="863"/>
      <c r="JI38" s="862"/>
      <c r="JJ38" s="864"/>
      <c r="JK38" s="863"/>
      <c r="JL38" s="865"/>
      <c r="JM38" s="866"/>
      <c r="JN38" s="866"/>
      <c r="JO38" s="867"/>
      <c r="JP38" s="377">
        <f>$A$38</f>
        <v>24</v>
      </c>
      <c r="JQ38" s="378" t="str">
        <f>$B$38</f>
        <v>金</v>
      </c>
      <c r="JR38" s="854"/>
      <c r="JS38" s="855"/>
      <c r="JT38" s="854"/>
      <c r="JU38" s="855"/>
      <c r="JV38" s="856" t="str">
        <f>IFERROR(IF(OR(JQ38="日",JQ38="祝",JQ38=0,JR38=""),"　",MAX(IF(AND(JR38&lt;=JV14,JT38&gt;JW14),JW14-JV14,IF(AND(JR38&gt;JV14,JT38&lt;=JW14),JT38-JR38,IF(AND(JR38&lt;=JV14,JT38&lt;=JW14),JT38-JV14,IF(AND(JR38&gt;JV14,JT38&gt;JW14),JW14-JR38,0)))),0)),0)</f>
        <v>　</v>
      </c>
      <c r="JW38" s="857"/>
      <c r="JX38" s="858"/>
      <c r="JY38" s="856" t="str">
        <f>IFERROR(IF(OR(JQ38="日",JQ38="祝",JQ38=0,JR38=""),"　",MAX(IF(AND(JR38&gt;KB14,JT38&gt;JZ14),0,IF(AND(JR38&lt;=KB14,JR38&gt;JY14,JT38&gt;JZ14),KB14-JR38,IF(AND(JR38&lt;=KB14,JR38&lt;=JY14,JT38&gt;JZ14),KB14-JY14,IF(AND(JR38&gt;JY14,JT38&lt;=JZ14),JT38-JR38,IF(AND(JR38&lt;=JY14,JT38&lt;=JZ14),JT38-JY14,0))))),0)),0)</f>
        <v>　</v>
      </c>
      <c r="JZ38" s="857"/>
      <c r="KA38" s="858"/>
      <c r="KB38" s="856" t="str">
        <f>IFERROR(IF(OR(JQ38="日",JQ38="祝",JQ38=0,JR38=""),"　",MAX(IF(AND(JR38&lt;=KB14,JT38&gt;KC14),KC14-KB14,IF(JT38&lt;=KC14,0,IF(AND(JR38&gt;KB14,JT38&gt;KC14),KC14-JR38,0))),0)),0)</f>
        <v>　</v>
      </c>
      <c r="KC38" s="857"/>
      <c r="KD38" s="858"/>
      <c r="KE38" s="856" t="str">
        <f>IFERROR(IF(OR(JQ38="日",JQ38="祝",JQ38=0,JR38=""),"　",MAX(IF(JR38&gt;KE14,JT38-JR38,IF(JR38&lt;=KE14,JT38-KE14,0)),0)),0)</f>
        <v>　</v>
      </c>
      <c r="KF38" s="857"/>
      <c r="KG38" s="858"/>
      <c r="KH38" s="856" t="str">
        <f>IFERROR(IF(OR(JQ38="日",JQ38="祝",JQ38=0,JR38=""),"　",MAX(IF(AND(JR38&lt;=KH14,JT38&gt;KI14),KI14-KH14,IF(AND(JR38&gt;KH14,JT38&lt;=KI14),JT38-JR38,IF(AND(JR38&lt;=KH14,JT38&lt;=KI14),JT38-KH14,IF(AND(JR38&gt;KH14,JT38&gt;KI14),KI14-JR38,0)))),0)),0)</f>
        <v>　</v>
      </c>
      <c r="KI38" s="857"/>
      <c r="KJ38" s="858"/>
      <c r="KK38" s="856" t="str">
        <f>IFERROR(IF(OR(JQ38="日",JQ38="祝",JQ38=0,JR38=""),"　",MAX(IF(AND(JR38&gt;KN14,JT38&gt;KL14),0,IF(AND(JR38&lt;=KN14,JR38&gt;KK14,JT38&gt;KL14),KN14-JR38,IF(AND(JR38&lt;=KN14,JR38&lt;=KK14,JT38&gt;KL14),KN14-KK14,IF(AND(JR38&gt;KK14,JT38&lt;=KL14),JT38-JR38,IF(AND(JR38&lt;=KK14,JT38&lt;=KL14),JT38-KK14,0))))),0)),0)</f>
        <v>　</v>
      </c>
      <c r="KL38" s="857"/>
      <c r="KM38" s="858"/>
      <c r="KN38" s="856" t="str">
        <f>IFERROR(IF(OR(JQ38="日",JQ38="祝",JQ38=0,JR38=""),"　",MAX(IF(AND(JR38&lt;=KN14,JT38&gt;KO14),KO14-KN14,IF(JT38&lt;=KO14,0,IF(AND(JR38&gt;KN14,JT38&gt;KO14),KO14-JR38,0))),0)),0)</f>
        <v>　</v>
      </c>
      <c r="KO38" s="857"/>
      <c r="KP38" s="858"/>
      <c r="KQ38" s="856" t="str">
        <f t="shared" si="5"/>
        <v>　</v>
      </c>
      <c r="KR38" s="857"/>
      <c r="KS38" s="858"/>
      <c r="KT38" s="859" t="str">
        <f>IF(KW38="×",TIME(0,0,0),IF(LG4="非常勤",JV38,KH38))</f>
        <v>　</v>
      </c>
      <c r="KU38" s="860"/>
      <c r="KV38" s="861"/>
      <c r="KW38" s="352"/>
      <c r="KX38" s="859" t="str">
        <f>IF(LA38="×",TIME(0,0,0),IF(LG4="非常勤",JY38,KK38))</f>
        <v>　</v>
      </c>
      <c r="KY38" s="860"/>
      <c r="KZ38" s="861"/>
      <c r="LA38" s="352"/>
      <c r="LB38" s="859" t="str">
        <f>IF(LE38="×",TIME(0,0,0),IF(LG4="非常勤",KB38,KN38))</f>
        <v>　</v>
      </c>
      <c r="LC38" s="860"/>
      <c r="LD38" s="861"/>
      <c r="LE38" s="352"/>
      <c r="LF38" s="859" t="str">
        <f>IF(LI38="×",TIME(0,0,0),IF(LG4="非常勤",KE38,KQ38))</f>
        <v>　</v>
      </c>
      <c r="LG38" s="860"/>
      <c r="LH38" s="861"/>
      <c r="LI38" s="352"/>
      <c r="LJ38" s="862"/>
      <c r="LK38" s="863"/>
      <c r="LL38" s="862"/>
      <c r="LM38" s="864"/>
      <c r="LN38" s="863"/>
      <c r="LO38" s="865"/>
      <c r="LP38" s="866"/>
      <c r="LQ38" s="866"/>
      <c r="LR38" s="867"/>
      <c r="LS38" s="377">
        <f>$A$38</f>
        <v>24</v>
      </c>
      <c r="LT38" s="378" t="str">
        <f>$B$38</f>
        <v>金</v>
      </c>
      <c r="LU38" s="854"/>
      <c r="LV38" s="855"/>
      <c r="LW38" s="854"/>
      <c r="LX38" s="855"/>
      <c r="LY38" s="856" t="str">
        <f>IFERROR(IF(OR(LT38="日",LT38="祝",LT38=0,LU38=""),"　",MAX(IF(AND(LU38&lt;=LY14,LW38&gt;LZ14),LZ14-LY14,IF(AND(LU38&gt;LY14,LW38&lt;=LZ14),LW38-LU38,IF(AND(LU38&lt;=LY14,LW38&lt;=LZ14),LW38-LY14,IF(AND(LU38&gt;LY14,LW38&gt;LZ14),LZ14-LU38,0)))),0)),0)</f>
        <v>　</v>
      </c>
      <c r="LZ38" s="857"/>
      <c r="MA38" s="858"/>
      <c r="MB38" s="856" t="str">
        <f>IFERROR(IF(OR(LT38="日",LT38="祝",LT38=0,LU38=""),"　",MAX(IF(AND(LU38&gt;ME14,LW38&gt;MC14),0,IF(AND(LU38&lt;=ME14,LU38&gt;MB14,LW38&gt;MC14),ME14-LU38,IF(AND(LU38&lt;=ME14,LU38&lt;=MB14,LW38&gt;MC14),ME14-MB14,IF(AND(LU38&gt;MB14,LW38&lt;=MC14),LW38-LU38,IF(AND(LU38&lt;=MB14,LW38&lt;=MC14),LW38-MB14,0))))),0)),0)</f>
        <v>　</v>
      </c>
      <c r="MC38" s="857"/>
      <c r="MD38" s="858"/>
      <c r="ME38" s="856" t="str">
        <f>IFERROR(IF(OR(LT38="日",LT38="祝",LT38=0,LU38=""),"　",MAX(IF(AND(LU38&lt;=ME14,LW38&gt;MF14),MF14-ME14,IF(LW38&lt;=MF14,0,IF(AND(LU38&gt;ME14,LW38&gt;MF14),MF14-LU38,0))),0)),0)</f>
        <v>　</v>
      </c>
      <c r="MF38" s="857"/>
      <c r="MG38" s="858"/>
      <c r="MH38" s="856" t="str">
        <f>IFERROR(IF(OR(LT38="日",LT38="祝",LT38=0,LU38=""),"　",MAX(IF(LU38&gt;MH14,LW38-LU38,IF(LU38&lt;=MH14,LW38-MH14,0)),0)),0)</f>
        <v>　</v>
      </c>
      <c r="MI38" s="857"/>
      <c r="MJ38" s="858"/>
      <c r="MK38" s="856" t="str">
        <f>IFERROR(IF(OR(LT38="日",LT38="祝",LT38=0,LU38=""),"　",MAX(IF(AND(LU38&lt;=MK14,LW38&gt;ML14),ML14-MK14,IF(AND(LU38&gt;MK14,LW38&lt;=ML14),LW38-LU38,IF(AND(LU38&lt;=MK14,LW38&lt;=ML14),LW38-MK14,IF(AND(LU38&gt;MK14,LW38&gt;ML14),ML14-LU38,0)))),0)),0)</f>
        <v>　</v>
      </c>
      <c r="ML38" s="857"/>
      <c r="MM38" s="858"/>
      <c r="MN38" s="856" t="str">
        <f>IFERROR(IF(OR(LT38="日",LT38="祝",LT38=0,LU38=""),"　",MAX(IF(AND(LU38&gt;MQ14,LW38&gt;MO14),0,IF(AND(LU38&lt;=MQ14,LU38&gt;MN14,LW38&gt;MO14),MQ14-LU38,IF(AND(LU38&lt;=MQ14,LU38&lt;=MN14,LW38&gt;MO14),MQ14-MN14,IF(AND(LU38&gt;MN14,LW38&lt;=MO14),LW38-LU38,IF(AND(LU38&lt;=MN14,LW38&lt;=MO14),LW38-MN14,0))))),0)),0)</f>
        <v>　</v>
      </c>
      <c r="MO38" s="857"/>
      <c r="MP38" s="858"/>
      <c r="MQ38" s="856" t="str">
        <f>IFERROR(IF(OR(LT38="日",LT38="祝",LT38=0,LU38=""),"　",MAX(IF(AND(LU38&lt;=MQ14,LW38&gt;MR14),MR14-MQ14,IF(LW38&lt;=MR14,0,IF(AND(LU38&gt;MQ14,LW38&gt;MR14),MR14-LU38,0))),0)),0)</f>
        <v>　</v>
      </c>
      <c r="MR38" s="857"/>
      <c r="MS38" s="858"/>
      <c r="MT38" s="856" t="str">
        <f t="shared" si="6"/>
        <v>　</v>
      </c>
      <c r="MU38" s="857"/>
      <c r="MV38" s="858"/>
      <c r="MW38" s="859" t="str">
        <f>IF(MZ38="×",TIME(0,0,0),IF(NJ4="非常勤",LY38,MK38))</f>
        <v>　</v>
      </c>
      <c r="MX38" s="860"/>
      <c r="MY38" s="861"/>
      <c r="MZ38" s="352"/>
      <c r="NA38" s="859" t="str">
        <f>IF(ND38="×",TIME(0,0,0),IF(NJ4="非常勤",MB38,MN38))</f>
        <v>　</v>
      </c>
      <c r="NB38" s="860"/>
      <c r="NC38" s="861"/>
      <c r="ND38" s="352"/>
      <c r="NE38" s="859" t="str">
        <f>IF(NH38="×",TIME(0,0,0),IF(NJ4="非常勤",ME38,MQ38))</f>
        <v>　</v>
      </c>
      <c r="NF38" s="860"/>
      <c r="NG38" s="861"/>
      <c r="NH38" s="352"/>
      <c r="NI38" s="859" t="str">
        <f>IF(NL38="×",TIME(0,0,0),IF(NJ4="非常勤",MH38,MT38))</f>
        <v>　</v>
      </c>
      <c r="NJ38" s="860"/>
      <c r="NK38" s="861"/>
      <c r="NL38" s="352"/>
      <c r="NM38" s="862"/>
      <c r="NN38" s="863"/>
      <c r="NO38" s="862"/>
      <c r="NP38" s="864"/>
      <c r="NQ38" s="863"/>
      <c r="NR38" s="865"/>
      <c r="NS38" s="866"/>
      <c r="NT38" s="866"/>
      <c r="NU38" s="867"/>
      <c r="NV38" s="377">
        <f>$A$38</f>
        <v>24</v>
      </c>
      <c r="NW38" s="378" t="str">
        <f>$B$38</f>
        <v>金</v>
      </c>
      <c r="NX38" s="854"/>
      <c r="NY38" s="855"/>
      <c r="NZ38" s="854"/>
      <c r="OA38" s="855"/>
      <c r="OB38" s="856" t="str">
        <f>IFERROR(IF(OR(NW38="日",NW38="祝",NW38=0,NX38=""),"　",MAX(IF(AND(NX38&lt;=OB14,NZ38&gt;OC14),OC14-OB14,IF(AND(NX38&gt;OB14,NZ38&lt;=OC14),NZ38-NX38,IF(AND(NX38&lt;=OB14,NZ38&lt;=OC14),NZ38-OB14,IF(AND(NX38&gt;OB14,NZ38&gt;OC14),OC14-NX38,0)))),0)),0)</f>
        <v>　</v>
      </c>
      <c r="OC38" s="857"/>
      <c r="OD38" s="858"/>
      <c r="OE38" s="856" t="str">
        <f>IFERROR(IF(OR(NW38="日",NW38="祝",NW38=0,NX38=""),"　",MAX(IF(AND(NX38&gt;OH14,NZ38&gt;OF14),0,IF(AND(NX38&lt;=OH14,NX38&gt;OE14,NZ38&gt;OF14),OH14-NX38,IF(AND(NX38&lt;=OH14,NX38&lt;=OE14,NZ38&gt;OF14),OH14-OE14,IF(AND(NX38&gt;OE14,NZ38&lt;=OF14),NZ38-NX38,IF(AND(NX38&lt;=OE14,NZ38&lt;=OF14),NZ38-OE14,0))))),0)),0)</f>
        <v>　</v>
      </c>
      <c r="OF38" s="857"/>
      <c r="OG38" s="858"/>
      <c r="OH38" s="856" t="str">
        <f>IFERROR(IF(OR(NW38="日",NW38="祝",NW38=0,NX38=""),"　",MAX(IF(AND(NX38&lt;=OH14,NZ38&gt;OI14),OI14-OH14,IF(NZ38&lt;=OI14,0,IF(AND(NX38&gt;OH14,NZ38&gt;OI14),OI14-NX38,0))),0)),0)</f>
        <v>　</v>
      </c>
      <c r="OI38" s="857"/>
      <c r="OJ38" s="858"/>
      <c r="OK38" s="856" t="str">
        <f>IFERROR(IF(OR(NW38="日",NW38="祝",NW38=0,NX38=""),"　",MAX(IF(NX38&gt;OK14,NZ38-NX38,IF(NX38&lt;=OK14,NZ38-OK14,0)),0)),0)</f>
        <v>　</v>
      </c>
      <c r="OL38" s="857"/>
      <c r="OM38" s="858"/>
      <c r="ON38" s="856" t="str">
        <f>IFERROR(IF(OR(NW38="日",NW38="祝",NW38=0,NX38=""),"　",MAX(IF(AND(NX38&lt;=ON14,NZ38&gt;OO14),OO14-ON14,IF(AND(NX38&gt;ON14,NZ38&lt;=OO14),NZ38-NX38,IF(AND(NX38&lt;=ON14,NZ38&lt;=OO14),NZ38-ON14,IF(AND(NX38&gt;ON14,NZ38&gt;OO14),OO14-NX38,0)))),0)),0)</f>
        <v>　</v>
      </c>
      <c r="OO38" s="857"/>
      <c r="OP38" s="858"/>
      <c r="OQ38" s="856" t="str">
        <f>IFERROR(IF(OR(NW38="日",NW38="祝",NW38=0,NX38=""),"　",MAX(IF(AND(NX38&gt;OT14,NZ38&gt;OR14),0,IF(AND(NX38&lt;=OT14,NX38&gt;OQ14,NZ38&gt;OR14),OT14-NX38,IF(AND(NX38&lt;=OT14,NX38&lt;=OQ14,NZ38&gt;OR14),OT14-OQ14,IF(AND(NX38&gt;OQ14,NZ38&lt;=OR14),NZ38-NX38,IF(AND(NX38&lt;=OQ14,NZ38&lt;=OR14),NZ38-OQ14,0))))),0)),0)</f>
        <v>　</v>
      </c>
      <c r="OR38" s="857"/>
      <c r="OS38" s="858"/>
      <c r="OT38" s="856" t="str">
        <f>IFERROR(IF(OR(NW38="日",NW38="祝",NW38=0,NX38=""),"　",MAX(IF(AND(NX38&lt;=OT14,NZ38&gt;OU14),OU14-OT14,IF(NZ38&lt;=OU14,0,IF(AND(NX38&gt;OT14,NZ38&gt;OU14),OU14-NX38,0))),0)),0)</f>
        <v>　</v>
      </c>
      <c r="OU38" s="857"/>
      <c r="OV38" s="858"/>
      <c r="OW38" s="856" t="str">
        <f t="shared" si="7"/>
        <v>　</v>
      </c>
      <c r="OX38" s="857"/>
      <c r="OY38" s="858"/>
      <c r="OZ38" s="859" t="str">
        <f>IF(PC38="×",TIME(0,0,0),IF(PM4="非常勤",OB38,ON38))</f>
        <v>　</v>
      </c>
      <c r="PA38" s="860"/>
      <c r="PB38" s="861"/>
      <c r="PC38" s="352"/>
      <c r="PD38" s="859" t="str">
        <f>IF(PG38="×",TIME(0,0,0),IF(PM4="非常勤",OE38,OQ38))</f>
        <v>　</v>
      </c>
      <c r="PE38" s="860"/>
      <c r="PF38" s="861"/>
      <c r="PG38" s="352"/>
      <c r="PH38" s="859" t="str">
        <f>IF(PK38="×",TIME(0,0,0),IF(PM4="非常勤",OH38,OT38))</f>
        <v>　</v>
      </c>
      <c r="PI38" s="860"/>
      <c r="PJ38" s="861"/>
      <c r="PK38" s="352"/>
      <c r="PL38" s="859" t="str">
        <f>IF(PO38="×",TIME(0,0,0),IF(PM4="非常勤",OK38,OW38))</f>
        <v>　</v>
      </c>
      <c r="PM38" s="860"/>
      <c r="PN38" s="861"/>
      <c r="PO38" s="352"/>
      <c r="PP38" s="862"/>
      <c r="PQ38" s="863"/>
      <c r="PR38" s="862"/>
      <c r="PS38" s="864"/>
      <c r="PT38" s="863"/>
      <c r="PU38" s="865"/>
      <c r="PV38" s="866"/>
      <c r="PW38" s="866"/>
      <c r="PX38" s="867"/>
      <c r="PY38" s="377">
        <f>$A$38</f>
        <v>24</v>
      </c>
      <c r="PZ38" s="378" t="str">
        <f>$B$38</f>
        <v>金</v>
      </c>
      <c r="QA38" s="854"/>
      <c r="QB38" s="855"/>
      <c r="QC38" s="854"/>
      <c r="QD38" s="855"/>
      <c r="QE38" s="856" t="str">
        <f>IFERROR(IF(OR(PZ38="日",PZ38="祝",PZ38=0,QA38=""),"　",MAX(IF(AND(QA38&lt;=QE14,QC38&gt;QF14),QF14-QE14,IF(AND(QA38&gt;QE14,QC38&lt;=QF14),QC38-QA38,IF(AND(QA38&lt;=QE14,QC38&lt;=QF14),QC38-QE14,IF(AND(QA38&gt;QE14,QC38&gt;QF14),QF14-QA38,0)))),0)),0)</f>
        <v>　</v>
      </c>
      <c r="QF38" s="857"/>
      <c r="QG38" s="858"/>
      <c r="QH38" s="856" t="str">
        <f>IFERROR(IF(OR(PZ38="日",PZ38="祝",PZ38=0,QA38=""),"　",MAX(IF(AND(QA38&gt;QK14,QC38&gt;QI14),0,IF(AND(QA38&lt;=QK14,QA38&gt;QH14,QC38&gt;QI14),QK14-QA38,IF(AND(QA38&lt;=QK14,QA38&lt;=QH14,QC38&gt;QI14),QK14-QH14,IF(AND(QA38&gt;QH14,QC38&lt;=QI14),QC38-QA38,IF(AND(QA38&lt;=QH14,QC38&lt;=QI14),QC38-QH14,0))))),0)),0)</f>
        <v>　</v>
      </c>
      <c r="QI38" s="857"/>
      <c r="QJ38" s="858"/>
      <c r="QK38" s="856" t="str">
        <f>IFERROR(IF(OR(PZ38="日",PZ38="祝",PZ38=0,QA38=""),"　",MAX(IF(AND(QA38&lt;=QK14,QC38&gt;QL14),QL14-QK14,IF(QC38&lt;=QL14,0,IF(AND(QA38&gt;QK14,QC38&gt;QL14),QL14-QA38,0))),0)),0)</f>
        <v>　</v>
      </c>
      <c r="QL38" s="857"/>
      <c r="QM38" s="858"/>
      <c r="QN38" s="856" t="str">
        <f>IFERROR(IF(OR(PZ38="日",PZ38="祝",PZ38=0,QA38=""),"　",MAX(IF(QA38&gt;QN14,QC38-QA38,IF(QA38&lt;=QN14,QC38-QN14,0)),0)),0)</f>
        <v>　</v>
      </c>
      <c r="QO38" s="857"/>
      <c r="QP38" s="858"/>
      <c r="QQ38" s="856" t="str">
        <f>IFERROR(IF(OR(PZ38="日",PZ38="祝",PZ38=0,QA38=""),"　",MAX(IF(AND(QA38&lt;=QQ14,QC38&gt;QR14),QR14-QQ14,IF(AND(QA38&gt;QQ14,QC38&lt;=QR14),QC38-QA38,IF(AND(QA38&lt;=QQ14,QC38&lt;=QR14),QC38-QQ14,IF(AND(QA38&gt;QQ14,QC38&gt;QR14),QR14-QA38,0)))),0)),0)</f>
        <v>　</v>
      </c>
      <c r="QR38" s="857"/>
      <c r="QS38" s="858"/>
      <c r="QT38" s="856" t="str">
        <f>IFERROR(IF(OR(PZ38="日",PZ38="祝",PZ38=0,QA38=""),"　",MAX(IF(AND(QA38&gt;QW14,QC38&gt;QU14),0,IF(AND(QA38&lt;=QW14,QA38&gt;QT14,QC38&gt;QU14),QW14-QA38,IF(AND(QA38&lt;=QW14,QA38&lt;=QT14,QC38&gt;QU14),QW14-QT14,IF(AND(QA38&gt;QT14,QC38&lt;=QU14),QC38-QA38,IF(AND(QA38&lt;=QT14,QC38&lt;=QU14),QC38-QT14,0))))),0)),0)</f>
        <v>　</v>
      </c>
      <c r="QU38" s="857"/>
      <c r="QV38" s="858"/>
      <c r="QW38" s="856" t="str">
        <f>IFERROR(IF(OR(PZ38="日",PZ38="祝",PZ38=0,QA38=""),"　",MAX(IF(AND(QA38&lt;=QW14,QC38&gt;QX14),QX14-QW14,IF(QC38&lt;=QX14,0,IF(AND(QA38&gt;QW14,QC38&gt;QX14),QX14-QA38,0))),0)),0)</f>
        <v>　</v>
      </c>
      <c r="QX38" s="857"/>
      <c r="QY38" s="858"/>
      <c r="QZ38" s="856" t="str">
        <f t="shared" si="8"/>
        <v>　</v>
      </c>
      <c r="RA38" s="857"/>
      <c r="RB38" s="858"/>
      <c r="RC38" s="859" t="str">
        <f>IF(RF38="×",TIME(0,0,0),IF(RP4="非常勤",QE38,QQ38))</f>
        <v>　</v>
      </c>
      <c r="RD38" s="860"/>
      <c r="RE38" s="861"/>
      <c r="RF38" s="352"/>
      <c r="RG38" s="859" t="str">
        <f>IF(RJ38="×",TIME(0,0,0),IF(RP4="非常勤",QH38,QT38))</f>
        <v>　</v>
      </c>
      <c r="RH38" s="860"/>
      <c r="RI38" s="861"/>
      <c r="RJ38" s="352"/>
      <c r="RK38" s="859" t="str">
        <f>IF(RN38="×",TIME(0,0,0),IF(RP4="非常勤",QK38,QW38))</f>
        <v>　</v>
      </c>
      <c r="RL38" s="860"/>
      <c r="RM38" s="861"/>
      <c r="RN38" s="352"/>
      <c r="RO38" s="859" t="str">
        <f>IF(RR38="×",TIME(0,0,0),IF(RP4="非常勤",QN38,QZ38))</f>
        <v>　</v>
      </c>
      <c r="RP38" s="860"/>
      <c r="RQ38" s="861"/>
      <c r="RR38" s="352"/>
      <c r="RS38" s="862"/>
      <c r="RT38" s="863"/>
      <c r="RU38" s="862"/>
      <c r="RV38" s="864"/>
      <c r="RW38" s="863"/>
      <c r="RX38" s="865"/>
      <c r="RY38" s="866"/>
      <c r="RZ38" s="866"/>
      <c r="SA38" s="867"/>
      <c r="SB38" s="377">
        <f>$A$38</f>
        <v>24</v>
      </c>
      <c r="SC38" s="378" t="str">
        <f>$B$38</f>
        <v>金</v>
      </c>
      <c r="SD38" s="854"/>
      <c r="SE38" s="855"/>
      <c r="SF38" s="854"/>
      <c r="SG38" s="855"/>
      <c r="SH38" s="856" t="str">
        <f>IFERROR(IF(OR(SC38="日",SC38="祝",SC38=0,SD38=""),"　",MAX(IF(AND(SD38&lt;=SH14,SF38&gt;SI14),SI14-SH14,IF(AND(SD38&gt;SH14,SF38&lt;=SI14),SF38-SD38,IF(AND(SD38&lt;=SH14,SF38&lt;=SI14),SF38-SH14,IF(AND(SD38&gt;SH14,SF38&gt;SI14),SI14-SD38,0)))),0)),0)</f>
        <v>　</v>
      </c>
      <c r="SI38" s="857"/>
      <c r="SJ38" s="858"/>
      <c r="SK38" s="856" t="str">
        <f>IFERROR(IF(OR(SC38="日",SC38="祝",SC38=0,SD38=""),"　",MAX(IF(AND(SD38&gt;SN14,SF38&gt;SL14),0,IF(AND(SD38&lt;=SN14,SD38&gt;SK14,SF38&gt;SL14),SN14-SD38,IF(AND(SD38&lt;=SN14,SD38&lt;=SK14,SF38&gt;SL14),SN14-SK14,IF(AND(SD38&gt;SK14,SF38&lt;=SL14),SF38-SD38,IF(AND(SD38&lt;=SK14,SF38&lt;=SL14),SF38-SK14,0))))),0)),0)</f>
        <v>　</v>
      </c>
      <c r="SL38" s="857"/>
      <c r="SM38" s="858"/>
      <c r="SN38" s="856" t="str">
        <f>IFERROR(IF(OR(SC38="日",SC38="祝",SC38=0,SD38=""),"　",MAX(IF(AND(SD38&lt;=SN14,SF38&gt;SO14),SO14-SN14,IF(SF38&lt;=SO14,0,IF(AND(SD38&gt;SN14,SF38&gt;SO14),SO14-SD38,0))),0)),0)</f>
        <v>　</v>
      </c>
      <c r="SO38" s="857"/>
      <c r="SP38" s="858"/>
      <c r="SQ38" s="856" t="str">
        <f>IFERROR(IF(OR(SC38="日",SC38="祝",SC38=0,SD38=""),"　",MAX(IF(SD38&gt;SQ14,SF38-SD38,IF(SD38&lt;=SQ14,SF38-SQ14,0)),0)),0)</f>
        <v>　</v>
      </c>
      <c r="SR38" s="857"/>
      <c r="SS38" s="858"/>
      <c r="ST38" s="856" t="str">
        <f>IFERROR(IF(OR(SC38="日",SC38="祝",SC38=0,SD38=""),"　",MAX(IF(AND(SD38&lt;=ST14,SF38&gt;SU14),SU14-ST14,IF(AND(SD38&gt;ST14,SF38&lt;=SU14),SF38-SD38,IF(AND(SD38&lt;=ST14,SF38&lt;=SU14),SF38-ST14,IF(AND(SD38&gt;ST14,SF38&gt;SU14),SU14-SD38,0)))),0)),0)</f>
        <v>　</v>
      </c>
      <c r="SU38" s="857"/>
      <c r="SV38" s="858"/>
      <c r="SW38" s="856" t="str">
        <f>IFERROR(IF(OR(SC38="日",SC38="祝",SC38=0,SD38=""),"　",MAX(IF(AND(SD38&gt;SZ14,SF38&gt;SX14),0,IF(AND(SD38&lt;=SZ14,SD38&gt;SW14,SF38&gt;SX14),SZ14-SD38,IF(AND(SD38&lt;=SZ14,SD38&lt;=SW14,SF38&gt;SX14),SZ14-SW14,IF(AND(SD38&gt;SW14,SF38&lt;=SX14),SF38-SD38,IF(AND(SD38&lt;=SW14,SF38&lt;=SX14),SF38-SW14,0))))),0)),0)</f>
        <v>　</v>
      </c>
      <c r="SX38" s="857"/>
      <c r="SY38" s="858"/>
      <c r="SZ38" s="856" t="str">
        <f>IFERROR(IF(OR(SC38="日",SC38="祝",SC38=0,SD38=""),"　",MAX(IF(AND(SD38&lt;=SZ14,SF38&gt;TA14),TA14-SZ14,IF(SF38&lt;=TA14,0,IF(AND(SD38&gt;SZ14,SF38&gt;TA14),TA14-SD38,0))),0)),0)</f>
        <v>　</v>
      </c>
      <c r="TA38" s="857"/>
      <c r="TB38" s="858"/>
      <c r="TC38" s="856" t="str">
        <f t="shared" si="9"/>
        <v>　</v>
      </c>
      <c r="TD38" s="857"/>
      <c r="TE38" s="858"/>
      <c r="TF38" s="859" t="str">
        <f>IF(TI38="×",TIME(0,0,0),IF(TS4="非常勤",SH38,ST38))</f>
        <v>　</v>
      </c>
      <c r="TG38" s="860"/>
      <c r="TH38" s="861"/>
      <c r="TI38" s="352"/>
      <c r="TJ38" s="859" t="str">
        <f>IF(TM38="×",TIME(0,0,0),IF(TS4="非常勤",SK38,SW38))</f>
        <v>　</v>
      </c>
      <c r="TK38" s="860"/>
      <c r="TL38" s="861"/>
      <c r="TM38" s="352"/>
      <c r="TN38" s="859" t="str">
        <f>IF(TQ38="×",TIME(0,0,0),IF(TS4="非常勤",SN38,SZ38))</f>
        <v>　</v>
      </c>
      <c r="TO38" s="860"/>
      <c r="TP38" s="861"/>
      <c r="TQ38" s="352"/>
      <c r="TR38" s="859" t="str">
        <f>IF(TU38="×",TIME(0,0,0),IF(TS4="非常勤",SQ38,TC38))</f>
        <v>　</v>
      </c>
      <c r="TS38" s="860"/>
      <c r="TT38" s="861"/>
      <c r="TU38" s="352"/>
      <c r="TV38" s="862"/>
      <c r="TW38" s="863"/>
      <c r="TX38" s="862"/>
      <c r="TY38" s="864"/>
      <c r="TZ38" s="863"/>
      <c r="UA38" s="865"/>
      <c r="UB38" s="866"/>
      <c r="UC38" s="866"/>
      <c r="UD38" s="867"/>
      <c r="UE38" s="377">
        <f>$A$38</f>
        <v>24</v>
      </c>
      <c r="UF38" s="378" t="str">
        <f>$B$38</f>
        <v>金</v>
      </c>
      <c r="UG38" s="854"/>
      <c r="UH38" s="855"/>
      <c r="UI38" s="854"/>
      <c r="UJ38" s="855"/>
      <c r="UK38" s="856" t="str">
        <f>IFERROR(IF(OR(UF38="日",UF38="祝",UF38=0,UG38=""),"　",MAX(IF(AND(UG38&lt;=UK14,UI38&gt;UL14),UL14-UK14,IF(AND(UG38&gt;UK14,UI38&lt;=UL14),UI38-UG38,IF(AND(UG38&lt;=UK14,UI38&lt;=UL14),UI38-UK14,IF(AND(UG38&gt;UK14,UI38&gt;UL14),UL14-UG38,0)))),0)),0)</f>
        <v>　</v>
      </c>
      <c r="UL38" s="857"/>
      <c r="UM38" s="858"/>
      <c r="UN38" s="856" t="str">
        <f>IFERROR(IF(OR(UF38="日",UF38="祝",UF38=0,UG38=""),"　",MAX(IF(AND(UG38&gt;UQ14,UI38&gt;UO14),0,IF(AND(UG38&lt;=UQ14,UG38&gt;UN14,UI38&gt;UO14),UQ14-UG38,IF(AND(UG38&lt;=UQ14,UG38&lt;=UN14,UI38&gt;UO14),UQ14-UN14,IF(AND(UG38&gt;UN14,UI38&lt;=UO14),UI38-UG38,IF(AND(UG38&lt;=UN14,UI38&lt;=UO14),UI38-UN14,0))))),0)),0)</f>
        <v>　</v>
      </c>
      <c r="UO38" s="857"/>
      <c r="UP38" s="858"/>
      <c r="UQ38" s="856" t="str">
        <f>IFERROR(IF(OR(UF38="日",UF38="祝",UF38=0,UG38=""),"　",MAX(IF(AND(UG38&lt;=UQ14,UI38&gt;UR14),UR14-UQ14,IF(UI38&lt;=UR14,0,IF(AND(UG38&gt;UQ14,UI38&gt;UR14),UR14-UG38,0))),0)),0)</f>
        <v>　</v>
      </c>
      <c r="UR38" s="857"/>
      <c r="US38" s="858"/>
      <c r="UT38" s="856" t="str">
        <f>IFERROR(IF(OR(UF38="日",UF38="祝",UF38=0,UG38=""),"　",MAX(IF(UG38&gt;UT14,UI38-UG38,IF(UG38&lt;=UT14,UI38-UT14,0)),0)),0)</f>
        <v>　</v>
      </c>
      <c r="UU38" s="857"/>
      <c r="UV38" s="858"/>
      <c r="UW38" s="856" t="str">
        <f>IFERROR(IF(OR(UF38="日",UF38="祝",UF38=0,UG38=""),"　",MAX(IF(AND(UG38&lt;=UW14,UI38&gt;UX14),UX14-UW14,IF(AND(UG38&gt;UW14,UI38&lt;=UX14),UI38-UG38,IF(AND(UG38&lt;=UW14,UI38&lt;=UX14),UI38-UW14,IF(AND(UG38&gt;UW14,UI38&gt;UX14),UX14-UG38,0)))),0)),0)</f>
        <v>　</v>
      </c>
      <c r="UX38" s="857"/>
      <c r="UY38" s="858"/>
      <c r="UZ38" s="856" t="str">
        <f>IFERROR(IF(OR(UF38="日",UF38="祝",UF38=0,UG38=""),"　",MAX(IF(AND(UG38&gt;VC14,UI38&gt;VA14),0,IF(AND(UG38&lt;=VC14,UG38&gt;UZ14,UI38&gt;VA14),VC14-UG38,IF(AND(UG38&lt;=VC14,UG38&lt;=UZ14,UI38&gt;VA14),VC14-UZ14,IF(AND(UG38&gt;UZ14,UI38&lt;=VA14),UI38-UG38,IF(AND(UG38&lt;=UZ14,UI38&lt;=VA14),UI38-UZ14,0))))),0)),0)</f>
        <v>　</v>
      </c>
      <c r="VA38" s="857"/>
      <c r="VB38" s="858"/>
      <c r="VC38" s="856" t="str">
        <f>IFERROR(IF(OR(UF38="日",UF38="祝",UF38=0,UG38=""),"　",MAX(IF(AND(UG38&lt;=VC14,UI38&gt;VD14),VD14-VC14,IF(UI38&lt;=VD14,0,IF(AND(UG38&gt;VC14,UI38&gt;VD14),VD14-UG38,0))),0)),0)</f>
        <v>　</v>
      </c>
      <c r="VD38" s="857"/>
      <c r="VE38" s="858"/>
      <c r="VF38" s="856" t="str">
        <f t="shared" si="10"/>
        <v>　</v>
      </c>
      <c r="VG38" s="857"/>
      <c r="VH38" s="858"/>
      <c r="VI38" s="859" t="str">
        <f>IF(VL38="×",TIME(0,0,0),IF(VV4="非常勤",UK38,UW38))</f>
        <v>　</v>
      </c>
      <c r="VJ38" s="860"/>
      <c r="VK38" s="861"/>
      <c r="VL38" s="352"/>
      <c r="VM38" s="859" t="str">
        <f>IF(VP38="×",TIME(0,0,0),IF(VV4="非常勤",UN38,UZ38))</f>
        <v>　</v>
      </c>
      <c r="VN38" s="860"/>
      <c r="VO38" s="861"/>
      <c r="VP38" s="352"/>
      <c r="VQ38" s="859" t="str">
        <f>IF(VT38="×",TIME(0,0,0),IF(VV4="非常勤",UQ38,VC38))</f>
        <v>　</v>
      </c>
      <c r="VR38" s="860"/>
      <c r="VS38" s="861"/>
      <c r="VT38" s="352"/>
      <c r="VU38" s="859" t="str">
        <f>IF(VX38="×",TIME(0,0,0),IF(VV4="非常勤",UT38,VF38))</f>
        <v>　</v>
      </c>
      <c r="VV38" s="860"/>
      <c r="VW38" s="861"/>
      <c r="VX38" s="352"/>
      <c r="VY38" s="862"/>
      <c r="VZ38" s="863"/>
      <c r="WA38" s="862"/>
      <c r="WB38" s="864"/>
      <c r="WC38" s="863"/>
      <c r="WD38" s="865"/>
      <c r="WE38" s="866"/>
      <c r="WF38" s="866"/>
      <c r="WG38" s="867"/>
      <c r="WH38" s="377">
        <f>$A$38</f>
        <v>24</v>
      </c>
      <c r="WI38" s="378" t="str">
        <f>$B$38</f>
        <v>金</v>
      </c>
      <c r="WJ38" s="854"/>
      <c r="WK38" s="855"/>
      <c r="WL38" s="854"/>
      <c r="WM38" s="855"/>
      <c r="WN38" s="856" t="str">
        <f>IFERROR(IF(OR(WI38="日",WI38="祝",WI38=0,WJ38=""),"　",MAX(IF(AND(WJ38&lt;=WN14,WL38&gt;WO14),WO14-WN14,IF(AND(WJ38&gt;WN14,WL38&lt;=WO14),WL38-WJ38,IF(AND(WJ38&lt;=WN14,WL38&lt;=WO14),WL38-WN14,IF(AND(WJ38&gt;WN14,WL38&gt;WO14),WO14-WJ38,0)))),0)),0)</f>
        <v>　</v>
      </c>
      <c r="WO38" s="857"/>
      <c r="WP38" s="858"/>
      <c r="WQ38" s="856" t="str">
        <f>IFERROR(IF(OR(WI38="日",WI38="祝",WI38=0,WJ38=""),"　",MAX(IF(AND(WJ38&gt;WT14,WL38&gt;WR14),0,IF(AND(WJ38&lt;=WT14,WJ38&gt;WQ14,WL38&gt;WR14),WT14-WJ38,IF(AND(WJ38&lt;=WT14,WJ38&lt;=WQ14,WL38&gt;WR14),WT14-WQ14,IF(AND(WJ38&gt;WQ14,WL38&lt;=WR14),WL38-WJ38,IF(AND(WJ38&lt;=WQ14,WL38&lt;=WR14),WL38-WQ14,0))))),0)),0)</f>
        <v>　</v>
      </c>
      <c r="WR38" s="857"/>
      <c r="WS38" s="858"/>
      <c r="WT38" s="856" t="str">
        <f>IFERROR(IF(OR(WI38="日",WI38="祝",WI38=0,WJ38=""),"　",MAX(IF(AND(WJ38&lt;=WT14,WL38&gt;WU14),WU14-WT14,IF(WL38&lt;=WU14,0,IF(AND(WJ38&gt;WT14,WL38&gt;WU14),WU14-WJ38,0))),0)),0)</f>
        <v>　</v>
      </c>
      <c r="WU38" s="857"/>
      <c r="WV38" s="858"/>
      <c r="WW38" s="856" t="str">
        <f>IFERROR(IF(OR(WI38="日",WI38="祝",WI38=0,WJ38=""),"　",MAX(IF(WJ38&gt;WW14,WL38-WJ38,IF(WJ38&lt;=WW14,WL38-WW14,0)),0)),0)</f>
        <v>　</v>
      </c>
      <c r="WX38" s="857"/>
      <c r="WY38" s="858"/>
      <c r="WZ38" s="856" t="str">
        <f>IFERROR(IF(OR(WI38="日",WI38="祝",WI38=0,WJ38=""),"　",MAX(IF(AND(WJ38&lt;=WZ14,WL38&gt;XA14),XA14-WZ14,IF(AND(WJ38&gt;WZ14,WL38&lt;=XA14),WL38-WJ38,IF(AND(WJ38&lt;=WZ14,WL38&lt;=XA14),WL38-WZ14,IF(AND(WJ38&gt;WZ14,WL38&gt;XA14),XA14-WJ38,0)))),0)),0)</f>
        <v>　</v>
      </c>
      <c r="XA38" s="857"/>
      <c r="XB38" s="858"/>
      <c r="XC38" s="856" t="str">
        <f>IFERROR(IF(OR(WI38="日",WI38="祝",WI38=0,WJ38=""),"　",MAX(IF(AND(WJ38&gt;XF14,WL38&gt;XD14),0,IF(AND(WJ38&lt;=XF14,WJ38&gt;XC14,WL38&gt;XD14),XF14-WJ38,IF(AND(WJ38&lt;=XF14,WJ38&lt;=XC14,WL38&gt;XD14),XF14-XC14,IF(AND(WJ38&gt;XC14,WL38&lt;=XD14),WL38-WJ38,IF(AND(WJ38&lt;=XC14,WL38&lt;=XD14),WL38-XC14,0))))),0)),0)</f>
        <v>　</v>
      </c>
      <c r="XD38" s="857"/>
      <c r="XE38" s="858"/>
      <c r="XF38" s="856" t="str">
        <f>IFERROR(IF(OR(WI38="日",WI38="祝",WI38=0,WJ38=""),"　",MAX(IF(AND(WJ38&lt;=XF14,WL38&gt;XG14),XG14-XF14,IF(WL38&lt;=XG14,0,IF(AND(WJ38&gt;XF14,WL38&gt;XG14),XG14-WJ38,0))),0)),0)</f>
        <v>　</v>
      </c>
      <c r="XG38" s="857"/>
      <c r="XH38" s="858"/>
      <c r="XI38" s="856" t="str">
        <f t="shared" si="11"/>
        <v>　</v>
      </c>
      <c r="XJ38" s="857"/>
      <c r="XK38" s="858"/>
      <c r="XL38" s="859" t="str">
        <f>IF(XO38="×",TIME(0,0,0),IF(XY4="非常勤",WN38,WZ38))</f>
        <v>　</v>
      </c>
      <c r="XM38" s="860"/>
      <c r="XN38" s="861"/>
      <c r="XO38" s="352"/>
      <c r="XP38" s="859" t="str">
        <f>IF(XS38="×",TIME(0,0,0),IF(XY4="非常勤",WQ38,XC38))</f>
        <v>　</v>
      </c>
      <c r="XQ38" s="860"/>
      <c r="XR38" s="861"/>
      <c r="XS38" s="352"/>
      <c r="XT38" s="859" t="str">
        <f>IF(XW38="×",TIME(0,0,0),IF(XY4="非常勤",WT38,XF38))</f>
        <v>　</v>
      </c>
      <c r="XU38" s="860"/>
      <c r="XV38" s="861"/>
      <c r="XW38" s="352"/>
      <c r="XX38" s="859" t="str">
        <f>IF(YA38="×",TIME(0,0,0),IF(XY4="非常勤",WW38,XI38))</f>
        <v>　</v>
      </c>
      <c r="XY38" s="860"/>
      <c r="XZ38" s="861"/>
      <c r="YA38" s="352"/>
      <c r="YB38" s="862"/>
      <c r="YC38" s="863"/>
      <c r="YD38" s="862"/>
      <c r="YE38" s="864"/>
      <c r="YF38" s="863"/>
      <c r="YG38" s="865"/>
      <c r="YH38" s="866"/>
      <c r="YI38" s="866"/>
      <c r="YJ38" s="867"/>
      <c r="YK38" s="377">
        <f>$A$38</f>
        <v>24</v>
      </c>
      <c r="YL38" s="378" t="str">
        <f>$B$38</f>
        <v>金</v>
      </c>
      <c r="YM38" s="854"/>
      <c r="YN38" s="855"/>
      <c r="YO38" s="854"/>
      <c r="YP38" s="855"/>
      <c r="YQ38" s="856" t="str">
        <f>IFERROR(IF(OR(YL38="日",YL38="祝",YL38=0,YM38=""),"　",MAX(IF(AND(YM38&lt;=YQ14,YO38&gt;YR14),YR14-YQ14,IF(AND(YM38&gt;YQ14,YO38&lt;=YR14),YO38-YM38,IF(AND(YM38&lt;=YQ14,YO38&lt;=YR14),YO38-YQ14,IF(AND(YM38&gt;YQ14,YO38&gt;YR14),YR14-YM38,0)))),0)),0)</f>
        <v>　</v>
      </c>
      <c r="YR38" s="857"/>
      <c r="YS38" s="858"/>
      <c r="YT38" s="856" t="str">
        <f>IFERROR(IF(OR(YL38="日",YL38="祝",YL38=0,YM38=""),"　",MAX(IF(AND(YM38&gt;YW14,YO38&gt;YU14),0,IF(AND(YM38&lt;=YW14,YM38&gt;YT14,YO38&gt;YU14),YW14-YM38,IF(AND(YM38&lt;=YW14,YM38&lt;=YT14,YO38&gt;YU14),YW14-YT14,IF(AND(YM38&gt;YT14,YO38&lt;=YU14),YO38-YM38,IF(AND(YM38&lt;=YT14,YO38&lt;=YU14),YO38-YT14,0))))),0)),0)</f>
        <v>　</v>
      </c>
      <c r="YU38" s="857"/>
      <c r="YV38" s="858"/>
      <c r="YW38" s="856" t="str">
        <f>IFERROR(IF(OR(YL38="日",YL38="祝",YL38=0,YM38=""),"　",MAX(IF(AND(YM38&lt;=YW14,YO38&gt;YX14),YX14-YW14,IF(YO38&lt;=YX14,0,IF(AND(YM38&gt;YW14,YO38&gt;YX14),YX14-YM38,0))),0)),0)</f>
        <v>　</v>
      </c>
      <c r="YX38" s="857"/>
      <c r="YY38" s="858"/>
      <c r="YZ38" s="856" t="str">
        <f>IFERROR(IF(OR(YL38="日",YL38="祝",YL38=0,YM38=""),"　",MAX(IF(YM38&gt;YZ14,YO38-YM38,IF(YM38&lt;=YZ14,YO38-YZ14,0)),0)),0)</f>
        <v>　</v>
      </c>
      <c r="ZA38" s="857"/>
      <c r="ZB38" s="858"/>
      <c r="ZC38" s="856" t="str">
        <f>IFERROR(IF(OR(YL38="日",YL38="祝",YL38=0,YM38=""),"　",MAX(IF(AND(YM38&lt;=ZC14,YO38&gt;ZD14),ZD14-ZC14,IF(AND(YM38&gt;ZC14,YO38&lt;=ZD14),YO38-YM38,IF(AND(YM38&lt;=ZC14,YO38&lt;=ZD14),YO38-ZC14,IF(AND(YM38&gt;ZC14,YO38&gt;ZD14),ZD14-YM38,0)))),0)),0)</f>
        <v>　</v>
      </c>
      <c r="ZD38" s="857"/>
      <c r="ZE38" s="858"/>
      <c r="ZF38" s="856" t="str">
        <f>IFERROR(IF(OR(YL38="日",YL38="祝",YL38=0,YM38=""),"　",MAX(IF(AND(YM38&gt;ZI14,YO38&gt;ZG14),0,IF(AND(YM38&lt;=ZI14,YM38&gt;ZF14,YO38&gt;ZG14),ZI14-YM38,IF(AND(YM38&lt;=ZI14,YM38&lt;=ZF14,YO38&gt;ZG14),ZI14-ZF14,IF(AND(YM38&gt;ZF14,YO38&lt;=ZG14),YO38-YM38,IF(AND(YM38&lt;=ZF14,YO38&lt;=ZG14),YO38-ZF14,0))))),0)),0)</f>
        <v>　</v>
      </c>
      <c r="ZG38" s="857"/>
      <c r="ZH38" s="858"/>
      <c r="ZI38" s="856" t="str">
        <f>IFERROR(IF(OR(YL38="日",YL38="祝",YL38=0,YM38=""),"　",MAX(IF(AND(YM38&lt;=ZI14,YO38&gt;ZJ14),ZJ14-ZI14,IF(YO38&lt;=ZJ14,0,IF(AND(YM38&gt;ZI14,YO38&gt;ZJ14),ZJ14-YM38,0))),0)),0)</f>
        <v>　</v>
      </c>
      <c r="ZJ38" s="857"/>
      <c r="ZK38" s="858"/>
      <c r="ZL38" s="856" t="str">
        <f t="shared" si="12"/>
        <v>　</v>
      </c>
      <c r="ZM38" s="857"/>
      <c r="ZN38" s="858"/>
      <c r="ZO38" s="859" t="str">
        <f>IF(ZR38="×",TIME(0,0,0),IF(AAB4="非常勤",YQ38,ZC38))</f>
        <v>　</v>
      </c>
      <c r="ZP38" s="860"/>
      <c r="ZQ38" s="861"/>
      <c r="ZR38" s="352"/>
      <c r="ZS38" s="859" t="str">
        <f>IF(ZV38="×",TIME(0,0,0),IF(AAB4="非常勤",YT38,ZF38))</f>
        <v>　</v>
      </c>
      <c r="ZT38" s="860"/>
      <c r="ZU38" s="861"/>
      <c r="ZV38" s="352"/>
      <c r="ZW38" s="859" t="str">
        <f>IF(ZZ38="×",TIME(0,0,0),IF(AAB4="非常勤",YW38,ZI38))</f>
        <v>　</v>
      </c>
      <c r="ZX38" s="860"/>
      <c r="ZY38" s="861"/>
      <c r="ZZ38" s="352"/>
      <c r="AAA38" s="859" t="str">
        <f>IF(AAD38="×",TIME(0,0,0),IF(AAB4="非常勤",YZ38,ZL38))</f>
        <v>　</v>
      </c>
      <c r="AAB38" s="860"/>
      <c r="AAC38" s="861"/>
      <c r="AAD38" s="352"/>
      <c r="AAE38" s="862"/>
      <c r="AAF38" s="863"/>
      <c r="AAG38" s="862"/>
      <c r="AAH38" s="864"/>
      <c r="AAI38" s="863"/>
      <c r="AAJ38" s="865"/>
      <c r="AAK38" s="866"/>
      <c r="AAL38" s="866"/>
      <c r="AAM38" s="867"/>
      <c r="AAN38" s="377">
        <f>$A$38</f>
        <v>24</v>
      </c>
      <c r="AAO38" s="378" t="str">
        <f>$B$38</f>
        <v>金</v>
      </c>
      <c r="AAP38" s="854"/>
      <c r="AAQ38" s="855"/>
      <c r="AAR38" s="854"/>
      <c r="AAS38" s="855"/>
      <c r="AAT38" s="856" t="str">
        <f>IFERROR(IF(OR(AAO38="日",AAO38="祝",AAO38=0,AAP38=""),"　",MAX(IF(AND(AAP38&lt;=AAT14,AAR38&gt;AAU14),AAU14-AAT14,IF(AND(AAP38&gt;AAT14,AAR38&lt;=AAU14),AAR38-AAP38,IF(AND(AAP38&lt;=AAT14,AAR38&lt;=AAU14),AAR38-AAT14,IF(AND(AAP38&gt;AAT14,AAR38&gt;AAU14),AAU14-AAP38,0)))),0)),0)</f>
        <v>　</v>
      </c>
      <c r="AAU38" s="857"/>
      <c r="AAV38" s="858"/>
      <c r="AAW38" s="856" t="str">
        <f>IFERROR(IF(OR(AAO38="日",AAO38="祝",AAO38=0,AAP38=""),"　",MAX(IF(AND(AAP38&gt;AAZ14,AAR38&gt;AAX14),0,IF(AND(AAP38&lt;=AAZ14,AAP38&gt;AAW14,AAR38&gt;AAX14),AAZ14-AAP38,IF(AND(AAP38&lt;=AAZ14,AAP38&lt;=AAW14,AAR38&gt;AAX14),AAZ14-AAW14,IF(AND(AAP38&gt;AAW14,AAR38&lt;=AAX14),AAR38-AAP38,IF(AND(AAP38&lt;=AAW14,AAR38&lt;=AAX14),AAR38-AAW14,0))))),0)),0)</f>
        <v>　</v>
      </c>
      <c r="AAX38" s="857"/>
      <c r="AAY38" s="858"/>
      <c r="AAZ38" s="856" t="str">
        <f>IFERROR(IF(OR(AAO38="日",AAO38="祝",AAO38=0,AAP38=""),"　",MAX(IF(AND(AAP38&lt;=AAZ14,AAR38&gt;ABA14),ABA14-AAZ14,IF(AAR38&lt;=ABA14,0,IF(AND(AAP38&gt;AAZ14,AAR38&gt;ABA14),ABA14-AAP38,0))),0)),0)</f>
        <v>　</v>
      </c>
      <c r="ABA38" s="857"/>
      <c r="ABB38" s="858"/>
      <c r="ABC38" s="856" t="str">
        <f>IFERROR(IF(OR(AAO38="日",AAO38="祝",AAO38=0,AAP38=""),"　",MAX(IF(AAP38&gt;ABC14,AAR38-AAP38,IF(AAP38&lt;=ABC14,AAR38-ABC14,0)),0)),0)</f>
        <v>　</v>
      </c>
      <c r="ABD38" s="857"/>
      <c r="ABE38" s="858"/>
      <c r="ABF38" s="856" t="str">
        <f>IFERROR(IF(OR(AAO38="日",AAO38="祝",AAO38=0,AAP38=""),"　",MAX(IF(AND(AAP38&lt;=ABF14,AAR38&gt;ABG14),ABG14-ABF14,IF(AND(AAP38&gt;ABF14,AAR38&lt;=ABG14),AAR38-AAP38,IF(AND(AAP38&lt;=ABF14,AAR38&lt;=ABG14),AAR38-ABF14,IF(AND(AAP38&gt;ABF14,AAR38&gt;ABG14),ABG14-AAP38,0)))),0)),0)</f>
        <v>　</v>
      </c>
      <c r="ABG38" s="857"/>
      <c r="ABH38" s="858"/>
      <c r="ABI38" s="856" t="str">
        <f>IFERROR(IF(OR(AAO38="日",AAO38="祝",AAO38=0,AAP38=""),"　",MAX(IF(AND(AAP38&gt;ABL14,AAR38&gt;ABJ14),0,IF(AND(AAP38&lt;=ABL14,AAP38&gt;ABI14,AAR38&gt;ABJ14),ABL14-AAP38,IF(AND(AAP38&lt;=ABL14,AAP38&lt;=ABI14,AAR38&gt;ABJ14),ABL14-ABI14,IF(AND(AAP38&gt;ABI14,AAR38&lt;=ABJ14),AAR38-AAP38,IF(AND(AAP38&lt;=ABI14,AAR38&lt;=ABJ14),AAR38-ABI14,0))))),0)),0)</f>
        <v>　</v>
      </c>
      <c r="ABJ38" s="857"/>
      <c r="ABK38" s="858"/>
      <c r="ABL38" s="856" t="str">
        <f>IFERROR(IF(OR(AAO38="日",AAO38="祝",AAO38=0,AAP38=""),"　",MAX(IF(AND(AAP38&lt;=ABL14,AAR38&gt;ABM14),ABM14-ABL14,IF(AAR38&lt;=ABM14,0,IF(AND(AAP38&gt;ABL14,AAR38&gt;ABM14),ABM14-AAP38,0))),0)),0)</f>
        <v>　</v>
      </c>
      <c r="ABM38" s="857"/>
      <c r="ABN38" s="858"/>
      <c r="ABO38" s="856" t="str">
        <f t="shared" si="13"/>
        <v>　</v>
      </c>
      <c r="ABP38" s="857"/>
      <c r="ABQ38" s="858"/>
      <c r="ABR38" s="859" t="str">
        <f>IF(ABU38="×",TIME(0,0,0),IF(ACE4="非常勤",AAT38,ABF38))</f>
        <v>　</v>
      </c>
      <c r="ABS38" s="860"/>
      <c r="ABT38" s="861"/>
      <c r="ABU38" s="352"/>
      <c r="ABV38" s="859" t="str">
        <f>IF(ABY38="×",TIME(0,0,0),IF(ACE4="非常勤",AAW38,ABI38))</f>
        <v>　</v>
      </c>
      <c r="ABW38" s="860"/>
      <c r="ABX38" s="861"/>
      <c r="ABY38" s="352"/>
      <c r="ABZ38" s="859" t="str">
        <f>IF(ACC38="×",TIME(0,0,0),IF(ACE4="非常勤",AAZ38,ABL38))</f>
        <v>　</v>
      </c>
      <c r="ACA38" s="860"/>
      <c r="ACB38" s="861"/>
      <c r="ACC38" s="352"/>
      <c r="ACD38" s="859" t="str">
        <f>IF(ACG38="×",TIME(0,0,0),IF(ACE4="非常勤",ABC38,ABO38))</f>
        <v>　</v>
      </c>
      <c r="ACE38" s="860"/>
      <c r="ACF38" s="861"/>
      <c r="ACG38" s="352"/>
      <c r="ACH38" s="862"/>
      <c r="ACI38" s="863"/>
      <c r="ACJ38" s="862"/>
      <c r="ACK38" s="864"/>
      <c r="ACL38" s="863"/>
      <c r="ACM38" s="865"/>
      <c r="ACN38" s="866"/>
      <c r="ACO38" s="866"/>
      <c r="ACP38" s="867"/>
      <c r="ACQ38" s="377">
        <f>$A$38</f>
        <v>24</v>
      </c>
      <c r="ACR38" s="378" t="str">
        <f>$B$38</f>
        <v>金</v>
      </c>
      <c r="ACS38" s="854"/>
      <c r="ACT38" s="855"/>
      <c r="ACU38" s="854"/>
      <c r="ACV38" s="855"/>
      <c r="ACW38" s="856" t="str">
        <f>IFERROR(IF(OR(ACR38="日",ACR38="祝",ACR38=0,ACS38=""),"　",MAX(IF(AND(ACS38&lt;=ACW14,ACU38&gt;ACX14),ACX14-ACW14,IF(AND(ACS38&gt;ACW14,ACU38&lt;=ACX14),ACU38-ACS38,IF(AND(ACS38&lt;=ACW14,ACU38&lt;=ACX14),ACU38-ACW14,IF(AND(ACS38&gt;ACW14,ACU38&gt;ACX14),ACX14-ACS38,0)))),0)),0)</f>
        <v>　</v>
      </c>
      <c r="ACX38" s="857"/>
      <c r="ACY38" s="858"/>
      <c r="ACZ38" s="856" t="str">
        <f>IFERROR(IF(OR(ACR38="日",ACR38="祝",ACR38=0,ACS38=""),"　",MAX(IF(AND(ACS38&gt;ADC14,ACU38&gt;ADA14),0,IF(AND(ACS38&lt;=ADC14,ACS38&gt;ACZ14,ACU38&gt;ADA14),ADC14-ACS38,IF(AND(ACS38&lt;=ADC14,ACS38&lt;=ACZ14,ACU38&gt;ADA14),ADC14-ACZ14,IF(AND(ACS38&gt;ACZ14,ACU38&lt;=ADA14),ACU38-ACS38,IF(AND(ACS38&lt;=ACZ14,ACU38&lt;=ADA14),ACU38-ACZ14,0))))),0)),0)</f>
        <v>　</v>
      </c>
      <c r="ADA38" s="857"/>
      <c r="ADB38" s="858"/>
      <c r="ADC38" s="856" t="str">
        <f>IFERROR(IF(OR(ACR38="日",ACR38="祝",ACR38=0,ACS38=""),"　",MAX(IF(AND(ACS38&lt;=ADC14,ACU38&gt;ADD14),ADD14-ADC14,IF(ACU38&lt;=ADD14,0,IF(AND(ACS38&gt;ADC14,ACU38&gt;ADD14),ADD14-ACS38,0))),0)),0)</f>
        <v>　</v>
      </c>
      <c r="ADD38" s="857"/>
      <c r="ADE38" s="858"/>
      <c r="ADF38" s="856" t="str">
        <f>IFERROR(IF(OR(ACR38="日",ACR38="祝",ACR38=0,ACS38=""),"　",MAX(IF(ACS38&gt;ADF14,ACU38-ACS38,IF(ACS38&lt;=ADF14,ACU38-ADF14,0)),0)),0)</f>
        <v>　</v>
      </c>
      <c r="ADG38" s="857"/>
      <c r="ADH38" s="858"/>
      <c r="ADI38" s="856" t="str">
        <f>IFERROR(IF(OR(ACR38="日",ACR38="祝",ACR38=0,ACS38=""),"　",MAX(IF(AND(ACS38&lt;=ADI14,ACU38&gt;ADJ14),ADJ14-ADI14,IF(AND(ACS38&gt;ADI14,ACU38&lt;=ADJ14),ACU38-ACS38,IF(AND(ACS38&lt;=ADI14,ACU38&lt;=ADJ14),ACU38-ADI14,IF(AND(ACS38&gt;ADI14,ACU38&gt;ADJ14),ADJ14-ACS38,0)))),0)),0)</f>
        <v>　</v>
      </c>
      <c r="ADJ38" s="857"/>
      <c r="ADK38" s="858"/>
      <c r="ADL38" s="856" t="str">
        <f>IFERROR(IF(OR(ACR38="日",ACR38="祝",ACR38=0,ACS38=""),"　",MAX(IF(AND(ACS38&gt;ADO14,ACU38&gt;ADM14),0,IF(AND(ACS38&lt;=ADO14,ACS38&gt;ADL14,ACU38&gt;ADM14),ADO14-ACS38,IF(AND(ACS38&lt;=ADO14,ACS38&lt;=ADL14,ACU38&gt;ADM14),ADO14-ADL14,IF(AND(ACS38&gt;ADL14,ACU38&lt;=ADM14),ACU38-ACS38,IF(AND(ACS38&lt;=ADL14,ACU38&lt;=ADM14),ACU38-ADL14,0))))),0)),0)</f>
        <v>　</v>
      </c>
      <c r="ADM38" s="857"/>
      <c r="ADN38" s="858"/>
      <c r="ADO38" s="856" t="str">
        <f>IFERROR(IF(OR(ACR38="日",ACR38="祝",ACR38=0,ACS38=""),"　",MAX(IF(AND(ACS38&lt;=ADO14,ACU38&gt;ADP14),ADP14-ADO14,IF(ACU38&lt;=ADP14,0,IF(AND(ACS38&gt;ADO14,ACU38&gt;ADP14),ADP14-ACS38,0))),0)),0)</f>
        <v>　</v>
      </c>
      <c r="ADP38" s="857"/>
      <c r="ADQ38" s="858"/>
      <c r="ADR38" s="856" t="str">
        <f t="shared" si="14"/>
        <v>　</v>
      </c>
      <c r="ADS38" s="857"/>
      <c r="ADT38" s="858"/>
      <c r="ADU38" s="859" t="str">
        <f>IF(ADX38="×",TIME(0,0,0),IF(AEH4="非常勤",ACW38,ADI38))</f>
        <v>　</v>
      </c>
      <c r="ADV38" s="860"/>
      <c r="ADW38" s="861"/>
      <c r="ADX38" s="352"/>
      <c r="ADY38" s="859" t="str">
        <f>IF(AEB38="×",TIME(0,0,0),IF(AEH4="非常勤",ACZ38,ADL38))</f>
        <v>　</v>
      </c>
      <c r="ADZ38" s="860"/>
      <c r="AEA38" s="861"/>
      <c r="AEB38" s="352"/>
      <c r="AEC38" s="859" t="str">
        <f>IF(AEF38="×",TIME(0,0,0),IF(AEH4="非常勤",ADC38,ADO38))</f>
        <v>　</v>
      </c>
      <c r="AED38" s="860"/>
      <c r="AEE38" s="861"/>
      <c r="AEF38" s="352"/>
      <c r="AEG38" s="859" t="str">
        <f>IF(AEJ38="×",TIME(0,0,0),IF(AEH4="非常勤",ADF38,ADR38))</f>
        <v>　</v>
      </c>
      <c r="AEH38" s="860"/>
      <c r="AEI38" s="861"/>
      <c r="AEJ38" s="352"/>
      <c r="AEK38" s="862"/>
      <c r="AEL38" s="863"/>
      <c r="AEM38" s="862"/>
      <c r="AEN38" s="864"/>
      <c r="AEO38" s="863"/>
      <c r="AEP38" s="865"/>
      <c r="AEQ38" s="866"/>
      <c r="AER38" s="866"/>
      <c r="AES38" s="867"/>
      <c r="AET38" s="377">
        <f>$A$38</f>
        <v>24</v>
      </c>
      <c r="AEU38" s="378" t="str">
        <f>$B$38</f>
        <v>金</v>
      </c>
      <c r="AEV38" s="854"/>
      <c r="AEW38" s="855"/>
      <c r="AEX38" s="854"/>
      <c r="AEY38" s="855"/>
      <c r="AEZ38" s="856" t="str">
        <f>IFERROR(IF(OR(AEU38="日",AEU38="祝",AEU38=0,AEV38=""),"　",MAX(IF(AND(AEV38&lt;=AEZ14,AEX38&gt;AFA14),AFA14-AEZ14,IF(AND(AEV38&gt;AEZ14,AEX38&lt;=AFA14),AEX38-AEV38,IF(AND(AEV38&lt;=AEZ14,AEX38&lt;=AFA14),AEX38-AEZ14,IF(AND(AEV38&gt;AEZ14,AEX38&gt;AFA14),AFA14-AEV38,0)))),0)),0)</f>
        <v>　</v>
      </c>
      <c r="AFA38" s="857"/>
      <c r="AFB38" s="858"/>
      <c r="AFC38" s="856" t="str">
        <f>IFERROR(IF(OR(AEU38="日",AEU38="祝",AEU38=0,AEV38=""),"　",MAX(IF(AND(AEV38&gt;AFF14,AEX38&gt;AFD14),0,IF(AND(AEV38&lt;=AFF14,AEV38&gt;AFC14,AEX38&gt;AFD14),AFF14-AEV38,IF(AND(AEV38&lt;=AFF14,AEV38&lt;=AFC14,AEX38&gt;AFD14),AFF14-AFC14,IF(AND(AEV38&gt;AFC14,AEX38&lt;=AFD14),AEX38-AEV38,IF(AND(AEV38&lt;=AFC14,AEX38&lt;=AFD14),AEX38-AFC14,0))))),0)),0)</f>
        <v>　</v>
      </c>
      <c r="AFD38" s="857"/>
      <c r="AFE38" s="858"/>
      <c r="AFF38" s="856" t="str">
        <f>IFERROR(IF(OR(AEU38="日",AEU38="祝",AEU38=0,AEV38=""),"　",MAX(IF(AND(AEV38&lt;=AFF14,AEX38&gt;AFG14),AFG14-AFF14,IF(AEX38&lt;=AFG14,0,IF(AND(AEV38&gt;AFF14,AEX38&gt;AFG14),AFG14-AEV38,0))),0)),0)</f>
        <v>　</v>
      </c>
      <c r="AFG38" s="857"/>
      <c r="AFH38" s="858"/>
      <c r="AFI38" s="856" t="str">
        <f>IFERROR(IF(OR(AEU38="日",AEU38="祝",AEU38=0,AEV38=""),"　",MAX(IF(AEV38&gt;AFI14,AEX38-AEV38,IF(AEV38&lt;=AFI14,AEX38-AFI14,0)),0)),0)</f>
        <v>　</v>
      </c>
      <c r="AFJ38" s="857"/>
      <c r="AFK38" s="858"/>
      <c r="AFL38" s="856" t="str">
        <f>IFERROR(IF(OR(AEU38="日",AEU38="祝",AEU38=0,AEV38=""),"　",MAX(IF(AND(AEV38&lt;=AFL14,AEX38&gt;AFM14),AFM14-AFL14,IF(AND(AEV38&gt;AFL14,AEX38&lt;=AFM14),AEX38-AEV38,IF(AND(AEV38&lt;=AFL14,AEX38&lt;=AFM14),AEX38-AFL14,IF(AND(AEV38&gt;AFL14,AEX38&gt;AFM14),AFM14-AEV38,0)))),0)),0)</f>
        <v>　</v>
      </c>
      <c r="AFM38" s="857"/>
      <c r="AFN38" s="858"/>
      <c r="AFO38" s="856" t="str">
        <f>IFERROR(IF(OR(AEU38="日",AEU38="祝",AEU38=0,AEV38=""),"　",MAX(IF(AND(AEV38&gt;AFR14,AEX38&gt;AFP14),0,IF(AND(AEV38&lt;=AFR14,AEV38&gt;AFO14,AEX38&gt;AFP14),AFR14-AEV38,IF(AND(AEV38&lt;=AFR14,AEV38&lt;=AFO14,AEX38&gt;AFP14),AFR14-AFO14,IF(AND(AEV38&gt;AFO14,AEX38&lt;=AFP14),AEX38-AEV38,IF(AND(AEV38&lt;=AFO14,AEX38&lt;=AFP14),AEX38-AFO14,0))))),0)),0)</f>
        <v>　</v>
      </c>
      <c r="AFP38" s="857"/>
      <c r="AFQ38" s="858"/>
      <c r="AFR38" s="856" t="str">
        <f>IFERROR(IF(OR(AEU38="日",AEU38="祝",AEU38=0,AEV38=""),"　",MAX(IF(AND(AEV38&lt;=AFR14,AEX38&gt;AFS14),AFS14-AFR14,IF(AEX38&lt;=AFS14,0,IF(AND(AEV38&gt;AFR14,AEX38&gt;AFS14),AFS14-AEV38,0))),0)),0)</f>
        <v>　</v>
      </c>
      <c r="AFS38" s="857"/>
      <c r="AFT38" s="858"/>
      <c r="AFU38" s="856" t="str">
        <f t="shared" si="15"/>
        <v>　</v>
      </c>
      <c r="AFV38" s="857"/>
      <c r="AFW38" s="858"/>
      <c r="AFX38" s="859" t="str">
        <f>IF(AGA38="×",TIME(0,0,0),IF(AGK4="非常勤",AEZ38,AFL38))</f>
        <v>　</v>
      </c>
      <c r="AFY38" s="860"/>
      <c r="AFZ38" s="861"/>
      <c r="AGA38" s="352"/>
      <c r="AGB38" s="859" t="str">
        <f>IF(AGE38="×",TIME(0,0,0),IF(AGK4="非常勤",AFC38,AFO38))</f>
        <v>　</v>
      </c>
      <c r="AGC38" s="860"/>
      <c r="AGD38" s="861"/>
      <c r="AGE38" s="352"/>
      <c r="AGF38" s="859" t="str">
        <f>IF(AGI38="×",TIME(0,0,0),IF(AGK4="非常勤",AFF38,AFR38))</f>
        <v>　</v>
      </c>
      <c r="AGG38" s="860"/>
      <c r="AGH38" s="861"/>
      <c r="AGI38" s="352"/>
      <c r="AGJ38" s="859" t="str">
        <f>IF(AGM38="×",TIME(0,0,0),IF(AGK4="非常勤",AFI38,AFU38))</f>
        <v>　</v>
      </c>
      <c r="AGK38" s="860"/>
      <c r="AGL38" s="861"/>
      <c r="AGM38" s="352"/>
      <c r="AGN38" s="862"/>
      <c r="AGO38" s="863"/>
      <c r="AGP38" s="862"/>
      <c r="AGQ38" s="864"/>
      <c r="AGR38" s="863"/>
      <c r="AGS38" s="865"/>
      <c r="AGT38" s="866"/>
      <c r="AGU38" s="866"/>
      <c r="AGV38" s="867"/>
      <c r="AGW38" s="377">
        <f>$A$38</f>
        <v>24</v>
      </c>
      <c r="AGX38" s="378" t="str">
        <f>$B$38</f>
        <v>金</v>
      </c>
      <c r="AGY38" s="854"/>
      <c r="AGZ38" s="855"/>
      <c r="AHA38" s="854"/>
      <c r="AHB38" s="855"/>
      <c r="AHC38" s="856" t="str">
        <f>IFERROR(IF(OR(AGX38="日",AGX38="祝",AGX38=0,AGY38=""),"　",MAX(IF(AND(AGY38&lt;=AHC14,AHA38&gt;AHD14),AHD14-AHC14,IF(AND(AGY38&gt;AHC14,AHA38&lt;=AHD14),AHA38-AGY38,IF(AND(AGY38&lt;=AHC14,AHA38&lt;=AHD14),AHA38-AHC14,IF(AND(AGY38&gt;AHC14,AHA38&gt;AHD14),AHD14-AGY38,0)))),0)),0)</f>
        <v>　</v>
      </c>
      <c r="AHD38" s="857"/>
      <c r="AHE38" s="858"/>
      <c r="AHF38" s="856" t="str">
        <f>IFERROR(IF(OR(AGX38="日",AGX38="祝",AGX38=0,AGY38=""),"　",MAX(IF(AND(AGY38&gt;AHI14,AHA38&gt;AHG14),0,IF(AND(AGY38&lt;=AHI14,AGY38&gt;AHF14,AHA38&gt;AHG14),AHI14-AGY38,IF(AND(AGY38&lt;=AHI14,AGY38&lt;=AHF14,AHA38&gt;AHG14),AHI14-AHF14,IF(AND(AGY38&gt;AHF14,AHA38&lt;=AHG14),AHA38-AGY38,IF(AND(AGY38&lt;=AHF14,AHA38&lt;=AHG14),AHA38-AHF14,0))))),0)),0)</f>
        <v>　</v>
      </c>
      <c r="AHG38" s="857"/>
      <c r="AHH38" s="858"/>
      <c r="AHI38" s="856" t="str">
        <f>IFERROR(IF(OR(AGX38="日",AGX38="祝",AGX38=0,AGY38=""),"　",MAX(IF(AND(AGY38&lt;=AHI14,AHA38&gt;AHJ14),AHJ14-AHI14,IF(AHA38&lt;=AHJ14,0,IF(AND(AGY38&gt;AHI14,AHA38&gt;AHJ14),AHJ14-AGY38,0))),0)),0)</f>
        <v>　</v>
      </c>
      <c r="AHJ38" s="857"/>
      <c r="AHK38" s="858"/>
      <c r="AHL38" s="856" t="str">
        <f>IFERROR(IF(OR(AGX38="日",AGX38="祝",AGX38=0,AGY38=""),"　",MAX(IF(AGY38&gt;AHL14,AHA38-AGY38,IF(AGY38&lt;=AHL14,AHA38-AHL14,0)),0)),0)</f>
        <v>　</v>
      </c>
      <c r="AHM38" s="857"/>
      <c r="AHN38" s="858"/>
      <c r="AHO38" s="856" t="str">
        <f>IFERROR(IF(OR(AGX38="日",AGX38="祝",AGX38=0,AGY38=""),"　",MAX(IF(AND(AGY38&lt;=AHO14,AHA38&gt;AHP14),AHP14-AHO14,IF(AND(AGY38&gt;AHO14,AHA38&lt;=AHP14),AHA38-AGY38,IF(AND(AGY38&lt;=AHO14,AHA38&lt;=AHP14),AHA38-AHO14,IF(AND(AGY38&gt;AHO14,AHA38&gt;AHP14),AHP14-AGY38,0)))),0)),0)</f>
        <v>　</v>
      </c>
      <c r="AHP38" s="857"/>
      <c r="AHQ38" s="858"/>
      <c r="AHR38" s="856" t="str">
        <f>IFERROR(IF(OR(AGX38="日",AGX38="祝",AGX38=0,AGY38=""),"　",MAX(IF(AND(AGY38&gt;AHU14,AHA38&gt;AHS14),0,IF(AND(AGY38&lt;=AHU14,AGY38&gt;AHR14,AHA38&gt;AHS14),AHU14-AGY38,IF(AND(AGY38&lt;=AHU14,AGY38&lt;=AHR14,AHA38&gt;AHS14),AHU14-AHR14,IF(AND(AGY38&gt;AHR14,AHA38&lt;=AHS14),AHA38-AGY38,IF(AND(AGY38&lt;=AHR14,AHA38&lt;=AHS14),AHA38-AHR14,0))))),0)),0)</f>
        <v>　</v>
      </c>
      <c r="AHS38" s="857"/>
      <c r="AHT38" s="858"/>
      <c r="AHU38" s="856" t="str">
        <f>IFERROR(IF(OR(AGX38="日",AGX38="祝",AGX38=0,AGY38=""),"　",MAX(IF(AND(AGY38&lt;=AHU14,AHA38&gt;AHV14),AHV14-AHU14,IF(AHA38&lt;=AHV14,0,IF(AND(AGY38&gt;AHU14,AHA38&gt;AHV14),AHV14-AGY38,0))),0)),0)</f>
        <v>　</v>
      </c>
      <c r="AHV38" s="857"/>
      <c r="AHW38" s="858"/>
      <c r="AHX38" s="856" t="str">
        <f t="shared" si="16"/>
        <v>　</v>
      </c>
      <c r="AHY38" s="857"/>
      <c r="AHZ38" s="858"/>
      <c r="AIA38" s="859" t="str">
        <f>IF(AID38="×",TIME(0,0,0),IF(AIN4="非常勤",AHC38,AHO38))</f>
        <v>　</v>
      </c>
      <c r="AIB38" s="860"/>
      <c r="AIC38" s="861"/>
      <c r="AID38" s="352"/>
      <c r="AIE38" s="859" t="str">
        <f>IF(AIH38="×",TIME(0,0,0),IF(AIN4="非常勤",AHF38,AHR38))</f>
        <v>　</v>
      </c>
      <c r="AIF38" s="860"/>
      <c r="AIG38" s="861"/>
      <c r="AIH38" s="352"/>
      <c r="AII38" s="859" t="str">
        <f>IF(AIL38="×",TIME(0,0,0),IF(AIN4="非常勤",AHI38,AHU38))</f>
        <v>　</v>
      </c>
      <c r="AIJ38" s="860"/>
      <c r="AIK38" s="861"/>
      <c r="AIL38" s="352"/>
      <c r="AIM38" s="859" t="str">
        <f>IF(AIP38="×",TIME(0,0,0),IF(AIN4="非常勤",AHL38,AHX38))</f>
        <v>　</v>
      </c>
      <c r="AIN38" s="860"/>
      <c r="AIO38" s="861"/>
      <c r="AIP38" s="352"/>
      <c r="AIQ38" s="862"/>
      <c r="AIR38" s="863"/>
      <c r="AIS38" s="862"/>
      <c r="AIT38" s="864"/>
      <c r="AIU38" s="863"/>
      <c r="AIV38" s="865"/>
      <c r="AIW38" s="866"/>
      <c r="AIX38" s="866"/>
      <c r="AIY38" s="867"/>
      <c r="AIZ38" s="377">
        <f>$A$38</f>
        <v>24</v>
      </c>
      <c r="AJA38" s="378" t="str">
        <f>$B$38</f>
        <v>金</v>
      </c>
      <c r="AJB38" s="854"/>
      <c r="AJC38" s="855"/>
      <c r="AJD38" s="854"/>
      <c r="AJE38" s="855"/>
      <c r="AJF38" s="856" t="str">
        <f>IFERROR(IF(OR(AJA38="日",AJA38="祝",AJA38=0,AJB38=""),"　",MAX(IF(AND(AJB38&lt;=AJF14,AJD38&gt;AJG14),AJG14-AJF14,IF(AND(AJB38&gt;AJF14,AJD38&lt;=AJG14),AJD38-AJB38,IF(AND(AJB38&lt;=AJF14,AJD38&lt;=AJG14),AJD38-AJF14,IF(AND(AJB38&gt;AJF14,AJD38&gt;AJG14),AJG14-AJB38,0)))),0)),0)</f>
        <v>　</v>
      </c>
      <c r="AJG38" s="857"/>
      <c r="AJH38" s="858"/>
      <c r="AJI38" s="856" t="str">
        <f>IFERROR(IF(OR(AJA38="日",AJA38="祝",AJA38=0,AJB38=""),"　",MAX(IF(AND(AJB38&gt;AJL14,AJD38&gt;AJJ14),0,IF(AND(AJB38&lt;=AJL14,AJB38&gt;AJI14,AJD38&gt;AJJ14),AJL14-AJB38,IF(AND(AJB38&lt;=AJL14,AJB38&lt;=AJI14,AJD38&gt;AJJ14),AJL14-AJI14,IF(AND(AJB38&gt;AJI14,AJD38&lt;=AJJ14),AJD38-AJB38,IF(AND(AJB38&lt;=AJI14,AJD38&lt;=AJJ14),AJD38-AJI14,0))))),0)),0)</f>
        <v>　</v>
      </c>
      <c r="AJJ38" s="857"/>
      <c r="AJK38" s="858"/>
      <c r="AJL38" s="856" t="str">
        <f>IFERROR(IF(OR(AJA38="日",AJA38="祝",AJA38=0,AJB38=""),"　",MAX(IF(AND(AJB38&lt;=AJL14,AJD38&gt;AJM14),AJM14-AJL14,IF(AJD38&lt;=AJM14,0,IF(AND(AJB38&gt;AJL14,AJD38&gt;AJM14),AJM14-AJB38,0))),0)),0)</f>
        <v>　</v>
      </c>
      <c r="AJM38" s="857"/>
      <c r="AJN38" s="858"/>
      <c r="AJO38" s="856" t="str">
        <f>IFERROR(IF(OR(AJA38="日",AJA38="祝",AJA38=0,AJB38=""),"　",MAX(IF(AJB38&gt;AJO14,AJD38-AJB38,IF(AJB38&lt;=AJO14,AJD38-AJO14,0)),0)),0)</f>
        <v>　</v>
      </c>
      <c r="AJP38" s="857"/>
      <c r="AJQ38" s="858"/>
      <c r="AJR38" s="856" t="str">
        <f>IFERROR(IF(OR(AJA38="日",AJA38="祝",AJA38=0,AJB38=""),"　",MAX(IF(AND(AJB38&lt;=AJR14,AJD38&gt;AJS14),AJS14-AJR14,IF(AND(AJB38&gt;AJR14,AJD38&lt;=AJS14),AJD38-AJB38,IF(AND(AJB38&lt;=AJR14,AJD38&lt;=AJS14),AJD38-AJR14,IF(AND(AJB38&gt;AJR14,AJD38&gt;AJS14),AJS14-AJB38,0)))),0)),0)</f>
        <v>　</v>
      </c>
      <c r="AJS38" s="857"/>
      <c r="AJT38" s="858"/>
      <c r="AJU38" s="856" t="str">
        <f>IFERROR(IF(OR(AJA38="日",AJA38="祝",AJA38=0,AJB38=""),"　",MAX(IF(AND(AJB38&gt;AJX14,AJD38&gt;AJV14),0,IF(AND(AJB38&lt;=AJX14,AJB38&gt;AJU14,AJD38&gt;AJV14),AJX14-AJB38,IF(AND(AJB38&lt;=AJX14,AJB38&lt;=AJU14,AJD38&gt;AJV14),AJX14-AJU14,IF(AND(AJB38&gt;AJU14,AJD38&lt;=AJV14),AJD38-AJB38,IF(AND(AJB38&lt;=AJU14,AJD38&lt;=AJV14),AJD38-AJU14,0))))),0)),0)</f>
        <v>　</v>
      </c>
      <c r="AJV38" s="857"/>
      <c r="AJW38" s="858"/>
      <c r="AJX38" s="856" t="str">
        <f>IFERROR(IF(OR(AJA38="日",AJA38="祝",AJA38=0,AJB38=""),"　",MAX(IF(AND(AJB38&lt;=AJX14,AJD38&gt;AJY14),AJY14-AJX14,IF(AJD38&lt;=AJY14,0,IF(AND(AJB38&gt;AJX14,AJD38&gt;AJY14),AJY14-AJB38,0))),0)),0)</f>
        <v>　</v>
      </c>
      <c r="AJY38" s="857"/>
      <c r="AJZ38" s="858"/>
      <c r="AKA38" s="856" t="str">
        <f t="shared" si="17"/>
        <v>　</v>
      </c>
      <c r="AKB38" s="857"/>
      <c r="AKC38" s="858"/>
      <c r="AKD38" s="859" t="str">
        <f>IF(AKG38="×",TIME(0,0,0),IF(AKQ4="非常勤",AJF38,AJR38))</f>
        <v>　</v>
      </c>
      <c r="AKE38" s="860"/>
      <c r="AKF38" s="861"/>
      <c r="AKG38" s="352"/>
      <c r="AKH38" s="859" t="str">
        <f>IF(AKK38="×",TIME(0,0,0),IF(AKQ4="非常勤",AJI38,AJU38))</f>
        <v>　</v>
      </c>
      <c r="AKI38" s="860"/>
      <c r="AKJ38" s="861"/>
      <c r="AKK38" s="352"/>
      <c r="AKL38" s="859" t="str">
        <f>IF(AKO38="×",TIME(0,0,0),IF(AKQ4="非常勤",AJL38,AJX38))</f>
        <v>　</v>
      </c>
      <c r="AKM38" s="860"/>
      <c r="AKN38" s="861"/>
      <c r="AKO38" s="352"/>
      <c r="AKP38" s="859" t="str">
        <f>IF(AKS38="×",TIME(0,0,0),IF(AKQ4="非常勤",AJO38,AKA38))</f>
        <v>　</v>
      </c>
      <c r="AKQ38" s="860"/>
      <c r="AKR38" s="861"/>
      <c r="AKS38" s="352"/>
      <c r="AKT38" s="862"/>
      <c r="AKU38" s="863"/>
      <c r="AKV38" s="862"/>
      <c r="AKW38" s="864"/>
      <c r="AKX38" s="863"/>
      <c r="AKY38" s="865"/>
      <c r="AKZ38" s="866"/>
      <c r="ALA38" s="866"/>
      <c r="ALB38" s="867"/>
      <c r="ALC38" s="377">
        <f>$A$38</f>
        <v>24</v>
      </c>
      <c r="ALD38" s="378" t="str">
        <f>$B$38</f>
        <v>金</v>
      </c>
      <c r="ALE38" s="854"/>
      <c r="ALF38" s="855"/>
      <c r="ALG38" s="854"/>
      <c r="ALH38" s="855"/>
      <c r="ALI38" s="856" t="str">
        <f>IFERROR(IF(OR(ALD38="日",ALD38="祝",ALD38=0,ALE38=""),"　",MAX(IF(AND(ALE38&lt;=ALI14,ALG38&gt;ALJ14),ALJ14-ALI14,IF(AND(ALE38&gt;ALI14,ALG38&lt;=ALJ14),ALG38-ALE38,IF(AND(ALE38&lt;=ALI14,ALG38&lt;=ALJ14),ALG38-ALI14,IF(AND(ALE38&gt;ALI14,ALG38&gt;ALJ14),ALJ14-ALE38,0)))),0)),0)</f>
        <v>　</v>
      </c>
      <c r="ALJ38" s="857"/>
      <c r="ALK38" s="858"/>
      <c r="ALL38" s="856" t="str">
        <f>IFERROR(IF(OR(ALD38="日",ALD38="祝",ALD38=0,ALE38=""),"　",MAX(IF(AND(ALE38&gt;ALO14,ALG38&gt;ALM14),0,IF(AND(ALE38&lt;=ALO14,ALE38&gt;ALL14,ALG38&gt;ALM14),ALO14-ALE38,IF(AND(ALE38&lt;=ALO14,ALE38&lt;=ALL14,ALG38&gt;ALM14),ALO14-ALL14,IF(AND(ALE38&gt;ALL14,ALG38&lt;=ALM14),ALG38-ALE38,IF(AND(ALE38&lt;=ALL14,ALG38&lt;=ALM14),ALG38-ALL14,0))))),0)),0)</f>
        <v>　</v>
      </c>
      <c r="ALM38" s="857"/>
      <c r="ALN38" s="858"/>
      <c r="ALO38" s="856" t="str">
        <f>IFERROR(IF(OR(ALD38="日",ALD38="祝",ALD38=0,ALE38=""),"　",MAX(IF(AND(ALE38&lt;=ALO14,ALG38&gt;ALP14),ALP14-ALO14,IF(ALG38&lt;=ALP14,0,IF(AND(ALE38&gt;ALO14,ALG38&gt;ALP14),ALP14-ALE38,0))),0)),0)</f>
        <v>　</v>
      </c>
      <c r="ALP38" s="857"/>
      <c r="ALQ38" s="858"/>
      <c r="ALR38" s="856" t="str">
        <f>IFERROR(IF(OR(ALD38="日",ALD38="祝",ALD38=0,ALE38=""),"　",MAX(IF(ALE38&gt;ALR14,ALG38-ALE38,IF(ALE38&lt;=ALR14,ALG38-ALR14,0)),0)),0)</f>
        <v>　</v>
      </c>
      <c r="ALS38" s="857"/>
      <c r="ALT38" s="858"/>
      <c r="ALU38" s="856" t="str">
        <f>IFERROR(IF(OR(ALD38="日",ALD38="祝",ALD38=0,ALE38=""),"　",MAX(IF(AND(ALE38&lt;=ALU14,ALG38&gt;ALV14),ALV14-ALU14,IF(AND(ALE38&gt;ALU14,ALG38&lt;=ALV14),ALG38-ALE38,IF(AND(ALE38&lt;=ALU14,ALG38&lt;=ALV14),ALG38-ALU14,IF(AND(ALE38&gt;ALU14,ALG38&gt;ALV14),ALV14-ALE38,0)))),0)),0)</f>
        <v>　</v>
      </c>
      <c r="ALV38" s="857"/>
      <c r="ALW38" s="858"/>
      <c r="ALX38" s="856" t="str">
        <f>IFERROR(IF(OR(ALD38="日",ALD38="祝",ALD38=0,ALE38=""),"　",MAX(IF(AND(ALE38&gt;AMA14,ALG38&gt;ALY14),0,IF(AND(ALE38&lt;=AMA14,ALE38&gt;ALX14,ALG38&gt;ALY14),AMA14-ALE38,IF(AND(ALE38&lt;=AMA14,ALE38&lt;=ALX14,ALG38&gt;ALY14),AMA14-ALX14,IF(AND(ALE38&gt;ALX14,ALG38&lt;=ALY14),ALG38-ALE38,IF(AND(ALE38&lt;=ALX14,ALG38&lt;=ALY14),ALG38-ALX14,0))))),0)),0)</f>
        <v>　</v>
      </c>
      <c r="ALY38" s="857"/>
      <c r="ALZ38" s="858"/>
      <c r="AMA38" s="856" t="str">
        <f>IFERROR(IF(OR(ALD38="日",ALD38="祝",ALD38=0,ALE38=""),"　",MAX(IF(AND(ALE38&lt;=AMA14,ALG38&gt;AMB14),AMB14-AMA14,IF(ALG38&lt;=AMB14,0,IF(AND(ALE38&gt;AMA14,ALG38&gt;AMB14),AMB14-ALE38,0))),0)),0)</f>
        <v>　</v>
      </c>
      <c r="AMB38" s="857"/>
      <c r="AMC38" s="858"/>
      <c r="AMD38" s="856" t="str">
        <f t="shared" si="18"/>
        <v>　</v>
      </c>
      <c r="AME38" s="857"/>
      <c r="AMF38" s="858"/>
      <c r="AMG38" s="859" t="str">
        <f>IF(AMJ38="×",TIME(0,0,0),IF(AMT4="非常勤",ALI38,ALU38))</f>
        <v>　</v>
      </c>
      <c r="AMH38" s="860"/>
      <c r="AMI38" s="861"/>
      <c r="AMJ38" s="352"/>
      <c r="AMK38" s="859" t="str">
        <f>IF(AMN38="×",TIME(0,0,0),IF(AMT4="非常勤",ALL38,ALX38))</f>
        <v>　</v>
      </c>
      <c r="AML38" s="860"/>
      <c r="AMM38" s="861"/>
      <c r="AMN38" s="352"/>
      <c r="AMO38" s="859" t="str">
        <f>IF(AMR38="×",TIME(0,0,0),IF(AMT4="非常勤",ALO38,AMA38))</f>
        <v>　</v>
      </c>
      <c r="AMP38" s="860"/>
      <c r="AMQ38" s="861"/>
      <c r="AMR38" s="352"/>
      <c r="AMS38" s="859" t="str">
        <f>IF(AMV38="×",TIME(0,0,0),IF(AMT4="非常勤",ALR38,AMD38))</f>
        <v>　</v>
      </c>
      <c r="AMT38" s="860"/>
      <c r="AMU38" s="861"/>
      <c r="AMV38" s="352"/>
      <c r="AMW38" s="862"/>
      <c r="AMX38" s="863"/>
      <c r="AMY38" s="862"/>
      <c r="AMZ38" s="864"/>
      <c r="ANA38" s="863"/>
      <c r="ANB38" s="865"/>
      <c r="ANC38" s="866"/>
      <c r="AND38" s="866"/>
      <c r="ANE38" s="867"/>
      <c r="ANF38" s="377">
        <f>$A$38</f>
        <v>24</v>
      </c>
      <c r="ANG38" s="378" t="str">
        <f>$B$38</f>
        <v>金</v>
      </c>
      <c r="ANH38" s="854"/>
      <c r="ANI38" s="855"/>
      <c r="ANJ38" s="854"/>
      <c r="ANK38" s="855"/>
      <c r="ANL38" s="856" t="str">
        <f>IFERROR(IF(OR(ANG38="日",ANG38="祝",ANG38=0,ANH38=""),"　",MAX(IF(AND(ANH38&lt;=ANL14,ANJ38&gt;ANM14),ANM14-ANL14,IF(AND(ANH38&gt;ANL14,ANJ38&lt;=ANM14),ANJ38-ANH38,IF(AND(ANH38&lt;=ANL14,ANJ38&lt;=ANM14),ANJ38-ANL14,IF(AND(ANH38&gt;ANL14,ANJ38&gt;ANM14),ANM14-ANH38,0)))),0)),0)</f>
        <v>　</v>
      </c>
      <c r="ANM38" s="857"/>
      <c r="ANN38" s="858"/>
      <c r="ANO38" s="856" t="str">
        <f>IFERROR(IF(OR(ANG38="日",ANG38="祝",ANG38=0,ANH38=""),"　",MAX(IF(AND(ANH38&gt;ANR14,ANJ38&gt;ANP14),0,IF(AND(ANH38&lt;=ANR14,ANH38&gt;ANO14,ANJ38&gt;ANP14),ANR14-ANH38,IF(AND(ANH38&lt;=ANR14,ANH38&lt;=ANO14,ANJ38&gt;ANP14),ANR14-ANO14,IF(AND(ANH38&gt;ANO14,ANJ38&lt;=ANP14),ANJ38-ANH38,IF(AND(ANH38&lt;=ANO14,ANJ38&lt;=ANP14),ANJ38-ANO14,0))))),0)),0)</f>
        <v>　</v>
      </c>
      <c r="ANP38" s="857"/>
      <c r="ANQ38" s="858"/>
      <c r="ANR38" s="856" t="str">
        <f>IFERROR(IF(OR(ANG38="日",ANG38="祝",ANG38=0,ANH38=""),"　",MAX(IF(AND(ANH38&lt;=ANR14,ANJ38&gt;ANS14),ANS14-ANR14,IF(ANJ38&lt;=ANS14,0,IF(AND(ANH38&gt;ANR14,ANJ38&gt;ANS14),ANS14-ANH38,0))),0)),0)</f>
        <v>　</v>
      </c>
      <c r="ANS38" s="857"/>
      <c r="ANT38" s="858"/>
      <c r="ANU38" s="856" t="str">
        <f>IFERROR(IF(OR(ANG38="日",ANG38="祝",ANG38=0,ANH38=""),"　",MAX(IF(ANH38&gt;ANU14,ANJ38-ANH38,IF(ANH38&lt;=ANU14,ANJ38-ANU14,0)),0)),0)</f>
        <v>　</v>
      </c>
      <c r="ANV38" s="857"/>
      <c r="ANW38" s="858"/>
      <c r="ANX38" s="856" t="str">
        <f>IFERROR(IF(OR(ANG38="日",ANG38="祝",ANG38=0,ANH38=""),"　",MAX(IF(AND(ANH38&lt;=ANX14,ANJ38&gt;ANY14),ANY14-ANX14,IF(AND(ANH38&gt;ANX14,ANJ38&lt;=ANY14),ANJ38-ANH38,IF(AND(ANH38&lt;=ANX14,ANJ38&lt;=ANY14),ANJ38-ANX14,IF(AND(ANH38&gt;ANX14,ANJ38&gt;ANY14),ANY14-ANH38,0)))),0)),0)</f>
        <v>　</v>
      </c>
      <c r="ANY38" s="857"/>
      <c r="ANZ38" s="858"/>
      <c r="AOA38" s="856" t="str">
        <f>IFERROR(IF(OR(ANG38="日",ANG38="祝",ANG38=0,ANH38=""),"　",MAX(IF(AND(ANH38&gt;AOD14,ANJ38&gt;AOB14),0,IF(AND(ANH38&lt;=AOD14,ANH38&gt;AOA14,ANJ38&gt;AOB14),AOD14-ANH38,IF(AND(ANH38&lt;=AOD14,ANH38&lt;=AOA14,ANJ38&gt;AOB14),AOD14-AOA14,IF(AND(ANH38&gt;AOA14,ANJ38&lt;=AOB14),ANJ38-ANH38,IF(AND(ANH38&lt;=AOA14,ANJ38&lt;=AOB14),ANJ38-AOA14,0))))),0)),0)</f>
        <v>　</v>
      </c>
      <c r="AOB38" s="857"/>
      <c r="AOC38" s="858"/>
      <c r="AOD38" s="856" t="str">
        <f>IFERROR(IF(OR(ANG38="日",ANG38="祝",ANG38=0,ANH38=""),"　",MAX(IF(AND(ANH38&lt;=AOD14,ANJ38&gt;AOE14),AOE14-AOD14,IF(ANJ38&lt;=AOE14,0,IF(AND(ANH38&gt;AOD14,ANJ38&gt;AOE14),AOE14-ANH38,0))),0)),0)</f>
        <v>　</v>
      </c>
      <c r="AOE38" s="857"/>
      <c r="AOF38" s="858"/>
      <c r="AOG38" s="856" t="str">
        <f t="shared" si="19"/>
        <v>　</v>
      </c>
      <c r="AOH38" s="857"/>
      <c r="AOI38" s="858"/>
      <c r="AOJ38" s="859" t="str">
        <f>IF(AOM38="×",TIME(0,0,0),IF(AOW4="非常勤",ANL38,ANX38))</f>
        <v>　</v>
      </c>
      <c r="AOK38" s="860"/>
      <c r="AOL38" s="861"/>
      <c r="AOM38" s="352"/>
      <c r="AON38" s="859" t="str">
        <f>IF(AOQ38="×",TIME(0,0,0),IF(AOW4="非常勤",ANO38,AOA38))</f>
        <v>　</v>
      </c>
      <c r="AOO38" s="860"/>
      <c r="AOP38" s="861"/>
      <c r="AOQ38" s="352"/>
      <c r="AOR38" s="859" t="str">
        <f>IF(AOU38="×",TIME(0,0,0),IF(AOW4="非常勤",ANR38,AOD38))</f>
        <v>　</v>
      </c>
      <c r="AOS38" s="860"/>
      <c r="AOT38" s="861"/>
      <c r="AOU38" s="352"/>
      <c r="AOV38" s="859" t="str">
        <f>IF(AOY38="×",TIME(0,0,0),IF(AOW4="非常勤",ANU38,AOG38))</f>
        <v>　</v>
      </c>
      <c r="AOW38" s="860"/>
      <c r="AOX38" s="861"/>
      <c r="AOY38" s="352"/>
      <c r="AOZ38" s="862"/>
      <c r="APA38" s="863"/>
      <c r="APB38" s="862"/>
      <c r="APC38" s="864"/>
      <c r="APD38" s="863"/>
      <c r="APE38" s="865"/>
      <c r="APF38" s="866"/>
      <c r="APG38" s="866"/>
      <c r="APH38" s="867"/>
    </row>
    <row r="39" spans="1:1100" ht="15" customHeight="1">
      <c r="A39" s="377">
        <f>DAY(DATE('別紙2-1【初めに入力】'!$W$2,'別紙2-1【初めに入力】'!$Q$2,A38+1))</f>
        <v>25</v>
      </c>
      <c r="B39" s="378" t="str">
        <f>IF(IFERROR(MATCH(DATE('別紙2-1【初めに入力】'!$W$2,'別紙2-1【初めに入力】'!$Q$2,$A39),万年カレンダー・祝日!$K$2:$K$27,0),0)&gt;=1,"祝",TEXT(WEEKDAY(DATE('別紙2-1【初めに入力】'!$W$2,'別紙2-1【初めに入力】'!$Q$2,'別表_個別勤務状況（1～20）'!A39)),"aaa"))</f>
        <v>土</v>
      </c>
      <c r="C39" s="797"/>
      <c r="D39" s="797"/>
      <c r="E39" s="797"/>
      <c r="F39" s="797"/>
      <c r="G39" s="856" t="str">
        <f>IFERROR(IF(OR(B39="日",B39="祝",B39=0,C39=""),"　",MAX(IF(AND(C39&lt;=G14,E39&gt;H14),H14-G14,IF(AND(C39&gt;G14,E39&lt;=H14),E39-C39,IF(AND(C39&lt;=G14,E39&lt;=H14),E39-G14,IF(AND(C39&gt;G14,E39&gt;H14),H14-C39,0)))),0)),0)</f>
        <v>　</v>
      </c>
      <c r="H39" s="857"/>
      <c r="I39" s="858"/>
      <c r="J39" s="856" t="str">
        <f>IFERROR(IF(OR(B39="日",B39="祝",B39=0,C39=""),"　",MAX(IF(AND(C39&gt;M14,E39&gt;K14),0,IF(AND(C39&lt;=M14,C39&gt;J14,E39&gt;K14),M14-C39,IF(AND(C39&lt;=M14,C39&lt;=J14,E39&gt;K14),M14-J14,IF(AND(C39&gt;J14,E39&lt;=K14),E39-C39,IF(AND(C39&lt;=J14,E39&lt;=K14),E39-J14,0))))),0)),0)</f>
        <v>　</v>
      </c>
      <c r="K39" s="857"/>
      <c r="L39" s="858"/>
      <c r="M39" s="856" t="str">
        <f>IFERROR(IF(OR(B39="日",B39="祝",B39=0,C39=""),"　",MAX(IF(AND(C39&lt;=M14,E39&gt;N14),N14-M14,IF(E39&lt;=N14,0,IF(AND(C39&gt;M14,E39&gt;N14),N14-C39,0))),0)),0)</f>
        <v>　</v>
      </c>
      <c r="N39" s="857"/>
      <c r="O39" s="858"/>
      <c r="P39" s="856" t="str">
        <f>IFERROR(IF(OR(B39="日",B39="祝",B39=0,C39=""),"　",MAX(IF(C39&gt;P14,E39-C39,IF(C39&lt;=P14,E39-P14,0)),0)),0)</f>
        <v>　</v>
      </c>
      <c r="Q39" s="857"/>
      <c r="R39" s="858"/>
      <c r="S39" s="856" t="str">
        <f>IFERROR(IF(OR(B39="日",B39="祝",B39=0,C39=""),"　",MAX(IF(AND(C39&lt;=S14,E39&gt;T14),T14-S14,IF(AND(C39&gt;S14,E39&lt;=T14),E39-C39,IF(AND(C39&lt;=S14,E39&lt;=T14),E39-S14,IF(AND(C39&gt;S14,E39&gt;T14),T14-C39,0)))),0)),0)</f>
        <v>　</v>
      </c>
      <c r="T39" s="857"/>
      <c r="U39" s="858"/>
      <c r="V39" s="856" t="str">
        <f>IFERROR(IF(OR(B39="日",B39="祝",B39=0,C39=""),"　",MAX(IF(AND(C39&gt;Y14,E39&gt;W14),0,IF(AND(C39&lt;=Y14,C39&gt;V14,E39&gt;W14),Y14-C39,IF(AND(C39&lt;=Y14,C39&lt;=V14,E39&gt;W14),Y14-V14,IF(AND(C39&gt;V14,E39&lt;=W14),E39-C39,IF(AND(C39&lt;=V14,E39&lt;=W14),E39-V14,0))))),0)),0)</f>
        <v>　</v>
      </c>
      <c r="W39" s="857"/>
      <c r="X39" s="858"/>
      <c r="Y39" s="856" t="str">
        <f>IFERROR(IF(OR(B39="日",B39="祝",B39=0,C39=""),"　",MAX(IF(AND(C39&lt;=Y14,E39&gt;Z14),Z14-Y14,IF(E39&lt;=Z14,0,IF(AND(C39&gt;Y14,E39&gt;Z14),Z14-C39,0))),0)),0)</f>
        <v>　</v>
      </c>
      <c r="Z39" s="857"/>
      <c r="AA39" s="858"/>
      <c r="AB39" s="856" t="str">
        <f t="shared" si="0"/>
        <v>　</v>
      </c>
      <c r="AC39" s="857"/>
      <c r="AD39" s="858"/>
      <c r="AE39" s="954" t="str">
        <f>IF(AH39="×",TIME(0,0,0),IF(AR4="非常勤",G39,S39))</f>
        <v>　</v>
      </c>
      <c r="AF39" s="885"/>
      <c r="AG39" s="885"/>
      <c r="AH39" s="352"/>
      <c r="AI39" s="954" t="str">
        <f>IF(AL39="×",TIME(0,0,0),IF(AR4="非常勤",J39,V39))</f>
        <v>　</v>
      </c>
      <c r="AJ39" s="885"/>
      <c r="AK39" s="885"/>
      <c r="AL39" s="352"/>
      <c r="AM39" s="954" t="str">
        <f>IF(AP39="×",TIME(0,0,0),IF(AR4="非常勤",M39,Y39))</f>
        <v>　</v>
      </c>
      <c r="AN39" s="885"/>
      <c r="AO39" s="885"/>
      <c r="AP39" s="352"/>
      <c r="AQ39" s="954" t="str">
        <f>IF(AT39="×",TIME(0,0,0),IF(AR4="非常勤",P39,AB39))</f>
        <v>　</v>
      </c>
      <c r="AR39" s="885"/>
      <c r="AS39" s="955"/>
      <c r="AT39" s="352"/>
      <c r="AU39" s="956"/>
      <c r="AV39" s="956"/>
      <c r="AW39" s="862"/>
      <c r="AX39" s="864"/>
      <c r="AY39" s="863"/>
      <c r="AZ39" s="865"/>
      <c r="BA39" s="866"/>
      <c r="BB39" s="866"/>
      <c r="BC39" s="867"/>
      <c r="BD39" s="377">
        <f>$A$39</f>
        <v>25</v>
      </c>
      <c r="BE39" s="378" t="str">
        <f>$B$39</f>
        <v>土</v>
      </c>
      <c r="BF39" s="854"/>
      <c r="BG39" s="855"/>
      <c r="BH39" s="854"/>
      <c r="BI39" s="855"/>
      <c r="BJ39" s="856" t="str">
        <f>IFERROR(IF(OR(BE39="日",BE39="祝",BE39=0,BF39=""),"　",MAX(IF(AND(BF39&lt;=BJ14,BH39&gt;BK14),BK14-BJ14,IF(AND(BF39&gt;BJ14,BH39&lt;=BK14),BH39-BF39,IF(AND(BF39&lt;=BJ14,BH39&lt;=BK14),BH39-BJ14,IF(AND(BF39&gt;BJ14,BH39&gt;BK14),BK14-BF39,0)))),0)),0)</f>
        <v>　</v>
      </c>
      <c r="BK39" s="857"/>
      <c r="BL39" s="858"/>
      <c r="BM39" s="856" t="str">
        <f>IFERROR(IF(OR(BE39="日",BE39="祝",BE39=0,BF39=""),"　",MAX(IF(AND(BF39&gt;BP14,BH39&gt;BN14),0,IF(AND(BF39&lt;=BP14,BF39&gt;BM14,BH39&gt;BN14),BP14-BF39,IF(AND(BF39&lt;=BP14,BF39&lt;=BM14,BH39&gt;BN14),BP14-BM14,IF(AND(BF39&gt;BM14,BH39&lt;=BN14),BH39-BF39,IF(AND(BF39&lt;=BM14,BH39&lt;=BN14),BH39-BM14,0))))),0)),0)</f>
        <v>　</v>
      </c>
      <c r="BN39" s="857"/>
      <c r="BO39" s="858"/>
      <c r="BP39" s="856" t="str">
        <f>IFERROR(IF(OR(BE39="日",BE39="祝",BE39=0,BF39=""),"　",MAX(IF(AND(BF39&lt;=BP14,BH39&gt;BQ14),BQ14-BP14,IF(BH39&lt;=BQ14,0,IF(AND(BF39&gt;BP14,BH39&gt;BQ14),BQ14-BF39,0))),0)),0)</f>
        <v>　</v>
      </c>
      <c r="BQ39" s="857"/>
      <c r="BR39" s="858"/>
      <c r="BS39" s="856" t="str">
        <f>IFERROR(IF(OR(BE39="日",BE39="祝",BE39=0,BF39=""),"　",MAX(IF(BF39&gt;BS14,BH39-BF39,IF(BF39&lt;=BS14,BH39-BS14,0)),0)),0)</f>
        <v>　</v>
      </c>
      <c r="BT39" s="857"/>
      <c r="BU39" s="858"/>
      <c r="BV39" s="856" t="str">
        <f>IFERROR(IF(OR(BE39="日",BE39="祝",BE39=0,BF39=""),"　",MAX(IF(AND(BF39&lt;=BV14,BH39&gt;BW14),BW14-BV14,IF(AND(BF39&gt;BV14,BH39&lt;=BW14),BH39-BF39,IF(AND(BF39&lt;=BV14,BH39&lt;=BW14),BH39-BV14,IF(AND(BF39&gt;BV14,BH39&gt;BW14),BW14-BF39,0)))),0)),0)</f>
        <v>　</v>
      </c>
      <c r="BW39" s="857"/>
      <c r="BX39" s="858"/>
      <c r="BY39" s="856" t="str">
        <f>IFERROR(IF(OR(BE39="日",BE39="祝",BE39=0,BF39=""),"　",MAX(IF(AND(BF39&gt;CB14,BH39&gt;BZ14),0,IF(AND(BF39&lt;=CB14,BF39&gt;BY14,BH39&gt;BZ14),CB14-BF39,IF(AND(BF39&lt;=CB14,BF39&lt;=BY14,BH39&gt;BZ14),CB14-BY14,IF(AND(BF39&gt;BY14,BH39&lt;=BZ14),BH39-BF39,IF(AND(BF39&lt;=BY14,BH39&lt;=BZ14),BH39-BY14,0))))),0)),0)</f>
        <v>　</v>
      </c>
      <c r="BZ39" s="857"/>
      <c r="CA39" s="858"/>
      <c r="CB39" s="856" t="str">
        <f>IFERROR(IF(OR(BE39="日",BE39="祝",BE39=0,BF39=""),"　",MAX(IF(AND(BF39&lt;=CB14,BH39&gt;CC14),CC14-CB14,IF(BH39&lt;=CC14,0,IF(AND(BF39&gt;CB14,BH39&gt;CC14),CC14-BF39,0))),0)),0)</f>
        <v>　</v>
      </c>
      <c r="CC39" s="857"/>
      <c r="CD39" s="858"/>
      <c r="CE39" s="856" t="str">
        <f t="shared" si="1"/>
        <v>　</v>
      </c>
      <c r="CF39" s="857"/>
      <c r="CG39" s="858"/>
      <c r="CH39" s="859" t="str">
        <f>IF(CK39="×",TIME(0,0,0),IF(CU4="非常勤",BJ39,BV39))</f>
        <v>　</v>
      </c>
      <c r="CI39" s="860"/>
      <c r="CJ39" s="861"/>
      <c r="CK39" s="352"/>
      <c r="CL39" s="859" t="str">
        <f>IF(CO39="×",TIME(0,0,0),IF(CU4="非常勤",BM39,BY39))</f>
        <v>　</v>
      </c>
      <c r="CM39" s="860"/>
      <c r="CN39" s="861"/>
      <c r="CO39" s="352"/>
      <c r="CP39" s="859" t="str">
        <f>IF(CS39="×",TIME(0,0,0),IF(CU4="非常勤",BP39,CB39))</f>
        <v>　</v>
      </c>
      <c r="CQ39" s="860"/>
      <c r="CR39" s="861"/>
      <c r="CS39" s="352"/>
      <c r="CT39" s="859" t="str">
        <f>IF(CW39="×",TIME(0,0,0),IF(CU4="非常勤",BS39,CE39))</f>
        <v>　</v>
      </c>
      <c r="CU39" s="860"/>
      <c r="CV39" s="861"/>
      <c r="CW39" s="352"/>
      <c r="CX39" s="862"/>
      <c r="CY39" s="863"/>
      <c r="CZ39" s="862"/>
      <c r="DA39" s="864"/>
      <c r="DB39" s="863"/>
      <c r="DC39" s="865"/>
      <c r="DD39" s="866"/>
      <c r="DE39" s="866"/>
      <c r="DF39" s="867"/>
      <c r="DG39" s="377">
        <f>$A$39</f>
        <v>25</v>
      </c>
      <c r="DH39" s="378" t="str">
        <f>$B$39</f>
        <v>土</v>
      </c>
      <c r="DI39" s="854"/>
      <c r="DJ39" s="855"/>
      <c r="DK39" s="854"/>
      <c r="DL39" s="855"/>
      <c r="DM39" s="856" t="str">
        <f>IFERROR(IF(OR(DH39="日",DH39="祝",DH39=0,DI39=""),"　",MAX(IF(AND(DI39&lt;=DM14,DK39&gt;DN14),DN14-DM14,IF(AND(DI39&gt;DM14,DK39&lt;=DN14),DK39-DI39,IF(AND(DI39&lt;=DM14,DK39&lt;=DN14),DK39-DM14,IF(AND(DI39&gt;DM14,DK39&gt;DN14),DN14-DI39,0)))),0)),0)</f>
        <v>　</v>
      </c>
      <c r="DN39" s="857"/>
      <c r="DO39" s="858"/>
      <c r="DP39" s="856" t="str">
        <f>IFERROR(IF(OR(DH39="日",DH39="祝",DH39=0,DI39=""),"　",MAX(IF(AND(DI39&gt;DS14,DK39&gt;DQ14),0,IF(AND(DI39&lt;=DS14,DI39&gt;DP14,DK39&gt;DQ14),DS14-DI39,IF(AND(DI39&lt;=DS14,DI39&lt;=DP14,DK39&gt;DQ14),DS14-DP14,IF(AND(DI39&gt;DP14,DK39&lt;=DQ14),DK39-DI39,IF(AND(DI39&lt;=DP14,DK39&lt;=DQ14),DK39-DP14,0))))),0)),0)</f>
        <v>　</v>
      </c>
      <c r="DQ39" s="857"/>
      <c r="DR39" s="858"/>
      <c r="DS39" s="856" t="str">
        <f>IFERROR(IF(OR(DH39="日",DH39="祝",DH39=0,DI39=""),"　",MAX(IF(AND(DI39&lt;=DS14,DK39&gt;DT14),DT14-DS14,IF(DK39&lt;=DT14,0,IF(AND(DI39&gt;DS14,DK39&gt;DT14),DT14-DI39,0))),0)),0)</f>
        <v>　</v>
      </c>
      <c r="DT39" s="857"/>
      <c r="DU39" s="858"/>
      <c r="DV39" s="856" t="str">
        <f>IFERROR(IF(OR(DH39="日",DH39="祝",DH39=0,DI39=""),"　",MAX(IF(DI39&gt;DV14,DK39-DI39,IF(DI39&lt;=DV14,DK39-DV14,0)),0)),0)</f>
        <v>　</v>
      </c>
      <c r="DW39" s="857"/>
      <c r="DX39" s="858"/>
      <c r="DY39" s="856" t="str">
        <f>IFERROR(IF(OR(DH39="日",DH39="祝",DH39=0,DI39=""),"　",MAX(IF(AND(DI39&lt;=DY14,DK39&gt;DZ14),DZ14-DY14,IF(AND(DI39&gt;DY14,DK39&lt;=DZ14),DK39-DI39,IF(AND(DI39&lt;=DY14,DK39&lt;=DZ14),DK39-DY14,IF(AND(DI39&gt;DY14,DK39&gt;DZ14),DZ14-DI39,0)))),0)),0)</f>
        <v>　</v>
      </c>
      <c r="DZ39" s="857"/>
      <c r="EA39" s="858"/>
      <c r="EB39" s="856" t="str">
        <f>IFERROR(IF(OR(DH39="日",DH39="祝",DH39=0,DI39=""),"　",MAX(IF(AND(DI39&gt;EE14,DK39&gt;EC14),0,IF(AND(DI39&lt;=EE14,DI39&gt;EB14,DK39&gt;EC14),EE14-DI39,IF(AND(DI39&lt;=EE14,DI39&lt;=EB14,DK39&gt;EC14),EE14-EB14,IF(AND(DI39&gt;EB14,DK39&lt;=EC14),DK39-DI39,IF(AND(DI39&lt;=EB14,DK39&lt;=EC14),DK39-EB14,0))))),0)),0)</f>
        <v>　</v>
      </c>
      <c r="EC39" s="857"/>
      <c r="ED39" s="858"/>
      <c r="EE39" s="856" t="str">
        <f>IFERROR(IF(OR(DH39="日",DH39="祝",DH39=0,DI39=""),"　",MAX(IF(AND(DI39&lt;=EE14,DK39&gt;EF14),EF14-EE14,IF(DK39&lt;=EF14,0,IF(AND(DI39&gt;EE14,DK39&gt;EF14),EF14-DI39,0))),0)),0)</f>
        <v>　</v>
      </c>
      <c r="EF39" s="857"/>
      <c r="EG39" s="858"/>
      <c r="EH39" s="856" t="str">
        <f t="shared" si="2"/>
        <v>　</v>
      </c>
      <c r="EI39" s="857"/>
      <c r="EJ39" s="858"/>
      <c r="EK39" s="859" t="str">
        <f>IF(EN39="×",TIME(0,0,0),IF(EX4="非常勤",DM39,DY39))</f>
        <v>　</v>
      </c>
      <c r="EL39" s="860"/>
      <c r="EM39" s="861"/>
      <c r="EN39" s="352"/>
      <c r="EO39" s="859" t="str">
        <f>IF(ER39="×",TIME(0,0,0),IF(EX4="非常勤",DP39,EB39))</f>
        <v>　</v>
      </c>
      <c r="EP39" s="860"/>
      <c r="EQ39" s="861"/>
      <c r="ER39" s="352"/>
      <c r="ES39" s="859" t="str">
        <f>IF(EV39="×",TIME(0,0,0),IF(EX4="非常勤",DS39,EE39))</f>
        <v>　</v>
      </c>
      <c r="ET39" s="860"/>
      <c r="EU39" s="861"/>
      <c r="EV39" s="352"/>
      <c r="EW39" s="859" t="str">
        <f>IF(EZ39="×",TIME(0,0,0),IF(EX4="非常勤",DV39,EH39))</f>
        <v>　</v>
      </c>
      <c r="EX39" s="860"/>
      <c r="EY39" s="861"/>
      <c r="EZ39" s="352"/>
      <c r="FA39" s="862"/>
      <c r="FB39" s="863"/>
      <c r="FC39" s="862"/>
      <c r="FD39" s="864"/>
      <c r="FE39" s="863"/>
      <c r="FF39" s="865"/>
      <c r="FG39" s="866"/>
      <c r="FH39" s="866"/>
      <c r="FI39" s="867"/>
      <c r="FJ39" s="377">
        <f>$A$39</f>
        <v>25</v>
      </c>
      <c r="FK39" s="378" t="str">
        <f>$B$39</f>
        <v>土</v>
      </c>
      <c r="FL39" s="854"/>
      <c r="FM39" s="855"/>
      <c r="FN39" s="854"/>
      <c r="FO39" s="855"/>
      <c r="FP39" s="856" t="str">
        <f>IFERROR(IF(OR(FK39="日",FK39="祝",FK39=0,FL39=""),"　",MAX(IF(AND(FL39&lt;=FP14,FN39&gt;FQ14),FQ14-FP14,IF(AND(FL39&gt;FP14,FN39&lt;=FQ14),FN39-FL39,IF(AND(FL39&lt;=FP14,FN39&lt;=FQ14),FN39-FP14,IF(AND(FL39&gt;FP14,FN39&gt;FQ14),FQ14-FL39,0)))),0)),0)</f>
        <v>　</v>
      </c>
      <c r="FQ39" s="857"/>
      <c r="FR39" s="858"/>
      <c r="FS39" s="856" t="str">
        <f>IFERROR(IF(OR(FK39="日",FK39="祝",FK39=0,FL39=""),"　",MAX(IF(AND(FL39&gt;FV14,FN39&gt;FT14),0,IF(AND(FL39&lt;=FV14,FL39&gt;FS14,FN39&gt;FT14),FV14-FL39,IF(AND(FL39&lt;=FV14,FL39&lt;=FS14,FN39&gt;FT14),FV14-FS14,IF(AND(FL39&gt;FS14,FN39&lt;=FT14),FN39-FL39,IF(AND(FL39&lt;=FS14,FN39&lt;=FT14),FN39-FS14,0))))),0)),0)</f>
        <v>　</v>
      </c>
      <c r="FT39" s="857"/>
      <c r="FU39" s="858"/>
      <c r="FV39" s="856" t="str">
        <f>IFERROR(IF(OR(FK39="日",FK39="祝",FK39=0,FL39=""),"　",MAX(IF(AND(FL39&lt;=FV14,FN39&gt;FW14),FW14-FV14,IF(FN39&lt;=FW14,0,IF(AND(FL39&gt;FV14,FN39&gt;FW14),FW14-FL39,0))),0)),0)</f>
        <v>　</v>
      </c>
      <c r="FW39" s="857"/>
      <c r="FX39" s="858"/>
      <c r="FY39" s="856" t="str">
        <f>IFERROR(IF(OR(FK39="日",FK39="祝",FK39=0,FL39=""),"　",MAX(IF(FL39&gt;FY14,FN39-FL39,IF(FL39&lt;=FY14,FN39-FY14,0)),0)),0)</f>
        <v>　</v>
      </c>
      <c r="FZ39" s="857"/>
      <c r="GA39" s="858"/>
      <c r="GB39" s="856" t="str">
        <f>IFERROR(IF(OR(FK39="日",FK39="祝",FK39=0,FL39=""),"　",MAX(IF(AND(FL39&lt;=GB14,FN39&gt;GC14),GC14-GB14,IF(AND(FL39&gt;GB14,FN39&lt;=GC14),FN39-FL39,IF(AND(FL39&lt;=GB14,FN39&lt;=GC14),FN39-GB14,IF(AND(FL39&gt;GB14,FN39&gt;GC14),GC14-FL39,0)))),0)),0)</f>
        <v>　</v>
      </c>
      <c r="GC39" s="857"/>
      <c r="GD39" s="858"/>
      <c r="GE39" s="856" t="str">
        <f>IFERROR(IF(OR(FK39="日",FK39="祝",FK39=0,FL39=""),"　",MAX(IF(AND(FL39&gt;GH14,FN39&gt;GF14),0,IF(AND(FL39&lt;=GH14,FL39&gt;GE14,FN39&gt;GF14),GH14-FL39,IF(AND(FL39&lt;=GH14,FL39&lt;=GE14,FN39&gt;GF14),GH14-GE14,IF(AND(FL39&gt;GE14,FN39&lt;=GF14),FN39-FL39,IF(AND(FL39&lt;=GE14,FN39&lt;=GF14),FN39-GE14,0))))),0)),0)</f>
        <v>　</v>
      </c>
      <c r="GF39" s="857"/>
      <c r="GG39" s="858"/>
      <c r="GH39" s="856" t="str">
        <f>IFERROR(IF(OR(FK39="日",FK39="祝",FK39=0,FL39=""),"　",MAX(IF(AND(FL39&lt;=GH14,FN39&gt;GI14),GI14-GH14,IF(FN39&lt;=GI14,0,IF(AND(FL39&gt;GH14,FN39&gt;GI14),GI14-FL39,0))),0)),0)</f>
        <v>　</v>
      </c>
      <c r="GI39" s="857"/>
      <c r="GJ39" s="858"/>
      <c r="GK39" s="856" t="str">
        <f t="shared" si="3"/>
        <v>　</v>
      </c>
      <c r="GL39" s="857"/>
      <c r="GM39" s="858"/>
      <c r="GN39" s="859" t="str">
        <f>IF(GQ39="×",TIME(0,0,0),IF(HA4="非常勤",FP39,GB39))</f>
        <v>　</v>
      </c>
      <c r="GO39" s="860"/>
      <c r="GP39" s="861"/>
      <c r="GQ39" s="352"/>
      <c r="GR39" s="859" t="str">
        <f>IF(GU39="×",TIME(0,0,0),IF(HA4="非常勤",FS39,GE39))</f>
        <v>　</v>
      </c>
      <c r="GS39" s="860"/>
      <c r="GT39" s="861"/>
      <c r="GU39" s="352"/>
      <c r="GV39" s="859" t="str">
        <f>IF(GY39="×",TIME(0,0,0),IF(HA4="非常勤",FV39,GH39))</f>
        <v>　</v>
      </c>
      <c r="GW39" s="860"/>
      <c r="GX39" s="861"/>
      <c r="GY39" s="352"/>
      <c r="GZ39" s="859" t="str">
        <f>IF(HC39="×",TIME(0,0,0),IF(HA4="非常勤",FY39,GK39))</f>
        <v>　</v>
      </c>
      <c r="HA39" s="860"/>
      <c r="HB39" s="861"/>
      <c r="HC39" s="352"/>
      <c r="HD39" s="862"/>
      <c r="HE39" s="863"/>
      <c r="HF39" s="862"/>
      <c r="HG39" s="864"/>
      <c r="HH39" s="863"/>
      <c r="HI39" s="865"/>
      <c r="HJ39" s="866"/>
      <c r="HK39" s="866"/>
      <c r="HL39" s="867"/>
      <c r="HM39" s="377">
        <f>$A$39</f>
        <v>25</v>
      </c>
      <c r="HN39" s="378" t="str">
        <f>$B$39</f>
        <v>土</v>
      </c>
      <c r="HO39" s="854"/>
      <c r="HP39" s="855"/>
      <c r="HQ39" s="854"/>
      <c r="HR39" s="855"/>
      <c r="HS39" s="856" t="str">
        <f>IFERROR(IF(OR(HN39="日",HN39="祝",HN39=0,HO39=""),"　",MAX(IF(AND(HO39&lt;=HS14,HQ39&gt;HT14),HT14-HS14,IF(AND(HO39&gt;HS14,HQ39&lt;=HT14),HQ39-HO39,IF(AND(HO39&lt;=HS14,HQ39&lt;=HT14),HQ39-HS14,IF(AND(HO39&gt;HS14,HQ39&gt;HT14),HT14-HO39,0)))),0)),0)</f>
        <v>　</v>
      </c>
      <c r="HT39" s="857"/>
      <c r="HU39" s="858"/>
      <c r="HV39" s="856" t="str">
        <f>IFERROR(IF(OR(HN39="日",HN39="祝",HN39=0,HO39=""),"　",MAX(IF(AND(HO39&gt;HY14,HQ39&gt;HW14),0,IF(AND(HO39&lt;=HY14,HO39&gt;HV14,HQ39&gt;HW14),HY14-HO39,IF(AND(HO39&lt;=HY14,HO39&lt;=HV14,HQ39&gt;HW14),HY14-HV14,IF(AND(HO39&gt;HV14,HQ39&lt;=HW14),HQ39-HO39,IF(AND(HO39&lt;=HV14,HQ39&lt;=HW14),HQ39-HV14,0))))),0)),0)</f>
        <v>　</v>
      </c>
      <c r="HW39" s="857"/>
      <c r="HX39" s="858"/>
      <c r="HY39" s="856" t="str">
        <f>IFERROR(IF(OR(HN39="日",HN39="祝",HN39=0,HO39=""),"　",MAX(IF(AND(HO39&lt;=HY14,HQ39&gt;HZ14),HZ14-HY14,IF(HQ39&lt;=HZ14,0,IF(AND(HO39&gt;HY14,HQ39&gt;HZ14),HZ14-HO39,0))),0)),0)</f>
        <v>　</v>
      </c>
      <c r="HZ39" s="857"/>
      <c r="IA39" s="858"/>
      <c r="IB39" s="856" t="str">
        <f>IFERROR(IF(OR(HN39="日",HN39="祝",HN39=0,HO39=""),"　",MAX(IF(HO39&gt;IB14,HQ39-HO39,IF(HO39&lt;=IB14,HQ39-IB14,0)),0)),0)</f>
        <v>　</v>
      </c>
      <c r="IC39" s="857"/>
      <c r="ID39" s="858"/>
      <c r="IE39" s="856" t="str">
        <f>IFERROR(IF(OR(HN39="日",HN39="祝",HN39=0,HO39=""),"　",MAX(IF(AND(HO39&lt;=IE14,HQ39&gt;IF14),IF14-IE14,IF(AND(HO39&gt;IE14,HQ39&lt;=IF14),HQ39-HO39,IF(AND(HO39&lt;=IE14,HQ39&lt;=IF14),HQ39-IE14,IF(AND(HO39&gt;IE14,HQ39&gt;IF14),IF14-HO39,0)))),0)),0)</f>
        <v>　</v>
      </c>
      <c r="IF39" s="857"/>
      <c r="IG39" s="858"/>
      <c r="IH39" s="856" t="str">
        <f>IFERROR(IF(OR(HN39="日",HN39="祝",HN39=0,HO39=""),"　",MAX(IF(AND(HO39&gt;IK14,HQ39&gt;II14),0,IF(AND(HO39&lt;=IK14,HO39&gt;IH14,HQ39&gt;II14),IK14-HO39,IF(AND(HO39&lt;=IK14,HO39&lt;=IH14,HQ39&gt;II14),IK14-IH14,IF(AND(HO39&gt;IH14,HQ39&lt;=II14),HQ39-HO39,IF(AND(HO39&lt;=IH14,HQ39&lt;=II14),HQ39-IH14,0))))),0)),0)</f>
        <v>　</v>
      </c>
      <c r="II39" s="857"/>
      <c r="IJ39" s="858"/>
      <c r="IK39" s="856" t="str">
        <f>IFERROR(IF(OR(HN39="日",HN39="祝",HN39=0,HO39=""),"　",MAX(IF(AND(HO39&lt;=IK14,HQ39&gt;IL14),IL14-IK14,IF(HQ39&lt;=IL14,0,IF(AND(HO39&gt;IK14,HQ39&gt;IL14),IL14-HO39,0))),0)),0)</f>
        <v>　</v>
      </c>
      <c r="IL39" s="857"/>
      <c r="IM39" s="858"/>
      <c r="IN39" s="856" t="str">
        <f t="shared" si="4"/>
        <v>　</v>
      </c>
      <c r="IO39" s="857"/>
      <c r="IP39" s="858"/>
      <c r="IQ39" s="859" t="str">
        <f>IF(IT39="×",TIME(0,0,0),IF(JD4="非常勤",HS39,IE39))</f>
        <v>　</v>
      </c>
      <c r="IR39" s="860"/>
      <c r="IS39" s="861"/>
      <c r="IT39" s="352"/>
      <c r="IU39" s="859" t="str">
        <f>IF(IX39="×",TIME(0,0,0),IF(JD4="非常勤",HV39,IH39))</f>
        <v>　</v>
      </c>
      <c r="IV39" s="860"/>
      <c r="IW39" s="861"/>
      <c r="IX39" s="352"/>
      <c r="IY39" s="859" t="str">
        <f>IF(JB39="×",TIME(0,0,0),IF(JD4="非常勤",HY39,IK39))</f>
        <v>　</v>
      </c>
      <c r="IZ39" s="860"/>
      <c r="JA39" s="861"/>
      <c r="JB39" s="352"/>
      <c r="JC39" s="859" t="str">
        <f>IF(JF39="×",TIME(0,0,0),IF(JD4="非常勤",IB39,IN39))</f>
        <v>　</v>
      </c>
      <c r="JD39" s="860"/>
      <c r="JE39" s="861"/>
      <c r="JF39" s="352"/>
      <c r="JG39" s="862"/>
      <c r="JH39" s="863"/>
      <c r="JI39" s="862"/>
      <c r="JJ39" s="864"/>
      <c r="JK39" s="863"/>
      <c r="JL39" s="865"/>
      <c r="JM39" s="866"/>
      <c r="JN39" s="866"/>
      <c r="JO39" s="867"/>
      <c r="JP39" s="377">
        <f>$A$39</f>
        <v>25</v>
      </c>
      <c r="JQ39" s="378" t="str">
        <f>$B$39</f>
        <v>土</v>
      </c>
      <c r="JR39" s="854"/>
      <c r="JS39" s="855"/>
      <c r="JT39" s="854"/>
      <c r="JU39" s="855"/>
      <c r="JV39" s="856" t="str">
        <f>IFERROR(IF(OR(JQ39="日",JQ39="祝",JQ39=0,JR39=""),"　",MAX(IF(AND(JR39&lt;=JV14,JT39&gt;JW14),JW14-JV14,IF(AND(JR39&gt;JV14,JT39&lt;=JW14),JT39-JR39,IF(AND(JR39&lt;=JV14,JT39&lt;=JW14),JT39-JV14,IF(AND(JR39&gt;JV14,JT39&gt;JW14),JW14-JR39,0)))),0)),0)</f>
        <v>　</v>
      </c>
      <c r="JW39" s="857"/>
      <c r="JX39" s="858"/>
      <c r="JY39" s="856" t="str">
        <f>IFERROR(IF(OR(JQ39="日",JQ39="祝",JQ39=0,JR39=""),"　",MAX(IF(AND(JR39&gt;KB14,JT39&gt;JZ14),0,IF(AND(JR39&lt;=KB14,JR39&gt;JY14,JT39&gt;JZ14),KB14-JR39,IF(AND(JR39&lt;=KB14,JR39&lt;=JY14,JT39&gt;JZ14),KB14-JY14,IF(AND(JR39&gt;JY14,JT39&lt;=JZ14),JT39-JR39,IF(AND(JR39&lt;=JY14,JT39&lt;=JZ14),JT39-JY14,0))))),0)),0)</f>
        <v>　</v>
      </c>
      <c r="JZ39" s="857"/>
      <c r="KA39" s="858"/>
      <c r="KB39" s="856" t="str">
        <f>IFERROR(IF(OR(JQ39="日",JQ39="祝",JQ39=0,JR39=""),"　",MAX(IF(AND(JR39&lt;=KB14,JT39&gt;KC14),KC14-KB14,IF(JT39&lt;=KC14,0,IF(AND(JR39&gt;KB14,JT39&gt;KC14),KC14-JR39,0))),0)),0)</f>
        <v>　</v>
      </c>
      <c r="KC39" s="857"/>
      <c r="KD39" s="858"/>
      <c r="KE39" s="856" t="str">
        <f>IFERROR(IF(OR(JQ39="日",JQ39="祝",JQ39=0,JR39=""),"　",MAX(IF(JR39&gt;KE14,JT39-JR39,IF(JR39&lt;=KE14,JT39-KE14,0)),0)),0)</f>
        <v>　</v>
      </c>
      <c r="KF39" s="857"/>
      <c r="KG39" s="858"/>
      <c r="KH39" s="856" t="str">
        <f>IFERROR(IF(OR(JQ39="日",JQ39="祝",JQ39=0,JR39=""),"　",MAX(IF(AND(JR39&lt;=KH14,JT39&gt;KI14),KI14-KH14,IF(AND(JR39&gt;KH14,JT39&lt;=KI14),JT39-JR39,IF(AND(JR39&lt;=KH14,JT39&lt;=KI14),JT39-KH14,IF(AND(JR39&gt;KH14,JT39&gt;KI14),KI14-JR39,0)))),0)),0)</f>
        <v>　</v>
      </c>
      <c r="KI39" s="857"/>
      <c r="KJ39" s="858"/>
      <c r="KK39" s="856" t="str">
        <f>IFERROR(IF(OR(JQ39="日",JQ39="祝",JQ39=0,JR39=""),"　",MAX(IF(AND(JR39&gt;KN14,JT39&gt;KL14),0,IF(AND(JR39&lt;=KN14,JR39&gt;KK14,JT39&gt;KL14),KN14-JR39,IF(AND(JR39&lt;=KN14,JR39&lt;=KK14,JT39&gt;KL14),KN14-KK14,IF(AND(JR39&gt;KK14,JT39&lt;=KL14),JT39-JR39,IF(AND(JR39&lt;=KK14,JT39&lt;=KL14),JT39-KK14,0))))),0)),0)</f>
        <v>　</v>
      </c>
      <c r="KL39" s="857"/>
      <c r="KM39" s="858"/>
      <c r="KN39" s="856" t="str">
        <f>IFERROR(IF(OR(JQ39="日",JQ39="祝",JQ39=0,JR39=""),"　",MAX(IF(AND(JR39&lt;=KN14,JT39&gt;KO14),KO14-KN14,IF(JT39&lt;=KO14,0,IF(AND(JR39&gt;KN14,JT39&gt;KO14),KO14-JR39,0))),0)),0)</f>
        <v>　</v>
      </c>
      <c r="KO39" s="857"/>
      <c r="KP39" s="858"/>
      <c r="KQ39" s="856" t="str">
        <f t="shared" si="5"/>
        <v>　</v>
      </c>
      <c r="KR39" s="857"/>
      <c r="KS39" s="858"/>
      <c r="KT39" s="859" t="str">
        <f>IF(KW39="×",TIME(0,0,0),IF(LG4="非常勤",JV39,KH39))</f>
        <v>　</v>
      </c>
      <c r="KU39" s="860"/>
      <c r="KV39" s="861"/>
      <c r="KW39" s="352"/>
      <c r="KX39" s="859" t="str">
        <f>IF(LA39="×",TIME(0,0,0),IF(LG4="非常勤",JY39,KK39))</f>
        <v>　</v>
      </c>
      <c r="KY39" s="860"/>
      <c r="KZ39" s="861"/>
      <c r="LA39" s="352"/>
      <c r="LB39" s="859" t="str">
        <f>IF(LE39="×",TIME(0,0,0),IF(LG4="非常勤",KB39,KN39))</f>
        <v>　</v>
      </c>
      <c r="LC39" s="860"/>
      <c r="LD39" s="861"/>
      <c r="LE39" s="352"/>
      <c r="LF39" s="859" t="str">
        <f>IF(LI39="×",TIME(0,0,0),IF(LG4="非常勤",KE39,KQ39))</f>
        <v>　</v>
      </c>
      <c r="LG39" s="860"/>
      <c r="LH39" s="861"/>
      <c r="LI39" s="352"/>
      <c r="LJ39" s="862"/>
      <c r="LK39" s="863"/>
      <c r="LL39" s="862"/>
      <c r="LM39" s="864"/>
      <c r="LN39" s="863"/>
      <c r="LO39" s="865"/>
      <c r="LP39" s="866"/>
      <c r="LQ39" s="866"/>
      <c r="LR39" s="867"/>
      <c r="LS39" s="377">
        <f>$A$39</f>
        <v>25</v>
      </c>
      <c r="LT39" s="378" t="str">
        <f>$B$39</f>
        <v>土</v>
      </c>
      <c r="LU39" s="854"/>
      <c r="LV39" s="855"/>
      <c r="LW39" s="854"/>
      <c r="LX39" s="855"/>
      <c r="LY39" s="856" t="str">
        <f>IFERROR(IF(OR(LT39="日",LT39="祝",LT39=0,LU39=""),"　",MAX(IF(AND(LU39&lt;=LY14,LW39&gt;LZ14),LZ14-LY14,IF(AND(LU39&gt;LY14,LW39&lt;=LZ14),LW39-LU39,IF(AND(LU39&lt;=LY14,LW39&lt;=LZ14),LW39-LY14,IF(AND(LU39&gt;LY14,LW39&gt;LZ14),LZ14-LU39,0)))),0)),0)</f>
        <v>　</v>
      </c>
      <c r="LZ39" s="857"/>
      <c r="MA39" s="858"/>
      <c r="MB39" s="856" t="str">
        <f>IFERROR(IF(OR(LT39="日",LT39="祝",LT39=0,LU39=""),"　",MAX(IF(AND(LU39&gt;ME14,LW39&gt;MC14),0,IF(AND(LU39&lt;=ME14,LU39&gt;MB14,LW39&gt;MC14),ME14-LU39,IF(AND(LU39&lt;=ME14,LU39&lt;=MB14,LW39&gt;MC14),ME14-MB14,IF(AND(LU39&gt;MB14,LW39&lt;=MC14),LW39-LU39,IF(AND(LU39&lt;=MB14,LW39&lt;=MC14),LW39-MB14,0))))),0)),0)</f>
        <v>　</v>
      </c>
      <c r="MC39" s="857"/>
      <c r="MD39" s="858"/>
      <c r="ME39" s="856" t="str">
        <f>IFERROR(IF(OR(LT39="日",LT39="祝",LT39=0,LU39=""),"　",MAX(IF(AND(LU39&lt;=ME14,LW39&gt;MF14),MF14-ME14,IF(LW39&lt;=MF14,0,IF(AND(LU39&gt;ME14,LW39&gt;MF14),MF14-LU39,0))),0)),0)</f>
        <v>　</v>
      </c>
      <c r="MF39" s="857"/>
      <c r="MG39" s="858"/>
      <c r="MH39" s="856" t="str">
        <f>IFERROR(IF(OR(LT39="日",LT39="祝",LT39=0,LU39=""),"　",MAX(IF(LU39&gt;MH14,LW39-LU39,IF(LU39&lt;=MH14,LW39-MH14,0)),0)),0)</f>
        <v>　</v>
      </c>
      <c r="MI39" s="857"/>
      <c r="MJ39" s="858"/>
      <c r="MK39" s="856" t="str">
        <f>IFERROR(IF(OR(LT39="日",LT39="祝",LT39=0,LU39=""),"　",MAX(IF(AND(LU39&lt;=MK14,LW39&gt;ML14),ML14-MK14,IF(AND(LU39&gt;MK14,LW39&lt;=ML14),LW39-LU39,IF(AND(LU39&lt;=MK14,LW39&lt;=ML14),LW39-MK14,IF(AND(LU39&gt;MK14,LW39&gt;ML14),ML14-LU39,0)))),0)),0)</f>
        <v>　</v>
      </c>
      <c r="ML39" s="857"/>
      <c r="MM39" s="858"/>
      <c r="MN39" s="856" t="str">
        <f>IFERROR(IF(OR(LT39="日",LT39="祝",LT39=0,LU39=""),"　",MAX(IF(AND(LU39&gt;MQ14,LW39&gt;MO14),0,IF(AND(LU39&lt;=MQ14,LU39&gt;MN14,LW39&gt;MO14),MQ14-LU39,IF(AND(LU39&lt;=MQ14,LU39&lt;=MN14,LW39&gt;MO14),MQ14-MN14,IF(AND(LU39&gt;MN14,LW39&lt;=MO14),LW39-LU39,IF(AND(LU39&lt;=MN14,LW39&lt;=MO14),LW39-MN14,0))))),0)),0)</f>
        <v>　</v>
      </c>
      <c r="MO39" s="857"/>
      <c r="MP39" s="858"/>
      <c r="MQ39" s="856" t="str">
        <f>IFERROR(IF(OR(LT39="日",LT39="祝",LT39=0,LU39=""),"　",MAX(IF(AND(LU39&lt;=MQ14,LW39&gt;MR14),MR14-MQ14,IF(LW39&lt;=MR14,0,IF(AND(LU39&gt;MQ14,LW39&gt;MR14),MR14-LU39,0))),0)),0)</f>
        <v>　</v>
      </c>
      <c r="MR39" s="857"/>
      <c r="MS39" s="858"/>
      <c r="MT39" s="856" t="str">
        <f t="shared" si="6"/>
        <v>　</v>
      </c>
      <c r="MU39" s="857"/>
      <c r="MV39" s="858"/>
      <c r="MW39" s="859" t="str">
        <f>IF(MZ39="×",TIME(0,0,0),IF(NJ4="非常勤",LY39,MK39))</f>
        <v>　</v>
      </c>
      <c r="MX39" s="860"/>
      <c r="MY39" s="861"/>
      <c r="MZ39" s="352"/>
      <c r="NA39" s="859" t="str">
        <f>IF(ND39="×",TIME(0,0,0),IF(NJ4="非常勤",MB39,MN39))</f>
        <v>　</v>
      </c>
      <c r="NB39" s="860"/>
      <c r="NC39" s="861"/>
      <c r="ND39" s="352"/>
      <c r="NE39" s="859" t="str">
        <f>IF(NH39="×",TIME(0,0,0),IF(NJ4="非常勤",ME39,MQ39))</f>
        <v>　</v>
      </c>
      <c r="NF39" s="860"/>
      <c r="NG39" s="861"/>
      <c r="NH39" s="352"/>
      <c r="NI39" s="859" t="str">
        <f>IF(NL39="×",TIME(0,0,0),IF(NJ4="非常勤",MH39,MT39))</f>
        <v>　</v>
      </c>
      <c r="NJ39" s="860"/>
      <c r="NK39" s="861"/>
      <c r="NL39" s="352"/>
      <c r="NM39" s="862"/>
      <c r="NN39" s="863"/>
      <c r="NO39" s="862"/>
      <c r="NP39" s="864"/>
      <c r="NQ39" s="863"/>
      <c r="NR39" s="865"/>
      <c r="NS39" s="866"/>
      <c r="NT39" s="866"/>
      <c r="NU39" s="867"/>
      <c r="NV39" s="377">
        <f>$A$39</f>
        <v>25</v>
      </c>
      <c r="NW39" s="378" t="str">
        <f>$B$39</f>
        <v>土</v>
      </c>
      <c r="NX39" s="854"/>
      <c r="NY39" s="855"/>
      <c r="NZ39" s="854"/>
      <c r="OA39" s="855"/>
      <c r="OB39" s="856" t="str">
        <f>IFERROR(IF(OR(NW39="日",NW39="祝",NW39=0,NX39=""),"　",MAX(IF(AND(NX39&lt;=OB14,NZ39&gt;OC14),OC14-OB14,IF(AND(NX39&gt;OB14,NZ39&lt;=OC14),NZ39-NX39,IF(AND(NX39&lt;=OB14,NZ39&lt;=OC14),NZ39-OB14,IF(AND(NX39&gt;OB14,NZ39&gt;OC14),OC14-NX39,0)))),0)),0)</f>
        <v>　</v>
      </c>
      <c r="OC39" s="857"/>
      <c r="OD39" s="858"/>
      <c r="OE39" s="856" t="str">
        <f>IFERROR(IF(OR(NW39="日",NW39="祝",NW39=0,NX39=""),"　",MAX(IF(AND(NX39&gt;OH14,NZ39&gt;OF14),0,IF(AND(NX39&lt;=OH14,NX39&gt;OE14,NZ39&gt;OF14),OH14-NX39,IF(AND(NX39&lt;=OH14,NX39&lt;=OE14,NZ39&gt;OF14),OH14-OE14,IF(AND(NX39&gt;OE14,NZ39&lt;=OF14),NZ39-NX39,IF(AND(NX39&lt;=OE14,NZ39&lt;=OF14),NZ39-OE14,0))))),0)),0)</f>
        <v>　</v>
      </c>
      <c r="OF39" s="857"/>
      <c r="OG39" s="858"/>
      <c r="OH39" s="856" t="str">
        <f>IFERROR(IF(OR(NW39="日",NW39="祝",NW39=0,NX39=""),"　",MAX(IF(AND(NX39&lt;=OH14,NZ39&gt;OI14),OI14-OH14,IF(NZ39&lt;=OI14,0,IF(AND(NX39&gt;OH14,NZ39&gt;OI14),OI14-NX39,0))),0)),0)</f>
        <v>　</v>
      </c>
      <c r="OI39" s="857"/>
      <c r="OJ39" s="858"/>
      <c r="OK39" s="856" t="str">
        <f>IFERROR(IF(OR(NW39="日",NW39="祝",NW39=0,NX39=""),"　",MAX(IF(NX39&gt;OK14,NZ39-NX39,IF(NX39&lt;=OK14,NZ39-OK14,0)),0)),0)</f>
        <v>　</v>
      </c>
      <c r="OL39" s="857"/>
      <c r="OM39" s="858"/>
      <c r="ON39" s="856" t="str">
        <f>IFERROR(IF(OR(NW39="日",NW39="祝",NW39=0,NX39=""),"　",MAX(IF(AND(NX39&lt;=ON14,NZ39&gt;OO14),OO14-ON14,IF(AND(NX39&gt;ON14,NZ39&lt;=OO14),NZ39-NX39,IF(AND(NX39&lt;=ON14,NZ39&lt;=OO14),NZ39-ON14,IF(AND(NX39&gt;ON14,NZ39&gt;OO14),OO14-NX39,0)))),0)),0)</f>
        <v>　</v>
      </c>
      <c r="OO39" s="857"/>
      <c r="OP39" s="858"/>
      <c r="OQ39" s="856" t="str">
        <f>IFERROR(IF(OR(NW39="日",NW39="祝",NW39=0,NX39=""),"　",MAX(IF(AND(NX39&gt;OT14,NZ39&gt;OR14),0,IF(AND(NX39&lt;=OT14,NX39&gt;OQ14,NZ39&gt;OR14),OT14-NX39,IF(AND(NX39&lt;=OT14,NX39&lt;=OQ14,NZ39&gt;OR14),OT14-OQ14,IF(AND(NX39&gt;OQ14,NZ39&lt;=OR14),NZ39-NX39,IF(AND(NX39&lt;=OQ14,NZ39&lt;=OR14),NZ39-OQ14,0))))),0)),0)</f>
        <v>　</v>
      </c>
      <c r="OR39" s="857"/>
      <c r="OS39" s="858"/>
      <c r="OT39" s="856" t="str">
        <f>IFERROR(IF(OR(NW39="日",NW39="祝",NW39=0,NX39=""),"　",MAX(IF(AND(NX39&lt;=OT14,NZ39&gt;OU14),OU14-OT14,IF(NZ39&lt;=OU14,0,IF(AND(NX39&gt;OT14,NZ39&gt;OU14),OU14-NX39,0))),0)),0)</f>
        <v>　</v>
      </c>
      <c r="OU39" s="857"/>
      <c r="OV39" s="858"/>
      <c r="OW39" s="856" t="str">
        <f t="shared" si="7"/>
        <v>　</v>
      </c>
      <c r="OX39" s="857"/>
      <c r="OY39" s="858"/>
      <c r="OZ39" s="859" t="str">
        <f>IF(PC39="×",TIME(0,0,0),IF(PM4="非常勤",OB39,ON39))</f>
        <v>　</v>
      </c>
      <c r="PA39" s="860"/>
      <c r="PB39" s="861"/>
      <c r="PC39" s="352"/>
      <c r="PD39" s="859" t="str">
        <f>IF(PG39="×",TIME(0,0,0),IF(PM4="非常勤",OE39,OQ39))</f>
        <v>　</v>
      </c>
      <c r="PE39" s="860"/>
      <c r="PF39" s="861"/>
      <c r="PG39" s="352"/>
      <c r="PH39" s="859" t="str">
        <f>IF(PK39="×",TIME(0,0,0),IF(PM4="非常勤",OH39,OT39))</f>
        <v>　</v>
      </c>
      <c r="PI39" s="860"/>
      <c r="PJ39" s="861"/>
      <c r="PK39" s="352"/>
      <c r="PL39" s="859" t="str">
        <f>IF(PO39="×",TIME(0,0,0),IF(PM4="非常勤",OK39,OW39))</f>
        <v>　</v>
      </c>
      <c r="PM39" s="860"/>
      <c r="PN39" s="861"/>
      <c r="PO39" s="352"/>
      <c r="PP39" s="862"/>
      <c r="PQ39" s="863"/>
      <c r="PR39" s="862"/>
      <c r="PS39" s="864"/>
      <c r="PT39" s="863"/>
      <c r="PU39" s="865"/>
      <c r="PV39" s="866"/>
      <c r="PW39" s="866"/>
      <c r="PX39" s="867"/>
      <c r="PY39" s="377">
        <f>$A$39</f>
        <v>25</v>
      </c>
      <c r="PZ39" s="378" t="str">
        <f>$B$39</f>
        <v>土</v>
      </c>
      <c r="QA39" s="854"/>
      <c r="QB39" s="855"/>
      <c r="QC39" s="854"/>
      <c r="QD39" s="855"/>
      <c r="QE39" s="856" t="str">
        <f>IFERROR(IF(OR(PZ39="日",PZ39="祝",PZ39=0,QA39=""),"　",MAX(IF(AND(QA39&lt;=QE14,QC39&gt;QF14),QF14-QE14,IF(AND(QA39&gt;QE14,QC39&lt;=QF14),QC39-QA39,IF(AND(QA39&lt;=QE14,QC39&lt;=QF14),QC39-QE14,IF(AND(QA39&gt;QE14,QC39&gt;QF14),QF14-QA39,0)))),0)),0)</f>
        <v>　</v>
      </c>
      <c r="QF39" s="857"/>
      <c r="QG39" s="858"/>
      <c r="QH39" s="856" t="str">
        <f>IFERROR(IF(OR(PZ39="日",PZ39="祝",PZ39=0,QA39=""),"　",MAX(IF(AND(QA39&gt;QK14,QC39&gt;QI14),0,IF(AND(QA39&lt;=QK14,QA39&gt;QH14,QC39&gt;QI14),QK14-QA39,IF(AND(QA39&lt;=QK14,QA39&lt;=QH14,QC39&gt;QI14),QK14-QH14,IF(AND(QA39&gt;QH14,QC39&lt;=QI14),QC39-QA39,IF(AND(QA39&lt;=QH14,QC39&lt;=QI14),QC39-QH14,0))))),0)),0)</f>
        <v>　</v>
      </c>
      <c r="QI39" s="857"/>
      <c r="QJ39" s="858"/>
      <c r="QK39" s="856" t="str">
        <f>IFERROR(IF(OR(PZ39="日",PZ39="祝",PZ39=0,QA39=""),"　",MAX(IF(AND(QA39&lt;=QK14,QC39&gt;QL14),QL14-QK14,IF(QC39&lt;=QL14,0,IF(AND(QA39&gt;QK14,QC39&gt;QL14),QL14-QA39,0))),0)),0)</f>
        <v>　</v>
      </c>
      <c r="QL39" s="857"/>
      <c r="QM39" s="858"/>
      <c r="QN39" s="856" t="str">
        <f>IFERROR(IF(OR(PZ39="日",PZ39="祝",PZ39=0,QA39=""),"　",MAX(IF(QA39&gt;QN14,QC39-QA39,IF(QA39&lt;=QN14,QC39-QN14,0)),0)),0)</f>
        <v>　</v>
      </c>
      <c r="QO39" s="857"/>
      <c r="QP39" s="858"/>
      <c r="QQ39" s="856" t="str">
        <f>IFERROR(IF(OR(PZ39="日",PZ39="祝",PZ39=0,QA39=""),"　",MAX(IF(AND(QA39&lt;=QQ14,QC39&gt;QR14),QR14-QQ14,IF(AND(QA39&gt;QQ14,QC39&lt;=QR14),QC39-QA39,IF(AND(QA39&lt;=QQ14,QC39&lt;=QR14),QC39-QQ14,IF(AND(QA39&gt;QQ14,QC39&gt;QR14),QR14-QA39,0)))),0)),0)</f>
        <v>　</v>
      </c>
      <c r="QR39" s="857"/>
      <c r="QS39" s="858"/>
      <c r="QT39" s="856" t="str">
        <f>IFERROR(IF(OR(PZ39="日",PZ39="祝",PZ39=0,QA39=""),"　",MAX(IF(AND(QA39&gt;QW14,QC39&gt;QU14),0,IF(AND(QA39&lt;=QW14,QA39&gt;QT14,QC39&gt;QU14),QW14-QA39,IF(AND(QA39&lt;=QW14,QA39&lt;=QT14,QC39&gt;QU14),QW14-QT14,IF(AND(QA39&gt;QT14,QC39&lt;=QU14),QC39-QA39,IF(AND(QA39&lt;=QT14,QC39&lt;=QU14),QC39-QT14,0))))),0)),0)</f>
        <v>　</v>
      </c>
      <c r="QU39" s="857"/>
      <c r="QV39" s="858"/>
      <c r="QW39" s="856" t="str">
        <f>IFERROR(IF(OR(PZ39="日",PZ39="祝",PZ39=0,QA39=""),"　",MAX(IF(AND(QA39&lt;=QW14,QC39&gt;QX14),QX14-QW14,IF(QC39&lt;=QX14,0,IF(AND(QA39&gt;QW14,QC39&gt;QX14),QX14-QA39,0))),0)),0)</f>
        <v>　</v>
      </c>
      <c r="QX39" s="857"/>
      <c r="QY39" s="858"/>
      <c r="QZ39" s="856" t="str">
        <f t="shared" si="8"/>
        <v>　</v>
      </c>
      <c r="RA39" s="857"/>
      <c r="RB39" s="858"/>
      <c r="RC39" s="859" t="str">
        <f>IF(RF39="×",TIME(0,0,0),IF(RP4="非常勤",QE39,QQ39))</f>
        <v>　</v>
      </c>
      <c r="RD39" s="860"/>
      <c r="RE39" s="861"/>
      <c r="RF39" s="352"/>
      <c r="RG39" s="859" t="str">
        <f>IF(RJ39="×",TIME(0,0,0),IF(RP4="非常勤",QH39,QT39))</f>
        <v>　</v>
      </c>
      <c r="RH39" s="860"/>
      <c r="RI39" s="861"/>
      <c r="RJ39" s="352"/>
      <c r="RK39" s="859" t="str">
        <f>IF(RN39="×",TIME(0,0,0),IF(RP4="非常勤",QK39,QW39))</f>
        <v>　</v>
      </c>
      <c r="RL39" s="860"/>
      <c r="RM39" s="861"/>
      <c r="RN39" s="352"/>
      <c r="RO39" s="859" t="str">
        <f>IF(RR39="×",TIME(0,0,0),IF(RP4="非常勤",QN39,QZ39))</f>
        <v>　</v>
      </c>
      <c r="RP39" s="860"/>
      <c r="RQ39" s="861"/>
      <c r="RR39" s="352"/>
      <c r="RS39" s="862"/>
      <c r="RT39" s="863"/>
      <c r="RU39" s="862"/>
      <c r="RV39" s="864"/>
      <c r="RW39" s="863"/>
      <c r="RX39" s="865"/>
      <c r="RY39" s="866"/>
      <c r="RZ39" s="866"/>
      <c r="SA39" s="867"/>
      <c r="SB39" s="377">
        <f>$A$39</f>
        <v>25</v>
      </c>
      <c r="SC39" s="378" t="str">
        <f>$B$39</f>
        <v>土</v>
      </c>
      <c r="SD39" s="854"/>
      <c r="SE39" s="855"/>
      <c r="SF39" s="854"/>
      <c r="SG39" s="855"/>
      <c r="SH39" s="856" t="str">
        <f>IFERROR(IF(OR(SC39="日",SC39="祝",SC39=0,SD39=""),"　",MAX(IF(AND(SD39&lt;=SH14,SF39&gt;SI14),SI14-SH14,IF(AND(SD39&gt;SH14,SF39&lt;=SI14),SF39-SD39,IF(AND(SD39&lt;=SH14,SF39&lt;=SI14),SF39-SH14,IF(AND(SD39&gt;SH14,SF39&gt;SI14),SI14-SD39,0)))),0)),0)</f>
        <v>　</v>
      </c>
      <c r="SI39" s="857"/>
      <c r="SJ39" s="858"/>
      <c r="SK39" s="856" t="str">
        <f>IFERROR(IF(OR(SC39="日",SC39="祝",SC39=0,SD39=""),"　",MAX(IF(AND(SD39&gt;SN14,SF39&gt;SL14),0,IF(AND(SD39&lt;=SN14,SD39&gt;SK14,SF39&gt;SL14),SN14-SD39,IF(AND(SD39&lt;=SN14,SD39&lt;=SK14,SF39&gt;SL14),SN14-SK14,IF(AND(SD39&gt;SK14,SF39&lt;=SL14),SF39-SD39,IF(AND(SD39&lt;=SK14,SF39&lt;=SL14),SF39-SK14,0))))),0)),0)</f>
        <v>　</v>
      </c>
      <c r="SL39" s="857"/>
      <c r="SM39" s="858"/>
      <c r="SN39" s="856" t="str">
        <f>IFERROR(IF(OR(SC39="日",SC39="祝",SC39=0,SD39=""),"　",MAX(IF(AND(SD39&lt;=SN14,SF39&gt;SO14),SO14-SN14,IF(SF39&lt;=SO14,0,IF(AND(SD39&gt;SN14,SF39&gt;SO14),SO14-SD39,0))),0)),0)</f>
        <v>　</v>
      </c>
      <c r="SO39" s="857"/>
      <c r="SP39" s="858"/>
      <c r="SQ39" s="856" t="str">
        <f>IFERROR(IF(OR(SC39="日",SC39="祝",SC39=0,SD39=""),"　",MAX(IF(SD39&gt;SQ14,SF39-SD39,IF(SD39&lt;=SQ14,SF39-SQ14,0)),0)),0)</f>
        <v>　</v>
      </c>
      <c r="SR39" s="857"/>
      <c r="SS39" s="858"/>
      <c r="ST39" s="856" t="str">
        <f>IFERROR(IF(OR(SC39="日",SC39="祝",SC39=0,SD39=""),"　",MAX(IF(AND(SD39&lt;=ST14,SF39&gt;SU14),SU14-ST14,IF(AND(SD39&gt;ST14,SF39&lt;=SU14),SF39-SD39,IF(AND(SD39&lt;=ST14,SF39&lt;=SU14),SF39-ST14,IF(AND(SD39&gt;ST14,SF39&gt;SU14),SU14-SD39,0)))),0)),0)</f>
        <v>　</v>
      </c>
      <c r="SU39" s="857"/>
      <c r="SV39" s="858"/>
      <c r="SW39" s="856" t="str">
        <f>IFERROR(IF(OR(SC39="日",SC39="祝",SC39=0,SD39=""),"　",MAX(IF(AND(SD39&gt;SZ14,SF39&gt;SX14),0,IF(AND(SD39&lt;=SZ14,SD39&gt;SW14,SF39&gt;SX14),SZ14-SD39,IF(AND(SD39&lt;=SZ14,SD39&lt;=SW14,SF39&gt;SX14),SZ14-SW14,IF(AND(SD39&gt;SW14,SF39&lt;=SX14),SF39-SD39,IF(AND(SD39&lt;=SW14,SF39&lt;=SX14),SF39-SW14,0))))),0)),0)</f>
        <v>　</v>
      </c>
      <c r="SX39" s="857"/>
      <c r="SY39" s="858"/>
      <c r="SZ39" s="856" t="str">
        <f>IFERROR(IF(OR(SC39="日",SC39="祝",SC39=0,SD39=""),"　",MAX(IF(AND(SD39&lt;=SZ14,SF39&gt;TA14),TA14-SZ14,IF(SF39&lt;=TA14,0,IF(AND(SD39&gt;SZ14,SF39&gt;TA14),TA14-SD39,0))),0)),0)</f>
        <v>　</v>
      </c>
      <c r="TA39" s="857"/>
      <c r="TB39" s="858"/>
      <c r="TC39" s="856" t="str">
        <f t="shared" si="9"/>
        <v>　</v>
      </c>
      <c r="TD39" s="857"/>
      <c r="TE39" s="858"/>
      <c r="TF39" s="859" t="str">
        <f>IF(TI39="×",TIME(0,0,0),IF(TS4="非常勤",SH39,ST39))</f>
        <v>　</v>
      </c>
      <c r="TG39" s="860"/>
      <c r="TH39" s="861"/>
      <c r="TI39" s="352"/>
      <c r="TJ39" s="859" t="str">
        <f>IF(TM39="×",TIME(0,0,0),IF(TS4="非常勤",SK39,SW39))</f>
        <v>　</v>
      </c>
      <c r="TK39" s="860"/>
      <c r="TL39" s="861"/>
      <c r="TM39" s="352"/>
      <c r="TN39" s="859" t="str">
        <f>IF(TQ39="×",TIME(0,0,0),IF(TS4="非常勤",SN39,SZ39))</f>
        <v>　</v>
      </c>
      <c r="TO39" s="860"/>
      <c r="TP39" s="861"/>
      <c r="TQ39" s="352"/>
      <c r="TR39" s="859" t="str">
        <f>IF(TU39="×",TIME(0,0,0),IF(TS4="非常勤",SQ39,TC39))</f>
        <v>　</v>
      </c>
      <c r="TS39" s="860"/>
      <c r="TT39" s="861"/>
      <c r="TU39" s="352"/>
      <c r="TV39" s="862"/>
      <c r="TW39" s="863"/>
      <c r="TX39" s="862"/>
      <c r="TY39" s="864"/>
      <c r="TZ39" s="863"/>
      <c r="UA39" s="865"/>
      <c r="UB39" s="866"/>
      <c r="UC39" s="866"/>
      <c r="UD39" s="867"/>
      <c r="UE39" s="377">
        <f>$A$39</f>
        <v>25</v>
      </c>
      <c r="UF39" s="378" t="str">
        <f>$B$39</f>
        <v>土</v>
      </c>
      <c r="UG39" s="854"/>
      <c r="UH39" s="855"/>
      <c r="UI39" s="854"/>
      <c r="UJ39" s="855"/>
      <c r="UK39" s="856" t="str">
        <f>IFERROR(IF(OR(UF39="日",UF39="祝",UF39=0,UG39=""),"　",MAX(IF(AND(UG39&lt;=UK14,UI39&gt;UL14),UL14-UK14,IF(AND(UG39&gt;UK14,UI39&lt;=UL14),UI39-UG39,IF(AND(UG39&lt;=UK14,UI39&lt;=UL14),UI39-UK14,IF(AND(UG39&gt;UK14,UI39&gt;UL14),UL14-UG39,0)))),0)),0)</f>
        <v>　</v>
      </c>
      <c r="UL39" s="857"/>
      <c r="UM39" s="858"/>
      <c r="UN39" s="856" t="str">
        <f>IFERROR(IF(OR(UF39="日",UF39="祝",UF39=0,UG39=""),"　",MAX(IF(AND(UG39&gt;UQ14,UI39&gt;UO14),0,IF(AND(UG39&lt;=UQ14,UG39&gt;UN14,UI39&gt;UO14),UQ14-UG39,IF(AND(UG39&lt;=UQ14,UG39&lt;=UN14,UI39&gt;UO14),UQ14-UN14,IF(AND(UG39&gt;UN14,UI39&lt;=UO14),UI39-UG39,IF(AND(UG39&lt;=UN14,UI39&lt;=UO14),UI39-UN14,0))))),0)),0)</f>
        <v>　</v>
      </c>
      <c r="UO39" s="857"/>
      <c r="UP39" s="858"/>
      <c r="UQ39" s="856" t="str">
        <f>IFERROR(IF(OR(UF39="日",UF39="祝",UF39=0,UG39=""),"　",MAX(IF(AND(UG39&lt;=UQ14,UI39&gt;UR14),UR14-UQ14,IF(UI39&lt;=UR14,0,IF(AND(UG39&gt;UQ14,UI39&gt;UR14),UR14-UG39,0))),0)),0)</f>
        <v>　</v>
      </c>
      <c r="UR39" s="857"/>
      <c r="US39" s="858"/>
      <c r="UT39" s="856" t="str">
        <f>IFERROR(IF(OR(UF39="日",UF39="祝",UF39=0,UG39=""),"　",MAX(IF(UG39&gt;UT14,UI39-UG39,IF(UG39&lt;=UT14,UI39-UT14,0)),0)),0)</f>
        <v>　</v>
      </c>
      <c r="UU39" s="857"/>
      <c r="UV39" s="858"/>
      <c r="UW39" s="856" t="str">
        <f>IFERROR(IF(OR(UF39="日",UF39="祝",UF39=0,UG39=""),"　",MAX(IF(AND(UG39&lt;=UW14,UI39&gt;UX14),UX14-UW14,IF(AND(UG39&gt;UW14,UI39&lt;=UX14),UI39-UG39,IF(AND(UG39&lt;=UW14,UI39&lt;=UX14),UI39-UW14,IF(AND(UG39&gt;UW14,UI39&gt;UX14),UX14-UG39,0)))),0)),0)</f>
        <v>　</v>
      </c>
      <c r="UX39" s="857"/>
      <c r="UY39" s="858"/>
      <c r="UZ39" s="856" t="str">
        <f>IFERROR(IF(OR(UF39="日",UF39="祝",UF39=0,UG39=""),"　",MAX(IF(AND(UG39&gt;VC14,UI39&gt;VA14),0,IF(AND(UG39&lt;=VC14,UG39&gt;UZ14,UI39&gt;VA14),VC14-UG39,IF(AND(UG39&lt;=VC14,UG39&lt;=UZ14,UI39&gt;VA14),VC14-UZ14,IF(AND(UG39&gt;UZ14,UI39&lt;=VA14),UI39-UG39,IF(AND(UG39&lt;=UZ14,UI39&lt;=VA14),UI39-UZ14,0))))),0)),0)</f>
        <v>　</v>
      </c>
      <c r="VA39" s="857"/>
      <c r="VB39" s="858"/>
      <c r="VC39" s="856" t="str">
        <f>IFERROR(IF(OR(UF39="日",UF39="祝",UF39=0,UG39=""),"　",MAX(IF(AND(UG39&lt;=VC14,UI39&gt;VD14),VD14-VC14,IF(UI39&lt;=VD14,0,IF(AND(UG39&gt;VC14,UI39&gt;VD14),VD14-UG39,0))),0)),0)</f>
        <v>　</v>
      </c>
      <c r="VD39" s="857"/>
      <c r="VE39" s="858"/>
      <c r="VF39" s="856" t="str">
        <f t="shared" si="10"/>
        <v>　</v>
      </c>
      <c r="VG39" s="857"/>
      <c r="VH39" s="858"/>
      <c r="VI39" s="859" t="str">
        <f>IF(VL39="×",TIME(0,0,0),IF(VV4="非常勤",UK39,UW39))</f>
        <v>　</v>
      </c>
      <c r="VJ39" s="860"/>
      <c r="VK39" s="861"/>
      <c r="VL39" s="352"/>
      <c r="VM39" s="859" t="str">
        <f>IF(VP39="×",TIME(0,0,0),IF(VV4="非常勤",UN39,UZ39))</f>
        <v>　</v>
      </c>
      <c r="VN39" s="860"/>
      <c r="VO39" s="861"/>
      <c r="VP39" s="352"/>
      <c r="VQ39" s="859" t="str">
        <f>IF(VT39="×",TIME(0,0,0),IF(VV4="非常勤",UQ39,VC39))</f>
        <v>　</v>
      </c>
      <c r="VR39" s="860"/>
      <c r="VS39" s="861"/>
      <c r="VT39" s="352"/>
      <c r="VU39" s="859" t="str">
        <f>IF(VX39="×",TIME(0,0,0),IF(VV4="非常勤",UT39,VF39))</f>
        <v>　</v>
      </c>
      <c r="VV39" s="860"/>
      <c r="VW39" s="861"/>
      <c r="VX39" s="352"/>
      <c r="VY39" s="862"/>
      <c r="VZ39" s="863"/>
      <c r="WA39" s="862"/>
      <c r="WB39" s="864"/>
      <c r="WC39" s="863"/>
      <c r="WD39" s="865"/>
      <c r="WE39" s="866"/>
      <c r="WF39" s="866"/>
      <c r="WG39" s="867"/>
      <c r="WH39" s="377">
        <f>$A$39</f>
        <v>25</v>
      </c>
      <c r="WI39" s="378" t="str">
        <f>$B$39</f>
        <v>土</v>
      </c>
      <c r="WJ39" s="854"/>
      <c r="WK39" s="855"/>
      <c r="WL39" s="854"/>
      <c r="WM39" s="855"/>
      <c r="WN39" s="856" t="str">
        <f>IFERROR(IF(OR(WI39="日",WI39="祝",WI39=0,WJ39=""),"　",MAX(IF(AND(WJ39&lt;=WN14,WL39&gt;WO14),WO14-WN14,IF(AND(WJ39&gt;WN14,WL39&lt;=WO14),WL39-WJ39,IF(AND(WJ39&lt;=WN14,WL39&lt;=WO14),WL39-WN14,IF(AND(WJ39&gt;WN14,WL39&gt;WO14),WO14-WJ39,0)))),0)),0)</f>
        <v>　</v>
      </c>
      <c r="WO39" s="857"/>
      <c r="WP39" s="858"/>
      <c r="WQ39" s="856" t="str">
        <f>IFERROR(IF(OR(WI39="日",WI39="祝",WI39=0,WJ39=""),"　",MAX(IF(AND(WJ39&gt;WT14,WL39&gt;WR14),0,IF(AND(WJ39&lt;=WT14,WJ39&gt;WQ14,WL39&gt;WR14),WT14-WJ39,IF(AND(WJ39&lt;=WT14,WJ39&lt;=WQ14,WL39&gt;WR14),WT14-WQ14,IF(AND(WJ39&gt;WQ14,WL39&lt;=WR14),WL39-WJ39,IF(AND(WJ39&lt;=WQ14,WL39&lt;=WR14),WL39-WQ14,0))))),0)),0)</f>
        <v>　</v>
      </c>
      <c r="WR39" s="857"/>
      <c r="WS39" s="858"/>
      <c r="WT39" s="856" t="str">
        <f>IFERROR(IF(OR(WI39="日",WI39="祝",WI39=0,WJ39=""),"　",MAX(IF(AND(WJ39&lt;=WT14,WL39&gt;WU14),WU14-WT14,IF(WL39&lt;=WU14,0,IF(AND(WJ39&gt;WT14,WL39&gt;WU14),WU14-WJ39,0))),0)),0)</f>
        <v>　</v>
      </c>
      <c r="WU39" s="857"/>
      <c r="WV39" s="858"/>
      <c r="WW39" s="856" t="str">
        <f>IFERROR(IF(OR(WI39="日",WI39="祝",WI39=0,WJ39=""),"　",MAX(IF(WJ39&gt;WW14,WL39-WJ39,IF(WJ39&lt;=WW14,WL39-WW14,0)),0)),0)</f>
        <v>　</v>
      </c>
      <c r="WX39" s="857"/>
      <c r="WY39" s="858"/>
      <c r="WZ39" s="856" t="str">
        <f>IFERROR(IF(OR(WI39="日",WI39="祝",WI39=0,WJ39=""),"　",MAX(IF(AND(WJ39&lt;=WZ14,WL39&gt;XA14),XA14-WZ14,IF(AND(WJ39&gt;WZ14,WL39&lt;=XA14),WL39-WJ39,IF(AND(WJ39&lt;=WZ14,WL39&lt;=XA14),WL39-WZ14,IF(AND(WJ39&gt;WZ14,WL39&gt;XA14),XA14-WJ39,0)))),0)),0)</f>
        <v>　</v>
      </c>
      <c r="XA39" s="857"/>
      <c r="XB39" s="858"/>
      <c r="XC39" s="856" t="str">
        <f>IFERROR(IF(OR(WI39="日",WI39="祝",WI39=0,WJ39=""),"　",MAX(IF(AND(WJ39&gt;XF14,WL39&gt;XD14),0,IF(AND(WJ39&lt;=XF14,WJ39&gt;XC14,WL39&gt;XD14),XF14-WJ39,IF(AND(WJ39&lt;=XF14,WJ39&lt;=XC14,WL39&gt;XD14),XF14-XC14,IF(AND(WJ39&gt;XC14,WL39&lt;=XD14),WL39-WJ39,IF(AND(WJ39&lt;=XC14,WL39&lt;=XD14),WL39-XC14,0))))),0)),0)</f>
        <v>　</v>
      </c>
      <c r="XD39" s="857"/>
      <c r="XE39" s="858"/>
      <c r="XF39" s="856" t="str">
        <f>IFERROR(IF(OR(WI39="日",WI39="祝",WI39=0,WJ39=""),"　",MAX(IF(AND(WJ39&lt;=XF14,WL39&gt;XG14),XG14-XF14,IF(WL39&lt;=XG14,0,IF(AND(WJ39&gt;XF14,WL39&gt;XG14),XG14-WJ39,0))),0)),0)</f>
        <v>　</v>
      </c>
      <c r="XG39" s="857"/>
      <c r="XH39" s="858"/>
      <c r="XI39" s="856" t="str">
        <f t="shared" si="11"/>
        <v>　</v>
      </c>
      <c r="XJ39" s="857"/>
      <c r="XK39" s="858"/>
      <c r="XL39" s="859" t="str">
        <f>IF(XO39="×",TIME(0,0,0),IF(XY4="非常勤",WN39,WZ39))</f>
        <v>　</v>
      </c>
      <c r="XM39" s="860"/>
      <c r="XN39" s="861"/>
      <c r="XO39" s="352"/>
      <c r="XP39" s="859" t="str">
        <f>IF(XS39="×",TIME(0,0,0),IF(XY4="非常勤",WQ39,XC39))</f>
        <v>　</v>
      </c>
      <c r="XQ39" s="860"/>
      <c r="XR39" s="861"/>
      <c r="XS39" s="352"/>
      <c r="XT39" s="859" t="str">
        <f>IF(XW39="×",TIME(0,0,0),IF(XY4="非常勤",WT39,XF39))</f>
        <v>　</v>
      </c>
      <c r="XU39" s="860"/>
      <c r="XV39" s="861"/>
      <c r="XW39" s="352"/>
      <c r="XX39" s="859" t="str">
        <f>IF(YA39="×",TIME(0,0,0),IF(XY4="非常勤",WW39,XI39))</f>
        <v>　</v>
      </c>
      <c r="XY39" s="860"/>
      <c r="XZ39" s="861"/>
      <c r="YA39" s="352"/>
      <c r="YB39" s="862"/>
      <c r="YC39" s="863"/>
      <c r="YD39" s="862"/>
      <c r="YE39" s="864"/>
      <c r="YF39" s="863"/>
      <c r="YG39" s="865"/>
      <c r="YH39" s="866"/>
      <c r="YI39" s="866"/>
      <c r="YJ39" s="867"/>
      <c r="YK39" s="377">
        <f>$A$39</f>
        <v>25</v>
      </c>
      <c r="YL39" s="378" t="str">
        <f>$B$39</f>
        <v>土</v>
      </c>
      <c r="YM39" s="854"/>
      <c r="YN39" s="855"/>
      <c r="YO39" s="854"/>
      <c r="YP39" s="855"/>
      <c r="YQ39" s="856" t="str">
        <f>IFERROR(IF(OR(YL39="日",YL39="祝",YL39=0,YM39=""),"　",MAX(IF(AND(YM39&lt;=YQ14,YO39&gt;YR14),YR14-YQ14,IF(AND(YM39&gt;YQ14,YO39&lt;=YR14),YO39-YM39,IF(AND(YM39&lt;=YQ14,YO39&lt;=YR14),YO39-YQ14,IF(AND(YM39&gt;YQ14,YO39&gt;YR14),YR14-YM39,0)))),0)),0)</f>
        <v>　</v>
      </c>
      <c r="YR39" s="857"/>
      <c r="YS39" s="858"/>
      <c r="YT39" s="856" t="str">
        <f>IFERROR(IF(OR(YL39="日",YL39="祝",YL39=0,YM39=""),"　",MAX(IF(AND(YM39&gt;YW14,YO39&gt;YU14),0,IF(AND(YM39&lt;=YW14,YM39&gt;YT14,YO39&gt;YU14),YW14-YM39,IF(AND(YM39&lt;=YW14,YM39&lt;=YT14,YO39&gt;YU14),YW14-YT14,IF(AND(YM39&gt;YT14,YO39&lt;=YU14),YO39-YM39,IF(AND(YM39&lt;=YT14,YO39&lt;=YU14),YO39-YT14,0))))),0)),0)</f>
        <v>　</v>
      </c>
      <c r="YU39" s="857"/>
      <c r="YV39" s="858"/>
      <c r="YW39" s="856" t="str">
        <f>IFERROR(IF(OR(YL39="日",YL39="祝",YL39=0,YM39=""),"　",MAX(IF(AND(YM39&lt;=YW14,YO39&gt;YX14),YX14-YW14,IF(YO39&lt;=YX14,0,IF(AND(YM39&gt;YW14,YO39&gt;YX14),YX14-YM39,0))),0)),0)</f>
        <v>　</v>
      </c>
      <c r="YX39" s="857"/>
      <c r="YY39" s="858"/>
      <c r="YZ39" s="856" t="str">
        <f>IFERROR(IF(OR(YL39="日",YL39="祝",YL39=0,YM39=""),"　",MAX(IF(YM39&gt;YZ14,YO39-YM39,IF(YM39&lt;=YZ14,YO39-YZ14,0)),0)),0)</f>
        <v>　</v>
      </c>
      <c r="ZA39" s="857"/>
      <c r="ZB39" s="858"/>
      <c r="ZC39" s="856" t="str">
        <f>IFERROR(IF(OR(YL39="日",YL39="祝",YL39=0,YM39=""),"　",MAX(IF(AND(YM39&lt;=ZC14,YO39&gt;ZD14),ZD14-ZC14,IF(AND(YM39&gt;ZC14,YO39&lt;=ZD14),YO39-YM39,IF(AND(YM39&lt;=ZC14,YO39&lt;=ZD14),YO39-ZC14,IF(AND(YM39&gt;ZC14,YO39&gt;ZD14),ZD14-YM39,0)))),0)),0)</f>
        <v>　</v>
      </c>
      <c r="ZD39" s="857"/>
      <c r="ZE39" s="858"/>
      <c r="ZF39" s="856" t="str">
        <f>IFERROR(IF(OR(YL39="日",YL39="祝",YL39=0,YM39=""),"　",MAX(IF(AND(YM39&gt;ZI14,YO39&gt;ZG14),0,IF(AND(YM39&lt;=ZI14,YM39&gt;ZF14,YO39&gt;ZG14),ZI14-YM39,IF(AND(YM39&lt;=ZI14,YM39&lt;=ZF14,YO39&gt;ZG14),ZI14-ZF14,IF(AND(YM39&gt;ZF14,YO39&lt;=ZG14),YO39-YM39,IF(AND(YM39&lt;=ZF14,YO39&lt;=ZG14),YO39-ZF14,0))))),0)),0)</f>
        <v>　</v>
      </c>
      <c r="ZG39" s="857"/>
      <c r="ZH39" s="858"/>
      <c r="ZI39" s="856" t="str">
        <f>IFERROR(IF(OR(YL39="日",YL39="祝",YL39=0,YM39=""),"　",MAX(IF(AND(YM39&lt;=ZI14,YO39&gt;ZJ14),ZJ14-ZI14,IF(YO39&lt;=ZJ14,0,IF(AND(YM39&gt;ZI14,YO39&gt;ZJ14),ZJ14-YM39,0))),0)),0)</f>
        <v>　</v>
      </c>
      <c r="ZJ39" s="857"/>
      <c r="ZK39" s="858"/>
      <c r="ZL39" s="856" t="str">
        <f t="shared" si="12"/>
        <v>　</v>
      </c>
      <c r="ZM39" s="857"/>
      <c r="ZN39" s="858"/>
      <c r="ZO39" s="859" t="str">
        <f>IF(ZR39="×",TIME(0,0,0),IF(AAB4="非常勤",YQ39,ZC39))</f>
        <v>　</v>
      </c>
      <c r="ZP39" s="860"/>
      <c r="ZQ39" s="861"/>
      <c r="ZR39" s="352"/>
      <c r="ZS39" s="859" t="str">
        <f>IF(ZV39="×",TIME(0,0,0),IF(AAB4="非常勤",YT39,ZF39))</f>
        <v>　</v>
      </c>
      <c r="ZT39" s="860"/>
      <c r="ZU39" s="861"/>
      <c r="ZV39" s="352"/>
      <c r="ZW39" s="859" t="str">
        <f>IF(ZZ39="×",TIME(0,0,0),IF(AAB4="非常勤",YW39,ZI39))</f>
        <v>　</v>
      </c>
      <c r="ZX39" s="860"/>
      <c r="ZY39" s="861"/>
      <c r="ZZ39" s="352"/>
      <c r="AAA39" s="859" t="str">
        <f>IF(AAD39="×",TIME(0,0,0),IF(AAB4="非常勤",YZ39,ZL39))</f>
        <v>　</v>
      </c>
      <c r="AAB39" s="860"/>
      <c r="AAC39" s="861"/>
      <c r="AAD39" s="352"/>
      <c r="AAE39" s="862"/>
      <c r="AAF39" s="863"/>
      <c r="AAG39" s="862"/>
      <c r="AAH39" s="864"/>
      <c r="AAI39" s="863"/>
      <c r="AAJ39" s="865"/>
      <c r="AAK39" s="866"/>
      <c r="AAL39" s="866"/>
      <c r="AAM39" s="867"/>
      <c r="AAN39" s="377">
        <f>$A$39</f>
        <v>25</v>
      </c>
      <c r="AAO39" s="378" t="str">
        <f>$B$39</f>
        <v>土</v>
      </c>
      <c r="AAP39" s="854"/>
      <c r="AAQ39" s="855"/>
      <c r="AAR39" s="854"/>
      <c r="AAS39" s="855"/>
      <c r="AAT39" s="856" t="str">
        <f>IFERROR(IF(OR(AAO39="日",AAO39="祝",AAO39=0,AAP39=""),"　",MAX(IF(AND(AAP39&lt;=AAT14,AAR39&gt;AAU14),AAU14-AAT14,IF(AND(AAP39&gt;AAT14,AAR39&lt;=AAU14),AAR39-AAP39,IF(AND(AAP39&lt;=AAT14,AAR39&lt;=AAU14),AAR39-AAT14,IF(AND(AAP39&gt;AAT14,AAR39&gt;AAU14),AAU14-AAP39,0)))),0)),0)</f>
        <v>　</v>
      </c>
      <c r="AAU39" s="857"/>
      <c r="AAV39" s="858"/>
      <c r="AAW39" s="856" t="str">
        <f>IFERROR(IF(OR(AAO39="日",AAO39="祝",AAO39=0,AAP39=""),"　",MAX(IF(AND(AAP39&gt;AAZ14,AAR39&gt;AAX14),0,IF(AND(AAP39&lt;=AAZ14,AAP39&gt;AAW14,AAR39&gt;AAX14),AAZ14-AAP39,IF(AND(AAP39&lt;=AAZ14,AAP39&lt;=AAW14,AAR39&gt;AAX14),AAZ14-AAW14,IF(AND(AAP39&gt;AAW14,AAR39&lt;=AAX14),AAR39-AAP39,IF(AND(AAP39&lt;=AAW14,AAR39&lt;=AAX14),AAR39-AAW14,0))))),0)),0)</f>
        <v>　</v>
      </c>
      <c r="AAX39" s="857"/>
      <c r="AAY39" s="858"/>
      <c r="AAZ39" s="856" t="str">
        <f>IFERROR(IF(OR(AAO39="日",AAO39="祝",AAO39=0,AAP39=""),"　",MAX(IF(AND(AAP39&lt;=AAZ14,AAR39&gt;ABA14),ABA14-AAZ14,IF(AAR39&lt;=ABA14,0,IF(AND(AAP39&gt;AAZ14,AAR39&gt;ABA14),ABA14-AAP39,0))),0)),0)</f>
        <v>　</v>
      </c>
      <c r="ABA39" s="857"/>
      <c r="ABB39" s="858"/>
      <c r="ABC39" s="856" t="str">
        <f>IFERROR(IF(OR(AAO39="日",AAO39="祝",AAO39=0,AAP39=""),"　",MAX(IF(AAP39&gt;ABC14,AAR39-AAP39,IF(AAP39&lt;=ABC14,AAR39-ABC14,0)),0)),0)</f>
        <v>　</v>
      </c>
      <c r="ABD39" s="857"/>
      <c r="ABE39" s="858"/>
      <c r="ABF39" s="856" t="str">
        <f>IFERROR(IF(OR(AAO39="日",AAO39="祝",AAO39=0,AAP39=""),"　",MAX(IF(AND(AAP39&lt;=ABF14,AAR39&gt;ABG14),ABG14-ABF14,IF(AND(AAP39&gt;ABF14,AAR39&lt;=ABG14),AAR39-AAP39,IF(AND(AAP39&lt;=ABF14,AAR39&lt;=ABG14),AAR39-ABF14,IF(AND(AAP39&gt;ABF14,AAR39&gt;ABG14),ABG14-AAP39,0)))),0)),0)</f>
        <v>　</v>
      </c>
      <c r="ABG39" s="857"/>
      <c r="ABH39" s="858"/>
      <c r="ABI39" s="856" t="str">
        <f>IFERROR(IF(OR(AAO39="日",AAO39="祝",AAO39=0,AAP39=""),"　",MAX(IF(AND(AAP39&gt;ABL14,AAR39&gt;ABJ14),0,IF(AND(AAP39&lt;=ABL14,AAP39&gt;ABI14,AAR39&gt;ABJ14),ABL14-AAP39,IF(AND(AAP39&lt;=ABL14,AAP39&lt;=ABI14,AAR39&gt;ABJ14),ABL14-ABI14,IF(AND(AAP39&gt;ABI14,AAR39&lt;=ABJ14),AAR39-AAP39,IF(AND(AAP39&lt;=ABI14,AAR39&lt;=ABJ14),AAR39-ABI14,0))))),0)),0)</f>
        <v>　</v>
      </c>
      <c r="ABJ39" s="857"/>
      <c r="ABK39" s="858"/>
      <c r="ABL39" s="856" t="str">
        <f>IFERROR(IF(OR(AAO39="日",AAO39="祝",AAO39=0,AAP39=""),"　",MAX(IF(AND(AAP39&lt;=ABL14,AAR39&gt;ABM14),ABM14-ABL14,IF(AAR39&lt;=ABM14,0,IF(AND(AAP39&gt;ABL14,AAR39&gt;ABM14),ABM14-AAP39,0))),0)),0)</f>
        <v>　</v>
      </c>
      <c r="ABM39" s="857"/>
      <c r="ABN39" s="858"/>
      <c r="ABO39" s="856" t="str">
        <f t="shared" si="13"/>
        <v>　</v>
      </c>
      <c r="ABP39" s="857"/>
      <c r="ABQ39" s="858"/>
      <c r="ABR39" s="859" t="str">
        <f>IF(ABU39="×",TIME(0,0,0),IF(ACE4="非常勤",AAT39,ABF39))</f>
        <v>　</v>
      </c>
      <c r="ABS39" s="860"/>
      <c r="ABT39" s="861"/>
      <c r="ABU39" s="352"/>
      <c r="ABV39" s="859" t="str">
        <f>IF(ABY39="×",TIME(0,0,0),IF(ACE4="非常勤",AAW39,ABI39))</f>
        <v>　</v>
      </c>
      <c r="ABW39" s="860"/>
      <c r="ABX39" s="861"/>
      <c r="ABY39" s="352"/>
      <c r="ABZ39" s="859" t="str">
        <f>IF(ACC39="×",TIME(0,0,0),IF(ACE4="非常勤",AAZ39,ABL39))</f>
        <v>　</v>
      </c>
      <c r="ACA39" s="860"/>
      <c r="ACB39" s="861"/>
      <c r="ACC39" s="352"/>
      <c r="ACD39" s="859" t="str">
        <f>IF(ACG39="×",TIME(0,0,0),IF(ACE4="非常勤",ABC39,ABO39))</f>
        <v>　</v>
      </c>
      <c r="ACE39" s="860"/>
      <c r="ACF39" s="861"/>
      <c r="ACG39" s="352"/>
      <c r="ACH39" s="862"/>
      <c r="ACI39" s="863"/>
      <c r="ACJ39" s="862"/>
      <c r="ACK39" s="864"/>
      <c r="ACL39" s="863"/>
      <c r="ACM39" s="865"/>
      <c r="ACN39" s="866"/>
      <c r="ACO39" s="866"/>
      <c r="ACP39" s="867"/>
      <c r="ACQ39" s="377">
        <f>$A$39</f>
        <v>25</v>
      </c>
      <c r="ACR39" s="378" t="str">
        <f>$B$39</f>
        <v>土</v>
      </c>
      <c r="ACS39" s="854"/>
      <c r="ACT39" s="855"/>
      <c r="ACU39" s="854"/>
      <c r="ACV39" s="855"/>
      <c r="ACW39" s="856" t="str">
        <f>IFERROR(IF(OR(ACR39="日",ACR39="祝",ACR39=0,ACS39=""),"　",MAX(IF(AND(ACS39&lt;=ACW14,ACU39&gt;ACX14),ACX14-ACW14,IF(AND(ACS39&gt;ACW14,ACU39&lt;=ACX14),ACU39-ACS39,IF(AND(ACS39&lt;=ACW14,ACU39&lt;=ACX14),ACU39-ACW14,IF(AND(ACS39&gt;ACW14,ACU39&gt;ACX14),ACX14-ACS39,0)))),0)),0)</f>
        <v>　</v>
      </c>
      <c r="ACX39" s="857"/>
      <c r="ACY39" s="858"/>
      <c r="ACZ39" s="856" t="str">
        <f>IFERROR(IF(OR(ACR39="日",ACR39="祝",ACR39=0,ACS39=""),"　",MAX(IF(AND(ACS39&gt;ADC14,ACU39&gt;ADA14),0,IF(AND(ACS39&lt;=ADC14,ACS39&gt;ACZ14,ACU39&gt;ADA14),ADC14-ACS39,IF(AND(ACS39&lt;=ADC14,ACS39&lt;=ACZ14,ACU39&gt;ADA14),ADC14-ACZ14,IF(AND(ACS39&gt;ACZ14,ACU39&lt;=ADA14),ACU39-ACS39,IF(AND(ACS39&lt;=ACZ14,ACU39&lt;=ADA14),ACU39-ACZ14,0))))),0)),0)</f>
        <v>　</v>
      </c>
      <c r="ADA39" s="857"/>
      <c r="ADB39" s="858"/>
      <c r="ADC39" s="856" t="str">
        <f>IFERROR(IF(OR(ACR39="日",ACR39="祝",ACR39=0,ACS39=""),"　",MAX(IF(AND(ACS39&lt;=ADC14,ACU39&gt;ADD14),ADD14-ADC14,IF(ACU39&lt;=ADD14,0,IF(AND(ACS39&gt;ADC14,ACU39&gt;ADD14),ADD14-ACS39,0))),0)),0)</f>
        <v>　</v>
      </c>
      <c r="ADD39" s="857"/>
      <c r="ADE39" s="858"/>
      <c r="ADF39" s="856" t="str">
        <f>IFERROR(IF(OR(ACR39="日",ACR39="祝",ACR39=0,ACS39=""),"　",MAX(IF(ACS39&gt;ADF14,ACU39-ACS39,IF(ACS39&lt;=ADF14,ACU39-ADF14,0)),0)),0)</f>
        <v>　</v>
      </c>
      <c r="ADG39" s="857"/>
      <c r="ADH39" s="858"/>
      <c r="ADI39" s="856" t="str">
        <f>IFERROR(IF(OR(ACR39="日",ACR39="祝",ACR39=0,ACS39=""),"　",MAX(IF(AND(ACS39&lt;=ADI14,ACU39&gt;ADJ14),ADJ14-ADI14,IF(AND(ACS39&gt;ADI14,ACU39&lt;=ADJ14),ACU39-ACS39,IF(AND(ACS39&lt;=ADI14,ACU39&lt;=ADJ14),ACU39-ADI14,IF(AND(ACS39&gt;ADI14,ACU39&gt;ADJ14),ADJ14-ACS39,0)))),0)),0)</f>
        <v>　</v>
      </c>
      <c r="ADJ39" s="857"/>
      <c r="ADK39" s="858"/>
      <c r="ADL39" s="856" t="str">
        <f>IFERROR(IF(OR(ACR39="日",ACR39="祝",ACR39=0,ACS39=""),"　",MAX(IF(AND(ACS39&gt;ADO14,ACU39&gt;ADM14),0,IF(AND(ACS39&lt;=ADO14,ACS39&gt;ADL14,ACU39&gt;ADM14),ADO14-ACS39,IF(AND(ACS39&lt;=ADO14,ACS39&lt;=ADL14,ACU39&gt;ADM14),ADO14-ADL14,IF(AND(ACS39&gt;ADL14,ACU39&lt;=ADM14),ACU39-ACS39,IF(AND(ACS39&lt;=ADL14,ACU39&lt;=ADM14),ACU39-ADL14,0))))),0)),0)</f>
        <v>　</v>
      </c>
      <c r="ADM39" s="857"/>
      <c r="ADN39" s="858"/>
      <c r="ADO39" s="856" t="str">
        <f>IFERROR(IF(OR(ACR39="日",ACR39="祝",ACR39=0,ACS39=""),"　",MAX(IF(AND(ACS39&lt;=ADO14,ACU39&gt;ADP14),ADP14-ADO14,IF(ACU39&lt;=ADP14,0,IF(AND(ACS39&gt;ADO14,ACU39&gt;ADP14),ADP14-ACS39,0))),0)),0)</f>
        <v>　</v>
      </c>
      <c r="ADP39" s="857"/>
      <c r="ADQ39" s="858"/>
      <c r="ADR39" s="856" t="str">
        <f t="shared" si="14"/>
        <v>　</v>
      </c>
      <c r="ADS39" s="857"/>
      <c r="ADT39" s="858"/>
      <c r="ADU39" s="859" t="str">
        <f>IF(ADX39="×",TIME(0,0,0),IF(AEH4="非常勤",ACW39,ADI39))</f>
        <v>　</v>
      </c>
      <c r="ADV39" s="860"/>
      <c r="ADW39" s="861"/>
      <c r="ADX39" s="352"/>
      <c r="ADY39" s="859" t="str">
        <f>IF(AEB39="×",TIME(0,0,0),IF(AEH4="非常勤",ACZ39,ADL39))</f>
        <v>　</v>
      </c>
      <c r="ADZ39" s="860"/>
      <c r="AEA39" s="861"/>
      <c r="AEB39" s="352"/>
      <c r="AEC39" s="859" t="str">
        <f>IF(AEF39="×",TIME(0,0,0),IF(AEH4="非常勤",ADC39,ADO39))</f>
        <v>　</v>
      </c>
      <c r="AED39" s="860"/>
      <c r="AEE39" s="861"/>
      <c r="AEF39" s="352"/>
      <c r="AEG39" s="859" t="str">
        <f>IF(AEJ39="×",TIME(0,0,0),IF(AEH4="非常勤",ADF39,ADR39))</f>
        <v>　</v>
      </c>
      <c r="AEH39" s="860"/>
      <c r="AEI39" s="861"/>
      <c r="AEJ39" s="352"/>
      <c r="AEK39" s="862"/>
      <c r="AEL39" s="863"/>
      <c r="AEM39" s="862"/>
      <c r="AEN39" s="864"/>
      <c r="AEO39" s="863"/>
      <c r="AEP39" s="865"/>
      <c r="AEQ39" s="866"/>
      <c r="AER39" s="866"/>
      <c r="AES39" s="867"/>
      <c r="AET39" s="377">
        <f>$A$39</f>
        <v>25</v>
      </c>
      <c r="AEU39" s="378" t="str">
        <f>$B$39</f>
        <v>土</v>
      </c>
      <c r="AEV39" s="854"/>
      <c r="AEW39" s="855"/>
      <c r="AEX39" s="854"/>
      <c r="AEY39" s="855"/>
      <c r="AEZ39" s="856" t="str">
        <f>IFERROR(IF(OR(AEU39="日",AEU39="祝",AEU39=0,AEV39=""),"　",MAX(IF(AND(AEV39&lt;=AEZ14,AEX39&gt;AFA14),AFA14-AEZ14,IF(AND(AEV39&gt;AEZ14,AEX39&lt;=AFA14),AEX39-AEV39,IF(AND(AEV39&lt;=AEZ14,AEX39&lt;=AFA14),AEX39-AEZ14,IF(AND(AEV39&gt;AEZ14,AEX39&gt;AFA14),AFA14-AEV39,0)))),0)),0)</f>
        <v>　</v>
      </c>
      <c r="AFA39" s="857"/>
      <c r="AFB39" s="858"/>
      <c r="AFC39" s="856" t="str">
        <f>IFERROR(IF(OR(AEU39="日",AEU39="祝",AEU39=0,AEV39=""),"　",MAX(IF(AND(AEV39&gt;AFF14,AEX39&gt;AFD14),0,IF(AND(AEV39&lt;=AFF14,AEV39&gt;AFC14,AEX39&gt;AFD14),AFF14-AEV39,IF(AND(AEV39&lt;=AFF14,AEV39&lt;=AFC14,AEX39&gt;AFD14),AFF14-AFC14,IF(AND(AEV39&gt;AFC14,AEX39&lt;=AFD14),AEX39-AEV39,IF(AND(AEV39&lt;=AFC14,AEX39&lt;=AFD14),AEX39-AFC14,0))))),0)),0)</f>
        <v>　</v>
      </c>
      <c r="AFD39" s="857"/>
      <c r="AFE39" s="858"/>
      <c r="AFF39" s="856" t="str">
        <f>IFERROR(IF(OR(AEU39="日",AEU39="祝",AEU39=0,AEV39=""),"　",MAX(IF(AND(AEV39&lt;=AFF14,AEX39&gt;AFG14),AFG14-AFF14,IF(AEX39&lt;=AFG14,0,IF(AND(AEV39&gt;AFF14,AEX39&gt;AFG14),AFG14-AEV39,0))),0)),0)</f>
        <v>　</v>
      </c>
      <c r="AFG39" s="857"/>
      <c r="AFH39" s="858"/>
      <c r="AFI39" s="856" t="str">
        <f>IFERROR(IF(OR(AEU39="日",AEU39="祝",AEU39=0,AEV39=""),"　",MAX(IF(AEV39&gt;AFI14,AEX39-AEV39,IF(AEV39&lt;=AFI14,AEX39-AFI14,0)),0)),0)</f>
        <v>　</v>
      </c>
      <c r="AFJ39" s="857"/>
      <c r="AFK39" s="858"/>
      <c r="AFL39" s="856" t="str">
        <f>IFERROR(IF(OR(AEU39="日",AEU39="祝",AEU39=0,AEV39=""),"　",MAX(IF(AND(AEV39&lt;=AFL14,AEX39&gt;AFM14),AFM14-AFL14,IF(AND(AEV39&gt;AFL14,AEX39&lt;=AFM14),AEX39-AEV39,IF(AND(AEV39&lt;=AFL14,AEX39&lt;=AFM14),AEX39-AFL14,IF(AND(AEV39&gt;AFL14,AEX39&gt;AFM14),AFM14-AEV39,0)))),0)),0)</f>
        <v>　</v>
      </c>
      <c r="AFM39" s="857"/>
      <c r="AFN39" s="858"/>
      <c r="AFO39" s="856" t="str">
        <f>IFERROR(IF(OR(AEU39="日",AEU39="祝",AEU39=0,AEV39=""),"　",MAX(IF(AND(AEV39&gt;AFR14,AEX39&gt;AFP14),0,IF(AND(AEV39&lt;=AFR14,AEV39&gt;AFO14,AEX39&gt;AFP14),AFR14-AEV39,IF(AND(AEV39&lt;=AFR14,AEV39&lt;=AFO14,AEX39&gt;AFP14),AFR14-AFO14,IF(AND(AEV39&gt;AFO14,AEX39&lt;=AFP14),AEX39-AEV39,IF(AND(AEV39&lt;=AFO14,AEX39&lt;=AFP14),AEX39-AFO14,0))))),0)),0)</f>
        <v>　</v>
      </c>
      <c r="AFP39" s="857"/>
      <c r="AFQ39" s="858"/>
      <c r="AFR39" s="856" t="str">
        <f>IFERROR(IF(OR(AEU39="日",AEU39="祝",AEU39=0,AEV39=""),"　",MAX(IF(AND(AEV39&lt;=AFR14,AEX39&gt;AFS14),AFS14-AFR14,IF(AEX39&lt;=AFS14,0,IF(AND(AEV39&gt;AFR14,AEX39&gt;AFS14),AFS14-AEV39,0))),0)),0)</f>
        <v>　</v>
      </c>
      <c r="AFS39" s="857"/>
      <c r="AFT39" s="858"/>
      <c r="AFU39" s="856" t="str">
        <f t="shared" si="15"/>
        <v>　</v>
      </c>
      <c r="AFV39" s="857"/>
      <c r="AFW39" s="858"/>
      <c r="AFX39" s="859" t="str">
        <f>IF(AGA39="×",TIME(0,0,0),IF(AGK4="非常勤",AEZ39,AFL39))</f>
        <v>　</v>
      </c>
      <c r="AFY39" s="860"/>
      <c r="AFZ39" s="861"/>
      <c r="AGA39" s="352"/>
      <c r="AGB39" s="859" t="str">
        <f>IF(AGE39="×",TIME(0,0,0),IF(AGK4="非常勤",AFC39,AFO39))</f>
        <v>　</v>
      </c>
      <c r="AGC39" s="860"/>
      <c r="AGD39" s="861"/>
      <c r="AGE39" s="352"/>
      <c r="AGF39" s="859" t="str">
        <f>IF(AGI39="×",TIME(0,0,0),IF(AGK4="非常勤",AFF39,AFR39))</f>
        <v>　</v>
      </c>
      <c r="AGG39" s="860"/>
      <c r="AGH39" s="861"/>
      <c r="AGI39" s="352"/>
      <c r="AGJ39" s="859" t="str">
        <f>IF(AGM39="×",TIME(0,0,0),IF(AGK4="非常勤",AFI39,AFU39))</f>
        <v>　</v>
      </c>
      <c r="AGK39" s="860"/>
      <c r="AGL39" s="861"/>
      <c r="AGM39" s="352"/>
      <c r="AGN39" s="862"/>
      <c r="AGO39" s="863"/>
      <c r="AGP39" s="862"/>
      <c r="AGQ39" s="864"/>
      <c r="AGR39" s="863"/>
      <c r="AGS39" s="865"/>
      <c r="AGT39" s="866"/>
      <c r="AGU39" s="866"/>
      <c r="AGV39" s="867"/>
      <c r="AGW39" s="377">
        <f>$A$39</f>
        <v>25</v>
      </c>
      <c r="AGX39" s="378" t="str">
        <f>$B$39</f>
        <v>土</v>
      </c>
      <c r="AGY39" s="854"/>
      <c r="AGZ39" s="855"/>
      <c r="AHA39" s="854"/>
      <c r="AHB39" s="855"/>
      <c r="AHC39" s="856" t="str">
        <f>IFERROR(IF(OR(AGX39="日",AGX39="祝",AGX39=0,AGY39=""),"　",MAX(IF(AND(AGY39&lt;=AHC14,AHA39&gt;AHD14),AHD14-AHC14,IF(AND(AGY39&gt;AHC14,AHA39&lt;=AHD14),AHA39-AGY39,IF(AND(AGY39&lt;=AHC14,AHA39&lt;=AHD14),AHA39-AHC14,IF(AND(AGY39&gt;AHC14,AHA39&gt;AHD14),AHD14-AGY39,0)))),0)),0)</f>
        <v>　</v>
      </c>
      <c r="AHD39" s="857"/>
      <c r="AHE39" s="858"/>
      <c r="AHF39" s="856" t="str">
        <f>IFERROR(IF(OR(AGX39="日",AGX39="祝",AGX39=0,AGY39=""),"　",MAX(IF(AND(AGY39&gt;AHI14,AHA39&gt;AHG14),0,IF(AND(AGY39&lt;=AHI14,AGY39&gt;AHF14,AHA39&gt;AHG14),AHI14-AGY39,IF(AND(AGY39&lt;=AHI14,AGY39&lt;=AHF14,AHA39&gt;AHG14),AHI14-AHF14,IF(AND(AGY39&gt;AHF14,AHA39&lt;=AHG14),AHA39-AGY39,IF(AND(AGY39&lt;=AHF14,AHA39&lt;=AHG14),AHA39-AHF14,0))))),0)),0)</f>
        <v>　</v>
      </c>
      <c r="AHG39" s="857"/>
      <c r="AHH39" s="858"/>
      <c r="AHI39" s="856" t="str">
        <f>IFERROR(IF(OR(AGX39="日",AGX39="祝",AGX39=0,AGY39=""),"　",MAX(IF(AND(AGY39&lt;=AHI14,AHA39&gt;AHJ14),AHJ14-AHI14,IF(AHA39&lt;=AHJ14,0,IF(AND(AGY39&gt;AHI14,AHA39&gt;AHJ14),AHJ14-AGY39,0))),0)),0)</f>
        <v>　</v>
      </c>
      <c r="AHJ39" s="857"/>
      <c r="AHK39" s="858"/>
      <c r="AHL39" s="856" t="str">
        <f>IFERROR(IF(OR(AGX39="日",AGX39="祝",AGX39=0,AGY39=""),"　",MAX(IF(AGY39&gt;AHL14,AHA39-AGY39,IF(AGY39&lt;=AHL14,AHA39-AHL14,0)),0)),0)</f>
        <v>　</v>
      </c>
      <c r="AHM39" s="857"/>
      <c r="AHN39" s="858"/>
      <c r="AHO39" s="856" t="str">
        <f>IFERROR(IF(OR(AGX39="日",AGX39="祝",AGX39=0,AGY39=""),"　",MAX(IF(AND(AGY39&lt;=AHO14,AHA39&gt;AHP14),AHP14-AHO14,IF(AND(AGY39&gt;AHO14,AHA39&lt;=AHP14),AHA39-AGY39,IF(AND(AGY39&lt;=AHO14,AHA39&lt;=AHP14),AHA39-AHO14,IF(AND(AGY39&gt;AHO14,AHA39&gt;AHP14),AHP14-AGY39,0)))),0)),0)</f>
        <v>　</v>
      </c>
      <c r="AHP39" s="857"/>
      <c r="AHQ39" s="858"/>
      <c r="AHR39" s="856" t="str">
        <f>IFERROR(IF(OR(AGX39="日",AGX39="祝",AGX39=0,AGY39=""),"　",MAX(IF(AND(AGY39&gt;AHU14,AHA39&gt;AHS14),0,IF(AND(AGY39&lt;=AHU14,AGY39&gt;AHR14,AHA39&gt;AHS14),AHU14-AGY39,IF(AND(AGY39&lt;=AHU14,AGY39&lt;=AHR14,AHA39&gt;AHS14),AHU14-AHR14,IF(AND(AGY39&gt;AHR14,AHA39&lt;=AHS14),AHA39-AGY39,IF(AND(AGY39&lt;=AHR14,AHA39&lt;=AHS14),AHA39-AHR14,0))))),0)),0)</f>
        <v>　</v>
      </c>
      <c r="AHS39" s="857"/>
      <c r="AHT39" s="858"/>
      <c r="AHU39" s="856" t="str">
        <f>IFERROR(IF(OR(AGX39="日",AGX39="祝",AGX39=0,AGY39=""),"　",MAX(IF(AND(AGY39&lt;=AHU14,AHA39&gt;AHV14),AHV14-AHU14,IF(AHA39&lt;=AHV14,0,IF(AND(AGY39&gt;AHU14,AHA39&gt;AHV14),AHV14-AGY39,0))),0)),0)</f>
        <v>　</v>
      </c>
      <c r="AHV39" s="857"/>
      <c r="AHW39" s="858"/>
      <c r="AHX39" s="856" t="str">
        <f t="shared" si="16"/>
        <v>　</v>
      </c>
      <c r="AHY39" s="857"/>
      <c r="AHZ39" s="858"/>
      <c r="AIA39" s="859" t="str">
        <f>IF(AID39="×",TIME(0,0,0),IF(AIN4="非常勤",AHC39,AHO39))</f>
        <v>　</v>
      </c>
      <c r="AIB39" s="860"/>
      <c r="AIC39" s="861"/>
      <c r="AID39" s="352"/>
      <c r="AIE39" s="859" t="str">
        <f>IF(AIH39="×",TIME(0,0,0),IF(AIN4="非常勤",AHF39,AHR39))</f>
        <v>　</v>
      </c>
      <c r="AIF39" s="860"/>
      <c r="AIG39" s="861"/>
      <c r="AIH39" s="352"/>
      <c r="AII39" s="859" t="str">
        <f>IF(AIL39="×",TIME(0,0,0),IF(AIN4="非常勤",AHI39,AHU39))</f>
        <v>　</v>
      </c>
      <c r="AIJ39" s="860"/>
      <c r="AIK39" s="861"/>
      <c r="AIL39" s="352"/>
      <c r="AIM39" s="859" t="str">
        <f>IF(AIP39="×",TIME(0,0,0),IF(AIN4="非常勤",AHL39,AHX39))</f>
        <v>　</v>
      </c>
      <c r="AIN39" s="860"/>
      <c r="AIO39" s="861"/>
      <c r="AIP39" s="352"/>
      <c r="AIQ39" s="862"/>
      <c r="AIR39" s="863"/>
      <c r="AIS39" s="862"/>
      <c r="AIT39" s="864"/>
      <c r="AIU39" s="863"/>
      <c r="AIV39" s="865"/>
      <c r="AIW39" s="866"/>
      <c r="AIX39" s="866"/>
      <c r="AIY39" s="867"/>
      <c r="AIZ39" s="377">
        <f>$A$39</f>
        <v>25</v>
      </c>
      <c r="AJA39" s="378" t="str">
        <f>$B$39</f>
        <v>土</v>
      </c>
      <c r="AJB39" s="854"/>
      <c r="AJC39" s="855"/>
      <c r="AJD39" s="854"/>
      <c r="AJE39" s="855"/>
      <c r="AJF39" s="856" t="str">
        <f>IFERROR(IF(OR(AJA39="日",AJA39="祝",AJA39=0,AJB39=""),"　",MAX(IF(AND(AJB39&lt;=AJF14,AJD39&gt;AJG14),AJG14-AJF14,IF(AND(AJB39&gt;AJF14,AJD39&lt;=AJG14),AJD39-AJB39,IF(AND(AJB39&lt;=AJF14,AJD39&lt;=AJG14),AJD39-AJF14,IF(AND(AJB39&gt;AJF14,AJD39&gt;AJG14),AJG14-AJB39,0)))),0)),0)</f>
        <v>　</v>
      </c>
      <c r="AJG39" s="857"/>
      <c r="AJH39" s="858"/>
      <c r="AJI39" s="856" t="str">
        <f>IFERROR(IF(OR(AJA39="日",AJA39="祝",AJA39=0,AJB39=""),"　",MAX(IF(AND(AJB39&gt;AJL14,AJD39&gt;AJJ14),0,IF(AND(AJB39&lt;=AJL14,AJB39&gt;AJI14,AJD39&gt;AJJ14),AJL14-AJB39,IF(AND(AJB39&lt;=AJL14,AJB39&lt;=AJI14,AJD39&gt;AJJ14),AJL14-AJI14,IF(AND(AJB39&gt;AJI14,AJD39&lt;=AJJ14),AJD39-AJB39,IF(AND(AJB39&lt;=AJI14,AJD39&lt;=AJJ14),AJD39-AJI14,0))))),0)),0)</f>
        <v>　</v>
      </c>
      <c r="AJJ39" s="857"/>
      <c r="AJK39" s="858"/>
      <c r="AJL39" s="856" t="str">
        <f>IFERROR(IF(OR(AJA39="日",AJA39="祝",AJA39=0,AJB39=""),"　",MAX(IF(AND(AJB39&lt;=AJL14,AJD39&gt;AJM14),AJM14-AJL14,IF(AJD39&lt;=AJM14,0,IF(AND(AJB39&gt;AJL14,AJD39&gt;AJM14),AJM14-AJB39,0))),0)),0)</f>
        <v>　</v>
      </c>
      <c r="AJM39" s="857"/>
      <c r="AJN39" s="858"/>
      <c r="AJO39" s="856" t="str">
        <f>IFERROR(IF(OR(AJA39="日",AJA39="祝",AJA39=0,AJB39=""),"　",MAX(IF(AJB39&gt;AJO14,AJD39-AJB39,IF(AJB39&lt;=AJO14,AJD39-AJO14,0)),0)),0)</f>
        <v>　</v>
      </c>
      <c r="AJP39" s="857"/>
      <c r="AJQ39" s="858"/>
      <c r="AJR39" s="856" t="str">
        <f>IFERROR(IF(OR(AJA39="日",AJA39="祝",AJA39=0,AJB39=""),"　",MAX(IF(AND(AJB39&lt;=AJR14,AJD39&gt;AJS14),AJS14-AJR14,IF(AND(AJB39&gt;AJR14,AJD39&lt;=AJS14),AJD39-AJB39,IF(AND(AJB39&lt;=AJR14,AJD39&lt;=AJS14),AJD39-AJR14,IF(AND(AJB39&gt;AJR14,AJD39&gt;AJS14),AJS14-AJB39,0)))),0)),0)</f>
        <v>　</v>
      </c>
      <c r="AJS39" s="857"/>
      <c r="AJT39" s="858"/>
      <c r="AJU39" s="856" t="str">
        <f>IFERROR(IF(OR(AJA39="日",AJA39="祝",AJA39=0,AJB39=""),"　",MAX(IF(AND(AJB39&gt;AJX14,AJD39&gt;AJV14),0,IF(AND(AJB39&lt;=AJX14,AJB39&gt;AJU14,AJD39&gt;AJV14),AJX14-AJB39,IF(AND(AJB39&lt;=AJX14,AJB39&lt;=AJU14,AJD39&gt;AJV14),AJX14-AJU14,IF(AND(AJB39&gt;AJU14,AJD39&lt;=AJV14),AJD39-AJB39,IF(AND(AJB39&lt;=AJU14,AJD39&lt;=AJV14),AJD39-AJU14,0))))),0)),0)</f>
        <v>　</v>
      </c>
      <c r="AJV39" s="857"/>
      <c r="AJW39" s="858"/>
      <c r="AJX39" s="856" t="str">
        <f>IFERROR(IF(OR(AJA39="日",AJA39="祝",AJA39=0,AJB39=""),"　",MAX(IF(AND(AJB39&lt;=AJX14,AJD39&gt;AJY14),AJY14-AJX14,IF(AJD39&lt;=AJY14,0,IF(AND(AJB39&gt;AJX14,AJD39&gt;AJY14),AJY14-AJB39,0))),0)),0)</f>
        <v>　</v>
      </c>
      <c r="AJY39" s="857"/>
      <c r="AJZ39" s="858"/>
      <c r="AKA39" s="856" t="str">
        <f t="shared" si="17"/>
        <v>　</v>
      </c>
      <c r="AKB39" s="857"/>
      <c r="AKC39" s="858"/>
      <c r="AKD39" s="859" t="str">
        <f>IF(AKG39="×",TIME(0,0,0),IF(AKQ4="非常勤",AJF39,AJR39))</f>
        <v>　</v>
      </c>
      <c r="AKE39" s="860"/>
      <c r="AKF39" s="861"/>
      <c r="AKG39" s="352"/>
      <c r="AKH39" s="859" t="str">
        <f>IF(AKK39="×",TIME(0,0,0),IF(AKQ4="非常勤",AJI39,AJU39))</f>
        <v>　</v>
      </c>
      <c r="AKI39" s="860"/>
      <c r="AKJ39" s="861"/>
      <c r="AKK39" s="352"/>
      <c r="AKL39" s="859" t="str">
        <f>IF(AKO39="×",TIME(0,0,0),IF(AKQ4="非常勤",AJL39,AJX39))</f>
        <v>　</v>
      </c>
      <c r="AKM39" s="860"/>
      <c r="AKN39" s="861"/>
      <c r="AKO39" s="352"/>
      <c r="AKP39" s="859" t="str">
        <f>IF(AKS39="×",TIME(0,0,0),IF(AKQ4="非常勤",AJO39,AKA39))</f>
        <v>　</v>
      </c>
      <c r="AKQ39" s="860"/>
      <c r="AKR39" s="861"/>
      <c r="AKS39" s="352"/>
      <c r="AKT39" s="862"/>
      <c r="AKU39" s="863"/>
      <c r="AKV39" s="862"/>
      <c r="AKW39" s="864"/>
      <c r="AKX39" s="863"/>
      <c r="AKY39" s="865"/>
      <c r="AKZ39" s="866"/>
      <c r="ALA39" s="866"/>
      <c r="ALB39" s="867"/>
      <c r="ALC39" s="377">
        <f>$A$39</f>
        <v>25</v>
      </c>
      <c r="ALD39" s="378" t="str">
        <f>$B$39</f>
        <v>土</v>
      </c>
      <c r="ALE39" s="854"/>
      <c r="ALF39" s="855"/>
      <c r="ALG39" s="854"/>
      <c r="ALH39" s="855"/>
      <c r="ALI39" s="856" t="str">
        <f>IFERROR(IF(OR(ALD39="日",ALD39="祝",ALD39=0,ALE39=""),"　",MAX(IF(AND(ALE39&lt;=ALI14,ALG39&gt;ALJ14),ALJ14-ALI14,IF(AND(ALE39&gt;ALI14,ALG39&lt;=ALJ14),ALG39-ALE39,IF(AND(ALE39&lt;=ALI14,ALG39&lt;=ALJ14),ALG39-ALI14,IF(AND(ALE39&gt;ALI14,ALG39&gt;ALJ14),ALJ14-ALE39,0)))),0)),0)</f>
        <v>　</v>
      </c>
      <c r="ALJ39" s="857"/>
      <c r="ALK39" s="858"/>
      <c r="ALL39" s="856" t="str">
        <f>IFERROR(IF(OR(ALD39="日",ALD39="祝",ALD39=0,ALE39=""),"　",MAX(IF(AND(ALE39&gt;ALO14,ALG39&gt;ALM14),0,IF(AND(ALE39&lt;=ALO14,ALE39&gt;ALL14,ALG39&gt;ALM14),ALO14-ALE39,IF(AND(ALE39&lt;=ALO14,ALE39&lt;=ALL14,ALG39&gt;ALM14),ALO14-ALL14,IF(AND(ALE39&gt;ALL14,ALG39&lt;=ALM14),ALG39-ALE39,IF(AND(ALE39&lt;=ALL14,ALG39&lt;=ALM14),ALG39-ALL14,0))))),0)),0)</f>
        <v>　</v>
      </c>
      <c r="ALM39" s="857"/>
      <c r="ALN39" s="858"/>
      <c r="ALO39" s="856" t="str">
        <f>IFERROR(IF(OR(ALD39="日",ALD39="祝",ALD39=0,ALE39=""),"　",MAX(IF(AND(ALE39&lt;=ALO14,ALG39&gt;ALP14),ALP14-ALO14,IF(ALG39&lt;=ALP14,0,IF(AND(ALE39&gt;ALO14,ALG39&gt;ALP14),ALP14-ALE39,0))),0)),0)</f>
        <v>　</v>
      </c>
      <c r="ALP39" s="857"/>
      <c r="ALQ39" s="858"/>
      <c r="ALR39" s="856" t="str">
        <f>IFERROR(IF(OR(ALD39="日",ALD39="祝",ALD39=0,ALE39=""),"　",MAX(IF(ALE39&gt;ALR14,ALG39-ALE39,IF(ALE39&lt;=ALR14,ALG39-ALR14,0)),0)),0)</f>
        <v>　</v>
      </c>
      <c r="ALS39" s="857"/>
      <c r="ALT39" s="858"/>
      <c r="ALU39" s="856" t="str">
        <f>IFERROR(IF(OR(ALD39="日",ALD39="祝",ALD39=0,ALE39=""),"　",MAX(IF(AND(ALE39&lt;=ALU14,ALG39&gt;ALV14),ALV14-ALU14,IF(AND(ALE39&gt;ALU14,ALG39&lt;=ALV14),ALG39-ALE39,IF(AND(ALE39&lt;=ALU14,ALG39&lt;=ALV14),ALG39-ALU14,IF(AND(ALE39&gt;ALU14,ALG39&gt;ALV14),ALV14-ALE39,0)))),0)),0)</f>
        <v>　</v>
      </c>
      <c r="ALV39" s="857"/>
      <c r="ALW39" s="858"/>
      <c r="ALX39" s="856" t="str">
        <f>IFERROR(IF(OR(ALD39="日",ALD39="祝",ALD39=0,ALE39=""),"　",MAX(IF(AND(ALE39&gt;AMA14,ALG39&gt;ALY14),0,IF(AND(ALE39&lt;=AMA14,ALE39&gt;ALX14,ALG39&gt;ALY14),AMA14-ALE39,IF(AND(ALE39&lt;=AMA14,ALE39&lt;=ALX14,ALG39&gt;ALY14),AMA14-ALX14,IF(AND(ALE39&gt;ALX14,ALG39&lt;=ALY14),ALG39-ALE39,IF(AND(ALE39&lt;=ALX14,ALG39&lt;=ALY14),ALG39-ALX14,0))))),0)),0)</f>
        <v>　</v>
      </c>
      <c r="ALY39" s="857"/>
      <c r="ALZ39" s="858"/>
      <c r="AMA39" s="856" t="str">
        <f>IFERROR(IF(OR(ALD39="日",ALD39="祝",ALD39=0,ALE39=""),"　",MAX(IF(AND(ALE39&lt;=AMA14,ALG39&gt;AMB14),AMB14-AMA14,IF(ALG39&lt;=AMB14,0,IF(AND(ALE39&gt;AMA14,ALG39&gt;AMB14),AMB14-ALE39,0))),0)),0)</f>
        <v>　</v>
      </c>
      <c r="AMB39" s="857"/>
      <c r="AMC39" s="858"/>
      <c r="AMD39" s="856" t="str">
        <f t="shared" si="18"/>
        <v>　</v>
      </c>
      <c r="AME39" s="857"/>
      <c r="AMF39" s="858"/>
      <c r="AMG39" s="859" t="str">
        <f>IF(AMJ39="×",TIME(0,0,0),IF(AMT4="非常勤",ALI39,ALU39))</f>
        <v>　</v>
      </c>
      <c r="AMH39" s="860"/>
      <c r="AMI39" s="861"/>
      <c r="AMJ39" s="352"/>
      <c r="AMK39" s="859" t="str">
        <f>IF(AMN39="×",TIME(0,0,0),IF(AMT4="非常勤",ALL39,ALX39))</f>
        <v>　</v>
      </c>
      <c r="AML39" s="860"/>
      <c r="AMM39" s="861"/>
      <c r="AMN39" s="352"/>
      <c r="AMO39" s="859" t="str">
        <f>IF(AMR39="×",TIME(0,0,0),IF(AMT4="非常勤",ALO39,AMA39))</f>
        <v>　</v>
      </c>
      <c r="AMP39" s="860"/>
      <c r="AMQ39" s="861"/>
      <c r="AMR39" s="352"/>
      <c r="AMS39" s="859" t="str">
        <f>IF(AMV39="×",TIME(0,0,0),IF(AMT4="非常勤",ALR39,AMD39))</f>
        <v>　</v>
      </c>
      <c r="AMT39" s="860"/>
      <c r="AMU39" s="861"/>
      <c r="AMV39" s="352"/>
      <c r="AMW39" s="862"/>
      <c r="AMX39" s="863"/>
      <c r="AMY39" s="862"/>
      <c r="AMZ39" s="864"/>
      <c r="ANA39" s="863"/>
      <c r="ANB39" s="865"/>
      <c r="ANC39" s="866"/>
      <c r="AND39" s="866"/>
      <c r="ANE39" s="867"/>
      <c r="ANF39" s="377">
        <f>$A$39</f>
        <v>25</v>
      </c>
      <c r="ANG39" s="378" t="str">
        <f>$B$39</f>
        <v>土</v>
      </c>
      <c r="ANH39" s="854"/>
      <c r="ANI39" s="855"/>
      <c r="ANJ39" s="854"/>
      <c r="ANK39" s="855"/>
      <c r="ANL39" s="856" t="str">
        <f>IFERROR(IF(OR(ANG39="日",ANG39="祝",ANG39=0,ANH39=""),"　",MAX(IF(AND(ANH39&lt;=ANL14,ANJ39&gt;ANM14),ANM14-ANL14,IF(AND(ANH39&gt;ANL14,ANJ39&lt;=ANM14),ANJ39-ANH39,IF(AND(ANH39&lt;=ANL14,ANJ39&lt;=ANM14),ANJ39-ANL14,IF(AND(ANH39&gt;ANL14,ANJ39&gt;ANM14),ANM14-ANH39,0)))),0)),0)</f>
        <v>　</v>
      </c>
      <c r="ANM39" s="857"/>
      <c r="ANN39" s="858"/>
      <c r="ANO39" s="856" t="str">
        <f>IFERROR(IF(OR(ANG39="日",ANG39="祝",ANG39=0,ANH39=""),"　",MAX(IF(AND(ANH39&gt;ANR14,ANJ39&gt;ANP14),0,IF(AND(ANH39&lt;=ANR14,ANH39&gt;ANO14,ANJ39&gt;ANP14),ANR14-ANH39,IF(AND(ANH39&lt;=ANR14,ANH39&lt;=ANO14,ANJ39&gt;ANP14),ANR14-ANO14,IF(AND(ANH39&gt;ANO14,ANJ39&lt;=ANP14),ANJ39-ANH39,IF(AND(ANH39&lt;=ANO14,ANJ39&lt;=ANP14),ANJ39-ANO14,0))))),0)),0)</f>
        <v>　</v>
      </c>
      <c r="ANP39" s="857"/>
      <c r="ANQ39" s="858"/>
      <c r="ANR39" s="856" t="str">
        <f>IFERROR(IF(OR(ANG39="日",ANG39="祝",ANG39=0,ANH39=""),"　",MAX(IF(AND(ANH39&lt;=ANR14,ANJ39&gt;ANS14),ANS14-ANR14,IF(ANJ39&lt;=ANS14,0,IF(AND(ANH39&gt;ANR14,ANJ39&gt;ANS14),ANS14-ANH39,0))),0)),0)</f>
        <v>　</v>
      </c>
      <c r="ANS39" s="857"/>
      <c r="ANT39" s="858"/>
      <c r="ANU39" s="856" t="str">
        <f>IFERROR(IF(OR(ANG39="日",ANG39="祝",ANG39=0,ANH39=""),"　",MAX(IF(ANH39&gt;ANU14,ANJ39-ANH39,IF(ANH39&lt;=ANU14,ANJ39-ANU14,0)),0)),0)</f>
        <v>　</v>
      </c>
      <c r="ANV39" s="857"/>
      <c r="ANW39" s="858"/>
      <c r="ANX39" s="856" t="str">
        <f>IFERROR(IF(OR(ANG39="日",ANG39="祝",ANG39=0,ANH39=""),"　",MAX(IF(AND(ANH39&lt;=ANX14,ANJ39&gt;ANY14),ANY14-ANX14,IF(AND(ANH39&gt;ANX14,ANJ39&lt;=ANY14),ANJ39-ANH39,IF(AND(ANH39&lt;=ANX14,ANJ39&lt;=ANY14),ANJ39-ANX14,IF(AND(ANH39&gt;ANX14,ANJ39&gt;ANY14),ANY14-ANH39,0)))),0)),0)</f>
        <v>　</v>
      </c>
      <c r="ANY39" s="857"/>
      <c r="ANZ39" s="858"/>
      <c r="AOA39" s="856" t="str">
        <f>IFERROR(IF(OR(ANG39="日",ANG39="祝",ANG39=0,ANH39=""),"　",MAX(IF(AND(ANH39&gt;AOD14,ANJ39&gt;AOB14),0,IF(AND(ANH39&lt;=AOD14,ANH39&gt;AOA14,ANJ39&gt;AOB14),AOD14-ANH39,IF(AND(ANH39&lt;=AOD14,ANH39&lt;=AOA14,ANJ39&gt;AOB14),AOD14-AOA14,IF(AND(ANH39&gt;AOA14,ANJ39&lt;=AOB14),ANJ39-ANH39,IF(AND(ANH39&lt;=AOA14,ANJ39&lt;=AOB14),ANJ39-AOA14,0))))),0)),0)</f>
        <v>　</v>
      </c>
      <c r="AOB39" s="857"/>
      <c r="AOC39" s="858"/>
      <c r="AOD39" s="856" t="str">
        <f>IFERROR(IF(OR(ANG39="日",ANG39="祝",ANG39=0,ANH39=""),"　",MAX(IF(AND(ANH39&lt;=AOD14,ANJ39&gt;AOE14),AOE14-AOD14,IF(ANJ39&lt;=AOE14,0,IF(AND(ANH39&gt;AOD14,ANJ39&gt;AOE14),AOE14-ANH39,0))),0)),0)</f>
        <v>　</v>
      </c>
      <c r="AOE39" s="857"/>
      <c r="AOF39" s="858"/>
      <c r="AOG39" s="856" t="str">
        <f t="shared" si="19"/>
        <v>　</v>
      </c>
      <c r="AOH39" s="857"/>
      <c r="AOI39" s="858"/>
      <c r="AOJ39" s="859" t="str">
        <f>IF(AOM39="×",TIME(0,0,0),IF(AOW4="非常勤",ANL39,ANX39))</f>
        <v>　</v>
      </c>
      <c r="AOK39" s="860"/>
      <c r="AOL39" s="861"/>
      <c r="AOM39" s="352"/>
      <c r="AON39" s="859" t="str">
        <f>IF(AOQ39="×",TIME(0,0,0),IF(AOW4="非常勤",ANO39,AOA39))</f>
        <v>　</v>
      </c>
      <c r="AOO39" s="860"/>
      <c r="AOP39" s="861"/>
      <c r="AOQ39" s="352"/>
      <c r="AOR39" s="859" t="str">
        <f>IF(AOU39="×",TIME(0,0,0),IF(AOW4="非常勤",ANR39,AOD39))</f>
        <v>　</v>
      </c>
      <c r="AOS39" s="860"/>
      <c r="AOT39" s="861"/>
      <c r="AOU39" s="352"/>
      <c r="AOV39" s="859" t="str">
        <f>IF(AOY39="×",TIME(0,0,0),IF(AOW4="非常勤",ANU39,AOG39))</f>
        <v>　</v>
      </c>
      <c r="AOW39" s="860"/>
      <c r="AOX39" s="861"/>
      <c r="AOY39" s="352"/>
      <c r="AOZ39" s="862"/>
      <c r="APA39" s="863"/>
      <c r="APB39" s="862"/>
      <c r="APC39" s="864"/>
      <c r="APD39" s="863"/>
      <c r="APE39" s="865"/>
      <c r="APF39" s="866"/>
      <c r="APG39" s="866"/>
      <c r="APH39" s="867"/>
    </row>
    <row r="40" spans="1:1100" ht="15" customHeight="1">
      <c r="A40" s="377">
        <f>DAY(DATE('別紙2-1【初めに入力】'!$W$2,'別紙2-1【初めに入力】'!$Q$2,A39+1))</f>
        <v>26</v>
      </c>
      <c r="B40" s="378" t="str">
        <f>IF(IFERROR(MATCH(DATE('別紙2-1【初めに入力】'!$W$2,'別紙2-1【初めに入力】'!$Q$2,$A40),万年カレンダー・祝日!$K$2:$K$27,0),0)&gt;=1,"祝",TEXT(WEEKDAY(DATE('別紙2-1【初めに入力】'!$W$2,'別紙2-1【初めに入力】'!$Q$2,'別表_個別勤務状況（1～20）'!A40)),"aaa"))</f>
        <v>日</v>
      </c>
      <c r="C40" s="797"/>
      <c r="D40" s="797"/>
      <c r="E40" s="797"/>
      <c r="F40" s="797"/>
      <c r="G40" s="856" t="str">
        <f>IFERROR(IF(OR(B40="日",B40="祝",B40=0,C40=""),"　",MAX(IF(AND(C40&lt;=G14,E40&gt;H14),H14-G14,IF(AND(C40&gt;G14,E40&lt;=H14),E40-C40,IF(AND(C40&lt;=G14,E40&lt;=H14),E40-G14,IF(AND(C40&gt;G14,E40&gt;H14),H14-C40,0)))),0)),0)</f>
        <v>　</v>
      </c>
      <c r="H40" s="857"/>
      <c r="I40" s="858"/>
      <c r="J40" s="856" t="str">
        <f>IFERROR(IF(OR(B40="日",B40="祝",B40=0,C40=""),"　",MAX(IF(AND(C40&gt;M14,E40&gt;K14),0,IF(AND(C40&lt;=M14,C40&gt;J14,E40&gt;K14),M14-C40,IF(AND(C40&lt;=M14,C40&lt;=J14,E40&gt;K14),M14-J14,IF(AND(C40&gt;J14,E40&lt;=K14),E40-C40,IF(AND(C40&lt;=J14,E40&lt;=K14),E40-J14,0))))),0)),0)</f>
        <v>　</v>
      </c>
      <c r="K40" s="857"/>
      <c r="L40" s="858"/>
      <c r="M40" s="856" t="str">
        <f>IFERROR(IF(OR(B40="日",B40="祝",B40=0,C40=""),"　",MAX(IF(AND(C40&lt;=M14,E40&gt;N14),N14-M14,IF(E40&lt;=N14,0,IF(AND(C40&gt;M14,E40&gt;N14),N14-C40,0))),0)),0)</f>
        <v>　</v>
      </c>
      <c r="N40" s="857"/>
      <c r="O40" s="858"/>
      <c r="P40" s="856" t="str">
        <f>IFERROR(IF(OR(B40="日",B40="祝",B40=0,C40=""),"　",MAX(IF(C40&gt;P14,E40-C40,IF(C40&lt;=P14,E40-P14,0)),0)),0)</f>
        <v>　</v>
      </c>
      <c r="Q40" s="857"/>
      <c r="R40" s="858"/>
      <c r="S40" s="856" t="str">
        <f>IFERROR(IF(OR(B40="日",B40="祝",B40=0,C40=""),"　",MAX(IF(AND(C40&lt;=S14,E40&gt;T14),T14-S14,IF(AND(C40&gt;S14,E40&lt;=T14),E40-C40,IF(AND(C40&lt;=S14,E40&lt;=T14),E40-S14,IF(AND(C40&gt;S14,E40&gt;T14),T14-C40,0)))),0)),0)</f>
        <v>　</v>
      </c>
      <c r="T40" s="857"/>
      <c r="U40" s="858"/>
      <c r="V40" s="856" t="str">
        <f>IFERROR(IF(OR(B40="日",B40="祝",B40=0,C40=""),"　",MAX(IF(AND(C40&gt;Y14,E40&gt;W14),0,IF(AND(C40&lt;=Y14,C40&gt;V14,E40&gt;W14),Y14-C40,IF(AND(C40&lt;=Y14,C40&lt;=V14,E40&gt;W14),Y14-V14,IF(AND(C40&gt;V14,E40&lt;=W14),E40-C40,IF(AND(C40&lt;=V14,E40&lt;=W14),E40-V14,0))))),0)),0)</f>
        <v>　</v>
      </c>
      <c r="W40" s="857"/>
      <c r="X40" s="858"/>
      <c r="Y40" s="856" t="str">
        <f>IFERROR(IF(OR(B40="日",B40="祝",B40=0,C40=""),"　",MAX(IF(AND(C40&lt;=Y14,E40&gt;Z14),Z14-Y14,IF(E40&lt;=Z14,0,IF(AND(C40&gt;Y14,E40&gt;Z14),Z14-C40,0))),0)),0)</f>
        <v>　</v>
      </c>
      <c r="Z40" s="857"/>
      <c r="AA40" s="858"/>
      <c r="AB40" s="856" t="str">
        <f t="shared" si="0"/>
        <v>　</v>
      </c>
      <c r="AC40" s="857"/>
      <c r="AD40" s="858"/>
      <c r="AE40" s="954" t="str">
        <f>IF(AH40="×",TIME(0,0,0),IF(AR4="非常勤",G40,S40))</f>
        <v>　</v>
      </c>
      <c r="AF40" s="885"/>
      <c r="AG40" s="885"/>
      <c r="AH40" s="352"/>
      <c r="AI40" s="954" t="str">
        <f>IF(AL40="×",TIME(0,0,0),IF(AR4="非常勤",J40,V40))</f>
        <v>　</v>
      </c>
      <c r="AJ40" s="885"/>
      <c r="AK40" s="885"/>
      <c r="AL40" s="352"/>
      <c r="AM40" s="954" t="str">
        <f>IF(AP40="×",TIME(0,0,0),IF(AR4="非常勤",M40,Y40))</f>
        <v>　</v>
      </c>
      <c r="AN40" s="885"/>
      <c r="AO40" s="885"/>
      <c r="AP40" s="352"/>
      <c r="AQ40" s="954" t="str">
        <f>IF(AT40="×",TIME(0,0,0),IF(AR4="非常勤",P40,AB40))</f>
        <v>　</v>
      </c>
      <c r="AR40" s="885"/>
      <c r="AS40" s="955"/>
      <c r="AT40" s="352"/>
      <c r="AU40" s="956"/>
      <c r="AV40" s="956"/>
      <c r="AW40" s="862"/>
      <c r="AX40" s="864"/>
      <c r="AY40" s="863"/>
      <c r="AZ40" s="865"/>
      <c r="BA40" s="866"/>
      <c r="BB40" s="866"/>
      <c r="BC40" s="867"/>
      <c r="BD40" s="377">
        <f>$A$40</f>
        <v>26</v>
      </c>
      <c r="BE40" s="378" t="str">
        <f>$B$40</f>
        <v>日</v>
      </c>
      <c r="BF40" s="854"/>
      <c r="BG40" s="855"/>
      <c r="BH40" s="854"/>
      <c r="BI40" s="855"/>
      <c r="BJ40" s="856" t="str">
        <f>IFERROR(IF(OR(BE40="日",BE40="祝",BE40=0,BF40=""),"　",MAX(IF(AND(BF40&lt;=BJ14,BH40&gt;BK14),BK14-BJ14,IF(AND(BF40&gt;BJ14,BH40&lt;=BK14),BH40-BF40,IF(AND(BF40&lt;=BJ14,BH40&lt;=BK14),BH40-BJ14,IF(AND(BF40&gt;BJ14,BH40&gt;BK14),BK14-BF40,0)))),0)),0)</f>
        <v>　</v>
      </c>
      <c r="BK40" s="857"/>
      <c r="BL40" s="858"/>
      <c r="BM40" s="856" t="str">
        <f>IFERROR(IF(OR(BE40="日",BE40="祝",BE40=0,BF40=""),"　",MAX(IF(AND(BF40&gt;BP14,BH40&gt;BN14),0,IF(AND(BF40&lt;=BP14,BF40&gt;BM14,BH40&gt;BN14),BP14-BF40,IF(AND(BF40&lt;=BP14,BF40&lt;=BM14,BH40&gt;BN14),BP14-BM14,IF(AND(BF40&gt;BM14,BH40&lt;=BN14),BH40-BF40,IF(AND(BF40&lt;=BM14,BH40&lt;=BN14),BH40-BM14,0))))),0)),0)</f>
        <v>　</v>
      </c>
      <c r="BN40" s="857"/>
      <c r="BO40" s="858"/>
      <c r="BP40" s="856" t="str">
        <f>IFERROR(IF(OR(BE40="日",BE40="祝",BE40=0,BF40=""),"　",MAX(IF(AND(BF40&lt;=BP14,BH40&gt;BQ14),BQ14-BP14,IF(BH40&lt;=BQ14,0,IF(AND(BF40&gt;BP14,BH40&gt;BQ14),BQ14-BF40,0))),0)),0)</f>
        <v>　</v>
      </c>
      <c r="BQ40" s="857"/>
      <c r="BR40" s="858"/>
      <c r="BS40" s="856" t="str">
        <f>IFERROR(IF(OR(BE40="日",BE40="祝",BE40=0,BF40=""),"　",MAX(IF(BF40&gt;BS14,BH40-BF40,IF(BF40&lt;=BS14,BH40-BS14,0)),0)),0)</f>
        <v>　</v>
      </c>
      <c r="BT40" s="857"/>
      <c r="BU40" s="858"/>
      <c r="BV40" s="856" t="str">
        <f>IFERROR(IF(OR(BE40="日",BE40="祝",BE40=0,BF40=""),"　",MAX(IF(AND(BF40&lt;=BV14,BH40&gt;BW14),BW14-BV14,IF(AND(BF40&gt;BV14,BH40&lt;=BW14),BH40-BF40,IF(AND(BF40&lt;=BV14,BH40&lt;=BW14),BH40-BV14,IF(AND(BF40&gt;BV14,BH40&gt;BW14),BW14-BF40,0)))),0)),0)</f>
        <v>　</v>
      </c>
      <c r="BW40" s="857"/>
      <c r="BX40" s="858"/>
      <c r="BY40" s="856" t="str">
        <f>IFERROR(IF(OR(BE40="日",BE40="祝",BE40=0,BF40=""),"　",MAX(IF(AND(BF40&gt;CB14,BH40&gt;BZ14),0,IF(AND(BF40&lt;=CB14,BF40&gt;BY14,BH40&gt;BZ14),CB14-BF40,IF(AND(BF40&lt;=CB14,BF40&lt;=BY14,BH40&gt;BZ14),CB14-BY14,IF(AND(BF40&gt;BY14,BH40&lt;=BZ14),BH40-BF40,IF(AND(BF40&lt;=BY14,BH40&lt;=BZ14),BH40-BY14,0))))),0)),0)</f>
        <v>　</v>
      </c>
      <c r="BZ40" s="857"/>
      <c r="CA40" s="858"/>
      <c r="CB40" s="856" t="str">
        <f>IFERROR(IF(OR(BE40="日",BE40="祝",BE40=0,BF40=""),"　",MAX(IF(AND(BF40&lt;=CB14,BH40&gt;CC14),CC14-CB14,IF(BH40&lt;=CC14,0,IF(AND(BF40&gt;CB14,BH40&gt;CC14),CC14-BF40,0))),0)),0)</f>
        <v>　</v>
      </c>
      <c r="CC40" s="857"/>
      <c r="CD40" s="858"/>
      <c r="CE40" s="856" t="str">
        <f t="shared" si="1"/>
        <v>　</v>
      </c>
      <c r="CF40" s="857"/>
      <c r="CG40" s="858"/>
      <c r="CH40" s="859" t="str">
        <f>IF(CK40="×",TIME(0,0,0),IF(CU4="非常勤",BJ40,BV40))</f>
        <v>　</v>
      </c>
      <c r="CI40" s="860"/>
      <c r="CJ40" s="861"/>
      <c r="CK40" s="352"/>
      <c r="CL40" s="859" t="str">
        <f>IF(CO40="×",TIME(0,0,0),IF(CU4="非常勤",BM40,BY40))</f>
        <v>　</v>
      </c>
      <c r="CM40" s="860"/>
      <c r="CN40" s="861"/>
      <c r="CO40" s="352"/>
      <c r="CP40" s="859" t="str">
        <f>IF(CS40="×",TIME(0,0,0),IF(CU4="非常勤",BP40,CB40))</f>
        <v>　</v>
      </c>
      <c r="CQ40" s="860"/>
      <c r="CR40" s="861"/>
      <c r="CS40" s="352"/>
      <c r="CT40" s="859" t="str">
        <f>IF(CW40="×",TIME(0,0,0),IF(CU4="非常勤",BS40,CE40))</f>
        <v>　</v>
      </c>
      <c r="CU40" s="860"/>
      <c r="CV40" s="861"/>
      <c r="CW40" s="352"/>
      <c r="CX40" s="862"/>
      <c r="CY40" s="863"/>
      <c r="CZ40" s="862"/>
      <c r="DA40" s="864"/>
      <c r="DB40" s="863"/>
      <c r="DC40" s="865"/>
      <c r="DD40" s="866"/>
      <c r="DE40" s="866"/>
      <c r="DF40" s="867"/>
      <c r="DG40" s="377">
        <f>$A$40</f>
        <v>26</v>
      </c>
      <c r="DH40" s="378" t="str">
        <f>$B$40</f>
        <v>日</v>
      </c>
      <c r="DI40" s="854"/>
      <c r="DJ40" s="855"/>
      <c r="DK40" s="854"/>
      <c r="DL40" s="855"/>
      <c r="DM40" s="856" t="str">
        <f>IFERROR(IF(OR(DH40="日",DH40="祝",DH40=0,DI40=""),"　",MAX(IF(AND(DI40&lt;=DM14,DK40&gt;DN14),DN14-DM14,IF(AND(DI40&gt;DM14,DK40&lt;=DN14),DK40-DI40,IF(AND(DI40&lt;=DM14,DK40&lt;=DN14),DK40-DM14,IF(AND(DI40&gt;DM14,DK40&gt;DN14),DN14-DI40,0)))),0)),0)</f>
        <v>　</v>
      </c>
      <c r="DN40" s="857"/>
      <c r="DO40" s="858"/>
      <c r="DP40" s="856" t="str">
        <f>IFERROR(IF(OR(DH40="日",DH40="祝",DH40=0,DI40=""),"　",MAX(IF(AND(DI40&gt;DS14,DK40&gt;DQ14),0,IF(AND(DI40&lt;=DS14,DI40&gt;DP14,DK40&gt;DQ14),DS14-DI40,IF(AND(DI40&lt;=DS14,DI40&lt;=DP14,DK40&gt;DQ14),DS14-DP14,IF(AND(DI40&gt;DP14,DK40&lt;=DQ14),DK40-DI40,IF(AND(DI40&lt;=DP14,DK40&lt;=DQ14),DK40-DP14,0))))),0)),0)</f>
        <v>　</v>
      </c>
      <c r="DQ40" s="857"/>
      <c r="DR40" s="858"/>
      <c r="DS40" s="856" t="str">
        <f>IFERROR(IF(OR(DH40="日",DH40="祝",DH40=0,DI40=""),"　",MAX(IF(AND(DI40&lt;=DS14,DK40&gt;DT14),DT14-DS14,IF(DK40&lt;=DT14,0,IF(AND(DI40&gt;DS14,DK40&gt;DT14),DT14-DI40,0))),0)),0)</f>
        <v>　</v>
      </c>
      <c r="DT40" s="857"/>
      <c r="DU40" s="858"/>
      <c r="DV40" s="856" t="str">
        <f>IFERROR(IF(OR(DH40="日",DH40="祝",DH40=0,DI40=""),"　",MAX(IF(DI40&gt;DV14,DK40-DI40,IF(DI40&lt;=DV14,DK40-DV14,0)),0)),0)</f>
        <v>　</v>
      </c>
      <c r="DW40" s="857"/>
      <c r="DX40" s="858"/>
      <c r="DY40" s="856" t="str">
        <f>IFERROR(IF(OR(DH40="日",DH40="祝",DH40=0,DI40=""),"　",MAX(IF(AND(DI40&lt;=DY14,DK40&gt;DZ14),DZ14-DY14,IF(AND(DI40&gt;DY14,DK40&lt;=DZ14),DK40-DI40,IF(AND(DI40&lt;=DY14,DK40&lt;=DZ14),DK40-DY14,IF(AND(DI40&gt;DY14,DK40&gt;DZ14),DZ14-DI40,0)))),0)),0)</f>
        <v>　</v>
      </c>
      <c r="DZ40" s="857"/>
      <c r="EA40" s="858"/>
      <c r="EB40" s="856" t="str">
        <f>IFERROR(IF(OR(DH40="日",DH40="祝",DH40=0,DI40=""),"　",MAX(IF(AND(DI40&gt;EE14,DK40&gt;EC14),0,IF(AND(DI40&lt;=EE14,DI40&gt;EB14,DK40&gt;EC14),EE14-DI40,IF(AND(DI40&lt;=EE14,DI40&lt;=EB14,DK40&gt;EC14),EE14-EB14,IF(AND(DI40&gt;EB14,DK40&lt;=EC14),DK40-DI40,IF(AND(DI40&lt;=EB14,DK40&lt;=EC14),DK40-EB14,0))))),0)),0)</f>
        <v>　</v>
      </c>
      <c r="EC40" s="857"/>
      <c r="ED40" s="858"/>
      <c r="EE40" s="856" t="str">
        <f>IFERROR(IF(OR(DH40="日",DH40="祝",DH40=0,DI40=""),"　",MAX(IF(AND(DI40&lt;=EE14,DK40&gt;EF14),EF14-EE14,IF(DK40&lt;=EF14,0,IF(AND(DI40&gt;EE14,DK40&gt;EF14),EF14-DI40,0))),0)),0)</f>
        <v>　</v>
      </c>
      <c r="EF40" s="857"/>
      <c r="EG40" s="858"/>
      <c r="EH40" s="856" t="str">
        <f t="shared" si="2"/>
        <v>　</v>
      </c>
      <c r="EI40" s="857"/>
      <c r="EJ40" s="858"/>
      <c r="EK40" s="859" t="str">
        <f>IF(EN40="×",TIME(0,0,0),IF(EX4="非常勤",DM40,DY40))</f>
        <v>　</v>
      </c>
      <c r="EL40" s="860"/>
      <c r="EM40" s="861"/>
      <c r="EN40" s="352"/>
      <c r="EO40" s="859" t="str">
        <f>IF(ER40="×",TIME(0,0,0),IF(EX4="非常勤",DP40,EB40))</f>
        <v>　</v>
      </c>
      <c r="EP40" s="860"/>
      <c r="EQ40" s="861"/>
      <c r="ER40" s="352"/>
      <c r="ES40" s="859" t="str">
        <f>IF(EV40="×",TIME(0,0,0),IF(EX4="非常勤",DS40,EE40))</f>
        <v>　</v>
      </c>
      <c r="ET40" s="860"/>
      <c r="EU40" s="861"/>
      <c r="EV40" s="352"/>
      <c r="EW40" s="859" t="str">
        <f>IF(EZ40="×",TIME(0,0,0),IF(EX4="非常勤",DV40,EH40))</f>
        <v>　</v>
      </c>
      <c r="EX40" s="860"/>
      <c r="EY40" s="861"/>
      <c r="EZ40" s="352"/>
      <c r="FA40" s="862"/>
      <c r="FB40" s="863"/>
      <c r="FC40" s="862"/>
      <c r="FD40" s="864"/>
      <c r="FE40" s="863"/>
      <c r="FF40" s="865"/>
      <c r="FG40" s="866"/>
      <c r="FH40" s="866"/>
      <c r="FI40" s="867"/>
      <c r="FJ40" s="377">
        <f>$A$40</f>
        <v>26</v>
      </c>
      <c r="FK40" s="378" t="str">
        <f>$B$40</f>
        <v>日</v>
      </c>
      <c r="FL40" s="854"/>
      <c r="FM40" s="855"/>
      <c r="FN40" s="854"/>
      <c r="FO40" s="855"/>
      <c r="FP40" s="856" t="str">
        <f>IFERROR(IF(OR(FK40="日",FK40="祝",FK40=0,FL40=""),"　",MAX(IF(AND(FL40&lt;=FP14,FN40&gt;FQ14),FQ14-FP14,IF(AND(FL40&gt;FP14,FN40&lt;=FQ14),FN40-FL40,IF(AND(FL40&lt;=FP14,FN40&lt;=FQ14),FN40-FP14,IF(AND(FL40&gt;FP14,FN40&gt;FQ14),FQ14-FL40,0)))),0)),0)</f>
        <v>　</v>
      </c>
      <c r="FQ40" s="857"/>
      <c r="FR40" s="858"/>
      <c r="FS40" s="856" t="str">
        <f>IFERROR(IF(OR(FK40="日",FK40="祝",FK40=0,FL40=""),"　",MAX(IF(AND(FL40&gt;FV14,FN40&gt;FT14),0,IF(AND(FL40&lt;=FV14,FL40&gt;FS14,FN40&gt;FT14),FV14-FL40,IF(AND(FL40&lt;=FV14,FL40&lt;=FS14,FN40&gt;FT14),FV14-FS14,IF(AND(FL40&gt;FS14,FN40&lt;=FT14),FN40-FL40,IF(AND(FL40&lt;=FS14,FN40&lt;=FT14),FN40-FS14,0))))),0)),0)</f>
        <v>　</v>
      </c>
      <c r="FT40" s="857"/>
      <c r="FU40" s="858"/>
      <c r="FV40" s="856" t="str">
        <f>IFERROR(IF(OR(FK40="日",FK40="祝",FK40=0,FL40=""),"　",MAX(IF(AND(FL40&lt;=FV14,FN40&gt;FW14),FW14-FV14,IF(FN40&lt;=FW14,0,IF(AND(FL40&gt;FV14,FN40&gt;FW14),FW14-FL40,0))),0)),0)</f>
        <v>　</v>
      </c>
      <c r="FW40" s="857"/>
      <c r="FX40" s="858"/>
      <c r="FY40" s="856" t="str">
        <f>IFERROR(IF(OR(FK40="日",FK40="祝",FK40=0,FL40=""),"　",MAX(IF(FL40&gt;FY14,FN40-FL40,IF(FL40&lt;=FY14,FN40-FY14,0)),0)),0)</f>
        <v>　</v>
      </c>
      <c r="FZ40" s="857"/>
      <c r="GA40" s="858"/>
      <c r="GB40" s="856" t="str">
        <f>IFERROR(IF(OR(FK40="日",FK40="祝",FK40=0,FL40=""),"　",MAX(IF(AND(FL40&lt;=GB14,FN40&gt;GC14),GC14-GB14,IF(AND(FL40&gt;GB14,FN40&lt;=GC14),FN40-FL40,IF(AND(FL40&lt;=GB14,FN40&lt;=GC14),FN40-GB14,IF(AND(FL40&gt;GB14,FN40&gt;GC14),GC14-FL40,0)))),0)),0)</f>
        <v>　</v>
      </c>
      <c r="GC40" s="857"/>
      <c r="GD40" s="858"/>
      <c r="GE40" s="856" t="str">
        <f>IFERROR(IF(OR(FK40="日",FK40="祝",FK40=0,FL40=""),"　",MAX(IF(AND(FL40&gt;GH14,FN40&gt;GF14),0,IF(AND(FL40&lt;=GH14,FL40&gt;GE14,FN40&gt;GF14),GH14-FL40,IF(AND(FL40&lt;=GH14,FL40&lt;=GE14,FN40&gt;GF14),GH14-GE14,IF(AND(FL40&gt;GE14,FN40&lt;=GF14),FN40-FL40,IF(AND(FL40&lt;=GE14,FN40&lt;=GF14),FN40-GE14,0))))),0)),0)</f>
        <v>　</v>
      </c>
      <c r="GF40" s="857"/>
      <c r="GG40" s="858"/>
      <c r="GH40" s="856" t="str">
        <f>IFERROR(IF(OR(FK40="日",FK40="祝",FK40=0,FL40=""),"　",MAX(IF(AND(FL40&lt;=GH14,FN40&gt;GI14),GI14-GH14,IF(FN40&lt;=GI14,0,IF(AND(FL40&gt;GH14,FN40&gt;GI14),GI14-FL40,0))),0)),0)</f>
        <v>　</v>
      </c>
      <c r="GI40" s="857"/>
      <c r="GJ40" s="858"/>
      <c r="GK40" s="856" t="str">
        <f t="shared" si="3"/>
        <v>　</v>
      </c>
      <c r="GL40" s="857"/>
      <c r="GM40" s="858"/>
      <c r="GN40" s="859" t="str">
        <f>IF(GQ40="×",TIME(0,0,0),IF(HA4="非常勤",FP40,GB40))</f>
        <v>　</v>
      </c>
      <c r="GO40" s="860"/>
      <c r="GP40" s="861"/>
      <c r="GQ40" s="352"/>
      <c r="GR40" s="859" t="str">
        <f>IF(GU40="×",TIME(0,0,0),IF(HA4="非常勤",FS40,GE40))</f>
        <v>　</v>
      </c>
      <c r="GS40" s="860"/>
      <c r="GT40" s="861"/>
      <c r="GU40" s="352"/>
      <c r="GV40" s="859" t="str">
        <f>IF(GY40="×",TIME(0,0,0),IF(HA4="非常勤",FV40,GH40))</f>
        <v>　</v>
      </c>
      <c r="GW40" s="860"/>
      <c r="GX40" s="861"/>
      <c r="GY40" s="352"/>
      <c r="GZ40" s="859" t="str">
        <f>IF(HC40="×",TIME(0,0,0),IF(HA4="非常勤",FY40,GK40))</f>
        <v>　</v>
      </c>
      <c r="HA40" s="860"/>
      <c r="HB40" s="861"/>
      <c r="HC40" s="352"/>
      <c r="HD40" s="862"/>
      <c r="HE40" s="863"/>
      <c r="HF40" s="862"/>
      <c r="HG40" s="864"/>
      <c r="HH40" s="863"/>
      <c r="HI40" s="865"/>
      <c r="HJ40" s="866"/>
      <c r="HK40" s="866"/>
      <c r="HL40" s="867"/>
      <c r="HM40" s="377">
        <f>$A$40</f>
        <v>26</v>
      </c>
      <c r="HN40" s="378" t="str">
        <f>$B$40</f>
        <v>日</v>
      </c>
      <c r="HO40" s="854"/>
      <c r="HP40" s="855"/>
      <c r="HQ40" s="854"/>
      <c r="HR40" s="855"/>
      <c r="HS40" s="856" t="str">
        <f>IFERROR(IF(OR(HN40="日",HN40="祝",HN40=0,HO40=""),"　",MAX(IF(AND(HO40&lt;=HS14,HQ40&gt;HT14),HT14-HS14,IF(AND(HO40&gt;HS14,HQ40&lt;=HT14),HQ40-HO40,IF(AND(HO40&lt;=HS14,HQ40&lt;=HT14),HQ40-HS14,IF(AND(HO40&gt;HS14,HQ40&gt;HT14),HT14-HO40,0)))),0)),0)</f>
        <v>　</v>
      </c>
      <c r="HT40" s="857"/>
      <c r="HU40" s="858"/>
      <c r="HV40" s="856" t="str">
        <f>IFERROR(IF(OR(HN40="日",HN40="祝",HN40=0,HO40=""),"　",MAX(IF(AND(HO40&gt;HY14,HQ40&gt;HW14),0,IF(AND(HO40&lt;=HY14,HO40&gt;HV14,HQ40&gt;HW14),HY14-HO40,IF(AND(HO40&lt;=HY14,HO40&lt;=HV14,HQ40&gt;HW14),HY14-HV14,IF(AND(HO40&gt;HV14,HQ40&lt;=HW14),HQ40-HO40,IF(AND(HO40&lt;=HV14,HQ40&lt;=HW14),HQ40-HV14,0))))),0)),0)</f>
        <v>　</v>
      </c>
      <c r="HW40" s="857"/>
      <c r="HX40" s="858"/>
      <c r="HY40" s="856" t="str">
        <f>IFERROR(IF(OR(HN40="日",HN40="祝",HN40=0,HO40=""),"　",MAX(IF(AND(HO40&lt;=HY14,HQ40&gt;HZ14),HZ14-HY14,IF(HQ40&lt;=HZ14,0,IF(AND(HO40&gt;HY14,HQ40&gt;HZ14),HZ14-HO40,0))),0)),0)</f>
        <v>　</v>
      </c>
      <c r="HZ40" s="857"/>
      <c r="IA40" s="858"/>
      <c r="IB40" s="856" t="str">
        <f>IFERROR(IF(OR(HN40="日",HN40="祝",HN40=0,HO40=""),"　",MAX(IF(HO40&gt;IB14,HQ40-HO40,IF(HO40&lt;=IB14,HQ40-IB14,0)),0)),0)</f>
        <v>　</v>
      </c>
      <c r="IC40" s="857"/>
      <c r="ID40" s="858"/>
      <c r="IE40" s="856" t="str">
        <f>IFERROR(IF(OR(HN40="日",HN40="祝",HN40=0,HO40=""),"　",MAX(IF(AND(HO40&lt;=IE14,HQ40&gt;IF14),IF14-IE14,IF(AND(HO40&gt;IE14,HQ40&lt;=IF14),HQ40-HO40,IF(AND(HO40&lt;=IE14,HQ40&lt;=IF14),HQ40-IE14,IF(AND(HO40&gt;IE14,HQ40&gt;IF14),IF14-HO40,0)))),0)),0)</f>
        <v>　</v>
      </c>
      <c r="IF40" s="857"/>
      <c r="IG40" s="858"/>
      <c r="IH40" s="856" t="str">
        <f>IFERROR(IF(OR(HN40="日",HN40="祝",HN40=0,HO40=""),"　",MAX(IF(AND(HO40&gt;IK14,HQ40&gt;II14),0,IF(AND(HO40&lt;=IK14,HO40&gt;IH14,HQ40&gt;II14),IK14-HO40,IF(AND(HO40&lt;=IK14,HO40&lt;=IH14,HQ40&gt;II14),IK14-IH14,IF(AND(HO40&gt;IH14,HQ40&lt;=II14),HQ40-HO40,IF(AND(HO40&lt;=IH14,HQ40&lt;=II14),HQ40-IH14,0))))),0)),0)</f>
        <v>　</v>
      </c>
      <c r="II40" s="857"/>
      <c r="IJ40" s="858"/>
      <c r="IK40" s="856" t="str">
        <f>IFERROR(IF(OR(HN40="日",HN40="祝",HN40=0,HO40=""),"　",MAX(IF(AND(HO40&lt;=IK14,HQ40&gt;IL14),IL14-IK14,IF(HQ40&lt;=IL14,0,IF(AND(HO40&gt;IK14,HQ40&gt;IL14),IL14-HO40,0))),0)),0)</f>
        <v>　</v>
      </c>
      <c r="IL40" s="857"/>
      <c r="IM40" s="858"/>
      <c r="IN40" s="856" t="str">
        <f t="shared" si="4"/>
        <v>　</v>
      </c>
      <c r="IO40" s="857"/>
      <c r="IP40" s="858"/>
      <c r="IQ40" s="859" t="str">
        <f>IF(IT40="×",TIME(0,0,0),IF(JD4="非常勤",HS40,IE40))</f>
        <v>　</v>
      </c>
      <c r="IR40" s="860"/>
      <c r="IS40" s="861"/>
      <c r="IT40" s="352"/>
      <c r="IU40" s="859" t="str">
        <f>IF(IX40="×",TIME(0,0,0),IF(JD4="非常勤",HV40,IH40))</f>
        <v>　</v>
      </c>
      <c r="IV40" s="860"/>
      <c r="IW40" s="861"/>
      <c r="IX40" s="352"/>
      <c r="IY40" s="859" t="str">
        <f>IF(JB40="×",TIME(0,0,0),IF(JD4="非常勤",HY40,IK40))</f>
        <v>　</v>
      </c>
      <c r="IZ40" s="860"/>
      <c r="JA40" s="861"/>
      <c r="JB40" s="352"/>
      <c r="JC40" s="859" t="str">
        <f>IF(JF40="×",TIME(0,0,0),IF(JD4="非常勤",IB40,IN40))</f>
        <v>　</v>
      </c>
      <c r="JD40" s="860"/>
      <c r="JE40" s="861"/>
      <c r="JF40" s="352"/>
      <c r="JG40" s="862"/>
      <c r="JH40" s="863"/>
      <c r="JI40" s="862"/>
      <c r="JJ40" s="864"/>
      <c r="JK40" s="863"/>
      <c r="JL40" s="865"/>
      <c r="JM40" s="866"/>
      <c r="JN40" s="866"/>
      <c r="JO40" s="867"/>
      <c r="JP40" s="377">
        <f>$A$40</f>
        <v>26</v>
      </c>
      <c r="JQ40" s="378" t="str">
        <f>$B$40</f>
        <v>日</v>
      </c>
      <c r="JR40" s="854"/>
      <c r="JS40" s="855"/>
      <c r="JT40" s="854"/>
      <c r="JU40" s="855"/>
      <c r="JV40" s="856" t="str">
        <f>IFERROR(IF(OR(JQ40="日",JQ40="祝",JQ40=0,JR40=""),"　",MAX(IF(AND(JR40&lt;=JV14,JT40&gt;JW14),JW14-JV14,IF(AND(JR40&gt;JV14,JT40&lt;=JW14),JT40-JR40,IF(AND(JR40&lt;=JV14,JT40&lt;=JW14),JT40-JV14,IF(AND(JR40&gt;JV14,JT40&gt;JW14),JW14-JR40,0)))),0)),0)</f>
        <v>　</v>
      </c>
      <c r="JW40" s="857"/>
      <c r="JX40" s="858"/>
      <c r="JY40" s="856" t="str">
        <f>IFERROR(IF(OR(JQ40="日",JQ40="祝",JQ40=0,JR40=""),"　",MAX(IF(AND(JR40&gt;KB14,JT40&gt;JZ14),0,IF(AND(JR40&lt;=KB14,JR40&gt;JY14,JT40&gt;JZ14),KB14-JR40,IF(AND(JR40&lt;=KB14,JR40&lt;=JY14,JT40&gt;JZ14),KB14-JY14,IF(AND(JR40&gt;JY14,JT40&lt;=JZ14),JT40-JR40,IF(AND(JR40&lt;=JY14,JT40&lt;=JZ14),JT40-JY14,0))))),0)),0)</f>
        <v>　</v>
      </c>
      <c r="JZ40" s="857"/>
      <c r="KA40" s="858"/>
      <c r="KB40" s="856" t="str">
        <f>IFERROR(IF(OR(JQ40="日",JQ40="祝",JQ40=0,JR40=""),"　",MAX(IF(AND(JR40&lt;=KB14,JT40&gt;KC14),KC14-KB14,IF(JT40&lt;=KC14,0,IF(AND(JR40&gt;KB14,JT40&gt;KC14),KC14-JR40,0))),0)),0)</f>
        <v>　</v>
      </c>
      <c r="KC40" s="857"/>
      <c r="KD40" s="858"/>
      <c r="KE40" s="856" t="str">
        <f>IFERROR(IF(OR(JQ40="日",JQ40="祝",JQ40=0,JR40=""),"　",MAX(IF(JR40&gt;KE14,JT40-JR40,IF(JR40&lt;=KE14,JT40-KE14,0)),0)),0)</f>
        <v>　</v>
      </c>
      <c r="KF40" s="857"/>
      <c r="KG40" s="858"/>
      <c r="KH40" s="856" t="str">
        <f>IFERROR(IF(OR(JQ40="日",JQ40="祝",JQ40=0,JR40=""),"　",MAX(IF(AND(JR40&lt;=KH14,JT40&gt;KI14),KI14-KH14,IF(AND(JR40&gt;KH14,JT40&lt;=KI14),JT40-JR40,IF(AND(JR40&lt;=KH14,JT40&lt;=KI14),JT40-KH14,IF(AND(JR40&gt;KH14,JT40&gt;KI14),KI14-JR40,0)))),0)),0)</f>
        <v>　</v>
      </c>
      <c r="KI40" s="857"/>
      <c r="KJ40" s="858"/>
      <c r="KK40" s="856" t="str">
        <f>IFERROR(IF(OR(JQ40="日",JQ40="祝",JQ40=0,JR40=""),"　",MAX(IF(AND(JR40&gt;KN14,JT40&gt;KL14),0,IF(AND(JR40&lt;=KN14,JR40&gt;KK14,JT40&gt;KL14),KN14-JR40,IF(AND(JR40&lt;=KN14,JR40&lt;=KK14,JT40&gt;KL14),KN14-KK14,IF(AND(JR40&gt;KK14,JT40&lt;=KL14),JT40-JR40,IF(AND(JR40&lt;=KK14,JT40&lt;=KL14),JT40-KK14,0))))),0)),0)</f>
        <v>　</v>
      </c>
      <c r="KL40" s="857"/>
      <c r="KM40" s="858"/>
      <c r="KN40" s="856" t="str">
        <f>IFERROR(IF(OR(JQ40="日",JQ40="祝",JQ40=0,JR40=""),"　",MAX(IF(AND(JR40&lt;=KN14,JT40&gt;KO14),KO14-KN14,IF(JT40&lt;=KO14,0,IF(AND(JR40&gt;KN14,JT40&gt;KO14),KO14-JR40,0))),0)),0)</f>
        <v>　</v>
      </c>
      <c r="KO40" s="857"/>
      <c r="KP40" s="858"/>
      <c r="KQ40" s="856" t="str">
        <f t="shared" si="5"/>
        <v>　</v>
      </c>
      <c r="KR40" s="857"/>
      <c r="KS40" s="858"/>
      <c r="KT40" s="859" t="str">
        <f>IF(KW40="×",TIME(0,0,0),IF(LG4="非常勤",JV40,KH40))</f>
        <v>　</v>
      </c>
      <c r="KU40" s="860"/>
      <c r="KV40" s="861"/>
      <c r="KW40" s="352"/>
      <c r="KX40" s="859" t="str">
        <f>IF(LA40="×",TIME(0,0,0),IF(LG4="非常勤",JY40,KK40))</f>
        <v>　</v>
      </c>
      <c r="KY40" s="860"/>
      <c r="KZ40" s="861"/>
      <c r="LA40" s="352"/>
      <c r="LB40" s="859" t="str">
        <f>IF(LE40="×",TIME(0,0,0),IF(LG4="非常勤",KB40,KN40))</f>
        <v>　</v>
      </c>
      <c r="LC40" s="860"/>
      <c r="LD40" s="861"/>
      <c r="LE40" s="352"/>
      <c r="LF40" s="859" t="str">
        <f>IF(LI40="×",TIME(0,0,0),IF(LG4="非常勤",KE40,KQ40))</f>
        <v>　</v>
      </c>
      <c r="LG40" s="860"/>
      <c r="LH40" s="861"/>
      <c r="LI40" s="352"/>
      <c r="LJ40" s="862"/>
      <c r="LK40" s="863"/>
      <c r="LL40" s="862"/>
      <c r="LM40" s="864"/>
      <c r="LN40" s="863"/>
      <c r="LO40" s="865"/>
      <c r="LP40" s="866"/>
      <c r="LQ40" s="866"/>
      <c r="LR40" s="867"/>
      <c r="LS40" s="377">
        <f>$A$40</f>
        <v>26</v>
      </c>
      <c r="LT40" s="378" t="str">
        <f>$B$40</f>
        <v>日</v>
      </c>
      <c r="LU40" s="854"/>
      <c r="LV40" s="855"/>
      <c r="LW40" s="854"/>
      <c r="LX40" s="855"/>
      <c r="LY40" s="856" t="str">
        <f>IFERROR(IF(OR(LT40="日",LT40="祝",LT40=0,LU40=""),"　",MAX(IF(AND(LU40&lt;=LY14,LW40&gt;LZ14),LZ14-LY14,IF(AND(LU40&gt;LY14,LW40&lt;=LZ14),LW40-LU40,IF(AND(LU40&lt;=LY14,LW40&lt;=LZ14),LW40-LY14,IF(AND(LU40&gt;LY14,LW40&gt;LZ14),LZ14-LU40,0)))),0)),0)</f>
        <v>　</v>
      </c>
      <c r="LZ40" s="857"/>
      <c r="MA40" s="858"/>
      <c r="MB40" s="856" t="str">
        <f>IFERROR(IF(OR(LT40="日",LT40="祝",LT40=0,LU40=""),"　",MAX(IF(AND(LU40&gt;ME14,LW40&gt;MC14),0,IF(AND(LU40&lt;=ME14,LU40&gt;MB14,LW40&gt;MC14),ME14-LU40,IF(AND(LU40&lt;=ME14,LU40&lt;=MB14,LW40&gt;MC14),ME14-MB14,IF(AND(LU40&gt;MB14,LW40&lt;=MC14),LW40-LU40,IF(AND(LU40&lt;=MB14,LW40&lt;=MC14),LW40-MB14,0))))),0)),0)</f>
        <v>　</v>
      </c>
      <c r="MC40" s="857"/>
      <c r="MD40" s="858"/>
      <c r="ME40" s="856" t="str">
        <f>IFERROR(IF(OR(LT40="日",LT40="祝",LT40=0,LU40=""),"　",MAX(IF(AND(LU40&lt;=ME14,LW40&gt;MF14),MF14-ME14,IF(LW40&lt;=MF14,0,IF(AND(LU40&gt;ME14,LW40&gt;MF14),MF14-LU40,0))),0)),0)</f>
        <v>　</v>
      </c>
      <c r="MF40" s="857"/>
      <c r="MG40" s="858"/>
      <c r="MH40" s="856" t="str">
        <f>IFERROR(IF(OR(LT40="日",LT40="祝",LT40=0,LU40=""),"　",MAX(IF(LU40&gt;MH14,LW40-LU40,IF(LU40&lt;=MH14,LW40-MH14,0)),0)),0)</f>
        <v>　</v>
      </c>
      <c r="MI40" s="857"/>
      <c r="MJ40" s="858"/>
      <c r="MK40" s="856" t="str">
        <f>IFERROR(IF(OR(LT40="日",LT40="祝",LT40=0,LU40=""),"　",MAX(IF(AND(LU40&lt;=MK14,LW40&gt;ML14),ML14-MK14,IF(AND(LU40&gt;MK14,LW40&lt;=ML14),LW40-LU40,IF(AND(LU40&lt;=MK14,LW40&lt;=ML14),LW40-MK14,IF(AND(LU40&gt;MK14,LW40&gt;ML14),ML14-LU40,0)))),0)),0)</f>
        <v>　</v>
      </c>
      <c r="ML40" s="857"/>
      <c r="MM40" s="858"/>
      <c r="MN40" s="856" t="str">
        <f>IFERROR(IF(OR(LT40="日",LT40="祝",LT40=0,LU40=""),"　",MAX(IF(AND(LU40&gt;MQ14,LW40&gt;MO14),0,IF(AND(LU40&lt;=MQ14,LU40&gt;MN14,LW40&gt;MO14),MQ14-LU40,IF(AND(LU40&lt;=MQ14,LU40&lt;=MN14,LW40&gt;MO14),MQ14-MN14,IF(AND(LU40&gt;MN14,LW40&lt;=MO14),LW40-LU40,IF(AND(LU40&lt;=MN14,LW40&lt;=MO14),LW40-MN14,0))))),0)),0)</f>
        <v>　</v>
      </c>
      <c r="MO40" s="857"/>
      <c r="MP40" s="858"/>
      <c r="MQ40" s="856" t="str">
        <f>IFERROR(IF(OR(LT40="日",LT40="祝",LT40=0,LU40=""),"　",MAX(IF(AND(LU40&lt;=MQ14,LW40&gt;MR14),MR14-MQ14,IF(LW40&lt;=MR14,0,IF(AND(LU40&gt;MQ14,LW40&gt;MR14),MR14-LU40,0))),0)),0)</f>
        <v>　</v>
      </c>
      <c r="MR40" s="857"/>
      <c r="MS40" s="858"/>
      <c r="MT40" s="856" t="str">
        <f t="shared" si="6"/>
        <v>　</v>
      </c>
      <c r="MU40" s="857"/>
      <c r="MV40" s="858"/>
      <c r="MW40" s="859" t="str">
        <f>IF(MZ40="×",TIME(0,0,0),IF(NJ4="非常勤",LY40,MK40))</f>
        <v>　</v>
      </c>
      <c r="MX40" s="860"/>
      <c r="MY40" s="861"/>
      <c r="MZ40" s="352"/>
      <c r="NA40" s="859" t="str">
        <f>IF(ND40="×",TIME(0,0,0),IF(NJ4="非常勤",MB40,MN40))</f>
        <v>　</v>
      </c>
      <c r="NB40" s="860"/>
      <c r="NC40" s="861"/>
      <c r="ND40" s="352"/>
      <c r="NE40" s="859" t="str">
        <f>IF(NH40="×",TIME(0,0,0),IF(NJ4="非常勤",ME40,MQ40))</f>
        <v>　</v>
      </c>
      <c r="NF40" s="860"/>
      <c r="NG40" s="861"/>
      <c r="NH40" s="352"/>
      <c r="NI40" s="859" t="str">
        <f>IF(NL40="×",TIME(0,0,0),IF(NJ4="非常勤",MH40,MT40))</f>
        <v>　</v>
      </c>
      <c r="NJ40" s="860"/>
      <c r="NK40" s="861"/>
      <c r="NL40" s="352"/>
      <c r="NM40" s="862"/>
      <c r="NN40" s="863"/>
      <c r="NO40" s="862"/>
      <c r="NP40" s="864"/>
      <c r="NQ40" s="863"/>
      <c r="NR40" s="865"/>
      <c r="NS40" s="866"/>
      <c r="NT40" s="866"/>
      <c r="NU40" s="867"/>
      <c r="NV40" s="377">
        <f>$A$40</f>
        <v>26</v>
      </c>
      <c r="NW40" s="378" t="str">
        <f>$B$40</f>
        <v>日</v>
      </c>
      <c r="NX40" s="854"/>
      <c r="NY40" s="855"/>
      <c r="NZ40" s="854"/>
      <c r="OA40" s="855"/>
      <c r="OB40" s="856" t="str">
        <f>IFERROR(IF(OR(NW40="日",NW40="祝",NW40=0,NX40=""),"　",MAX(IF(AND(NX40&lt;=OB14,NZ40&gt;OC14),OC14-OB14,IF(AND(NX40&gt;OB14,NZ40&lt;=OC14),NZ40-NX40,IF(AND(NX40&lt;=OB14,NZ40&lt;=OC14),NZ40-OB14,IF(AND(NX40&gt;OB14,NZ40&gt;OC14),OC14-NX40,0)))),0)),0)</f>
        <v>　</v>
      </c>
      <c r="OC40" s="857"/>
      <c r="OD40" s="858"/>
      <c r="OE40" s="856" t="str">
        <f>IFERROR(IF(OR(NW40="日",NW40="祝",NW40=0,NX40=""),"　",MAX(IF(AND(NX40&gt;OH14,NZ40&gt;OF14),0,IF(AND(NX40&lt;=OH14,NX40&gt;OE14,NZ40&gt;OF14),OH14-NX40,IF(AND(NX40&lt;=OH14,NX40&lt;=OE14,NZ40&gt;OF14),OH14-OE14,IF(AND(NX40&gt;OE14,NZ40&lt;=OF14),NZ40-NX40,IF(AND(NX40&lt;=OE14,NZ40&lt;=OF14),NZ40-OE14,0))))),0)),0)</f>
        <v>　</v>
      </c>
      <c r="OF40" s="857"/>
      <c r="OG40" s="858"/>
      <c r="OH40" s="856" t="str">
        <f>IFERROR(IF(OR(NW40="日",NW40="祝",NW40=0,NX40=""),"　",MAX(IF(AND(NX40&lt;=OH14,NZ40&gt;OI14),OI14-OH14,IF(NZ40&lt;=OI14,0,IF(AND(NX40&gt;OH14,NZ40&gt;OI14),OI14-NX40,0))),0)),0)</f>
        <v>　</v>
      </c>
      <c r="OI40" s="857"/>
      <c r="OJ40" s="858"/>
      <c r="OK40" s="856" t="str">
        <f>IFERROR(IF(OR(NW40="日",NW40="祝",NW40=0,NX40=""),"　",MAX(IF(NX40&gt;OK14,NZ40-NX40,IF(NX40&lt;=OK14,NZ40-OK14,0)),0)),0)</f>
        <v>　</v>
      </c>
      <c r="OL40" s="857"/>
      <c r="OM40" s="858"/>
      <c r="ON40" s="856" t="str">
        <f>IFERROR(IF(OR(NW40="日",NW40="祝",NW40=0,NX40=""),"　",MAX(IF(AND(NX40&lt;=ON14,NZ40&gt;OO14),OO14-ON14,IF(AND(NX40&gt;ON14,NZ40&lt;=OO14),NZ40-NX40,IF(AND(NX40&lt;=ON14,NZ40&lt;=OO14),NZ40-ON14,IF(AND(NX40&gt;ON14,NZ40&gt;OO14),OO14-NX40,0)))),0)),0)</f>
        <v>　</v>
      </c>
      <c r="OO40" s="857"/>
      <c r="OP40" s="858"/>
      <c r="OQ40" s="856" t="str">
        <f>IFERROR(IF(OR(NW40="日",NW40="祝",NW40=0,NX40=""),"　",MAX(IF(AND(NX40&gt;OT14,NZ40&gt;OR14),0,IF(AND(NX40&lt;=OT14,NX40&gt;OQ14,NZ40&gt;OR14),OT14-NX40,IF(AND(NX40&lt;=OT14,NX40&lt;=OQ14,NZ40&gt;OR14),OT14-OQ14,IF(AND(NX40&gt;OQ14,NZ40&lt;=OR14),NZ40-NX40,IF(AND(NX40&lt;=OQ14,NZ40&lt;=OR14),NZ40-OQ14,0))))),0)),0)</f>
        <v>　</v>
      </c>
      <c r="OR40" s="857"/>
      <c r="OS40" s="858"/>
      <c r="OT40" s="856" t="str">
        <f>IFERROR(IF(OR(NW40="日",NW40="祝",NW40=0,NX40=""),"　",MAX(IF(AND(NX40&lt;=OT14,NZ40&gt;OU14),OU14-OT14,IF(NZ40&lt;=OU14,0,IF(AND(NX40&gt;OT14,NZ40&gt;OU14),OU14-NX40,0))),0)),0)</f>
        <v>　</v>
      </c>
      <c r="OU40" s="857"/>
      <c r="OV40" s="858"/>
      <c r="OW40" s="856" t="str">
        <f t="shared" si="7"/>
        <v>　</v>
      </c>
      <c r="OX40" s="857"/>
      <c r="OY40" s="858"/>
      <c r="OZ40" s="859" t="str">
        <f>IF(PC40="×",TIME(0,0,0),IF(PM4="非常勤",OB40,ON40))</f>
        <v>　</v>
      </c>
      <c r="PA40" s="860"/>
      <c r="PB40" s="861"/>
      <c r="PC40" s="352"/>
      <c r="PD40" s="859" t="str">
        <f>IF(PG40="×",TIME(0,0,0),IF(PM4="非常勤",OE40,OQ40))</f>
        <v>　</v>
      </c>
      <c r="PE40" s="860"/>
      <c r="PF40" s="861"/>
      <c r="PG40" s="352"/>
      <c r="PH40" s="859" t="str">
        <f>IF(PK40="×",TIME(0,0,0),IF(PM4="非常勤",OH40,OT40))</f>
        <v>　</v>
      </c>
      <c r="PI40" s="860"/>
      <c r="PJ40" s="861"/>
      <c r="PK40" s="352"/>
      <c r="PL40" s="859" t="str">
        <f>IF(PO40="×",TIME(0,0,0),IF(PM4="非常勤",OK40,OW40))</f>
        <v>　</v>
      </c>
      <c r="PM40" s="860"/>
      <c r="PN40" s="861"/>
      <c r="PO40" s="352"/>
      <c r="PP40" s="862"/>
      <c r="PQ40" s="863"/>
      <c r="PR40" s="862"/>
      <c r="PS40" s="864"/>
      <c r="PT40" s="863"/>
      <c r="PU40" s="865"/>
      <c r="PV40" s="866"/>
      <c r="PW40" s="866"/>
      <c r="PX40" s="867"/>
      <c r="PY40" s="377">
        <f>$A$40</f>
        <v>26</v>
      </c>
      <c r="PZ40" s="378" t="str">
        <f>$B$40</f>
        <v>日</v>
      </c>
      <c r="QA40" s="854"/>
      <c r="QB40" s="855"/>
      <c r="QC40" s="854"/>
      <c r="QD40" s="855"/>
      <c r="QE40" s="856" t="str">
        <f>IFERROR(IF(OR(PZ40="日",PZ40="祝",PZ40=0,QA40=""),"　",MAX(IF(AND(QA40&lt;=QE14,QC40&gt;QF14),QF14-QE14,IF(AND(QA40&gt;QE14,QC40&lt;=QF14),QC40-QA40,IF(AND(QA40&lt;=QE14,QC40&lt;=QF14),QC40-QE14,IF(AND(QA40&gt;QE14,QC40&gt;QF14),QF14-QA40,0)))),0)),0)</f>
        <v>　</v>
      </c>
      <c r="QF40" s="857"/>
      <c r="QG40" s="858"/>
      <c r="QH40" s="856" t="str">
        <f>IFERROR(IF(OR(PZ40="日",PZ40="祝",PZ40=0,QA40=""),"　",MAX(IF(AND(QA40&gt;QK14,QC40&gt;QI14),0,IF(AND(QA40&lt;=QK14,QA40&gt;QH14,QC40&gt;QI14),QK14-QA40,IF(AND(QA40&lt;=QK14,QA40&lt;=QH14,QC40&gt;QI14),QK14-QH14,IF(AND(QA40&gt;QH14,QC40&lt;=QI14),QC40-QA40,IF(AND(QA40&lt;=QH14,QC40&lt;=QI14),QC40-QH14,0))))),0)),0)</f>
        <v>　</v>
      </c>
      <c r="QI40" s="857"/>
      <c r="QJ40" s="858"/>
      <c r="QK40" s="856" t="str">
        <f>IFERROR(IF(OR(PZ40="日",PZ40="祝",PZ40=0,QA40=""),"　",MAX(IF(AND(QA40&lt;=QK14,QC40&gt;QL14),QL14-QK14,IF(QC40&lt;=QL14,0,IF(AND(QA40&gt;QK14,QC40&gt;QL14),QL14-QA40,0))),0)),0)</f>
        <v>　</v>
      </c>
      <c r="QL40" s="857"/>
      <c r="QM40" s="858"/>
      <c r="QN40" s="856" t="str">
        <f>IFERROR(IF(OR(PZ40="日",PZ40="祝",PZ40=0,QA40=""),"　",MAX(IF(QA40&gt;QN14,QC40-QA40,IF(QA40&lt;=QN14,QC40-QN14,0)),0)),0)</f>
        <v>　</v>
      </c>
      <c r="QO40" s="857"/>
      <c r="QP40" s="858"/>
      <c r="QQ40" s="856" t="str">
        <f>IFERROR(IF(OR(PZ40="日",PZ40="祝",PZ40=0,QA40=""),"　",MAX(IF(AND(QA40&lt;=QQ14,QC40&gt;QR14),QR14-QQ14,IF(AND(QA40&gt;QQ14,QC40&lt;=QR14),QC40-QA40,IF(AND(QA40&lt;=QQ14,QC40&lt;=QR14),QC40-QQ14,IF(AND(QA40&gt;QQ14,QC40&gt;QR14),QR14-QA40,0)))),0)),0)</f>
        <v>　</v>
      </c>
      <c r="QR40" s="857"/>
      <c r="QS40" s="858"/>
      <c r="QT40" s="856" t="str">
        <f>IFERROR(IF(OR(PZ40="日",PZ40="祝",PZ40=0,QA40=""),"　",MAX(IF(AND(QA40&gt;QW14,QC40&gt;QU14),0,IF(AND(QA40&lt;=QW14,QA40&gt;QT14,QC40&gt;QU14),QW14-QA40,IF(AND(QA40&lt;=QW14,QA40&lt;=QT14,QC40&gt;QU14),QW14-QT14,IF(AND(QA40&gt;QT14,QC40&lt;=QU14),QC40-QA40,IF(AND(QA40&lt;=QT14,QC40&lt;=QU14),QC40-QT14,0))))),0)),0)</f>
        <v>　</v>
      </c>
      <c r="QU40" s="857"/>
      <c r="QV40" s="858"/>
      <c r="QW40" s="856" t="str">
        <f>IFERROR(IF(OR(PZ40="日",PZ40="祝",PZ40=0,QA40=""),"　",MAX(IF(AND(QA40&lt;=QW14,QC40&gt;QX14),QX14-QW14,IF(QC40&lt;=QX14,0,IF(AND(QA40&gt;QW14,QC40&gt;QX14),QX14-QA40,0))),0)),0)</f>
        <v>　</v>
      </c>
      <c r="QX40" s="857"/>
      <c r="QY40" s="858"/>
      <c r="QZ40" s="856" t="str">
        <f t="shared" si="8"/>
        <v>　</v>
      </c>
      <c r="RA40" s="857"/>
      <c r="RB40" s="858"/>
      <c r="RC40" s="859" t="str">
        <f>IF(RF40="×",TIME(0,0,0),IF(RP4="非常勤",QE40,QQ40))</f>
        <v>　</v>
      </c>
      <c r="RD40" s="860"/>
      <c r="RE40" s="861"/>
      <c r="RF40" s="352"/>
      <c r="RG40" s="859" t="str">
        <f>IF(RJ40="×",TIME(0,0,0),IF(RP4="非常勤",QH40,QT40))</f>
        <v>　</v>
      </c>
      <c r="RH40" s="860"/>
      <c r="RI40" s="861"/>
      <c r="RJ40" s="352"/>
      <c r="RK40" s="859" t="str">
        <f>IF(RN40="×",TIME(0,0,0),IF(RP4="非常勤",QK40,QW40))</f>
        <v>　</v>
      </c>
      <c r="RL40" s="860"/>
      <c r="RM40" s="861"/>
      <c r="RN40" s="352"/>
      <c r="RO40" s="859" t="str">
        <f>IF(RR40="×",TIME(0,0,0),IF(RP4="非常勤",QN40,QZ40))</f>
        <v>　</v>
      </c>
      <c r="RP40" s="860"/>
      <c r="RQ40" s="861"/>
      <c r="RR40" s="352"/>
      <c r="RS40" s="862"/>
      <c r="RT40" s="863"/>
      <c r="RU40" s="862"/>
      <c r="RV40" s="864"/>
      <c r="RW40" s="863"/>
      <c r="RX40" s="865"/>
      <c r="RY40" s="866"/>
      <c r="RZ40" s="866"/>
      <c r="SA40" s="867"/>
      <c r="SB40" s="377">
        <f>$A$40</f>
        <v>26</v>
      </c>
      <c r="SC40" s="378" t="str">
        <f>$B$40</f>
        <v>日</v>
      </c>
      <c r="SD40" s="854"/>
      <c r="SE40" s="855"/>
      <c r="SF40" s="854"/>
      <c r="SG40" s="855"/>
      <c r="SH40" s="856" t="str">
        <f>IFERROR(IF(OR(SC40="日",SC40="祝",SC40=0,SD40=""),"　",MAX(IF(AND(SD40&lt;=SH14,SF40&gt;SI14),SI14-SH14,IF(AND(SD40&gt;SH14,SF40&lt;=SI14),SF40-SD40,IF(AND(SD40&lt;=SH14,SF40&lt;=SI14),SF40-SH14,IF(AND(SD40&gt;SH14,SF40&gt;SI14),SI14-SD40,0)))),0)),0)</f>
        <v>　</v>
      </c>
      <c r="SI40" s="857"/>
      <c r="SJ40" s="858"/>
      <c r="SK40" s="856" t="str">
        <f>IFERROR(IF(OR(SC40="日",SC40="祝",SC40=0,SD40=""),"　",MAX(IF(AND(SD40&gt;SN14,SF40&gt;SL14),0,IF(AND(SD40&lt;=SN14,SD40&gt;SK14,SF40&gt;SL14),SN14-SD40,IF(AND(SD40&lt;=SN14,SD40&lt;=SK14,SF40&gt;SL14),SN14-SK14,IF(AND(SD40&gt;SK14,SF40&lt;=SL14),SF40-SD40,IF(AND(SD40&lt;=SK14,SF40&lt;=SL14),SF40-SK14,0))))),0)),0)</f>
        <v>　</v>
      </c>
      <c r="SL40" s="857"/>
      <c r="SM40" s="858"/>
      <c r="SN40" s="856" t="str">
        <f>IFERROR(IF(OR(SC40="日",SC40="祝",SC40=0,SD40=""),"　",MAX(IF(AND(SD40&lt;=SN14,SF40&gt;SO14),SO14-SN14,IF(SF40&lt;=SO14,0,IF(AND(SD40&gt;SN14,SF40&gt;SO14),SO14-SD40,0))),0)),0)</f>
        <v>　</v>
      </c>
      <c r="SO40" s="857"/>
      <c r="SP40" s="858"/>
      <c r="SQ40" s="856" t="str">
        <f>IFERROR(IF(OR(SC40="日",SC40="祝",SC40=0,SD40=""),"　",MAX(IF(SD40&gt;SQ14,SF40-SD40,IF(SD40&lt;=SQ14,SF40-SQ14,0)),0)),0)</f>
        <v>　</v>
      </c>
      <c r="SR40" s="857"/>
      <c r="SS40" s="858"/>
      <c r="ST40" s="856" t="str">
        <f>IFERROR(IF(OR(SC40="日",SC40="祝",SC40=0,SD40=""),"　",MAX(IF(AND(SD40&lt;=ST14,SF40&gt;SU14),SU14-ST14,IF(AND(SD40&gt;ST14,SF40&lt;=SU14),SF40-SD40,IF(AND(SD40&lt;=ST14,SF40&lt;=SU14),SF40-ST14,IF(AND(SD40&gt;ST14,SF40&gt;SU14),SU14-SD40,0)))),0)),0)</f>
        <v>　</v>
      </c>
      <c r="SU40" s="857"/>
      <c r="SV40" s="858"/>
      <c r="SW40" s="856" t="str">
        <f>IFERROR(IF(OR(SC40="日",SC40="祝",SC40=0,SD40=""),"　",MAX(IF(AND(SD40&gt;SZ14,SF40&gt;SX14),0,IF(AND(SD40&lt;=SZ14,SD40&gt;SW14,SF40&gt;SX14),SZ14-SD40,IF(AND(SD40&lt;=SZ14,SD40&lt;=SW14,SF40&gt;SX14),SZ14-SW14,IF(AND(SD40&gt;SW14,SF40&lt;=SX14),SF40-SD40,IF(AND(SD40&lt;=SW14,SF40&lt;=SX14),SF40-SW14,0))))),0)),0)</f>
        <v>　</v>
      </c>
      <c r="SX40" s="857"/>
      <c r="SY40" s="858"/>
      <c r="SZ40" s="856" t="str">
        <f>IFERROR(IF(OR(SC40="日",SC40="祝",SC40=0,SD40=""),"　",MAX(IF(AND(SD40&lt;=SZ14,SF40&gt;TA14),TA14-SZ14,IF(SF40&lt;=TA14,0,IF(AND(SD40&gt;SZ14,SF40&gt;TA14),TA14-SD40,0))),0)),0)</f>
        <v>　</v>
      </c>
      <c r="TA40" s="857"/>
      <c r="TB40" s="858"/>
      <c r="TC40" s="856" t="str">
        <f t="shared" si="9"/>
        <v>　</v>
      </c>
      <c r="TD40" s="857"/>
      <c r="TE40" s="858"/>
      <c r="TF40" s="859" t="str">
        <f>IF(TI40="×",TIME(0,0,0),IF(TS4="非常勤",SH40,ST40))</f>
        <v>　</v>
      </c>
      <c r="TG40" s="860"/>
      <c r="TH40" s="861"/>
      <c r="TI40" s="352"/>
      <c r="TJ40" s="859" t="str">
        <f>IF(TM40="×",TIME(0,0,0),IF(TS4="非常勤",SK40,SW40))</f>
        <v>　</v>
      </c>
      <c r="TK40" s="860"/>
      <c r="TL40" s="861"/>
      <c r="TM40" s="352"/>
      <c r="TN40" s="859" t="str">
        <f>IF(TQ40="×",TIME(0,0,0),IF(TS4="非常勤",SN40,SZ40))</f>
        <v>　</v>
      </c>
      <c r="TO40" s="860"/>
      <c r="TP40" s="861"/>
      <c r="TQ40" s="352"/>
      <c r="TR40" s="859" t="str">
        <f>IF(TU40="×",TIME(0,0,0),IF(TS4="非常勤",SQ40,TC40))</f>
        <v>　</v>
      </c>
      <c r="TS40" s="860"/>
      <c r="TT40" s="861"/>
      <c r="TU40" s="352"/>
      <c r="TV40" s="862"/>
      <c r="TW40" s="863"/>
      <c r="TX40" s="862"/>
      <c r="TY40" s="864"/>
      <c r="TZ40" s="863"/>
      <c r="UA40" s="865"/>
      <c r="UB40" s="866"/>
      <c r="UC40" s="866"/>
      <c r="UD40" s="867"/>
      <c r="UE40" s="377">
        <f>$A$40</f>
        <v>26</v>
      </c>
      <c r="UF40" s="378" t="str">
        <f>$B$40</f>
        <v>日</v>
      </c>
      <c r="UG40" s="854"/>
      <c r="UH40" s="855"/>
      <c r="UI40" s="854"/>
      <c r="UJ40" s="855"/>
      <c r="UK40" s="856" t="str">
        <f>IFERROR(IF(OR(UF40="日",UF40="祝",UF40=0,UG40=""),"　",MAX(IF(AND(UG40&lt;=UK14,UI40&gt;UL14),UL14-UK14,IF(AND(UG40&gt;UK14,UI40&lt;=UL14),UI40-UG40,IF(AND(UG40&lt;=UK14,UI40&lt;=UL14),UI40-UK14,IF(AND(UG40&gt;UK14,UI40&gt;UL14),UL14-UG40,0)))),0)),0)</f>
        <v>　</v>
      </c>
      <c r="UL40" s="857"/>
      <c r="UM40" s="858"/>
      <c r="UN40" s="856" t="str">
        <f>IFERROR(IF(OR(UF40="日",UF40="祝",UF40=0,UG40=""),"　",MAX(IF(AND(UG40&gt;UQ14,UI40&gt;UO14),0,IF(AND(UG40&lt;=UQ14,UG40&gt;UN14,UI40&gt;UO14),UQ14-UG40,IF(AND(UG40&lt;=UQ14,UG40&lt;=UN14,UI40&gt;UO14),UQ14-UN14,IF(AND(UG40&gt;UN14,UI40&lt;=UO14),UI40-UG40,IF(AND(UG40&lt;=UN14,UI40&lt;=UO14),UI40-UN14,0))))),0)),0)</f>
        <v>　</v>
      </c>
      <c r="UO40" s="857"/>
      <c r="UP40" s="858"/>
      <c r="UQ40" s="856" t="str">
        <f>IFERROR(IF(OR(UF40="日",UF40="祝",UF40=0,UG40=""),"　",MAX(IF(AND(UG40&lt;=UQ14,UI40&gt;UR14),UR14-UQ14,IF(UI40&lt;=UR14,0,IF(AND(UG40&gt;UQ14,UI40&gt;UR14),UR14-UG40,0))),0)),0)</f>
        <v>　</v>
      </c>
      <c r="UR40" s="857"/>
      <c r="US40" s="858"/>
      <c r="UT40" s="856" t="str">
        <f>IFERROR(IF(OR(UF40="日",UF40="祝",UF40=0,UG40=""),"　",MAX(IF(UG40&gt;UT14,UI40-UG40,IF(UG40&lt;=UT14,UI40-UT14,0)),0)),0)</f>
        <v>　</v>
      </c>
      <c r="UU40" s="857"/>
      <c r="UV40" s="858"/>
      <c r="UW40" s="856" t="str">
        <f>IFERROR(IF(OR(UF40="日",UF40="祝",UF40=0,UG40=""),"　",MAX(IF(AND(UG40&lt;=UW14,UI40&gt;UX14),UX14-UW14,IF(AND(UG40&gt;UW14,UI40&lt;=UX14),UI40-UG40,IF(AND(UG40&lt;=UW14,UI40&lt;=UX14),UI40-UW14,IF(AND(UG40&gt;UW14,UI40&gt;UX14),UX14-UG40,0)))),0)),0)</f>
        <v>　</v>
      </c>
      <c r="UX40" s="857"/>
      <c r="UY40" s="858"/>
      <c r="UZ40" s="856" t="str">
        <f>IFERROR(IF(OR(UF40="日",UF40="祝",UF40=0,UG40=""),"　",MAX(IF(AND(UG40&gt;VC14,UI40&gt;VA14),0,IF(AND(UG40&lt;=VC14,UG40&gt;UZ14,UI40&gt;VA14),VC14-UG40,IF(AND(UG40&lt;=VC14,UG40&lt;=UZ14,UI40&gt;VA14),VC14-UZ14,IF(AND(UG40&gt;UZ14,UI40&lt;=VA14),UI40-UG40,IF(AND(UG40&lt;=UZ14,UI40&lt;=VA14),UI40-UZ14,0))))),0)),0)</f>
        <v>　</v>
      </c>
      <c r="VA40" s="857"/>
      <c r="VB40" s="858"/>
      <c r="VC40" s="856" t="str">
        <f>IFERROR(IF(OR(UF40="日",UF40="祝",UF40=0,UG40=""),"　",MAX(IF(AND(UG40&lt;=VC14,UI40&gt;VD14),VD14-VC14,IF(UI40&lt;=VD14,0,IF(AND(UG40&gt;VC14,UI40&gt;VD14),VD14-UG40,0))),0)),0)</f>
        <v>　</v>
      </c>
      <c r="VD40" s="857"/>
      <c r="VE40" s="858"/>
      <c r="VF40" s="856" t="str">
        <f t="shared" si="10"/>
        <v>　</v>
      </c>
      <c r="VG40" s="857"/>
      <c r="VH40" s="858"/>
      <c r="VI40" s="859" t="str">
        <f>IF(VL40="×",TIME(0,0,0),IF(VV4="非常勤",UK40,UW40))</f>
        <v>　</v>
      </c>
      <c r="VJ40" s="860"/>
      <c r="VK40" s="861"/>
      <c r="VL40" s="352"/>
      <c r="VM40" s="859" t="str">
        <f>IF(VP40="×",TIME(0,0,0),IF(VV4="非常勤",UN40,UZ40))</f>
        <v>　</v>
      </c>
      <c r="VN40" s="860"/>
      <c r="VO40" s="861"/>
      <c r="VP40" s="352"/>
      <c r="VQ40" s="859" t="str">
        <f>IF(VT40="×",TIME(0,0,0),IF(VV4="非常勤",UQ40,VC40))</f>
        <v>　</v>
      </c>
      <c r="VR40" s="860"/>
      <c r="VS40" s="861"/>
      <c r="VT40" s="352"/>
      <c r="VU40" s="859" t="str">
        <f>IF(VX40="×",TIME(0,0,0),IF(VV4="非常勤",UT40,VF40))</f>
        <v>　</v>
      </c>
      <c r="VV40" s="860"/>
      <c r="VW40" s="861"/>
      <c r="VX40" s="352"/>
      <c r="VY40" s="862"/>
      <c r="VZ40" s="863"/>
      <c r="WA40" s="862"/>
      <c r="WB40" s="864"/>
      <c r="WC40" s="863"/>
      <c r="WD40" s="865"/>
      <c r="WE40" s="866"/>
      <c r="WF40" s="866"/>
      <c r="WG40" s="867"/>
      <c r="WH40" s="377">
        <f>$A$40</f>
        <v>26</v>
      </c>
      <c r="WI40" s="378" t="str">
        <f>$B$40</f>
        <v>日</v>
      </c>
      <c r="WJ40" s="854"/>
      <c r="WK40" s="855"/>
      <c r="WL40" s="854"/>
      <c r="WM40" s="855"/>
      <c r="WN40" s="856" t="str">
        <f>IFERROR(IF(OR(WI40="日",WI40="祝",WI40=0,WJ40=""),"　",MAX(IF(AND(WJ40&lt;=WN14,WL40&gt;WO14),WO14-WN14,IF(AND(WJ40&gt;WN14,WL40&lt;=WO14),WL40-WJ40,IF(AND(WJ40&lt;=WN14,WL40&lt;=WO14),WL40-WN14,IF(AND(WJ40&gt;WN14,WL40&gt;WO14),WO14-WJ40,0)))),0)),0)</f>
        <v>　</v>
      </c>
      <c r="WO40" s="857"/>
      <c r="WP40" s="858"/>
      <c r="WQ40" s="856" t="str">
        <f>IFERROR(IF(OR(WI40="日",WI40="祝",WI40=0,WJ40=""),"　",MAX(IF(AND(WJ40&gt;WT14,WL40&gt;WR14),0,IF(AND(WJ40&lt;=WT14,WJ40&gt;WQ14,WL40&gt;WR14),WT14-WJ40,IF(AND(WJ40&lt;=WT14,WJ40&lt;=WQ14,WL40&gt;WR14),WT14-WQ14,IF(AND(WJ40&gt;WQ14,WL40&lt;=WR14),WL40-WJ40,IF(AND(WJ40&lt;=WQ14,WL40&lt;=WR14),WL40-WQ14,0))))),0)),0)</f>
        <v>　</v>
      </c>
      <c r="WR40" s="857"/>
      <c r="WS40" s="858"/>
      <c r="WT40" s="856" t="str">
        <f>IFERROR(IF(OR(WI40="日",WI40="祝",WI40=0,WJ40=""),"　",MAX(IF(AND(WJ40&lt;=WT14,WL40&gt;WU14),WU14-WT14,IF(WL40&lt;=WU14,0,IF(AND(WJ40&gt;WT14,WL40&gt;WU14),WU14-WJ40,0))),0)),0)</f>
        <v>　</v>
      </c>
      <c r="WU40" s="857"/>
      <c r="WV40" s="858"/>
      <c r="WW40" s="856" t="str">
        <f>IFERROR(IF(OR(WI40="日",WI40="祝",WI40=0,WJ40=""),"　",MAX(IF(WJ40&gt;WW14,WL40-WJ40,IF(WJ40&lt;=WW14,WL40-WW14,0)),0)),0)</f>
        <v>　</v>
      </c>
      <c r="WX40" s="857"/>
      <c r="WY40" s="858"/>
      <c r="WZ40" s="856" t="str">
        <f>IFERROR(IF(OR(WI40="日",WI40="祝",WI40=0,WJ40=""),"　",MAX(IF(AND(WJ40&lt;=WZ14,WL40&gt;XA14),XA14-WZ14,IF(AND(WJ40&gt;WZ14,WL40&lt;=XA14),WL40-WJ40,IF(AND(WJ40&lt;=WZ14,WL40&lt;=XA14),WL40-WZ14,IF(AND(WJ40&gt;WZ14,WL40&gt;XA14),XA14-WJ40,0)))),0)),0)</f>
        <v>　</v>
      </c>
      <c r="XA40" s="857"/>
      <c r="XB40" s="858"/>
      <c r="XC40" s="856" t="str">
        <f>IFERROR(IF(OR(WI40="日",WI40="祝",WI40=0,WJ40=""),"　",MAX(IF(AND(WJ40&gt;XF14,WL40&gt;XD14),0,IF(AND(WJ40&lt;=XF14,WJ40&gt;XC14,WL40&gt;XD14),XF14-WJ40,IF(AND(WJ40&lt;=XF14,WJ40&lt;=XC14,WL40&gt;XD14),XF14-XC14,IF(AND(WJ40&gt;XC14,WL40&lt;=XD14),WL40-WJ40,IF(AND(WJ40&lt;=XC14,WL40&lt;=XD14),WL40-XC14,0))))),0)),0)</f>
        <v>　</v>
      </c>
      <c r="XD40" s="857"/>
      <c r="XE40" s="858"/>
      <c r="XF40" s="856" t="str">
        <f>IFERROR(IF(OR(WI40="日",WI40="祝",WI40=0,WJ40=""),"　",MAX(IF(AND(WJ40&lt;=XF14,WL40&gt;XG14),XG14-XF14,IF(WL40&lt;=XG14,0,IF(AND(WJ40&gt;XF14,WL40&gt;XG14),XG14-WJ40,0))),0)),0)</f>
        <v>　</v>
      </c>
      <c r="XG40" s="857"/>
      <c r="XH40" s="858"/>
      <c r="XI40" s="856" t="str">
        <f t="shared" si="11"/>
        <v>　</v>
      </c>
      <c r="XJ40" s="857"/>
      <c r="XK40" s="858"/>
      <c r="XL40" s="859" t="str">
        <f>IF(XO40="×",TIME(0,0,0),IF(XY4="非常勤",WN40,WZ40))</f>
        <v>　</v>
      </c>
      <c r="XM40" s="860"/>
      <c r="XN40" s="861"/>
      <c r="XO40" s="352"/>
      <c r="XP40" s="859" t="str">
        <f>IF(XS40="×",TIME(0,0,0),IF(XY4="非常勤",WQ40,XC40))</f>
        <v>　</v>
      </c>
      <c r="XQ40" s="860"/>
      <c r="XR40" s="861"/>
      <c r="XS40" s="352"/>
      <c r="XT40" s="859" t="str">
        <f>IF(XW40="×",TIME(0,0,0),IF(XY4="非常勤",WT40,XF40))</f>
        <v>　</v>
      </c>
      <c r="XU40" s="860"/>
      <c r="XV40" s="861"/>
      <c r="XW40" s="352"/>
      <c r="XX40" s="859" t="str">
        <f>IF(YA40="×",TIME(0,0,0),IF(XY4="非常勤",WW40,XI40))</f>
        <v>　</v>
      </c>
      <c r="XY40" s="860"/>
      <c r="XZ40" s="861"/>
      <c r="YA40" s="352"/>
      <c r="YB40" s="862"/>
      <c r="YC40" s="863"/>
      <c r="YD40" s="862"/>
      <c r="YE40" s="864"/>
      <c r="YF40" s="863"/>
      <c r="YG40" s="865"/>
      <c r="YH40" s="866"/>
      <c r="YI40" s="866"/>
      <c r="YJ40" s="867"/>
      <c r="YK40" s="377">
        <f>$A$40</f>
        <v>26</v>
      </c>
      <c r="YL40" s="378" t="str">
        <f>$B$40</f>
        <v>日</v>
      </c>
      <c r="YM40" s="854"/>
      <c r="YN40" s="855"/>
      <c r="YO40" s="854"/>
      <c r="YP40" s="855"/>
      <c r="YQ40" s="856" t="str">
        <f>IFERROR(IF(OR(YL40="日",YL40="祝",YL40=0,YM40=""),"　",MAX(IF(AND(YM40&lt;=YQ14,YO40&gt;YR14),YR14-YQ14,IF(AND(YM40&gt;YQ14,YO40&lt;=YR14),YO40-YM40,IF(AND(YM40&lt;=YQ14,YO40&lt;=YR14),YO40-YQ14,IF(AND(YM40&gt;YQ14,YO40&gt;YR14),YR14-YM40,0)))),0)),0)</f>
        <v>　</v>
      </c>
      <c r="YR40" s="857"/>
      <c r="YS40" s="858"/>
      <c r="YT40" s="856" t="str">
        <f>IFERROR(IF(OR(YL40="日",YL40="祝",YL40=0,YM40=""),"　",MAX(IF(AND(YM40&gt;YW14,YO40&gt;YU14),0,IF(AND(YM40&lt;=YW14,YM40&gt;YT14,YO40&gt;YU14),YW14-YM40,IF(AND(YM40&lt;=YW14,YM40&lt;=YT14,YO40&gt;YU14),YW14-YT14,IF(AND(YM40&gt;YT14,YO40&lt;=YU14),YO40-YM40,IF(AND(YM40&lt;=YT14,YO40&lt;=YU14),YO40-YT14,0))))),0)),0)</f>
        <v>　</v>
      </c>
      <c r="YU40" s="857"/>
      <c r="YV40" s="858"/>
      <c r="YW40" s="856" t="str">
        <f>IFERROR(IF(OR(YL40="日",YL40="祝",YL40=0,YM40=""),"　",MAX(IF(AND(YM40&lt;=YW14,YO40&gt;YX14),YX14-YW14,IF(YO40&lt;=YX14,0,IF(AND(YM40&gt;YW14,YO40&gt;YX14),YX14-YM40,0))),0)),0)</f>
        <v>　</v>
      </c>
      <c r="YX40" s="857"/>
      <c r="YY40" s="858"/>
      <c r="YZ40" s="856" t="str">
        <f>IFERROR(IF(OR(YL40="日",YL40="祝",YL40=0,YM40=""),"　",MAX(IF(YM40&gt;YZ14,YO40-YM40,IF(YM40&lt;=YZ14,YO40-YZ14,0)),0)),0)</f>
        <v>　</v>
      </c>
      <c r="ZA40" s="857"/>
      <c r="ZB40" s="858"/>
      <c r="ZC40" s="856" t="str">
        <f>IFERROR(IF(OR(YL40="日",YL40="祝",YL40=0,YM40=""),"　",MAX(IF(AND(YM40&lt;=ZC14,YO40&gt;ZD14),ZD14-ZC14,IF(AND(YM40&gt;ZC14,YO40&lt;=ZD14),YO40-YM40,IF(AND(YM40&lt;=ZC14,YO40&lt;=ZD14),YO40-ZC14,IF(AND(YM40&gt;ZC14,YO40&gt;ZD14),ZD14-YM40,0)))),0)),0)</f>
        <v>　</v>
      </c>
      <c r="ZD40" s="857"/>
      <c r="ZE40" s="858"/>
      <c r="ZF40" s="856" t="str">
        <f>IFERROR(IF(OR(YL40="日",YL40="祝",YL40=0,YM40=""),"　",MAX(IF(AND(YM40&gt;ZI14,YO40&gt;ZG14),0,IF(AND(YM40&lt;=ZI14,YM40&gt;ZF14,YO40&gt;ZG14),ZI14-YM40,IF(AND(YM40&lt;=ZI14,YM40&lt;=ZF14,YO40&gt;ZG14),ZI14-ZF14,IF(AND(YM40&gt;ZF14,YO40&lt;=ZG14),YO40-YM40,IF(AND(YM40&lt;=ZF14,YO40&lt;=ZG14),YO40-ZF14,0))))),0)),0)</f>
        <v>　</v>
      </c>
      <c r="ZG40" s="857"/>
      <c r="ZH40" s="858"/>
      <c r="ZI40" s="856" t="str">
        <f>IFERROR(IF(OR(YL40="日",YL40="祝",YL40=0,YM40=""),"　",MAX(IF(AND(YM40&lt;=ZI14,YO40&gt;ZJ14),ZJ14-ZI14,IF(YO40&lt;=ZJ14,0,IF(AND(YM40&gt;ZI14,YO40&gt;ZJ14),ZJ14-YM40,0))),0)),0)</f>
        <v>　</v>
      </c>
      <c r="ZJ40" s="857"/>
      <c r="ZK40" s="858"/>
      <c r="ZL40" s="856" t="str">
        <f t="shared" si="12"/>
        <v>　</v>
      </c>
      <c r="ZM40" s="857"/>
      <c r="ZN40" s="858"/>
      <c r="ZO40" s="859" t="str">
        <f>IF(ZR40="×",TIME(0,0,0),IF(AAB4="非常勤",YQ40,ZC40))</f>
        <v>　</v>
      </c>
      <c r="ZP40" s="860"/>
      <c r="ZQ40" s="861"/>
      <c r="ZR40" s="352"/>
      <c r="ZS40" s="859" t="str">
        <f>IF(ZV40="×",TIME(0,0,0),IF(AAB4="非常勤",YT40,ZF40))</f>
        <v>　</v>
      </c>
      <c r="ZT40" s="860"/>
      <c r="ZU40" s="861"/>
      <c r="ZV40" s="352"/>
      <c r="ZW40" s="859" t="str">
        <f>IF(ZZ40="×",TIME(0,0,0),IF(AAB4="非常勤",YW40,ZI40))</f>
        <v>　</v>
      </c>
      <c r="ZX40" s="860"/>
      <c r="ZY40" s="861"/>
      <c r="ZZ40" s="352"/>
      <c r="AAA40" s="859" t="str">
        <f>IF(AAD40="×",TIME(0,0,0),IF(AAB4="非常勤",YZ40,ZL40))</f>
        <v>　</v>
      </c>
      <c r="AAB40" s="860"/>
      <c r="AAC40" s="861"/>
      <c r="AAD40" s="352"/>
      <c r="AAE40" s="862"/>
      <c r="AAF40" s="863"/>
      <c r="AAG40" s="862"/>
      <c r="AAH40" s="864"/>
      <c r="AAI40" s="863"/>
      <c r="AAJ40" s="865"/>
      <c r="AAK40" s="866"/>
      <c r="AAL40" s="866"/>
      <c r="AAM40" s="867"/>
      <c r="AAN40" s="377">
        <f>$A$40</f>
        <v>26</v>
      </c>
      <c r="AAO40" s="378" t="str">
        <f>$B$40</f>
        <v>日</v>
      </c>
      <c r="AAP40" s="854"/>
      <c r="AAQ40" s="855"/>
      <c r="AAR40" s="854"/>
      <c r="AAS40" s="855"/>
      <c r="AAT40" s="856" t="str">
        <f>IFERROR(IF(OR(AAO40="日",AAO40="祝",AAO40=0,AAP40=""),"　",MAX(IF(AND(AAP40&lt;=AAT14,AAR40&gt;AAU14),AAU14-AAT14,IF(AND(AAP40&gt;AAT14,AAR40&lt;=AAU14),AAR40-AAP40,IF(AND(AAP40&lt;=AAT14,AAR40&lt;=AAU14),AAR40-AAT14,IF(AND(AAP40&gt;AAT14,AAR40&gt;AAU14),AAU14-AAP40,0)))),0)),0)</f>
        <v>　</v>
      </c>
      <c r="AAU40" s="857"/>
      <c r="AAV40" s="858"/>
      <c r="AAW40" s="856" t="str">
        <f>IFERROR(IF(OR(AAO40="日",AAO40="祝",AAO40=0,AAP40=""),"　",MAX(IF(AND(AAP40&gt;AAZ14,AAR40&gt;AAX14),0,IF(AND(AAP40&lt;=AAZ14,AAP40&gt;AAW14,AAR40&gt;AAX14),AAZ14-AAP40,IF(AND(AAP40&lt;=AAZ14,AAP40&lt;=AAW14,AAR40&gt;AAX14),AAZ14-AAW14,IF(AND(AAP40&gt;AAW14,AAR40&lt;=AAX14),AAR40-AAP40,IF(AND(AAP40&lt;=AAW14,AAR40&lt;=AAX14),AAR40-AAW14,0))))),0)),0)</f>
        <v>　</v>
      </c>
      <c r="AAX40" s="857"/>
      <c r="AAY40" s="858"/>
      <c r="AAZ40" s="856" t="str">
        <f>IFERROR(IF(OR(AAO40="日",AAO40="祝",AAO40=0,AAP40=""),"　",MAX(IF(AND(AAP40&lt;=AAZ14,AAR40&gt;ABA14),ABA14-AAZ14,IF(AAR40&lt;=ABA14,0,IF(AND(AAP40&gt;AAZ14,AAR40&gt;ABA14),ABA14-AAP40,0))),0)),0)</f>
        <v>　</v>
      </c>
      <c r="ABA40" s="857"/>
      <c r="ABB40" s="858"/>
      <c r="ABC40" s="856" t="str">
        <f>IFERROR(IF(OR(AAO40="日",AAO40="祝",AAO40=0,AAP40=""),"　",MAX(IF(AAP40&gt;ABC14,AAR40-AAP40,IF(AAP40&lt;=ABC14,AAR40-ABC14,0)),0)),0)</f>
        <v>　</v>
      </c>
      <c r="ABD40" s="857"/>
      <c r="ABE40" s="858"/>
      <c r="ABF40" s="856" t="str">
        <f>IFERROR(IF(OR(AAO40="日",AAO40="祝",AAO40=0,AAP40=""),"　",MAX(IF(AND(AAP40&lt;=ABF14,AAR40&gt;ABG14),ABG14-ABF14,IF(AND(AAP40&gt;ABF14,AAR40&lt;=ABG14),AAR40-AAP40,IF(AND(AAP40&lt;=ABF14,AAR40&lt;=ABG14),AAR40-ABF14,IF(AND(AAP40&gt;ABF14,AAR40&gt;ABG14),ABG14-AAP40,0)))),0)),0)</f>
        <v>　</v>
      </c>
      <c r="ABG40" s="857"/>
      <c r="ABH40" s="858"/>
      <c r="ABI40" s="856" t="str">
        <f>IFERROR(IF(OR(AAO40="日",AAO40="祝",AAO40=0,AAP40=""),"　",MAX(IF(AND(AAP40&gt;ABL14,AAR40&gt;ABJ14),0,IF(AND(AAP40&lt;=ABL14,AAP40&gt;ABI14,AAR40&gt;ABJ14),ABL14-AAP40,IF(AND(AAP40&lt;=ABL14,AAP40&lt;=ABI14,AAR40&gt;ABJ14),ABL14-ABI14,IF(AND(AAP40&gt;ABI14,AAR40&lt;=ABJ14),AAR40-AAP40,IF(AND(AAP40&lt;=ABI14,AAR40&lt;=ABJ14),AAR40-ABI14,0))))),0)),0)</f>
        <v>　</v>
      </c>
      <c r="ABJ40" s="857"/>
      <c r="ABK40" s="858"/>
      <c r="ABL40" s="856" t="str">
        <f>IFERROR(IF(OR(AAO40="日",AAO40="祝",AAO40=0,AAP40=""),"　",MAX(IF(AND(AAP40&lt;=ABL14,AAR40&gt;ABM14),ABM14-ABL14,IF(AAR40&lt;=ABM14,0,IF(AND(AAP40&gt;ABL14,AAR40&gt;ABM14),ABM14-AAP40,0))),0)),0)</f>
        <v>　</v>
      </c>
      <c r="ABM40" s="857"/>
      <c r="ABN40" s="858"/>
      <c r="ABO40" s="856" t="str">
        <f t="shared" si="13"/>
        <v>　</v>
      </c>
      <c r="ABP40" s="857"/>
      <c r="ABQ40" s="858"/>
      <c r="ABR40" s="859" t="str">
        <f>IF(ABU40="×",TIME(0,0,0),IF(ACE4="非常勤",AAT40,ABF40))</f>
        <v>　</v>
      </c>
      <c r="ABS40" s="860"/>
      <c r="ABT40" s="861"/>
      <c r="ABU40" s="352"/>
      <c r="ABV40" s="859" t="str">
        <f>IF(ABY40="×",TIME(0,0,0),IF(ACE4="非常勤",AAW40,ABI40))</f>
        <v>　</v>
      </c>
      <c r="ABW40" s="860"/>
      <c r="ABX40" s="861"/>
      <c r="ABY40" s="352"/>
      <c r="ABZ40" s="859" t="str">
        <f>IF(ACC40="×",TIME(0,0,0),IF(ACE4="非常勤",AAZ40,ABL40))</f>
        <v>　</v>
      </c>
      <c r="ACA40" s="860"/>
      <c r="ACB40" s="861"/>
      <c r="ACC40" s="352"/>
      <c r="ACD40" s="859" t="str">
        <f>IF(ACG40="×",TIME(0,0,0),IF(ACE4="非常勤",ABC40,ABO40))</f>
        <v>　</v>
      </c>
      <c r="ACE40" s="860"/>
      <c r="ACF40" s="861"/>
      <c r="ACG40" s="352"/>
      <c r="ACH40" s="862"/>
      <c r="ACI40" s="863"/>
      <c r="ACJ40" s="862"/>
      <c r="ACK40" s="864"/>
      <c r="ACL40" s="863"/>
      <c r="ACM40" s="865"/>
      <c r="ACN40" s="866"/>
      <c r="ACO40" s="866"/>
      <c r="ACP40" s="867"/>
      <c r="ACQ40" s="377">
        <f>$A$40</f>
        <v>26</v>
      </c>
      <c r="ACR40" s="378" t="str">
        <f>$B$40</f>
        <v>日</v>
      </c>
      <c r="ACS40" s="854"/>
      <c r="ACT40" s="855"/>
      <c r="ACU40" s="854"/>
      <c r="ACV40" s="855"/>
      <c r="ACW40" s="856" t="str">
        <f>IFERROR(IF(OR(ACR40="日",ACR40="祝",ACR40=0,ACS40=""),"　",MAX(IF(AND(ACS40&lt;=ACW14,ACU40&gt;ACX14),ACX14-ACW14,IF(AND(ACS40&gt;ACW14,ACU40&lt;=ACX14),ACU40-ACS40,IF(AND(ACS40&lt;=ACW14,ACU40&lt;=ACX14),ACU40-ACW14,IF(AND(ACS40&gt;ACW14,ACU40&gt;ACX14),ACX14-ACS40,0)))),0)),0)</f>
        <v>　</v>
      </c>
      <c r="ACX40" s="857"/>
      <c r="ACY40" s="858"/>
      <c r="ACZ40" s="856" t="str">
        <f>IFERROR(IF(OR(ACR40="日",ACR40="祝",ACR40=0,ACS40=""),"　",MAX(IF(AND(ACS40&gt;ADC14,ACU40&gt;ADA14),0,IF(AND(ACS40&lt;=ADC14,ACS40&gt;ACZ14,ACU40&gt;ADA14),ADC14-ACS40,IF(AND(ACS40&lt;=ADC14,ACS40&lt;=ACZ14,ACU40&gt;ADA14),ADC14-ACZ14,IF(AND(ACS40&gt;ACZ14,ACU40&lt;=ADA14),ACU40-ACS40,IF(AND(ACS40&lt;=ACZ14,ACU40&lt;=ADA14),ACU40-ACZ14,0))))),0)),0)</f>
        <v>　</v>
      </c>
      <c r="ADA40" s="857"/>
      <c r="ADB40" s="858"/>
      <c r="ADC40" s="856" t="str">
        <f>IFERROR(IF(OR(ACR40="日",ACR40="祝",ACR40=0,ACS40=""),"　",MAX(IF(AND(ACS40&lt;=ADC14,ACU40&gt;ADD14),ADD14-ADC14,IF(ACU40&lt;=ADD14,0,IF(AND(ACS40&gt;ADC14,ACU40&gt;ADD14),ADD14-ACS40,0))),0)),0)</f>
        <v>　</v>
      </c>
      <c r="ADD40" s="857"/>
      <c r="ADE40" s="858"/>
      <c r="ADF40" s="856" t="str">
        <f>IFERROR(IF(OR(ACR40="日",ACR40="祝",ACR40=0,ACS40=""),"　",MAX(IF(ACS40&gt;ADF14,ACU40-ACS40,IF(ACS40&lt;=ADF14,ACU40-ADF14,0)),0)),0)</f>
        <v>　</v>
      </c>
      <c r="ADG40" s="857"/>
      <c r="ADH40" s="858"/>
      <c r="ADI40" s="856" t="str">
        <f>IFERROR(IF(OR(ACR40="日",ACR40="祝",ACR40=0,ACS40=""),"　",MAX(IF(AND(ACS40&lt;=ADI14,ACU40&gt;ADJ14),ADJ14-ADI14,IF(AND(ACS40&gt;ADI14,ACU40&lt;=ADJ14),ACU40-ACS40,IF(AND(ACS40&lt;=ADI14,ACU40&lt;=ADJ14),ACU40-ADI14,IF(AND(ACS40&gt;ADI14,ACU40&gt;ADJ14),ADJ14-ACS40,0)))),0)),0)</f>
        <v>　</v>
      </c>
      <c r="ADJ40" s="857"/>
      <c r="ADK40" s="858"/>
      <c r="ADL40" s="856" t="str">
        <f>IFERROR(IF(OR(ACR40="日",ACR40="祝",ACR40=0,ACS40=""),"　",MAX(IF(AND(ACS40&gt;ADO14,ACU40&gt;ADM14),0,IF(AND(ACS40&lt;=ADO14,ACS40&gt;ADL14,ACU40&gt;ADM14),ADO14-ACS40,IF(AND(ACS40&lt;=ADO14,ACS40&lt;=ADL14,ACU40&gt;ADM14),ADO14-ADL14,IF(AND(ACS40&gt;ADL14,ACU40&lt;=ADM14),ACU40-ACS40,IF(AND(ACS40&lt;=ADL14,ACU40&lt;=ADM14),ACU40-ADL14,0))))),0)),0)</f>
        <v>　</v>
      </c>
      <c r="ADM40" s="857"/>
      <c r="ADN40" s="858"/>
      <c r="ADO40" s="856" t="str">
        <f>IFERROR(IF(OR(ACR40="日",ACR40="祝",ACR40=0,ACS40=""),"　",MAX(IF(AND(ACS40&lt;=ADO14,ACU40&gt;ADP14),ADP14-ADO14,IF(ACU40&lt;=ADP14,0,IF(AND(ACS40&gt;ADO14,ACU40&gt;ADP14),ADP14-ACS40,0))),0)),0)</f>
        <v>　</v>
      </c>
      <c r="ADP40" s="857"/>
      <c r="ADQ40" s="858"/>
      <c r="ADR40" s="856" t="str">
        <f t="shared" si="14"/>
        <v>　</v>
      </c>
      <c r="ADS40" s="857"/>
      <c r="ADT40" s="858"/>
      <c r="ADU40" s="859" t="str">
        <f>IF(ADX40="×",TIME(0,0,0),IF(AEH4="非常勤",ACW40,ADI40))</f>
        <v>　</v>
      </c>
      <c r="ADV40" s="860"/>
      <c r="ADW40" s="861"/>
      <c r="ADX40" s="352"/>
      <c r="ADY40" s="859" t="str">
        <f>IF(AEB40="×",TIME(0,0,0),IF(AEH4="非常勤",ACZ40,ADL40))</f>
        <v>　</v>
      </c>
      <c r="ADZ40" s="860"/>
      <c r="AEA40" s="861"/>
      <c r="AEB40" s="352"/>
      <c r="AEC40" s="859" t="str">
        <f>IF(AEF40="×",TIME(0,0,0),IF(AEH4="非常勤",ADC40,ADO40))</f>
        <v>　</v>
      </c>
      <c r="AED40" s="860"/>
      <c r="AEE40" s="861"/>
      <c r="AEF40" s="352"/>
      <c r="AEG40" s="859" t="str">
        <f>IF(AEJ40="×",TIME(0,0,0),IF(AEH4="非常勤",ADF40,ADR40))</f>
        <v>　</v>
      </c>
      <c r="AEH40" s="860"/>
      <c r="AEI40" s="861"/>
      <c r="AEJ40" s="352"/>
      <c r="AEK40" s="862"/>
      <c r="AEL40" s="863"/>
      <c r="AEM40" s="862"/>
      <c r="AEN40" s="864"/>
      <c r="AEO40" s="863"/>
      <c r="AEP40" s="865"/>
      <c r="AEQ40" s="866"/>
      <c r="AER40" s="866"/>
      <c r="AES40" s="867"/>
      <c r="AET40" s="377">
        <f>$A$40</f>
        <v>26</v>
      </c>
      <c r="AEU40" s="378" t="str">
        <f>$B$40</f>
        <v>日</v>
      </c>
      <c r="AEV40" s="854"/>
      <c r="AEW40" s="855"/>
      <c r="AEX40" s="854"/>
      <c r="AEY40" s="855"/>
      <c r="AEZ40" s="856" t="str">
        <f>IFERROR(IF(OR(AEU40="日",AEU40="祝",AEU40=0,AEV40=""),"　",MAX(IF(AND(AEV40&lt;=AEZ14,AEX40&gt;AFA14),AFA14-AEZ14,IF(AND(AEV40&gt;AEZ14,AEX40&lt;=AFA14),AEX40-AEV40,IF(AND(AEV40&lt;=AEZ14,AEX40&lt;=AFA14),AEX40-AEZ14,IF(AND(AEV40&gt;AEZ14,AEX40&gt;AFA14),AFA14-AEV40,0)))),0)),0)</f>
        <v>　</v>
      </c>
      <c r="AFA40" s="857"/>
      <c r="AFB40" s="858"/>
      <c r="AFC40" s="856" t="str">
        <f>IFERROR(IF(OR(AEU40="日",AEU40="祝",AEU40=0,AEV40=""),"　",MAX(IF(AND(AEV40&gt;AFF14,AEX40&gt;AFD14),0,IF(AND(AEV40&lt;=AFF14,AEV40&gt;AFC14,AEX40&gt;AFD14),AFF14-AEV40,IF(AND(AEV40&lt;=AFF14,AEV40&lt;=AFC14,AEX40&gt;AFD14),AFF14-AFC14,IF(AND(AEV40&gt;AFC14,AEX40&lt;=AFD14),AEX40-AEV40,IF(AND(AEV40&lt;=AFC14,AEX40&lt;=AFD14),AEX40-AFC14,0))))),0)),0)</f>
        <v>　</v>
      </c>
      <c r="AFD40" s="857"/>
      <c r="AFE40" s="858"/>
      <c r="AFF40" s="856" t="str">
        <f>IFERROR(IF(OR(AEU40="日",AEU40="祝",AEU40=0,AEV40=""),"　",MAX(IF(AND(AEV40&lt;=AFF14,AEX40&gt;AFG14),AFG14-AFF14,IF(AEX40&lt;=AFG14,0,IF(AND(AEV40&gt;AFF14,AEX40&gt;AFG14),AFG14-AEV40,0))),0)),0)</f>
        <v>　</v>
      </c>
      <c r="AFG40" s="857"/>
      <c r="AFH40" s="858"/>
      <c r="AFI40" s="856" t="str">
        <f>IFERROR(IF(OR(AEU40="日",AEU40="祝",AEU40=0,AEV40=""),"　",MAX(IF(AEV40&gt;AFI14,AEX40-AEV40,IF(AEV40&lt;=AFI14,AEX40-AFI14,0)),0)),0)</f>
        <v>　</v>
      </c>
      <c r="AFJ40" s="857"/>
      <c r="AFK40" s="858"/>
      <c r="AFL40" s="856" t="str">
        <f>IFERROR(IF(OR(AEU40="日",AEU40="祝",AEU40=0,AEV40=""),"　",MAX(IF(AND(AEV40&lt;=AFL14,AEX40&gt;AFM14),AFM14-AFL14,IF(AND(AEV40&gt;AFL14,AEX40&lt;=AFM14),AEX40-AEV40,IF(AND(AEV40&lt;=AFL14,AEX40&lt;=AFM14),AEX40-AFL14,IF(AND(AEV40&gt;AFL14,AEX40&gt;AFM14),AFM14-AEV40,0)))),0)),0)</f>
        <v>　</v>
      </c>
      <c r="AFM40" s="857"/>
      <c r="AFN40" s="858"/>
      <c r="AFO40" s="856" t="str">
        <f>IFERROR(IF(OR(AEU40="日",AEU40="祝",AEU40=0,AEV40=""),"　",MAX(IF(AND(AEV40&gt;AFR14,AEX40&gt;AFP14),0,IF(AND(AEV40&lt;=AFR14,AEV40&gt;AFO14,AEX40&gt;AFP14),AFR14-AEV40,IF(AND(AEV40&lt;=AFR14,AEV40&lt;=AFO14,AEX40&gt;AFP14),AFR14-AFO14,IF(AND(AEV40&gt;AFO14,AEX40&lt;=AFP14),AEX40-AEV40,IF(AND(AEV40&lt;=AFO14,AEX40&lt;=AFP14),AEX40-AFO14,0))))),0)),0)</f>
        <v>　</v>
      </c>
      <c r="AFP40" s="857"/>
      <c r="AFQ40" s="858"/>
      <c r="AFR40" s="856" t="str">
        <f>IFERROR(IF(OR(AEU40="日",AEU40="祝",AEU40=0,AEV40=""),"　",MAX(IF(AND(AEV40&lt;=AFR14,AEX40&gt;AFS14),AFS14-AFR14,IF(AEX40&lt;=AFS14,0,IF(AND(AEV40&gt;AFR14,AEX40&gt;AFS14),AFS14-AEV40,0))),0)),0)</f>
        <v>　</v>
      </c>
      <c r="AFS40" s="857"/>
      <c r="AFT40" s="858"/>
      <c r="AFU40" s="856" t="str">
        <f t="shared" si="15"/>
        <v>　</v>
      </c>
      <c r="AFV40" s="857"/>
      <c r="AFW40" s="858"/>
      <c r="AFX40" s="859" t="str">
        <f>IF(AGA40="×",TIME(0,0,0),IF(AGK4="非常勤",AEZ40,AFL40))</f>
        <v>　</v>
      </c>
      <c r="AFY40" s="860"/>
      <c r="AFZ40" s="861"/>
      <c r="AGA40" s="352"/>
      <c r="AGB40" s="859" t="str">
        <f>IF(AGE40="×",TIME(0,0,0),IF(AGK4="非常勤",AFC40,AFO40))</f>
        <v>　</v>
      </c>
      <c r="AGC40" s="860"/>
      <c r="AGD40" s="861"/>
      <c r="AGE40" s="352"/>
      <c r="AGF40" s="859" t="str">
        <f>IF(AGI40="×",TIME(0,0,0),IF(AGK4="非常勤",AFF40,AFR40))</f>
        <v>　</v>
      </c>
      <c r="AGG40" s="860"/>
      <c r="AGH40" s="861"/>
      <c r="AGI40" s="352"/>
      <c r="AGJ40" s="859" t="str">
        <f>IF(AGM40="×",TIME(0,0,0),IF(AGK4="非常勤",AFI40,AFU40))</f>
        <v>　</v>
      </c>
      <c r="AGK40" s="860"/>
      <c r="AGL40" s="861"/>
      <c r="AGM40" s="352"/>
      <c r="AGN40" s="862"/>
      <c r="AGO40" s="863"/>
      <c r="AGP40" s="862"/>
      <c r="AGQ40" s="864"/>
      <c r="AGR40" s="863"/>
      <c r="AGS40" s="865"/>
      <c r="AGT40" s="866"/>
      <c r="AGU40" s="866"/>
      <c r="AGV40" s="867"/>
      <c r="AGW40" s="377">
        <f>$A$40</f>
        <v>26</v>
      </c>
      <c r="AGX40" s="378" t="str">
        <f>$B$40</f>
        <v>日</v>
      </c>
      <c r="AGY40" s="854"/>
      <c r="AGZ40" s="855"/>
      <c r="AHA40" s="854"/>
      <c r="AHB40" s="855"/>
      <c r="AHC40" s="856" t="str">
        <f>IFERROR(IF(OR(AGX40="日",AGX40="祝",AGX40=0,AGY40=""),"　",MAX(IF(AND(AGY40&lt;=AHC14,AHA40&gt;AHD14),AHD14-AHC14,IF(AND(AGY40&gt;AHC14,AHA40&lt;=AHD14),AHA40-AGY40,IF(AND(AGY40&lt;=AHC14,AHA40&lt;=AHD14),AHA40-AHC14,IF(AND(AGY40&gt;AHC14,AHA40&gt;AHD14),AHD14-AGY40,0)))),0)),0)</f>
        <v>　</v>
      </c>
      <c r="AHD40" s="857"/>
      <c r="AHE40" s="858"/>
      <c r="AHF40" s="856" t="str">
        <f>IFERROR(IF(OR(AGX40="日",AGX40="祝",AGX40=0,AGY40=""),"　",MAX(IF(AND(AGY40&gt;AHI14,AHA40&gt;AHG14),0,IF(AND(AGY40&lt;=AHI14,AGY40&gt;AHF14,AHA40&gt;AHG14),AHI14-AGY40,IF(AND(AGY40&lt;=AHI14,AGY40&lt;=AHF14,AHA40&gt;AHG14),AHI14-AHF14,IF(AND(AGY40&gt;AHF14,AHA40&lt;=AHG14),AHA40-AGY40,IF(AND(AGY40&lt;=AHF14,AHA40&lt;=AHG14),AHA40-AHF14,0))))),0)),0)</f>
        <v>　</v>
      </c>
      <c r="AHG40" s="857"/>
      <c r="AHH40" s="858"/>
      <c r="AHI40" s="856" t="str">
        <f>IFERROR(IF(OR(AGX40="日",AGX40="祝",AGX40=0,AGY40=""),"　",MAX(IF(AND(AGY40&lt;=AHI14,AHA40&gt;AHJ14),AHJ14-AHI14,IF(AHA40&lt;=AHJ14,0,IF(AND(AGY40&gt;AHI14,AHA40&gt;AHJ14),AHJ14-AGY40,0))),0)),0)</f>
        <v>　</v>
      </c>
      <c r="AHJ40" s="857"/>
      <c r="AHK40" s="858"/>
      <c r="AHL40" s="856" t="str">
        <f>IFERROR(IF(OR(AGX40="日",AGX40="祝",AGX40=0,AGY40=""),"　",MAX(IF(AGY40&gt;AHL14,AHA40-AGY40,IF(AGY40&lt;=AHL14,AHA40-AHL14,0)),0)),0)</f>
        <v>　</v>
      </c>
      <c r="AHM40" s="857"/>
      <c r="AHN40" s="858"/>
      <c r="AHO40" s="856" t="str">
        <f>IFERROR(IF(OR(AGX40="日",AGX40="祝",AGX40=0,AGY40=""),"　",MAX(IF(AND(AGY40&lt;=AHO14,AHA40&gt;AHP14),AHP14-AHO14,IF(AND(AGY40&gt;AHO14,AHA40&lt;=AHP14),AHA40-AGY40,IF(AND(AGY40&lt;=AHO14,AHA40&lt;=AHP14),AHA40-AHO14,IF(AND(AGY40&gt;AHO14,AHA40&gt;AHP14),AHP14-AGY40,0)))),0)),0)</f>
        <v>　</v>
      </c>
      <c r="AHP40" s="857"/>
      <c r="AHQ40" s="858"/>
      <c r="AHR40" s="856" t="str">
        <f>IFERROR(IF(OR(AGX40="日",AGX40="祝",AGX40=0,AGY40=""),"　",MAX(IF(AND(AGY40&gt;AHU14,AHA40&gt;AHS14),0,IF(AND(AGY40&lt;=AHU14,AGY40&gt;AHR14,AHA40&gt;AHS14),AHU14-AGY40,IF(AND(AGY40&lt;=AHU14,AGY40&lt;=AHR14,AHA40&gt;AHS14),AHU14-AHR14,IF(AND(AGY40&gt;AHR14,AHA40&lt;=AHS14),AHA40-AGY40,IF(AND(AGY40&lt;=AHR14,AHA40&lt;=AHS14),AHA40-AHR14,0))))),0)),0)</f>
        <v>　</v>
      </c>
      <c r="AHS40" s="857"/>
      <c r="AHT40" s="858"/>
      <c r="AHU40" s="856" t="str">
        <f>IFERROR(IF(OR(AGX40="日",AGX40="祝",AGX40=0,AGY40=""),"　",MAX(IF(AND(AGY40&lt;=AHU14,AHA40&gt;AHV14),AHV14-AHU14,IF(AHA40&lt;=AHV14,0,IF(AND(AGY40&gt;AHU14,AHA40&gt;AHV14),AHV14-AGY40,0))),0)),0)</f>
        <v>　</v>
      </c>
      <c r="AHV40" s="857"/>
      <c r="AHW40" s="858"/>
      <c r="AHX40" s="856" t="str">
        <f t="shared" si="16"/>
        <v>　</v>
      </c>
      <c r="AHY40" s="857"/>
      <c r="AHZ40" s="858"/>
      <c r="AIA40" s="859" t="str">
        <f>IF(AID40="×",TIME(0,0,0),IF(AIN4="非常勤",AHC40,AHO40))</f>
        <v>　</v>
      </c>
      <c r="AIB40" s="860"/>
      <c r="AIC40" s="861"/>
      <c r="AID40" s="352"/>
      <c r="AIE40" s="859" t="str">
        <f>IF(AIH40="×",TIME(0,0,0),IF(AIN4="非常勤",AHF40,AHR40))</f>
        <v>　</v>
      </c>
      <c r="AIF40" s="860"/>
      <c r="AIG40" s="861"/>
      <c r="AIH40" s="352"/>
      <c r="AII40" s="859" t="str">
        <f>IF(AIL40="×",TIME(0,0,0),IF(AIN4="非常勤",AHI40,AHU40))</f>
        <v>　</v>
      </c>
      <c r="AIJ40" s="860"/>
      <c r="AIK40" s="861"/>
      <c r="AIL40" s="352"/>
      <c r="AIM40" s="859" t="str">
        <f>IF(AIP40="×",TIME(0,0,0),IF(AIN4="非常勤",AHL40,AHX40))</f>
        <v>　</v>
      </c>
      <c r="AIN40" s="860"/>
      <c r="AIO40" s="861"/>
      <c r="AIP40" s="352"/>
      <c r="AIQ40" s="862"/>
      <c r="AIR40" s="863"/>
      <c r="AIS40" s="862"/>
      <c r="AIT40" s="864"/>
      <c r="AIU40" s="863"/>
      <c r="AIV40" s="865"/>
      <c r="AIW40" s="866"/>
      <c r="AIX40" s="866"/>
      <c r="AIY40" s="867"/>
      <c r="AIZ40" s="377">
        <f>$A$40</f>
        <v>26</v>
      </c>
      <c r="AJA40" s="378" t="str">
        <f>$B$40</f>
        <v>日</v>
      </c>
      <c r="AJB40" s="854"/>
      <c r="AJC40" s="855"/>
      <c r="AJD40" s="854"/>
      <c r="AJE40" s="855"/>
      <c r="AJF40" s="856" t="str">
        <f>IFERROR(IF(OR(AJA40="日",AJA40="祝",AJA40=0,AJB40=""),"　",MAX(IF(AND(AJB40&lt;=AJF14,AJD40&gt;AJG14),AJG14-AJF14,IF(AND(AJB40&gt;AJF14,AJD40&lt;=AJG14),AJD40-AJB40,IF(AND(AJB40&lt;=AJF14,AJD40&lt;=AJG14),AJD40-AJF14,IF(AND(AJB40&gt;AJF14,AJD40&gt;AJG14),AJG14-AJB40,0)))),0)),0)</f>
        <v>　</v>
      </c>
      <c r="AJG40" s="857"/>
      <c r="AJH40" s="858"/>
      <c r="AJI40" s="856" t="str">
        <f>IFERROR(IF(OR(AJA40="日",AJA40="祝",AJA40=0,AJB40=""),"　",MAX(IF(AND(AJB40&gt;AJL14,AJD40&gt;AJJ14),0,IF(AND(AJB40&lt;=AJL14,AJB40&gt;AJI14,AJD40&gt;AJJ14),AJL14-AJB40,IF(AND(AJB40&lt;=AJL14,AJB40&lt;=AJI14,AJD40&gt;AJJ14),AJL14-AJI14,IF(AND(AJB40&gt;AJI14,AJD40&lt;=AJJ14),AJD40-AJB40,IF(AND(AJB40&lt;=AJI14,AJD40&lt;=AJJ14),AJD40-AJI14,0))))),0)),0)</f>
        <v>　</v>
      </c>
      <c r="AJJ40" s="857"/>
      <c r="AJK40" s="858"/>
      <c r="AJL40" s="856" t="str">
        <f>IFERROR(IF(OR(AJA40="日",AJA40="祝",AJA40=0,AJB40=""),"　",MAX(IF(AND(AJB40&lt;=AJL14,AJD40&gt;AJM14),AJM14-AJL14,IF(AJD40&lt;=AJM14,0,IF(AND(AJB40&gt;AJL14,AJD40&gt;AJM14),AJM14-AJB40,0))),0)),0)</f>
        <v>　</v>
      </c>
      <c r="AJM40" s="857"/>
      <c r="AJN40" s="858"/>
      <c r="AJO40" s="856" t="str">
        <f>IFERROR(IF(OR(AJA40="日",AJA40="祝",AJA40=0,AJB40=""),"　",MAX(IF(AJB40&gt;AJO14,AJD40-AJB40,IF(AJB40&lt;=AJO14,AJD40-AJO14,0)),0)),0)</f>
        <v>　</v>
      </c>
      <c r="AJP40" s="857"/>
      <c r="AJQ40" s="858"/>
      <c r="AJR40" s="856" t="str">
        <f>IFERROR(IF(OR(AJA40="日",AJA40="祝",AJA40=0,AJB40=""),"　",MAX(IF(AND(AJB40&lt;=AJR14,AJD40&gt;AJS14),AJS14-AJR14,IF(AND(AJB40&gt;AJR14,AJD40&lt;=AJS14),AJD40-AJB40,IF(AND(AJB40&lt;=AJR14,AJD40&lt;=AJS14),AJD40-AJR14,IF(AND(AJB40&gt;AJR14,AJD40&gt;AJS14),AJS14-AJB40,0)))),0)),0)</f>
        <v>　</v>
      </c>
      <c r="AJS40" s="857"/>
      <c r="AJT40" s="858"/>
      <c r="AJU40" s="856" t="str">
        <f>IFERROR(IF(OR(AJA40="日",AJA40="祝",AJA40=0,AJB40=""),"　",MAX(IF(AND(AJB40&gt;AJX14,AJD40&gt;AJV14),0,IF(AND(AJB40&lt;=AJX14,AJB40&gt;AJU14,AJD40&gt;AJV14),AJX14-AJB40,IF(AND(AJB40&lt;=AJX14,AJB40&lt;=AJU14,AJD40&gt;AJV14),AJX14-AJU14,IF(AND(AJB40&gt;AJU14,AJD40&lt;=AJV14),AJD40-AJB40,IF(AND(AJB40&lt;=AJU14,AJD40&lt;=AJV14),AJD40-AJU14,0))))),0)),0)</f>
        <v>　</v>
      </c>
      <c r="AJV40" s="857"/>
      <c r="AJW40" s="858"/>
      <c r="AJX40" s="856" t="str">
        <f>IFERROR(IF(OR(AJA40="日",AJA40="祝",AJA40=0,AJB40=""),"　",MAX(IF(AND(AJB40&lt;=AJX14,AJD40&gt;AJY14),AJY14-AJX14,IF(AJD40&lt;=AJY14,0,IF(AND(AJB40&gt;AJX14,AJD40&gt;AJY14),AJY14-AJB40,0))),0)),0)</f>
        <v>　</v>
      </c>
      <c r="AJY40" s="857"/>
      <c r="AJZ40" s="858"/>
      <c r="AKA40" s="856" t="str">
        <f t="shared" si="17"/>
        <v>　</v>
      </c>
      <c r="AKB40" s="857"/>
      <c r="AKC40" s="858"/>
      <c r="AKD40" s="859" t="str">
        <f>IF(AKG40="×",TIME(0,0,0),IF(AKQ4="非常勤",AJF40,AJR40))</f>
        <v>　</v>
      </c>
      <c r="AKE40" s="860"/>
      <c r="AKF40" s="861"/>
      <c r="AKG40" s="352"/>
      <c r="AKH40" s="859" t="str">
        <f>IF(AKK40="×",TIME(0,0,0),IF(AKQ4="非常勤",AJI40,AJU40))</f>
        <v>　</v>
      </c>
      <c r="AKI40" s="860"/>
      <c r="AKJ40" s="861"/>
      <c r="AKK40" s="352"/>
      <c r="AKL40" s="859" t="str">
        <f>IF(AKO40="×",TIME(0,0,0),IF(AKQ4="非常勤",AJL40,AJX40))</f>
        <v>　</v>
      </c>
      <c r="AKM40" s="860"/>
      <c r="AKN40" s="861"/>
      <c r="AKO40" s="352"/>
      <c r="AKP40" s="859" t="str">
        <f>IF(AKS40="×",TIME(0,0,0),IF(AKQ4="非常勤",AJO40,AKA40))</f>
        <v>　</v>
      </c>
      <c r="AKQ40" s="860"/>
      <c r="AKR40" s="861"/>
      <c r="AKS40" s="352"/>
      <c r="AKT40" s="862"/>
      <c r="AKU40" s="863"/>
      <c r="AKV40" s="862"/>
      <c r="AKW40" s="864"/>
      <c r="AKX40" s="863"/>
      <c r="AKY40" s="865"/>
      <c r="AKZ40" s="866"/>
      <c r="ALA40" s="866"/>
      <c r="ALB40" s="867"/>
      <c r="ALC40" s="377">
        <f>$A$40</f>
        <v>26</v>
      </c>
      <c r="ALD40" s="378" t="str">
        <f>$B$40</f>
        <v>日</v>
      </c>
      <c r="ALE40" s="854"/>
      <c r="ALF40" s="855"/>
      <c r="ALG40" s="854"/>
      <c r="ALH40" s="855"/>
      <c r="ALI40" s="856" t="str">
        <f>IFERROR(IF(OR(ALD40="日",ALD40="祝",ALD40=0,ALE40=""),"　",MAX(IF(AND(ALE40&lt;=ALI14,ALG40&gt;ALJ14),ALJ14-ALI14,IF(AND(ALE40&gt;ALI14,ALG40&lt;=ALJ14),ALG40-ALE40,IF(AND(ALE40&lt;=ALI14,ALG40&lt;=ALJ14),ALG40-ALI14,IF(AND(ALE40&gt;ALI14,ALG40&gt;ALJ14),ALJ14-ALE40,0)))),0)),0)</f>
        <v>　</v>
      </c>
      <c r="ALJ40" s="857"/>
      <c r="ALK40" s="858"/>
      <c r="ALL40" s="856" t="str">
        <f>IFERROR(IF(OR(ALD40="日",ALD40="祝",ALD40=0,ALE40=""),"　",MAX(IF(AND(ALE40&gt;ALO14,ALG40&gt;ALM14),0,IF(AND(ALE40&lt;=ALO14,ALE40&gt;ALL14,ALG40&gt;ALM14),ALO14-ALE40,IF(AND(ALE40&lt;=ALO14,ALE40&lt;=ALL14,ALG40&gt;ALM14),ALO14-ALL14,IF(AND(ALE40&gt;ALL14,ALG40&lt;=ALM14),ALG40-ALE40,IF(AND(ALE40&lt;=ALL14,ALG40&lt;=ALM14),ALG40-ALL14,0))))),0)),0)</f>
        <v>　</v>
      </c>
      <c r="ALM40" s="857"/>
      <c r="ALN40" s="858"/>
      <c r="ALO40" s="856" t="str">
        <f>IFERROR(IF(OR(ALD40="日",ALD40="祝",ALD40=0,ALE40=""),"　",MAX(IF(AND(ALE40&lt;=ALO14,ALG40&gt;ALP14),ALP14-ALO14,IF(ALG40&lt;=ALP14,0,IF(AND(ALE40&gt;ALO14,ALG40&gt;ALP14),ALP14-ALE40,0))),0)),0)</f>
        <v>　</v>
      </c>
      <c r="ALP40" s="857"/>
      <c r="ALQ40" s="858"/>
      <c r="ALR40" s="856" t="str">
        <f>IFERROR(IF(OR(ALD40="日",ALD40="祝",ALD40=0,ALE40=""),"　",MAX(IF(ALE40&gt;ALR14,ALG40-ALE40,IF(ALE40&lt;=ALR14,ALG40-ALR14,0)),0)),0)</f>
        <v>　</v>
      </c>
      <c r="ALS40" s="857"/>
      <c r="ALT40" s="858"/>
      <c r="ALU40" s="856" t="str">
        <f>IFERROR(IF(OR(ALD40="日",ALD40="祝",ALD40=0,ALE40=""),"　",MAX(IF(AND(ALE40&lt;=ALU14,ALG40&gt;ALV14),ALV14-ALU14,IF(AND(ALE40&gt;ALU14,ALG40&lt;=ALV14),ALG40-ALE40,IF(AND(ALE40&lt;=ALU14,ALG40&lt;=ALV14),ALG40-ALU14,IF(AND(ALE40&gt;ALU14,ALG40&gt;ALV14),ALV14-ALE40,0)))),0)),0)</f>
        <v>　</v>
      </c>
      <c r="ALV40" s="857"/>
      <c r="ALW40" s="858"/>
      <c r="ALX40" s="856" t="str">
        <f>IFERROR(IF(OR(ALD40="日",ALD40="祝",ALD40=0,ALE40=""),"　",MAX(IF(AND(ALE40&gt;AMA14,ALG40&gt;ALY14),0,IF(AND(ALE40&lt;=AMA14,ALE40&gt;ALX14,ALG40&gt;ALY14),AMA14-ALE40,IF(AND(ALE40&lt;=AMA14,ALE40&lt;=ALX14,ALG40&gt;ALY14),AMA14-ALX14,IF(AND(ALE40&gt;ALX14,ALG40&lt;=ALY14),ALG40-ALE40,IF(AND(ALE40&lt;=ALX14,ALG40&lt;=ALY14),ALG40-ALX14,0))))),0)),0)</f>
        <v>　</v>
      </c>
      <c r="ALY40" s="857"/>
      <c r="ALZ40" s="858"/>
      <c r="AMA40" s="856" t="str">
        <f>IFERROR(IF(OR(ALD40="日",ALD40="祝",ALD40=0,ALE40=""),"　",MAX(IF(AND(ALE40&lt;=AMA14,ALG40&gt;AMB14),AMB14-AMA14,IF(ALG40&lt;=AMB14,0,IF(AND(ALE40&gt;AMA14,ALG40&gt;AMB14),AMB14-ALE40,0))),0)),0)</f>
        <v>　</v>
      </c>
      <c r="AMB40" s="857"/>
      <c r="AMC40" s="858"/>
      <c r="AMD40" s="856" t="str">
        <f t="shared" si="18"/>
        <v>　</v>
      </c>
      <c r="AME40" s="857"/>
      <c r="AMF40" s="858"/>
      <c r="AMG40" s="859" t="str">
        <f>IF(AMJ40="×",TIME(0,0,0),IF(AMT4="非常勤",ALI40,ALU40))</f>
        <v>　</v>
      </c>
      <c r="AMH40" s="860"/>
      <c r="AMI40" s="861"/>
      <c r="AMJ40" s="352"/>
      <c r="AMK40" s="859" t="str">
        <f>IF(AMN40="×",TIME(0,0,0),IF(AMT4="非常勤",ALL40,ALX40))</f>
        <v>　</v>
      </c>
      <c r="AML40" s="860"/>
      <c r="AMM40" s="861"/>
      <c r="AMN40" s="352"/>
      <c r="AMO40" s="859" t="str">
        <f>IF(AMR40="×",TIME(0,0,0),IF(AMT4="非常勤",ALO40,AMA40))</f>
        <v>　</v>
      </c>
      <c r="AMP40" s="860"/>
      <c r="AMQ40" s="861"/>
      <c r="AMR40" s="352"/>
      <c r="AMS40" s="859" t="str">
        <f>IF(AMV40="×",TIME(0,0,0),IF(AMT4="非常勤",ALR40,AMD40))</f>
        <v>　</v>
      </c>
      <c r="AMT40" s="860"/>
      <c r="AMU40" s="861"/>
      <c r="AMV40" s="352"/>
      <c r="AMW40" s="862"/>
      <c r="AMX40" s="863"/>
      <c r="AMY40" s="862"/>
      <c r="AMZ40" s="864"/>
      <c r="ANA40" s="863"/>
      <c r="ANB40" s="865"/>
      <c r="ANC40" s="866"/>
      <c r="AND40" s="866"/>
      <c r="ANE40" s="867"/>
      <c r="ANF40" s="377">
        <f>$A$40</f>
        <v>26</v>
      </c>
      <c r="ANG40" s="378" t="str">
        <f>$B$40</f>
        <v>日</v>
      </c>
      <c r="ANH40" s="854"/>
      <c r="ANI40" s="855"/>
      <c r="ANJ40" s="854"/>
      <c r="ANK40" s="855"/>
      <c r="ANL40" s="856" t="str">
        <f>IFERROR(IF(OR(ANG40="日",ANG40="祝",ANG40=0,ANH40=""),"　",MAX(IF(AND(ANH40&lt;=ANL14,ANJ40&gt;ANM14),ANM14-ANL14,IF(AND(ANH40&gt;ANL14,ANJ40&lt;=ANM14),ANJ40-ANH40,IF(AND(ANH40&lt;=ANL14,ANJ40&lt;=ANM14),ANJ40-ANL14,IF(AND(ANH40&gt;ANL14,ANJ40&gt;ANM14),ANM14-ANH40,0)))),0)),0)</f>
        <v>　</v>
      </c>
      <c r="ANM40" s="857"/>
      <c r="ANN40" s="858"/>
      <c r="ANO40" s="856" t="str">
        <f>IFERROR(IF(OR(ANG40="日",ANG40="祝",ANG40=0,ANH40=""),"　",MAX(IF(AND(ANH40&gt;ANR14,ANJ40&gt;ANP14),0,IF(AND(ANH40&lt;=ANR14,ANH40&gt;ANO14,ANJ40&gt;ANP14),ANR14-ANH40,IF(AND(ANH40&lt;=ANR14,ANH40&lt;=ANO14,ANJ40&gt;ANP14),ANR14-ANO14,IF(AND(ANH40&gt;ANO14,ANJ40&lt;=ANP14),ANJ40-ANH40,IF(AND(ANH40&lt;=ANO14,ANJ40&lt;=ANP14),ANJ40-ANO14,0))))),0)),0)</f>
        <v>　</v>
      </c>
      <c r="ANP40" s="857"/>
      <c r="ANQ40" s="858"/>
      <c r="ANR40" s="856" t="str">
        <f>IFERROR(IF(OR(ANG40="日",ANG40="祝",ANG40=0,ANH40=""),"　",MAX(IF(AND(ANH40&lt;=ANR14,ANJ40&gt;ANS14),ANS14-ANR14,IF(ANJ40&lt;=ANS14,0,IF(AND(ANH40&gt;ANR14,ANJ40&gt;ANS14),ANS14-ANH40,0))),0)),0)</f>
        <v>　</v>
      </c>
      <c r="ANS40" s="857"/>
      <c r="ANT40" s="858"/>
      <c r="ANU40" s="856" t="str">
        <f>IFERROR(IF(OR(ANG40="日",ANG40="祝",ANG40=0,ANH40=""),"　",MAX(IF(ANH40&gt;ANU14,ANJ40-ANH40,IF(ANH40&lt;=ANU14,ANJ40-ANU14,0)),0)),0)</f>
        <v>　</v>
      </c>
      <c r="ANV40" s="857"/>
      <c r="ANW40" s="858"/>
      <c r="ANX40" s="856" t="str">
        <f>IFERROR(IF(OR(ANG40="日",ANG40="祝",ANG40=0,ANH40=""),"　",MAX(IF(AND(ANH40&lt;=ANX14,ANJ40&gt;ANY14),ANY14-ANX14,IF(AND(ANH40&gt;ANX14,ANJ40&lt;=ANY14),ANJ40-ANH40,IF(AND(ANH40&lt;=ANX14,ANJ40&lt;=ANY14),ANJ40-ANX14,IF(AND(ANH40&gt;ANX14,ANJ40&gt;ANY14),ANY14-ANH40,0)))),0)),0)</f>
        <v>　</v>
      </c>
      <c r="ANY40" s="857"/>
      <c r="ANZ40" s="858"/>
      <c r="AOA40" s="856" t="str">
        <f>IFERROR(IF(OR(ANG40="日",ANG40="祝",ANG40=0,ANH40=""),"　",MAX(IF(AND(ANH40&gt;AOD14,ANJ40&gt;AOB14),0,IF(AND(ANH40&lt;=AOD14,ANH40&gt;AOA14,ANJ40&gt;AOB14),AOD14-ANH40,IF(AND(ANH40&lt;=AOD14,ANH40&lt;=AOA14,ANJ40&gt;AOB14),AOD14-AOA14,IF(AND(ANH40&gt;AOA14,ANJ40&lt;=AOB14),ANJ40-ANH40,IF(AND(ANH40&lt;=AOA14,ANJ40&lt;=AOB14),ANJ40-AOA14,0))))),0)),0)</f>
        <v>　</v>
      </c>
      <c r="AOB40" s="857"/>
      <c r="AOC40" s="858"/>
      <c r="AOD40" s="856" t="str">
        <f>IFERROR(IF(OR(ANG40="日",ANG40="祝",ANG40=0,ANH40=""),"　",MAX(IF(AND(ANH40&lt;=AOD14,ANJ40&gt;AOE14),AOE14-AOD14,IF(ANJ40&lt;=AOE14,0,IF(AND(ANH40&gt;AOD14,ANJ40&gt;AOE14),AOE14-ANH40,0))),0)),0)</f>
        <v>　</v>
      </c>
      <c r="AOE40" s="857"/>
      <c r="AOF40" s="858"/>
      <c r="AOG40" s="856" t="str">
        <f t="shared" si="19"/>
        <v>　</v>
      </c>
      <c r="AOH40" s="857"/>
      <c r="AOI40" s="858"/>
      <c r="AOJ40" s="859" t="str">
        <f>IF(AOM40="×",TIME(0,0,0),IF(AOW4="非常勤",ANL40,ANX40))</f>
        <v>　</v>
      </c>
      <c r="AOK40" s="860"/>
      <c r="AOL40" s="861"/>
      <c r="AOM40" s="352"/>
      <c r="AON40" s="859" t="str">
        <f>IF(AOQ40="×",TIME(0,0,0),IF(AOW4="非常勤",ANO40,AOA40))</f>
        <v>　</v>
      </c>
      <c r="AOO40" s="860"/>
      <c r="AOP40" s="861"/>
      <c r="AOQ40" s="352"/>
      <c r="AOR40" s="859" t="str">
        <f>IF(AOU40="×",TIME(0,0,0),IF(AOW4="非常勤",ANR40,AOD40))</f>
        <v>　</v>
      </c>
      <c r="AOS40" s="860"/>
      <c r="AOT40" s="861"/>
      <c r="AOU40" s="352"/>
      <c r="AOV40" s="859" t="str">
        <f>IF(AOY40="×",TIME(0,0,0),IF(AOW4="非常勤",ANU40,AOG40))</f>
        <v>　</v>
      </c>
      <c r="AOW40" s="860"/>
      <c r="AOX40" s="861"/>
      <c r="AOY40" s="352"/>
      <c r="AOZ40" s="862"/>
      <c r="APA40" s="863"/>
      <c r="APB40" s="862"/>
      <c r="APC40" s="864"/>
      <c r="APD40" s="863"/>
      <c r="APE40" s="865"/>
      <c r="APF40" s="866"/>
      <c r="APG40" s="866"/>
      <c r="APH40" s="867"/>
    </row>
    <row r="41" spans="1:1100" ht="15" customHeight="1">
      <c r="A41" s="377">
        <f>DAY(DATE('別紙2-1【初めに入力】'!$W$2,'別紙2-1【初めに入力】'!$Q$2,A40+1))</f>
        <v>27</v>
      </c>
      <c r="B41" s="378" t="str">
        <f>IF(IFERROR(MATCH(DATE('別紙2-1【初めに入力】'!$W$2,'別紙2-1【初めに入力】'!$Q$2,$A41),万年カレンダー・祝日!$K$2:$K$27,0),0)&gt;=1,"祝",TEXT(WEEKDAY(DATE('別紙2-1【初めに入力】'!$W$2,'別紙2-1【初めに入力】'!$Q$2,'別表_個別勤務状況（1～20）'!A41)),"aaa"))</f>
        <v>月</v>
      </c>
      <c r="C41" s="797"/>
      <c r="D41" s="797"/>
      <c r="E41" s="797"/>
      <c r="F41" s="797"/>
      <c r="G41" s="856" t="str">
        <f>IFERROR(IF(OR(B41="日",B41="祝",B41=0,C41=""),"　",MAX(IF(AND(C41&lt;=G14,E41&gt;H14),H14-G14,IF(AND(C41&gt;G14,E41&lt;=H14),E41-C41,IF(AND(C41&lt;=G14,E41&lt;=H14),E41-G14,IF(AND(C41&gt;G14,E41&gt;H14),H14-C41,0)))),0)),0)</f>
        <v>　</v>
      </c>
      <c r="H41" s="857"/>
      <c r="I41" s="858"/>
      <c r="J41" s="856" t="str">
        <f>IFERROR(IF(OR(B41="日",B41="祝",B41=0,C41=""),"　",MAX(IF(AND(C41&gt;M14,E41&gt;K14),0,IF(AND(C41&lt;=M14,C41&gt;J14,E41&gt;K14),M14-C41,IF(AND(C41&lt;=M14,C41&lt;=J14,E41&gt;K14),M14-J14,IF(AND(C41&gt;J14,E41&lt;=K14),E41-C41,IF(AND(C41&lt;=J14,E41&lt;=K14),E41-J14,0))))),0)),0)</f>
        <v>　</v>
      </c>
      <c r="K41" s="857"/>
      <c r="L41" s="858"/>
      <c r="M41" s="856" t="str">
        <f>IFERROR(IF(OR(B41="日",B41="祝",B41=0,C41=""),"　",MAX(IF(AND(C41&lt;=M14,E41&gt;N14),N14-M14,IF(E41&lt;=N14,0,IF(AND(C41&gt;M14,E41&gt;N14),N14-C41,0))),0)),0)</f>
        <v>　</v>
      </c>
      <c r="N41" s="857"/>
      <c r="O41" s="858"/>
      <c r="P41" s="856" t="str">
        <f>IFERROR(IF(OR(B41="日",B41="祝",B41=0,C41=""),"　",MAX(IF(C41&gt;P14,E41-C41,IF(C41&lt;=P14,E41-P14,0)),0)),0)</f>
        <v>　</v>
      </c>
      <c r="Q41" s="857"/>
      <c r="R41" s="858"/>
      <c r="S41" s="856" t="str">
        <f>IFERROR(IF(OR(B41="日",B41="祝",B41=0,C41=""),"　",MAX(IF(AND(C41&lt;=S14,E41&gt;T14),T14-S14,IF(AND(C41&gt;S14,E41&lt;=T14),E41-C41,IF(AND(C41&lt;=S14,E41&lt;=T14),E41-S14,IF(AND(C41&gt;S14,E41&gt;T14),T14-C41,0)))),0)),0)</f>
        <v>　</v>
      </c>
      <c r="T41" s="857"/>
      <c r="U41" s="858"/>
      <c r="V41" s="856" t="str">
        <f>IFERROR(IF(OR(B41="日",B41="祝",B41=0,C41=""),"　",MAX(IF(AND(C41&gt;Y14,E41&gt;W14),0,IF(AND(C41&lt;=Y14,C41&gt;V14,E41&gt;W14),Y14-C41,IF(AND(C41&lt;=Y14,C41&lt;=V14,E41&gt;W14),Y14-V14,IF(AND(C41&gt;V14,E41&lt;=W14),E41-C41,IF(AND(C41&lt;=V14,E41&lt;=W14),E41-V14,0))))),0)),0)</f>
        <v>　</v>
      </c>
      <c r="W41" s="857"/>
      <c r="X41" s="858"/>
      <c r="Y41" s="856" t="str">
        <f>IFERROR(IF(OR(B41="日",B41="祝",B41=0,C41=""),"　",MAX(IF(AND(C41&lt;=Y14,E41&gt;Z14),Z14-Y14,IF(E41&lt;=Z14,0,IF(AND(C41&gt;Y14,E41&gt;Z14),Z14-C41,0))),0)),0)</f>
        <v>　</v>
      </c>
      <c r="Z41" s="857"/>
      <c r="AA41" s="858"/>
      <c r="AB41" s="856" t="str">
        <f t="shared" si="0"/>
        <v>　</v>
      </c>
      <c r="AC41" s="857"/>
      <c r="AD41" s="858"/>
      <c r="AE41" s="954" t="str">
        <f>IF(AH41="×",TIME(0,0,0),IF(AR4="非常勤",G41,S41))</f>
        <v>　</v>
      </c>
      <c r="AF41" s="885"/>
      <c r="AG41" s="885"/>
      <c r="AH41" s="352"/>
      <c r="AI41" s="954" t="str">
        <f>IF(AL41="×",TIME(0,0,0),IF(AR4="非常勤",J41,V41))</f>
        <v>　</v>
      </c>
      <c r="AJ41" s="885"/>
      <c r="AK41" s="885"/>
      <c r="AL41" s="352"/>
      <c r="AM41" s="954" t="str">
        <f>IF(AP41="×",TIME(0,0,0),IF(AR4="非常勤",M41,Y41))</f>
        <v>　</v>
      </c>
      <c r="AN41" s="885"/>
      <c r="AO41" s="885"/>
      <c r="AP41" s="352"/>
      <c r="AQ41" s="954" t="str">
        <f>IF(AT41="×",TIME(0,0,0),IF(AR4="非常勤",P41,AB41))</f>
        <v>　</v>
      </c>
      <c r="AR41" s="885"/>
      <c r="AS41" s="955"/>
      <c r="AT41" s="352"/>
      <c r="AU41" s="956"/>
      <c r="AV41" s="956"/>
      <c r="AW41" s="862"/>
      <c r="AX41" s="864"/>
      <c r="AY41" s="863"/>
      <c r="AZ41" s="865"/>
      <c r="BA41" s="866"/>
      <c r="BB41" s="866"/>
      <c r="BC41" s="867"/>
      <c r="BD41" s="377">
        <f>$A$41</f>
        <v>27</v>
      </c>
      <c r="BE41" s="378" t="str">
        <f>$B$41</f>
        <v>月</v>
      </c>
      <c r="BF41" s="854"/>
      <c r="BG41" s="855"/>
      <c r="BH41" s="854"/>
      <c r="BI41" s="855"/>
      <c r="BJ41" s="856" t="str">
        <f>IFERROR(IF(OR(BE41="日",BE41="祝",BE41=0,BF41=""),"　",MAX(IF(AND(BF41&lt;=BJ14,BH41&gt;BK14),BK14-BJ14,IF(AND(BF41&gt;BJ14,BH41&lt;=BK14),BH41-BF41,IF(AND(BF41&lt;=BJ14,BH41&lt;=BK14),BH41-BJ14,IF(AND(BF41&gt;BJ14,BH41&gt;BK14),BK14-BF41,0)))),0)),0)</f>
        <v>　</v>
      </c>
      <c r="BK41" s="857"/>
      <c r="BL41" s="858"/>
      <c r="BM41" s="856" t="str">
        <f>IFERROR(IF(OR(BE41="日",BE41="祝",BE41=0,BF41=""),"　",MAX(IF(AND(BF41&gt;BP14,BH41&gt;BN14),0,IF(AND(BF41&lt;=BP14,BF41&gt;BM14,BH41&gt;BN14),BP14-BF41,IF(AND(BF41&lt;=BP14,BF41&lt;=BM14,BH41&gt;BN14),BP14-BM14,IF(AND(BF41&gt;BM14,BH41&lt;=BN14),BH41-BF41,IF(AND(BF41&lt;=BM14,BH41&lt;=BN14),BH41-BM14,0))))),0)),0)</f>
        <v>　</v>
      </c>
      <c r="BN41" s="857"/>
      <c r="BO41" s="858"/>
      <c r="BP41" s="856" t="str">
        <f>IFERROR(IF(OR(BE41="日",BE41="祝",BE41=0,BF41=""),"　",MAX(IF(AND(BF41&lt;=BP14,BH41&gt;BQ14),BQ14-BP14,IF(BH41&lt;=BQ14,0,IF(AND(BF41&gt;BP14,BH41&gt;BQ14),BQ14-BF41,0))),0)),0)</f>
        <v>　</v>
      </c>
      <c r="BQ41" s="857"/>
      <c r="BR41" s="858"/>
      <c r="BS41" s="856" t="str">
        <f>IFERROR(IF(OR(BE41="日",BE41="祝",BE41=0,BF41=""),"　",MAX(IF(BF41&gt;BS14,BH41-BF41,IF(BF41&lt;=BS14,BH41-BS14,0)),0)),0)</f>
        <v>　</v>
      </c>
      <c r="BT41" s="857"/>
      <c r="BU41" s="858"/>
      <c r="BV41" s="856" t="str">
        <f>IFERROR(IF(OR(BE41="日",BE41="祝",BE41=0,BF41=""),"　",MAX(IF(AND(BF41&lt;=BV14,BH41&gt;BW14),BW14-BV14,IF(AND(BF41&gt;BV14,BH41&lt;=BW14),BH41-BF41,IF(AND(BF41&lt;=BV14,BH41&lt;=BW14),BH41-BV14,IF(AND(BF41&gt;BV14,BH41&gt;BW14),BW14-BF41,0)))),0)),0)</f>
        <v>　</v>
      </c>
      <c r="BW41" s="857"/>
      <c r="BX41" s="858"/>
      <c r="BY41" s="856" t="str">
        <f>IFERROR(IF(OR(BE41="日",BE41="祝",BE41=0,BF41=""),"　",MAX(IF(AND(BF41&gt;CB14,BH41&gt;BZ14),0,IF(AND(BF41&lt;=CB14,BF41&gt;BY14,BH41&gt;BZ14),CB14-BF41,IF(AND(BF41&lt;=CB14,BF41&lt;=BY14,BH41&gt;BZ14),CB14-BY14,IF(AND(BF41&gt;BY14,BH41&lt;=BZ14),BH41-BF41,IF(AND(BF41&lt;=BY14,BH41&lt;=BZ14),BH41-BY14,0))))),0)),0)</f>
        <v>　</v>
      </c>
      <c r="BZ41" s="857"/>
      <c r="CA41" s="858"/>
      <c r="CB41" s="856" t="str">
        <f>IFERROR(IF(OR(BE41="日",BE41="祝",BE41=0,BF41=""),"　",MAX(IF(AND(BF41&lt;=CB14,BH41&gt;CC14),CC14-CB14,IF(BH41&lt;=CC14,0,IF(AND(BF41&gt;CB14,BH41&gt;CC14),CC14-BF41,0))),0)),0)</f>
        <v>　</v>
      </c>
      <c r="CC41" s="857"/>
      <c r="CD41" s="858"/>
      <c r="CE41" s="856" t="str">
        <f t="shared" si="1"/>
        <v>　</v>
      </c>
      <c r="CF41" s="857"/>
      <c r="CG41" s="858"/>
      <c r="CH41" s="859" t="str">
        <f>IF(CK41="×",TIME(0,0,0),IF(CU4="非常勤",BJ41,BV41))</f>
        <v>　</v>
      </c>
      <c r="CI41" s="860"/>
      <c r="CJ41" s="861"/>
      <c r="CK41" s="352"/>
      <c r="CL41" s="859" t="str">
        <f>IF(CO41="×",TIME(0,0,0),IF(CU4="非常勤",BM41,BY41))</f>
        <v>　</v>
      </c>
      <c r="CM41" s="860"/>
      <c r="CN41" s="861"/>
      <c r="CO41" s="352"/>
      <c r="CP41" s="859" t="str">
        <f>IF(CS41="×",TIME(0,0,0),IF(CU4="非常勤",BP41,CB41))</f>
        <v>　</v>
      </c>
      <c r="CQ41" s="860"/>
      <c r="CR41" s="861"/>
      <c r="CS41" s="352"/>
      <c r="CT41" s="859" t="str">
        <f>IF(CW41="×",TIME(0,0,0),IF(CU4="非常勤",BS41,CE41))</f>
        <v>　</v>
      </c>
      <c r="CU41" s="860"/>
      <c r="CV41" s="861"/>
      <c r="CW41" s="352"/>
      <c r="CX41" s="862"/>
      <c r="CY41" s="863"/>
      <c r="CZ41" s="862"/>
      <c r="DA41" s="864"/>
      <c r="DB41" s="863"/>
      <c r="DC41" s="865"/>
      <c r="DD41" s="866"/>
      <c r="DE41" s="866"/>
      <c r="DF41" s="867"/>
      <c r="DG41" s="377">
        <f>$A$41</f>
        <v>27</v>
      </c>
      <c r="DH41" s="378" t="str">
        <f>$B$41</f>
        <v>月</v>
      </c>
      <c r="DI41" s="854"/>
      <c r="DJ41" s="855"/>
      <c r="DK41" s="854"/>
      <c r="DL41" s="855"/>
      <c r="DM41" s="856" t="str">
        <f>IFERROR(IF(OR(DH41="日",DH41="祝",DH41=0,DI41=""),"　",MAX(IF(AND(DI41&lt;=DM14,DK41&gt;DN14),DN14-DM14,IF(AND(DI41&gt;DM14,DK41&lt;=DN14),DK41-DI41,IF(AND(DI41&lt;=DM14,DK41&lt;=DN14),DK41-DM14,IF(AND(DI41&gt;DM14,DK41&gt;DN14),DN14-DI41,0)))),0)),0)</f>
        <v>　</v>
      </c>
      <c r="DN41" s="857"/>
      <c r="DO41" s="858"/>
      <c r="DP41" s="856" t="str">
        <f>IFERROR(IF(OR(DH41="日",DH41="祝",DH41=0,DI41=""),"　",MAX(IF(AND(DI41&gt;DS14,DK41&gt;DQ14),0,IF(AND(DI41&lt;=DS14,DI41&gt;DP14,DK41&gt;DQ14),DS14-DI41,IF(AND(DI41&lt;=DS14,DI41&lt;=DP14,DK41&gt;DQ14),DS14-DP14,IF(AND(DI41&gt;DP14,DK41&lt;=DQ14),DK41-DI41,IF(AND(DI41&lt;=DP14,DK41&lt;=DQ14),DK41-DP14,0))))),0)),0)</f>
        <v>　</v>
      </c>
      <c r="DQ41" s="857"/>
      <c r="DR41" s="858"/>
      <c r="DS41" s="856" t="str">
        <f>IFERROR(IF(OR(DH41="日",DH41="祝",DH41=0,DI41=""),"　",MAX(IF(AND(DI41&lt;=DS14,DK41&gt;DT14),DT14-DS14,IF(DK41&lt;=DT14,0,IF(AND(DI41&gt;DS14,DK41&gt;DT14),DT14-DI41,0))),0)),0)</f>
        <v>　</v>
      </c>
      <c r="DT41" s="857"/>
      <c r="DU41" s="858"/>
      <c r="DV41" s="856" t="str">
        <f>IFERROR(IF(OR(DH41="日",DH41="祝",DH41=0,DI41=""),"　",MAX(IF(DI41&gt;DV14,DK41-DI41,IF(DI41&lt;=DV14,DK41-DV14,0)),0)),0)</f>
        <v>　</v>
      </c>
      <c r="DW41" s="857"/>
      <c r="DX41" s="858"/>
      <c r="DY41" s="856" t="str">
        <f>IFERROR(IF(OR(DH41="日",DH41="祝",DH41=0,DI41=""),"　",MAX(IF(AND(DI41&lt;=DY14,DK41&gt;DZ14),DZ14-DY14,IF(AND(DI41&gt;DY14,DK41&lt;=DZ14),DK41-DI41,IF(AND(DI41&lt;=DY14,DK41&lt;=DZ14),DK41-DY14,IF(AND(DI41&gt;DY14,DK41&gt;DZ14),DZ14-DI41,0)))),0)),0)</f>
        <v>　</v>
      </c>
      <c r="DZ41" s="857"/>
      <c r="EA41" s="858"/>
      <c r="EB41" s="856" t="str">
        <f>IFERROR(IF(OR(DH41="日",DH41="祝",DH41=0,DI41=""),"　",MAX(IF(AND(DI41&gt;EE14,DK41&gt;EC14),0,IF(AND(DI41&lt;=EE14,DI41&gt;EB14,DK41&gt;EC14),EE14-DI41,IF(AND(DI41&lt;=EE14,DI41&lt;=EB14,DK41&gt;EC14),EE14-EB14,IF(AND(DI41&gt;EB14,DK41&lt;=EC14),DK41-DI41,IF(AND(DI41&lt;=EB14,DK41&lt;=EC14),DK41-EB14,0))))),0)),0)</f>
        <v>　</v>
      </c>
      <c r="EC41" s="857"/>
      <c r="ED41" s="858"/>
      <c r="EE41" s="856" t="str">
        <f>IFERROR(IF(OR(DH41="日",DH41="祝",DH41=0,DI41=""),"　",MAX(IF(AND(DI41&lt;=EE14,DK41&gt;EF14),EF14-EE14,IF(DK41&lt;=EF14,0,IF(AND(DI41&gt;EE14,DK41&gt;EF14),EF14-DI41,0))),0)),0)</f>
        <v>　</v>
      </c>
      <c r="EF41" s="857"/>
      <c r="EG41" s="858"/>
      <c r="EH41" s="856" t="str">
        <f t="shared" si="2"/>
        <v>　</v>
      </c>
      <c r="EI41" s="857"/>
      <c r="EJ41" s="858"/>
      <c r="EK41" s="859" t="str">
        <f>IF(EN41="×",TIME(0,0,0),IF(EX4="非常勤",DM41,DY41))</f>
        <v>　</v>
      </c>
      <c r="EL41" s="860"/>
      <c r="EM41" s="861"/>
      <c r="EN41" s="352"/>
      <c r="EO41" s="859" t="str">
        <f>IF(ER41="×",TIME(0,0,0),IF(EX4="非常勤",DP41,EB41))</f>
        <v>　</v>
      </c>
      <c r="EP41" s="860"/>
      <c r="EQ41" s="861"/>
      <c r="ER41" s="352"/>
      <c r="ES41" s="859" t="str">
        <f>IF(EV41="×",TIME(0,0,0),IF(EX4="非常勤",DS41,EE41))</f>
        <v>　</v>
      </c>
      <c r="ET41" s="860"/>
      <c r="EU41" s="861"/>
      <c r="EV41" s="352"/>
      <c r="EW41" s="859" t="str">
        <f>IF(EZ41="×",TIME(0,0,0),IF(EX4="非常勤",DV41,EH41))</f>
        <v>　</v>
      </c>
      <c r="EX41" s="860"/>
      <c r="EY41" s="861"/>
      <c r="EZ41" s="352"/>
      <c r="FA41" s="862"/>
      <c r="FB41" s="863"/>
      <c r="FC41" s="862"/>
      <c r="FD41" s="864"/>
      <c r="FE41" s="863"/>
      <c r="FF41" s="865"/>
      <c r="FG41" s="866"/>
      <c r="FH41" s="866"/>
      <c r="FI41" s="867"/>
      <c r="FJ41" s="377">
        <f>$A$41</f>
        <v>27</v>
      </c>
      <c r="FK41" s="378" t="str">
        <f>$B$41</f>
        <v>月</v>
      </c>
      <c r="FL41" s="854"/>
      <c r="FM41" s="855"/>
      <c r="FN41" s="854"/>
      <c r="FO41" s="855"/>
      <c r="FP41" s="856" t="str">
        <f>IFERROR(IF(OR(FK41="日",FK41="祝",FK41=0,FL41=""),"　",MAX(IF(AND(FL41&lt;=FP14,FN41&gt;FQ14),FQ14-FP14,IF(AND(FL41&gt;FP14,FN41&lt;=FQ14),FN41-FL41,IF(AND(FL41&lt;=FP14,FN41&lt;=FQ14),FN41-FP14,IF(AND(FL41&gt;FP14,FN41&gt;FQ14),FQ14-FL41,0)))),0)),0)</f>
        <v>　</v>
      </c>
      <c r="FQ41" s="857"/>
      <c r="FR41" s="858"/>
      <c r="FS41" s="856" t="str">
        <f>IFERROR(IF(OR(FK41="日",FK41="祝",FK41=0,FL41=""),"　",MAX(IF(AND(FL41&gt;FV14,FN41&gt;FT14),0,IF(AND(FL41&lt;=FV14,FL41&gt;FS14,FN41&gt;FT14),FV14-FL41,IF(AND(FL41&lt;=FV14,FL41&lt;=FS14,FN41&gt;FT14),FV14-FS14,IF(AND(FL41&gt;FS14,FN41&lt;=FT14),FN41-FL41,IF(AND(FL41&lt;=FS14,FN41&lt;=FT14),FN41-FS14,0))))),0)),0)</f>
        <v>　</v>
      </c>
      <c r="FT41" s="857"/>
      <c r="FU41" s="858"/>
      <c r="FV41" s="856" t="str">
        <f>IFERROR(IF(OR(FK41="日",FK41="祝",FK41=0,FL41=""),"　",MAX(IF(AND(FL41&lt;=FV14,FN41&gt;FW14),FW14-FV14,IF(FN41&lt;=FW14,0,IF(AND(FL41&gt;FV14,FN41&gt;FW14),FW14-FL41,0))),0)),0)</f>
        <v>　</v>
      </c>
      <c r="FW41" s="857"/>
      <c r="FX41" s="858"/>
      <c r="FY41" s="856" t="str">
        <f>IFERROR(IF(OR(FK41="日",FK41="祝",FK41=0,FL41=""),"　",MAX(IF(FL41&gt;FY14,FN41-FL41,IF(FL41&lt;=FY14,FN41-FY14,0)),0)),0)</f>
        <v>　</v>
      </c>
      <c r="FZ41" s="857"/>
      <c r="GA41" s="858"/>
      <c r="GB41" s="856" t="str">
        <f>IFERROR(IF(OR(FK41="日",FK41="祝",FK41=0,FL41=""),"　",MAX(IF(AND(FL41&lt;=GB14,FN41&gt;GC14),GC14-GB14,IF(AND(FL41&gt;GB14,FN41&lt;=GC14),FN41-FL41,IF(AND(FL41&lt;=GB14,FN41&lt;=GC14),FN41-GB14,IF(AND(FL41&gt;GB14,FN41&gt;GC14),GC14-FL41,0)))),0)),0)</f>
        <v>　</v>
      </c>
      <c r="GC41" s="857"/>
      <c r="GD41" s="858"/>
      <c r="GE41" s="856" t="str">
        <f>IFERROR(IF(OR(FK41="日",FK41="祝",FK41=0,FL41=""),"　",MAX(IF(AND(FL41&gt;GH14,FN41&gt;GF14),0,IF(AND(FL41&lt;=GH14,FL41&gt;GE14,FN41&gt;GF14),GH14-FL41,IF(AND(FL41&lt;=GH14,FL41&lt;=GE14,FN41&gt;GF14),GH14-GE14,IF(AND(FL41&gt;GE14,FN41&lt;=GF14),FN41-FL41,IF(AND(FL41&lt;=GE14,FN41&lt;=GF14),FN41-GE14,0))))),0)),0)</f>
        <v>　</v>
      </c>
      <c r="GF41" s="857"/>
      <c r="GG41" s="858"/>
      <c r="GH41" s="856" t="str">
        <f>IFERROR(IF(OR(FK41="日",FK41="祝",FK41=0,FL41=""),"　",MAX(IF(AND(FL41&lt;=GH14,FN41&gt;GI14),GI14-GH14,IF(FN41&lt;=GI14,0,IF(AND(FL41&gt;GH14,FN41&gt;GI14),GI14-FL41,0))),0)),0)</f>
        <v>　</v>
      </c>
      <c r="GI41" s="857"/>
      <c r="GJ41" s="858"/>
      <c r="GK41" s="856" t="str">
        <f t="shared" si="3"/>
        <v>　</v>
      </c>
      <c r="GL41" s="857"/>
      <c r="GM41" s="858"/>
      <c r="GN41" s="859" t="str">
        <f>IF(GQ41="×",TIME(0,0,0),IF(HA4="非常勤",FP41,GB41))</f>
        <v>　</v>
      </c>
      <c r="GO41" s="860"/>
      <c r="GP41" s="861"/>
      <c r="GQ41" s="352"/>
      <c r="GR41" s="859" t="str">
        <f>IF(GU41="×",TIME(0,0,0),IF(HA4="非常勤",FS41,GE41))</f>
        <v>　</v>
      </c>
      <c r="GS41" s="860"/>
      <c r="GT41" s="861"/>
      <c r="GU41" s="352"/>
      <c r="GV41" s="859" t="str">
        <f>IF(GY41="×",TIME(0,0,0),IF(HA4="非常勤",FV41,GH41))</f>
        <v>　</v>
      </c>
      <c r="GW41" s="860"/>
      <c r="GX41" s="861"/>
      <c r="GY41" s="352"/>
      <c r="GZ41" s="859" t="str">
        <f>IF(HC41="×",TIME(0,0,0),IF(HA4="非常勤",FY41,GK41))</f>
        <v>　</v>
      </c>
      <c r="HA41" s="860"/>
      <c r="HB41" s="861"/>
      <c r="HC41" s="352"/>
      <c r="HD41" s="862"/>
      <c r="HE41" s="863"/>
      <c r="HF41" s="862"/>
      <c r="HG41" s="864"/>
      <c r="HH41" s="863"/>
      <c r="HI41" s="865"/>
      <c r="HJ41" s="866"/>
      <c r="HK41" s="866"/>
      <c r="HL41" s="867"/>
      <c r="HM41" s="377">
        <f>$A$41</f>
        <v>27</v>
      </c>
      <c r="HN41" s="378" t="str">
        <f>$B$41</f>
        <v>月</v>
      </c>
      <c r="HO41" s="854"/>
      <c r="HP41" s="855"/>
      <c r="HQ41" s="854"/>
      <c r="HR41" s="855"/>
      <c r="HS41" s="856" t="str">
        <f>IFERROR(IF(OR(HN41="日",HN41="祝",HN41=0,HO41=""),"　",MAX(IF(AND(HO41&lt;=HS14,HQ41&gt;HT14),HT14-HS14,IF(AND(HO41&gt;HS14,HQ41&lt;=HT14),HQ41-HO41,IF(AND(HO41&lt;=HS14,HQ41&lt;=HT14),HQ41-HS14,IF(AND(HO41&gt;HS14,HQ41&gt;HT14),HT14-HO41,0)))),0)),0)</f>
        <v>　</v>
      </c>
      <c r="HT41" s="857"/>
      <c r="HU41" s="858"/>
      <c r="HV41" s="856" t="str">
        <f>IFERROR(IF(OR(HN41="日",HN41="祝",HN41=0,HO41=""),"　",MAX(IF(AND(HO41&gt;HY14,HQ41&gt;HW14),0,IF(AND(HO41&lt;=HY14,HO41&gt;HV14,HQ41&gt;HW14),HY14-HO41,IF(AND(HO41&lt;=HY14,HO41&lt;=HV14,HQ41&gt;HW14),HY14-HV14,IF(AND(HO41&gt;HV14,HQ41&lt;=HW14),HQ41-HO41,IF(AND(HO41&lt;=HV14,HQ41&lt;=HW14),HQ41-HV14,0))))),0)),0)</f>
        <v>　</v>
      </c>
      <c r="HW41" s="857"/>
      <c r="HX41" s="858"/>
      <c r="HY41" s="856" t="str">
        <f>IFERROR(IF(OR(HN41="日",HN41="祝",HN41=0,HO41=""),"　",MAX(IF(AND(HO41&lt;=HY14,HQ41&gt;HZ14),HZ14-HY14,IF(HQ41&lt;=HZ14,0,IF(AND(HO41&gt;HY14,HQ41&gt;HZ14),HZ14-HO41,0))),0)),0)</f>
        <v>　</v>
      </c>
      <c r="HZ41" s="857"/>
      <c r="IA41" s="858"/>
      <c r="IB41" s="856" t="str">
        <f>IFERROR(IF(OR(HN41="日",HN41="祝",HN41=0,HO41=""),"　",MAX(IF(HO41&gt;IB14,HQ41-HO41,IF(HO41&lt;=IB14,HQ41-IB14,0)),0)),0)</f>
        <v>　</v>
      </c>
      <c r="IC41" s="857"/>
      <c r="ID41" s="858"/>
      <c r="IE41" s="856" t="str">
        <f>IFERROR(IF(OR(HN41="日",HN41="祝",HN41=0,HO41=""),"　",MAX(IF(AND(HO41&lt;=IE14,HQ41&gt;IF14),IF14-IE14,IF(AND(HO41&gt;IE14,HQ41&lt;=IF14),HQ41-HO41,IF(AND(HO41&lt;=IE14,HQ41&lt;=IF14),HQ41-IE14,IF(AND(HO41&gt;IE14,HQ41&gt;IF14),IF14-HO41,0)))),0)),0)</f>
        <v>　</v>
      </c>
      <c r="IF41" s="857"/>
      <c r="IG41" s="858"/>
      <c r="IH41" s="856" t="str">
        <f>IFERROR(IF(OR(HN41="日",HN41="祝",HN41=0,HO41=""),"　",MAX(IF(AND(HO41&gt;IK14,HQ41&gt;II14),0,IF(AND(HO41&lt;=IK14,HO41&gt;IH14,HQ41&gt;II14),IK14-HO41,IF(AND(HO41&lt;=IK14,HO41&lt;=IH14,HQ41&gt;II14),IK14-IH14,IF(AND(HO41&gt;IH14,HQ41&lt;=II14),HQ41-HO41,IF(AND(HO41&lt;=IH14,HQ41&lt;=II14),HQ41-IH14,0))))),0)),0)</f>
        <v>　</v>
      </c>
      <c r="II41" s="857"/>
      <c r="IJ41" s="858"/>
      <c r="IK41" s="856" t="str">
        <f>IFERROR(IF(OR(HN41="日",HN41="祝",HN41=0,HO41=""),"　",MAX(IF(AND(HO41&lt;=IK14,HQ41&gt;IL14),IL14-IK14,IF(HQ41&lt;=IL14,0,IF(AND(HO41&gt;IK14,HQ41&gt;IL14),IL14-HO41,0))),0)),0)</f>
        <v>　</v>
      </c>
      <c r="IL41" s="857"/>
      <c r="IM41" s="858"/>
      <c r="IN41" s="856" t="str">
        <f t="shared" si="4"/>
        <v>　</v>
      </c>
      <c r="IO41" s="857"/>
      <c r="IP41" s="858"/>
      <c r="IQ41" s="859" t="str">
        <f>IF(IT41="×",TIME(0,0,0),IF(JD4="非常勤",HS41,IE41))</f>
        <v>　</v>
      </c>
      <c r="IR41" s="860"/>
      <c r="IS41" s="861"/>
      <c r="IT41" s="352"/>
      <c r="IU41" s="859" t="str">
        <f>IF(IX41="×",TIME(0,0,0),IF(JD4="非常勤",HV41,IH41))</f>
        <v>　</v>
      </c>
      <c r="IV41" s="860"/>
      <c r="IW41" s="861"/>
      <c r="IX41" s="352"/>
      <c r="IY41" s="859" t="str">
        <f>IF(JB41="×",TIME(0,0,0),IF(JD4="非常勤",HY41,IK41))</f>
        <v>　</v>
      </c>
      <c r="IZ41" s="860"/>
      <c r="JA41" s="861"/>
      <c r="JB41" s="352"/>
      <c r="JC41" s="859" t="str">
        <f>IF(JF41="×",TIME(0,0,0),IF(JD4="非常勤",IB41,IN41))</f>
        <v>　</v>
      </c>
      <c r="JD41" s="860"/>
      <c r="JE41" s="861"/>
      <c r="JF41" s="352"/>
      <c r="JG41" s="862"/>
      <c r="JH41" s="863"/>
      <c r="JI41" s="862"/>
      <c r="JJ41" s="864"/>
      <c r="JK41" s="863"/>
      <c r="JL41" s="865"/>
      <c r="JM41" s="866"/>
      <c r="JN41" s="866"/>
      <c r="JO41" s="867"/>
      <c r="JP41" s="377">
        <f>$A$41</f>
        <v>27</v>
      </c>
      <c r="JQ41" s="378" t="str">
        <f>$B$41</f>
        <v>月</v>
      </c>
      <c r="JR41" s="854"/>
      <c r="JS41" s="855"/>
      <c r="JT41" s="854"/>
      <c r="JU41" s="855"/>
      <c r="JV41" s="856" t="str">
        <f>IFERROR(IF(OR(JQ41="日",JQ41="祝",JQ41=0,JR41=""),"　",MAX(IF(AND(JR41&lt;=JV14,JT41&gt;JW14),JW14-JV14,IF(AND(JR41&gt;JV14,JT41&lt;=JW14),JT41-JR41,IF(AND(JR41&lt;=JV14,JT41&lt;=JW14),JT41-JV14,IF(AND(JR41&gt;JV14,JT41&gt;JW14),JW14-JR41,0)))),0)),0)</f>
        <v>　</v>
      </c>
      <c r="JW41" s="857"/>
      <c r="JX41" s="858"/>
      <c r="JY41" s="856" t="str">
        <f>IFERROR(IF(OR(JQ41="日",JQ41="祝",JQ41=0,JR41=""),"　",MAX(IF(AND(JR41&gt;KB14,JT41&gt;JZ14),0,IF(AND(JR41&lt;=KB14,JR41&gt;JY14,JT41&gt;JZ14),KB14-JR41,IF(AND(JR41&lt;=KB14,JR41&lt;=JY14,JT41&gt;JZ14),KB14-JY14,IF(AND(JR41&gt;JY14,JT41&lt;=JZ14),JT41-JR41,IF(AND(JR41&lt;=JY14,JT41&lt;=JZ14),JT41-JY14,0))))),0)),0)</f>
        <v>　</v>
      </c>
      <c r="JZ41" s="857"/>
      <c r="KA41" s="858"/>
      <c r="KB41" s="856" t="str">
        <f>IFERROR(IF(OR(JQ41="日",JQ41="祝",JQ41=0,JR41=""),"　",MAX(IF(AND(JR41&lt;=KB14,JT41&gt;KC14),KC14-KB14,IF(JT41&lt;=KC14,0,IF(AND(JR41&gt;KB14,JT41&gt;KC14),KC14-JR41,0))),0)),0)</f>
        <v>　</v>
      </c>
      <c r="KC41" s="857"/>
      <c r="KD41" s="858"/>
      <c r="KE41" s="856" t="str">
        <f>IFERROR(IF(OR(JQ41="日",JQ41="祝",JQ41=0,JR41=""),"　",MAX(IF(JR41&gt;KE14,JT41-JR41,IF(JR41&lt;=KE14,JT41-KE14,0)),0)),0)</f>
        <v>　</v>
      </c>
      <c r="KF41" s="857"/>
      <c r="KG41" s="858"/>
      <c r="KH41" s="856" t="str">
        <f>IFERROR(IF(OR(JQ41="日",JQ41="祝",JQ41=0,JR41=""),"　",MAX(IF(AND(JR41&lt;=KH14,JT41&gt;KI14),KI14-KH14,IF(AND(JR41&gt;KH14,JT41&lt;=KI14),JT41-JR41,IF(AND(JR41&lt;=KH14,JT41&lt;=KI14),JT41-KH14,IF(AND(JR41&gt;KH14,JT41&gt;KI14),KI14-JR41,0)))),0)),0)</f>
        <v>　</v>
      </c>
      <c r="KI41" s="857"/>
      <c r="KJ41" s="858"/>
      <c r="KK41" s="856" t="str">
        <f>IFERROR(IF(OR(JQ41="日",JQ41="祝",JQ41=0,JR41=""),"　",MAX(IF(AND(JR41&gt;KN14,JT41&gt;KL14),0,IF(AND(JR41&lt;=KN14,JR41&gt;KK14,JT41&gt;KL14),KN14-JR41,IF(AND(JR41&lt;=KN14,JR41&lt;=KK14,JT41&gt;KL14),KN14-KK14,IF(AND(JR41&gt;KK14,JT41&lt;=KL14),JT41-JR41,IF(AND(JR41&lt;=KK14,JT41&lt;=KL14),JT41-KK14,0))))),0)),0)</f>
        <v>　</v>
      </c>
      <c r="KL41" s="857"/>
      <c r="KM41" s="858"/>
      <c r="KN41" s="856" t="str">
        <f>IFERROR(IF(OR(JQ41="日",JQ41="祝",JQ41=0,JR41=""),"　",MAX(IF(AND(JR41&lt;=KN14,JT41&gt;KO14),KO14-KN14,IF(JT41&lt;=KO14,0,IF(AND(JR41&gt;KN14,JT41&gt;KO14),KO14-JR41,0))),0)),0)</f>
        <v>　</v>
      </c>
      <c r="KO41" s="857"/>
      <c r="KP41" s="858"/>
      <c r="KQ41" s="856" t="str">
        <f t="shared" si="5"/>
        <v>　</v>
      </c>
      <c r="KR41" s="857"/>
      <c r="KS41" s="858"/>
      <c r="KT41" s="859" t="str">
        <f>IF(KW41="×",TIME(0,0,0),IF(LG4="非常勤",JV41,KH41))</f>
        <v>　</v>
      </c>
      <c r="KU41" s="860"/>
      <c r="KV41" s="861"/>
      <c r="KW41" s="352"/>
      <c r="KX41" s="859" t="str">
        <f>IF(LA41="×",TIME(0,0,0),IF(LG4="非常勤",JY41,KK41))</f>
        <v>　</v>
      </c>
      <c r="KY41" s="860"/>
      <c r="KZ41" s="861"/>
      <c r="LA41" s="352"/>
      <c r="LB41" s="859" t="str">
        <f>IF(LE41="×",TIME(0,0,0),IF(LG4="非常勤",KB41,KN41))</f>
        <v>　</v>
      </c>
      <c r="LC41" s="860"/>
      <c r="LD41" s="861"/>
      <c r="LE41" s="352"/>
      <c r="LF41" s="859" t="str">
        <f>IF(LI41="×",TIME(0,0,0),IF(LG4="非常勤",KE41,KQ41))</f>
        <v>　</v>
      </c>
      <c r="LG41" s="860"/>
      <c r="LH41" s="861"/>
      <c r="LI41" s="352"/>
      <c r="LJ41" s="862"/>
      <c r="LK41" s="863"/>
      <c r="LL41" s="862"/>
      <c r="LM41" s="864"/>
      <c r="LN41" s="863"/>
      <c r="LO41" s="865"/>
      <c r="LP41" s="866"/>
      <c r="LQ41" s="866"/>
      <c r="LR41" s="867"/>
      <c r="LS41" s="377">
        <f>$A$41</f>
        <v>27</v>
      </c>
      <c r="LT41" s="378" t="str">
        <f>$B$41</f>
        <v>月</v>
      </c>
      <c r="LU41" s="854"/>
      <c r="LV41" s="855"/>
      <c r="LW41" s="854"/>
      <c r="LX41" s="855"/>
      <c r="LY41" s="856" t="str">
        <f>IFERROR(IF(OR(LT41="日",LT41="祝",LT41=0,LU41=""),"　",MAX(IF(AND(LU41&lt;=LY14,LW41&gt;LZ14),LZ14-LY14,IF(AND(LU41&gt;LY14,LW41&lt;=LZ14),LW41-LU41,IF(AND(LU41&lt;=LY14,LW41&lt;=LZ14),LW41-LY14,IF(AND(LU41&gt;LY14,LW41&gt;LZ14),LZ14-LU41,0)))),0)),0)</f>
        <v>　</v>
      </c>
      <c r="LZ41" s="857"/>
      <c r="MA41" s="858"/>
      <c r="MB41" s="856" t="str">
        <f>IFERROR(IF(OR(LT41="日",LT41="祝",LT41=0,LU41=""),"　",MAX(IF(AND(LU41&gt;ME14,LW41&gt;MC14),0,IF(AND(LU41&lt;=ME14,LU41&gt;MB14,LW41&gt;MC14),ME14-LU41,IF(AND(LU41&lt;=ME14,LU41&lt;=MB14,LW41&gt;MC14),ME14-MB14,IF(AND(LU41&gt;MB14,LW41&lt;=MC14),LW41-LU41,IF(AND(LU41&lt;=MB14,LW41&lt;=MC14),LW41-MB14,0))))),0)),0)</f>
        <v>　</v>
      </c>
      <c r="MC41" s="857"/>
      <c r="MD41" s="858"/>
      <c r="ME41" s="856" t="str">
        <f>IFERROR(IF(OR(LT41="日",LT41="祝",LT41=0,LU41=""),"　",MAX(IF(AND(LU41&lt;=ME14,LW41&gt;MF14),MF14-ME14,IF(LW41&lt;=MF14,0,IF(AND(LU41&gt;ME14,LW41&gt;MF14),MF14-LU41,0))),0)),0)</f>
        <v>　</v>
      </c>
      <c r="MF41" s="857"/>
      <c r="MG41" s="858"/>
      <c r="MH41" s="856" t="str">
        <f>IFERROR(IF(OR(LT41="日",LT41="祝",LT41=0,LU41=""),"　",MAX(IF(LU41&gt;MH14,LW41-LU41,IF(LU41&lt;=MH14,LW41-MH14,0)),0)),0)</f>
        <v>　</v>
      </c>
      <c r="MI41" s="857"/>
      <c r="MJ41" s="858"/>
      <c r="MK41" s="856" t="str">
        <f>IFERROR(IF(OR(LT41="日",LT41="祝",LT41=0,LU41=""),"　",MAX(IF(AND(LU41&lt;=MK14,LW41&gt;ML14),ML14-MK14,IF(AND(LU41&gt;MK14,LW41&lt;=ML14),LW41-LU41,IF(AND(LU41&lt;=MK14,LW41&lt;=ML14),LW41-MK14,IF(AND(LU41&gt;MK14,LW41&gt;ML14),ML14-LU41,0)))),0)),0)</f>
        <v>　</v>
      </c>
      <c r="ML41" s="857"/>
      <c r="MM41" s="858"/>
      <c r="MN41" s="856" t="str">
        <f>IFERROR(IF(OR(LT41="日",LT41="祝",LT41=0,LU41=""),"　",MAX(IF(AND(LU41&gt;MQ14,LW41&gt;MO14),0,IF(AND(LU41&lt;=MQ14,LU41&gt;MN14,LW41&gt;MO14),MQ14-LU41,IF(AND(LU41&lt;=MQ14,LU41&lt;=MN14,LW41&gt;MO14),MQ14-MN14,IF(AND(LU41&gt;MN14,LW41&lt;=MO14),LW41-LU41,IF(AND(LU41&lt;=MN14,LW41&lt;=MO14),LW41-MN14,0))))),0)),0)</f>
        <v>　</v>
      </c>
      <c r="MO41" s="857"/>
      <c r="MP41" s="858"/>
      <c r="MQ41" s="856" t="str">
        <f>IFERROR(IF(OR(LT41="日",LT41="祝",LT41=0,LU41=""),"　",MAX(IF(AND(LU41&lt;=MQ14,LW41&gt;MR14),MR14-MQ14,IF(LW41&lt;=MR14,0,IF(AND(LU41&gt;MQ14,LW41&gt;MR14),MR14-LU41,0))),0)),0)</f>
        <v>　</v>
      </c>
      <c r="MR41" s="857"/>
      <c r="MS41" s="858"/>
      <c r="MT41" s="856" t="str">
        <f t="shared" si="6"/>
        <v>　</v>
      </c>
      <c r="MU41" s="857"/>
      <c r="MV41" s="858"/>
      <c r="MW41" s="859" t="str">
        <f>IF(MZ41="×",TIME(0,0,0),IF(NJ4="非常勤",LY41,MK41))</f>
        <v>　</v>
      </c>
      <c r="MX41" s="860"/>
      <c r="MY41" s="861"/>
      <c r="MZ41" s="352"/>
      <c r="NA41" s="859" t="str">
        <f>IF(ND41="×",TIME(0,0,0),IF(NJ4="非常勤",MB41,MN41))</f>
        <v>　</v>
      </c>
      <c r="NB41" s="860"/>
      <c r="NC41" s="861"/>
      <c r="ND41" s="352"/>
      <c r="NE41" s="859" t="str">
        <f>IF(NH41="×",TIME(0,0,0),IF(NJ4="非常勤",ME41,MQ41))</f>
        <v>　</v>
      </c>
      <c r="NF41" s="860"/>
      <c r="NG41" s="861"/>
      <c r="NH41" s="352"/>
      <c r="NI41" s="859" t="str">
        <f>IF(NL41="×",TIME(0,0,0),IF(NJ4="非常勤",MH41,MT41))</f>
        <v>　</v>
      </c>
      <c r="NJ41" s="860"/>
      <c r="NK41" s="861"/>
      <c r="NL41" s="352"/>
      <c r="NM41" s="862"/>
      <c r="NN41" s="863"/>
      <c r="NO41" s="862"/>
      <c r="NP41" s="864"/>
      <c r="NQ41" s="863"/>
      <c r="NR41" s="865"/>
      <c r="NS41" s="866"/>
      <c r="NT41" s="866"/>
      <c r="NU41" s="867"/>
      <c r="NV41" s="377">
        <f>$A$41</f>
        <v>27</v>
      </c>
      <c r="NW41" s="378" t="str">
        <f>$B$41</f>
        <v>月</v>
      </c>
      <c r="NX41" s="854"/>
      <c r="NY41" s="855"/>
      <c r="NZ41" s="854"/>
      <c r="OA41" s="855"/>
      <c r="OB41" s="856" t="str">
        <f>IFERROR(IF(OR(NW41="日",NW41="祝",NW41=0,NX41=""),"　",MAX(IF(AND(NX41&lt;=OB14,NZ41&gt;OC14),OC14-OB14,IF(AND(NX41&gt;OB14,NZ41&lt;=OC14),NZ41-NX41,IF(AND(NX41&lt;=OB14,NZ41&lt;=OC14),NZ41-OB14,IF(AND(NX41&gt;OB14,NZ41&gt;OC14),OC14-NX41,0)))),0)),0)</f>
        <v>　</v>
      </c>
      <c r="OC41" s="857"/>
      <c r="OD41" s="858"/>
      <c r="OE41" s="856" t="str">
        <f>IFERROR(IF(OR(NW41="日",NW41="祝",NW41=0,NX41=""),"　",MAX(IF(AND(NX41&gt;OH14,NZ41&gt;OF14),0,IF(AND(NX41&lt;=OH14,NX41&gt;OE14,NZ41&gt;OF14),OH14-NX41,IF(AND(NX41&lt;=OH14,NX41&lt;=OE14,NZ41&gt;OF14),OH14-OE14,IF(AND(NX41&gt;OE14,NZ41&lt;=OF14),NZ41-NX41,IF(AND(NX41&lt;=OE14,NZ41&lt;=OF14),NZ41-OE14,0))))),0)),0)</f>
        <v>　</v>
      </c>
      <c r="OF41" s="857"/>
      <c r="OG41" s="858"/>
      <c r="OH41" s="856" t="str">
        <f>IFERROR(IF(OR(NW41="日",NW41="祝",NW41=0,NX41=""),"　",MAX(IF(AND(NX41&lt;=OH14,NZ41&gt;OI14),OI14-OH14,IF(NZ41&lt;=OI14,0,IF(AND(NX41&gt;OH14,NZ41&gt;OI14),OI14-NX41,0))),0)),0)</f>
        <v>　</v>
      </c>
      <c r="OI41" s="857"/>
      <c r="OJ41" s="858"/>
      <c r="OK41" s="856" t="str">
        <f>IFERROR(IF(OR(NW41="日",NW41="祝",NW41=0,NX41=""),"　",MAX(IF(NX41&gt;OK14,NZ41-NX41,IF(NX41&lt;=OK14,NZ41-OK14,0)),0)),0)</f>
        <v>　</v>
      </c>
      <c r="OL41" s="857"/>
      <c r="OM41" s="858"/>
      <c r="ON41" s="856" t="str">
        <f>IFERROR(IF(OR(NW41="日",NW41="祝",NW41=0,NX41=""),"　",MAX(IF(AND(NX41&lt;=ON14,NZ41&gt;OO14),OO14-ON14,IF(AND(NX41&gt;ON14,NZ41&lt;=OO14),NZ41-NX41,IF(AND(NX41&lt;=ON14,NZ41&lt;=OO14),NZ41-ON14,IF(AND(NX41&gt;ON14,NZ41&gt;OO14),OO14-NX41,0)))),0)),0)</f>
        <v>　</v>
      </c>
      <c r="OO41" s="857"/>
      <c r="OP41" s="858"/>
      <c r="OQ41" s="856" t="str">
        <f>IFERROR(IF(OR(NW41="日",NW41="祝",NW41=0,NX41=""),"　",MAX(IF(AND(NX41&gt;OT14,NZ41&gt;OR14),0,IF(AND(NX41&lt;=OT14,NX41&gt;OQ14,NZ41&gt;OR14),OT14-NX41,IF(AND(NX41&lt;=OT14,NX41&lt;=OQ14,NZ41&gt;OR14),OT14-OQ14,IF(AND(NX41&gt;OQ14,NZ41&lt;=OR14),NZ41-NX41,IF(AND(NX41&lt;=OQ14,NZ41&lt;=OR14),NZ41-OQ14,0))))),0)),0)</f>
        <v>　</v>
      </c>
      <c r="OR41" s="857"/>
      <c r="OS41" s="858"/>
      <c r="OT41" s="856" t="str">
        <f>IFERROR(IF(OR(NW41="日",NW41="祝",NW41=0,NX41=""),"　",MAX(IF(AND(NX41&lt;=OT14,NZ41&gt;OU14),OU14-OT14,IF(NZ41&lt;=OU14,0,IF(AND(NX41&gt;OT14,NZ41&gt;OU14),OU14-NX41,0))),0)),0)</f>
        <v>　</v>
      </c>
      <c r="OU41" s="857"/>
      <c r="OV41" s="858"/>
      <c r="OW41" s="856" t="str">
        <f t="shared" si="7"/>
        <v>　</v>
      </c>
      <c r="OX41" s="857"/>
      <c r="OY41" s="858"/>
      <c r="OZ41" s="859" t="str">
        <f>IF(PC41="×",TIME(0,0,0),IF(PM4="非常勤",OB41,ON41))</f>
        <v>　</v>
      </c>
      <c r="PA41" s="860"/>
      <c r="PB41" s="861"/>
      <c r="PC41" s="352"/>
      <c r="PD41" s="859" t="str">
        <f>IF(PG41="×",TIME(0,0,0),IF(PM4="非常勤",OE41,OQ41))</f>
        <v>　</v>
      </c>
      <c r="PE41" s="860"/>
      <c r="PF41" s="861"/>
      <c r="PG41" s="352"/>
      <c r="PH41" s="859" t="str">
        <f>IF(PK41="×",TIME(0,0,0),IF(PM4="非常勤",OH41,OT41))</f>
        <v>　</v>
      </c>
      <c r="PI41" s="860"/>
      <c r="PJ41" s="861"/>
      <c r="PK41" s="352"/>
      <c r="PL41" s="859" t="str">
        <f>IF(PO41="×",TIME(0,0,0),IF(PM4="非常勤",OK41,OW41))</f>
        <v>　</v>
      </c>
      <c r="PM41" s="860"/>
      <c r="PN41" s="861"/>
      <c r="PO41" s="352"/>
      <c r="PP41" s="862"/>
      <c r="PQ41" s="863"/>
      <c r="PR41" s="862"/>
      <c r="PS41" s="864"/>
      <c r="PT41" s="863"/>
      <c r="PU41" s="865"/>
      <c r="PV41" s="866"/>
      <c r="PW41" s="866"/>
      <c r="PX41" s="867"/>
      <c r="PY41" s="377">
        <f>$A$41</f>
        <v>27</v>
      </c>
      <c r="PZ41" s="378" t="str">
        <f>$B$41</f>
        <v>月</v>
      </c>
      <c r="QA41" s="854"/>
      <c r="QB41" s="855"/>
      <c r="QC41" s="854"/>
      <c r="QD41" s="855"/>
      <c r="QE41" s="856" t="str">
        <f>IFERROR(IF(OR(PZ41="日",PZ41="祝",PZ41=0,QA41=""),"　",MAX(IF(AND(QA41&lt;=QE14,QC41&gt;QF14),QF14-QE14,IF(AND(QA41&gt;QE14,QC41&lt;=QF14),QC41-QA41,IF(AND(QA41&lt;=QE14,QC41&lt;=QF14),QC41-QE14,IF(AND(QA41&gt;QE14,QC41&gt;QF14),QF14-QA41,0)))),0)),0)</f>
        <v>　</v>
      </c>
      <c r="QF41" s="857"/>
      <c r="QG41" s="858"/>
      <c r="QH41" s="856" t="str">
        <f>IFERROR(IF(OR(PZ41="日",PZ41="祝",PZ41=0,QA41=""),"　",MAX(IF(AND(QA41&gt;QK14,QC41&gt;QI14),0,IF(AND(QA41&lt;=QK14,QA41&gt;QH14,QC41&gt;QI14),QK14-QA41,IF(AND(QA41&lt;=QK14,QA41&lt;=QH14,QC41&gt;QI14),QK14-QH14,IF(AND(QA41&gt;QH14,QC41&lt;=QI14),QC41-QA41,IF(AND(QA41&lt;=QH14,QC41&lt;=QI14),QC41-QH14,0))))),0)),0)</f>
        <v>　</v>
      </c>
      <c r="QI41" s="857"/>
      <c r="QJ41" s="858"/>
      <c r="QK41" s="856" t="str">
        <f>IFERROR(IF(OR(PZ41="日",PZ41="祝",PZ41=0,QA41=""),"　",MAX(IF(AND(QA41&lt;=QK14,QC41&gt;QL14),QL14-QK14,IF(QC41&lt;=QL14,0,IF(AND(QA41&gt;QK14,QC41&gt;QL14),QL14-QA41,0))),0)),0)</f>
        <v>　</v>
      </c>
      <c r="QL41" s="857"/>
      <c r="QM41" s="858"/>
      <c r="QN41" s="856" t="str">
        <f>IFERROR(IF(OR(PZ41="日",PZ41="祝",PZ41=0,QA41=""),"　",MAX(IF(QA41&gt;QN14,QC41-QA41,IF(QA41&lt;=QN14,QC41-QN14,0)),0)),0)</f>
        <v>　</v>
      </c>
      <c r="QO41" s="857"/>
      <c r="QP41" s="858"/>
      <c r="QQ41" s="856" t="str">
        <f>IFERROR(IF(OR(PZ41="日",PZ41="祝",PZ41=0,QA41=""),"　",MAX(IF(AND(QA41&lt;=QQ14,QC41&gt;QR14),QR14-QQ14,IF(AND(QA41&gt;QQ14,QC41&lt;=QR14),QC41-QA41,IF(AND(QA41&lt;=QQ14,QC41&lt;=QR14),QC41-QQ14,IF(AND(QA41&gt;QQ14,QC41&gt;QR14),QR14-QA41,0)))),0)),0)</f>
        <v>　</v>
      </c>
      <c r="QR41" s="857"/>
      <c r="QS41" s="858"/>
      <c r="QT41" s="856" t="str">
        <f>IFERROR(IF(OR(PZ41="日",PZ41="祝",PZ41=0,QA41=""),"　",MAX(IF(AND(QA41&gt;QW14,QC41&gt;QU14),0,IF(AND(QA41&lt;=QW14,QA41&gt;QT14,QC41&gt;QU14),QW14-QA41,IF(AND(QA41&lt;=QW14,QA41&lt;=QT14,QC41&gt;QU14),QW14-QT14,IF(AND(QA41&gt;QT14,QC41&lt;=QU14),QC41-QA41,IF(AND(QA41&lt;=QT14,QC41&lt;=QU14),QC41-QT14,0))))),0)),0)</f>
        <v>　</v>
      </c>
      <c r="QU41" s="857"/>
      <c r="QV41" s="858"/>
      <c r="QW41" s="856" t="str">
        <f>IFERROR(IF(OR(PZ41="日",PZ41="祝",PZ41=0,QA41=""),"　",MAX(IF(AND(QA41&lt;=QW14,QC41&gt;QX14),QX14-QW14,IF(QC41&lt;=QX14,0,IF(AND(QA41&gt;QW14,QC41&gt;QX14),QX14-QA41,0))),0)),0)</f>
        <v>　</v>
      </c>
      <c r="QX41" s="857"/>
      <c r="QY41" s="858"/>
      <c r="QZ41" s="856" t="str">
        <f t="shared" si="8"/>
        <v>　</v>
      </c>
      <c r="RA41" s="857"/>
      <c r="RB41" s="858"/>
      <c r="RC41" s="859" t="str">
        <f>IF(RF41="×",TIME(0,0,0),IF(RP4="非常勤",QE41,QQ41))</f>
        <v>　</v>
      </c>
      <c r="RD41" s="860"/>
      <c r="RE41" s="861"/>
      <c r="RF41" s="352"/>
      <c r="RG41" s="859" t="str">
        <f>IF(RJ41="×",TIME(0,0,0),IF(RP4="非常勤",QH41,QT41))</f>
        <v>　</v>
      </c>
      <c r="RH41" s="860"/>
      <c r="RI41" s="861"/>
      <c r="RJ41" s="352"/>
      <c r="RK41" s="859" t="str">
        <f>IF(RN41="×",TIME(0,0,0),IF(RP4="非常勤",QK41,QW41))</f>
        <v>　</v>
      </c>
      <c r="RL41" s="860"/>
      <c r="RM41" s="861"/>
      <c r="RN41" s="352"/>
      <c r="RO41" s="859" t="str">
        <f>IF(RR41="×",TIME(0,0,0),IF(RP4="非常勤",QN41,QZ41))</f>
        <v>　</v>
      </c>
      <c r="RP41" s="860"/>
      <c r="RQ41" s="861"/>
      <c r="RR41" s="352"/>
      <c r="RS41" s="862"/>
      <c r="RT41" s="863"/>
      <c r="RU41" s="862"/>
      <c r="RV41" s="864"/>
      <c r="RW41" s="863"/>
      <c r="RX41" s="865"/>
      <c r="RY41" s="866"/>
      <c r="RZ41" s="866"/>
      <c r="SA41" s="867"/>
      <c r="SB41" s="377">
        <f>$A$41</f>
        <v>27</v>
      </c>
      <c r="SC41" s="378" t="str">
        <f>$B$41</f>
        <v>月</v>
      </c>
      <c r="SD41" s="854"/>
      <c r="SE41" s="855"/>
      <c r="SF41" s="854"/>
      <c r="SG41" s="855"/>
      <c r="SH41" s="856" t="str">
        <f>IFERROR(IF(OR(SC41="日",SC41="祝",SC41=0,SD41=""),"　",MAX(IF(AND(SD41&lt;=SH14,SF41&gt;SI14),SI14-SH14,IF(AND(SD41&gt;SH14,SF41&lt;=SI14),SF41-SD41,IF(AND(SD41&lt;=SH14,SF41&lt;=SI14),SF41-SH14,IF(AND(SD41&gt;SH14,SF41&gt;SI14),SI14-SD41,0)))),0)),0)</f>
        <v>　</v>
      </c>
      <c r="SI41" s="857"/>
      <c r="SJ41" s="858"/>
      <c r="SK41" s="856" t="str">
        <f>IFERROR(IF(OR(SC41="日",SC41="祝",SC41=0,SD41=""),"　",MAX(IF(AND(SD41&gt;SN14,SF41&gt;SL14),0,IF(AND(SD41&lt;=SN14,SD41&gt;SK14,SF41&gt;SL14),SN14-SD41,IF(AND(SD41&lt;=SN14,SD41&lt;=SK14,SF41&gt;SL14),SN14-SK14,IF(AND(SD41&gt;SK14,SF41&lt;=SL14),SF41-SD41,IF(AND(SD41&lt;=SK14,SF41&lt;=SL14),SF41-SK14,0))))),0)),0)</f>
        <v>　</v>
      </c>
      <c r="SL41" s="857"/>
      <c r="SM41" s="858"/>
      <c r="SN41" s="856" t="str">
        <f>IFERROR(IF(OR(SC41="日",SC41="祝",SC41=0,SD41=""),"　",MAX(IF(AND(SD41&lt;=SN14,SF41&gt;SO14),SO14-SN14,IF(SF41&lt;=SO14,0,IF(AND(SD41&gt;SN14,SF41&gt;SO14),SO14-SD41,0))),0)),0)</f>
        <v>　</v>
      </c>
      <c r="SO41" s="857"/>
      <c r="SP41" s="858"/>
      <c r="SQ41" s="856" t="str">
        <f>IFERROR(IF(OR(SC41="日",SC41="祝",SC41=0,SD41=""),"　",MAX(IF(SD41&gt;SQ14,SF41-SD41,IF(SD41&lt;=SQ14,SF41-SQ14,0)),0)),0)</f>
        <v>　</v>
      </c>
      <c r="SR41" s="857"/>
      <c r="SS41" s="858"/>
      <c r="ST41" s="856" t="str">
        <f>IFERROR(IF(OR(SC41="日",SC41="祝",SC41=0,SD41=""),"　",MAX(IF(AND(SD41&lt;=ST14,SF41&gt;SU14),SU14-ST14,IF(AND(SD41&gt;ST14,SF41&lt;=SU14),SF41-SD41,IF(AND(SD41&lt;=ST14,SF41&lt;=SU14),SF41-ST14,IF(AND(SD41&gt;ST14,SF41&gt;SU14),SU14-SD41,0)))),0)),0)</f>
        <v>　</v>
      </c>
      <c r="SU41" s="857"/>
      <c r="SV41" s="858"/>
      <c r="SW41" s="856" t="str">
        <f>IFERROR(IF(OR(SC41="日",SC41="祝",SC41=0,SD41=""),"　",MAX(IF(AND(SD41&gt;SZ14,SF41&gt;SX14),0,IF(AND(SD41&lt;=SZ14,SD41&gt;SW14,SF41&gt;SX14),SZ14-SD41,IF(AND(SD41&lt;=SZ14,SD41&lt;=SW14,SF41&gt;SX14),SZ14-SW14,IF(AND(SD41&gt;SW14,SF41&lt;=SX14),SF41-SD41,IF(AND(SD41&lt;=SW14,SF41&lt;=SX14),SF41-SW14,0))))),0)),0)</f>
        <v>　</v>
      </c>
      <c r="SX41" s="857"/>
      <c r="SY41" s="858"/>
      <c r="SZ41" s="856" t="str">
        <f>IFERROR(IF(OR(SC41="日",SC41="祝",SC41=0,SD41=""),"　",MAX(IF(AND(SD41&lt;=SZ14,SF41&gt;TA14),TA14-SZ14,IF(SF41&lt;=TA14,0,IF(AND(SD41&gt;SZ14,SF41&gt;TA14),TA14-SD41,0))),0)),0)</f>
        <v>　</v>
      </c>
      <c r="TA41" s="857"/>
      <c r="TB41" s="858"/>
      <c r="TC41" s="856" t="str">
        <f t="shared" si="9"/>
        <v>　</v>
      </c>
      <c r="TD41" s="857"/>
      <c r="TE41" s="858"/>
      <c r="TF41" s="859" t="str">
        <f>IF(TI41="×",TIME(0,0,0),IF(TS4="非常勤",SH41,ST41))</f>
        <v>　</v>
      </c>
      <c r="TG41" s="860"/>
      <c r="TH41" s="861"/>
      <c r="TI41" s="352"/>
      <c r="TJ41" s="859" t="str">
        <f>IF(TM41="×",TIME(0,0,0),IF(TS4="非常勤",SK41,SW41))</f>
        <v>　</v>
      </c>
      <c r="TK41" s="860"/>
      <c r="TL41" s="861"/>
      <c r="TM41" s="352"/>
      <c r="TN41" s="859" t="str">
        <f>IF(TQ41="×",TIME(0,0,0),IF(TS4="非常勤",SN41,SZ41))</f>
        <v>　</v>
      </c>
      <c r="TO41" s="860"/>
      <c r="TP41" s="861"/>
      <c r="TQ41" s="352"/>
      <c r="TR41" s="859" t="str">
        <f>IF(TU41="×",TIME(0,0,0),IF(TS4="非常勤",SQ41,TC41))</f>
        <v>　</v>
      </c>
      <c r="TS41" s="860"/>
      <c r="TT41" s="861"/>
      <c r="TU41" s="352"/>
      <c r="TV41" s="862"/>
      <c r="TW41" s="863"/>
      <c r="TX41" s="862"/>
      <c r="TY41" s="864"/>
      <c r="TZ41" s="863"/>
      <c r="UA41" s="865"/>
      <c r="UB41" s="866"/>
      <c r="UC41" s="866"/>
      <c r="UD41" s="867"/>
      <c r="UE41" s="377">
        <f>$A$41</f>
        <v>27</v>
      </c>
      <c r="UF41" s="378" t="str">
        <f>$B$41</f>
        <v>月</v>
      </c>
      <c r="UG41" s="854"/>
      <c r="UH41" s="855"/>
      <c r="UI41" s="854"/>
      <c r="UJ41" s="855"/>
      <c r="UK41" s="856" t="str">
        <f>IFERROR(IF(OR(UF41="日",UF41="祝",UF41=0,UG41=""),"　",MAX(IF(AND(UG41&lt;=UK14,UI41&gt;UL14),UL14-UK14,IF(AND(UG41&gt;UK14,UI41&lt;=UL14),UI41-UG41,IF(AND(UG41&lt;=UK14,UI41&lt;=UL14),UI41-UK14,IF(AND(UG41&gt;UK14,UI41&gt;UL14),UL14-UG41,0)))),0)),0)</f>
        <v>　</v>
      </c>
      <c r="UL41" s="857"/>
      <c r="UM41" s="858"/>
      <c r="UN41" s="856" t="str">
        <f>IFERROR(IF(OR(UF41="日",UF41="祝",UF41=0,UG41=""),"　",MAX(IF(AND(UG41&gt;UQ14,UI41&gt;UO14),0,IF(AND(UG41&lt;=UQ14,UG41&gt;UN14,UI41&gt;UO14),UQ14-UG41,IF(AND(UG41&lt;=UQ14,UG41&lt;=UN14,UI41&gt;UO14),UQ14-UN14,IF(AND(UG41&gt;UN14,UI41&lt;=UO14),UI41-UG41,IF(AND(UG41&lt;=UN14,UI41&lt;=UO14),UI41-UN14,0))))),0)),0)</f>
        <v>　</v>
      </c>
      <c r="UO41" s="857"/>
      <c r="UP41" s="858"/>
      <c r="UQ41" s="856" t="str">
        <f>IFERROR(IF(OR(UF41="日",UF41="祝",UF41=0,UG41=""),"　",MAX(IF(AND(UG41&lt;=UQ14,UI41&gt;UR14),UR14-UQ14,IF(UI41&lt;=UR14,0,IF(AND(UG41&gt;UQ14,UI41&gt;UR14),UR14-UG41,0))),0)),0)</f>
        <v>　</v>
      </c>
      <c r="UR41" s="857"/>
      <c r="US41" s="858"/>
      <c r="UT41" s="856" t="str">
        <f>IFERROR(IF(OR(UF41="日",UF41="祝",UF41=0,UG41=""),"　",MAX(IF(UG41&gt;UT14,UI41-UG41,IF(UG41&lt;=UT14,UI41-UT14,0)),0)),0)</f>
        <v>　</v>
      </c>
      <c r="UU41" s="857"/>
      <c r="UV41" s="858"/>
      <c r="UW41" s="856" t="str">
        <f>IFERROR(IF(OR(UF41="日",UF41="祝",UF41=0,UG41=""),"　",MAX(IF(AND(UG41&lt;=UW14,UI41&gt;UX14),UX14-UW14,IF(AND(UG41&gt;UW14,UI41&lt;=UX14),UI41-UG41,IF(AND(UG41&lt;=UW14,UI41&lt;=UX14),UI41-UW14,IF(AND(UG41&gt;UW14,UI41&gt;UX14),UX14-UG41,0)))),0)),0)</f>
        <v>　</v>
      </c>
      <c r="UX41" s="857"/>
      <c r="UY41" s="858"/>
      <c r="UZ41" s="856" t="str">
        <f>IFERROR(IF(OR(UF41="日",UF41="祝",UF41=0,UG41=""),"　",MAX(IF(AND(UG41&gt;VC14,UI41&gt;VA14),0,IF(AND(UG41&lt;=VC14,UG41&gt;UZ14,UI41&gt;VA14),VC14-UG41,IF(AND(UG41&lt;=VC14,UG41&lt;=UZ14,UI41&gt;VA14),VC14-UZ14,IF(AND(UG41&gt;UZ14,UI41&lt;=VA14),UI41-UG41,IF(AND(UG41&lt;=UZ14,UI41&lt;=VA14),UI41-UZ14,0))))),0)),0)</f>
        <v>　</v>
      </c>
      <c r="VA41" s="857"/>
      <c r="VB41" s="858"/>
      <c r="VC41" s="856" t="str">
        <f>IFERROR(IF(OR(UF41="日",UF41="祝",UF41=0,UG41=""),"　",MAX(IF(AND(UG41&lt;=VC14,UI41&gt;VD14),VD14-VC14,IF(UI41&lt;=VD14,0,IF(AND(UG41&gt;VC14,UI41&gt;VD14),VD14-UG41,0))),0)),0)</f>
        <v>　</v>
      </c>
      <c r="VD41" s="857"/>
      <c r="VE41" s="858"/>
      <c r="VF41" s="856" t="str">
        <f t="shared" si="10"/>
        <v>　</v>
      </c>
      <c r="VG41" s="857"/>
      <c r="VH41" s="858"/>
      <c r="VI41" s="859" t="str">
        <f>IF(VL41="×",TIME(0,0,0),IF(VV4="非常勤",UK41,UW41))</f>
        <v>　</v>
      </c>
      <c r="VJ41" s="860"/>
      <c r="VK41" s="861"/>
      <c r="VL41" s="352"/>
      <c r="VM41" s="859" t="str">
        <f>IF(VP41="×",TIME(0,0,0),IF(VV4="非常勤",UN41,UZ41))</f>
        <v>　</v>
      </c>
      <c r="VN41" s="860"/>
      <c r="VO41" s="861"/>
      <c r="VP41" s="352"/>
      <c r="VQ41" s="859" t="str">
        <f>IF(VT41="×",TIME(0,0,0),IF(VV4="非常勤",UQ41,VC41))</f>
        <v>　</v>
      </c>
      <c r="VR41" s="860"/>
      <c r="VS41" s="861"/>
      <c r="VT41" s="352"/>
      <c r="VU41" s="859" t="str">
        <f>IF(VX41="×",TIME(0,0,0),IF(VV4="非常勤",UT41,VF41))</f>
        <v>　</v>
      </c>
      <c r="VV41" s="860"/>
      <c r="VW41" s="861"/>
      <c r="VX41" s="352"/>
      <c r="VY41" s="862"/>
      <c r="VZ41" s="863"/>
      <c r="WA41" s="862"/>
      <c r="WB41" s="864"/>
      <c r="WC41" s="863"/>
      <c r="WD41" s="865"/>
      <c r="WE41" s="866"/>
      <c r="WF41" s="866"/>
      <c r="WG41" s="867"/>
      <c r="WH41" s="377">
        <f>$A$41</f>
        <v>27</v>
      </c>
      <c r="WI41" s="378" t="str">
        <f>$B$41</f>
        <v>月</v>
      </c>
      <c r="WJ41" s="854"/>
      <c r="WK41" s="855"/>
      <c r="WL41" s="854"/>
      <c r="WM41" s="855"/>
      <c r="WN41" s="856" t="str">
        <f>IFERROR(IF(OR(WI41="日",WI41="祝",WI41=0,WJ41=""),"　",MAX(IF(AND(WJ41&lt;=WN14,WL41&gt;WO14),WO14-WN14,IF(AND(WJ41&gt;WN14,WL41&lt;=WO14),WL41-WJ41,IF(AND(WJ41&lt;=WN14,WL41&lt;=WO14),WL41-WN14,IF(AND(WJ41&gt;WN14,WL41&gt;WO14),WO14-WJ41,0)))),0)),0)</f>
        <v>　</v>
      </c>
      <c r="WO41" s="857"/>
      <c r="WP41" s="858"/>
      <c r="WQ41" s="856" t="str">
        <f>IFERROR(IF(OR(WI41="日",WI41="祝",WI41=0,WJ41=""),"　",MAX(IF(AND(WJ41&gt;WT14,WL41&gt;WR14),0,IF(AND(WJ41&lt;=WT14,WJ41&gt;WQ14,WL41&gt;WR14),WT14-WJ41,IF(AND(WJ41&lt;=WT14,WJ41&lt;=WQ14,WL41&gt;WR14),WT14-WQ14,IF(AND(WJ41&gt;WQ14,WL41&lt;=WR14),WL41-WJ41,IF(AND(WJ41&lt;=WQ14,WL41&lt;=WR14),WL41-WQ14,0))))),0)),0)</f>
        <v>　</v>
      </c>
      <c r="WR41" s="857"/>
      <c r="WS41" s="858"/>
      <c r="WT41" s="856" t="str">
        <f>IFERROR(IF(OR(WI41="日",WI41="祝",WI41=0,WJ41=""),"　",MAX(IF(AND(WJ41&lt;=WT14,WL41&gt;WU14),WU14-WT14,IF(WL41&lt;=WU14,0,IF(AND(WJ41&gt;WT14,WL41&gt;WU14),WU14-WJ41,0))),0)),0)</f>
        <v>　</v>
      </c>
      <c r="WU41" s="857"/>
      <c r="WV41" s="858"/>
      <c r="WW41" s="856" t="str">
        <f>IFERROR(IF(OR(WI41="日",WI41="祝",WI41=0,WJ41=""),"　",MAX(IF(WJ41&gt;WW14,WL41-WJ41,IF(WJ41&lt;=WW14,WL41-WW14,0)),0)),0)</f>
        <v>　</v>
      </c>
      <c r="WX41" s="857"/>
      <c r="WY41" s="858"/>
      <c r="WZ41" s="856" t="str">
        <f>IFERROR(IF(OR(WI41="日",WI41="祝",WI41=0,WJ41=""),"　",MAX(IF(AND(WJ41&lt;=WZ14,WL41&gt;XA14),XA14-WZ14,IF(AND(WJ41&gt;WZ14,WL41&lt;=XA14),WL41-WJ41,IF(AND(WJ41&lt;=WZ14,WL41&lt;=XA14),WL41-WZ14,IF(AND(WJ41&gt;WZ14,WL41&gt;XA14),XA14-WJ41,0)))),0)),0)</f>
        <v>　</v>
      </c>
      <c r="XA41" s="857"/>
      <c r="XB41" s="858"/>
      <c r="XC41" s="856" t="str">
        <f>IFERROR(IF(OR(WI41="日",WI41="祝",WI41=0,WJ41=""),"　",MAX(IF(AND(WJ41&gt;XF14,WL41&gt;XD14),0,IF(AND(WJ41&lt;=XF14,WJ41&gt;XC14,WL41&gt;XD14),XF14-WJ41,IF(AND(WJ41&lt;=XF14,WJ41&lt;=XC14,WL41&gt;XD14),XF14-XC14,IF(AND(WJ41&gt;XC14,WL41&lt;=XD14),WL41-WJ41,IF(AND(WJ41&lt;=XC14,WL41&lt;=XD14),WL41-XC14,0))))),0)),0)</f>
        <v>　</v>
      </c>
      <c r="XD41" s="857"/>
      <c r="XE41" s="858"/>
      <c r="XF41" s="856" t="str">
        <f>IFERROR(IF(OR(WI41="日",WI41="祝",WI41=0,WJ41=""),"　",MAX(IF(AND(WJ41&lt;=XF14,WL41&gt;XG14),XG14-XF14,IF(WL41&lt;=XG14,0,IF(AND(WJ41&gt;XF14,WL41&gt;XG14),XG14-WJ41,0))),0)),0)</f>
        <v>　</v>
      </c>
      <c r="XG41" s="857"/>
      <c r="XH41" s="858"/>
      <c r="XI41" s="856" t="str">
        <f t="shared" si="11"/>
        <v>　</v>
      </c>
      <c r="XJ41" s="857"/>
      <c r="XK41" s="858"/>
      <c r="XL41" s="859" t="str">
        <f>IF(XO41="×",TIME(0,0,0),IF(XY4="非常勤",WN41,WZ41))</f>
        <v>　</v>
      </c>
      <c r="XM41" s="860"/>
      <c r="XN41" s="861"/>
      <c r="XO41" s="352"/>
      <c r="XP41" s="859" t="str">
        <f>IF(XS41="×",TIME(0,0,0),IF(XY4="非常勤",WQ41,XC41))</f>
        <v>　</v>
      </c>
      <c r="XQ41" s="860"/>
      <c r="XR41" s="861"/>
      <c r="XS41" s="352"/>
      <c r="XT41" s="859" t="str">
        <f>IF(XW41="×",TIME(0,0,0),IF(XY4="非常勤",WT41,XF41))</f>
        <v>　</v>
      </c>
      <c r="XU41" s="860"/>
      <c r="XV41" s="861"/>
      <c r="XW41" s="352"/>
      <c r="XX41" s="859" t="str">
        <f>IF(YA41="×",TIME(0,0,0),IF(XY4="非常勤",WW41,XI41))</f>
        <v>　</v>
      </c>
      <c r="XY41" s="860"/>
      <c r="XZ41" s="861"/>
      <c r="YA41" s="352"/>
      <c r="YB41" s="862"/>
      <c r="YC41" s="863"/>
      <c r="YD41" s="862"/>
      <c r="YE41" s="864"/>
      <c r="YF41" s="863"/>
      <c r="YG41" s="865"/>
      <c r="YH41" s="866"/>
      <c r="YI41" s="866"/>
      <c r="YJ41" s="867"/>
      <c r="YK41" s="377">
        <f>$A$41</f>
        <v>27</v>
      </c>
      <c r="YL41" s="378" t="str">
        <f>$B$41</f>
        <v>月</v>
      </c>
      <c r="YM41" s="854"/>
      <c r="YN41" s="855"/>
      <c r="YO41" s="854"/>
      <c r="YP41" s="855"/>
      <c r="YQ41" s="856" t="str">
        <f>IFERROR(IF(OR(YL41="日",YL41="祝",YL41=0,YM41=""),"　",MAX(IF(AND(YM41&lt;=YQ14,YO41&gt;YR14),YR14-YQ14,IF(AND(YM41&gt;YQ14,YO41&lt;=YR14),YO41-YM41,IF(AND(YM41&lt;=YQ14,YO41&lt;=YR14),YO41-YQ14,IF(AND(YM41&gt;YQ14,YO41&gt;YR14),YR14-YM41,0)))),0)),0)</f>
        <v>　</v>
      </c>
      <c r="YR41" s="857"/>
      <c r="YS41" s="858"/>
      <c r="YT41" s="856" t="str">
        <f>IFERROR(IF(OR(YL41="日",YL41="祝",YL41=0,YM41=""),"　",MAX(IF(AND(YM41&gt;YW14,YO41&gt;YU14),0,IF(AND(YM41&lt;=YW14,YM41&gt;YT14,YO41&gt;YU14),YW14-YM41,IF(AND(YM41&lt;=YW14,YM41&lt;=YT14,YO41&gt;YU14),YW14-YT14,IF(AND(YM41&gt;YT14,YO41&lt;=YU14),YO41-YM41,IF(AND(YM41&lt;=YT14,YO41&lt;=YU14),YO41-YT14,0))))),0)),0)</f>
        <v>　</v>
      </c>
      <c r="YU41" s="857"/>
      <c r="YV41" s="858"/>
      <c r="YW41" s="856" t="str">
        <f>IFERROR(IF(OR(YL41="日",YL41="祝",YL41=0,YM41=""),"　",MAX(IF(AND(YM41&lt;=YW14,YO41&gt;YX14),YX14-YW14,IF(YO41&lt;=YX14,0,IF(AND(YM41&gt;YW14,YO41&gt;YX14),YX14-YM41,0))),0)),0)</f>
        <v>　</v>
      </c>
      <c r="YX41" s="857"/>
      <c r="YY41" s="858"/>
      <c r="YZ41" s="856" t="str">
        <f>IFERROR(IF(OR(YL41="日",YL41="祝",YL41=0,YM41=""),"　",MAX(IF(YM41&gt;YZ14,YO41-YM41,IF(YM41&lt;=YZ14,YO41-YZ14,0)),0)),0)</f>
        <v>　</v>
      </c>
      <c r="ZA41" s="857"/>
      <c r="ZB41" s="858"/>
      <c r="ZC41" s="856" t="str">
        <f>IFERROR(IF(OR(YL41="日",YL41="祝",YL41=0,YM41=""),"　",MAX(IF(AND(YM41&lt;=ZC14,YO41&gt;ZD14),ZD14-ZC14,IF(AND(YM41&gt;ZC14,YO41&lt;=ZD14),YO41-YM41,IF(AND(YM41&lt;=ZC14,YO41&lt;=ZD14),YO41-ZC14,IF(AND(YM41&gt;ZC14,YO41&gt;ZD14),ZD14-YM41,0)))),0)),0)</f>
        <v>　</v>
      </c>
      <c r="ZD41" s="857"/>
      <c r="ZE41" s="858"/>
      <c r="ZF41" s="856" t="str">
        <f>IFERROR(IF(OR(YL41="日",YL41="祝",YL41=0,YM41=""),"　",MAX(IF(AND(YM41&gt;ZI14,YO41&gt;ZG14),0,IF(AND(YM41&lt;=ZI14,YM41&gt;ZF14,YO41&gt;ZG14),ZI14-YM41,IF(AND(YM41&lt;=ZI14,YM41&lt;=ZF14,YO41&gt;ZG14),ZI14-ZF14,IF(AND(YM41&gt;ZF14,YO41&lt;=ZG14),YO41-YM41,IF(AND(YM41&lt;=ZF14,YO41&lt;=ZG14),YO41-ZF14,0))))),0)),0)</f>
        <v>　</v>
      </c>
      <c r="ZG41" s="857"/>
      <c r="ZH41" s="858"/>
      <c r="ZI41" s="856" t="str">
        <f>IFERROR(IF(OR(YL41="日",YL41="祝",YL41=0,YM41=""),"　",MAX(IF(AND(YM41&lt;=ZI14,YO41&gt;ZJ14),ZJ14-ZI14,IF(YO41&lt;=ZJ14,0,IF(AND(YM41&gt;ZI14,YO41&gt;ZJ14),ZJ14-YM41,0))),0)),0)</f>
        <v>　</v>
      </c>
      <c r="ZJ41" s="857"/>
      <c r="ZK41" s="858"/>
      <c r="ZL41" s="856" t="str">
        <f t="shared" si="12"/>
        <v>　</v>
      </c>
      <c r="ZM41" s="857"/>
      <c r="ZN41" s="858"/>
      <c r="ZO41" s="859" t="str">
        <f>IF(ZR41="×",TIME(0,0,0),IF(AAB4="非常勤",YQ41,ZC41))</f>
        <v>　</v>
      </c>
      <c r="ZP41" s="860"/>
      <c r="ZQ41" s="861"/>
      <c r="ZR41" s="352"/>
      <c r="ZS41" s="859" t="str">
        <f>IF(ZV41="×",TIME(0,0,0),IF(AAB4="非常勤",YT41,ZF41))</f>
        <v>　</v>
      </c>
      <c r="ZT41" s="860"/>
      <c r="ZU41" s="861"/>
      <c r="ZV41" s="352"/>
      <c r="ZW41" s="859" t="str">
        <f>IF(ZZ41="×",TIME(0,0,0),IF(AAB4="非常勤",YW41,ZI41))</f>
        <v>　</v>
      </c>
      <c r="ZX41" s="860"/>
      <c r="ZY41" s="861"/>
      <c r="ZZ41" s="352"/>
      <c r="AAA41" s="859" t="str">
        <f>IF(AAD41="×",TIME(0,0,0),IF(AAB4="非常勤",YZ41,ZL41))</f>
        <v>　</v>
      </c>
      <c r="AAB41" s="860"/>
      <c r="AAC41" s="861"/>
      <c r="AAD41" s="352"/>
      <c r="AAE41" s="862"/>
      <c r="AAF41" s="863"/>
      <c r="AAG41" s="862"/>
      <c r="AAH41" s="864"/>
      <c r="AAI41" s="863"/>
      <c r="AAJ41" s="865"/>
      <c r="AAK41" s="866"/>
      <c r="AAL41" s="866"/>
      <c r="AAM41" s="867"/>
      <c r="AAN41" s="377">
        <f>$A$41</f>
        <v>27</v>
      </c>
      <c r="AAO41" s="378" t="str">
        <f>$B$41</f>
        <v>月</v>
      </c>
      <c r="AAP41" s="854"/>
      <c r="AAQ41" s="855"/>
      <c r="AAR41" s="854"/>
      <c r="AAS41" s="855"/>
      <c r="AAT41" s="856" t="str">
        <f>IFERROR(IF(OR(AAO41="日",AAO41="祝",AAO41=0,AAP41=""),"　",MAX(IF(AND(AAP41&lt;=AAT14,AAR41&gt;AAU14),AAU14-AAT14,IF(AND(AAP41&gt;AAT14,AAR41&lt;=AAU14),AAR41-AAP41,IF(AND(AAP41&lt;=AAT14,AAR41&lt;=AAU14),AAR41-AAT14,IF(AND(AAP41&gt;AAT14,AAR41&gt;AAU14),AAU14-AAP41,0)))),0)),0)</f>
        <v>　</v>
      </c>
      <c r="AAU41" s="857"/>
      <c r="AAV41" s="858"/>
      <c r="AAW41" s="856" t="str">
        <f>IFERROR(IF(OR(AAO41="日",AAO41="祝",AAO41=0,AAP41=""),"　",MAX(IF(AND(AAP41&gt;AAZ14,AAR41&gt;AAX14),0,IF(AND(AAP41&lt;=AAZ14,AAP41&gt;AAW14,AAR41&gt;AAX14),AAZ14-AAP41,IF(AND(AAP41&lt;=AAZ14,AAP41&lt;=AAW14,AAR41&gt;AAX14),AAZ14-AAW14,IF(AND(AAP41&gt;AAW14,AAR41&lt;=AAX14),AAR41-AAP41,IF(AND(AAP41&lt;=AAW14,AAR41&lt;=AAX14),AAR41-AAW14,0))))),0)),0)</f>
        <v>　</v>
      </c>
      <c r="AAX41" s="857"/>
      <c r="AAY41" s="858"/>
      <c r="AAZ41" s="856" t="str">
        <f>IFERROR(IF(OR(AAO41="日",AAO41="祝",AAO41=0,AAP41=""),"　",MAX(IF(AND(AAP41&lt;=AAZ14,AAR41&gt;ABA14),ABA14-AAZ14,IF(AAR41&lt;=ABA14,0,IF(AND(AAP41&gt;AAZ14,AAR41&gt;ABA14),ABA14-AAP41,0))),0)),0)</f>
        <v>　</v>
      </c>
      <c r="ABA41" s="857"/>
      <c r="ABB41" s="858"/>
      <c r="ABC41" s="856" t="str">
        <f>IFERROR(IF(OR(AAO41="日",AAO41="祝",AAO41=0,AAP41=""),"　",MAX(IF(AAP41&gt;ABC14,AAR41-AAP41,IF(AAP41&lt;=ABC14,AAR41-ABC14,0)),0)),0)</f>
        <v>　</v>
      </c>
      <c r="ABD41" s="857"/>
      <c r="ABE41" s="858"/>
      <c r="ABF41" s="856" t="str">
        <f>IFERROR(IF(OR(AAO41="日",AAO41="祝",AAO41=0,AAP41=""),"　",MAX(IF(AND(AAP41&lt;=ABF14,AAR41&gt;ABG14),ABG14-ABF14,IF(AND(AAP41&gt;ABF14,AAR41&lt;=ABG14),AAR41-AAP41,IF(AND(AAP41&lt;=ABF14,AAR41&lt;=ABG14),AAR41-ABF14,IF(AND(AAP41&gt;ABF14,AAR41&gt;ABG14),ABG14-AAP41,0)))),0)),0)</f>
        <v>　</v>
      </c>
      <c r="ABG41" s="857"/>
      <c r="ABH41" s="858"/>
      <c r="ABI41" s="856" t="str">
        <f>IFERROR(IF(OR(AAO41="日",AAO41="祝",AAO41=0,AAP41=""),"　",MAX(IF(AND(AAP41&gt;ABL14,AAR41&gt;ABJ14),0,IF(AND(AAP41&lt;=ABL14,AAP41&gt;ABI14,AAR41&gt;ABJ14),ABL14-AAP41,IF(AND(AAP41&lt;=ABL14,AAP41&lt;=ABI14,AAR41&gt;ABJ14),ABL14-ABI14,IF(AND(AAP41&gt;ABI14,AAR41&lt;=ABJ14),AAR41-AAP41,IF(AND(AAP41&lt;=ABI14,AAR41&lt;=ABJ14),AAR41-ABI14,0))))),0)),0)</f>
        <v>　</v>
      </c>
      <c r="ABJ41" s="857"/>
      <c r="ABK41" s="858"/>
      <c r="ABL41" s="856" t="str">
        <f>IFERROR(IF(OR(AAO41="日",AAO41="祝",AAO41=0,AAP41=""),"　",MAX(IF(AND(AAP41&lt;=ABL14,AAR41&gt;ABM14),ABM14-ABL14,IF(AAR41&lt;=ABM14,0,IF(AND(AAP41&gt;ABL14,AAR41&gt;ABM14),ABM14-AAP41,0))),0)),0)</f>
        <v>　</v>
      </c>
      <c r="ABM41" s="857"/>
      <c r="ABN41" s="858"/>
      <c r="ABO41" s="856" t="str">
        <f t="shared" si="13"/>
        <v>　</v>
      </c>
      <c r="ABP41" s="857"/>
      <c r="ABQ41" s="858"/>
      <c r="ABR41" s="859" t="str">
        <f>IF(ABU41="×",TIME(0,0,0),IF(ACE4="非常勤",AAT41,ABF41))</f>
        <v>　</v>
      </c>
      <c r="ABS41" s="860"/>
      <c r="ABT41" s="861"/>
      <c r="ABU41" s="352"/>
      <c r="ABV41" s="859" t="str">
        <f>IF(ABY41="×",TIME(0,0,0),IF(ACE4="非常勤",AAW41,ABI41))</f>
        <v>　</v>
      </c>
      <c r="ABW41" s="860"/>
      <c r="ABX41" s="861"/>
      <c r="ABY41" s="352"/>
      <c r="ABZ41" s="859" t="str">
        <f>IF(ACC41="×",TIME(0,0,0),IF(ACE4="非常勤",AAZ41,ABL41))</f>
        <v>　</v>
      </c>
      <c r="ACA41" s="860"/>
      <c r="ACB41" s="861"/>
      <c r="ACC41" s="352"/>
      <c r="ACD41" s="859" t="str">
        <f>IF(ACG41="×",TIME(0,0,0),IF(ACE4="非常勤",ABC41,ABO41))</f>
        <v>　</v>
      </c>
      <c r="ACE41" s="860"/>
      <c r="ACF41" s="861"/>
      <c r="ACG41" s="352"/>
      <c r="ACH41" s="862"/>
      <c r="ACI41" s="863"/>
      <c r="ACJ41" s="862"/>
      <c r="ACK41" s="864"/>
      <c r="ACL41" s="863"/>
      <c r="ACM41" s="865"/>
      <c r="ACN41" s="866"/>
      <c r="ACO41" s="866"/>
      <c r="ACP41" s="867"/>
      <c r="ACQ41" s="377">
        <f>$A$41</f>
        <v>27</v>
      </c>
      <c r="ACR41" s="378" t="str">
        <f>$B$41</f>
        <v>月</v>
      </c>
      <c r="ACS41" s="854"/>
      <c r="ACT41" s="855"/>
      <c r="ACU41" s="854"/>
      <c r="ACV41" s="855"/>
      <c r="ACW41" s="856" t="str">
        <f>IFERROR(IF(OR(ACR41="日",ACR41="祝",ACR41=0,ACS41=""),"　",MAX(IF(AND(ACS41&lt;=ACW14,ACU41&gt;ACX14),ACX14-ACW14,IF(AND(ACS41&gt;ACW14,ACU41&lt;=ACX14),ACU41-ACS41,IF(AND(ACS41&lt;=ACW14,ACU41&lt;=ACX14),ACU41-ACW14,IF(AND(ACS41&gt;ACW14,ACU41&gt;ACX14),ACX14-ACS41,0)))),0)),0)</f>
        <v>　</v>
      </c>
      <c r="ACX41" s="857"/>
      <c r="ACY41" s="858"/>
      <c r="ACZ41" s="856" t="str">
        <f>IFERROR(IF(OR(ACR41="日",ACR41="祝",ACR41=0,ACS41=""),"　",MAX(IF(AND(ACS41&gt;ADC14,ACU41&gt;ADA14),0,IF(AND(ACS41&lt;=ADC14,ACS41&gt;ACZ14,ACU41&gt;ADA14),ADC14-ACS41,IF(AND(ACS41&lt;=ADC14,ACS41&lt;=ACZ14,ACU41&gt;ADA14),ADC14-ACZ14,IF(AND(ACS41&gt;ACZ14,ACU41&lt;=ADA14),ACU41-ACS41,IF(AND(ACS41&lt;=ACZ14,ACU41&lt;=ADA14),ACU41-ACZ14,0))))),0)),0)</f>
        <v>　</v>
      </c>
      <c r="ADA41" s="857"/>
      <c r="ADB41" s="858"/>
      <c r="ADC41" s="856" t="str">
        <f>IFERROR(IF(OR(ACR41="日",ACR41="祝",ACR41=0,ACS41=""),"　",MAX(IF(AND(ACS41&lt;=ADC14,ACU41&gt;ADD14),ADD14-ADC14,IF(ACU41&lt;=ADD14,0,IF(AND(ACS41&gt;ADC14,ACU41&gt;ADD14),ADD14-ACS41,0))),0)),0)</f>
        <v>　</v>
      </c>
      <c r="ADD41" s="857"/>
      <c r="ADE41" s="858"/>
      <c r="ADF41" s="856" t="str">
        <f>IFERROR(IF(OR(ACR41="日",ACR41="祝",ACR41=0,ACS41=""),"　",MAX(IF(ACS41&gt;ADF14,ACU41-ACS41,IF(ACS41&lt;=ADF14,ACU41-ADF14,0)),0)),0)</f>
        <v>　</v>
      </c>
      <c r="ADG41" s="857"/>
      <c r="ADH41" s="858"/>
      <c r="ADI41" s="856" t="str">
        <f>IFERROR(IF(OR(ACR41="日",ACR41="祝",ACR41=0,ACS41=""),"　",MAX(IF(AND(ACS41&lt;=ADI14,ACU41&gt;ADJ14),ADJ14-ADI14,IF(AND(ACS41&gt;ADI14,ACU41&lt;=ADJ14),ACU41-ACS41,IF(AND(ACS41&lt;=ADI14,ACU41&lt;=ADJ14),ACU41-ADI14,IF(AND(ACS41&gt;ADI14,ACU41&gt;ADJ14),ADJ14-ACS41,0)))),0)),0)</f>
        <v>　</v>
      </c>
      <c r="ADJ41" s="857"/>
      <c r="ADK41" s="858"/>
      <c r="ADL41" s="856" t="str">
        <f>IFERROR(IF(OR(ACR41="日",ACR41="祝",ACR41=0,ACS41=""),"　",MAX(IF(AND(ACS41&gt;ADO14,ACU41&gt;ADM14),0,IF(AND(ACS41&lt;=ADO14,ACS41&gt;ADL14,ACU41&gt;ADM14),ADO14-ACS41,IF(AND(ACS41&lt;=ADO14,ACS41&lt;=ADL14,ACU41&gt;ADM14),ADO14-ADL14,IF(AND(ACS41&gt;ADL14,ACU41&lt;=ADM14),ACU41-ACS41,IF(AND(ACS41&lt;=ADL14,ACU41&lt;=ADM14),ACU41-ADL14,0))))),0)),0)</f>
        <v>　</v>
      </c>
      <c r="ADM41" s="857"/>
      <c r="ADN41" s="858"/>
      <c r="ADO41" s="856" t="str">
        <f>IFERROR(IF(OR(ACR41="日",ACR41="祝",ACR41=0,ACS41=""),"　",MAX(IF(AND(ACS41&lt;=ADO14,ACU41&gt;ADP14),ADP14-ADO14,IF(ACU41&lt;=ADP14,0,IF(AND(ACS41&gt;ADO14,ACU41&gt;ADP14),ADP14-ACS41,0))),0)),0)</f>
        <v>　</v>
      </c>
      <c r="ADP41" s="857"/>
      <c r="ADQ41" s="858"/>
      <c r="ADR41" s="856" t="str">
        <f t="shared" si="14"/>
        <v>　</v>
      </c>
      <c r="ADS41" s="857"/>
      <c r="ADT41" s="858"/>
      <c r="ADU41" s="859" t="str">
        <f>IF(ADX41="×",TIME(0,0,0),IF(AEH4="非常勤",ACW41,ADI41))</f>
        <v>　</v>
      </c>
      <c r="ADV41" s="860"/>
      <c r="ADW41" s="861"/>
      <c r="ADX41" s="352"/>
      <c r="ADY41" s="859" t="str">
        <f>IF(AEB41="×",TIME(0,0,0),IF(AEH4="非常勤",ACZ41,ADL41))</f>
        <v>　</v>
      </c>
      <c r="ADZ41" s="860"/>
      <c r="AEA41" s="861"/>
      <c r="AEB41" s="352"/>
      <c r="AEC41" s="859" t="str">
        <f>IF(AEF41="×",TIME(0,0,0),IF(AEH4="非常勤",ADC41,ADO41))</f>
        <v>　</v>
      </c>
      <c r="AED41" s="860"/>
      <c r="AEE41" s="861"/>
      <c r="AEF41" s="352"/>
      <c r="AEG41" s="859" t="str">
        <f>IF(AEJ41="×",TIME(0,0,0),IF(AEH4="非常勤",ADF41,ADR41))</f>
        <v>　</v>
      </c>
      <c r="AEH41" s="860"/>
      <c r="AEI41" s="861"/>
      <c r="AEJ41" s="352"/>
      <c r="AEK41" s="862"/>
      <c r="AEL41" s="863"/>
      <c r="AEM41" s="862"/>
      <c r="AEN41" s="864"/>
      <c r="AEO41" s="863"/>
      <c r="AEP41" s="865"/>
      <c r="AEQ41" s="866"/>
      <c r="AER41" s="866"/>
      <c r="AES41" s="867"/>
      <c r="AET41" s="377">
        <f>$A$41</f>
        <v>27</v>
      </c>
      <c r="AEU41" s="378" t="str">
        <f>$B$41</f>
        <v>月</v>
      </c>
      <c r="AEV41" s="854"/>
      <c r="AEW41" s="855"/>
      <c r="AEX41" s="854"/>
      <c r="AEY41" s="855"/>
      <c r="AEZ41" s="856" t="str">
        <f>IFERROR(IF(OR(AEU41="日",AEU41="祝",AEU41=0,AEV41=""),"　",MAX(IF(AND(AEV41&lt;=AEZ14,AEX41&gt;AFA14),AFA14-AEZ14,IF(AND(AEV41&gt;AEZ14,AEX41&lt;=AFA14),AEX41-AEV41,IF(AND(AEV41&lt;=AEZ14,AEX41&lt;=AFA14),AEX41-AEZ14,IF(AND(AEV41&gt;AEZ14,AEX41&gt;AFA14),AFA14-AEV41,0)))),0)),0)</f>
        <v>　</v>
      </c>
      <c r="AFA41" s="857"/>
      <c r="AFB41" s="858"/>
      <c r="AFC41" s="856" t="str">
        <f>IFERROR(IF(OR(AEU41="日",AEU41="祝",AEU41=0,AEV41=""),"　",MAX(IF(AND(AEV41&gt;AFF14,AEX41&gt;AFD14),0,IF(AND(AEV41&lt;=AFF14,AEV41&gt;AFC14,AEX41&gt;AFD14),AFF14-AEV41,IF(AND(AEV41&lt;=AFF14,AEV41&lt;=AFC14,AEX41&gt;AFD14),AFF14-AFC14,IF(AND(AEV41&gt;AFC14,AEX41&lt;=AFD14),AEX41-AEV41,IF(AND(AEV41&lt;=AFC14,AEX41&lt;=AFD14),AEX41-AFC14,0))))),0)),0)</f>
        <v>　</v>
      </c>
      <c r="AFD41" s="857"/>
      <c r="AFE41" s="858"/>
      <c r="AFF41" s="856" t="str">
        <f>IFERROR(IF(OR(AEU41="日",AEU41="祝",AEU41=0,AEV41=""),"　",MAX(IF(AND(AEV41&lt;=AFF14,AEX41&gt;AFG14),AFG14-AFF14,IF(AEX41&lt;=AFG14,0,IF(AND(AEV41&gt;AFF14,AEX41&gt;AFG14),AFG14-AEV41,0))),0)),0)</f>
        <v>　</v>
      </c>
      <c r="AFG41" s="857"/>
      <c r="AFH41" s="858"/>
      <c r="AFI41" s="856" t="str">
        <f>IFERROR(IF(OR(AEU41="日",AEU41="祝",AEU41=0,AEV41=""),"　",MAX(IF(AEV41&gt;AFI14,AEX41-AEV41,IF(AEV41&lt;=AFI14,AEX41-AFI14,0)),0)),0)</f>
        <v>　</v>
      </c>
      <c r="AFJ41" s="857"/>
      <c r="AFK41" s="858"/>
      <c r="AFL41" s="856" t="str">
        <f>IFERROR(IF(OR(AEU41="日",AEU41="祝",AEU41=0,AEV41=""),"　",MAX(IF(AND(AEV41&lt;=AFL14,AEX41&gt;AFM14),AFM14-AFL14,IF(AND(AEV41&gt;AFL14,AEX41&lt;=AFM14),AEX41-AEV41,IF(AND(AEV41&lt;=AFL14,AEX41&lt;=AFM14),AEX41-AFL14,IF(AND(AEV41&gt;AFL14,AEX41&gt;AFM14),AFM14-AEV41,0)))),0)),0)</f>
        <v>　</v>
      </c>
      <c r="AFM41" s="857"/>
      <c r="AFN41" s="858"/>
      <c r="AFO41" s="856" t="str">
        <f>IFERROR(IF(OR(AEU41="日",AEU41="祝",AEU41=0,AEV41=""),"　",MAX(IF(AND(AEV41&gt;AFR14,AEX41&gt;AFP14),0,IF(AND(AEV41&lt;=AFR14,AEV41&gt;AFO14,AEX41&gt;AFP14),AFR14-AEV41,IF(AND(AEV41&lt;=AFR14,AEV41&lt;=AFO14,AEX41&gt;AFP14),AFR14-AFO14,IF(AND(AEV41&gt;AFO14,AEX41&lt;=AFP14),AEX41-AEV41,IF(AND(AEV41&lt;=AFO14,AEX41&lt;=AFP14),AEX41-AFO14,0))))),0)),0)</f>
        <v>　</v>
      </c>
      <c r="AFP41" s="857"/>
      <c r="AFQ41" s="858"/>
      <c r="AFR41" s="856" t="str">
        <f>IFERROR(IF(OR(AEU41="日",AEU41="祝",AEU41=0,AEV41=""),"　",MAX(IF(AND(AEV41&lt;=AFR14,AEX41&gt;AFS14),AFS14-AFR14,IF(AEX41&lt;=AFS14,0,IF(AND(AEV41&gt;AFR14,AEX41&gt;AFS14),AFS14-AEV41,0))),0)),0)</f>
        <v>　</v>
      </c>
      <c r="AFS41" s="857"/>
      <c r="AFT41" s="858"/>
      <c r="AFU41" s="856" t="str">
        <f t="shared" si="15"/>
        <v>　</v>
      </c>
      <c r="AFV41" s="857"/>
      <c r="AFW41" s="858"/>
      <c r="AFX41" s="859" t="str">
        <f>IF(AGA41="×",TIME(0,0,0),IF(AGK4="非常勤",AEZ41,AFL41))</f>
        <v>　</v>
      </c>
      <c r="AFY41" s="860"/>
      <c r="AFZ41" s="861"/>
      <c r="AGA41" s="352"/>
      <c r="AGB41" s="859" t="str">
        <f>IF(AGE41="×",TIME(0,0,0),IF(AGK4="非常勤",AFC41,AFO41))</f>
        <v>　</v>
      </c>
      <c r="AGC41" s="860"/>
      <c r="AGD41" s="861"/>
      <c r="AGE41" s="352"/>
      <c r="AGF41" s="859" t="str">
        <f>IF(AGI41="×",TIME(0,0,0),IF(AGK4="非常勤",AFF41,AFR41))</f>
        <v>　</v>
      </c>
      <c r="AGG41" s="860"/>
      <c r="AGH41" s="861"/>
      <c r="AGI41" s="352"/>
      <c r="AGJ41" s="859" t="str">
        <f>IF(AGM41="×",TIME(0,0,0),IF(AGK4="非常勤",AFI41,AFU41))</f>
        <v>　</v>
      </c>
      <c r="AGK41" s="860"/>
      <c r="AGL41" s="861"/>
      <c r="AGM41" s="352"/>
      <c r="AGN41" s="862"/>
      <c r="AGO41" s="863"/>
      <c r="AGP41" s="862"/>
      <c r="AGQ41" s="864"/>
      <c r="AGR41" s="863"/>
      <c r="AGS41" s="865"/>
      <c r="AGT41" s="866"/>
      <c r="AGU41" s="866"/>
      <c r="AGV41" s="867"/>
      <c r="AGW41" s="377">
        <f>$A$41</f>
        <v>27</v>
      </c>
      <c r="AGX41" s="378" t="str">
        <f>$B$41</f>
        <v>月</v>
      </c>
      <c r="AGY41" s="854"/>
      <c r="AGZ41" s="855"/>
      <c r="AHA41" s="854"/>
      <c r="AHB41" s="855"/>
      <c r="AHC41" s="856" t="str">
        <f>IFERROR(IF(OR(AGX41="日",AGX41="祝",AGX41=0,AGY41=""),"　",MAX(IF(AND(AGY41&lt;=AHC14,AHA41&gt;AHD14),AHD14-AHC14,IF(AND(AGY41&gt;AHC14,AHA41&lt;=AHD14),AHA41-AGY41,IF(AND(AGY41&lt;=AHC14,AHA41&lt;=AHD14),AHA41-AHC14,IF(AND(AGY41&gt;AHC14,AHA41&gt;AHD14),AHD14-AGY41,0)))),0)),0)</f>
        <v>　</v>
      </c>
      <c r="AHD41" s="857"/>
      <c r="AHE41" s="858"/>
      <c r="AHF41" s="856" t="str">
        <f>IFERROR(IF(OR(AGX41="日",AGX41="祝",AGX41=0,AGY41=""),"　",MAX(IF(AND(AGY41&gt;AHI14,AHA41&gt;AHG14),0,IF(AND(AGY41&lt;=AHI14,AGY41&gt;AHF14,AHA41&gt;AHG14),AHI14-AGY41,IF(AND(AGY41&lt;=AHI14,AGY41&lt;=AHF14,AHA41&gt;AHG14),AHI14-AHF14,IF(AND(AGY41&gt;AHF14,AHA41&lt;=AHG14),AHA41-AGY41,IF(AND(AGY41&lt;=AHF14,AHA41&lt;=AHG14),AHA41-AHF14,0))))),0)),0)</f>
        <v>　</v>
      </c>
      <c r="AHG41" s="857"/>
      <c r="AHH41" s="858"/>
      <c r="AHI41" s="856" t="str">
        <f>IFERROR(IF(OR(AGX41="日",AGX41="祝",AGX41=0,AGY41=""),"　",MAX(IF(AND(AGY41&lt;=AHI14,AHA41&gt;AHJ14),AHJ14-AHI14,IF(AHA41&lt;=AHJ14,0,IF(AND(AGY41&gt;AHI14,AHA41&gt;AHJ14),AHJ14-AGY41,0))),0)),0)</f>
        <v>　</v>
      </c>
      <c r="AHJ41" s="857"/>
      <c r="AHK41" s="858"/>
      <c r="AHL41" s="856" t="str">
        <f>IFERROR(IF(OR(AGX41="日",AGX41="祝",AGX41=0,AGY41=""),"　",MAX(IF(AGY41&gt;AHL14,AHA41-AGY41,IF(AGY41&lt;=AHL14,AHA41-AHL14,0)),0)),0)</f>
        <v>　</v>
      </c>
      <c r="AHM41" s="857"/>
      <c r="AHN41" s="858"/>
      <c r="AHO41" s="856" t="str">
        <f>IFERROR(IF(OR(AGX41="日",AGX41="祝",AGX41=0,AGY41=""),"　",MAX(IF(AND(AGY41&lt;=AHO14,AHA41&gt;AHP14),AHP14-AHO14,IF(AND(AGY41&gt;AHO14,AHA41&lt;=AHP14),AHA41-AGY41,IF(AND(AGY41&lt;=AHO14,AHA41&lt;=AHP14),AHA41-AHO14,IF(AND(AGY41&gt;AHO14,AHA41&gt;AHP14),AHP14-AGY41,0)))),0)),0)</f>
        <v>　</v>
      </c>
      <c r="AHP41" s="857"/>
      <c r="AHQ41" s="858"/>
      <c r="AHR41" s="856" t="str">
        <f>IFERROR(IF(OR(AGX41="日",AGX41="祝",AGX41=0,AGY41=""),"　",MAX(IF(AND(AGY41&gt;AHU14,AHA41&gt;AHS14),0,IF(AND(AGY41&lt;=AHU14,AGY41&gt;AHR14,AHA41&gt;AHS14),AHU14-AGY41,IF(AND(AGY41&lt;=AHU14,AGY41&lt;=AHR14,AHA41&gt;AHS14),AHU14-AHR14,IF(AND(AGY41&gt;AHR14,AHA41&lt;=AHS14),AHA41-AGY41,IF(AND(AGY41&lt;=AHR14,AHA41&lt;=AHS14),AHA41-AHR14,0))))),0)),0)</f>
        <v>　</v>
      </c>
      <c r="AHS41" s="857"/>
      <c r="AHT41" s="858"/>
      <c r="AHU41" s="856" t="str">
        <f>IFERROR(IF(OR(AGX41="日",AGX41="祝",AGX41=0,AGY41=""),"　",MAX(IF(AND(AGY41&lt;=AHU14,AHA41&gt;AHV14),AHV14-AHU14,IF(AHA41&lt;=AHV14,0,IF(AND(AGY41&gt;AHU14,AHA41&gt;AHV14),AHV14-AGY41,0))),0)),0)</f>
        <v>　</v>
      </c>
      <c r="AHV41" s="857"/>
      <c r="AHW41" s="858"/>
      <c r="AHX41" s="856" t="str">
        <f t="shared" si="16"/>
        <v>　</v>
      </c>
      <c r="AHY41" s="857"/>
      <c r="AHZ41" s="858"/>
      <c r="AIA41" s="859" t="str">
        <f>IF(AID41="×",TIME(0,0,0),IF(AIN4="非常勤",AHC41,AHO41))</f>
        <v>　</v>
      </c>
      <c r="AIB41" s="860"/>
      <c r="AIC41" s="861"/>
      <c r="AID41" s="352"/>
      <c r="AIE41" s="859" t="str">
        <f>IF(AIH41="×",TIME(0,0,0),IF(AIN4="非常勤",AHF41,AHR41))</f>
        <v>　</v>
      </c>
      <c r="AIF41" s="860"/>
      <c r="AIG41" s="861"/>
      <c r="AIH41" s="352"/>
      <c r="AII41" s="859" t="str">
        <f>IF(AIL41="×",TIME(0,0,0),IF(AIN4="非常勤",AHI41,AHU41))</f>
        <v>　</v>
      </c>
      <c r="AIJ41" s="860"/>
      <c r="AIK41" s="861"/>
      <c r="AIL41" s="352"/>
      <c r="AIM41" s="859" t="str">
        <f>IF(AIP41="×",TIME(0,0,0),IF(AIN4="非常勤",AHL41,AHX41))</f>
        <v>　</v>
      </c>
      <c r="AIN41" s="860"/>
      <c r="AIO41" s="861"/>
      <c r="AIP41" s="352"/>
      <c r="AIQ41" s="862"/>
      <c r="AIR41" s="863"/>
      <c r="AIS41" s="862"/>
      <c r="AIT41" s="864"/>
      <c r="AIU41" s="863"/>
      <c r="AIV41" s="865"/>
      <c r="AIW41" s="866"/>
      <c r="AIX41" s="866"/>
      <c r="AIY41" s="867"/>
      <c r="AIZ41" s="377">
        <f>$A$41</f>
        <v>27</v>
      </c>
      <c r="AJA41" s="378" t="str">
        <f>$B$41</f>
        <v>月</v>
      </c>
      <c r="AJB41" s="854"/>
      <c r="AJC41" s="855"/>
      <c r="AJD41" s="854"/>
      <c r="AJE41" s="855"/>
      <c r="AJF41" s="856" t="str">
        <f>IFERROR(IF(OR(AJA41="日",AJA41="祝",AJA41=0,AJB41=""),"　",MAX(IF(AND(AJB41&lt;=AJF14,AJD41&gt;AJG14),AJG14-AJF14,IF(AND(AJB41&gt;AJF14,AJD41&lt;=AJG14),AJD41-AJB41,IF(AND(AJB41&lt;=AJF14,AJD41&lt;=AJG14),AJD41-AJF14,IF(AND(AJB41&gt;AJF14,AJD41&gt;AJG14),AJG14-AJB41,0)))),0)),0)</f>
        <v>　</v>
      </c>
      <c r="AJG41" s="857"/>
      <c r="AJH41" s="858"/>
      <c r="AJI41" s="856" t="str">
        <f>IFERROR(IF(OR(AJA41="日",AJA41="祝",AJA41=0,AJB41=""),"　",MAX(IF(AND(AJB41&gt;AJL14,AJD41&gt;AJJ14),0,IF(AND(AJB41&lt;=AJL14,AJB41&gt;AJI14,AJD41&gt;AJJ14),AJL14-AJB41,IF(AND(AJB41&lt;=AJL14,AJB41&lt;=AJI14,AJD41&gt;AJJ14),AJL14-AJI14,IF(AND(AJB41&gt;AJI14,AJD41&lt;=AJJ14),AJD41-AJB41,IF(AND(AJB41&lt;=AJI14,AJD41&lt;=AJJ14),AJD41-AJI14,0))))),0)),0)</f>
        <v>　</v>
      </c>
      <c r="AJJ41" s="857"/>
      <c r="AJK41" s="858"/>
      <c r="AJL41" s="856" t="str">
        <f>IFERROR(IF(OR(AJA41="日",AJA41="祝",AJA41=0,AJB41=""),"　",MAX(IF(AND(AJB41&lt;=AJL14,AJD41&gt;AJM14),AJM14-AJL14,IF(AJD41&lt;=AJM14,0,IF(AND(AJB41&gt;AJL14,AJD41&gt;AJM14),AJM14-AJB41,0))),0)),0)</f>
        <v>　</v>
      </c>
      <c r="AJM41" s="857"/>
      <c r="AJN41" s="858"/>
      <c r="AJO41" s="856" t="str">
        <f>IFERROR(IF(OR(AJA41="日",AJA41="祝",AJA41=0,AJB41=""),"　",MAX(IF(AJB41&gt;AJO14,AJD41-AJB41,IF(AJB41&lt;=AJO14,AJD41-AJO14,0)),0)),0)</f>
        <v>　</v>
      </c>
      <c r="AJP41" s="857"/>
      <c r="AJQ41" s="858"/>
      <c r="AJR41" s="856" t="str">
        <f>IFERROR(IF(OR(AJA41="日",AJA41="祝",AJA41=0,AJB41=""),"　",MAX(IF(AND(AJB41&lt;=AJR14,AJD41&gt;AJS14),AJS14-AJR14,IF(AND(AJB41&gt;AJR14,AJD41&lt;=AJS14),AJD41-AJB41,IF(AND(AJB41&lt;=AJR14,AJD41&lt;=AJS14),AJD41-AJR14,IF(AND(AJB41&gt;AJR14,AJD41&gt;AJS14),AJS14-AJB41,0)))),0)),0)</f>
        <v>　</v>
      </c>
      <c r="AJS41" s="857"/>
      <c r="AJT41" s="858"/>
      <c r="AJU41" s="856" t="str">
        <f>IFERROR(IF(OR(AJA41="日",AJA41="祝",AJA41=0,AJB41=""),"　",MAX(IF(AND(AJB41&gt;AJX14,AJD41&gt;AJV14),0,IF(AND(AJB41&lt;=AJX14,AJB41&gt;AJU14,AJD41&gt;AJV14),AJX14-AJB41,IF(AND(AJB41&lt;=AJX14,AJB41&lt;=AJU14,AJD41&gt;AJV14),AJX14-AJU14,IF(AND(AJB41&gt;AJU14,AJD41&lt;=AJV14),AJD41-AJB41,IF(AND(AJB41&lt;=AJU14,AJD41&lt;=AJV14),AJD41-AJU14,0))))),0)),0)</f>
        <v>　</v>
      </c>
      <c r="AJV41" s="857"/>
      <c r="AJW41" s="858"/>
      <c r="AJX41" s="856" t="str">
        <f>IFERROR(IF(OR(AJA41="日",AJA41="祝",AJA41=0,AJB41=""),"　",MAX(IF(AND(AJB41&lt;=AJX14,AJD41&gt;AJY14),AJY14-AJX14,IF(AJD41&lt;=AJY14,0,IF(AND(AJB41&gt;AJX14,AJD41&gt;AJY14),AJY14-AJB41,0))),0)),0)</f>
        <v>　</v>
      </c>
      <c r="AJY41" s="857"/>
      <c r="AJZ41" s="858"/>
      <c r="AKA41" s="856" t="str">
        <f t="shared" si="17"/>
        <v>　</v>
      </c>
      <c r="AKB41" s="857"/>
      <c r="AKC41" s="858"/>
      <c r="AKD41" s="859" t="str">
        <f>IF(AKG41="×",TIME(0,0,0),IF(AKQ4="非常勤",AJF41,AJR41))</f>
        <v>　</v>
      </c>
      <c r="AKE41" s="860"/>
      <c r="AKF41" s="861"/>
      <c r="AKG41" s="352"/>
      <c r="AKH41" s="859" t="str">
        <f>IF(AKK41="×",TIME(0,0,0),IF(AKQ4="非常勤",AJI41,AJU41))</f>
        <v>　</v>
      </c>
      <c r="AKI41" s="860"/>
      <c r="AKJ41" s="861"/>
      <c r="AKK41" s="352"/>
      <c r="AKL41" s="859" t="str">
        <f>IF(AKO41="×",TIME(0,0,0),IF(AKQ4="非常勤",AJL41,AJX41))</f>
        <v>　</v>
      </c>
      <c r="AKM41" s="860"/>
      <c r="AKN41" s="861"/>
      <c r="AKO41" s="352"/>
      <c r="AKP41" s="859" t="str">
        <f>IF(AKS41="×",TIME(0,0,0),IF(AKQ4="非常勤",AJO41,AKA41))</f>
        <v>　</v>
      </c>
      <c r="AKQ41" s="860"/>
      <c r="AKR41" s="861"/>
      <c r="AKS41" s="352"/>
      <c r="AKT41" s="862"/>
      <c r="AKU41" s="863"/>
      <c r="AKV41" s="862"/>
      <c r="AKW41" s="864"/>
      <c r="AKX41" s="863"/>
      <c r="AKY41" s="865"/>
      <c r="AKZ41" s="866"/>
      <c r="ALA41" s="866"/>
      <c r="ALB41" s="867"/>
      <c r="ALC41" s="377">
        <f>$A$41</f>
        <v>27</v>
      </c>
      <c r="ALD41" s="378" t="str">
        <f>$B$41</f>
        <v>月</v>
      </c>
      <c r="ALE41" s="854"/>
      <c r="ALF41" s="855"/>
      <c r="ALG41" s="854"/>
      <c r="ALH41" s="855"/>
      <c r="ALI41" s="856" t="str">
        <f>IFERROR(IF(OR(ALD41="日",ALD41="祝",ALD41=0,ALE41=""),"　",MAX(IF(AND(ALE41&lt;=ALI14,ALG41&gt;ALJ14),ALJ14-ALI14,IF(AND(ALE41&gt;ALI14,ALG41&lt;=ALJ14),ALG41-ALE41,IF(AND(ALE41&lt;=ALI14,ALG41&lt;=ALJ14),ALG41-ALI14,IF(AND(ALE41&gt;ALI14,ALG41&gt;ALJ14),ALJ14-ALE41,0)))),0)),0)</f>
        <v>　</v>
      </c>
      <c r="ALJ41" s="857"/>
      <c r="ALK41" s="858"/>
      <c r="ALL41" s="856" t="str">
        <f>IFERROR(IF(OR(ALD41="日",ALD41="祝",ALD41=0,ALE41=""),"　",MAX(IF(AND(ALE41&gt;ALO14,ALG41&gt;ALM14),0,IF(AND(ALE41&lt;=ALO14,ALE41&gt;ALL14,ALG41&gt;ALM14),ALO14-ALE41,IF(AND(ALE41&lt;=ALO14,ALE41&lt;=ALL14,ALG41&gt;ALM14),ALO14-ALL14,IF(AND(ALE41&gt;ALL14,ALG41&lt;=ALM14),ALG41-ALE41,IF(AND(ALE41&lt;=ALL14,ALG41&lt;=ALM14),ALG41-ALL14,0))))),0)),0)</f>
        <v>　</v>
      </c>
      <c r="ALM41" s="857"/>
      <c r="ALN41" s="858"/>
      <c r="ALO41" s="856" t="str">
        <f>IFERROR(IF(OR(ALD41="日",ALD41="祝",ALD41=0,ALE41=""),"　",MAX(IF(AND(ALE41&lt;=ALO14,ALG41&gt;ALP14),ALP14-ALO14,IF(ALG41&lt;=ALP14,0,IF(AND(ALE41&gt;ALO14,ALG41&gt;ALP14),ALP14-ALE41,0))),0)),0)</f>
        <v>　</v>
      </c>
      <c r="ALP41" s="857"/>
      <c r="ALQ41" s="858"/>
      <c r="ALR41" s="856" t="str">
        <f>IFERROR(IF(OR(ALD41="日",ALD41="祝",ALD41=0,ALE41=""),"　",MAX(IF(ALE41&gt;ALR14,ALG41-ALE41,IF(ALE41&lt;=ALR14,ALG41-ALR14,0)),0)),0)</f>
        <v>　</v>
      </c>
      <c r="ALS41" s="857"/>
      <c r="ALT41" s="858"/>
      <c r="ALU41" s="856" t="str">
        <f>IFERROR(IF(OR(ALD41="日",ALD41="祝",ALD41=0,ALE41=""),"　",MAX(IF(AND(ALE41&lt;=ALU14,ALG41&gt;ALV14),ALV14-ALU14,IF(AND(ALE41&gt;ALU14,ALG41&lt;=ALV14),ALG41-ALE41,IF(AND(ALE41&lt;=ALU14,ALG41&lt;=ALV14),ALG41-ALU14,IF(AND(ALE41&gt;ALU14,ALG41&gt;ALV14),ALV14-ALE41,0)))),0)),0)</f>
        <v>　</v>
      </c>
      <c r="ALV41" s="857"/>
      <c r="ALW41" s="858"/>
      <c r="ALX41" s="856" t="str">
        <f>IFERROR(IF(OR(ALD41="日",ALD41="祝",ALD41=0,ALE41=""),"　",MAX(IF(AND(ALE41&gt;AMA14,ALG41&gt;ALY14),0,IF(AND(ALE41&lt;=AMA14,ALE41&gt;ALX14,ALG41&gt;ALY14),AMA14-ALE41,IF(AND(ALE41&lt;=AMA14,ALE41&lt;=ALX14,ALG41&gt;ALY14),AMA14-ALX14,IF(AND(ALE41&gt;ALX14,ALG41&lt;=ALY14),ALG41-ALE41,IF(AND(ALE41&lt;=ALX14,ALG41&lt;=ALY14),ALG41-ALX14,0))))),0)),0)</f>
        <v>　</v>
      </c>
      <c r="ALY41" s="857"/>
      <c r="ALZ41" s="858"/>
      <c r="AMA41" s="856" t="str">
        <f>IFERROR(IF(OR(ALD41="日",ALD41="祝",ALD41=0,ALE41=""),"　",MAX(IF(AND(ALE41&lt;=AMA14,ALG41&gt;AMB14),AMB14-AMA14,IF(ALG41&lt;=AMB14,0,IF(AND(ALE41&gt;AMA14,ALG41&gt;AMB14),AMB14-ALE41,0))),0)),0)</f>
        <v>　</v>
      </c>
      <c r="AMB41" s="857"/>
      <c r="AMC41" s="858"/>
      <c r="AMD41" s="856" t="str">
        <f t="shared" si="18"/>
        <v>　</v>
      </c>
      <c r="AME41" s="857"/>
      <c r="AMF41" s="858"/>
      <c r="AMG41" s="859" t="str">
        <f>IF(AMJ41="×",TIME(0,0,0),IF(AMT4="非常勤",ALI41,ALU41))</f>
        <v>　</v>
      </c>
      <c r="AMH41" s="860"/>
      <c r="AMI41" s="861"/>
      <c r="AMJ41" s="352"/>
      <c r="AMK41" s="859" t="str">
        <f>IF(AMN41="×",TIME(0,0,0),IF(AMT4="非常勤",ALL41,ALX41))</f>
        <v>　</v>
      </c>
      <c r="AML41" s="860"/>
      <c r="AMM41" s="861"/>
      <c r="AMN41" s="352"/>
      <c r="AMO41" s="859" t="str">
        <f>IF(AMR41="×",TIME(0,0,0),IF(AMT4="非常勤",ALO41,AMA41))</f>
        <v>　</v>
      </c>
      <c r="AMP41" s="860"/>
      <c r="AMQ41" s="861"/>
      <c r="AMR41" s="352"/>
      <c r="AMS41" s="859" t="str">
        <f>IF(AMV41="×",TIME(0,0,0),IF(AMT4="非常勤",ALR41,AMD41))</f>
        <v>　</v>
      </c>
      <c r="AMT41" s="860"/>
      <c r="AMU41" s="861"/>
      <c r="AMV41" s="352"/>
      <c r="AMW41" s="862"/>
      <c r="AMX41" s="863"/>
      <c r="AMY41" s="862"/>
      <c r="AMZ41" s="864"/>
      <c r="ANA41" s="863"/>
      <c r="ANB41" s="865"/>
      <c r="ANC41" s="866"/>
      <c r="AND41" s="866"/>
      <c r="ANE41" s="867"/>
      <c r="ANF41" s="377">
        <f>$A$41</f>
        <v>27</v>
      </c>
      <c r="ANG41" s="378" t="str">
        <f>$B$41</f>
        <v>月</v>
      </c>
      <c r="ANH41" s="854"/>
      <c r="ANI41" s="855"/>
      <c r="ANJ41" s="854"/>
      <c r="ANK41" s="855"/>
      <c r="ANL41" s="856" t="str">
        <f>IFERROR(IF(OR(ANG41="日",ANG41="祝",ANG41=0,ANH41=""),"　",MAX(IF(AND(ANH41&lt;=ANL14,ANJ41&gt;ANM14),ANM14-ANL14,IF(AND(ANH41&gt;ANL14,ANJ41&lt;=ANM14),ANJ41-ANH41,IF(AND(ANH41&lt;=ANL14,ANJ41&lt;=ANM14),ANJ41-ANL14,IF(AND(ANH41&gt;ANL14,ANJ41&gt;ANM14),ANM14-ANH41,0)))),0)),0)</f>
        <v>　</v>
      </c>
      <c r="ANM41" s="857"/>
      <c r="ANN41" s="858"/>
      <c r="ANO41" s="856" t="str">
        <f>IFERROR(IF(OR(ANG41="日",ANG41="祝",ANG41=0,ANH41=""),"　",MAX(IF(AND(ANH41&gt;ANR14,ANJ41&gt;ANP14),0,IF(AND(ANH41&lt;=ANR14,ANH41&gt;ANO14,ANJ41&gt;ANP14),ANR14-ANH41,IF(AND(ANH41&lt;=ANR14,ANH41&lt;=ANO14,ANJ41&gt;ANP14),ANR14-ANO14,IF(AND(ANH41&gt;ANO14,ANJ41&lt;=ANP14),ANJ41-ANH41,IF(AND(ANH41&lt;=ANO14,ANJ41&lt;=ANP14),ANJ41-ANO14,0))))),0)),0)</f>
        <v>　</v>
      </c>
      <c r="ANP41" s="857"/>
      <c r="ANQ41" s="858"/>
      <c r="ANR41" s="856" t="str">
        <f>IFERROR(IF(OR(ANG41="日",ANG41="祝",ANG41=0,ANH41=""),"　",MAX(IF(AND(ANH41&lt;=ANR14,ANJ41&gt;ANS14),ANS14-ANR14,IF(ANJ41&lt;=ANS14,0,IF(AND(ANH41&gt;ANR14,ANJ41&gt;ANS14),ANS14-ANH41,0))),0)),0)</f>
        <v>　</v>
      </c>
      <c r="ANS41" s="857"/>
      <c r="ANT41" s="858"/>
      <c r="ANU41" s="856" t="str">
        <f>IFERROR(IF(OR(ANG41="日",ANG41="祝",ANG41=0,ANH41=""),"　",MAX(IF(ANH41&gt;ANU14,ANJ41-ANH41,IF(ANH41&lt;=ANU14,ANJ41-ANU14,0)),0)),0)</f>
        <v>　</v>
      </c>
      <c r="ANV41" s="857"/>
      <c r="ANW41" s="858"/>
      <c r="ANX41" s="856" t="str">
        <f>IFERROR(IF(OR(ANG41="日",ANG41="祝",ANG41=0,ANH41=""),"　",MAX(IF(AND(ANH41&lt;=ANX14,ANJ41&gt;ANY14),ANY14-ANX14,IF(AND(ANH41&gt;ANX14,ANJ41&lt;=ANY14),ANJ41-ANH41,IF(AND(ANH41&lt;=ANX14,ANJ41&lt;=ANY14),ANJ41-ANX14,IF(AND(ANH41&gt;ANX14,ANJ41&gt;ANY14),ANY14-ANH41,0)))),0)),0)</f>
        <v>　</v>
      </c>
      <c r="ANY41" s="857"/>
      <c r="ANZ41" s="858"/>
      <c r="AOA41" s="856" t="str">
        <f>IFERROR(IF(OR(ANG41="日",ANG41="祝",ANG41=0,ANH41=""),"　",MAX(IF(AND(ANH41&gt;AOD14,ANJ41&gt;AOB14),0,IF(AND(ANH41&lt;=AOD14,ANH41&gt;AOA14,ANJ41&gt;AOB14),AOD14-ANH41,IF(AND(ANH41&lt;=AOD14,ANH41&lt;=AOA14,ANJ41&gt;AOB14),AOD14-AOA14,IF(AND(ANH41&gt;AOA14,ANJ41&lt;=AOB14),ANJ41-ANH41,IF(AND(ANH41&lt;=AOA14,ANJ41&lt;=AOB14),ANJ41-AOA14,0))))),0)),0)</f>
        <v>　</v>
      </c>
      <c r="AOB41" s="857"/>
      <c r="AOC41" s="858"/>
      <c r="AOD41" s="856" t="str">
        <f>IFERROR(IF(OR(ANG41="日",ANG41="祝",ANG41=0,ANH41=""),"　",MAX(IF(AND(ANH41&lt;=AOD14,ANJ41&gt;AOE14),AOE14-AOD14,IF(ANJ41&lt;=AOE14,0,IF(AND(ANH41&gt;AOD14,ANJ41&gt;AOE14),AOE14-ANH41,0))),0)),0)</f>
        <v>　</v>
      </c>
      <c r="AOE41" s="857"/>
      <c r="AOF41" s="858"/>
      <c r="AOG41" s="856" t="str">
        <f t="shared" si="19"/>
        <v>　</v>
      </c>
      <c r="AOH41" s="857"/>
      <c r="AOI41" s="858"/>
      <c r="AOJ41" s="859" t="str">
        <f>IF(AOM41="×",TIME(0,0,0),IF(AOW4="非常勤",ANL41,ANX41))</f>
        <v>　</v>
      </c>
      <c r="AOK41" s="860"/>
      <c r="AOL41" s="861"/>
      <c r="AOM41" s="352"/>
      <c r="AON41" s="859" t="str">
        <f>IF(AOQ41="×",TIME(0,0,0),IF(AOW4="非常勤",ANO41,AOA41))</f>
        <v>　</v>
      </c>
      <c r="AOO41" s="860"/>
      <c r="AOP41" s="861"/>
      <c r="AOQ41" s="352"/>
      <c r="AOR41" s="859" t="str">
        <f>IF(AOU41="×",TIME(0,0,0),IF(AOW4="非常勤",ANR41,AOD41))</f>
        <v>　</v>
      </c>
      <c r="AOS41" s="860"/>
      <c r="AOT41" s="861"/>
      <c r="AOU41" s="352"/>
      <c r="AOV41" s="859" t="str">
        <f>IF(AOY41="×",TIME(0,0,0),IF(AOW4="非常勤",ANU41,AOG41))</f>
        <v>　</v>
      </c>
      <c r="AOW41" s="860"/>
      <c r="AOX41" s="861"/>
      <c r="AOY41" s="352"/>
      <c r="AOZ41" s="862"/>
      <c r="APA41" s="863"/>
      <c r="APB41" s="862"/>
      <c r="APC41" s="864"/>
      <c r="APD41" s="863"/>
      <c r="APE41" s="865"/>
      <c r="APF41" s="866"/>
      <c r="APG41" s="866"/>
      <c r="APH41" s="867"/>
    </row>
    <row r="42" spans="1:1100" ht="15" customHeight="1">
      <c r="A42" s="377">
        <f>DAY(DATE('別紙2-1【初めに入力】'!$W$2,'別紙2-1【初めに入力】'!$Q$2,A41+1))</f>
        <v>28</v>
      </c>
      <c r="B42" s="378" t="str">
        <f>IF(IFERROR(MATCH(DATE('別紙2-1【初めに入力】'!$W$2,'別紙2-1【初めに入力】'!$Q$2,$A42),万年カレンダー・祝日!$K$2:$K$27,0),0)&gt;=1,"祝",TEXT(WEEKDAY(DATE('別紙2-1【初めに入力】'!$W$2,'別紙2-1【初めに入力】'!$Q$2,'別表_個別勤務状況（1～20）'!A42)),"aaa"))</f>
        <v>火</v>
      </c>
      <c r="C42" s="797"/>
      <c r="D42" s="797"/>
      <c r="E42" s="797"/>
      <c r="F42" s="797"/>
      <c r="G42" s="856" t="str">
        <f>IFERROR(IF(OR(B42="日",B42="祝",B42=0,C42=""),"　",MAX(IF(AND(C42&lt;=G14,E42&gt;H14),H14-G14,IF(AND(C42&gt;G14,E42&lt;=H14),E42-C42,IF(AND(C42&lt;=G14,E42&lt;=H14),E42-G14,IF(AND(C42&gt;G14,E42&gt;H14),H14-C42,0)))),0)),0)</f>
        <v>　</v>
      </c>
      <c r="H42" s="857"/>
      <c r="I42" s="858"/>
      <c r="J42" s="856" t="str">
        <f>IFERROR(IF(OR(B42="日",B42="祝",B42=0,C42=""),"　",MAX(IF(AND(C42&gt;M14,E42&gt;K14),0,IF(AND(C42&lt;=M14,C42&gt;J14,E42&gt;K14),M14-C42,IF(AND(C42&lt;=M14,C42&lt;=J14,E42&gt;K14),M14-J14,IF(AND(C42&gt;J14,E42&lt;=K14),E42-C42,IF(AND(C42&lt;=J14,E42&lt;=K14),E42-J14,0))))),0)),0)</f>
        <v>　</v>
      </c>
      <c r="K42" s="857"/>
      <c r="L42" s="858"/>
      <c r="M42" s="856" t="str">
        <f>IFERROR(IF(OR(B42="日",B42="祝",B42=0,C42=""),"　",MAX(IF(AND(C42&lt;=M14,E42&gt;N14),N14-M14,IF(E42&lt;=N14,0,IF(AND(C42&gt;M14,E42&gt;N14),N14-C42,0))),0)),0)</f>
        <v>　</v>
      </c>
      <c r="N42" s="857"/>
      <c r="O42" s="858"/>
      <c r="P42" s="856" t="str">
        <f>IFERROR(IF(OR(B42="日",B42="祝",B42=0,C42=""),"　",MAX(IF(C42&gt;P14,E42-C42,IF(C42&lt;=P14,E42-P14,0)),0)),0)</f>
        <v>　</v>
      </c>
      <c r="Q42" s="857"/>
      <c r="R42" s="858"/>
      <c r="S42" s="856" t="str">
        <f>IFERROR(IF(OR(B42="日",B42="祝",B42=0,C42=""),"　",MAX(IF(AND(C42&lt;=S14,E42&gt;T14),T14-S14,IF(AND(C42&gt;S14,E42&lt;=T14),E42-C42,IF(AND(C42&lt;=S14,E42&lt;=T14),E42-S14,IF(AND(C42&gt;S14,E42&gt;T14),T14-C42,0)))),0)),0)</f>
        <v>　</v>
      </c>
      <c r="T42" s="857"/>
      <c r="U42" s="858"/>
      <c r="V42" s="856" t="str">
        <f>IFERROR(IF(OR(B42="日",B42="祝",B42=0,C42=""),"　",MAX(IF(AND(C42&gt;Y14,E42&gt;W14),0,IF(AND(C42&lt;=Y14,C42&gt;V14,E42&gt;W14),Y14-C42,IF(AND(C42&lt;=Y14,C42&lt;=V14,E42&gt;W14),Y14-V14,IF(AND(C42&gt;V14,E42&lt;=W14),E42-C42,IF(AND(C42&lt;=V14,E42&lt;=W14),E42-V14,0))))),0)),0)</f>
        <v>　</v>
      </c>
      <c r="W42" s="857"/>
      <c r="X42" s="858"/>
      <c r="Y42" s="856" t="str">
        <f>IFERROR(IF(OR(B42="日",B42="祝",B42=0,C42=""),"　",MAX(IF(AND(C42&lt;=Y14,E42&gt;Z14),Z14-Y14,IF(E42&lt;=Z14,0,IF(AND(C42&gt;Y14,E42&gt;Z14),Z14-C42,0))),0)),0)</f>
        <v>　</v>
      </c>
      <c r="Z42" s="857"/>
      <c r="AA42" s="858"/>
      <c r="AB42" s="856" t="str">
        <f t="shared" si="0"/>
        <v>　</v>
      </c>
      <c r="AC42" s="857"/>
      <c r="AD42" s="858"/>
      <c r="AE42" s="954" t="str">
        <f>IF(AH42="×",TIME(0,0,0),IF(AR4="非常勤",G42,S42))</f>
        <v>　</v>
      </c>
      <c r="AF42" s="885"/>
      <c r="AG42" s="885"/>
      <c r="AH42" s="352"/>
      <c r="AI42" s="954" t="str">
        <f>IF(AL42="×",TIME(0,0,0),IF(AR4="非常勤",J42,V42))</f>
        <v>　</v>
      </c>
      <c r="AJ42" s="885"/>
      <c r="AK42" s="885"/>
      <c r="AL42" s="352"/>
      <c r="AM42" s="954" t="str">
        <f>IF(AP42="×",TIME(0,0,0),IF(AR4="非常勤",M42,Y42))</f>
        <v>　</v>
      </c>
      <c r="AN42" s="885"/>
      <c r="AO42" s="885"/>
      <c r="AP42" s="352"/>
      <c r="AQ42" s="954" t="str">
        <f>IF(AT42="×",TIME(0,0,0),IF(AR4="非常勤",P42,AB42))</f>
        <v>　</v>
      </c>
      <c r="AR42" s="885"/>
      <c r="AS42" s="955"/>
      <c r="AT42" s="352"/>
      <c r="AU42" s="956"/>
      <c r="AV42" s="956"/>
      <c r="AW42" s="862"/>
      <c r="AX42" s="864"/>
      <c r="AY42" s="863"/>
      <c r="AZ42" s="865"/>
      <c r="BA42" s="866"/>
      <c r="BB42" s="866"/>
      <c r="BC42" s="867"/>
      <c r="BD42" s="377">
        <f>$A$42</f>
        <v>28</v>
      </c>
      <c r="BE42" s="378" t="str">
        <f>$B$42</f>
        <v>火</v>
      </c>
      <c r="BF42" s="854"/>
      <c r="BG42" s="855"/>
      <c r="BH42" s="854"/>
      <c r="BI42" s="855"/>
      <c r="BJ42" s="856" t="str">
        <f>IFERROR(IF(OR(BE42="日",BE42="祝",BE42=0,BF42=""),"　",MAX(IF(AND(BF42&lt;=BJ14,BH42&gt;BK14),BK14-BJ14,IF(AND(BF42&gt;BJ14,BH42&lt;=BK14),BH42-BF42,IF(AND(BF42&lt;=BJ14,BH42&lt;=BK14),BH42-BJ14,IF(AND(BF42&gt;BJ14,BH42&gt;BK14),BK14-BF42,0)))),0)),0)</f>
        <v>　</v>
      </c>
      <c r="BK42" s="857"/>
      <c r="BL42" s="858"/>
      <c r="BM42" s="856" t="str">
        <f>IFERROR(IF(OR(BE42="日",BE42="祝",BE42=0,BF42=""),"　",MAX(IF(AND(BF42&gt;BP14,BH42&gt;BN14),0,IF(AND(BF42&lt;=BP14,BF42&gt;BM14,BH42&gt;BN14),BP14-BF42,IF(AND(BF42&lt;=BP14,BF42&lt;=BM14,BH42&gt;BN14),BP14-BM14,IF(AND(BF42&gt;BM14,BH42&lt;=BN14),BH42-BF42,IF(AND(BF42&lt;=BM14,BH42&lt;=BN14),BH42-BM14,0))))),0)),0)</f>
        <v>　</v>
      </c>
      <c r="BN42" s="857"/>
      <c r="BO42" s="858"/>
      <c r="BP42" s="856" t="str">
        <f>IFERROR(IF(OR(BE42="日",BE42="祝",BE42=0,BF42=""),"　",MAX(IF(AND(BF42&lt;=BP14,BH42&gt;BQ14),BQ14-BP14,IF(BH42&lt;=BQ14,0,IF(AND(BF42&gt;BP14,BH42&gt;BQ14),BQ14-BF42,0))),0)),0)</f>
        <v>　</v>
      </c>
      <c r="BQ42" s="857"/>
      <c r="BR42" s="858"/>
      <c r="BS42" s="856" t="str">
        <f>IFERROR(IF(OR(BE42="日",BE42="祝",BE42=0,BF42=""),"　",MAX(IF(BF42&gt;BS14,BH42-BF42,IF(BF42&lt;=BS14,BH42-BS14,0)),0)),0)</f>
        <v>　</v>
      </c>
      <c r="BT42" s="857"/>
      <c r="BU42" s="858"/>
      <c r="BV42" s="856" t="str">
        <f>IFERROR(IF(OR(BE42="日",BE42="祝",BE42=0,BF42=""),"　",MAX(IF(AND(BF42&lt;=BV14,BH42&gt;BW14),BW14-BV14,IF(AND(BF42&gt;BV14,BH42&lt;=BW14),BH42-BF42,IF(AND(BF42&lt;=BV14,BH42&lt;=BW14),BH42-BV14,IF(AND(BF42&gt;BV14,BH42&gt;BW14),BW14-BF42,0)))),0)),0)</f>
        <v>　</v>
      </c>
      <c r="BW42" s="857"/>
      <c r="BX42" s="858"/>
      <c r="BY42" s="856" t="str">
        <f>IFERROR(IF(OR(BE42="日",BE42="祝",BE42=0,BF42=""),"　",MAX(IF(AND(BF42&gt;CB14,BH42&gt;BZ14),0,IF(AND(BF42&lt;=CB14,BF42&gt;BY14,BH42&gt;BZ14),CB14-BF42,IF(AND(BF42&lt;=CB14,BF42&lt;=BY14,BH42&gt;BZ14),CB14-BY14,IF(AND(BF42&gt;BY14,BH42&lt;=BZ14),BH42-BF42,IF(AND(BF42&lt;=BY14,BH42&lt;=BZ14),BH42-BY14,0))))),0)),0)</f>
        <v>　</v>
      </c>
      <c r="BZ42" s="857"/>
      <c r="CA42" s="858"/>
      <c r="CB42" s="856" t="str">
        <f>IFERROR(IF(OR(BE42="日",BE42="祝",BE42=0,BF42=""),"　",MAX(IF(AND(BF42&lt;=CB14,BH42&gt;CC14),CC14-CB14,IF(BH42&lt;=CC14,0,IF(AND(BF42&gt;CB14,BH42&gt;CC14),CC14-BF42,0))),0)),0)</f>
        <v>　</v>
      </c>
      <c r="CC42" s="857"/>
      <c r="CD42" s="858"/>
      <c r="CE42" s="856" t="str">
        <f t="shared" si="1"/>
        <v>　</v>
      </c>
      <c r="CF42" s="857"/>
      <c r="CG42" s="858"/>
      <c r="CH42" s="859" t="str">
        <f>IF(CK42="×",TIME(0,0,0),IF(CU4="非常勤",BJ42,BV42))</f>
        <v>　</v>
      </c>
      <c r="CI42" s="860"/>
      <c r="CJ42" s="861"/>
      <c r="CK42" s="352"/>
      <c r="CL42" s="859" t="str">
        <f>IF(CO42="×",TIME(0,0,0),IF(CU4="非常勤",BM42,BY42))</f>
        <v>　</v>
      </c>
      <c r="CM42" s="860"/>
      <c r="CN42" s="861"/>
      <c r="CO42" s="352"/>
      <c r="CP42" s="859" t="str">
        <f>IF(CS42="×",TIME(0,0,0),IF(CU4="非常勤",BP42,CB42))</f>
        <v>　</v>
      </c>
      <c r="CQ42" s="860"/>
      <c r="CR42" s="861"/>
      <c r="CS42" s="352"/>
      <c r="CT42" s="859" t="str">
        <f>IF(CW42="×",TIME(0,0,0),IF(CU4="非常勤",BS42,CE42))</f>
        <v>　</v>
      </c>
      <c r="CU42" s="860"/>
      <c r="CV42" s="861"/>
      <c r="CW42" s="352"/>
      <c r="CX42" s="862"/>
      <c r="CY42" s="863"/>
      <c r="CZ42" s="862"/>
      <c r="DA42" s="864"/>
      <c r="DB42" s="863"/>
      <c r="DC42" s="865"/>
      <c r="DD42" s="866"/>
      <c r="DE42" s="866"/>
      <c r="DF42" s="867"/>
      <c r="DG42" s="377">
        <f>$A$42</f>
        <v>28</v>
      </c>
      <c r="DH42" s="378" t="str">
        <f>$B$42</f>
        <v>火</v>
      </c>
      <c r="DI42" s="854"/>
      <c r="DJ42" s="855"/>
      <c r="DK42" s="854"/>
      <c r="DL42" s="855"/>
      <c r="DM42" s="856" t="str">
        <f>IFERROR(IF(OR(DH42="日",DH42="祝",DH42=0,DI42=""),"　",MAX(IF(AND(DI42&lt;=DM14,DK42&gt;DN14),DN14-DM14,IF(AND(DI42&gt;DM14,DK42&lt;=DN14),DK42-DI42,IF(AND(DI42&lt;=DM14,DK42&lt;=DN14),DK42-DM14,IF(AND(DI42&gt;DM14,DK42&gt;DN14),DN14-DI42,0)))),0)),0)</f>
        <v>　</v>
      </c>
      <c r="DN42" s="857"/>
      <c r="DO42" s="858"/>
      <c r="DP42" s="856" t="str">
        <f>IFERROR(IF(OR(DH42="日",DH42="祝",DH42=0,DI42=""),"　",MAX(IF(AND(DI42&gt;DS14,DK42&gt;DQ14),0,IF(AND(DI42&lt;=DS14,DI42&gt;DP14,DK42&gt;DQ14),DS14-DI42,IF(AND(DI42&lt;=DS14,DI42&lt;=DP14,DK42&gt;DQ14),DS14-DP14,IF(AND(DI42&gt;DP14,DK42&lt;=DQ14),DK42-DI42,IF(AND(DI42&lt;=DP14,DK42&lt;=DQ14),DK42-DP14,0))))),0)),0)</f>
        <v>　</v>
      </c>
      <c r="DQ42" s="857"/>
      <c r="DR42" s="858"/>
      <c r="DS42" s="856" t="str">
        <f>IFERROR(IF(OR(DH42="日",DH42="祝",DH42=0,DI42=""),"　",MAX(IF(AND(DI42&lt;=DS14,DK42&gt;DT14),DT14-DS14,IF(DK42&lt;=DT14,0,IF(AND(DI42&gt;DS14,DK42&gt;DT14),DT14-DI42,0))),0)),0)</f>
        <v>　</v>
      </c>
      <c r="DT42" s="857"/>
      <c r="DU42" s="858"/>
      <c r="DV42" s="856" t="str">
        <f>IFERROR(IF(OR(DH42="日",DH42="祝",DH42=0,DI42=""),"　",MAX(IF(DI42&gt;DV14,DK42-DI42,IF(DI42&lt;=DV14,DK42-DV14,0)),0)),0)</f>
        <v>　</v>
      </c>
      <c r="DW42" s="857"/>
      <c r="DX42" s="858"/>
      <c r="DY42" s="856" t="str">
        <f>IFERROR(IF(OR(DH42="日",DH42="祝",DH42=0,DI42=""),"　",MAX(IF(AND(DI42&lt;=DY14,DK42&gt;DZ14),DZ14-DY14,IF(AND(DI42&gt;DY14,DK42&lt;=DZ14),DK42-DI42,IF(AND(DI42&lt;=DY14,DK42&lt;=DZ14),DK42-DY14,IF(AND(DI42&gt;DY14,DK42&gt;DZ14),DZ14-DI42,0)))),0)),0)</f>
        <v>　</v>
      </c>
      <c r="DZ42" s="857"/>
      <c r="EA42" s="858"/>
      <c r="EB42" s="856" t="str">
        <f>IFERROR(IF(OR(DH42="日",DH42="祝",DH42=0,DI42=""),"　",MAX(IF(AND(DI42&gt;EE14,DK42&gt;EC14),0,IF(AND(DI42&lt;=EE14,DI42&gt;EB14,DK42&gt;EC14),EE14-DI42,IF(AND(DI42&lt;=EE14,DI42&lt;=EB14,DK42&gt;EC14),EE14-EB14,IF(AND(DI42&gt;EB14,DK42&lt;=EC14),DK42-DI42,IF(AND(DI42&lt;=EB14,DK42&lt;=EC14),DK42-EB14,0))))),0)),0)</f>
        <v>　</v>
      </c>
      <c r="EC42" s="857"/>
      <c r="ED42" s="858"/>
      <c r="EE42" s="856" t="str">
        <f>IFERROR(IF(OR(DH42="日",DH42="祝",DH42=0,DI42=""),"　",MAX(IF(AND(DI42&lt;=EE14,DK42&gt;EF14),EF14-EE14,IF(DK42&lt;=EF14,0,IF(AND(DI42&gt;EE14,DK42&gt;EF14),EF14-DI42,0))),0)),0)</f>
        <v>　</v>
      </c>
      <c r="EF42" s="857"/>
      <c r="EG42" s="858"/>
      <c r="EH42" s="856" t="str">
        <f t="shared" si="2"/>
        <v>　</v>
      </c>
      <c r="EI42" s="857"/>
      <c r="EJ42" s="858"/>
      <c r="EK42" s="859" t="str">
        <f>IF(EN42="×",TIME(0,0,0),IF(EX4="非常勤",DM42,DY42))</f>
        <v>　</v>
      </c>
      <c r="EL42" s="860"/>
      <c r="EM42" s="861"/>
      <c r="EN42" s="352"/>
      <c r="EO42" s="859" t="str">
        <f>IF(ER42="×",TIME(0,0,0),IF(EX4="非常勤",DP42,EB42))</f>
        <v>　</v>
      </c>
      <c r="EP42" s="860"/>
      <c r="EQ42" s="861"/>
      <c r="ER42" s="352"/>
      <c r="ES42" s="859" t="str">
        <f>IF(EV42="×",TIME(0,0,0),IF(EX4="非常勤",DS42,EE42))</f>
        <v>　</v>
      </c>
      <c r="ET42" s="860"/>
      <c r="EU42" s="861"/>
      <c r="EV42" s="352"/>
      <c r="EW42" s="859" t="str">
        <f>IF(EZ42="×",TIME(0,0,0),IF(EX4="非常勤",DV42,EH42))</f>
        <v>　</v>
      </c>
      <c r="EX42" s="860"/>
      <c r="EY42" s="861"/>
      <c r="EZ42" s="352"/>
      <c r="FA42" s="862"/>
      <c r="FB42" s="863"/>
      <c r="FC42" s="862"/>
      <c r="FD42" s="864"/>
      <c r="FE42" s="863"/>
      <c r="FF42" s="865"/>
      <c r="FG42" s="866"/>
      <c r="FH42" s="866"/>
      <c r="FI42" s="867"/>
      <c r="FJ42" s="377">
        <f>$A$42</f>
        <v>28</v>
      </c>
      <c r="FK42" s="378" t="str">
        <f>$B$42</f>
        <v>火</v>
      </c>
      <c r="FL42" s="854"/>
      <c r="FM42" s="855"/>
      <c r="FN42" s="854"/>
      <c r="FO42" s="855"/>
      <c r="FP42" s="856" t="str">
        <f>IFERROR(IF(OR(FK42="日",FK42="祝",FK42=0,FL42=""),"　",MAX(IF(AND(FL42&lt;=FP14,FN42&gt;FQ14),FQ14-FP14,IF(AND(FL42&gt;FP14,FN42&lt;=FQ14),FN42-FL42,IF(AND(FL42&lt;=FP14,FN42&lt;=FQ14),FN42-FP14,IF(AND(FL42&gt;FP14,FN42&gt;FQ14),FQ14-FL42,0)))),0)),0)</f>
        <v>　</v>
      </c>
      <c r="FQ42" s="857"/>
      <c r="FR42" s="858"/>
      <c r="FS42" s="856" t="str">
        <f>IFERROR(IF(OR(FK42="日",FK42="祝",FK42=0,FL42=""),"　",MAX(IF(AND(FL42&gt;FV14,FN42&gt;FT14),0,IF(AND(FL42&lt;=FV14,FL42&gt;FS14,FN42&gt;FT14),FV14-FL42,IF(AND(FL42&lt;=FV14,FL42&lt;=FS14,FN42&gt;FT14),FV14-FS14,IF(AND(FL42&gt;FS14,FN42&lt;=FT14),FN42-FL42,IF(AND(FL42&lt;=FS14,FN42&lt;=FT14),FN42-FS14,0))))),0)),0)</f>
        <v>　</v>
      </c>
      <c r="FT42" s="857"/>
      <c r="FU42" s="858"/>
      <c r="FV42" s="856" t="str">
        <f>IFERROR(IF(OR(FK42="日",FK42="祝",FK42=0,FL42=""),"　",MAX(IF(AND(FL42&lt;=FV14,FN42&gt;FW14),FW14-FV14,IF(FN42&lt;=FW14,0,IF(AND(FL42&gt;FV14,FN42&gt;FW14),FW14-FL42,0))),0)),0)</f>
        <v>　</v>
      </c>
      <c r="FW42" s="857"/>
      <c r="FX42" s="858"/>
      <c r="FY42" s="856" t="str">
        <f>IFERROR(IF(OR(FK42="日",FK42="祝",FK42=0,FL42=""),"　",MAX(IF(FL42&gt;FY14,FN42-FL42,IF(FL42&lt;=FY14,FN42-FY14,0)),0)),0)</f>
        <v>　</v>
      </c>
      <c r="FZ42" s="857"/>
      <c r="GA42" s="858"/>
      <c r="GB42" s="856" t="str">
        <f>IFERROR(IF(OR(FK42="日",FK42="祝",FK42=0,FL42=""),"　",MAX(IF(AND(FL42&lt;=GB14,FN42&gt;GC14),GC14-GB14,IF(AND(FL42&gt;GB14,FN42&lt;=GC14),FN42-FL42,IF(AND(FL42&lt;=GB14,FN42&lt;=GC14),FN42-GB14,IF(AND(FL42&gt;GB14,FN42&gt;GC14),GC14-FL42,0)))),0)),0)</f>
        <v>　</v>
      </c>
      <c r="GC42" s="857"/>
      <c r="GD42" s="858"/>
      <c r="GE42" s="856" t="str">
        <f>IFERROR(IF(OR(FK42="日",FK42="祝",FK42=0,FL42=""),"　",MAX(IF(AND(FL42&gt;GH14,FN42&gt;GF14),0,IF(AND(FL42&lt;=GH14,FL42&gt;GE14,FN42&gt;GF14),GH14-FL42,IF(AND(FL42&lt;=GH14,FL42&lt;=GE14,FN42&gt;GF14),GH14-GE14,IF(AND(FL42&gt;GE14,FN42&lt;=GF14),FN42-FL42,IF(AND(FL42&lt;=GE14,FN42&lt;=GF14),FN42-GE14,0))))),0)),0)</f>
        <v>　</v>
      </c>
      <c r="GF42" s="857"/>
      <c r="GG42" s="858"/>
      <c r="GH42" s="856" t="str">
        <f>IFERROR(IF(OR(FK42="日",FK42="祝",FK42=0,FL42=""),"　",MAX(IF(AND(FL42&lt;=GH14,FN42&gt;GI14),GI14-GH14,IF(FN42&lt;=GI14,0,IF(AND(FL42&gt;GH14,FN42&gt;GI14),GI14-FL42,0))),0)),0)</f>
        <v>　</v>
      </c>
      <c r="GI42" s="857"/>
      <c r="GJ42" s="858"/>
      <c r="GK42" s="856" t="str">
        <f t="shared" si="3"/>
        <v>　</v>
      </c>
      <c r="GL42" s="857"/>
      <c r="GM42" s="858"/>
      <c r="GN42" s="859" t="str">
        <f>IF(GQ42="×",TIME(0,0,0),IF(HA4="非常勤",FP42,GB42))</f>
        <v>　</v>
      </c>
      <c r="GO42" s="860"/>
      <c r="GP42" s="861"/>
      <c r="GQ42" s="352"/>
      <c r="GR42" s="859" t="str">
        <f>IF(GU42="×",TIME(0,0,0),IF(HA4="非常勤",FS42,GE42))</f>
        <v>　</v>
      </c>
      <c r="GS42" s="860"/>
      <c r="GT42" s="861"/>
      <c r="GU42" s="352"/>
      <c r="GV42" s="859" t="str">
        <f>IF(GY42="×",TIME(0,0,0),IF(HA4="非常勤",FV42,GH42))</f>
        <v>　</v>
      </c>
      <c r="GW42" s="860"/>
      <c r="GX42" s="861"/>
      <c r="GY42" s="352"/>
      <c r="GZ42" s="859" t="str">
        <f>IF(HC42="×",TIME(0,0,0),IF(HA4="非常勤",FY42,GK42))</f>
        <v>　</v>
      </c>
      <c r="HA42" s="860"/>
      <c r="HB42" s="861"/>
      <c r="HC42" s="352"/>
      <c r="HD42" s="862"/>
      <c r="HE42" s="863"/>
      <c r="HF42" s="862"/>
      <c r="HG42" s="864"/>
      <c r="HH42" s="863"/>
      <c r="HI42" s="865"/>
      <c r="HJ42" s="866"/>
      <c r="HK42" s="866"/>
      <c r="HL42" s="867"/>
      <c r="HM42" s="377">
        <f>$A$42</f>
        <v>28</v>
      </c>
      <c r="HN42" s="378" t="str">
        <f>$B$42</f>
        <v>火</v>
      </c>
      <c r="HO42" s="854"/>
      <c r="HP42" s="855"/>
      <c r="HQ42" s="854"/>
      <c r="HR42" s="855"/>
      <c r="HS42" s="856" t="str">
        <f>IFERROR(IF(OR(HN42="日",HN42="祝",HN42=0,HO42=""),"　",MAX(IF(AND(HO42&lt;=HS14,HQ42&gt;HT14),HT14-HS14,IF(AND(HO42&gt;HS14,HQ42&lt;=HT14),HQ42-HO42,IF(AND(HO42&lt;=HS14,HQ42&lt;=HT14),HQ42-HS14,IF(AND(HO42&gt;HS14,HQ42&gt;HT14),HT14-HO42,0)))),0)),0)</f>
        <v>　</v>
      </c>
      <c r="HT42" s="857"/>
      <c r="HU42" s="858"/>
      <c r="HV42" s="856" t="str">
        <f>IFERROR(IF(OR(HN42="日",HN42="祝",HN42=0,HO42=""),"　",MAX(IF(AND(HO42&gt;HY14,HQ42&gt;HW14),0,IF(AND(HO42&lt;=HY14,HO42&gt;HV14,HQ42&gt;HW14),HY14-HO42,IF(AND(HO42&lt;=HY14,HO42&lt;=HV14,HQ42&gt;HW14),HY14-HV14,IF(AND(HO42&gt;HV14,HQ42&lt;=HW14),HQ42-HO42,IF(AND(HO42&lt;=HV14,HQ42&lt;=HW14),HQ42-HV14,0))))),0)),0)</f>
        <v>　</v>
      </c>
      <c r="HW42" s="857"/>
      <c r="HX42" s="858"/>
      <c r="HY42" s="856" t="str">
        <f>IFERROR(IF(OR(HN42="日",HN42="祝",HN42=0,HO42=""),"　",MAX(IF(AND(HO42&lt;=HY14,HQ42&gt;HZ14),HZ14-HY14,IF(HQ42&lt;=HZ14,0,IF(AND(HO42&gt;HY14,HQ42&gt;HZ14),HZ14-HO42,0))),0)),0)</f>
        <v>　</v>
      </c>
      <c r="HZ42" s="857"/>
      <c r="IA42" s="858"/>
      <c r="IB42" s="856" t="str">
        <f>IFERROR(IF(OR(HN42="日",HN42="祝",HN42=0,HO42=""),"　",MAX(IF(HO42&gt;IB14,HQ42-HO42,IF(HO42&lt;=IB14,HQ42-IB14,0)),0)),0)</f>
        <v>　</v>
      </c>
      <c r="IC42" s="857"/>
      <c r="ID42" s="858"/>
      <c r="IE42" s="856" t="str">
        <f>IFERROR(IF(OR(HN42="日",HN42="祝",HN42=0,HO42=""),"　",MAX(IF(AND(HO42&lt;=IE14,HQ42&gt;IF14),IF14-IE14,IF(AND(HO42&gt;IE14,HQ42&lt;=IF14),HQ42-HO42,IF(AND(HO42&lt;=IE14,HQ42&lt;=IF14),HQ42-IE14,IF(AND(HO42&gt;IE14,HQ42&gt;IF14),IF14-HO42,0)))),0)),0)</f>
        <v>　</v>
      </c>
      <c r="IF42" s="857"/>
      <c r="IG42" s="858"/>
      <c r="IH42" s="856" t="str">
        <f>IFERROR(IF(OR(HN42="日",HN42="祝",HN42=0,HO42=""),"　",MAX(IF(AND(HO42&gt;IK14,HQ42&gt;II14),0,IF(AND(HO42&lt;=IK14,HO42&gt;IH14,HQ42&gt;II14),IK14-HO42,IF(AND(HO42&lt;=IK14,HO42&lt;=IH14,HQ42&gt;II14),IK14-IH14,IF(AND(HO42&gt;IH14,HQ42&lt;=II14),HQ42-HO42,IF(AND(HO42&lt;=IH14,HQ42&lt;=II14),HQ42-IH14,0))))),0)),0)</f>
        <v>　</v>
      </c>
      <c r="II42" s="857"/>
      <c r="IJ42" s="858"/>
      <c r="IK42" s="856" t="str">
        <f>IFERROR(IF(OR(HN42="日",HN42="祝",HN42=0,HO42=""),"　",MAX(IF(AND(HO42&lt;=IK14,HQ42&gt;IL14),IL14-IK14,IF(HQ42&lt;=IL14,0,IF(AND(HO42&gt;IK14,HQ42&gt;IL14),IL14-HO42,0))),0)),0)</f>
        <v>　</v>
      </c>
      <c r="IL42" s="857"/>
      <c r="IM42" s="858"/>
      <c r="IN42" s="856" t="str">
        <f t="shared" si="4"/>
        <v>　</v>
      </c>
      <c r="IO42" s="857"/>
      <c r="IP42" s="858"/>
      <c r="IQ42" s="859" t="str">
        <f>IF(IT42="×",TIME(0,0,0),IF(JD4="非常勤",HS42,IE42))</f>
        <v>　</v>
      </c>
      <c r="IR42" s="860"/>
      <c r="IS42" s="861"/>
      <c r="IT42" s="352"/>
      <c r="IU42" s="859" t="str">
        <f>IF(IX42="×",TIME(0,0,0),IF(JD4="非常勤",HV42,IH42))</f>
        <v>　</v>
      </c>
      <c r="IV42" s="860"/>
      <c r="IW42" s="861"/>
      <c r="IX42" s="352"/>
      <c r="IY42" s="859" t="str">
        <f>IF(JB42="×",TIME(0,0,0),IF(JD4="非常勤",HY42,IK42))</f>
        <v>　</v>
      </c>
      <c r="IZ42" s="860"/>
      <c r="JA42" s="861"/>
      <c r="JB42" s="352"/>
      <c r="JC42" s="859" t="str">
        <f>IF(JF42="×",TIME(0,0,0),IF(JD4="非常勤",IB42,IN42))</f>
        <v>　</v>
      </c>
      <c r="JD42" s="860"/>
      <c r="JE42" s="861"/>
      <c r="JF42" s="352"/>
      <c r="JG42" s="862"/>
      <c r="JH42" s="863"/>
      <c r="JI42" s="862"/>
      <c r="JJ42" s="864"/>
      <c r="JK42" s="863"/>
      <c r="JL42" s="865"/>
      <c r="JM42" s="866"/>
      <c r="JN42" s="866"/>
      <c r="JO42" s="867"/>
      <c r="JP42" s="377">
        <f>$A$42</f>
        <v>28</v>
      </c>
      <c r="JQ42" s="378" t="str">
        <f>$B$42</f>
        <v>火</v>
      </c>
      <c r="JR42" s="854"/>
      <c r="JS42" s="855"/>
      <c r="JT42" s="854"/>
      <c r="JU42" s="855"/>
      <c r="JV42" s="856" t="str">
        <f>IFERROR(IF(OR(JQ42="日",JQ42="祝",JQ42=0,JR42=""),"　",MAX(IF(AND(JR42&lt;=JV14,JT42&gt;JW14),JW14-JV14,IF(AND(JR42&gt;JV14,JT42&lt;=JW14),JT42-JR42,IF(AND(JR42&lt;=JV14,JT42&lt;=JW14),JT42-JV14,IF(AND(JR42&gt;JV14,JT42&gt;JW14),JW14-JR42,0)))),0)),0)</f>
        <v>　</v>
      </c>
      <c r="JW42" s="857"/>
      <c r="JX42" s="858"/>
      <c r="JY42" s="856" t="str">
        <f>IFERROR(IF(OR(JQ42="日",JQ42="祝",JQ42=0,JR42=""),"　",MAX(IF(AND(JR42&gt;KB14,JT42&gt;JZ14),0,IF(AND(JR42&lt;=KB14,JR42&gt;JY14,JT42&gt;JZ14),KB14-JR42,IF(AND(JR42&lt;=KB14,JR42&lt;=JY14,JT42&gt;JZ14),KB14-JY14,IF(AND(JR42&gt;JY14,JT42&lt;=JZ14),JT42-JR42,IF(AND(JR42&lt;=JY14,JT42&lt;=JZ14),JT42-JY14,0))))),0)),0)</f>
        <v>　</v>
      </c>
      <c r="JZ42" s="857"/>
      <c r="KA42" s="858"/>
      <c r="KB42" s="856" t="str">
        <f>IFERROR(IF(OR(JQ42="日",JQ42="祝",JQ42=0,JR42=""),"　",MAX(IF(AND(JR42&lt;=KB14,JT42&gt;KC14),KC14-KB14,IF(JT42&lt;=KC14,0,IF(AND(JR42&gt;KB14,JT42&gt;KC14),KC14-JR42,0))),0)),0)</f>
        <v>　</v>
      </c>
      <c r="KC42" s="857"/>
      <c r="KD42" s="858"/>
      <c r="KE42" s="856" t="str">
        <f>IFERROR(IF(OR(JQ42="日",JQ42="祝",JQ42=0,JR42=""),"　",MAX(IF(JR42&gt;KE14,JT42-JR42,IF(JR42&lt;=KE14,JT42-KE14,0)),0)),0)</f>
        <v>　</v>
      </c>
      <c r="KF42" s="857"/>
      <c r="KG42" s="858"/>
      <c r="KH42" s="856" t="str">
        <f>IFERROR(IF(OR(JQ42="日",JQ42="祝",JQ42=0,JR42=""),"　",MAX(IF(AND(JR42&lt;=KH14,JT42&gt;KI14),KI14-KH14,IF(AND(JR42&gt;KH14,JT42&lt;=KI14),JT42-JR42,IF(AND(JR42&lt;=KH14,JT42&lt;=KI14),JT42-KH14,IF(AND(JR42&gt;KH14,JT42&gt;KI14),KI14-JR42,0)))),0)),0)</f>
        <v>　</v>
      </c>
      <c r="KI42" s="857"/>
      <c r="KJ42" s="858"/>
      <c r="KK42" s="856" t="str">
        <f>IFERROR(IF(OR(JQ42="日",JQ42="祝",JQ42=0,JR42=""),"　",MAX(IF(AND(JR42&gt;KN14,JT42&gt;KL14),0,IF(AND(JR42&lt;=KN14,JR42&gt;KK14,JT42&gt;KL14),KN14-JR42,IF(AND(JR42&lt;=KN14,JR42&lt;=KK14,JT42&gt;KL14),KN14-KK14,IF(AND(JR42&gt;KK14,JT42&lt;=KL14),JT42-JR42,IF(AND(JR42&lt;=KK14,JT42&lt;=KL14),JT42-KK14,0))))),0)),0)</f>
        <v>　</v>
      </c>
      <c r="KL42" s="857"/>
      <c r="KM42" s="858"/>
      <c r="KN42" s="856" t="str">
        <f>IFERROR(IF(OR(JQ42="日",JQ42="祝",JQ42=0,JR42=""),"　",MAX(IF(AND(JR42&lt;=KN14,JT42&gt;KO14),KO14-KN14,IF(JT42&lt;=KO14,0,IF(AND(JR42&gt;KN14,JT42&gt;KO14),KO14-JR42,0))),0)),0)</f>
        <v>　</v>
      </c>
      <c r="KO42" s="857"/>
      <c r="KP42" s="858"/>
      <c r="KQ42" s="856" t="str">
        <f t="shared" si="5"/>
        <v>　</v>
      </c>
      <c r="KR42" s="857"/>
      <c r="KS42" s="858"/>
      <c r="KT42" s="859" t="str">
        <f>IF(KW42="×",TIME(0,0,0),IF(LG4="非常勤",JV42,KH42))</f>
        <v>　</v>
      </c>
      <c r="KU42" s="860"/>
      <c r="KV42" s="861"/>
      <c r="KW42" s="352"/>
      <c r="KX42" s="859" t="str">
        <f>IF(LA42="×",TIME(0,0,0),IF(LG4="非常勤",JY42,KK42))</f>
        <v>　</v>
      </c>
      <c r="KY42" s="860"/>
      <c r="KZ42" s="861"/>
      <c r="LA42" s="352"/>
      <c r="LB42" s="859" t="str">
        <f>IF(LE42="×",TIME(0,0,0),IF(LG4="非常勤",KB42,KN42))</f>
        <v>　</v>
      </c>
      <c r="LC42" s="860"/>
      <c r="LD42" s="861"/>
      <c r="LE42" s="352"/>
      <c r="LF42" s="859" t="str">
        <f>IF(LI42="×",TIME(0,0,0),IF(LG4="非常勤",KE42,KQ42))</f>
        <v>　</v>
      </c>
      <c r="LG42" s="860"/>
      <c r="LH42" s="861"/>
      <c r="LI42" s="352"/>
      <c r="LJ42" s="862"/>
      <c r="LK42" s="863"/>
      <c r="LL42" s="862"/>
      <c r="LM42" s="864"/>
      <c r="LN42" s="863"/>
      <c r="LO42" s="865"/>
      <c r="LP42" s="866"/>
      <c r="LQ42" s="866"/>
      <c r="LR42" s="867"/>
      <c r="LS42" s="377">
        <f>$A$42</f>
        <v>28</v>
      </c>
      <c r="LT42" s="378" t="str">
        <f>$B$42</f>
        <v>火</v>
      </c>
      <c r="LU42" s="854"/>
      <c r="LV42" s="855"/>
      <c r="LW42" s="854"/>
      <c r="LX42" s="855"/>
      <c r="LY42" s="856" t="str">
        <f>IFERROR(IF(OR(LT42="日",LT42="祝",LT42=0,LU42=""),"　",MAX(IF(AND(LU42&lt;=LY14,LW42&gt;LZ14),LZ14-LY14,IF(AND(LU42&gt;LY14,LW42&lt;=LZ14),LW42-LU42,IF(AND(LU42&lt;=LY14,LW42&lt;=LZ14),LW42-LY14,IF(AND(LU42&gt;LY14,LW42&gt;LZ14),LZ14-LU42,0)))),0)),0)</f>
        <v>　</v>
      </c>
      <c r="LZ42" s="857"/>
      <c r="MA42" s="858"/>
      <c r="MB42" s="856" t="str">
        <f>IFERROR(IF(OR(LT42="日",LT42="祝",LT42=0,LU42=""),"　",MAX(IF(AND(LU42&gt;ME14,LW42&gt;MC14),0,IF(AND(LU42&lt;=ME14,LU42&gt;MB14,LW42&gt;MC14),ME14-LU42,IF(AND(LU42&lt;=ME14,LU42&lt;=MB14,LW42&gt;MC14),ME14-MB14,IF(AND(LU42&gt;MB14,LW42&lt;=MC14),LW42-LU42,IF(AND(LU42&lt;=MB14,LW42&lt;=MC14),LW42-MB14,0))))),0)),0)</f>
        <v>　</v>
      </c>
      <c r="MC42" s="857"/>
      <c r="MD42" s="858"/>
      <c r="ME42" s="856" t="str">
        <f>IFERROR(IF(OR(LT42="日",LT42="祝",LT42=0,LU42=""),"　",MAX(IF(AND(LU42&lt;=ME14,LW42&gt;MF14),MF14-ME14,IF(LW42&lt;=MF14,0,IF(AND(LU42&gt;ME14,LW42&gt;MF14),MF14-LU42,0))),0)),0)</f>
        <v>　</v>
      </c>
      <c r="MF42" s="857"/>
      <c r="MG42" s="858"/>
      <c r="MH42" s="856" t="str">
        <f>IFERROR(IF(OR(LT42="日",LT42="祝",LT42=0,LU42=""),"　",MAX(IF(LU42&gt;MH14,LW42-LU42,IF(LU42&lt;=MH14,LW42-MH14,0)),0)),0)</f>
        <v>　</v>
      </c>
      <c r="MI42" s="857"/>
      <c r="MJ42" s="858"/>
      <c r="MK42" s="856" t="str">
        <f>IFERROR(IF(OR(LT42="日",LT42="祝",LT42=0,LU42=""),"　",MAX(IF(AND(LU42&lt;=MK14,LW42&gt;ML14),ML14-MK14,IF(AND(LU42&gt;MK14,LW42&lt;=ML14),LW42-LU42,IF(AND(LU42&lt;=MK14,LW42&lt;=ML14),LW42-MK14,IF(AND(LU42&gt;MK14,LW42&gt;ML14),ML14-LU42,0)))),0)),0)</f>
        <v>　</v>
      </c>
      <c r="ML42" s="857"/>
      <c r="MM42" s="858"/>
      <c r="MN42" s="856" t="str">
        <f>IFERROR(IF(OR(LT42="日",LT42="祝",LT42=0,LU42=""),"　",MAX(IF(AND(LU42&gt;MQ14,LW42&gt;MO14),0,IF(AND(LU42&lt;=MQ14,LU42&gt;MN14,LW42&gt;MO14),MQ14-LU42,IF(AND(LU42&lt;=MQ14,LU42&lt;=MN14,LW42&gt;MO14),MQ14-MN14,IF(AND(LU42&gt;MN14,LW42&lt;=MO14),LW42-LU42,IF(AND(LU42&lt;=MN14,LW42&lt;=MO14),LW42-MN14,0))))),0)),0)</f>
        <v>　</v>
      </c>
      <c r="MO42" s="857"/>
      <c r="MP42" s="858"/>
      <c r="MQ42" s="856" t="str">
        <f>IFERROR(IF(OR(LT42="日",LT42="祝",LT42=0,LU42=""),"　",MAX(IF(AND(LU42&lt;=MQ14,LW42&gt;MR14),MR14-MQ14,IF(LW42&lt;=MR14,0,IF(AND(LU42&gt;MQ14,LW42&gt;MR14),MR14-LU42,0))),0)),0)</f>
        <v>　</v>
      </c>
      <c r="MR42" s="857"/>
      <c r="MS42" s="858"/>
      <c r="MT42" s="856" t="str">
        <f t="shared" si="6"/>
        <v>　</v>
      </c>
      <c r="MU42" s="857"/>
      <c r="MV42" s="858"/>
      <c r="MW42" s="859" t="str">
        <f>IF(MZ42="×",TIME(0,0,0),IF(NJ4="非常勤",LY42,MK42))</f>
        <v>　</v>
      </c>
      <c r="MX42" s="860"/>
      <c r="MY42" s="861"/>
      <c r="MZ42" s="352"/>
      <c r="NA42" s="859" t="str">
        <f>IF(ND42="×",TIME(0,0,0),IF(NJ4="非常勤",MB42,MN42))</f>
        <v>　</v>
      </c>
      <c r="NB42" s="860"/>
      <c r="NC42" s="861"/>
      <c r="ND42" s="352"/>
      <c r="NE42" s="859" t="str">
        <f>IF(NH42="×",TIME(0,0,0),IF(NJ4="非常勤",ME42,MQ42))</f>
        <v>　</v>
      </c>
      <c r="NF42" s="860"/>
      <c r="NG42" s="861"/>
      <c r="NH42" s="352"/>
      <c r="NI42" s="859" t="str">
        <f>IF(NL42="×",TIME(0,0,0),IF(NJ4="非常勤",MH42,MT42))</f>
        <v>　</v>
      </c>
      <c r="NJ42" s="860"/>
      <c r="NK42" s="861"/>
      <c r="NL42" s="352"/>
      <c r="NM42" s="862"/>
      <c r="NN42" s="863"/>
      <c r="NO42" s="862"/>
      <c r="NP42" s="864"/>
      <c r="NQ42" s="863"/>
      <c r="NR42" s="865"/>
      <c r="NS42" s="866"/>
      <c r="NT42" s="866"/>
      <c r="NU42" s="867"/>
      <c r="NV42" s="377">
        <f>$A$42</f>
        <v>28</v>
      </c>
      <c r="NW42" s="378" t="str">
        <f>$B$42</f>
        <v>火</v>
      </c>
      <c r="NX42" s="854"/>
      <c r="NY42" s="855"/>
      <c r="NZ42" s="854"/>
      <c r="OA42" s="855"/>
      <c r="OB42" s="856" t="str">
        <f>IFERROR(IF(OR(NW42="日",NW42="祝",NW42=0,NX42=""),"　",MAX(IF(AND(NX42&lt;=OB14,NZ42&gt;OC14),OC14-OB14,IF(AND(NX42&gt;OB14,NZ42&lt;=OC14),NZ42-NX42,IF(AND(NX42&lt;=OB14,NZ42&lt;=OC14),NZ42-OB14,IF(AND(NX42&gt;OB14,NZ42&gt;OC14),OC14-NX42,0)))),0)),0)</f>
        <v>　</v>
      </c>
      <c r="OC42" s="857"/>
      <c r="OD42" s="858"/>
      <c r="OE42" s="856" t="str">
        <f>IFERROR(IF(OR(NW42="日",NW42="祝",NW42=0,NX42=""),"　",MAX(IF(AND(NX42&gt;OH14,NZ42&gt;OF14),0,IF(AND(NX42&lt;=OH14,NX42&gt;OE14,NZ42&gt;OF14),OH14-NX42,IF(AND(NX42&lt;=OH14,NX42&lt;=OE14,NZ42&gt;OF14),OH14-OE14,IF(AND(NX42&gt;OE14,NZ42&lt;=OF14),NZ42-NX42,IF(AND(NX42&lt;=OE14,NZ42&lt;=OF14),NZ42-OE14,0))))),0)),0)</f>
        <v>　</v>
      </c>
      <c r="OF42" s="857"/>
      <c r="OG42" s="858"/>
      <c r="OH42" s="856" t="str">
        <f>IFERROR(IF(OR(NW42="日",NW42="祝",NW42=0,NX42=""),"　",MAX(IF(AND(NX42&lt;=OH14,NZ42&gt;OI14),OI14-OH14,IF(NZ42&lt;=OI14,0,IF(AND(NX42&gt;OH14,NZ42&gt;OI14),OI14-NX42,0))),0)),0)</f>
        <v>　</v>
      </c>
      <c r="OI42" s="857"/>
      <c r="OJ42" s="858"/>
      <c r="OK42" s="856" t="str">
        <f>IFERROR(IF(OR(NW42="日",NW42="祝",NW42=0,NX42=""),"　",MAX(IF(NX42&gt;OK14,NZ42-NX42,IF(NX42&lt;=OK14,NZ42-OK14,0)),0)),0)</f>
        <v>　</v>
      </c>
      <c r="OL42" s="857"/>
      <c r="OM42" s="858"/>
      <c r="ON42" s="856" t="str">
        <f>IFERROR(IF(OR(NW42="日",NW42="祝",NW42=0,NX42=""),"　",MAX(IF(AND(NX42&lt;=ON14,NZ42&gt;OO14),OO14-ON14,IF(AND(NX42&gt;ON14,NZ42&lt;=OO14),NZ42-NX42,IF(AND(NX42&lt;=ON14,NZ42&lt;=OO14),NZ42-ON14,IF(AND(NX42&gt;ON14,NZ42&gt;OO14),OO14-NX42,0)))),0)),0)</f>
        <v>　</v>
      </c>
      <c r="OO42" s="857"/>
      <c r="OP42" s="858"/>
      <c r="OQ42" s="856" t="str">
        <f>IFERROR(IF(OR(NW42="日",NW42="祝",NW42=0,NX42=""),"　",MAX(IF(AND(NX42&gt;OT14,NZ42&gt;OR14),0,IF(AND(NX42&lt;=OT14,NX42&gt;OQ14,NZ42&gt;OR14),OT14-NX42,IF(AND(NX42&lt;=OT14,NX42&lt;=OQ14,NZ42&gt;OR14),OT14-OQ14,IF(AND(NX42&gt;OQ14,NZ42&lt;=OR14),NZ42-NX42,IF(AND(NX42&lt;=OQ14,NZ42&lt;=OR14),NZ42-OQ14,0))))),0)),0)</f>
        <v>　</v>
      </c>
      <c r="OR42" s="857"/>
      <c r="OS42" s="858"/>
      <c r="OT42" s="856" t="str">
        <f>IFERROR(IF(OR(NW42="日",NW42="祝",NW42=0,NX42=""),"　",MAX(IF(AND(NX42&lt;=OT14,NZ42&gt;OU14),OU14-OT14,IF(NZ42&lt;=OU14,0,IF(AND(NX42&gt;OT14,NZ42&gt;OU14),OU14-NX42,0))),0)),0)</f>
        <v>　</v>
      </c>
      <c r="OU42" s="857"/>
      <c r="OV42" s="858"/>
      <c r="OW42" s="856" t="str">
        <f t="shared" si="7"/>
        <v>　</v>
      </c>
      <c r="OX42" s="857"/>
      <c r="OY42" s="858"/>
      <c r="OZ42" s="859" t="str">
        <f>IF(PC42="×",TIME(0,0,0),IF(PM4="非常勤",OB42,ON42))</f>
        <v>　</v>
      </c>
      <c r="PA42" s="860"/>
      <c r="PB42" s="861"/>
      <c r="PC42" s="352"/>
      <c r="PD42" s="859" t="str">
        <f>IF(PG42="×",TIME(0,0,0),IF(PM4="非常勤",OE42,OQ42))</f>
        <v>　</v>
      </c>
      <c r="PE42" s="860"/>
      <c r="PF42" s="861"/>
      <c r="PG42" s="352"/>
      <c r="PH42" s="859" t="str">
        <f>IF(PK42="×",TIME(0,0,0),IF(PM4="非常勤",OH42,OT42))</f>
        <v>　</v>
      </c>
      <c r="PI42" s="860"/>
      <c r="PJ42" s="861"/>
      <c r="PK42" s="352"/>
      <c r="PL42" s="859" t="str">
        <f>IF(PO42="×",TIME(0,0,0),IF(PM4="非常勤",OK42,OW42))</f>
        <v>　</v>
      </c>
      <c r="PM42" s="860"/>
      <c r="PN42" s="861"/>
      <c r="PO42" s="352"/>
      <c r="PP42" s="862"/>
      <c r="PQ42" s="863"/>
      <c r="PR42" s="862"/>
      <c r="PS42" s="864"/>
      <c r="PT42" s="863"/>
      <c r="PU42" s="865"/>
      <c r="PV42" s="866"/>
      <c r="PW42" s="866"/>
      <c r="PX42" s="867"/>
      <c r="PY42" s="377">
        <f>$A$42</f>
        <v>28</v>
      </c>
      <c r="PZ42" s="378" t="str">
        <f>$B$42</f>
        <v>火</v>
      </c>
      <c r="QA42" s="854"/>
      <c r="QB42" s="855"/>
      <c r="QC42" s="854"/>
      <c r="QD42" s="855"/>
      <c r="QE42" s="856" t="str">
        <f>IFERROR(IF(OR(PZ42="日",PZ42="祝",PZ42=0,QA42=""),"　",MAX(IF(AND(QA42&lt;=QE14,QC42&gt;QF14),QF14-QE14,IF(AND(QA42&gt;QE14,QC42&lt;=QF14),QC42-QA42,IF(AND(QA42&lt;=QE14,QC42&lt;=QF14),QC42-QE14,IF(AND(QA42&gt;QE14,QC42&gt;QF14),QF14-QA42,0)))),0)),0)</f>
        <v>　</v>
      </c>
      <c r="QF42" s="857"/>
      <c r="QG42" s="858"/>
      <c r="QH42" s="856" t="str">
        <f>IFERROR(IF(OR(PZ42="日",PZ42="祝",PZ42=0,QA42=""),"　",MAX(IF(AND(QA42&gt;QK14,QC42&gt;QI14),0,IF(AND(QA42&lt;=QK14,QA42&gt;QH14,QC42&gt;QI14),QK14-QA42,IF(AND(QA42&lt;=QK14,QA42&lt;=QH14,QC42&gt;QI14),QK14-QH14,IF(AND(QA42&gt;QH14,QC42&lt;=QI14),QC42-QA42,IF(AND(QA42&lt;=QH14,QC42&lt;=QI14),QC42-QH14,0))))),0)),0)</f>
        <v>　</v>
      </c>
      <c r="QI42" s="857"/>
      <c r="QJ42" s="858"/>
      <c r="QK42" s="856" t="str">
        <f>IFERROR(IF(OR(PZ42="日",PZ42="祝",PZ42=0,QA42=""),"　",MAX(IF(AND(QA42&lt;=QK14,QC42&gt;QL14),QL14-QK14,IF(QC42&lt;=QL14,0,IF(AND(QA42&gt;QK14,QC42&gt;QL14),QL14-QA42,0))),0)),0)</f>
        <v>　</v>
      </c>
      <c r="QL42" s="857"/>
      <c r="QM42" s="858"/>
      <c r="QN42" s="856" t="str">
        <f>IFERROR(IF(OR(PZ42="日",PZ42="祝",PZ42=0,QA42=""),"　",MAX(IF(QA42&gt;QN14,QC42-QA42,IF(QA42&lt;=QN14,QC42-QN14,0)),0)),0)</f>
        <v>　</v>
      </c>
      <c r="QO42" s="857"/>
      <c r="QP42" s="858"/>
      <c r="QQ42" s="856" t="str">
        <f>IFERROR(IF(OR(PZ42="日",PZ42="祝",PZ42=0,QA42=""),"　",MAX(IF(AND(QA42&lt;=QQ14,QC42&gt;QR14),QR14-QQ14,IF(AND(QA42&gt;QQ14,QC42&lt;=QR14),QC42-QA42,IF(AND(QA42&lt;=QQ14,QC42&lt;=QR14),QC42-QQ14,IF(AND(QA42&gt;QQ14,QC42&gt;QR14),QR14-QA42,0)))),0)),0)</f>
        <v>　</v>
      </c>
      <c r="QR42" s="857"/>
      <c r="QS42" s="858"/>
      <c r="QT42" s="856" t="str">
        <f>IFERROR(IF(OR(PZ42="日",PZ42="祝",PZ42=0,QA42=""),"　",MAX(IF(AND(QA42&gt;QW14,QC42&gt;QU14),0,IF(AND(QA42&lt;=QW14,QA42&gt;QT14,QC42&gt;QU14),QW14-QA42,IF(AND(QA42&lt;=QW14,QA42&lt;=QT14,QC42&gt;QU14),QW14-QT14,IF(AND(QA42&gt;QT14,QC42&lt;=QU14),QC42-QA42,IF(AND(QA42&lt;=QT14,QC42&lt;=QU14),QC42-QT14,0))))),0)),0)</f>
        <v>　</v>
      </c>
      <c r="QU42" s="857"/>
      <c r="QV42" s="858"/>
      <c r="QW42" s="856" t="str">
        <f>IFERROR(IF(OR(PZ42="日",PZ42="祝",PZ42=0,QA42=""),"　",MAX(IF(AND(QA42&lt;=QW14,QC42&gt;QX14),QX14-QW14,IF(QC42&lt;=QX14,0,IF(AND(QA42&gt;QW14,QC42&gt;QX14),QX14-QA42,0))),0)),0)</f>
        <v>　</v>
      </c>
      <c r="QX42" s="857"/>
      <c r="QY42" s="858"/>
      <c r="QZ42" s="856" t="str">
        <f t="shared" si="8"/>
        <v>　</v>
      </c>
      <c r="RA42" s="857"/>
      <c r="RB42" s="858"/>
      <c r="RC42" s="859" t="str">
        <f>IF(RF42="×",TIME(0,0,0),IF(RP4="非常勤",QE42,QQ42))</f>
        <v>　</v>
      </c>
      <c r="RD42" s="860"/>
      <c r="RE42" s="861"/>
      <c r="RF42" s="352"/>
      <c r="RG42" s="859" t="str">
        <f>IF(RJ42="×",TIME(0,0,0),IF(RP4="非常勤",QH42,QT42))</f>
        <v>　</v>
      </c>
      <c r="RH42" s="860"/>
      <c r="RI42" s="861"/>
      <c r="RJ42" s="352"/>
      <c r="RK42" s="859" t="str">
        <f>IF(RN42="×",TIME(0,0,0),IF(RP4="非常勤",QK42,QW42))</f>
        <v>　</v>
      </c>
      <c r="RL42" s="860"/>
      <c r="RM42" s="861"/>
      <c r="RN42" s="352"/>
      <c r="RO42" s="859" t="str">
        <f>IF(RR42="×",TIME(0,0,0),IF(RP4="非常勤",QN42,QZ42))</f>
        <v>　</v>
      </c>
      <c r="RP42" s="860"/>
      <c r="RQ42" s="861"/>
      <c r="RR42" s="352"/>
      <c r="RS42" s="862"/>
      <c r="RT42" s="863"/>
      <c r="RU42" s="862"/>
      <c r="RV42" s="864"/>
      <c r="RW42" s="863"/>
      <c r="RX42" s="865"/>
      <c r="RY42" s="866"/>
      <c r="RZ42" s="866"/>
      <c r="SA42" s="867"/>
      <c r="SB42" s="377">
        <f>$A$42</f>
        <v>28</v>
      </c>
      <c r="SC42" s="378" t="str">
        <f>$B$42</f>
        <v>火</v>
      </c>
      <c r="SD42" s="854"/>
      <c r="SE42" s="855"/>
      <c r="SF42" s="854"/>
      <c r="SG42" s="855"/>
      <c r="SH42" s="856" t="str">
        <f>IFERROR(IF(OR(SC42="日",SC42="祝",SC42=0,SD42=""),"　",MAX(IF(AND(SD42&lt;=SH14,SF42&gt;SI14),SI14-SH14,IF(AND(SD42&gt;SH14,SF42&lt;=SI14),SF42-SD42,IF(AND(SD42&lt;=SH14,SF42&lt;=SI14),SF42-SH14,IF(AND(SD42&gt;SH14,SF42&gt;SI14),SI14-SD42,0)))),0)),0)</f>
        <v>　</v>
      </c>
      <c r="SI42" s="857"/>
      <c r="SJ42" s="858"/>
      <c r="SK42" s="856" t="str">
        <f>IFERROR(IF(OR(SC42="日",SC42="祝",SC42=0,SD42=""),"　",MAX(IF(AND(SD42&gt;SN14,SF42&gt;SL14),0,IF(AND(SD42&lt;=SN14,SD42&gt;SK14,SF42&gt;SL14),SN14-SD42,IF(AND(SD42&lt;=SN14,SD42&lt;=SK14,SF42&gt;SL14),SN14-SK14,IF(AND(SD42&gt;SK14,SF42&lt;=SL14),SF42-SD42,IF(AND(SD42&lt;=SK14,SF42&lt;=SL14),SF42-SK14,0))))),0)),0)</f>
        <v>　</v>
      </c>
      <c r="SL42" s="857"/>
      <c r="SM42" s="858"/>
      <c r="SN42" s="856" t="str">
        <f>IFERROR(IF(OR(SC42="日",SC42="祝",SC42=0,SD42=""),"　",MAX(IF(AND(SD42&lt;=SN14,SF42&gt;SO14),SO14-SN14,IF(SF42&lt;=SO14,0,IF(AND(SD42&gt;SN14,SF42&gt;SO14),SO14-SD42,0))),0)),0)</f>
        <v>　</v>
      </c>
      <c r="SO42" s="857"/>
      <c r="SP42" s="858"/>
      <c r="SQ42" s="856" t="str">
        <f>IFERROR(IF(OR(SC42="日",SC42="祝",SC42=0,SD42=""),"　",MAX(IF(SD42&gt;SQ14,SF42-SD42,IF(SD42&lt;=SQ14,SF42-SQ14,0)),0)),0)</f>
        <v>　</v>
      </c>
      <c r="SR42" s="857"/>
      <c r="SS42" s="858"/>
      <c r="ST42" s="856" t="str">
        <f>IFERROR(IF(OR(SC42="日",SC42="祝",SC42=0,SD42=""),"　",MAX(IF(AND(SD42&lt;=ST14,SF42&gt;SU14),SU14-ST14,IF(AND(SD42&gt;ST14,SF42&lt;=SU14),SF42-SD42,IF(AND(SD42&lt;=ST14,SF42&lt;=SU14),SF42-ST14,IF(AND(SD42&gt;ST14,SF42&gt;SU14),SU14-SD42,0)))),0)),0)</f>
        <v>　</v>
      </c>
      <c r="SU42" s="857"/>
      <c r="SV42" s="858"/>
      <c r="SW42" s="856" t="str">
        <f>IFERROR(IF(OR(SC42="日",SC42="祝",SC42=0,SD42=""),"　",MAX(IF(AND(SD42&gt;SZ14,SF42&gt;SX14),0,IF(AND(SD42&lt;=SZ14,SD42&gt;SW14,SF42&gt;SX14),SZ14-SD42,IF(AND(SD42&lt;=SZ14,SD42&lt;=SW14,SF42&gt;SX14),SZ14-SW14,IF(AND(SD42&gt;SW14,SF42&lt;=SX14),SF42-SD42,IF(AND(SD42&lt;=SW14,SF42&lt;=SX14),SF42-SW14,0))))),0)),0)</f>
        <v>　</v>
      </c>
      <c r="SX42" s="857"/>
      <c r="SY42" s="858"/>
      <c r="SZ42" s="856" t="str">
        <f>IFERROR(IF(OR(SC42="日",SC42="祝",SC42=0,SD42=""),"　",MAX(IF(AND(SD42&lt;=SZ14,SF42&gt;TA14),TA14-SZ14,IF(SF42&lt;=TA14,0,IF(AND(SD42&gt;SZ14,SF42&gt;TA14),TA14-SD42,0))),0)),0)</f>
        <v>　</v>
      </c>
      <c r="TA42" s="857"/>
      <c r="TB42" s="858"/>
      <c r="TC42" s="856" t="str">
        <f t="shared" si="9"/>
        <v>　</v>
      </c>
      <c r="TD42" s="857"/>
      <c r="TE42" s="858"/>
      <c r="TF42" s="859" t="str">
        <f>IF(TI42="×",TIME(0,0,0),IF(TS4="非常勤",SH42,ST42))</f>
        <v>　</v>
      </c>
      <c r="TG42" s="860"/>
      <c r="TH42" s="861"/>
      <c r="TI42" s="352"/>
      <c r="TJ42" s="859" t="str">
        <f>IF(TM42="×",TIME(0,0,0),IF(TS4="非常勤",SK42,SW42))</f>
        <v>　</v>
      </c>
      <c r="TK42" s="860"/>
      <c r="TL42" s="861"/>
      <c r="TM42" s="352"/>
      <c r="TN42" s="859" t="str">
        <f>IF(TQ42="×",TIME(0,0,0),IF(TS4="非常勤",SN42,SZ42))</f>
        <v>　</v>
      </c>
      <c r="TO42" s="860"/>
      <c r="TP42" s="861"/>
      <c r="TQ42" s="352"/>
      <c r="TR42" s="859" t="str">
        <f>IF(TU42="×",TIME(0,0,0),IF(TS4="非常勤",SQ42,TC42))</f>
        <v>　</v>
      </c>
      <c r="TS42" s="860"/>
      <c r="TT42" s="861"/>
      <c r="TU42" s="352"/>
      <c r="TV42" s="862"/>
      <c r="TW42" s="863"/>
      <c r="TX42" s="862"/>
      <c r="TY42" s="864"/>
      <c r="TZ42" s="863"/>
      <c r="UA42" s="865"/>
      <c r="UB42" s="866"/>
      <c r="UC42" s="866"/>
      <c r="UD42" s="867"/>
      <c r="UE42" s="377">
        <f>$A$42</f>
        <v>28</v>
      </c>
      <c r="UF42" s="378" t="str">
        <f>$B$42</f>
        <v>火</v>
      </c>
      <c r="UG42" s="854"/>
      <c r="UH42" s="855"/>
      <c r="UI42" s="854"/>
      <c r="UJ42" s="855"/>
      <c r="UK42" s="856" t="str">
        <f>IFERROR(IF(OR(UF42="日",UF42="祝",UF42=0,UG42=""),"　",MAX(IF(AND(UG42&lt;=UK14,UI42&gt;UL14),UL14-UK14,IF(AND(UG42&gt;UK14,UI42&lt;=UL14),UI42-UG42,IF(AND(UG42&lt;=UK14,UI42&lt;=UL14),UI42-UK14,IF(AND(UG42&gt;UK14,UI42&gt;UL14),UL14-UG42,0)))),0)),0)</f>
        <v>　</v>
      </c>
      <c r="UL42" s="857"/>
      <c r="UM42" s="858"/>
      <c r="UN42" s="856" t="str">
        <f>IFERROR(IF(OR(UF42="日",UF42="祝",UF42=0,UG42=""),"　",MAX(IF(AND(UG42&gt;UQ14,UI42&gt;UO14),0,IF(AND(UG42&lt;=UQ14,UG42&gt;UN14,UI42&gt;UO14),UQ14-UG42,IF(AND(UG42&lt;=UQ14,UG42&lt;=UN14,UI42&gt;UO14),UQ14-UN14,IF(AND(UG42&gt;UN14,UI42&lt;=UO14),UI42-UG42,IF(AND(UG42&lt;=UN14,UI42&lt;=UO14),UI42-UN14,0))))),0)),0)</f>
        <v>　</v>
      </c>
      <c r="UO42" s="857"/>
      <c r="UP42" s="858"/>
      <c r="UQ42" s="856" t="str">
        <f>IFERROR(IF(OR(UF42="日",UF42="祝",UF42=0,UG42=""),"　",MAX(IF(AND(UG42&lt;=UQ14,UI42&gt;UR14),UR14-UQ14,IF(UI42&lt;=UR14,0,IF(AND(UG42&gt;UQ14,UI42&gt;UR14),UR14-UG42,0))),0)),0)</f>
        <v>　</v>
      </c>
      <c r="UR42" s="857"/>
      <c r="US42" s="858"/>
      <c r="UT42" s="856" t="str">
        <f>IFERROR(IF(OR(UF42="日",UF42="祝",UF42=0,UG42=""),"　",MAX(IF(UG42&gt;UT14,UI42-UG42,IF(UG42&lt;=UT14,UI42-UT14,0)),0)),0)</f>
        <v>　</v>
      </c>
      <c r="UU42" s="857"/>
      <c r="UV42" s="858"/>
      <c r="UW42" s="856" t="str">
        <f>IFERROR(IF(OR(UF42="日",UF42="祝",UF42=0,UG42=""),"　",MAX(IF(AND(UG42&lt;=UW14,UI42&gt;UX14),UX14-UW14,IF(AND(UG42&gt;UW14,UI42&lt;=UX14),UI42-UG42,IF(AND(UG42&lt;=UW14,UI42&lt;=UX14),UI42-UW14,IF(AND(UG42&gt;UW14,UI42&gt;UX14),UX14-UG42,0)))),0)),0)</f>
        <v>　</v>
      </c>
      <c r="UX42" s="857"/>
      <c r="UY42" s="858"/>
      <c r="UZ42" s="856" t="str">
        <f>IFERROR(IF(OR(UF42="日",UF42="祝",UF42=0,UG42=""),"　",MAX(IF(AND(UG42&gt;VC14,UI42&gt;VA14),0,IF(AND(UG42&lt;=VC14,UG42&gt;UZ14,UI42&gt;VA14),VC14-UG42,IF(AND(UG42&lt;=VC14,UG42&lt;=UZ14,UI42&gt;VA14),VC14-UZ14,IF(AND(UG42&gt;UZ14,UI42&lt;=VA14),UI42-UG42,IF(AND(UG42&lt;=UZ14,UI42&lt;=VA14),UI42-UZ14,0))))),0)),0)</f>
        <v>　</v>
      </c>
      <c r="VA42" s="857"/>
      <c r="VB42" s="858"/>
      <c r="VC42" s="856" t="str">
        <f>IFERROR(IF(OR(UF42="日",UF42="祝",UF42=0,UG42=""),"　",MAX(IF(AND(UG42&lt;=VC14,UI42&gt;VD14),VD14-VC14,IF(UI42&lt;=VD14,0,IF(AND(UG42&gt;VC14,UI42&gt;VD14),VD14-UG42,0))),0)),0)</f>
        <v>　</v>
      </c>
      <c r="VD42" s="857"/>
      <c r="VE42" s="858"/>
      <c r="VF42" s="856" t="str">
        <f t="shared" si="10"/>
        <v>　</v>
      </c>
      <c r="VG42" s="857"/>
      <c r="VH42" s="858"/>
      <c r="VI42" s="859" t="str">
        <f>IF(VL42="×",TIME(0,0,0),IF(VV4="非常勤",UK42,UW42))</f>
        <v>　</v>
      </c>
      <c r="VJ42" s="860"/>
      <c r="VK42" s="861"/>
      <c r="VL42" s="352"/>
      <c r="VM42" s="859" t="str">
        <f>IF(VP42="×",TIME(0,0,0),IF(VV4="非常勤",UN42,UZ42))</f>
        <v>　</v>
      </c>
      <c r="VN42" s="860"/>
      <c r="VO42" s="861"/>
      <c r="VP42" s="352"/>
      <c r="VQ42" s="859" t="str">
        <f>IF(VT42="×",TIME(0,0,0),IF(VV4="非常勤",UQ42,VC42))</f>
        <v>　</v>
      </c>
      <c r="VR42" s="860"/>
      <c r="VS42" s="861"/>
      <c r="VT42" s="352"/>
      <c r="VU42" s="859" t="str">
        <f>IF(VX42="×",TIME(0,0,0),IF(VV4="非常勤",UT42,VF42))</f>
        <v>　</v>
      </c>
      <c r="VV42" s="860"/>
      <c r="VW42" s="861"/>
      <c r="VX42" s="352"/>
      <c r="VY42" s="862"/>
      <c r="VZ42" s="863"/>
      <c r="WA42" s="862"/>
      <c r="WB42" s="864"/>
      <c r="WC42" s="863"/>
      <c r="WD42" s="865"/>
      <c r="WE42" s="866"/>
      <c r="WF42" s="866"/>
      <c r="WG42" s="867"/>
      <c r="WH42" s="377">
        <f>$A$42</f>
        <v>28</v>
      </c>
      <c r="WI42" s="378" t="str">
        <f>$B$42</f>
        <v>火</v>
      </c>
      <c r="WJ42" s="854"/>
      <c r="WK42" s="855"/>
      <c r="WL42" s="854"/>
      <c r="WM42" s="855"/>
      <c r="WN42" s="856" t="str">
        <f>IFERROR(IF(OR(WI42="日",WI42="祝",WI42=0,WJ42=""),"　",MAX(IF(AND(WJ42&lt;=WN14,WL42&gt;WO14),WO14-WN14,IF(AND(WJ42&gt;WN14,WL42&lt;=WO14),WL42-WJ42,IF(AND(WJ42&lt;=WN14,WL42&lt;=WO14),WL42-WN14,IF(AND(WJ42&gt;WN14,WL42&gt;WO14),WO14-WJ42,0)))),0)),0)</f>
        <v>　</v>
      </c>
      <c r="WO42" s="857"/>
      <c r="WP42" s="858"/>
      <c r="WQ42" s="856" t="str">
        <f>IFERROR(IF(OR(WI42="日",WI42="祝",WI42=0,WJ42=""),"　",MAX(IF(AND(WJ42&gt;WT14,WL42&gt;WR14),0,IF(AND(WJ42&lt;=WT14,WJ42&gt;WQ14,WL42&gt;WR14),WT14-WJ42,IF(AND(WJ42&lt;=WT14,WJ42&lt;=WQ14,WL42&gt;WR14),WT14-WQ14,IF(AND(WJ42&gt;WQ14,WL42&lt;=WR14),WL42-WJ42,IF(AND(WJ42&lt;=WQ14,WL42&lt;=WR14),WL42-WQ14,0))))),0)),0)</f>
        <v>　</v>
      </c>
      <c r="WR42" s="857"/>
      <c r="WS42" s="858"/>
      <c r="WT42" s="856" t="str">
        <f>IFERROR(IF(OR(WI42="日",WI42="祝",WI42=0,WJ42=""),"　",MAX(IF(AND(WJ42&lt;=WT14,WL42&gt;WU14),WU14-WT14,IF(WL42&lt;=WU14,0,IF(AND(WJ42&gt;WT14,WL42&gt;WU14),WU14-WJ42,0))),0)),0)</f>
        <v>　</v>
      </c>
      <c r="WU42" s="857"/>
      <c r="WV42" s="858"/>
      <c r="WW42" s="856" t="str">
        <f>IFERROR(IF(OR(WI42="日",WI42="祝",WI42=0,WJ42=""),"　",MAX(IF(WJ42&gt;WW14,WL42-WJ42,IF(WJ42&lt;=WW14,WL42-WW14,0)),0)),0)</f>
        <v>　</v>
      </c>
      <c r="WX42" s="857"/>
      <c r="WY42" s="858"/>
      <c r="WZ42" s="856" t="str">
        <f>IFERROR(IF(OR(WI42="日",WI42="祝",WI42=0,WJ42=""),"　",MAX(IF(AND(WJ42&lt;=WZ14,WL42&gt;XA14),XA14-WZ14,IF(AND(WJ42&gt;WZ14,WL42&lt;=XA14),WL42-WJ42,IF(AND(WJ42&lt;=WZ14,WL42&lt;=XA14),WL42-WZ14,IF(AND(WJ42&gt;WZ14,WL42&gt;XA14),XA14-WJ42,0)))),0)),0)</f>
        <v>　</v>
      </c>
      <c r="XA42" s="857"/>
      <c r="XB42" s="858"/>
      <c r="XC42" s="856" t="str">
        <f>IFERROR(IF(OR(WI42="日",WI42="祝",WI42=0,WJ42=""),"　",MAX(IF(AND(WJ42&gt;XF14,WL42&gt;XD14),0,IF(AND(WJ42&lt;=XF14,WJ42&gt;XC14,WL42&gt;XD14),XF14-WJ42,IF(AND(WJ42&lt;=XF14,WJ42&lt;=XC14,WL42&gt;XD14),XF14-XC14,IF(AND(WJ42&gt;XC14,WL42&lt;=XD14),WL42-WJ42,IF(AND(WJ42&lt;=XC14,WL42&lt;=XD14),WL42-XC14,0))))),0)),0)</f>
        <v>　</v>
      </c>
      <c r="XD42" s="857"/>
      <c r="XE42" s="858"/>
      <c r="XF42" s="856" t="str">
        <f>IFERROR(IF(OR(WI42="日",WI42="祝",WI42=0,WJ42=""),"　",MAX(IF(AND(WJ42&lt;=XF14,WL42&gt;XG14),XG14-XF14,IF(WL42&lt;=XG14,0,IF(AND(WJ42&gt;XF14,WL42&gt;XG14),XG14-WJ42,0))),0)),0)</f>
        <v>　</v>
      </c>
      <c r="XG42" s="857"/>
      <c r="XH42" s="858"/>
      <c r="XI42" s="856" t="str">
        <f t="shared" si="11"/>
        <v>　</v>
      </c>
      <c r="XJ42" s="857"/>
      <c r="XK42" s="858"/>
      <c r="XL42" s="859" t="str">
        <f>IF(XO42="×",TIME(0,0,0),IF(XY4="非常勤",WN42,WZ42))</f>
        <v>　</v>
      </c>
      <c r="XM42" s="860"/>
      <c r="XN42" s="861"/>
      <c r="XO42" s="352"/>
      <c r="XP42" s="859" t="str">
        <f>IF(XS42="×",TIME(0,0,0),IF(XY4="非常勤",WQ42,XC42))</f>
        <v>　</v>
      </c>
      <c r="XQ42" s="860"/>
      <c r="XR42" s="861"/>
      <c r="XS42" s="352"/>
      <c r="XT42" s="859" t="str">
        <f>IF(XW42="×",TIME(0,0,0),IF(XY4="非常勤",WT42,XF42))</f>
        <v>　</v>
      </c>
      <c r="XU42" s="860"/>
      <c r="XV42" s="861"/>
      <c r="XW42" s="352"/>
      <c r="XX42" s="859" t="str">
        <f>IF(YA42="×",TIME(0,0,0),IF(XY4="非常勤",WW42,XI42))</f>
        <v>　</v>
      </c>
      <c r="XY42" s="860"/>
      <c r="XZ42" s="861"/>
      <c r="YA42" s="352"/>
      <c r="YB42" s="862"/>
      <c r="YC42" s="863"/>
      <c r="YD42" s="862"/>
      <c r="YE42" s="864"/>
      <c r="YF42" s="863"/>
      <c r="YG42" s="865"/>
      <c r="YH42" s="866"/>
      <c r="YI42" s="866"/>
      <c r="YJ42" s="867"/>
      <c r="YK42" s="377">
        <f>$A$42</f>
        <v>28</v>
      </c>
      <c r="YL42" s="378" t="str">
        <f>$B$42</f>
        <v>火</v>
      </c>
      <c r="YM42" s="854"/>
      <c r="YN42" s="855"/>
      <c r="YO42" s="854"/>
      <c r="YP42" s="855"/>
      <c r="YQ42" s="856" t="str">
        <f>IFERROR(IF(OR(YL42="日",YL42="祝",YL42=0,YM42=""),"　",MAX(IF(AND(YM42&lt;=YQ14,YO42&gt;YR14),YR14-YQ14,IF(AND(YM42&gt;YQ14,YO42&lt;=YR14),YO42-YM42,IF(AND(YM42&lt;=YQ14,YO42&lt;=YR14),YO42-YQ14,IF(AND(YM42&gt;YQ14,YO42&gt;YR14),YR14-YM42,0)))),0)),0)</f>
        <v>　</v>
      </c>
      <c r="YR42" s="857"/>
      <c r="YS42" s="858"/>
      <c r="YT42" s="856" t="str">
        <f>IFERROR(IF(OR(YL42="日",YL42="祝",YL42=0,YM42=""),"　",MAX(IF(AND(YM42&gt;YW14,YO42&gt;YU14),0,IF(AND(YM42&lt;=YW14,YM42&gt;YT14,YO42&gt;YU14),YW14-YM42,IF(AND(YM42&lt;=YW14,YM42&lt;=YT14,YO42&gt;YU14),YW14-YT14,IF(AND(YM42&gt;YT14,YO42&lt;=YU14),YO42-YM42,IF(AND(YM42&lt;=YT14,YO42&lt;=YU14),YO42-YT14,0))))),0)),0)</f>
        <v>　</v>
      </c>
      <c r="YU42" s="857"/>
      <c r="YV42" s="858"/>
      <c r="YW42" s="856" t="str">
        <f>IFERROR(IF(OR(YL42="日",YL42="祝",YL42=0,YM42=""),"　",MAX(IF(AND(YM42&lt;=YW14,YO42&gt;YX14),YX14-YW14,IF(YO42&lt;=YX14,0,IF(AND(YM42&gt;YW14,YO42&gt;YX14),YX14-YM42,0))),0)),0)</f>
        <v>　</v>
      </c>
      <c r="YX42" s="857"/>
      <c r="YY42" s="858"/>
      <c r="YZ42" s="856" t="str">
        <f>IFERROR(IF(OR(YL42="日",YL42="祝",YL42=0,YM42=""),"　",MAX(IF(YM42&gt;YZ14,YO42-YM42,IF(YM42&lt;=YZ14,YO42-YZ14,0)),0)),0)</f>
        <v>　</v>
      </c>
      <c r="ZA42" s="857"/>
      <c r="ZB42" s="858"/>
      <c r="ZC42" s="856" t="str">
        <f>IFERROR(IF(OR(YL42="日",YL42="祝",YL42=0,YM42=""),"　",MAX(IF(AND(YM42&lt;=ZC14,YO42&gt;ZD14),ZD14-ZC14,IF(AND(YM42&gt;ZC14,YO42&lt;=ZD14),YO42-YM42,IF(AND(YM42&lt;=ZC14,YO42&lt;=ZD14),YO42-ZC14,IF(AND(YM42&gt;ZC14,YO42&gt;ZD14),ZD14-YM42,0)))),0)),0)</f>
        <v>　</v>
      </c>
      <c r="ZD42" s="857"/>
      <c r="ZE42" s="858"/>
      <c r="ZF42" s="856" t="str">
        <f>IFERROR(IF(OR(YL42="日",YL42="祝",YL42=0,YM42=""),"　",MAX(IF(AND(YM42&gt;ZI14,YO42&gt;ZG14),0,IF(AND(YM42&lt;=ZI14,YM42&gt;ZF14,YO42&gt;ZG14),ZI14-YM42,IF(AND(YM42&lt;=ZI14,YM42&lt;=ZF14,YO42&gt;ZG14),ZI14-ZF14,IF(AND(YM42&gt;ZF14,YO42&lt;=ZG14),YO42-YM42,IF(AND(YM42&lt;=ZF14,YO42&lt;=ZG14),YO42-ZF14,0))))),0)),0)</f>
        <v>　</v>
      </c>
      <c r="ZG42" s="857"/>
      <c r="ZH42" s="858"/>
      <c r="ZI42" s="856" t="str">
        <f>IFERROR(IF(OR(YL42="日",YL42="祝",YL42=0,YM42=""),"　",MAX(IF(AND(YM42&lt;=ZI14,YO42&gt;ZJ14),ZJ14-ZI14,IF(YO42&lt;=ZJ14,0,IF(AND(YM42&gt;ZI14,YO42&gt;ZJ14),ZJ14-YM42,0))),0)),0)</f>
        <v>　</v>
      </c>
      <c r="ZJ42" s="857"/>
      <c r="ZK42" s="858"/>
      <c r="ZL42" s="856" t="str">
        <f t="shared" si="12"/>
        <v>　</v>
      </c>
      <c r="ZM42" s="857"/>
      <c r="ZN42" s="858"/>
      <c r="ZO42" s="859" t="str">
        <f>IF(ZR42="×",TIME(0,0,0),IF(AAB4="非常勤",YQ42,ZC42))</f>
        <v>　</v>
      </c>
      <c r="ZP42" s="860"/>
      <c r="ZQ42" s="861"/>
      <c r="ZR42" s="352"/>
      <c r="ZS42" s="859" t="str">
        <f>IF(ZV42="×",TIME(0,0,0),IF(AAB4="非常勤",YT42,ZF42))</f>
        <v>　</v>
      </c>
      <c r="ZT42" s="860"/>
      <c r="ZU42" s="861"/>
      <c r="ZV42" s="352"/>
      <c r="ZW42" s="859" t="str">
        <f>IF(ZZ42="×",TIME(0,0,0),IF(AAB4="非常勤",YW42,ZI42))</f>
        <v>　</v>
      </c>
      <c r="ZX42" s="860"/>
      <c r="ZY42" s="861"/>
      <c r="ZZ42" s="352"/>
      <c r="AAA42" s="859" t="str">
        <f>IF(AAD42="×",TIME(0,0,0),IF(AAB4="非常勤",YZ42,ZL42))</f>
        <v>　</v>
      </c>
      <c r="AAB42" s="860"/>
      <c r="AAC42" s="861"/>
      <c r="AAD42" s="352"/>
      <c r="AAE42" s="862"/>
      <c r="AAF42" s="863"/>
      <c r="AAG42" s="862"/>
      <c r="AAH42" s="864"/>
      <c r="AAI42" s="863"/>
      <c r="AAJ42" s="865"/>
      <c r="AAK42" s="866"/>
      <c r="AAL42" s="866"/>
      <c r="AAM42" s="867"/>
      <c r="AAN42" s="377">
        <f>$A$42</f>
        <v>28</v>
      </c>
      <c r="AAO42" s="378" t="str">
        <f>$B$42</f>
        <v>火</v>
      </c>
      <c r="AAP42" s="854"/>
      <c r="AAQ42" s="855"/>
      <c r="AAR42" s="854"/>
      <c r="AAS42" s="855"/>
      <c r="AAT42" s="856" t="str">
        <f>IFERROR(IF(OR(AAO42="日",AAO42="祝",AAO42=0,AAP42=""),"　",MAX(IF(AND(AAP42&lt;=AAT14,AAR42&gt;AAU14),AAU14-AAT14,IF(AND(AAP42&gt;AAT14,AAR42&lt;=AAU14),AAR42-AAP42,IF(AND(AAP42&lt;=AAT14,AAR42&lt;=AAU14),AAR42-AAT14,IF(AND(AAP42&gt;AAT14,AAR42&gt;AAU14),AAU14-AAP42,0)))),0)),0)</f>
        <v>　</v>
      </c>
      <c r="AAU42" s="857"/>
      <c r="AAV42" s="858"/>
      <c r="AAW42" s="856" t="str">
        <f>IFERROR(IF(OR(AAO42="日",AAO42="祝",AAO42=0,AAP42=""),"　",MAX(IF(AND(AAP42&gt;AAZ14,AAR42&gt;AAX14),0,IF(AND(AAP42&lt;=AAZ14,AAP42&gt;AAW14,AAR42&gt;AAX14),AAZ14-AAP42,IF(AND(AAP42&lt;=AAZ14,AAP42&lt;=AAW14,AAR42&gt;AAX14),AAZ14-AAW14,IF(AND(AAP42&gt;AAW14,AAR42&lt;=AAX14),AAR42-AAP42,IF(AND(AAP42&lt;=AAW14,AAR42&lt;=AAX14),AAR42-AAW14,0))))),0)),0)</f>
        <v>　</v>
      </c>
      <c r="AAX42" s="857"/>
      <c r="AAY42" s="858"/>
      <c r="AAZ42" s="856" t="str">
        <f>IFERROR(IF(OR(AAO42="日",AAO42="祝",AAO42=0,AAP42=""),"　",MAX(IF(AND(AAP42&lt;=AAZ14,AAR42&gt;ABA14),ABA14-AAZ14,IF(AAR42&lt;=ABA14,0,IF(AND(AAP42&gt;AAZ14,AAR42&gt;ABA14),ABA14-AAP42,0))),0)),0)</f>
        <v>　</v>
      </c>
      <c r="ABA42" s="857"/>
      <c r="ABB42" s="858"/>
      <c r="ABC42" s="856" t="str">
        <f>IFERROR(IF(OR(AAO42="日",AAO42="祝",AAO42=0,AAP42=""),"　",MAX(IF(AAP42&gt;ABC14,AAR42-AAP42,IF(AAP42&lt;=ABC14,AAR42-ABC14,0)),0)),0)</f>
        <v>　</v>
      </c>
      <c r="ABD42" s="857"/>
      <c r="ABE42" s="858"/>
      <c r="ABF42" s="856" t="str">
        <f>IFERROR(IF(OR(AAO42="日",AAO42="祝",AAO42=0,AAP42=""),"　",MAX(IF(AND(AAP42&lt;=ABF14,AAR42&gt;ABG14),ABG14-ABF14,IF(AND(AAP42&gt;ABF14,AAR42&lt;=ABG14),AAR42-AAP42,IF(AND(AAP42&lt;=ABF14,AAR42&lt;=ABG14),AAR42-ABF14,IF(AND(AAP42&gt;ABF14,AAR42&gt;ABG14),ABG14-AAP42,0)))),0)),0)</f>
        <v>　</v>
      </c>
      <c r="ABG42" s="857"/>
      <c r="ABH42" s="858"/>
      <c r="ABI42" s="856" t="str">
        <f>IFERROR(IF(OR(AAO42="日",AAO42="祝",AAO42=0,AAP42=""),"　",MAX(IF(AND(AAP42&gt;ABL14,AAR42&gt;ABJ14),0,IF(AND(AAP42&lt;=ABL14,AAP42&gt;ABI14,AAR42&gt;ABJ14),ABL14-AAP42,IF(AND(AAP42&lt;=ABL14,AAP42&lt;=ABI14,AAR42&gt;ABJ14),ABL14-ABI14,IF(AND(AAP42&gt;ABI14,AAR42&lt;=ABJ14),AAR42-AAP42,IF(AND(AAP42&lt;=ABI14,AAR42&lt;=ABJ14),AAR42-ABI14,0))))),0)),0)</f>
        <v>　</v>
      </c>
      <c r="ABJ42" s="857"/>
      <c r="ABK42" s="858"/>
      <c r="ABL42" s="856" t="str">
        <f>IFERROR(IF(OR(AAO42="日",AAO42="祝",AAO42=0,AAP42=""),"　",MAX(IF(AND(AAP42&lt;=ABL14,AAR42&gt;ABM14),ABM14-ABL14,IF(AAR42&lt;=ABM14,0,IF(AND(AAP42&gt;ABL14,AAR42&gt;ABM14),ABM14-AAP42,0))),0)),0)</f>
        <v>　</v>
      </c>
      <c r="ABM42" s="857"/>
      <c r="ABN42" s="858"/>
      <c r="ABO42" s="856" t="str">
        <f t="shared" si="13"/>
        <v>　</v>
      </c>
      <c r="ABP42" s="857"/>
      <c r="ABQ42" s="858"/>
      <c r="ABR42" s="859" t="str">
        <f>IF(ABU42="×",TIME(0,0,0),IF(ACE4="非常勤",AAT42,ABF42))</f>
        <v>　</v>
      </c>
      <c r="ABS42" s="860"/>
      <c r="ABT42" s="861"/>
      <c r="ABU42" s="352"/>
      <c r="ABV42" s="859" t="str">
        <f>IF(ABY42="×",TIME(0,0,0),IF(ACE4="非常勤",AAW42,ABI42))</f>
        <v>　</v>
      </c>
      <c r="ABW42" s="860"/>
      <c r="ABX42" s="861"/>
      <c r="ABY42" s="352"/>
      <c r="ABZ42" s="859" t="str">
        <f>IF(ACC42="×",TIME(0,0,0),IF(ACE4="非常勤",AAZ42,ABL42))</f>
        <v>　</v>
      </c>
      <c r="ACA42" s="860"/>
      <c r="ACB42" s="861"/>
      <c r="ACC42" s="352"/>
      <c r="ACD42" s="859" t="str">
        <f>IF(ACG42="×",TIME(0,0,0),IF(ACE4="非常勤",ABC42,ABO42))</f>
        <v>　</v>
      </c>
      <c r="ACE42" s="860"/>
      <c r="ACF42" s="861"/>
      <c r="ACG42" s="352"/>
      <c r="ACH42" s="862"/>
      <c r="ACI42" s="863"/>
      <c r="ACJ42" s="862"/>
      <c r="ACK42" s="864"/>
      <c r="ACL42" s="863"/>
      <c r="ACM42" s="865"/>
      <c r="ACN42" s="866"/>
      <c r="ACO42" s="866"/>
      <c r="ACP42" s="867"/>
      <c r="ACQ42" s="377">
        <f>$A$42</f>
        <v>28</v>
      </c>
      <c r="ACR42" s="378" t="str">
        <f>$B$42</f>
        <v>火</v>
      </c>
      <c r="ACS42" s="854"/>
      <c r="ACT42" s="855"/>
      <c r="ACU42" s="854"/>
      <c r="ACV42" s="855"/>
      <c r="ACW42" s="856" t="str">
        <f>IFERROR(IF(OR(ACR42="日",ACR42="祝",ACR42=0,ACS42=""),"　",MAX(IF(AND(ACS42&lt;=ACW14,ACU42&gt;ACX14),ACX14-ACW14,IF(AND(ACS42&gt;ACW14,ACU42&lt;=ACX14),ACU42-ACS42,IF(AND(ACS42&lt;=ACW14,ACU42&lt;=ACX14),ACU42-ACW14,IF(AND(ACS42&gt;ACW14,ACU42&gt;ACX14),ACX14-ACS42,0)))),0)),0)</f>
        <v>　</v>
      </c>
      <c r="ACX42" s="857"/>
      <c r="ACY42" s="858"/>
      <c r="ACZ42" s="856" t="str">
        <f>IFERROR(IF(OR(ACR42="日",ACR42="祝",ACR42=0,ACS42=""),"　",MAX(IF(AND(ACS42&gt;ADC14,ACU42&gt;ADA14),0,IF(AND(ACS42&lt;=ADC14,ACS42&gt;ACZ14,ACU42&gt;ADA14),ADC14-ACS42,IF(AND(ACS42&lt;=ADC14,ACS42&lt;=ACZ14,ACU42&gt;ADA14),ADC14-ACZ14,IF(AND(ACS42&gt;ACZ14,ACU42&lt;=ADA14),ACU42-ACS42,IF(AND(ACS42&lt;=ACZ14,ACU42&lt;=ADA14),ACU42-ACZ14,0))))),0)),0)</f>
        <v>　</v>
      </c>
      <c r="ADA42" s="857"/>
      <c r="ADB42" s="858"/>
      <c r="ADC42" s="856" t="str">
        <f>IFERROR(IF(OR(ACR42="日",ACR42="祝",ACR42=0,ACS42=""),"　",MAX(IF(AND(ACS42&lt;=ADC14,ACU42&gt;ADD14),ADD14-ADC14,IF(ACU42&lt;=ADD14,0,IF(AND(ACS42&gt;ADC14,ACU42&gt;ADD14),ADD14-ACS42,0))),0)),0)</f>
        <v>　</v>
      </c>
      <c r="ADD42" s="857"/>
      <c r="ADE42" s="858"/>
      <c r="ADF42" s="856" t="str">
        <f>IFERROR(IF(OR(ACR42="日",ACR42="祝",ACR42=0,ACS42=""),"　",MAX(IF(ACS42&gt;ADF14,ACU42-ACS42,IF(ACS42&lt;=ADF14,ACU42-ADF14,0)),0)),0)</f>
        <v>　</v>
      </c>
      <c r="ADG42" s="857"/>
      <c r="ADH42" s="858"/>
      <c r="ADI42" s="856" t="str">
        <f>IFERROR(IF(OR(ACR42="日",ACR42="祝",ACR42=0,ACS42=""),"　",MAX(IF(AND(ACS42&lt;=ADI14,ACU42&gt;ADJ14),ADJ14-ADI14,IF(AND(ACS42&gt;ADI14,ACU42&lt;=ADJ14),ACU42-ACS42,IF(AND(ACS42&lt;=ADI14,ACU42&lt;=ADJ14),ACU42-ADI14,IF(AND(ACS42&gt;ADI14,ACU42&gt;ADJ14),ADJ14-ACS42,0)))),0)),0)</f>
        <v>　</v>
      </c>
      <c r="ADJ42" s="857"/>
      <c r="ADK42" s="858"/>
      <c r="ADL42" s="856" t="str">
        <f>IFERROR(IF(OR(ACR42="日",ACR42="祝",ACR42=0,ACS42=""),"　",MAX(IF(AND(ACS42&gt;ADO14,ACU42&gt;ADM14),0,IF(AND(ACS42&lt;=ADO14,ACS42&gt;ADL14,ACU42&gt;ADM14),ADO14-ACS42,IF(AND(ACS42&lt;=ADO14,ACS42&lt;=ADL14,ACU42&gt;ADM14),ADO14-ADL14,IF(AND(ACS42&gt;ADL14,ACU42&lt;=ADM14),ACU42-ACS42,IF(AND(ACS42&lt;=ADL14,ACU42&lt;=ADM14),ACU42-ADL14,0))))),0)),0)</f>
        <v>　</v>
      </c>
      <c r="ADM42" s="857"/>
      <c r="ADN42" s="858"/>
      <c r="ADO42" s="856" t="str">
        <f>IFERROR(IF(OR(ACR42="日",ACR42="祝",ACR42=0,ACS42=""),"　",MAX(IF(AND(ACS42&lt;=ADO14,ACU42&gt;ADP14),ADP14-ADO14,IF(ACU42&lt;=ADP14,0,IF(AND(ACS42&gt;ADO14,ACU42&gt;ADP14),ADP14-ACS42,0))),0)),0)</f>
        <v>　</v>
      </c>
      <c r="ADP42" s="857"/>
      <c r="ADQ42" s="858"/>
      <c r="ADR42" s="856" t="str">
        <f t="shared" si="14"/>
        <v>　</v>
      </c>
      <c r="ADS42" s="857"/>
      <c r="ADT42" s="858"/>
      <c r="ADU42" s="859" t="str">
        <f>IF(ADX42="×",TIME(0,0,0),IF(AEH4="非常勤",ACW42,ADI42))</f>
        <v>　</v>
      </c>
      <c r="ADV42" s="860"/>
      <c r="ADW42" s="861"/>
      <c r="ADX42" s="352"/>
      <c r="ADY42" s="859" t="str">
        <f>IF(AEB42="×",TIME(0,0,0),IF(AEH4="非常勤",ACZ42,ADL42))</f>
        <v>　</v>
      </c>
      <c r="ADZ42" s="860"/>
      <c r="AEA42" s="861"/>
      <c r="AEB42" s="352"/>
      <c r="AEC42" s="859" t="str">
        <f>IF(AEF42="×",TIME(0,0,0),IF(AEH4="非常勤",ADC42,ADO42))</f>
        <v>　</v>
      </c>
      <c r="AED42" s="860"/>
      <c r="AEE42" s="861"/>
      <c r="AEF42" s="352"/>
      <c r="AEG42" s="859" t="str">
        <f>IF(AEJ42="×",TIME(0,0,0),IF(AEH4="非常勤",ADF42,ADR42))</f>
        <v>　</v>
      </c>
      <c r="AEH42" s="860"/>
      <c r="AEI42" s="861"/>
      <c r="AEJ42" s="352"/>
      <c r="AEK42" s="862"/>
      <c r="AEL42" s="863"/>
      <c r="AEM42" s="862"/>
      <c r="AEN42" s="864"/>
      <c r="AEO42" s="863"/>
      <c r="AEP42" s="865"/>
      <c r="AEQ42" s="866"/>
      <c r="AER42" s="866"/>
      <c r="AES42" s="867"/>
      <c r="AET42" s="377">
        <f>$A$42</f>
        <v>28</v>
      </c>
      <c r="AEU42" s="378" t="str">
        <f>$B$42</f>
        <v>火</v>
      </c>
      <c r="AEV42" s="854"/>
      <c r="AEW42" s="855"/>
      <c r="AEX42" s="854"/>
      <c r="AEY42" s="855"/>
      <c r="AEZ42" s="856" t="str">
        <f>IFERROR(IF(OR(AEU42="日",AEU42="祝",AEU42=0,AEV42=""),"　",MAX(IF(AND(AEV42&lt;=AEZ14,AEX42&gt;AFA14),AFA14-AEZ14,IF(AND(AEV42&gt;AEZ14,AEX42&lt;=AFA14),AEX42-AEV42,IF(AND(AEV42&lt;=AEZ14,AEX42&lt;=AFA14),AEX42-AEZ14,IF(AND(AEV42&gt;AEZ14,AEX42&gt;AFA14),AFA14-AEV42,0)))),0)),0)</f>
        <v>　</v>
      </c>
      <c r="AFA42" s="857"/>
      <c r="AFB42" s="858"/>
      <c r="AFC42" s="856" t="str">
        <f>IFERROR(IF(OR(AEU42="日",AEU42="祝",AEU42=0,AEV42=""),"　",MAX(IF(AND(AEV42&gt;AFF14,AEX42&gt;AFD14),0,IF(AND(AEV42&lt;=AFF14,AEV42&gt;AFC14,AEX42&gt;AFD14),AFF14-AEV42,IF(AND(AEV42&lt;=AFF14,AEV42&lt;=AFC14,AEX42&gt;AFD14),AFF14-AFC14,IF(AND(AEV42&gt;AFC14,AEX42&lt;=AFD14),AEX42-AEV42,IF(AND(AEV42&lt;=AFC14,AEX42&lt;=AFD14),AEX42-AFC14,0))))),0)),0)</f>
        <v>　</v>
      </c>
      <c r="AFD42" s="857"/>
      <c r="AFE42" s="858"/>
      <c r="AFF42" s="856" t="str">
        <f>IFERROR(IF(OR(AEU42="日",AEU42="祝",AEU42=0,AEV42=""),"　",MAX(IF(AND(AEV42&lt;=AFF14,AEX42&gt;AFG14),AFG14-AFF14,IF(AEX42&lt;=AFG14,0,IF(AND(AEV42&gt;AFF14,AEX42&gt;AFG14),AFG14-AEV42,0))),0)),0)</f>
        <v>　</v>
      </c>
      <c r="AFG42" s="857"/>
      <c r="AFH42" s="858"/>
      <c r="AFI42" s="856" t="str">
        <f>IFERROR(IF(OR(AEU42="日",AEU42="祝",AEU42=0,AEV42=""),"　",MAX(IF(AEV42&gt;AFI14,AEX42-AEV42,IF(AEV42&lt;=AFI14,AEX42-AFI14,0)),0)),0)</f>
        <v>　</v>
      </c>
      <c r="AFJ42" s="857"/>
      <c r="AFK42" s="858"/>
      <c r="AFL42" s="856" t="str">
        <f>IFERROR(IF(OR(AEU42="日",AEU42="祝",AEU42=0,AEV42=""),"　",MAX(IF(AND(AEV42&lt;=AFL14,AEX42&gt;AFM14),AFM14-AFL14,IF(AND(AEV42&gt;AFL14,AEX42&lt;=AFM14),AEX42-AEV42,IF(AND(AEV42&lt;=AFL14,AEX42&lt;=AFM14),AEX42-AFL14,IF(AND(AEV42&gt;AFL14,AEX42&gt;AFM14),AFM14-AEV42,0)))),0)),0)</f>
        <v>　</v>
      </c>
      <c r="AFM42" s="857"/>
      <c r="AFN42" s="858"/>
      <c r="AFO42" s="856" t="str">
        <f>IFERROR(IF(OR(AEU42="日",AEU42="祝",AEU42=0,AEV42=""),"　",MAX(IF(AND(AEV42&gt;AFR14,AEX42&gt;AFP14),0,IF(AND(AEV42&lt;=AFR14,AEV42&gt;AFO14,AEX42&gt;AFP14),AFR14-AEV42,IF(AND(AEV42&lt;=AFR14,AEV42&lt;=AFO14,AEX42&gt;AFP14),AFR14-AFO14,IF(AND(AEV42&gt;AFO14,AEX42&lt;=AFP14),AEX42-AEV42,IF(AND(AEV42&lt;=AFO14,AEX42&lt;=AFP14),AEX42-AFO14,0))))),0)),0)</f>
        <v>　</v>
      </c>
      <c r="AFP42" s="857"/>
      <c r="AFQ42" s="858"/>
      <c r="AFR42" s="856" t="str">
        <f>IFERROR(IF(OR(AEU42="日",AEU42="祝",AEU42=0,AEV42=""),"　",MAX(IF(AND(AEV42&lt;=AFR14,AEX42&gt;AFS14),AFS14-AFR14,IF(AEX42&lt;=AFS14,0,IF(AND(AEV42&gt;AFR14,AEX42&gt;AFS14),AFS14-AEV42,0))),0)),0)</f>
        <v>　</v>
      </c>
      <c r="AFS42" s="857"/>
      <c r="AFT42" s="858"/>
      <c r="AFU42" s="856" t="str">
        <f t="shared" si="15"/>
        <v>　</v>
      </c>
      <c r="AFV42" s="857"/>
      <c r="AFW42" s="858"/>
      <c r="AFX42" s="859" t="str">
        <f>IF(AGA42="×",TIME(0,0,0),IF(AGK4="非常勤",AEZ42,AFL42))</f>
        <v>　</v>
      </c>
      <c r="AFY42" s="860"/>
      <c r="AFZ42" s="861"/>
      <c r="AGA42" s="352"/>
      <c r="AGB42" s="859" t="str">
        <f>IF(AGE42="×",TIME(0,0,0),IF(AGK4="非常勤",AFC42,AFO42))</f>
        <v>　</v>
      </c>
      <c r="AGC42" s="860"/>
      <c r="AGD42" s="861"/>
      <c r="AGE42" s="352"/>
      <c r="AGF42" s="859" t="str">
        <f>IF(AGI42="×",TIME(0,0,0),IF(AGK4="非常勤",AFF42,AFR42))</f>
        <v>　</v>
      </c>
      <c r="AGG42" s="860"/>
      <c r="AGH42" s="861"/>
      <c r="AGI42" s="352"/>
      <c r="AGJ42" s="859" t="str">
        <f>IF(AGM42="×",TIME(0,0,0),IF(AGK4="非常勤",AFI42,AFU42))</f>
        <v>　</v>
      </c>
      <c r="AGK42" s="860"/>
      <c r="AGL42" s="861"/>
      <c r="AGM42" s="352"/>
      <c r="AGN42" s="862"/>
      <c r="AGO42" s="863"/>
      <c r="AGP42" s="862"/>
      <c r="AGQ42" s="864"/>
      <c r="AGR42" s="863"/>
      <c r="AGS42" s="865"/>
      <c r="AGT42" s="866"/>
      <c r="AGU42" s="866"/>
      <c r="AGV42" s="867"/>
      <c r="AGW42" s="377">
        <f>$A$42</f>
        <v>28</v>
      </c>
      <c r="AGX42" s="378" t="str">
        <f>$B$42</f>
        <v>火</v>
      </c>
      <c r="AGY42" s="854"/>
      <c r="AGZ42" s="855"/>
      <c r="AHA42" s="854"/>
      <c r="AHB42" s="855"/>
      <c r="AHC42" s="856" t="str">
        <f>IFERROR(IF(OR(AGX42="日",AGX42="祝",AGX42=0,AGY42=""),"　",MAX(IF(AND(AGY42&lt;=AHC14,AHA42&gt;AHD14),AHD14-AHC14,IF(AND(AGY42&gt;AHC14,AHA42&lt;=AHD14),AHA42-AGY42,IF(AND(AGY42&lt;=AHC14,AHA42&lt;=AHD14),AHA42-AHC14,IF(AND(AGY42&gt;AHC14,AHA42&gt;AHD14),AHD14-AGY42,0)))),0)),0)</f>
        <v>　</v>
      </c>
      <c r="AHD42" s="857"/>
      <c r="AHE42" s="858"/>
      <c r="AHF42" s="856" t="str">
        <f>IFERROR(IF(OR(AGX42="日",AGX42="祝",AGX42=0,AGY42=""),"　",MAX(IF(AND(AGY42&gt;AHI14,AHA42&gt;AHG14),0,IF(AND(AGY42&lt;=AHI14,AGY42&gt;AHF14,AHA42&gt;AHG14),AHI14-AGY42,IF(AND(AGY42&lt;=AHI14,AGY42&lt;=AHF14,AHA42&gt;AHG14),AHI14-AHF14,IF(AND(AGY42&gt;AHF14,AHA42&lt;=AHG14),AHA42-AGY42,IF(AND(AGY42&lt;=AHF14,AHA42&lt;=AHG14),AHA42-AHF14,0))))),0)),0)</f>
        <v>　</v>
      </c>
      <c r="AHG42" s="857"/>
      <c r="AHH42" s="858"/>
      <c r="AHI42" s="856" t="str">
        <f>IFERROR(IF(OR(AGX42="日",AGX42="祝",AGX42=0,AGY42=""),"　",MAX(IF(AND(AGY42&lt;=AHI14,AHA42&gt;AHJ14),AHJ14-AHI14,IF(AHA42&lt;=AHJ14,0,IF(AND(AGY42&gt;AHI14,AHA42&gt;AHJ14),AHJ14-AGY42,0))),0)),0)</f>
        <v>　</v>
      </c>
      <c r="AHJ42" s="857"/>
      <c r="AHK42" s="858"/>
      <c r="AHL42" s="856" t="str">
        <f>IFERROR(IF(OR(AGX42="日",AGX42="祝",AGX42=0,AGY42=""),"　",MAX(IF(AGY42&gt;AHL14,AHA42-AGY42,IF(AGY42&lt;=AHL14,AHA42-AHL14,0)),0)),0)</f>
        <v>　</v>
      </c>
      <c r="AHM42" s="857"/>
      <c r="AHN42" s="858"/>
      <c r="AHO42" s="856" t="str">
        <f>IFERROR(IF(OR(AGX42="日",AGX42="祝",AGX42=0,AGY42=""),"　",MAX(IF(AND(AGY42&lt;=AHO14,AHA42&gt;AHP14),AHP14-AHO14,IF(AND(AGY42&gt;AHO14,AHA42&lt;=AHP14),AHA42-AGY42,IF(AND(AGY42&lt;=AHO14,AHA42&lt;=AHP14),AHA42-AHO14,IF(AND(AGY42&gt;AHO14,AHA42&gt;AHP14),AHP14-AGY42,0)))),0)),0)</f>
        <v>　</v>
      </c>
      <c r="AHP42" s="857"/>
      <c r="AHQ42" s="858"/>
      <c r="AHR42" s="856" t="str">
        <f>IFERROR(IF(OR(AGX42="日",AGX42="祝",AGX42=0,AGY42=""),"　",MAX(IF(AND(AGY42&gt;AHU14,AHA42&gt;AHS14),0,IF(AND(AGY42&lt;=AHU14,AGY42&gt;AHR14,AHA42&gt;AHS14),AHU14-AGY42,IF(AND(AGY42&lt;=AHU14,AGY42&lt;=AHR14,AHA42&gt;AHS14),AHU14-AHR14,IF(AND(AGY42&gt;AHR14,AHA42&lt;=AHS14),AHA42-AGY42,IF(AND(AGY42&lt;=AHR14,AHA42&lt;=AHS14),AHA42-AHR14,0))))),0)),0)</f>
        <v>　</v>
      </c>
      <c r="AHS42" s="857"/>
      <c r="AHT42" s="858"/>
      <c r="AHU42" s="856" t="str">
        <f>IFERROR(IF(OR(AGX42="日",AGX42="祝",AGX42=0,AGY42=""),"　",MAX(IF(AND(AGY42&lt;=AHU14,AHA42&gt;AHV14),AHV14-AHU14,IF(AHA42&lt;=AHV14,0,IF(AND(AGY42&gt;AHU14,AHA42&gt;AHV14),AHV14-AGY42,0))),0)),0)</f>
        <v>　</v>
      </c>
      <c r="AHV42" s="857"/>
      <c r="AHW42" s="858"/>
      <c r="AHX42" s="856" t="str">
        <f t="shared" si="16"/>
        <v>　</v>
      </c>
      <c r="AHY42" s="857"/>
      <c r="AHZ42" s="858"/>
      <c r="AIA42" s="859" t="str">
        <f>IF(AID42="×",TIME(0,0,0),IF(AIN4="非常勤",AHC42,AHO42))</f>
        <v>　</v>
      </c>
      <c r="AIB42" s="860"/>
      <c r="AIC42" s="861"/>
      <c r="AID42" s="352"/>
      <c r="AIE42" s="859" t="str">
        <f>IF(AIH42="×",TIME(0,0,0),IF(AIN4="非常勤",AHF42,AHR42))</f>
        <v>　</v>
      </c>
      <c r="AIF42" s="860"/>
      <c r="AIG42" s="861"/>
      <c r="AIH42" s="352"/>
      <c r="AII42" s="859" t="str">
        <f>IF(AIL42="×",TIME(0,0,0),IF(AIN4="非常勤",AHI42,AHU42))</f>
        <v>　</v>
      </c>
      <c r="AIJ42" s="860"/>
      <c r="AIK42" s="861"/>
      <c r="AIL42" s="352"/>
      <c r="AIM42" s="859" t="str">
        <f>IF(AIP42="×",TIME(0,0,0),IF(AIN4="非常勤",AHL42,AHX42))</f>
        <v>　</v>
      </c>
      <c r="AIN42" s="860"/>
      <c r="AIO42" s="861"/>
      <c r="AIP42" s="352"/>
      <c r="AIQ42" s="862"/>
      <c r="AIR42" s="863"/>
      <c r="AIS42" s="862"/>
      <c r="AIT42" s="864"/>
      <c r="AIU42" s="863"/>
      <c r="AIV42" s="865"/>
      <c r="AIW42" s="866"/>
      <c r="AIX42" s="866"/>
      <c r="AIY42" s="867"/>
      <c r="AIZ42" s="377">
        <f>$A$42</f>
        <v>28</v>
      </c>
      <c r="AJA42" s="378" t="str">
        <f>$B$42</f>
        <v>火</v>
      </c>
      <c r="AJB42" s="854"/>
      <c r="AJC42" s="855"/>
      <c r="AJD42" s="854"/>
      <c r="AJE42" s="855"/>
      <c r="AJF42" s="856" t="str">
        <f>IFERROR(IF(OR(AJA42="日",AJA42="祝",AJA42=0,AJB42=""),"　",MAX(IF(AND(AJB42&lt;=AJF14,AJD42&gt;AJG14),AJG14-AJF14,IF(AND(AJB42&gt;AJF14,AJD42&lt;=AJG14),AJD42-AJB42,IF(AND(AJB42&lt;=AJF14,AJD42&lt;=AJG14),AJD42-AJF14,IF(AND(AJB42&gt;AJF14,AJD42&gt;AJG14),AJG14-AJB42,0)))),0)),0)</f>
        <v>　</v>
      </c>
      <c r="AJG42" s="857"/>
      <c r="AJH42" s="858"/>
      <c r="AJI42" s="856" t="str">
        <f>IFERROR(IF(OR(AJA42="日",AJA42="祝",AJA42=0,AJB42=""),"　",MAX(IF(AND(AJB42&gt;AJL14,AJD42&gt;AJJ14),0,IF(AND(AJB42&lt;=AJL14,AJB42&gt;AJI14,AJD42&gt;AJJ14),AJL14-AJB42,IF(AND(AJB42&lt;=AJL14,AJB42&lt;=AJI14,AJD42&gt;AJJ14),AJL14-AJI14,IF(AND(AJB42&gt;AJI14,AJD42&lt;=AJJ14),AJD42-AJB42,IF(AND(AJB42&lt;=AJI14,AJD42&lt;=AJJ14),AJD42-AJI14,0))))),0)),0)</f>
        <v>　</v>
      </c>
      <c r="AJJ42" s="857"/>
      <c r="AJK42" s="858"/>
      <c r="AJL42" s="856" t="str">
        <f>IFERROR(IF(OR(AJA42="日",AJA42="祝",AJA42=0,AJB42=""),"　",MAX(IF(AND(AJB42&lt;=AJL14,AJD42&gt;AJM14),AJM14-AJL14,IF(AJD42&lt;=AJM14,0,IF(AND(AJB42&gt;AJL14,AJD42&gt;AJM14),AJM14-AJB42,0))),0)),0)</f>
        <v>　</v>
      </c>
      <c r="AJM42" s="857"/>
      <c r="AJN42" s="858"/>
      <c r="AJO42" s="856" t="str">
        <f>IFERROR(IF(OR(AJA42="日",AJA42="祝",AJA42=0,AJB42=""),"　",MAX(IF(AJB42&gt;AJO14,AJD42-AJB42,IF(AJB42&lt;=AJO14,AJD42-AJO14,0)),0)),0)</f>
        <v>　</v>
      </c>
      <c r="AJP42" s="857"/>
      <c r="AJQ42" s="858"/>
      <c r="AJR42" s="856" t="str">
        <f>IFERROR(IF(OR(AJA42="日",AJA42="祝",AJA42=0,AJB42=""),"　",MAX(IF(AND(AJB42&lt;=AJR14,AJD42&gt;AJS14),AJS14-AJR14,IF(AND(AJB42&gt;AJR14,AJD42&lt;=AJS14),AJD42-AJB42,IF(AND(AJB42&lt;=AJR14,AJD42&lt;=AJS14),AJD42-AJR14,IF(AND(AJB42&gt;AJR14,AJD42&gt;AJS14),AJS14-AJB42,0)))),0)),0)</f>
        <v>　</v>
      </c>
      <c r="AJS42" s="857"/>
      <c r="AJT42" s="858"/>
      <c r="AJU42" s="856" t="str">
        <f>IFERROR(IF(OR(AJA42="日",AJA42="祝",AJA42=0,AJB42=""),"　",MAX(IF(AND(AJB42&gt;AJX14,AJD42&gt;AJV14),0,IF(AND(AJB42&lt;=AJX14,AJB42&gt;AJU14,AJD42&gt;AJV14),AJX14-AJB42,IF(AND(AJB42&lt;=AJX14,AJB42&lt;=AJU14,AJD42&gt;AJV14),AJX14-AJU14,IF(AND(AJB42&gt;AJU14,AJD42&lt;=AJV14),AJD42-AJB42,IF(AND(AJB42&lt;=AJU14,AJD42&lt;=AJV14),AJD42-AJU14,0))))),0)),0)</f>
        <v>　</v>
      </c>
      <c r="AJV42" s="857"/>
      <c r="AJW42" s="858"/>
      <c r="AJX42" s="856" t="str">
        <f>IFERROR(IF(OR(AJA42="日",AJA42="祝",AJA42=0,AJB42=""),"　",MAX(IF(AND(AJB42&lt;=AJX14,AJD42&gt;AJY14),AJY14-AJX14,IF(AJD42&lt;=AJY14,0,IF(AND(AJB42&gt;AJX14,AJD42&gt;AJY14),AJY14-AJB42,0))),0)),0)</f>
        <v>　</v>
      </c>
      <c r="AJY42" s="857"/>
      <c r="AJZ42" s="858"/>
      <c r="AKA42" s="856" t="str">
        <f t="shared" si="17"/>
        <v>　</v>
      </c>
      <c r="AKB42" s="857"/>
      <c r="AKC42" s="858"/>
      <c r="AKD42" s="859" t="str">
        <f>IF(AKG42="×",TIME(0,0,0),IF(AKQ4="非常勤",AJF42,AJR42))</f>
        <v>　</v>
      </c>
      <c r="AKE42" s="860"/>
      <c r="AKF42" s="861"/>
      <c r="AKG42" s="352"/>
      <c r="AKH42" s="859" t="str">
        <f>IF(AKK42="×",TIME(0,0,0),IF(AKQ4="非常勤",AJI42,AJU42))</f>
        <v>　</v>
      </c>
      <c r="AKI42" s="860"/>
      <c r="AKJ42" s="861"/>
      <c r="AKK42" s="352"/>
      <c r="AKL42" s="859" t="str">
        <f>IF(AKO42="×",TIME(0,0,0),IF(AKQ4="非常勤",AJL42,AJX42))</f>
        <v>　</v>
      </c>
      <c r="AKM42" s="860"/>
      <c r="AKN42" s="861"/>
      <c r="AKO42" s="352"/>
      <c r="AKP42" s="859" t="str">
        <f>IF(AKS42="×",TIME(0,0,0),IF(AKQ4="非常勤",AJO42,AKA42))</f>
        <v>　</v>
      </c>
      <c r="AKQ42" s="860"/>
      <c r="AKR42" s="861"/>
      <c r="AKS42" s="352"/>
      <c r="AKT42" s="862"/>
      <c r="AKU42" s="863"/>
      <c r="AKV42" s="862"/>
      <c r="AKW42" s="864"/>
      <c r="AKX42" s="863"/>
      <c r="AKY42" s="865"/>
      <c r="AKZ42" s="866"/>
      <c r="ALA42" s="866"/>
      <c r="ALB42" s="867"/>
      <c r="ALC42" s="377">
        <f>$A$42</f>
        <v>28</v>
      </c>
      <c r="ALD42" s="378" t="str">
        <f>$B$42</f>
        <v>火</v>
      </c>
      <c r="ALE42" s="854"/>
      <c r="ALF42" s="855"/>
      <c r="ALG42" s="854"/>
      <c r="ALH42" s="855"/>
      <c r="ALI42" s="856" t="str">
        <f>IFERROR(IF(OR(ALD42="日",ALD42="祝",ALD42=0,ALE42=""),"　",MAX(IF(AND(ALE42&lt;=ALI14,ALG42&gt;ALJ14),ALJ14-ALI14,IF(AND(ALE42&gt;ALI14,ALG42&lt;=ALJ14),ALG42-ALE42,IF(AND(ALE42&lt;=ALI14,ALG42&lt;=ALJ14),ALG42-ALI14,IF(AND(ALE42&gt;ALI14,ALG42&gt;ALJ14),ALJ14-ALE42,0)))),0)),0)</f>
        <v>　</v>
      </c>
      <c r="ALJ42" s="857"/>
      <c r="ALK42" s="858"/>
      <c r="ALL42" s="856" t="str">
        <f>IFERROR(IF(OR(ALD42="日",ALD42="祝",ALD42=0,ALE42=""),"　",MAX(IF(AND(ALE42&gt;ALO14,ALG42&gt;ALM14),0,IF(AND(ALE42&lt;=ALO14,ALE42&gt;ALL14,ALG42&gt;ALM14),ALO14-ALE42,IF(AND(ALE42&lt;=ALO14,ALE42&lt;=ALL14,ALG42&gt;ALM14),ALO14-ALL14,IF(AND(ALE42&gt;ALL14,ALG42&lt;=ALM14),ALG42-ALE42,IF(AND(ALE42&lt;=ALL14,ALG42&lt;=ALM14),ALG42-ALL14,0))))),0)),0)</f>
        <v>　</v>
      </c>
      <c r="ALM42" s="857"/>
      <c r="ALN42" s="858"/>
      <c r="ALO42" s="856" t="str">
        <f>IFERROR(IF(OR(ALD42="日",ALD42="祝",ALD42=0,ALE42=""),"　",MAX(IF(AND(ALE42&lt;=ALO14,ALG42&gt;ALP14),ALP14-ALO14,IF(ALG42&lt;=ALP14,0,IF(AND(ALE42&gt;ALO14,ALG42&gt;ALP14),ALP14-ALE42,0))),0)),0)</f>
        <v>　</v>
      </c>
      <c r="ALP42" s="857"/>
      <c r="ALQ42" s="858"/>
      <c r="ALR42" s="856" t="str">
        <f>IFERROR(IF(OR(ALD42="日",ALD42="祝",ALD42=0,ALE42=""),"　",MAX(IF(ALE42&gt;ALR14,ALG42-ALE42,IF(ALE42&lt;=ALR14,ALG42-ALR14,0)),0)),0)</f>
        <v>　</v>
      </c>
      <c r="ALS42" s="857"/>
      <c r="ALT42" s="858"/>
      <c r="ALU42" s="856" t="str">
        <f>IFERROR(IF(OR(ALD42="日",ALD42="祝",ALD42=0,ALE42=""),"　",MAX(IF(AND(ALE42&lt;=ALU14,ALG42&gt;ALV14),ALV14-ALU14,IF(AND(ALE42&gt;ALU14,ALG42&lt;=ALV14),ALG42-ALE42,IF(AND(ALE42&lt;=ALU14,ALG42&lt;=ALV14),ALG42-ALU14,IF(AND(ALE42&gt;ALU14,ALG42&gt;ALV14),ALV14-ALE42,0)))),0)),0)</f>
        <v>　</v>
      </c>
      <c r="ALV42" s="857"/>
      <c r="ALW42" s="858"/>
      <c r="ALX42" s="856" t="str">
        <f>IFERROR(IF(OR(ALD42="日",ALD42="祝",ALD42=0,ALE42=""),"　",MAX(IF(AND(ALE42&gt;AMA14,ALG42&gt;ALY14),0,IF(AND(ALE42&lt;=AMA14,ALE42&gt;ALX14,ALG42&gt;ALY14),AMA14-ALE42,IF(AND(ALE42&lt;=AMA14,ALE42&lt;=ALX14,ALG42&gt;ALY14),AMA14-ALX14,IF(AND(ALE42&gt;ALX14,ALG42&lt;=ALY14),ALG42-ALE42,IF(AND(ALE42&lt;=ALX14,ALG42&lt;=ALY14),ALG42-ALX14,0))))),0)),0)</f>
        <v>　</v>
      </c>
      <c r="ALY42" s="857"/>
      <c r="ALZ42" s="858"/>
      <c r="AMA42" s="856" t="str">
        <f>IFERROR(IF(OR(ALD42="日",ALD42="祝",ALD42=0,ALE42=""),"　",MAX(IF(AND(ALE42&lt;=AMA14,ALG42&gt;AMB14),AMB14-AMA14,IF(ALG42&lt;=AMB14,0,IF(AND(ALE42&gt;AMA14,ALG42&gt;AMB14),AMB14-ALE42,0))),0)),0)</f>
        <v>　</v>
      </c>
      <c r="AMB42" s="857"/>
      <c r="AMC42" s="858"/>
      <c r="AMD42" s="856" t="str">
        <f t="shared" si="18"/>
        <v>　</v>
      </c>
      <c r="AME42" s="857"/>
      <c r="AMF42" s="858"/>
      <c r="AMG42" s="859" t="str">
        <f>IF(AMJ42="×",TIME(0,0,0),IF(AMT4="非常勤",ALI42,ALU42))</f>
        <v>　</v>
      </c>
      <c r="AMH42" s="860"/>
      <c r="AMI42" s="861"/>
      <c r="AMJ42" s="352"/>
      <c r="AMK42" s="859" t="str">
        <f>IF(AMN42="×",TIME(0,0,0),IF(AMT4="非常勤",ALL42,ALX42))</f>
        <v>　</v>
      </c>
      <c r="AML42" s="860"/>
      <c r="AMM42" s="861"/>
      <c r="AMN42" s="352"/>
      <c r="AMO42" s="859" t="str">
        <f>IF(AMR42="×",TIME(0,0,0),IF(AMT4="非常勤",ALO42,AMA42))</f>
        <v>　</v>
      </c>
      <c r="AMP42" s="860"/>
      <c r="AMQ42" s="861"/>
      <c r="AMR42" s="352"/>
      <c r="AMS42" s="859" t="str">
        <f>IF(AMV42="×",TIME(0,0,0),IF(AMT4="非常勤",ALR42,AMD42))</f>
        <v>　</v>
      </c>
      <c r="AMT42" s="860"/>
      <c r="AMU42" s="861"/>
      <c r="AMV42" s="352"/>
      <c r="AMW42" s="862"/>
      <c r="AMX42" s="863"/>
      <c r="AMY42" s="862"/>
      <c r="AMZ42" s="864"/>
      <c r="ANA42" s="863"/>
      <c r="ANB42" s="865"/>
      <c r="ANC42" s="866"/>
      <c r="AND42" s="866"/>
      <c r="ANE42" s="867"/>
      <c r="ANF42" s="377">
        <f>$A$42</f>
        <v>28</v>
      </c>
      <c r="ANG42" s="378" t="str">
        <f>$B$42</f>
        <v>火</v>
      </c>
      <c r="ANH42" s="854"/>
      <c r="ANI42" s="855"/>
      <c r="ANJ42" s="854"/>
      <c r="ANK42" s="855"/>
      <c r="ANL42" s="856" t="str">
        <f>IFERROR(IF(OR(ANG42="日",ANG42="祝",ANG42=0,ANH42=""),"　",MAX(IF(AND(ANH42&lt;=ANL14,ANJ42&gt;ANM14),ANM14-ANL14,IF(AND(ANH42&gt;ANL14,ANJ42&lt;=ANM14),ANJ42-ANH42,IF(AND(ANH42&lt;=ANL14,ANJ42&lt;=ANM14),ANJ42-ANL14,IF(AND(ANH42&gt;ANL14,ANJ42&gt;ANM14),ANM14-ANH42,0)))),0)),0)</f>
        <v>　</v>
      </c>
      <c r="ANM42" s="857"/>
      <c r="ANN42" s="858"/>
      <c r="ANO42" s="856" t="str">
        <f>IFERROR(IF(OR(ANG42="日",ANG42="祝",ANG42=0,ANH42=""),"　",MAX(IF(AND(ANH42&gt;ANR14,ANJ42&gt;ANP14),0,IF(AND(ANH42&lt;=ANR14,ANH42&gt;ANO14,ANJ42&gt;ANP14),ANR14-ANH42,IF(AND(ANH42&lt;=ANR14,ANH42&lt;=ANO14,ANJ42&gt;ANP14),ANR14-ANO14,IF(AND(ANH42&gt;ANO14,ANJ42&lt;=ANP14),ANJ42-ANH42,IF(AND(ANH42&lt;=ANO14,ANJ42&lt;=ANP14),ANJ42-ANO14,0))))),0)),0)</f>
        <v>　</v>
      </c>
      <c r="ANP42" s="857"/>
      <c r="ANQ42" s="858"/>
      <c r="ANR42" s="856" t="str">
        <f>IFERROR(IF(OR(ANG42="日",ANG42="祝",ANG42=0,ANH42=""),"　",MAX(IF(AND(ANH42&lt;=ANR14,ANJ42&gt;ANS14),ANS14-ANR14,IF(ANJ42&lt;=ANS14,0,IF(AND(ANH42&gt;ANR14,ANJ42&gt;ANS14),ANS14-ANH42,0))),0)),0)</f>
        <v>　</v>
      </c>
      <c r="ANS42" s="857"/>
      <c r="ANT42" s="858"/>
      <c r="ANU42" s="856" t="str">
        <f>IFERROR(IF(OR(ANG42="日",ANG42="祝",ANG42=0,ANH42=""),"　",MAX(IF(ANH42&gt;ANU14,ANJ42-ANH42,IF(ANH42&lt;=ANU14,ANJ42-ANU14,0)),0)),0)</f>
        <v>　</v>
      </c>
      <c r="ANV42" s="857"/>
      <c r="ANW42" s="858"/>
      <c r="ANX42" s="856" t="str">
        <f>IFERROR(IF(OR(ANG42="日",ANG42="祝",ANG42=0,ANH42=""),"　",MAX(IF(AND(ANH42&lt;=ANX14,ANJ42&gt;ANY14),ANY14-ANX14,IF(AND(ANH42&gt;ANX14,ANJ42&lt;=ANY14),ANJ42-ANH42,IF(AND(ANH42&lt;=ANX14,ANJ42&lt;=ANY14),ANJ42-ANX14,IF(AND(ANH42&gt;ANX14,ANJ42&gt;ANY14),ANY14-ANH42,0)))),0)),0)</f>
        <v>　</v>
      </c>
      <c r="ANY42" s="857"/>
      <c r="ANZ42" s="858"/>
      <c r="AOA42" s="856" t="str">
        <f>IFERROR(IF(OR(ANG42="日",ANG42="祝",ANG42=0,ANH42=""),"　",MAX(IF(AND(ANH42&gt;AOD14,ANJ42&gt;AOB14),0,IF(AND(ANH42&lt;=AOD14,ANH42&gt;AOA14,ANJ42&gt;AOB14),AOD14-ANH42,IF(AND(ANH42&lt;=AOD14,ANH42&lt;=AOA14,ANJ42&gt;AOB14),AOD14-AOA14,IF(AND(ANH42&gt;AOA14,ANJ42&lt;=AOB14),ANJ42-ANH42,IF(AND(ANH42&lt;=AOA14,ANJ42&lt;=AOB14),ANJ42-AOA14,0))))),0)),0)</f>
        <v>　</v>
      </c>
      <c r="AOB42" s="857"/>
      <c r="AOC42" s="858"/>
      <c r="AOD42" s="856" t="str">
        <f>IFERROR(IF(OR(ANG42="日",ANG42="祝",ANG42=0,ANH42=""),"　",MAX(IF(AND(ANH42&lt;=AOD14,ANJ42&gt;AOE14),AOE14-AOD14,IF(ANJ42&lt;=AOE14,0,IF(AND(ANH42&gt;AOD14,ANJ42&gt;AOE14),AOE14-ANH42,0))),0)),0)</f>
        <v>　</v>
      </c>
      <c r="AOE42" s="857"/>
      <c r="AOF42" s="858"/>
      <c r="AOG42" s="856" t="str">
        <f t="shared" si="19"/>
        <v>　</v>
      </c>
      <c r="AOH42" s="857"/>
      <c r="AOI42" s="858"/>
      <c r="AOJ42" s="859" t="str">
        <f>IF(AOM42="×",TIME(0,0,0),IF(AOW4="非常勤",ANL42,ANX42))</f>
        <v>　</v>
      </c>
      <c r="AOK42" s="860"/>
      <c r="AOL42" s="861"/>
      <c r="AOM42" s="352"/>
      <c r="AON42" s="859" t="str">
        <f>IF(AOQ42="×",TIME(0,0,0),IF(AOW4="非常勤",ANO42,AOA42))</f>
        <v>　</v>
      </c>
      <c r="AOO42" s="860"/>
      <c r="AOP42" s="861"/>
      <c r="AOQ42" s="352"/>
      <c r="AOR42" s="859" t="str">
        <f>IF(AOU42="×",TIME(0,0,0),IF(AOW4="非常勤",ANR42,AOD42))</f>
        <v>　</v>
      </c>
      <c r="AOS42" s="860"/>
      <c r="AOT42" s="861"/>
      <c r="AOU42" s="352"/>
      <c r="AOV42" s="859" t="str">
        <f>IF(AOY42="×",TIME(0,0,0),IF(AOW4="非常勤",ANU42,AOG42))</f>
        <v>　</v>
      </c>
      <c r="AOW42" s="860"/>
      <c r="AOX42" s="861"/>
      <c r="AOY42" s="352"/>
      <c r="AOZ42" s="862"/>
      <c r="APA42" s="863"/>
      <c r="APB42" s="862"/>
      <c r="APC42" s="864"/>
      <c r="APD42" s="863"/>
      <c r="APE42" s="865"/>
      <c r="APF42" s="866"/>
      <c r="APG42" s="866"/>
      <c r="APH42" s="867"/>
    </row>
    <row r="43" spans="1:1100" ht="15" customHeight="1">
      <c r="A43" s="377">
        <f>DAY(DATE('別紙2-1【初めに入力】'!$W$2,'別紙2-1【初めに入力】'!$Q$2,A42+1))</f>
        <v>29</v>
      </c>
      <c r="B43" s="378" t="str">
        <f>IF(IFERROR(MATCH(DATE('別紙2-1【初めに入力】'!$W$2,'別紙2-1【初めに入力】'!$Q$2,$A43),万年カレンダー・祝日!$K$2:$K$27,0),0)&gt;=1,"祝",TEXT(WEEKDAY(DATE('別紙2-1【初めに入力】'!$W$2,'別紙2-1【初めに入力】'!$Q$2,'別表_個別勤務状況（1～20）'!A43)),"aaa"))</f>
        <v>水</v>
      </c>
      <c r="C43" s="797"/>
      <c r="D43" s="797"/>
      <c r="E43" s="797"/>
      <c r="F43" s="797"/>
      <c r="G43" s="856" t="str">
        <f>IFERROR(IF(OR(B43="日",B43="祝",B43=0,C43=""),"　",MAX(IF(AND(C43&lt;=G14,E43&gt;H14),H14-G14,IF(AND(C43&gt;G14,E43&lt;=H14),E43-C43,IF(AND(C43&lt;=G14,E43&lt;=H14),E43-G14,IF(AND(C43&gt;G14,E43&gt;H14),H14-C43,0)))),0)),0)</f>
        <v>　</v>
      </c>
      <c r="H43" s="857"/>
      <c r="I43" s="858"/>
      <c r="J43" s="856" t="str">
        <f>IFERROR(IF(OR(B43="日",B43="祝",B43=0,C43=""),"　",MAX(IF(AND(C43&gt;M14,E43&gt;K14),0,IF(AND(C43&lt;=M14,C43&gt;J14,E43&gt;K14),M14-C43,IF(AND(C43&lt;=M14,C43&lt;=J14,E43&gt;K14),M14-J14,IF(AND(C43&gt;J14,E43&lt;=K14),E43-C43,IF(AND(C43&lt;=J14,E43&lt;=K14),E43-J14,0))))),0)),0)</f>
        <v>　</v>
      </c>
      <c r="K43" s="857"/>
      <c r="L43" s="858"/>
      <c r="M43" s="856" t="str">
        <f>IFERROR(IF(OR(B43="日",B43="祝",B43=0,C43=""),"　",MAX(IF(AND(C43&lt;=M14,E43&gt;N14),N14-M14,IF(E43&lt;=N14,0,IF(AND(C43&gt;M14,E43&gt;N14),N14-C43,0))),0)),0)</f>
        <v>　</v>
      </c>
      <c r="N43" s="857"/>
      <c r="O43" s="858"/>
      <c r="P43" s="856" t="str">
        <f>IFERROR(IF(OR(B43="日",B43="祝",B43=0,C43=""),"　",MAX(IF(C43&gt;P14,E43-C43,IF(C43&lt;=P14,E43-P14,0)),0)),0)</f>
        <v>　</v>
      </c>
      <c r="Q43" s="857"/>
      <c r="R43" s="858"/>
      <c r="S43" s="856" t="str">
        <f>IFERROR(IF(OR(B43="日",B43="祝",B43=0,C43=""),"　",MAX(IF(AND(C43&lt;=S14,E43&gt;T14),T14-S14,IF(AND(C43&gt;S14,E43&lt;=T14),E43-C43,IF(AND(C43&lt;=S14,E43&lt;=T14),E43-S14,IF(AND(C43&gt;S14,E43&gt;T14),T14-C43,0)))),0)),0)</f>
        <v>　</v>
      </c>
      <c r="T43" s="857"/>
      <c r="U43" s="858"/>
      <c r="V43" s="856" t="str">
        <f>IFERROR(IF(OR(B43="日",B43="祝",B43=0,C43=""),"　",MAX(IF(AND(C43&gt;Y14,E43&gt;W14),0,IF(AND(C43&lt;=Y14,C43&gt;V14,E43&gt;W14),Y14-C43,IF(AND(C43&lt;=Y14,C43&lt;=V14,E43&gt;W14),Y14-V14,IF(AND(C43&gt;V14,E43&lt;=W14),E43-C43,IF(AND(C43&lt;=V14,E43&lt;=W14),E43-V14,0))))),0)),0)</f>
        <v>　</v>
      </c>
      <c r="W43" s="857"/>
      <c r="X43" s="858"/>
      <c r="Y43" s="856" t="str">
        <f>IFERROR(IF(OR(B43="日",B43="祝",B43=0,C43=""),"　",MAX(IF(AND(C43&lt;=Y14,E43&gt;Z14),Z14-Y14,IF(E43&lt;=Z14,0,IF(AND(C43&gt;Y14,E43&gt;Z14),Z14-C43,0))),0)),0)</f>
        <v>　</v>
      </c>
      <c r="Z43" s="857"/>
      <c r="AA43" s="858"/>
      <c r="AB43" s="856" t="str">
        <f t="shared" si="0"/>
        <v>　</v>
      </c>
      <c r="AC43" s="857"/>
      <c r="AD43" s="858"/>
      <c r="AE43" s="954" t="str">
        <f>IF(AH43="×",TIME(0,0,0),IF(AR4="非常勤",G43,S43))</f>
        <v>　</v>
      </c>
      <c r="AF43" s="885"/>
      <c r="AG43" s="885"/>
      <c r="AH43" s="352"/>
      <c r="AI43" s="954" t="str">
        <f>IF(AL43="×",TIME(0,0,0),IF(AR4="非常勤",J43,V43))</f>
        <v>　</v>
      </c>
      <c r="AJ43" s="885"/>
      <c r="AK43" s="885"/>
      <c r="AL43" s="352"/>
      <c r="AM43" s="954" t="str">
        <f>IF(AP43="×",TIME(0,0,0),IF(AR4="非常勤",M43,Y43))</f>
        <v>　</v>
      </c>
      <c r="AN43" s="885"/>
      <c r="AO43" s="885"/>
      <c r="AP43" s="352"/>
      <c r="AQ43" s="954" t="str">
        <f>IF(AT43="×",TIME(0,0,0),IF(AR4="非常勤",P43,AB43))</f>
        <v>　</v>
      </c>
      <c r="AR43" s="885"/>
      <c r="AS43" s="955"/>
      <c r="AT43" s="352"/>
      <c r="AU43" s="956"/>
      <c r="AV43" s="956"/>
      <c r="AW43" s="862"/>
      <c r="AX43" s="864"/>
      <c r="AY43" s="863"/>
      <c r="AZ43" s="865"/>
      <c r="BA43" s="866"/>
      <c r="BB43" s="866"/>
      <c r="BC43" s="867"/>
      <c r="BD43" s="377">
        <f>$A$43</f>
        <v>29</v>
      </c>
      <c r="BE43" s="378" t="str">
        <f>$B$43</f>
        <v>水</v>
      </c>
      <c r="BF43" s="854"/>
      <c r="BG43" s="855"/>
      <c r="BH43" s="854"/>
      <c r="BI43" s="855"/>
      <c r="BJ43" s="856" t="str">
        <f>IFERROR(IF(OR(BE43="日",BE43="祝",BE43=0,BF43=""),"　",MAX(IF(AND(BF43&lt;=BJ14,BH43&gt;BK14),BK14-BJ14,IF(AND(BF43&gt;BJ14,BH43&lt;=BK14),BH43-BF43,IF(AND(BF43&lt;=BJ14,BH43&lt;=BK14),BH43-BJ14,IF(AND(BF43&gt;BJ14,BH43&gt;BK14),BK14-BF43,0)))),0)),0)</f>
        <v>　</v>
      </c>
      <c r="BK43" s="857"/>
      <c r="BL43" s="858"/>
      <c r="BM43" s="856" t="str">
        <f>IFERROR(IF(OR(BE43="日",BE43="祝",BE43=0,BF43=""),"　",MAX(IF(AND(BF43&gt;BP14,BH43&gt;BN14),0,IF(AND(BF43&lt;=BP14,BF43&gt;BM14,BH43&gt;BN14),BP14-BF43,IF(AND(BF43&lt;=BP14,BF43&lt;=BM14,BH43&gt;BN14),BP14-BM14,IF(AND(BF43&gt;BM14,BH43&lt;=BN14),BH43-BF43,IF(AND(BF43&lt;=BM14,BH43&lt;=BN14),BH43-BM14,0))))),0)),0)</f>
        <v>　</v>
      </c>
      <c r="BN43" s="857"/>
      <c r="BO43" s="858"/>
      <c r="BP43" s="856" t="str">
        <f>IFERROR(IF(OR(BE43="日",BE43="祝",BE43=0,BF43=""),"　",MAX(IF(AND(BF43&lt;=BP14,BH43&gt;BQ14),BQ14-BP14,IF(BH43&lt;=BQ14,0,IF(AND(BF43&gt;BP14,BH43&gt;BQ14),BQ14-BF43,0))),0)),0)</f>
        <v>　</v>
      </c>
      <c r="BQ43" s="857"/>
      <c r="BR43" s="858"/>
      <c r="BS43" s="856" t="str">
        <f>IFERROR(IF(OR(BE43="日",BE43="祝",BE43=0,BF43=""),"　",MAX(IF(BF43&gt;BS14,BH43-BF43,IF(BF43&lt;=BS14,BH43-BS14,0)),0)),0)</f>
        <v>　</v>
      </c>
      <c r="BT43" s="857"/>
      <c r="BU43" s="858"/>
      <c r="BV43" s="856" t="str">
        <f>IFERROR(IF(OR(BE43="日",BE43="祝",BE43=0,BF43=""),"　",MAX(IF(AND(BF43&lt;=BV14,BH43&gt;BW14),BW14-BV14,IF(AND(BF43&gt;BV14,BH43&lt;=BW14),BH43-BF43,IF(AND(BF43&lt;=BV14,BH43&lt;=BW14),BH43-BV14,IF(AND(BF43&gt;BV14,BH43&gt;BW14),BW14-BF43,0)))),0)),0)</f>
        <v>　</v>
      </c>
      <c r="BW43" s="857"/>
      <c r="BX43" s="858"/>
      <c r="BY43" s="856" t="str">
        <f>IFERROR(IF(OR(BE43="日",BE43="祝",BE43=0,BF43=""),"　",MAX(IF(AND(BF43&gt;CB14,BH43&gt;BZ14),0,IF(AND(BF43&lt;=CB14,BF43&gt;BY14,BH43&gt;BZ14),CB14-BF43,IF(AND(BF43&lt;=CB14,BF43&lt;=BY14,BH43&gt;BZ14),CB14-BY14,IF(AND(BF43&gt;BY14,BH43&lt;=BZ14),BH43-BF43,IF(AND(BF43&lt;=BY14,BH43&lt;=BZ14),BH43-BY14,0))))),0)),0)</f>
        <v>　</v>
      </c>
      <c r="BZ43" s="857"/>
      <c r="CA43" s="858"/>
      <c r="CB43" s="856" t="str">
        <f>IFERROR(IF(OR(BE43="日",BE43="祝",BE43=0,BF43=""),"　",MAX(IF(AND(BF43&lt;=CB14,BH43&gt;CC14),CC14-CB14,IF(BH43&lt;=CC14,0,IF(AND(BF43&gt;CB14,BH43&gt;CC14),CC14-BF43,0))),0)),0)</f>
        <v>　</v>
      </c>
      <c r="CC43" s="857"/>
      <c r="CD43" s="858"/>
      <c r="CE43" s="856" t="str">
        <f t="shared" si="1"/>
        <v>　</v>
      </c>
      <c r="CF43" s="857"/>
      <c r="CG43" s="858"/>
      <c r="CH43" s="859" t="str">
        <f>IF(CK43="×",TIME(0,0,0),IF(CU4="非常勤",BJ43,BV43))</f>
        <v>　</v>
      </c>
      <c r="CI43" s="860"/>
      <c r="CJ43" s="861"/>
      <c r="CK43" s="352"/>
      <c r="CL43" s="859" t="str">
        <f>IF(CO43="×",TIME(0,0,0),IF(CU4="非常勤",BM43,BY43))</f>
        <v>　</v>
      </c>
      <c r="CM43" s="860"/>
      <c r="CN43" s="861"/>
      <c r="CO43" s="352"/>
      <c r="CP43" s="859" t="str">
        <f>IF(CS43="×",TIME(0,0,0),IF(CU4="非常勤",BP43,CB43))</f>
        <v>　</v>
      </c>
      <c r="CQ43" s="860"/>
      <c r="CR43" s="861"/>
      <c r="CS43" s="352"/>
      <c r="CT43" s="859" t="str">
        <f>IF(CW43="×",TIME(0,0,0),IF(CU4="非常勤",BS43,CE43))</f>
        <v>　</v>
      </c>
      <c r="CU43" s="860"/>
      <c r="CV43" s="861"/>
      <c r="CW43" s="352"/>
      <c r="CX43" s="862"/>
      <c r="CY43" s="863"/>
      <c r="CZ43" s="862"/>
      <c r="DA43" s="864"/>
      <c r="DB43" s="863"/>
      <c r="DC43" s="865"/>
      <c r="DD43" s="866"/>
      <c r="DE43" s="866"/>
      <c r="DF43" s="867"/>
      <c r="DG43" s="377">
        <f>$A$43</f>
        <v>29</v>
      </c>
      <c r="DH43" s="378" t="str">
        <f>$B$43</f>
        <v>水</v>
      </c>
      <c r="DI43" s="854"/>
      <c r="DJ43" s="855"/>
      <c r="DK43" s="854"/>
      <c r="DL43" s="855"/>
      <c r="DM43" s="856" t="str">
        <f>IFERROR(IF(OR(DH43="日",DH43="祝",DH43=0,DI43=""),"　",MAX(IF(AND(DI43&lt;=DM14,DK43&gt;DN14),DN14-DM14,IF(AND(DI43&gt;DM14,DK43&lt;=DN14),DK43-DI43,IF(AND(DI43&lt;=DM14,DK43&lt;=DN14),DK43-DM14,IF(AND(DI43&gt;DM14,DK43&gt;DN14),DN14-DI43,0)))),0)),0)</f>
        <v>　</v>
      </c>
      <c r="DN43" s="857"/>
      <c r="DO43" s="858"/>
      <c r="DP43" s="856" t="str">
        <f>IFERROR(IF(OR(DH43="日",DH43="祝",DH43=0,DI43=""),"　",MAX(IF(AND(DI43&gt;DS14,DK43&gt;DQ14),0,IF(AND(DI43&lt;=DS14,DI43&gt;DP14,DK43&gt;DQ14),DS14-DI43,IF(AND(DI43&lt;=DS14,DI43&lt;=DP14,DK43&gt;DQ14),DS14-DP14,IF(AND(DI43&gt;DP14,DK43&lt;=DQ14),DK43-DI43,IF(AND(DI43&lt;=DP14,DK43&lt;=DQ14),DK43-DP14,0))))),0)),0)</f>
        <v>　</v>
      </c>
      <c r="DQ43" s="857"/>
      <c r="DR43" s="858"/>
      <c r="DS43" s="856" t="str">
        <f>IFERROR(IF(OR(DH43="日",DH43="祝",DH43=0,DI43=""),"　",MAX(IF(AND(DI43&lt;=DS14,DK43&gt;DT14),DT14-DS14,IF(DK43&lt;=DT14,0,IF(AND(DI43&gt;DS14,DK43&gt;DT14),DT14-DI43,0))),0)),0)</f>
        <v>　</v>
      </c>
      <c r="DT43" s="857"/>
      <c r="DU43" s="858"/>
      <c r="DV43" s="856" t="str">
        <f>IFERROR(IF(OR(DH43="日",DH43="祝",DH43=0,DI43=""),"　",MAX(IF(DI43&gt;DV14,DK43-DI43,IF(DI43&lt;=DV14,DK43-DV14,0)),0)),0)</f>
        <v>　</v>
      </c>
      <c r="DW43" s="857"/>
      <c r="DX43" s="858"/>
      <c r="DY43" s="856" t="str">
        <f>IFERROR(IF(OR(DH43="日",DH43="祝",DH43=0,DI43=""),"　",MAX(IF(AND(DI43&lt;=DY14,DK43&gt;DZ14),DZ14-DY14,IF(AND(DI43&gt;DY14,DK43&lt;=DZ14),DK43-DI43,IF(AND(DI43&lt;=DY14,DK43&lt;=DZ14),DK43-DY14,IF(AND(DI43&gt;DY14,DK43&gt;DZ14),DZ14-DI43,0)))),0)),0)</f>
        <v>　</v>
      </c>
      <c r="DZ43" s="857"/>
      <c r="EA43" s="858"/>
      <c r="EB43" s="856" t="str">
        <f>IFERROR(IF(OR(DH43="日",DH43="祝",DH43=0,DI43=""),"　",MAX(IF(AND(DI43&gt;EE14,DK43&gt;EC14),0,IF(AND(DI43&lt;=EE14,DI43&gt;EB14,DK43&gt;EC14),EE14-DI43,IF(AND(DI43&lt;=EE14,DI43&lt;=EB14,DK43&gt;EC14),EE14-EB14,IF(AND(DI43&gt;EB14,DK43&lt;=EC14),DK43-DI43,IF(AND(DI43&lt;=EB14,DK43&lt;=EC14),DK43-EB14,0))))),0)),0)</f>
        <v>　</v>
      </c>
      <c r="EC43" s="857"/>
      <c r="ED43" s="858"/>
      <c r="EE43" s="856" t="str">
        <f>IFERROR(IF(OR(DH43="日",DH43="祝",DH43=0,DI43=""),"　",MAX(IF(AND(DI43&lt;=EE14,DK43&gt;EF14),EF14-EE14,IF(DK43&lt;=EF14,0,IF(AND(DI43&gt;EE14,DK43&gt;EF14),EF14-DI43,0))),0)),0)</f>
        <v>　</v>
      </c>
      <c r="EF43" s="857"/>
      <c r="EG43" s="858"/>
      <c r="EH43" s="856" t="str">
        <f t="shared" si="2"/>
        <v>　</v>
      </c>
      <c r="EI43" s="857"/>
      <c r="EJ43" s="858"/>
      <c r="EK43" s="859" t="str">
        <f>IF(EN43="×",TIME(0,0,0),IF(EX4="非常勤",DM43,DY43))</f>
        <v>　</v>
      </c>
      <c r="EL43" s="860"/>
      <c r="EM43" s="861"/>
      <c r="EN43" s="352"/>
      <c r="EO43" s="859" t="str">
        <f>IF(ER43="×",TIME(0,0,0),IF(EX4="非常勤",DP43,EB43))</f>
        <v>　</v>
      </c>
      <c r="EP43" s="860"/>
      <c r="EQ43" s="861"/>
      <c r="ER43" s="352"/>
      <c r="ES43" s="859" t="str">
        <f>IF(EV43="×",TIME(0,0,0),IF(EX4="非常勤",DS43,EE43))</f>
        <v>　</v>
      </c>
      <c r="ET43" s="860"/>
      <c r="EU43" s="861"/>
      <c r="EV43" s="352"/>
      <c r="EW43" s="859" t="str">
        <f>IF(EZ43="×",TIME(0,0,0),IF(EX4="非常勤",DV43,EH43))</f>
        <v>　</v>
      </c>
      <c r="EX43" s="860"/>
      <c r="EY43" s="861"/>
      <c r="EZ43" s="352"/>
      <c r="FA43" s="862"/>
      <c r="FB43" s="863"/>
      <c r="FC43" s="862"/>
      <c r="FD43" s="864"/>
      <c r="FE43" s="863"/>
      <c r="FF43" s="865"/>
      <c r="FG43" s="866"/>
      <c r="FH43" s="866"/>
      <c r="FI43" s="867"/>
      <c r="FJ43" s="377">
        <f>$A$43</f>
        <v>29</v>
      </c>
      <c r="FK43" s="378" t="str">
        <f>$B$43</f>
        <v>水</v>
      </c>
      <c r="FL43" s="854"/>
      <c r="FM43" s="855"/>
      <c r="FN43" s="854"/>
      <c r="FO43" s="855"/>
      <c r="FP43" s="856" t="str">
        <f>IFERROR(IF(OR(FK43="日",FK43="祝",FK43=0,FL43=""),"　",MAX(IF(AND(FL43&lt;=FP14,FN43&gt;FQ14),FQ14-FP14,IF(AND(FL43&gt;FP14,FN43&lt;=FQ14),FN43-FL43,IF(AND(FL43&lt;=FP14,FN43&lt;=FQ14),FN43-FP14,IF(AND(FL43&gt;FP14,FN43&gt;FQ14),FQ14-FL43,0)))),0)),0)</f>
        <v>　</v>
      </c>
      <c r="FQ43" s="857"/>
      <c r="FR43" s="858"/>
      <c r="FS43" s="856" t="str">
        <f>IFERROR(IF(OR(FK43="日",FK43="祝",FK43=0,FL43=""),"　",MAX(IF(AND(FL43&gt;FV14,FN43&gt;FT14),0,IF(AND(FL43&lt;=FV14,FL43&gt;FS14,FN43&gt;FT14),FV14-FL43,IF(AND(FL43&lt;=FV14,FL43&lt;=FS14,FN43&gt;FT14),FV14-FS14,IF(AND(FL43&gt;FS14,FN43&lt;=FT14),FN43-FL43,IF(AND(FL43&lt;=FS14,FN43&lt;=FT14),FN43-FS14,0))))),0)),0)</f>
        <v>　</v>
      </c>
      <c r="FT43" s="857"/>
      <c r="FU43" s="858"/>
      <c r="FV43" s="856" t="str">
        <f>IFERROR(IF(OR(FK43="日",FK43="祝",FK43=0,FL43=""),"　",MAX(IF(AND(FL43&lt;=FV14,FN43&gt;FW14),FW14-FV14,IF(FN43&lt;=FW14,0,IF(AND(FL43&gt;FV14,FN43&gt;FW14),FW14-FL43,0))),0)),0)</f>
        <v>　</v>
      </c>
      <c r="FW43" s="857"/>
      <c r="FX43" s="858"/>
      <c r="FY43" s="856" t="str">
        <f>IFERROR(IF(OR(FK43="日",FK43="祝",FK43=0,FL43=""),"　",MAX(IF(FL43&gt;FY14,FN43-FL43,IF(FL43&lt;=FY14,FN43-FY14,0)),0)),0)</f>
        <v>　</v>
      </c>
      <c r="FZ43" s="857"/>
      <c r="GA43" s="858"/>
      <c r="GB43" s="856" t="str">
        <f>IFERROR(IF(OR(FK43="日",FK43="祝",FK43=0,FL43=""),"　",MAX(IF(AND(FL43&lt;=GB14,FN43&gt;GC14),GC14-GB14,IF(AND(FL43&gt;GB14,FN43&lt;=GC14),FN43-FL43,IF(AND(FL43&lt;=GB14,FN43&lt;=GC14),FN43-GB14,IF(AND(FL43&gt;GB14,FN43&gt;GC14),GC14-FL43,0)))),0)),0)</f>
        <v>　</v>
      </c>
      <c r="GC43" s="857"/>
      <c r="GD43" s="858"/>
      <c r="GE43" s="856" t="str">
        <f>IFERROR(IF(OR(FK43="日",FK43="祝",FK43=0,FL43=""),"　",MAX(IF(AND(FL43&gt;GH14,FN43&gt;GF14),0,IF(AND(FL43&lt;=GH14,FL43&gt;GE14,FN43&gt;GF14),GH14-FL43,IF(AND(FL43&lt;=GH14,FL43&lt;=GE14,FN43&gt;GF14),GH14-GE14,IF(AND(FL43&gt;GE14,FN43&lt;=GF14),FN43-FL43,IF(AND(FL43&lt;=GE14,FN43&lt;=GF14),FN43-GE14,0))))),0)),0)</f>
        <v>　</v>
      </c>
      <c r="GF43" s="857"/>
      <c r="GG43" s="858"/>
      <c r="GH43" s="856" t="str">
        <f>IFERROR(IF(OR(FK43="日",FK43="祝",FK43=0,FL43=""),"　",MAX(IF(AND(FL43&lt;=GH14,FN43&gt;GI14),GI14-GH14,IF(FN43&lt;=GI14,0,IF(AND(FL43&gt;GH14,FN43&gt;GI14),GI14-FL43,0))),0)),0)</f>
        <v>　</v>
      </c>
      <c r="GI43" s="857"/>
      <c r="GJ43" s="858"/>
      <c r="GK43" s="856" t="str">
        <f t="shared" si="3"/>
        <v>　</v>
      </c>
      <c r="GL43" s="857"/>
      <c r="GM43" s="858"/>
      <c r="GN43" s="859" t="str">
        <f>IF(GQ43="×",TIME(0,0,0),IF(HA4="非常勤",FP43,GB43))</f>
        <v>　</v>
      </c>
      <c r="GO43" s="860"/>
      <c r="GP43" s="861"/>
      <c r="GQ43" s="352"/>
      <c r="GR43" s="859" t="str">
        <f>IF(GU43="×",TIME(0,0,0),IF(HA4="非常勤",FS43,GE43))</f>
        <v>　</v>
      </c>
      <c r="GS43" s="860"/>
      <c r="GT43" s="861"/>
      <c r="GU43" s="352"/>
      <c r="GV43" s="859" t="str">
        <f>IF(GY43="×",TIME(0,0,0),IF(HA4="非常勤",FV43,GH43))</f>
        <v>　</v>
      </c>
      <c r="GW43" s="860"/>
      <c r="GX43" s="861"/>
      <c r="GY43" s="352"/>
      <c r="GZ43" s="859" t="str">
        <f>IF(HC43="×",TIME(0,0,0),IF(HA4="非常勤",FY43,GK43))</f>
        <v>　</v>
      </c>
      <c r="HA43" s="860"/>
      <c r="HB43" s="861"/>
      <c r="HC43" s="352"/>
      <c r="HD43" s="862"/>
      <c r="HE43" s="863"/>
      <c r="HF43" s="862"/>
      <c r="HG43" s="864"/>
      <c r="HH43" s="863"/>
      <c r="HI43" s="865"/>
      <c r="HJ43" s="866"/>
      <c r="HK43" s="866"/>
      <c r="HL43" s="867"/>
      <c r="HM43" s="377">
        <f>$A$43</f>
        <v>29</v>
      </c>
      <c r="HN43" s="378" t="str">
        <f>$B$43</f>
        <v>水</v>
      </c>
      <c r="HO43" s="854"/>
      <c r="HP43" s="855"/>
      <c r="HQ43" s="854"/>
      <c r="HR43" s="855"/>
      <c r="HS43" s="856" t="str">
        <f>IFERROR(IF(OR(HN43="日",HN43="祝",HN43=0,HO43=""),"　",MAX(IF(AND(HO43&lt;=HS14,HQ43&gt;HT14),HT14-HS14,IF(AND(HO43&gt;HS14,HQ43&lt;=HT14),HQ43-HO43,IF(AND(HO43&lt;=HS14,HQ43&lt;=HT14),HQ43-HS14,IF(AND(HO43&gt;HS14,HQ43&gt;HT14),HT14-HO43,0)))),0)),0)</f>
        <v>　</v>
      </c>
      <c r="HT43" s="857"/>
      <c r="HU43" s="858"/>
      <c r="HV43" s="856" t="str">
        <f>IFERROR(IF(OR(HN43="日",HN43="祝",HN43=0,HO43=""),"　",MAX(IF(AND(HO43&gt;HY14,HQ43&gt;HW14),0,IF(AND(HO43&lt;=HY14,HO43&gt;HV14,HQ43&gt;HW14),HY14-HO43,IF(AND(HO43&lt;=HY14,HO43&lt;=HV14,HQ43&gt;HW14),HY14-HV14,IF(AND(HO43&gt;HV14,HQ43&lt;=HW14),HQ43-HO43,IF(AND(HO43&lt;=HV14,HQ43&lt;=HW14),HQ43-HV14,0))))),0)),0)</f>
        <v>　</v>
      </c>
      <c r="HW43" s="857"/>
      <c r="HX43" s="858"/>
      <c r="HY43" s="856" t="str">
        <f>IFERROR(IF(OR(HN43="日",HN43="祝",HN43=0,HO43=""),"　",MAX(IF(AND(HO43&lt;=HY14,HQ43&gt;HZ14),HZ14-HY14,IF(HQ43&lt;=HZ14,0,IF(AND(HO43&gt;HY14,HQ43&gt;HZ14),HZ14-HO43,0))),0)),0)</f>
        <v>　</v>
      </c>
      <c r="HZ43" s="857"/>
      <c r="IA43" s="858"/>
      <c r="IB43" s="856" t="str">
        <f>IFERROR(IF(OR(HN43="日",HN43="祝",HN43=0,HO43=""),"　",MAX(IF(HO43&gt;IB14,HQ43-HO43,IF(HO43&lt;=IB14,HQ43-IB14,0)),0)),0)</f>
        <v>　</v>
      </c>
      <c r="IC43" s="857"/>
      <c r="ID43" s="858"/>
      <c r="IE43" s="856" t="str">
        <f>IFERROR(IF(OR(HN43="日",HN43="祝",HN43=0,HO43=""),"　",MAX(IF(AND(HO43&lt;=IE14,HQ43&gt;IF14),IF14-IE14,IF(AND(HO43&gt;IE14,HQ43&lt;=IF14),HQ43-HO43,IF(AND(HO43&lt;=IE14,HQ43&lt;=IF14),HQ43-IE14,IF(AND(HO43&gt;IE14,HQ43&gt;IF14),IF14-HO43,0)))),0)),0)</f>
        <v>　</v>
      </c>
      <c r="IF43" s="857"/>
      <c r="IG43" s="858"/>
      <c r="IH43" s="856" t="str">
        <f>IFERROR(IF(OR(HN43="日",HN43="祝",HN43=0,HO43=""),"　",MAX(IF(AND(HO43&gt;IK14,HQ43&gt;II14),0,IF(AND(HO43&lt;=IK14,HO43&gt;IH14,HQ43&gt;II14),IK14-HO43,IF(AND(HO43&lt;=IK14,HO43&lt;=IH14,HQ43&gt;II14),IK14-IH14,IF(AND(HO43&gt;IH14,HQ43&lt;=II14),HQ43-HO43,IF(AND(HO43&lt;=IH14,HQ43&lt;=II14),HQ43-IH14,0))))),0)),0)</f>
        <v>　</v>
      </c>
      <c r="II43" s="857"/>
      <c r="IJ43" s="858"/>
      <c r="IK43" s="856" t="str">
        <f>IFERROR(IF(OR(HN43="日",HN43="祝",HN43=0,HO43=""),"　",MAX(IF(AND(HO43&lt;=IK14,HQ43&gt;IL14),IL14-IK14,IF(HQ43&lt;=IL14,0,IF(AND(HO43&gt;IK14,HQ43&gt;IL14),IL14-HO43,0))),0)),0)</f>
        <v>　</v>
      </c>
      <c r="IL43" s="857"/>
      <c r="IM43" s="858"/>
      <c r="IN43" s="856" t="str">
        <f t="shared" si="4"/>
        <v>　</v>
      </c>
      <c r="IO43" s="857"/>
      <c r="IP43" s="858"/>
      <c r="IQ43" s="859" t="str">
        <f>IF(IT43="×",TIME(0,0,0),IF(JD4="非常勤",HS43,IE43))</f>
        <v>　</v>
      </c>
      <c r="IR43" s="860"/>
      <c r="IS43" s="861"/>
      <c r="IT43" s="352"/>
      <c r="IU43" s="859" t="str">
        <f>IF(IX43="×",TIME(0,0,0),IF(JD4="非常勤",HV43,IH43))</f>
        <v>　</v>
      </c>
      <c r="IV43" s="860"/>
      <c r="IW43" s="861"/>
      <c r="IX43" s="352"/>
      <c r="IY43" s="859" t="str">
        <f>IF(JB43="×",TIME(0,0,0),IF(JD4="非常勤",HY43,IK43))</f>
        <v>　</v>
      </c>
      <c r="IZ43" s="860"/>
      <c r="JA43" s="861"/>
      <c r="JB43" s="352"/>
      <c r="JC43" s="859" t="str">
        <f>IF(JF43="×",TIME(0,0,0),IF(JD4="非常勤",IB43,IN43))</f>
        <v>　</v>
      </c>
      <c r="JD43" s="860"/>
      <c r="JE43" s="861"/>
      <c r="JF43" s="352"/>
      <c r="JG43" s="862"/>
      <c r="JH43" s="863"/>
      <c r="JI43" s="862"/>
      <c r="JJ43" s="864"/>
      <c r="JK43" s="863"/>
      <c r="JL43" s="865"/>
      <c r="JM43" s="866"/>
      <c r="JN43" s="866"/>
      <c r="JO43" s="867"/>
      <c r="JP43" s="377">
        <f>$A$43</f>
        <v>29</v>
      </c>
      <c r="JQ43" s="378" t="str">
        <f>$B$43</f>
        <v>水</v>
      </c>
      <c r="JR43" s="854"/>
      <c r="JS43" s="855"/>
      <c r="JT43" s="854"/>
      <c r="JU43" s="855"/>
      <c r="JV43" s="856" t="str">
        <f>IFERROR(IF(OR(JQ43="日",JQ43="祝",JQ43=0,JR43=""),"　",MAX(IF(AND(JR43&lt;=JV14,JT43&gt;JW14),JW14-JV14,IF(AND(JR43&gt;JV14,JT43&lt;=JW14),JT43-JR43,IF(AND(JR43&lt;=JV14,JT43&lt;=JW14),JT43-JV14,IF(AND(JR43&gt;JV14,JT43&gt;JW14),JW14-JR43,0)))),0)),0)</f>
        <v>　</v>
      </c>
      <c r="JW43" s="857"/>
      <c r="JX43" s="858"/>
      <c r="JY43" s="856" t="str">
        <f>IFERROR(IF(OR(JQ43="日",JQ43="祝",JQ43=0,JR43=""),"　",MAX(IF(AND(JR43&gt;KB14,JT43&gt;JZ14),0,IF(AND(JR43&lt;=KB14,JR43&gt;JY14,JT43&gt;JZ14),KB14-JR43,IF(AND(JR43&lt;=KB14,JR43&lt;=JY14,JT43&gt;JZ14),KB14-JY14,IF(AND(JR43&gt;JY14,JT43&lt;=JZ14),JT43-JR43,IF(AND(JR43&lt;=JY14,JT43&lt;=JZ14),JT43-JY14,0))))),0)),0)</f>
        <v>　</v>
      </c>
      <c r="JZ43" s="857"/>
      <c r="KA43" s="858"/>
      <c r="KB43" s="856" t="str">
        <f>IFERROR(IF(OR(JQ43="日",JQ43="祝",JQ43=0,JR43=""),"　",MAX(IF(AND(JR43&lt;=KB14,JT43&gt;KC14),KC14-KB14,IF(JT43&lt;=KC14,0,IF(AND(JR43&gt;KB14,JT43&gt;KC14),KC14-JR43,0))),0)),0)</f>
        <v>　</v>
      </c>
      <c r="KC43" s="857"/>
      <c r="KD43" s="858"/>
      <c r="KE43" s="856" t="str">
        <f>IFERROR(IF(OR(JQ43="日",JQ43="祝",JQ43=0,JR43=""),"　",MAX(IF(JR43&gt;KE14,JT43-JR43,IF(JR43&lt;=KE14,JT43-KE14,0)),0)),0)</f>
        <v>　</v>
      </c>
      <c r="KF43" s="857"/>
      <c r="KG43" s="858"/>
      <c r="KH43" s="856" t="str">
        <f>IFERROR(IF(OR(JQ43="日",JQ43="祝",JQ43=0,JR43=""),"　",MAX(IF(AND(JR43&lt;=KH14,JT43&gt;KI14),KI14-KH14,IF(AND(JR43&gt;KH14,JT43&lt;=KI14),JT43-JR43,IF(AND(JR43&lt;=KH14,JT43&lt;=KI14),JT43-KH14,IF(AND(JR43&gt;KH14,JT43&gt;KI14),KI14-JR43,0)))),0)),0)</f>
        <v>　</v>
      </c>
      <c r="KI43" s="857"/>
      <c r="KJ43" s="858"/>
      <c r="KK43" s="856" t="str">
        <f>IFERROR(IF(OR(JQ43="日",JQ43="祝",JQ43=0,JR43=""),"　",MAX(IF(AND(JR43&gt;KN14,JT43&gt;KL14),0,IF(AND(JR43&lt;=KN14,JR43&gt;KK14,JT43&gt;KL14),KN14-JR43,IF(AND(JR43&lt;=KN14,JR43&lt;=KK14,JT43&gt;KL14),KN14-KK14,IF(AND(JR43&gt;KK14,JT43&lt;=KL14),JT43-JR43,IF(AND(JR43&lt;=KK14,JT43&lt;=KL14),JT43-KK14,0))))),0)),0)</f>
        <v>　</v>
      </c>
      <c r="KL43" s="857"/>
      <c r="KM43" s="858"/>
      <c r="KN43" s="856" t="str">
        <f>IFERROR(IF(OR(JQ43="日",JQ43="祝",JQ43=0,JR43=""),"　",MAX(IF(AND(JR43&lt;=KN14,JT43&gt;KO14),KO14-KN14,IF(JT43&lt;=KO14,0,IF(AND(JR43&gt;KN14,JT43&gt;KO14),KO14-JR43,0))),0)),0)</f>
        <v>　</v>
      </c>
      <c r="KO43" s="857"/>
      <c r="KP43" s="858"/>
      <c r="KQ43" s="856" t="str">
        <f t="shared" si="5"/>
        <v>　</v>
      </c>
      <c r="KR43" s="857"/>
      <c r="KS43" s="858"/>
      <c r="KT43" s="859" t="str">
        <f>IF(KW43="×",TIME(0,0,0),IF(LG4="非常勤",JV43,KH43))</f>
        <v>　</v>
      </c>
      <c r="KU43" s="860"/>
      <c r="KV43" s="861"/>
      <c r="KW43" s="352"/>
      <c r="KX43" s="859" t="str">
        <f>IF(LA43="×",TIME(0,0,0),IF(LG4="非常勤",JY43,KK43))</f>
        <v>　</v>
      </c>
      <c r="KY43" s="860"/>
      <c r="KZ43" s="861"/>
      <c r="LA43" s="352"/>
      <c r="LB43" s="859" t="str">
        <f>IF(LE43="×",TIME(0,0,0),IF(LG4="非常勤",KB43,KN43))</f>
        <v>　</v>
      </c>
      <c r="LC43" s="860"/>
      <c r="LD43" s="861"/>
      <c r="LE43" s="352"/>
      <c r="LF43" s="859" t="str">
        <f>IF(LI43="×",TIME(0,0,0),IF(LG4="非常勤",KE43,KQ43))</f>
        <v>　</v>
      </c>
      <c r="LG43" s="860"/>
      <c r="LH43" s="861"/>
      <c r="LI43" s="352"/>
      <c r="LJ43" s="862"/>
      <c r="LK43" s="863"/>
      <c r="LL43" s="862"/>
      <c r="LM43" s="864"/>
      <c r="LN43" s="863"/>
      <c r="LO43" s="865"/>
      <c r="LP43" s="866"/>
      <c r="LQ43" s="866"/>
      <c r="LR43" s="867"/>
      <c r="LS43" s="377">
        <f>$A$43</f>
        <v>29</v>
      </c>
      <c r="LT43" s="378" t="str">
        <f>$B$43</f>
        <v>水</v>
      </c>
      <c r="LU43" s="854"/>
      <c r="LV43" s="855"/>
      <c r="LW43" s="854"/>
      <c r="LX43" s="855"/>
      <c r="LY43" s="856" t="str">
        <f>IFERROR(IF(OR(LT43="日",LT43="祝",LT43=0,LU43=""),"　",MAX(IF(AND(LU43&lt;=LY14,LW43&gt;LZ14),LZ14-LY14,IF(AND(LU43&gt;LY14,LW43&lt;=LZ14),LW43-LU43,IF(AND(LU43&lt;=LY14,LW43&lt;=LZ14),LW43-LY14,IF(AND(LU43&gt;LY14,LW43&gt;LZ14),LZ14-LU43,0)))),0)),0)</f>
        <v>　</v>
      </c>
      <c r="LZ43" s="857"/>
      <c r="MA43" s="858"/>
      <c r="MB43" s="856" t="str">
        <f>IFERROR(IF(OR(LT43="日",LT43="祝",LT43=0,LU43=""),"　",MAX(IF(AND(LU43&gt;ME14,LW43&gt;MC14),0,IF(AND(LU43&lt;=ME14,LU43&gt;MB14,LW43&gt;MC14),ME14-LU43,IF(AND(LU43&lt;=ME14,LU43&lt;=MB14,LW43&gt;MC14),ME14-MB14,IF(AND(LU43&gt;MB14,LW43&lt;=MC14),LW43-LU43,IF(AND(LU43&lt;=MB14,LW43&lt;=MC14),LW43-MB14,0))))),0)),0)</f>
        <v>　</v>
      </c>
      <c r="MC43" s="857"/>
      <c r="MD43" s="858"/>
      <c r="ME43" s="856" t="str">
        <f>IFERROR(IF(OR(LT43="日",LT43="祝",LT43=0,LU43=""),"　",MAX(IF(AND(LU43&lt;=ME14,LW43&gt;MF14),MF14-ME14,IF(LW43&lt;=MF14,0,IF(AND(LU43&gt;ME14,LW43&gt;MF14),MF14-LU43,0))),0)),0)</f>
        <v>　</v>
      </c>
      <c r="MF43" s="857"/>
      <c r="MG43" s="858"/>
      <c r="MH43" s="856" t="str">
        <f>IFERROR(IF(OR(LT43="日",LT43="祝",LT43=0,LU43=""),"　",MAX(IF(LU43&gt;MH14,LW43-LU43,IF(LU43&lt;=MH14,LW43-MH14,0)),0)),0)</f>
        <v>　</v>
      </c>
      <c r="MI43" s="857"/>
      <c r="MJ43" s="858"/>
      <c r="MK43" s="856" t="str">
        <f>IFERROR(IF(OR(LT43="日",LT43="祝",LT43=0,LU43=""),"　",MAX(IF(AND(LU43&lt;=MK14,LW43&gt;ML14),ML14-MK14,IF(AND(LU43&gt;MK14,LW43&lt;=ML14),LW43-LU43,IF(AND(LU43&lt;=MK14,LW43&lt;=ML14),LW43-MK14,IF(AND(LU43&gt;MK14,LW43&gt;ML14),ML14-LU43,0)))),0)),0)</f>
        <v>　</v>
      </c>
      <c r="ML43" s="857"/>
      <c r="MM43" s="858"/>
      <c r="MN43" s="856" t="str">
        <f>IFERROR(IF(OR(LT43="日",LT43="祝",LT43=0,LU43=""),"　",MAX(IF(AND(LU43&gt;MQ14,LW43&gt;MO14),0,IF(AND(LU43&lt;=MQ14,LU43&gt;MN14,LW43&gt;MO14),MQ14-LU43,IF(AND(LU43&lt;=MQ14,LU43&lt;=MN14,LW43&gt;MO14),MQ14-MN14,IF(AND(LU43&gt;MN14,LW43&lt;=MO14),LW43-LU43,IF(AND(LU43&lt;=MN14,LW43&lt;=MO14),LW43-MN14,0))))),0)),0)</f>
        <v>　</v>
      </c>
      <c r="MO43" s="857"/>
      <c r="MP43" s="858"/>
      <c r="MQ43" s="856" t="str">
        <f>IFERROR(IF(OR(LT43="日",LT43="祝",LT43=0,LU43=""),"　",MAX(IF(AND(LU43&lt;=MQ14,LW43&gt;MR14),MR14-MQ14,IF(LW43&lt;=MR14,0,IF(AND(LU43&gt;MQ14,LW43&gt;MR14),MR14-LU43,0))),0)),0)</f>
        <v>　</v>
      </c>
      <c r="MR43" s="857"/>
      <c r="MS43" s="858"/>
      <c r="MT43" s="856" t="str">
        <f t="shared" si="6"/>
        <v>　</v>
      </c>
      <c r="MU43" s="857"/>
      <c r="MV43" s="858"/>
      <c r="MW43" s="859" t="str">
        <f>IF(MZ43="×",TIME(0,0,0),IF(NJ4="非常勤",LY43,MK43))</f>
        <v>　</v>
      </c>
      <c r="MX43" s="860"/>
      <c r="MY43" s="861"/>
      <c r="MZ43" s="352"/>
      <c r="NA43" s="859" t="str">
        <f>IF(ND43="×",TIME(0,0,0),IF(NJ4="非常勤",MB43,MN43))</f>
        <v>　</v>
      </c>
      <c r="NB43" s="860"/>
      <c r="NC43" s="861"/>
      <c r="ND43" s="352"/>
      <c r="NE43" s="859" t="str">
        <f>IF(NH43="×",TIME(0,0,0),IF(NJ4="非常勤",ME43,MQ43))</f>
        <v>　</v>
      </c>
      <c r="NF43" s="860"/>
      <c r="NG43" s="861"/>
      <c r="NH43" s="352"/>
      <c r="NI43" s="859" t="str">
        <f>IF(NL43="×",TIME(0,0,0),IF(NJ4="非常勤",MH43,MT43))</f>
        <v>　</v>
      </c>
      <c r="NJ43" s="860"/>
      <c r="NK43" s="861"/>
      <c r="NL43" s="352"/>
      <c r="NM43" s="862"/>
      <c r="NN43" s="863"/>
      <c r="NO43" s="862"/>
      <c r="NP43" s="864"/>
      <c r="NQ43" s="863"/>
      <c r="NR43" s="865"/>
      <c r="NS43" s="866"/>
      <c r="NT43" s="866"/>
      <c r="NU43" s="867"/>
      <c r="NV43" s="377">
        <f>$A$43</f>
        <v>29</v>
      </c>
      <c r="NW43" s="378" t="str">
        <f>$B$43</f>
        <v>水</v>
      </c>
      <c r="NX43" s="854"/>
      <c r="NY43" s="855"/>
      <c r="NZ43" s="854"/>
      <c r="OA43" s="855"/>
      <c r="OB43" s="856" t="str">
        <f>IFERROR(IF(OR(NW43="日",NW43="祝",NW43=0,NX43=""),"　",MAX(IF(AND(NX43&lt;=OB14,NZ43&gt;OC14),OC14-OB14,IF(AND(NX43&gt;OB14,NZ43&lt;=OC14),NZ43-NX43,IF(AND(NX43&lt;=OB14,NZ43&lt;=OC14),NZ43-OB14,IF(AND(NX43&gt;OB14,NZ43&gt;OC14),OC14-NX43,0)))),0)),0)</f>
        <v>　</v>
      </c>
      <c r="OC43" s="857"/>
      <c r="OD43" s="858"/>
      <c r="OE43" s="856" t="str">
        <f>IFERROR(IF(OR(NW43="日",NW43="祝",NW43=0,NX43=""),"　",MAX(IF(AND(NX43&gt;OH14,NZ43&gt;OF14),0,IF(AND(NX43&lt;=OH14,NX43&gt;OE14,NZ43&gt;OF14),OH14-NX43,IF(AND(NX43&lt;=OH14,NX43&lt;=OE14,NZ43&gt;OF14),OH14-OE14,IF(AND(NX43&gt;OE14,NZ43&lt;=OF14),NZ43-NX43,IF(AND(NX43&lt;=OE14,NZ43&lt;=OF14),NZ43-OE14,0))))),0)),0)</f>
        <v>　</v>
      </c>
      <c r="OF43" s="857"/>
      <c r="OG43" s="858"/>
      <c r="OH43" s="856" t="str">
        <f>IFERROR(IF(OR(NW43="日",NW43="祝",NW43=0,NX43=""),"　",MAX(IF(AND(NX43&lt;=OH14,NZ43&gt;OI14),OI14-OH14,IF(NZ43&lt;=OI14,0,IF(AND(NX43&gt;OH14,NZ43&gt;OI14),OI14-NX43,0))),0)),0)</f>
        <v>　</v>
      </c>
      <c r="OI43" s="857"/>
      <c r="OJ43" s="858"/>
      <c r="OK43" s="856" t="str">
        <f>IFERROR(IF(OR(NW43="日",NW43="祝",NW43=0,NX43=""),"　",MAX(IF(NX43&gt;OK14,NZ43-NX43,IF(NX43&lt;=OK14,NZ43-OK14,0)),0)),0)</f>
        <v>　</v>
      </c>
      <c r="OL43" s="857"/>
      <c r="OM43" s="858"/>
      <c r="ON43" s="856" t="str">
        <f>IFERROR(IF(OR(NW43="日",NW43="祝",NW43=0,NX43=""),"　",MAX(IF(AND(NX43&lt;=ON14,NZ43&gt;OO14),OO14-ON14,IF(AND(NX43&gt;ON14,NZ43&lt;=OO14),NZ43-NX43,IF(AND(NX43&lt;=ON14,NZ43&lt;=OO14),NZ43-ON14,IF(AND(NX43&gt;ON14,NZ43&gt;OO14),OO14-NX43,0)))),0)),0)</f>
        <v>　</v>
      </c>
      <c r="OO43" s="857"/>
      <c r="OP43" s="858"/>
      <c r="OQ43" s="856" t="str">
        <f>IFERROR(IF(OR(NW43="日",NW43="祝",NW43=0,NX43=""),"　",MAX(IF(AND(NX43&gt;OT14,NZ43&gt;OR14),0,IF(AND(NX43&lt;=OT14,NX43&gt;OQ14,NZ43&gt;OR14),OT14-NX43,IF(AND(NX43&lt;=OT14,NX43&lt;=OQ14,NZ43&gt;OR14),OT14-OQ14,IF(AND(NX43&gt;OQ14,NZ43&lt;=OR14),NZ43-NX43,IF(AND(NX43&lt;=OQ14,NZ43&lt;=OR14),NZ43-OQ14,0))))),0)),0)</f>
        <v>　</v>
      </c>
      <c r="OR43" s="857"/>
      <c r="OS43" s="858"/>
      <c r="OT43" s="856" t="str">
        <f>IFERROR(IF(OR(NW43="日",NW43="祝",NW43=0,NX43=""),"　",MAX(IF(AND(NX43&lt;=OT14,NZ43&gt;OU14),OU14-OT14,IF(NZ43&lt;=OU14,0,IF(AND(NX43&gt;OT14,NZ43&gt;OU14),OU14-NX43,0))),0)),0)</f>
        <v>　</v>
      </c>
      <c r="OU43" s="857"/>
      <c r="OV43" s="858"/>
      <c r="OW43" s="856" t="str">
        <f t="shared" si="7"/>
        <v>　</v>
      </c>
      <c r="OX43" s="857"/>
      <c r="OY43" s="858"/>
      <c r="OZ43" s="859" t="str">
        <f>IF(PC43="×",TIME(0,0,0),IF(PM4="非常勤",OB43,ON43))</f>
        <v>　</v>
      </c>
      <c r="PA43" s="860"/>
      <c r="PB43" s="861"/>
      <c r="PC43" s="352"/>
      <c r="PD43" s="859" t="str">
        <f>IF(PG43="×",TIME(0,0,0),IF(PM4="非常勤",OE43,OQ43))</f>
        <v>　</v>
      </c>
      <c r="PE43" s="860"/>
      <c r="PF43" s="861"/>
      <c r="PG43" s="352"/>
      <c r="PH43" s="859" t="str">
        <f>IF(PK43="×",TIME(0,0,0),IF(PM4="非常勤",OH43,OT43))</f>
        <v>　</v>
      </c>
      <c r="PI43" s="860"/>
      <c r="PJ43" s="861"/>
      <c r="PK43" s="352"/>
      <c r="PL43" s="859" t="str">
        <f>IF(PO43="×",TIME(0,0,0),IF(PM4="非常勤",OK43,OW43))</f>
        <v>　</v>
      </c>
      <c r="PM43" s="860"/>
      <c r="PN43" s="861"/>
      <c r="PO43" s="352"/>
      <c r="PP43" s="862"/>
      <c r="PQ43" s="863"/>
      <c r="PR43" s="862"/>
      <c r="PS43" s="864"/>
      <c r="PT43" s="863"/>
      <c r="PU43" s="865"/>
      <c r="PV43" s="866"/>
      <c r="PW43" s="866"/>
      <c r="PX43" s="867"/>
      <c r="PY43" s="377">
        <f>$A$43</f>
        <v>29</v>
      </c>
      <c r="PZ43" s="378" t="str">
        <f>$B$43</f>
        <v>水</v>
      </c>
      <c r="QA43" s="854"/>
      <c r="QB43" s="855"/>
      <c r="QC43" s="854"/>
      <c r="QD43" s="855"/>
      <c r="QE43" s="856" t="str">
        <f>IFERROR(IF(OR(PZ43="日",PZ43="祝",PZ43=0,QA43=""),"　",MAX(IF(AND(QA43&lt;=QE14,QC43&gt;QF14),QF14-QE14,IF(AND(QA43&gt;QE14,QC43&lt;=QF14),QC43-QA43,IF(AND(QA43&lt;=QE14,QC43&lt;=QF14),QC43-QE14,IF(AND(QA43&gt;QE14,QC43&gt;QF14),QF14-QA43,0)))),0)),0)</f>
        <v>　</v>
      </c>
      <c r="QF43" s="857"/>
      <c r="QG43" s="858"/>
      <c r="QH43" s="856" t="str">
        <f>IFERROR(IF(OR(PZ43="日",PZ43="祝",PZ43=0,QA43=""),"　",MAX(IF(AND(QA43&gt;QK14,QC43&gt;QI14),0,IF(AND(QA43&lt;=QK14,QA43&gt;QH14,QC43&gt;QI14),QK14-QA43,IF(AND(QA43&lt;=QK14,QA43&lt;=QH14,QC43&gt;QI14),QK14-QH14,IF(AND(QA43&gt;QH14,QC43&lt;=QI14),QC43-QA43,IF(AND(QA43&lt;=QH14,QC43&lt;=QI14),QC43-QH14,0))))),0)),0)</f>
        <v>　</v>
      </c>
      <c r="QI43" s="857"/>
      <c r="QJ43" s="858"/>
      <c r="QK43" s="856" t="str">
        <f>IFERROR(IF(OR(PZ43="日",PZ43="祝",PZ43=0,QA43=""),"　",MAX(IF(AND(QA43&lt;=QK14,QC43&gt;QL14),QL14-QK14,IF(QC43&lt;=QL14,0,IF(AND(QA43&gt;QK14,QC43&gt;QL14),QL14-QA43,0))),0)),0)</f>
        <v>　</v>
      </c>
      <c r="QL43" s="857"/>
      <c r="QM43" s="858"/>
      <c r="QN43" s="856" t="str">
        <f>IFERROR(IF(OR(PZ43="日",PZ43="祝",PZ43=0,QA43=""),"　",MAX(IF(QA43&gt;QN14,QC43-QA43,IF(QA43&lt;=QN14,QC43-QN14,0)),0)),0)</f>
        <v>　</v>
      </c>
      <c r="QO43" s="857"/>
      <c r="QP43" s="858"/>
      <c r="QQ43" s="856" t="str">
        <f>IFERROR(IF(OR(PZ43="日",PZ43="祝",PZ43=0,QA43=""),"　",MAX(IF(AND(QA43&lt;=QQ14,QC43&gt;QR14),QR14-QQ14,IF(AND(QA43&gt;QQ14,QC43&lt;=QR14),QC43-QA43,IF(AND(QA43&lt;=QQ14,QC43&lt;=QR14),QC43-QQ14,IF(AND(QA43&gt;QQ14,QC43&gt;QR14),QR14-QA43,0)))),0)),0)</f>
        <v>　</v>
      </c>
      <c r="QR43" s="857"/>
      <c r="QS43" s="858"/>
      <c r="QT43" s="856" t="str">
        <f>IFERROR(IF(OR(PZ43="日",PZ43="祝",PZ43=0,QA43=""),"　",MAX(IF(AND(QA43&gt;QW14,QC43&gt;QU14),0,IF(AND(QA43&lt;=QW14,QA43&gt;QT14,QC43&gt;QU14),QW14-QA43,IF(AND(QA43&lt;=QW14,QA43&lt;=QT14,QC43&gt;QU14),QW14-QT14,IF(AND(QA43&gt;QT14,QC43&lt;=QU14),QC43-QA43,IF(AND(QA43&lt;=QT14,QC43&lt;=QU14),QC43-QT14,0))))),0)),0)</f>
        <v>　</v>
      </c>
      <c r="QU43" s="857"/>
      <c r="QV43" s="858"/>
      <c r="QW43" s="856" t="str">
        <f>IFERROR(IF(OR(PZ43="日",PZ43="祝",PZ43=0,QA43=""),"　",MAX(IF(AND(QA43&lt;=QW14,QC43&gt;QX14),QX14-QW14,IF(QC43&lt;=QX14,0,IF(AND(QA43&gt;QW14,QC43&gt;QX14),QX14-QA43,0))),0)),0)</f>
        <v>　</v>
      </c>
      <c r="QX43" s="857"/>
      <c r="QY43" s="858"/>
      <c r="QZ43" s="856" t="str">
        <f t="shared" si="8"/>
        <v>　</v>
      </c>
      <c r="RA43" s="857"/>
      <c r="RB43" s="858"/>
      <c r="RC43" s="859" t="str">
        <f>IF(RF43="×",TIME(0,0,0),IF(RP4="非常勤",QE43,QQ43))</f>
        <v>　</v>
      </c>
      <c r="RD43" s="860"/>
      <c r="RE43" s="861"/>
      <c r="RF43" s="352"/>
      <c r="RG43" s="859" t="str">
        <f>IF(RJ43="×",TIME(0,0,0),IF(RP4="非常勤",QH43,QT43))</f>
        <v>　</v>
      </c>
      <c r="RH43" s="860"/>
      <c r="RI43" s="861"/>
      <c r="RJ43" s="352"/>
      <c r="RK43" s="859" t="str">
        <f>IF(RN43="×",TIME(0,0,0),IF(RP4="非常勤",QK43,QW43))</f>
        <v>　</v>
      </c>
      <c r="RL43" s="860"/>
      <c r="RM43" s="861"/>
      <c r="RN43" s="352"/>
      <c r="RO43" s="859" t="str">
        <f>IF(RR43="×",TIME(0,0,0),IF(RP4="非常勤",QN43,QZ43))</f>
        <v>　</v>
      </c>
      <c r="RP43" s="860"/>
      <c r="RQ43" s="861"/>
      <c r="RR43" s="352"/>
      <c r="RS43" s="862"/>
      <c r="RT43" s="863"/>
      <c r="RU43" s="862"/>
      <c r="RV43" s="864"/>
      <c r="RW43" s="863"/>
      <c r="RX43" s="865"/>
      <c r="RY43" s="866"/>
      <c r="RZ43" s="866"/>
      <c r="SA43" s="867"/>
      <c r="SB43" s="377">
        <f>$A$43</f>
        <v>29</v>
      </c>
      <c r="SC43" s="378" t="str">
        <f>$B$43</f>
        <v>水</v>
      </c>
      <c r="SD43" s="854"/>
      <c r="SE43" s="855"/>
      <c r="SF43" s="854"/>
      <c r="SG43" s="855"/>
      <c r="SH43" s="856" t="str">
        <f>IFERROR(IF(OR(SC43="日",SC43="祝",SC43=0,SD43=""),"　",MAX(IF(AND(SD43&lt;=SH14,SF43&gt;SI14),SI14-SH14,IF(AND(SD43&gt;SH14,SF43&lt;=SI14),SF43-SD43,IF(AND(SD43&lt;=SH14,SF43&lt;=SI14),SF43-SH14,IF(AND(SD43&gt;SH14,SF43&gt;SI14),SI14-SD43,0)))),0)),0)</f>
        <v>　</v>
      </c>
      <c r="SI43" s="857"/>
      <c r="SJ43" s="858"/>
      <c r="SK43" s="856" t="str">
        <f>IFERROR(IF(OR(SC43="日",SC43="祝",SC43=0,SD43=""),"　",MAX(IF(AND(SD43&gt;SN14,SF43&gt;SL14),0,IF(AND(SD43&lt;=SN14,SD43&gt;SK14,SF43&gt;SL14),SN14-SD43,IF(AND(SD43&lt;=SN14,SD43&lt;=SK14,SF43&gt;SL14),SN14-SK14,IF(AND(SD43&gt;SK14,SF43&lt;=SL14),SF43-SD43,IF(AND(SD43&lt;=SK14,SF43&lt;=SL14),SF43-SK14,0))))),0)),0)</f>
        <v>　</v>
      </c>
      <c r="SL43" s="857"/>
      <c r="SM43" s="858"/>
      <c r="SN43" s="856" t="str">
        <f>IFERROR(IF(OR(SC43="日",SC43="祝",SC43=0,SD43=""),"　",MAX(IF(AND(SD43&lt;=SN14,SF43&gt;SO14),SO14-SN14,IF(SF43&lt;=SO14,0,IF(AND(SD43&gt;SN14,SF43&gt;SO14),SO14-SD43,0))),0)),0)</f>
        <v>　</v>
      </c>
      <c r="SO43" s="857"/>
      <c r="SP43" s="858"/>
      <c r="SQ43" s="856" t="str">
        <f>IFERROR(IF(OR(SC43="日",SC43="祝",SC43=0,SD43=""),"　",MAX(IF(SD43&gt;SQ14,SF43-SD43,IF(SD43&lt;=SQ14,SF43-SQ14,0)),0)),0)</f>
        <v>　</v>
      </c>
      <c r="SR43" s="857"/>
      <c r="SS43" s="858"/>
      <c r="ST43" s="856" t="str">
        <f>IFERROR(IF(OR(SC43="日",SC43="祝",SC43=0,SD43=""),"　",MAX(IF(AND(SD43&lt;=ST14,SF43&gt;SU14),SU14-ST14,IF(AND(SD43&gt;ST14,SF43&lt;=SU14),SF43-SD43,IF(AND(SD43&lt;=ST14,SF43&lt;=SU14),SF43-ST14,IF(AND(SD43&gt;ST14,SF43&gt;SU14),SU14-SD43,0)))),0)),0)</f>
        <v>　</v>
      </c>
      <c r="SU43" s="857"/>
      <c r="SV43" s="858"/>
      <c r="SW43" s="856" t="str">
        <f>IFERROR(IF(OR(SC43="日",SC43="祝",SC43=0,SD43=""),"　",MAX(IF(AND(SD43&gt;SZ14,SF43&gt;SX14),0,IF(AND(SD43&lt;=SZ14,SD43&gt;SW14,SF43&gt;SX14),SZ14-SD43,IF(AND(SD43&lt;=SZ14,SD43&lt;=SW14,SF43&gt;SX14),SZ14-SW14,IF(AND(SD43&gt;SW14,SF43&lt;=SX14),SF43-SD43,IF(AND(SD43&lt;=SW14,SF43&lt;=SX14),SF43-SW14,0))))),0)),0)</f>
        <v>　</v>
      </c>
      <c r="SX43" s="857"/>
      <c r="SY43" s="858"/>
      <c r="SZ43" s="856" t="str">
        <f>IFERROR(IF(OR(SC43="日",SC43="祝",SC43=0,SD43=""),"　",MAX(IF(AND(SD43&lt;=SZ14,SF43&gt;TA14),TA14-SZ14,IF(SF43&lt;=TA14,0,IF(AND(SD43&gt;SZ14,SF43&gt;TA14),TA14-SD43,0))),0)),0)</f>
        <v>　</v>
      </c>
      <c r="TA43" s="857"/>
      <c r="TB43" s="858"/>
      <c r="TC43" s="856" t="str">
        <f t="shared" si="9"/>
        <v>　</v>
      </c>
      <c r="TD43" s="857"/>
      <c r="TE43" s="858"/>
      <c r="TF43" s="859" t="str">
        <f>IF(TI43="×",TIME(0,0,0),IF(TS4="非常勤",SH43,ST43))</f>
        <v>　</v>
      </c>
      <c r="TG43" s="860"/>
      <c r="TH43" s="861"/>
      <c r="TI43" s="352"/>
      <c r="TJ43" s="859" t="str">
        <f>IF(TM43="×",TIME(0,0,0),IF(TS4="非常勤",SK43,SW43))</f>
        <v>　</v>
      </c>
      <c r="TK43" s="860"/>
      <c r="TL43" s="861"/>
      <c r="TM43" s="352"/>
      <c r="TN43" s="859" t="str">
        <f>IF(TQ43="×",TIME(0,0,0),IF(TS4="非常勤",SN43,SZ43))</f>
        <v>　</v>
      </c>
      <c r="TO43" s="860"/>
      <c r="TP43" s="861"/>
      <c r="TQ43" s="352"/>
      <c r="TR43" s="859" t="str">
        <f>IF(TU43="×",TIME(0,0,0),IF(TS4="非常勤",SQ43,TC43))</f>
        <v>　</v>
      </c>
      <c r="TS43" s="860"/>
      <c r="TT43" s="861"/>
      <c r="TU43" s="352"/>
      <c r="TV43" s="862"/>
      <c r="TW43" s="863"/>
      <c r="TX43" s="862"/>
      <c r="TY43" s="864"/>
      <c r="TZ43" s="863"/>
      <c r="UA43" s="865"/>
      <c r="UB43" s="866"/>
      <c r="UC43" s="866"/>
      <c r="UD43" s="867"/>
      <c r="UE43" s="377">
        <f>$A$43</f>
        <v>29</v>
      </c>
      <c r="UF43" s="378" t="str">
        <f>$B$43</f>
        <v>水</v>
      </c>
      <c r="UG43" s="854"/>
      <c r="UH43" s="855"/>
      <c r="UI43" s="854"/>
      <c r="UJ43" s="855"/>
      <c r="UK43" s="856" t="str">
        <f>IFERROR(IF(OR(UF43="日",UF43="祝",UF43=0,UG43=""),"　",MAX(IF(AND(UG43&lt;=UK14,UI43&gt;UL14),UL14-UK14,IF(AND(UG43&gt;UK14,UI43&lt;=UL14),UI43-UG43,IF(AND(UG43&lt;=UK14,UI43&lt;=UL14),UI43-UK14,IF(AND(UG43&gt;UK14,UI43&gt;UL14),UL14-UG43,0)))),0)),0)</f>
        <v>　</v>
      </c>
      <c r="UL43" s="857"/>
      <c r="UM43" s="858"/>
      <c r="UN43" s="856" t="str">
        <f>IFERROR(IF(OR(UF43="日",UF43="祝",UF43=0,UG43=""),"　",MAX(IF(AND(UG43&gt;UQ14,UI43&gt;UO14),0,IF(AND(UG43&lt;=UQ14,UG43&gt;UN14,UI43&gt;UO14),UQ14-UG43,IF(AND(UG43&lt;=UQ14,UG43&lt;=UN14,UI43&gt;UO14),UQ14-UN14,IF(AND(UG43&gt;UN14,UI43&lt;=UO14),UI43-UG43,IF(AND(UG43&lt;=UN14,UI43&lt;=UO14),UI43-UN14,0))))),0)),0)</f>
        <v>　</v>
      </c>
      <c r="UO43" s="857"/>
      <c r="UP43" s="858"/>
      <c r="UQ43" s="856" t="str">
        <f>IFERROR(IF(OR(UF43="日",UF43="祝",UF43=0,UG43=""),"　",MAX(IF(AND(UG43&lt;=UQ14,UI43&gt;UR14),UR14-UQ14,IF(UI43&lt;=UR14,0,IF(AND(UG43&gt;UQ14,UI43&gt;UR14),UR14-UG43,0))),0)),0)</f>
        <v>　</v>
      </c>
      <c r="UR43" s="857"/>
      <c r="US43" s="858"/>
      <c r="UT43" s="856" t="str">
        <f>IFERROR(IF(OR(UF43="日",UF43="祝",UF43=0,UG43=""),"　",MAX(IF(UG43&gt;UT14,UI43-UG43,IF(UG43&lt;=UT14,UI43-UT14,0)),0)),0)</f>
        <v>　</v>
      </c>
      <c r="UU43" s="857"/>
      <c r="UV43" s="858"/>
      <c r="UW43" s="856" t="str">
        <f>IFERROR(IF(OR(UF43="日",UF43="祝",UF43=0,UG43=""),"　",MAX(IF(AND(UG43&lt;=UW14,UI43&gt;UX14),UX14-UW14,IF(AND(UG43&gt;UW14,UI43&lt;=UX14),UI43-UG43,IF(AND(UG43&lt;=UW14,UI43&lt;=UX14),UI43-UW14,IF(AND(UG43&gt;UW14,UI43&gt;UX14),UX14-UG43,0)))),0)),0)</f>
        <v>　</v>
      </c>
      <c r="UX43" s="857"/>
      <c r="UY43" s="858"/>
      <c r="UZ43" s="856" t="str">
        <f>IFERROR(IF(OR(UF43="日",UF43="祝",UF43=0,UG43=""),"　",MAX(IF(AND(UG43&gt;VC14,UI43&gt;VA14),0,IF(AND(UG43&lt;=VC14,UG43&gt;UZ14,UI43&gt;VA14),VC14-UG43,IF(AND(UG43&lt;=VC14,UG43&lt;=UZ14,UI43&gt;VA14),VC14-UZ14,IF(AND(UG43&gt;UZ14,UI43&lt;=VA14),UI43-UG43,IF(AND(UG43&lt;=UZ14,UI43&lt;=VA14),UI43-UZ14,0))))),0)),0)</f>
        <v>　</v>
      </c>
      <c r="VA43" s="857"/>
      <c r="VB43" s="858"/>
      <c r="VC43" s="856" t="str">
        <f>IFERROR(IF(OR(UF43="日",UF43="祝",UF43=0,UG43=""),"　",MAX(IF(AND(UG43&lt;=VC14,UI43&gt;VD14),VD14-VC14,IF(UI43&lt;=VD14,0,IF(AND(UG43&gt;VC14,UI43&gt;VD14),VD14-UG43,0))),0)),0)</f>
        <v>　</v>
      </c>
      <c r="VD43" s="857"/>
      <c r="VE43" s="858"/>
      <c r="VF43" s="856" t="str">
        <f t="shared" si="10"/>
        <v>　</v>
      </c>
      <c r="VG43" s="857"/>
      <c r="VH43" s="858"/>
      <c r="VI43" s="859" t="str">
        <f>IF(VL43="×",TIME(0,0,0),IF(VV4="非常勤",UK43,UW43))</f>
        <v>　</v>
      </c>
      <c r="VJ43" s="860"/>
      <c r="VK43" s="861"/>
      <c r="VL43" s="352"/>
      <c r="VM43" s="859" t="str">
        <f>IF(VP43="×",TIME(0,0,0),IF(VV4="非常勤",UN43,UZ43))</f>
        <v>　</v>
      </c>
      <c r="VN43" s="860"/>
      <c r="VO43" s="861"/>
      <c r="VP43" s="352"/>
      <c r="VQ43" s="859" t="str">
        <f>IF(VT43="×",TIME(0,0,0),IF(VV4="非常勤",UQ43,VC43))</f>
        <v>　</v>
      </c>
      <c r="VR43" s="860"/>
      <c r="VS43" s="861"/>
      <c r="VT43" s="352"/>
      <c r="VU43" s="859" t="str">
        <f>IF(VX43="×",TIME(0,0,0),IF(VV4="非常勤",UT43,VF43))</f>
        <v>　</v>
      </c>
      <c r="VV43" s="860"/>
      <c r="VW43" s="861"/>
      <c r="VX43" s="352"/>
      <c r="VY43" s="862"/>
      <c r="VZ43" s="863"/>
      <c r="WA43" s="862"/>
      <c r="WB43" s="864"/>
      <c r="WC43" s="863"/>
      <c r="WD43" s="865"/>
      <c r="WE43" s="866"/>
      <c r="WF43" s="866"/>
      <c r="WG43" s="867"/>
      <c r="WH43" s="377">
        <f>$A$43</f>
        <v>29</v>
      </c>
      <c r="WI43" s="378" t="str">
        <f>$B$43</f>
        <v>水</v>
      </c>
      <c r="WJ43" s="854"/>
      <c r="WK43" s="855"/>
      <c r="WL43" s="854"/>
      <c r="WM43" s="855"/>
      <c r="WN43" s="856" t="str">
        <f>IFERROR(IF(OR(WI43="日",WI43="祝",WI43=0,WJ43=""),"　",MAX(IF(AND(WJ43&lt;=WN14,WL43&gt;WO14),WO14-WN14,IF(AND(WJ43&gt;WN14,WL43&lt;=WO14),WL43-WJ43,IF(AND(WJ43&lt;=WN14,WL43&lt;=WO14),WL43-WN14,IF(AND(WJ43&gt;WN14,WL43&gt;WO14),WO14-WJ43,0)))),0)),0)</f>
        <v>　</v>
      </c>
      <c r="WO43" s="857"/>
      <c r="WP43" s="858"/>
      <c r="WQ43" s="856" t="str">
        <f>IFERROR(IF(OR(WI43="日",WI43="祝",WI43=0,WJ43=""),"　",MAX(IF(AND(WJ43&gt;WT14,WL43&gt;WR14),0,IF(AND(WJ43&lt;=WT14,WJ43&gt;WQ14,WL43&gt;WR14),WT14-WJ43,IF(AND(WJ43&lt;=WT14,WJ43&lt;=WQ14,WL43&gt;WR14),WT14-WQ14,IF(AND(WJ43&gt;WQ14,WL43&lt;=WR14),WL43-WJ43,IF(AND(WJ43&lt;=WQ14,WL43&lt;=WR14),WL43-WQ14,0))))),0)),0)</f>
        <v>　</v>
      </c>
      <c r="WR43" s="857"/>
      <c r="WS43" s="858"/>
      <c r="WT43" s="856" t="str">
        <f>IFERROR(IF(OR(WI43="日",WI43="祝",WI43=0,WJ43=""),"　",MAX(IF(AND(WJ43&lt;=WT14,WL43&gt;WU14),WU14-WT14,IF(WL43&lt;=WU14,0,IF(AND(WJ43&gt;WT14,WL43&gt;WU14),WU14-WJ43,0))),0)),0)</f>
        <v>　</v>
      </c>
      <c r="WU43" s="857"/>
      <c r="WV43" s="858"/>
      <c r="WW43" s="856" t="str">
        <f>IFERROR(IF(OR(WI43="日",WI43="祝",WI43=0,WJ43=""),"　",MAX(IF(WJ43&gt;WW14,WL43-WJ43,IF(WJ43&lt;=WW14,WL43-WW14,0)),0)),0)</f>
        <v>　</v>
      </c>
      <c r="WX43" s="857"/>
      <c r="WY43" s="858"/>
      <c r="WZ43" s="856" t="str">
        <f>IFERROR(IF(OR(WI43="日",WI43="祝",WI43=0,WJ43=""),"　",MAX(IF(AND(WJ43&lt;=WZ14,WL43&gt;XA14),XA14-WZ14,IF(AND(WJ43&gt;WZ14,WL43&lt;=XA14),WL43-WJ43,IF(AND(WJ43&lt;=WZ14,WL43&lt;=XA14),WL43-WZ14,IF(AND(WJ43&gt;WZ14,WL43&gt;XA14),XA14-WJ43,0)))),0)),0)</f>
        <v>　</v>
      </c>
      <c r="XA43" s="857"/>
      <c r="XB43" s="858"/>
      <c r="XC43" s="856" t="str">
        <f>IFERROR(IF(OR(WI43="日",WI43="祝",WI43=0,WJ43=""),"　",MAX(IF(AND(WJ43&gt;XF14,WL43&gt;XD14),0,IF(AND(WJ43&lt;=XF14,WJ43&gt;XC14,WL43&gt;XD14),XF14-WJ43,IF(AND(WJ43&lt;=XF14,WJ43&lt;=XC14,WL43&gt;XD14),XF14-XC14,IF(AND(WJ43&gt;XC14,WL43&lt;=XD14),WL43-WJ43,IF(AND(WJ43&lt;=XC14,WL43&lt;=XD14),WL43-XC14,0))))),0)),0)</f>
        <v>　</v>
      </c>
      <c r="XD43" s="857"/>
      <c r="XE43" s="858"/>
      <c r="XF43" s="856" t="str">
        <f>IFERROR(IF(OR(WI43="日",WI43="祝",WI43=0,WJ43=""),"　",MAX(IF(AND(WJ43&lt;=XF14,WL43&gt;XG14),XG14-XF14,IF(WL43&lt;=XG14,0,IF(AND(WJ43&gt;XF14,WL43&gt;XG14),XG14-WJ43,0))),0)),0)</f>
        <v>　</v>
      </c>
      <c r="XG43" s="857"/>
      <c r="XH43" s="858"/>
      <c r="XI43" s="856" t="str">
        <f t="shared" si="11"/>
        <v>　</v>
      </c>
      <c r="XJ43" s="857"/>
      <c r="XK43" s="858"/>
      <c r="XL43" s="859" t="str">
        <f>IF(XO43="×",TIME(0,0,0),IF(XY4="非常勤",WN43,WZ43))</f>
        <v>　</v>
      </c>
      <c r="XM43" s="860"/>
      <c r="XN43" s="861"/>
      <c r="XO43" s="352"/>
      <c r="XP43" s="859" t="str">
        <f>IF(XS43="×",TIME(0,0,0),IF(XY4="非常勤",WQ43,XC43))</f>
        <v>　</v>
      </c>
      <c r="XQ43" s="860"/>
      <c r="XR43" s="861"/>
      <c r="XS43" s="352"/>
      <c r="XT43" s="859" t="str">
        <f>IF(XW43="×",TIME(0,0,0),IF(XY4="非常勤",WT43,XF43))</f>
        <v>　</v>
      </c>
      <c r="XU43" s="860"/>
      <c r="XV43" s="861"/>
      <c r="XW43" s="352"/>
      <c r="XX43" s="859" t="str">
        <f>IF(YA43="×",TIME(0,0,0),IF(XY4="非常勤",WW43,XI43))</f>
        <v>　</v>
      </c>
      <c r="XY43" s="860"/>
      <c r="XZ43" s="861"/>
      <c r="YA43" s="352"/>
      <c r="YB43" s="862"/>
      <c r="YC43" s="863"/>
      <c r="YD43" s="862"/>
      <c r="YE43" s="864"/>
      <c r="YF43" s="863"/>
      <c r="YG43" s="865"/>
      <c r="YH43" s="866"/>
      <c r="YI43" s="866"/>
      <c r="YJ43" s="867"/>
      <c r="YK43" s="377">
        <f>$A$43</f>
        <v>29</v>
      </c>
      <c r="YL43" s="378" t="str">
        <f>$B$43</f>
        <v>水</v>
      </c>
      <c r="YM43" s="854"/>
      <c r="YN43" s="855"/>
      <c r="YO43" s="854"/>
      <c r="YP43" s="855"/>
      <c r="YQ43" s="856" t="str">
        <f>IFERROR(IF(OR(YL43="日",YL43="祝",YL43=0,YM43=""),"　",MAX(IF(AND(YM43&lt;=YQ14,YO43&gt;YR14),YR14-YQ14,IF(AND(YM43&gt;YQ14,YO43&lt;=YR14),YO43-YM43,IF(AND(YM43&lt;=YQ14,YO43&lt;=YR14),YO43-YQ14,IF(AND(YM43&gt;YQ14,YO43&gt;YR14),YR14-YM43,0)))),0)),0)</f>
        <v>　</v>
      </c>
      <c r="YR43" s="857"/>
      <c r="YS43" s="858"/>
      <c r="YT43" s="856" t="str">
        <f>IFERROR(IF(OR(YL43="日",YL43="祝",YL43=0,YM43=""),"　",MAX(IF(AND(YM43&gt;YW14,YO43&gt;YU14),0,IF(AND(YM43&lt;=YW14,YM43&gt;YT14,YO43&gt;YU14),YW14-YM43,IF(AND(YM43&lt;=YW14,YM43&lt;=YT14,YO43&gt;YU14),YW14-YT14,IF(AND(YM43&gt;YT14,YO43&lt;=YU14),YO43-YM43,IF(AND(YM43&lt;=YT14,YO43&lt;=YU14),YO43-YT14,0))))),0)),0)</f>
        <v>　</v>
      </c>
      <c r="YU43" s="857"/>
      <c r="YV43" s="858"/>
      <c r="YW43" s="856" t="str">
        <f>IFERROR(IF(OR(YL43="日",YL43="祝",YL43=0,YM43=""),"　",MAX(IF(AND(YM43&lt;=YW14,YO43&gt;YX14),YX14-YW14,IF(YO43&lt;=YX14,0,IF(AND(YM43&gt;YW14,YO43&gt;YX14),YX14-YM43,0))),0)),0)</f>
        <v>　</v>
      </c>
      <c r="YX43" s="857"/>
      <c r="YY43" s="858"/>
      <c r="YZ43" s="856" t="str">
        <f>IFERROR(IF(OR(YL43="日",YL43="祝",YL43=0,YM43=""),"　",MAX(IF(YM43&gt;YZ14,YO43-YM43,IF(YM43&lt;=YZ14,YO43-YZ14,0)),0)),0)</f>
        <v>　</v>
      </c>
      <c r="ZA43" s="857"/>
      <c r="ZB43" s="858"/>
      <c r="ZC43" s="856" t="str">
        <f>IFERROR(IF(OR(YL43="日",YL43="祝",YL43=0,YM43=""),"　",MAX(IF(AND(YM43&lt;=ZC14,YO43&gt;ZD14),ZD14-ZC14,IF(AND(YM43&gt;ZC14,YO43&lt;=ZD14),YO43-YM43,IF(AND(YM43&lt;=ZC14,YO43&lt;=ZD14),YO43-ZC14,IF(AND(YM43&gt;ZC14,YO43&gt;ZD14),ZD14-YM43,0)))),0)),0)</f>
        <v>　</v>
      </c>
      <c r="ZD43" s="857"/>
      <c r="ZE43" s="858"/>
      <c r="ZF43" s="856" t="str">
        <f>IFERROR(IF(OR(YL43="日",YL43="祝",YL43=0,YM43=""),"　",MAX(IF(AND(YM43&gt;ZI14,YO43&gt;ZG14),0,IF(AND(YM43&lt;=ZI14,YM43&gt;ZF14,YO43&gt;ZG14),ZI14-YM43,IF(AND(YM43&lt;=ZI14,YM43&lt;=ZF14,YO43&gt;ZG14),ZI14-ZF14,IF(AND(YM43&gt;ZF14,YO43&lt;=ZG14),YO43-YM43,IF(AND(YM43&lt;=ZF14,YO43&lt;=ZG14),YO43-ZF14,0))))),0)),0)</f>
        <v>　</v>
      </c>
      <c r="ZG43" s="857"/>
      <c r="ZH43" s="858"/>
      <c r="ZI43" s="856" t="str">
        <f>IFERROR(IF(OR(YL43="日",YL43="祝",YL43=0,YM43=""),"　",MAX(IF(AND(YM43&lt;=ZI14,YO43&gt;ZJ14),ZJ14-ZI14,IF(YO43&lt;=ZJ14,0,IF(AND(YM43&gt;ZI14,YO43&gt;ZJ14),ZJ14-YM43,0))),0)),0)</f>
        <v>　</v>
      </c>
      <c r="ZJ43" s="857"/>
      <c r="ZK43" s="858"/>
      <c r="ZL43" s="856" t="str">
        <f t="shared" si="12"/>
        <v>　</v>
      </c>
      <c r="ZM43" s="857"/>
      <c r="ZN43" s="858"/>
      <c r="ZO43" s="859" t="str">
        <f>IF(ZR43="×",TIME(0,0,0),IF(AAB4="非常勤",YQ43,ZC43))</f>
        <v>　</v>
      </c>
      <c r="ZP43" s="860"/>
      <c r="ZQ43" s="861"/>
      <c r="ZR43" s="352"/>
      <c r="ZS43" s="859" t="str">
        <f>IF(ZV43="×",TIME(0,0,0),IF(AAB4="非常勤",YT43,ZF43))</f>
        <v>　</v>
      </c>
      <c r="ZT43" s="860"/>
      <c r="ZU43" s="861"/>
      <c r="ZV43" s="352"/>
      <c r="ZW43" s="859" t="str">
        <f>IF(ZZ43="×",TIME(0,0,0),IF(AAB4="非常勤",YW43,ZI43))</f>
        <v>　</v>
      </c>
      <c r="ZX43" s="860"/>
      <c r="ZY43" s="861"/>
      <c r="ZZ43" s="352"/>
      <c r="AAA43" s="859" t="str">
        <f>IF(AAD43="×",TIME(0,0,0),IF(AAB4="非常勤",YZ43,ZL43))</f>
        <v>　</v>
      </c>
      <c r="AAB43" s="860"/>
      <c r="AAC43" s="861"/>
      <c r="AAD43" s="352"/>
      <c r="AAE43" s="862"/>
      <c r="AAF43" s="863"/>
      <c r="AAG43" s="862"/>
      <c r="AAH43" s="864"/>
      <c r="AAI43" s="863"/>
      <c r="AAJ43" s="865"/>
      <c r="AAK43" s="866"/>
      <c r="AAL43" s="866"/>
      <c r="AAM43" s="867"/>
      <c r="AAN43" s="377">
        <f>$A$43</f>
        <v>29</v>
      </c>
      <c r="AAO43" s="378" t="str">
        <f>$B$43</f>
        <v>水</v>
      </c>
      <c r="AAP43" s="854"/>
      <c r="AAQ43" s="855"/>
      <c r="AAR43" s="854"/>
      <c r="AAS43" s="855"/>
      <c r="AAT43" s="856" t="str">
        <f>IFERROR(IF(OR(AAO43="日",AAO43="祝",AAO43=0,AAP43=""),"　",MAX(IF(AND(AAP43&lt;=AAT14,AAR43&gt;AAU14),AAU14-AAT14,IF(AND(AAP43&gt;AAT14,AAR43&lt;=AAU14),AAR43-AAP43,IF(AND(AAP43&lt;=AAT14,AAR43&lt;=AAU14),AAR43-AAT14,IF(AND(AAP43&gt;AAT14,AAR43&gt;AAU14),AAU14-AAP43,0)))),0)),0)</f>
        <v>　</v>
      </c>
      <c r="AAU43" s="857"/>
      <c r="AAV43" s="858"/>
      <c r="AAW43" s="856" t="str">
        <f>IFERROR(IF(OR(AAO43="日",AAO43="祝",AAO43=0,AAP43=""),"　",MAX(IF(AND(AAP43&gt;AAZ14,AAR43&gt;AAX14),0,IF(AND(AAP43&lt;=AAZ14,AAP43&gt;AAW14,AAR43&gt;AAX14),AAZ14-AAP43,IF(AND(AAP43&lt;=AAZ14,AAP43&lt;=AAW14,AAR43&gt;AAX14),AAZ14-AAW14,IF(AND(AAP43&gt;AAW14,AAR43&lt;=AAX14),AAR43-AAP43,IF(AND(AAP43&lt;=AAW14,AAR43&lt;=AAX14),AAR43-AAW14,0))))),0)),0)</f>
        <v>　</v>
      </c>
      <c r="AAX43" s="857"/>
      <c r="AAY43" s="858"/>
      <c r="AAZ43" s="856" t="str">
        <f>IFERROR(IF(OR(AAO43="日",AAO43="祝",AAO43=0,AAP43=""),"　",MAX(IF(AND(AAP43&lt;=AAZ14,AAR43&gt;ABA14),ABA14-AAZ14,IF(AAR43&lt;=ABA14,0,IF(AND(AAP43&gt;AAZ14,AAR43&gt;ABA14),ABA14-AAP43,0))),0)),0)</f>
        <v>　</v>
      </c>
      <c r="ABA43" s="857"/>
      <c r="ABB43" s="858"/>
      <c r="ABC43" s="856" t="str">
        <f>IFERROR(IF(OR(AAO43="日",AAO43="祝",AAO43=0,AAP43=""),"　",MAX(IF(AAP43&gt;ABC14,AAR43-AAP43,IF(AAP43&lt;=ABC14,AAR43-ABC14,0)),0)),0)</f>
        <v>　</v>
      </c>
      <c r="ABD43" s="857"/>
      <c r="ABE43" s="858"/>
      <c r="ABF43" s="856" t="str">
        <f>IFERROR(IF(OR(AAO43="日",AAO43="祝",AAO43=0,AAP43=""),"　",MAX(IF(AND(AAP43&lt;=ABF14,AAR43&gt;ABG14),ABG14-ABF14,IF(AND(AAP43&gt;ABF14,AAR43&lt;=ABG14),AAR43-AAP43,IF(AND(AAP43&lt;=ABF14,AAR43&lt;=ABG14),AAR43-ABF14,IF(AND(AAP43&gt;ABF14,AAR43&gt;ABG14),ABG14-AAP43,0)))),0)),0)</f>
        <v>　</v>
      </c>
      <c r="ABG43" s="857"/>
      <c r="ABH43" s="858"/>
      <c r="ABI43" s="856" t="str">
        <f>IFERROR(IF(OR(AAO43="日",AAO43="祝",AAO43=0,AAP43=""),"　",MAX(IF(AND(AAP43&gt;ABL14,AAR43&gt;ABJ14),0,IF(AND(AAP43&lt;=ABL14,AAP43&gt;ABI14,AAR43&gt;ABJ14),ABL14-AAP43,IF(AND(AAP43&lt;=ABL14,AAP43&lt;=ABI14,AAR43&gt;ABJ14),ABL14-ABI14,IF(AND(AAP43&gt;ABI14,AAR43&lt;=ABJ14),AAR43-AAP43,IF(AND(AAP43&lt;=ABI14,AAR43&lt;=ABJ14),AAR43-ABI14,0))))),0)),0)</f>
        <v>　</v>
      </c>
      <c r="ABJ43" s="857"/>
      <c r="ABK43" s="858"/>
      <c r="ABL43" s="856" t="str">
        <f>IFERROR(IF(OR(AAO43="日",AAO43="祝",AAO43=0,AAP43=""),"　",MAX(IF(AND(AAP43&lt;=ABL14,AAR43&gt;ABM14),ABM14-ABL14,IF(AAR43&lt;=ABM14,0,IF(AND(AAP43&gt;ABL14,AAR43&gt;ABM14),ABM14-AAP43,0))),0)),0)</f>
        <v>　</v>
      </c>
      <c r="ABM43" s="857"/>
      <c r="ABN43" s="858"/>
      <c r="ABO43" s="856" t="str">
        <f t="shared" si="13"/>
        <v>　</v>
      </c>
      <c r="ABP43" s="857"/>
      <c r="ABQ43" s="858"/>
      <c r="ABR43" s="859" t="str">
        <f>IF(ABU43="×",TIME(0,0,0),IF(ACE4="非常勤",AAT43,ABF43))</f>
        <v>　</v>
      </c>
      <c r="ABS43" s="860"/>
      <c r="ABT43" s="861"/>
      <c r="ABU43" s="352"/>
      <c r="ABV43" s="859" t="str">
        <f>IF(ABY43="×",TIME(0,0,0),IF(ACE4="非常勤",AAW43,ABI43))</f>
        <v>　</v>
      </c>
      <c r="ABW43" s="860"/>
      <c r="ABX43" s="861"/>
      <c r="ABY43" s="352"/>
      <c r="ABZ43" s="859" t="str">
        <f>IF(ACC43="×",TIME(0,0,0),IF(ACE4="非常勤",AAZ43,ABL43))</f>
        <v>　</v>
      </c>
      <c r="ACA43" s="860"/>
      <c r="ACB43" s="861"/>
      <c r="ACC43" s="352"/>
      <c r="ACD43" s="859" t="str">
        <f>IF(ACG43="×",TIME(0,0,0),IF(ACE4="非常勤",ABC43,ABO43))</f>
        <v>　</v>
      </c>
      <c r="ACE43" s="860"/>
      <c r="ACF43" s="861"/>
      <c r="ACG43" s="352"/>
      <c r="ACH43" s="862"/>
      <c r="ACI43" s="863"/>
      <c r="ACJ43" s="862"/>
      <c r="ACK43" s="864"/>
      <c r="ACL43" s="863"/>
      <c r="ACM43" s="865"/>
      <c r="ACN43" s="866"/>
      <c r="ACO43" s="866"/>
      <c r="ACP43" s="867"/>
      <c r="ACQ43" s="377">
        <f>$A$43</f>
        <v>29</v>
      </c>
      <c r="ACR43" s="378" t="str">
        <f>$B$43</f>
        <v>水</v>
      </c>
      <c r="ACS43" s="854"/>
      <c r="ACT43" s="855"/>
      <c r="ACU43" s="854"/>
      <c r="ACV43" s="855"/>
      <c r="ACW43" s="856" t="str">
        <f>IFERROR(IF(OR(ACR43="日",ACR43="祝",ACR43=0,ACS43=""),"　",MAX(IF(AND(ACS43&lt;=ACW14,ACU43&gt;ACX14),ACX14-ACW14,IF(AND(ACS43&gt;ACW14,ACU43&lt;=ACX14),ACU43-ACS43,IF(AND(ACS43&lt;=ACW14,ACU43&lt;=ACX14),ACU43-ACW14,IF(AND(ACS43&gt;ACW14,ACU43&gt;ACX14),ACX14-ACS43,0)))),0)),0)</f>
        <v>　</v>
      </c>
      <c r="ACX43" s="857"/>
      <c r="ACY43" s="858"/>
      <c r="ACZ43" s="856" t="str">
        <f>IFERROR(IF(OR(ACR43="日",ACR43="祝",ACR43=0,ACS43=""),"　",MAX(IF(AND(ACS43&gt;ADC14,ACU43&gt;ADA14),0,IF(AND(ACS43&lt;=ADC14,ACS43&gt;ACZ14,ACU43&gt;ADA14),ADC14-ACS43,IF(AND(ACS43&lt;=ADC14,ACS43&lt;=ACZ14,ACU43&gt;ADA14),ADC14-ACZ14,IF(AND(ACS43&gt;ACZ14,ACU43&lt;=ADA14),ACU43-ACS43,IF(AND(ACS43&lt;=ACZ14,ACU43&lt;=ADA14),ACU43-ACZ14,0))))),0)),0)</f>
        <v>　</v>
      </c>
      <c r="ADA43" s="857"/>
      <c r="ADB43" s="858"/>
      <c r="ADC43" s="856" t="str">
        <f>IFERROR(IF(OR(ACR43="日",ACR43="祝",ACR43=0,ACS43=""),"　",MAX(IF(AND(ACS43&lt;=ADC14,ACU43&gt;ADD14),ADD14-ADC14,IF(ACU43&lt;=ADD14,0,IF(AND(ACS43&gt;ADC14,ACU43&gt;ADD14),ADD14-ACS43,0))),0)),0)</f>
        <v>　</v>
      </c>
      <c r="ADD43" s="857"/>
      <c r="ADE43" s="858"/>
      <c r="ADF43" s="856" t="str">
        <f>IFERROR(IF(OR(ACR43="日",ACR43="祝",ACR43=0,ACS43=""),"　",MAX(IF(ACS43&gt;ADF14,ACU43-ACS43,IF(ACS43&lt;=ADF14,ACU43-ADF14,0)),0)),0)</f>
        <v>　</v>
      </c>
      <c r="ADG43" s="857"/>
      <c r="ADH43" s="858"/>
      <c r="ADI43" s="856" t="str">
        <f>IFERROR(IF(OR(ACR43="日",ACR43="祝",ACR43=0,ACS43=""),"　",MAX(IF(AND(ACS43&lt;=ADI14,ACU43&gt;ADJ14),ADJ14-ADI14,IF(AND(ACS43&gt;ADI14,ACU43&lt;=ADJ14),ACU43-ACS43,IF(AND(ACS43&lt;=ADI14,ACU43&lt;=ADJ14),ACU43-ADI14,IF(AND(ACS43&gt;ADI14,ACU43&gt;ADJ14),ADJ14-ACS43,0)))),0)),0)</f>
        <v>　</v>
      </c>
      <c r="ADJ43" s="857"/>
      <c r="ADK43" s="858"/>
      <c r="ADL43" s="856" t="str">
        <f>IFERROR(IF(OR(ACR43="日",ACR43="祝",ACR43=0,ACS43=""),"　",MAX(IF(AND(ACS43&gt;ADO14,ACU43&gt;ADM14),0,IF(AND(ACS43&lt;=ADO14,ACS43&gt;ADL14,ACU43&gt;ADM14),ADO14-ACS43,IF(AND(ACS43&lt;=ADO14,ACS43&lt;=ADL14,ACU43&gt;ADM14),ADO14-ADL14,IF(AND(ACS43&gt;ADL14,ACU43&lt;=ADM14),ACU43-ACS43,IF(AND(ACS43&lt;=ADL14,ACU43&lt;=ADM14),ACU43-ADL14,0))))),0)),0)</f>
        <v>　</v>
      </c>
      <c r="ADM43" s="857"/>
      <c r="ADN43" s="858"/>
      <c r="ADO43" s="856" t="str">
        <f>IFERROR(IF(OR(ACR43="日",ACR43="祝",ACR43=0,ACS43=""),"　",MAX(IF(AND(ACS43&lt;=ADO14,ACU43&gt;ADP14),ADP14-ADO14,IF(ACU43&lt;=ADP14,0,IF(AND(ACS43&gt;ADO14,ACU43&gt;ADP14),ADP14-ACS43,0))),0)),0)</f>
        <v>　</v>
      </c>
      <c r="ADP43" s="857"/>
      <c r="ADQ43" s="858"/>
      <c r="ADR43" s="856" t="str">
        <f t="shared" si="14"/>
        <v>　</v>
      </c>
      <c r="ADS43" s="857"/>
      <c r="ADT43" s="858"/>
      <c r="ADU43" s="859" t="str">
        <f>IF(ADX43="×",TIME(0,0,0),IF(AEH4="非常勤",ACW43,ADI43))</f>
        <v>　</v>
      </c>
      <c r="ADV43" s="860"/>
      <c r="ADW43" s="861"/>
      <c r="ADX43" s="352"/>
      <c r="ADY43" s="859" t="str">
        <f>IF(AEB43="×",TIME(0,0,0),IF(AEH4="非常勤",ACZ43,ADL43))</f>
        <v>　</v>
      </c>
      <c r="ADZ43" s="860"/>
      <c r="AEA43" s="861"/>
      <c r="AEB43" s="352"/>
      <c r="AEC43" s="859" t="str">
        <f>IF(AEF43="×",TIME(0,0,0),IF(AEH4="非常勤",ADC43,ADO43))</f>
        <v>　</v>
      </c>
      <c r="AED43" s="860"/>
      <c r="AEE43" s="861"/>
      <c r="AEF43" s="352"/>
      <c r="AEG43" s="859" t="str">
        <f>IF(AEJ43="×",TIME(0,0,0),IF(AEH4="非常勤",ADF43,ADR43))</f>
        <v>　</v>
      </c>
      <c r="AEH43" s="860"/>
      <c r="AEI43" s="861"/>
      <c r="AEJ43" s="352"/>
      <c r="AEK43" s="862"/>
      <c r="AEL43" s="863"/>
      <c r="AEM43" s="862"/>
      <c r="AEN43" s="864"/>
      <c r="AEO43" s="863"/>
      <c r="AEP43" s="865"/>
      <c r="AEQ43" s="866"/>
      <c r="AER43" s="866"/>
      <c r="AES43" s="867"/>
      <c r="AET43" s="377">
        <f>$A$43</f>
        <v>29</v>
      </c>
      <c r="AEU43" s="378" t="str">
        <f>$B$43</f>
        <v>水</v>
      </c>
      <c r="AEV43" s="854"/>
      <c r="AEW43" s="855"/>
      <c r="AEX43" s="854"/>
      <c r="AEY43" s="855"/>
      <c r="AEZ43" s="856" t="str">
        <f>IFERROR(IF(OR(AEU43="日",AEU43="祝",AEU43=0,AEV43=""),"　",MAX(IF(AND(AEV43&lt;=AEZ14,AEX43&gt;AFA14),AFA14-AEZ14,IF(AND(AEV43&gt;AEZ14,AEX43&lt;=AFA14),AEX43-AEV43,IF(AND(AEV43&lt;=AEZ14,AEX43&lt;=AFA14),AEX43-AEZ14,IF(AND(AEV43&gt;AEZ14,AEX43&gt;AFA14),AFA14-AEV43,0)))),0)),0)</f>
        <v>　</v>
      </c>
      <c r="AFA43" s="857"/>
      <c r="AFB43" s="858"/>
      <c r="AFC43" s="856" t="str">
        <f>IFERROR(IF(OR(AEU43="日",AEU43="祝",AEU43=0,AEV43=""),"　",MAX(IF(AND(AEV43&gt;AFF14,AEX43&gt;AFD14),0,IF(AND(AEV43&lt;=AFF14,AEV43&gt;AFC14,AEX43&gt;AFD14),AFF14-AEV43,IF(AND(AEV43&lt;=AFF14,AEV43&lt;=AFC14,AEX43&gt;AFD14),AFF14-AFC14,IF(AND(AEV43&gt;AFC14,AEX43&lt;=AFD14),AEX43-AEV43,IF(AND(AEV43&lt;=AFC14,AEX43&lt;=AFD14),AEX43-AFC14,0))))),0)),0)</f>
        <v>　</v>
      </c>
      <c r="AFD43" s="857"/>
      <c r="AFE43" s="858"/>
      <c r="AFF43" s="856" t="str">
        <f>IFERROR(IF(OR(AEU43="日",AEU43="祝",AEU43=0,AEV43=""),"　",MAX(IF(AND(AEV43&lt;=AFF14,AEX43&gt;AFG14),AFG14-AFF14,IF(AEX43&lt;=AFG14,0,IF(AND(AEV43&gt;AFF14,AEX43&gt;AFG14),AFG14-AEV43,0))),0)),0)</f>
        <v>　</v>
      </c>
      <c r="AFG43" s="857"/>
      <c r="AFH43" s="858"/>
      <c r="AFI43" s="856" t="str">
        <f>IFERROR(IF(OR(AEU43="日",AEU43="祝",AEU43=0,AEV43=""),"　",MAX(IF(AEV43&gt;AFI14,AEX43-AEV43,IF(AEV43&lt;=AFI14,AEX43-AFI14,0)),0)),0)</f>
        <v>　</v>
      </c>
      <c r="AFJ43" s="857"/>
      <c r="AFK43" s="858"/>
      <c r="AFL43" s="856" t="str">
        <f>IFERROR(IF(OR(AEU43="日",AEU43="祝",AEU43=0,AEV43=""),"　",MAX(IF(AND(AEV43&lt;=AFL14,AEX43&gt;AFM14),AFM14-AFL14,IF(AND(AEV43&gt;AFL14,AEX43&lt;=AFM14),AEX43-AEV43,IF(AND(AEV43&lt;=AFL14,AEX43&lt;=AFM14),AEX43-AFL14,IF(AND(AEV43&gt;AFL14,AEX43&gt;AFM14),AFM14-AEV43,0)))),0)),0)</f>
        <v>　</v>
      </c>
      <c r="AFM43" s="857"/>
      <c r="AFN43" s="858"/>
      <c r="AFO43" s="856" t="str">
        <f>IFERROR(IF(OR(AEU43="日",AEU43="祝",AEU43=0,AEV43=""),"　",MAX(IF(AND(AEV43&gt;AFR14,AEX43&gt;AFP14),0,IF(AND(AEV43&lt;=AFR14,AEV43&gt;AFO14,AEX43&gt;AFP14),AFR14-AEV43,IF(AND(AEV43&lt;=AFR14,AEV43&lt;=AFO14,AEX43&gt;AFP14),AFR14-AFO14,IF(AND(AEV43&gt;AFO14,AEX43&lt;=AFP14),AEX43-AEV43,IF(AND(AEV43&lt;=AFO14,AEX43&lt;=AFP14),AEX43-AFO14,0))))),0)),0)</f>
        <v>　</v>
      </c>
      <c r="AFP43" s="857"/>
      <c r="AFQ43" s="858"/>
      <c r="AFR43" s="856" t="str">
        <f>IFERROR(IF(OR(AEU43="日",AEU43="祝",AEU43=0,AEV43=""),"　",MAX(IF(AND(AEV43&lt;=AFR14,AEX43&gt;AFS14),AFS14-AFR14,IF(AEX43&lt;=AFS14,0,IF(AND(AEV43&gt;AFR14,AEX43&gt;AFS14),AFS14-AEV43,0))),0)),0)</f>
        <v>　</v>
      </c>
      <c r="AFS43" s="857"/>
      <c r="AFT43" s="858"/>
      <c r="AFU43" s="856" t="str">
        <f t="shared" si="15"/>
        <v>　</v>
      </c>
      <c r="AFV43" s="857"/>
      <c r="AFW43" s="858"/>
      <c r="AFX43" s="859" t="str">
        <f>IF(AGA43="×",TIME(0,0,0),IF(AGK4="非常勤",AEZ43,AFL43))</f>
        <v>　</v>
      </c>
      <c r="AFY43" s="860"/>
      <c r="AFZ43" s="861"/>
      <c r="AGA43" s="352"/>
      <c r="AGB43" s="859" t="str">
        <f>IF(AGE43="×",TIME(0,0,0),IF(AGK4="非常勤",AFC43,AFO43))</f>
        <v>　</v>
      </c>
      <c r="AGC43" s="860"/>
      <c r="AGD43" s="861"/>
      <c r="AGE43" s="352"/>
      <c r="AGF43" s="859" t="str">
        <f>IF(AGI43="×",TIME(0,0,0),IF(AGK4="非常勤",AFF43,AFR43))</f>
        <v>　</v>
      </c>
      <c r="AGG43" s="860"/>
      <c r="AGH43" s="861"/>
      <c r="AGI43" s="352"/>
      <c r="AGJ43" s="859" t="str">
        <f>IF(AGM43="×",TIME(0,0,0),IF(AGK4="非常勤",AFI43,AFU43))</f>
        <v>　</v>
      </c>
      <c r="AGK43" s="860"/>
      <c r="AGL43" s="861"/>
      <c r="AGM43" s="352"/>
      <c r="AGN43" s="862"/>
      <c r="AGO43" s="863"/>
      <c r="AGP43" s="862"/>
      <c r="AGQ43" s="864"/>
      <c r="AGR43" s="863"/>
      <c r="AGS43" s="865"/>
      <c r="AGT43" s="866"/>
      <c r="AGU43" s="866"/>
      <c r="AGV43" s="867"/>
      <c r="AGW43" s="377">
        <f>$A$43</f>
        <v>29</v>
      </c>
      <c r="AGX43" s="378" t="str">
        <f>$B$43</f>
        <v>水</v>
      </c>
      <c r="AGY43" s="854"/>
      <c r="AGZ43" s="855"/>
      <c r="AHA43" s="854"/>
      <c r="AHB43" s="855"/>
      <c r="AHC43" s="856" t="str">
        <f>IFERROR(IF(OR(AGX43="日",AGX43="祝",AGX43=0,AGY43=""),"　",MAX(IF(AND(AGY43&lt;=AHC14,AHA43&gt;AHD14),AHD14-AHC14,IF(AND(AGY43&gt;AHC14,AHA43&lt;=AHD14),AHA43-AGY43,IF(AND(AGY43&lt;=AHC14,AHA43&lt;=AHD14),AHA43-AHC14,IF(AND(AGY43&gt;AHC14,AHA43&gt;AHD14),AHD14-AGY43,0)))),0)),0)</f>
        <v>　</v>
      </c>
      <c r="AHD43" s="857"/>
      <c r="AHE43" s="858"/>
      <c r="AHF43" s="856" t="str">
        <f>IFERROR(IF(OR(AGX43="日",AGX43="祝",AGX43=0,AGY43=""),"　",MAX(IF(AND(AGY43&gt;AHI14,AHA43&gt;AHG14),0,IF(AND(AGY43&lt;=AHI14,AGY43&gt;AHF14,AHA43&gt;AHG14),AHI14-AGY43,IF(AND(AGY43&lt;=AHI14,AGY43&lt;=AHF14,AHA43&gt;AHG14),AHI14-AHF14,IF(AND(AGY43&gt;AHF14,AHA43&lt;=AHG14),AHA43-AGY43,IF(AND(AGY43&lt;=AHF14,AHA43&lt;=AHG14),AHA43-AHF14,0))))),0)),0)</f>
        <v>　</v>
      </c>
      <c r="AHG43" s="857"/>
      <c r="AHH43" s="858"/>
      <c r="AHI43" s="856" t="str">
        <f>IFERROR(IF(OR(AGX43="日",AGX43="祝",AGX43=0,AGY43=""),"　",MAX(IF(AND(AGY43&lt;=AHI14,AHA43&gt;AHJ14),AHJ14-AHI14,IF(AHA43&lt;=AHJ14,0,IF(AND(AGY43&gt;AHI14,AHA43&gt;AHJ14),AHJ14-AGY43,0))),0)),0)</f>
        <v>　</v>
      </c>
      <c r="AHJ43" s="857"/>
      <c r="AHK43" s="858"/>
      <c r="AHL43" s="856" t="str">
        <f>IFERROR(IF(OR(AGX43="日",AGX43="祝",AGX43=0,AGY43=""),"　",MAX(IF(AGY43&gt;AHL14,AHA43-AGY43,IF(AGY43&lt;=AHL14,AHA43-AHL14,0)),0)),0)</f>
        <v>　</v>
      </c>
      <c r="AHM43" s="857"/>
      <c r="AHN43" s="858"/>
      <c r="AHO43" s="856" t="str">
        <f>IFERROR(IF(OR(AGX43="日",AGX43="祝",AGX43=0,AGY43=""),"　",MAX(IF(AND(AGY43&lt;=AHO14,AHA43&gt;AHP14),AHP14-AHO14,IF(AND(AGY43&gt;AHO14,AHA43&lt;=AHP14),AHA43-AGY43,IF(AND(AGY43&lt;=AHO14,AHA43&lt;=AHP14),AHA43-AHO14,IF(AND(AGY43&gt;AHO14,AHA43&gt;AHP14),AHP14-AGY43,0)))),0)),0)</f>
        <v>　</v>
      </c>
      <c r="AHP43" s="857"/>
      <c r="AHQ43" s="858"/>
      <c r="AHR43" s="856" t="str">
        <f>IFERROR(IF(OR(AGX43="日",AGX43="祝",AGX43=0,AGY43=""),"　",MAX(IF(AND(AGY43&gt;AHU14,AHA43&gt;AHS14),0,IF(AND(AGY43&lt;=AHU14,AGY43&gt;AHR14,AHA43&gt;AHS14),AHU14-AGY43,IF(AND(AGY43&lt;=AHU14,AGY43&lt;=AHR14,AHA43&gt;AHS14),AHU14-AHR14,IF(AND(AGY43&gt;AHR14,AHA43&lt;=AHS14),AHA43-AGY43,IF(AND(AGY43&lt;=AHR14,AHA43&lt;=AHS14),AHA43-AHR14,0))))),0)),0)</f>
        <v>　</v>
      </c>
      <c r="AHS43" s="857"/>
      <c r="AHT43" s="858"/>
      <c r="AHU43" s="856" t="str">
        <f>IFERROR(IF(OR(AGX43="日",AGX43="祝",AGX43=0,AGY43=""),"　",MAX(IF(AND(AGY43&lt;=AHU14,AHA43&gt;AHV14),AHV14-AHU14,IF(AHA43&lt;=AHV14,0,IF(AND(AGY43&gt;AHU14,AHA43&gt;AHV14),AHV14-AGY43,0))),0)),0)</f>
        <v>　</v>
      </c>
      <c r="AHV43" s="857"/>
      <c r="AHW43" s="858"/>
      <c r="AHX43" s="856" t="str">
        <f t="shared" si="16"/>
        <v>　</v>
      </c>
      <c r="AHY43" s="857"/>
      <c r="AHZ43" s="858"/>
      <c r="AIA43" s="859" t="str">
        <f>IF(AID43="×",TIME(0,0,0),IF(AIN4="非常勤",AHC43,AHO43))</f>
        <v>　</v>
      </c>
      <c r="AIB43" s="860"/>
      <c r="AIC43" s="861"/>
      <c r="AID43" s="352"/>
      <c r="AIE43" s="859" t="str">
        <f>IF(AIH43="×",TIME(0,0,0),IF(AIN4="非常勤",AHF43,AHR43))</f>
        <v>　</v>
      </c>
      <c r="AIF43" s="860"/>
      <c r="AIG43" s="861"/>
      <c r="AIH43" s="352"/>
      <c r="AII43" s="859" t="str">
        <f>IF(AIL43="×",TIME(0,0,0),IF(AIN4="非常勤",AHI43,AHU43))</f>
        <v>　</v>
      </c>
      <c r="AIJ43" s="860"/>
      <c r="AIK43" s="861"/>
      <c r="AIL43" s="352"/>
      <c r="AIM43" s="859" t="str">
        <f>IF(AIP43="×",TIME(0,0,0),IF(AIN4="非常勤",AHL43,AHX43))</f>
        <v>　</v>
      </c>
      <c r="AIN43" s="860"/>
      <c r="AIO43" s="861"/>
      <c r="AIP43" s="352"/>
      <c r="AIQ43" s="862"/>
      <c r="AIR43" s="863"/>
      <c r="AIS43" s="862"/>
      <c r="AIT43" s="864"/>
      <c r="AIU43" s="863"/>
      <c r="AIV43" s="865"/>
      <c r="AIW43" s="866"/>
      <c r="AIX43" s="866"/>
      <c r="AIY43" s="867"/>
      <c r="AIZ43" s="377">
        <f>$A$43</f>
        <v>29</v>
      </c>
      <c r="AJA43" s="378" t="str">
        <f>$B$43</f>
        <v>水</v>
      </c>
      <c r="AJB43" s="854"/>
      <c r="AJC43" s="855"/>
      <c r="AJD43" s="854"/>
      <c r="AJE43" s="855"/>
      <c r="AJF43" s="856" t="str">
        <f>IFERROR(IF(OR(AJA43="日",AJA43="祝",AJA43=0,AJB43=""),"　",MAX(IF(AND(AJB43&lt;=AJF14,AJD43&gt;AJG14),AJG14-AJF14,IF(AND(AJB43&gt;AJF14,AJD43&lt;=AJG14),AJD43-AJB43,IF(AND(AJB43&lt;=AJF14,AJD43&lt;=AJG14),AJD43-AJF14,IF(AND(AJB43&gt;AJF14,AJD43&gt;AJG14),AJG14-AJB43,0)))),0)),0)</f>
        <v>　</v>
      </c>
      <c r="AJG43" s="857"/>
      <c r="AJH43" s="858"/>
      <c r="AJI43" s="856" t="str">
        <f>IFERROR(IF(OR(AJA43="日",AJA43="祝",AJA43=0,AJB43=""),"　",MAX(IF(AND(AJB43&gt;AJL14,AJD43&gt;AJJ14),0,IF(AND(AJB43&lt;=AJL14,AJB43&gt;AJI14,AJD43&gt;AJJ14),AJL14-AJB43,IF(AND(AJB43&lt;=AJL14,AJB43&lt;=AJI14,AJD43&gt;AJJ14),AJL14-AJI14,IF(AND(AJB43&gt;AJI14,AJD43&lt;=AJJ14),AJD43-AJB43,IF(AND(AJB43&lt;=AJI14,AJD43&lt;=AJJ14),AJD43-AJI14,0))))),0)),0)</f>
        <v>　</v>
      </c>
      <c r="AJJ43" s="857"/>
      <c r="AJK43" s="858"/>
      <c r="AJL43" s="856" t="str">
        <f>IFERROR(IF(OR(AJA43="日",AJA43="祝",AJA43=0,AJB43=""),"　",MAX(IF(AND(AJB43&lt;=AJL14,AJD43&gt;AJM14),AJM14-AJL14,IF(AJD43&lt;=AJM14,0,IF(AND(AJB43&gt;AJL14,AJD43&gt;AJM14),AJM14-AJB43,0))),0)),0)</f>
        <v>　</v>
      </c>
      <c r="AJM43" s="857"/>
      <c r="AJN43" s="858"/>
      <c r="AJO43" s="856" t="str">
        <f>IFERROR(IF(OR(AJA43="日",AJA43="祝",AJA43=0,AJB43=""),"　",MAX(IF(AJB43&gt;AJO14,AJD43-AJB43,IF(AJB43&lt;=AJO14,AJD43-AJO14,0)),0)),0)</f>
        <v>　</v>
      </c>
      <c r="AJP43" s="857"/>
      <c r="AJQ43" s="858"/>
      <c r="AJR43" s="856" t="str">
        <f>IFERROR(IF(OR(AJA43="日",AJA43="祝",AJA43=0,AJB43=""),"　",MAX(IF(AND(AJB43&lt;=AJR14,AJD43&gt;AJS14),AJS14-AJR14,IF(AND(AJB43&gt;AJR14,AJD43&lt;=AJS14),AJD43-AJB43,IF(AND(AJB43&lt;=AJR14,AJD43&lt;=AJS14),AJD43-AJR14,IF(AND(AJB43&gt;AJR14,AJD43&gt;AJS14),AJS14-AJB43,0)))),0)),0)</f>
        <v>　</v>
      </c>
      <c r="AJS43" s="857"/>
      <c r="AJT43" s="858"/>
      <c r="AJU43" s="856" t="str">
        <f>IFERROR(IF(OR(AJA43="日",AJA43="祝",AJA43=0,AJB43=""),"　",MAX(IF(AND(AJB43&gt;AJX14,AJD43&gt;AJV14),0,IF(AND(AJB43&lt;=AJX14,AJB43&gt;AJU14,AJD43&gt;AJV14),AJX14-AJB43,IF(AND(AJB43&lt;=AJX14,AJB43&lt;=AJU14,AJD43&gt;AJV14),AJX14-AJU14,IF(AND(AJB43&gt;AJU14,AJD43&lt;=AJV14),AJD43-AJB43,IF(AND(AJB43&lt;=AJU14,AJD43&lt;=AJV14),AJD43-AJU14,0))))),0)),0)</f>
        <v>　</v>
      </c>
      <c r="AJV43" s="857"/>
      <c r="AJW43" s="858"/>
      <c r="AJX43" s="856" t="str">
        <f>IFERROR(IF(OR(AJA43="日",AJA43="祝",AJA43=0,AJB43=""),"　",MAX(IF(AND(AJB43&lt;=AJX14,AJD43&gt;AJY14),AJY14-AJX14,IF(AJD43&lt;=AJY14,0,IF(AND(AJB43&gt;AJX14,AJD43&gt;AJY14),AJY14-AJB43,0))),0)),0)</f>
        <v>　</v>
      </c>
      <c r="AJY43" s="857"/>
      <c r="AJZ43" s="858"/>
      <c r="AKA43" s="856" t="str">
        <f t="shared" si="17"/>
        <v>　</v>
      </c>
      <c r="AKB43" s="857"/>
      <c r="AKC43" s="858"/>
      <c r="AKD43" s="859" t="str">
        <f>IF(AKG43="×",TIME(0,0,0),IF(AKQ4="非常勤",AJF43,AJR43))</f>
        <v>　</v>
      </c>
      <c r="AKE43" s="860"/>
      <c r="AKF43" s="861"/>
      <c r="AKG43" s="352"/>
      <c r="AKH43" s="859" t="str">
        <f>IF(AKK43="×",TIME(0,0,0),IF(AKQ4="非常勤",AJI43,AJU43))</f>
        <v>　</v>
      </c>
      <c r="AKI43" s="860"/>
      <c r="AKJ43" s="861"/>
      <c r="AKK43" s="352"/>
      <c r="AKL43" s="859" t="str">
        <f>IF(AKO43="×",TIME(0,0,0),IF(AKQ4="非常勤",AJL43,AJX43))</f>
        <v>　</v>
      </c>
      <c r="AKM43" s="860"/>
      <c r="AKN43" s="861"/>
      <c r="AKO43" s="352"/>
      <c r="AKP43" s="859" t="str">
        <f>IF(AKS43="×",TIME(0,0,0),IF(AKQ4="非常勤",AJO43,AKA43))</f>
        <v>　</v>
      </c>
      <c r="AKQ43" s="860"/>
      <c r="AKR43" s="861"/>
      <c r="AKS43" s="352"/>
      <c r="AKT43" s="862"/>
      <c r="AKU43" s="863"/>
      <c r="AKV43" s="862"/>
      <c r="AKW43" s="864"/>
      <c r="AKX43" s="863"/>
      <c r="AKY43" s="865"/>
      <c r="AKZ43" s="866"/>
      <c r="ALA43" s="866"/>
      <c r="ALB43" s="867"/>
      <c r="ALC43" s="377">
        <f>$A$43</f>
        <v>29</v>
      </c>
      <c r="ALD43" s="378" t="str">
        <f>$B$43</f>
        <v>水</v>
      </c>
      <c r="ALE43" s="854"/>
      <c r="ALF43" s="855"/>
      <c r="ALG43" s="854"/>
      <c r="ALH43" s="855"/>
      <c r="ALI43" s="856" t="str">
        <f>IFERROR(IF(OR(ALD43="日",ALD43="祝",ALD43=0,ALE43=""),"　",MAX(IF(AND(ALE43&lt;=ALI14,ALG43&gt;ALJ14),ALJ14-ALI14,IF(AND(ALE43&gt;ALI14,ALG43&lt;=ALJ14),ALG43-ALE43,IF(AND(ALE43&lt;=ALI14,ALG43&lt;=ALJ14),ALG43-ALI14,IF(AND(ALE43&gt;ALI14,ALG43&gt;ALJ14),ALJ14-ALE43,0)))),0)),0)</f>
        <v>　</v>
      </c>
      <c r="ALJ43" s="857"/>
      <c r="ALK43" s="858"/>
      <c r="ALL43" s="856" t="str">
        <f>IFERROR(IF(OR(ALD43="日",ALD43="祝",ALD43=0,ALE43=""),"　",MAX(IF(AND(ALE43&gt;ALO14,ALG43&gt;ALM14),0,IF(AND(ALE43&lt;=ALO14,ALE43&gt;ALL14,ALG43&gt;ALM14),ALO14-ALE43,IF(AND(ALE43&lt;=ALO14,ALE43&lt;=ALL14,ALG43&gt;ALM14),ALO14-ALL14,IF(AND(ALE43&gt;ALL14,ALG43&lt;=ALM14),ALG43-ALE43,IF(AND(ALE43&lt;=ALL14,ALG43&lt;=ALM14),ALG43-ALL14,0))))),0)),0)</f>
        <v>　</v>
      </c>
      <c r="ALM43" s="857"/>
      <c r="ALN43" s="858"/>
      <c r="ALO43" s="856" t="str">
        <f>IFERROR(IF(OR(ALD43="日",ALD43="祝",ALD43=0,ALE43=""),"　",MAX(IF(AND(ALE43&lt;=ALO14,ALG43&gt;ALP14),ALP14-ALO14,IF(ALG43&lt;=ALP14,0,IF(AND(ALE43&gt;ALO14,ALG43&gt;ALP14),ALP14-ALE43,0))),0)),0)</f>
        <v>　</v>
      </c>
      <c r="ALP43" s="857"/>
      <c r="ALQ43" s="858"/>
      <c r="ALR43" s="856" t="str">
        <f>IFERROR(IF(OR(ALD43="日",ALD43="祝",ALD43=0,ALE43=""),"　",MAX(IF(ALE43&gt;ALR14,ALG43-ALE43,IF(ALE43&lt;=ALR14,ALG43-ALR14,0)),0)),0)</f>
        <v>　</v>
      </c>
      <c r="ALS43" s="857"/>
      <c r="ALT43" s="858"/>
      <c r="ALU43" s="856" t="str">
        <f>IFERROR(IF(OR(ALD43="日",ALD43="祝",ALD43=0,ALE43=""),"　",MAX(IF(AND(ALE43&lt;=ALU14,ALG43&gt;ALV14),ALV14-ALU14,IF(AND(ALE43&gt;ALU14,ALG43&lt;=ALV14),ALG43-ALE43,IF(AND(ALE43&lt;=ALU14,ALG43&lt;=ALV14),ALG43-ALU14,IF(AND(ALE43&gt;ALU14,ALG43&gt;ALV14),ALV14-ALE43,0)))),0)),0)</f>
        <v>　</v>
      </c>
      <c r="ALV43" s="857"/>
      <c r="ALW43" s="858"/>
      <c r="ALX43" s="856" t="str">
        <f>IFERROR(IF(OR(ALD43="日",ALD43="祝",ALD43=0,ALE43=""),"　",MAX(IF(AND(ALE43&gt;AMA14,ALG43&gt;ALY14),0,IF(AND(ALE43&lt;=AMA14,ALE43&gt;ALX14,ALG43&gt;ALY14),AMA14-ALE43,IF(AND(ALE43&lt;=AMA14,ALE43&lt;=ALX14,ALG43&gt;ALY14),AMA14-ALX14,IF(AND(ALE43&gt;ALX14,ALG43&lt;=ALY14),ALG43-ALE43,IF(AND(ALE43&lt;=ALX14,ALG43&lt;=ALY14),ALG43-ALX14,0))))),0)),0)</f>
        <v>　</v>
      </c>
      <c r="ALY43" s="857"/>
      <c r="ALZ43" s="858"/>
      <c r="AMA43" s="856" t="str">
        <f>IFERROR(IF(OR(ALD43="日",ALD43="祝",ALD43=0,ALE43=""),"　",MAX(IF(AND(ALE43&lt;=AMA14,ALG43&gt;AMB14),AMB14-AMA14,IF(ALG43&lt;=AMB14,0,IF(AND(ALE43&gt;AMA14,ALG43&gt;AMB14),AMB14-ALE43,0))),0)),0)</f>
        <v>　</v>
      </c>
      <c r="AMB43" s="857"/>
      <c r="AMC43" s="858"/>
      <c r="AMD43" s="856" t="str">
        <f t="shared" si="18"/>
        <v>　</v>
      </c>
      <c r="AME43" s="857"/>
      <c r="AMF43" s="858"/>
      <c r="AMG43" s="859" t="str">
        <f>IF(AMJ43="×",TIME(0,0,0),IF(AMT4="非常勤",ALI43,ALU43))</f>
        <v>　</v>
      </c>
      <c r="AMH43" s="860"/>
      <c r="AMI43" s="861"/>
      <c r="AMJ43" s="352"/>
      <c r="AMK43" s="859" t="str">
        <f>IF(AMN43="×",TIME(0,0,0),IF(AMT4="非常勤",ALL43,ALX43))</f>
        <v>　</v>
      </c>
      <c r="AML43" s="860"/>
      <c r="AMM43" s="861"/>
      <c r="AMN43" s="352"/>
      <c r="AMO43" s="859" t="str">
        <f>IF(AMR43="×",TIME(0,0,0),IF(AMT4="非常勤",ALO43,AMA43))</f>
        <v>　</v>
      </c>
      <c r="AMP43" s="860"/>
      <c r="AMQ43" s="861"/>
      <c r="AMR43" s="352"/>
      <c r="AMS43" s="859" t="str">
        <f>IF(AMV43="×",TIME(0,0,0),IF(AMT4="非常勤",ALR43,AMD43))</f>
        <v>　</v>
      </c>
      <c r="AMT43" s="860"/>
      <c r="AMU43" s="861"/>
      <c r="AMV43" s="352"/>
      <c r="AMW43" s="862"/>
      <c r="AMX43" s="863"/>
      <c r="AMY43" s="862"/>
      <c r="AMZ43" s="864"/>
      <c r="ANA43" s="863"/>
      <c r="ANB43" s="865"/>
      <c r="ANC43" s="866"/>
      <c r="AND43" s="866"/>
      <c r="ANE43" s="867"/>
      <c r="ANF43" s="377">
        <f>$A$43</f>
        <v>29</v>
      </c>
      <c r="ANG43" s="378" t="str">
        <f>$B$43</f>
        <v>水</v>
      </c>
      <c r="ANH43" s="854"/>
      <c r="ANI43" s="855"/>
      <c r="ANJ43" s="854"/>
      <c r="ANK43" s="855"/>
      <c r="ANL43" s="856" t="str">
        <f>IFERROR(IF(OR(ANG43="日",ANG43="祝",ANG43=0,ANH43=""),"　",MAX(IF(AND(ANH43&lt;=ANL14,ANJ43&gt;ANM14),ANM14-ANL14,IF(AND(ANH43&gt;ANL14,ANJ43&lt;=ANM14),ANJ43-ANH43,IF(AND(ANH43&lt;=ANL14,ANJ43&lt;=ANM14),ANJ43-ANL14,IF(AND(ANH43&gt;ANL14,ANJ43&gt;ANM14),ANM14-ANH43,0)))),0)),0)</f>
        <v>　</v>
      </c>
      <c r="ANM43" s="857"/>
      <c r="ANN43" s="858"/>
      <c r="ANO43" s="856" t="str">
        <f>IFERROR(IF(OR(ANG43="日",ANG43="祝",ANG43=0,ANH43=""),"　",MAX(IF(AND(ANH43&gt;ANR14,ANJ43&gt;ANP14),0,IF(AND(ANH43&lt;=ANR14,ANH43&gt;ANO14,ANJ43&gt;ANP14),ANR14-ANH43,IF(AND(ANH43&lt;=ANR14,ANH43&lt;=ANO14,ANJ43&gt;ANP14),ANR14-ANO14,IF(AND(ANH43&gt;ANO14,ANJ43&lt;=ANP14),ANJ43-ANH43,IF(AND(ANH43&lt;=ANO14,ANJ43&lt;=ANP14),ANJ43-ANO14,0))))),0)),0)</f>
        <v>　</v>
      </c>
      <c r="ANP43" s="857"/>
      <c r="ANQ43" s="858"/>
      <c r="ANR43" s="856" t="str">
        <f>IFERROR(IF(OR(ANG43="日",ANG43="祝",ANG43=0,ANH43=""),"　",MAX(IF(AND(ANH43&lt;=ANR14,ANJ43&gt;ANS14),ANS14-ANR14,IF(ANJ43&lt;=ANS14,0,IF(AND(ANH43&gt;ANR14,ANJ43&gt;ANS14),ANS14-ANH43,0))),0)),0)</f>
        <v>　</v>
      </c>
      <c r="ANS43" s="857"/>
      <c r="ANT43" s="858"/>
      <c r="ANU43" s="856" t="str">
        <f>IFERROR(IF(OR(ANG43="日",ANG43="祝",ANG43=0,ANH43=""),"　",MAX(IF(ANH43&gt;ANU14,ANJ43-ANH43,IF(ANH43&lt;=ANU14,ANJ43-ANU14,0)),0)),0)</f>
        <v>　</v>
      </c>
      <c r="ANV43" s="857"/>
      <c r="ANW43" s="858"/>
      <c r="ANX43" s="856" t="str">
        <f>IFERROR(IF(OR(ANG43="日",ANG43="祝",ANG43=0,ANH43=""),"　",MAX(IF(AND(ANH43&lt;=ANX14,ANJ43&gt;ANY14),ANY14-ANX14,IF(AND(ANH43&gt;ANX14,ANJ43&lt;=ANY14),ANJ43-ANH43,IF(AND(ANH43&lt;=ANX14,ANJ43&lt;=ANY14),ANJ43-ANX14,IF(AND(ANH43&gt;ANX14,ANJ43&gt;ANY14),ANY14-ANH43,0)))),0)),0)</f>
        <v>　</v>
      </c>
      <c r="ANY43" s="857"/>
      <c r="ANZ43" s="858"/>
      <c r="AOA43" s="856" t="str">
        <f>IFERROR(IF(OR(ANG43="日",ANG43="祝",ANG43=0,ANH43=""),"　",MAX(IF(AND(ANH43&gt;AOD14,ANJ43&gt;AOB14),0,IF(AND(ANH43&lt;=AOD14,ANH43&gt;AOA14,ANJ43&gt;AOB14),AOD14-ANH43,IF(AND(ANH43&lt;=AOD14,ANH43&lt;=AOA14,ANJ43&gt;AOB14),AOD14-AOA14,IF(AND(ANH43&gt;AOA14,ANJ43&lt;=AOB14),ANJ43-ANH43,IF(AND(ANH43&lt;=AOA14,ANJ43&lt;=AOB14),ANJ43-AOA14,0))))),0)),0)</f>
        <v>　</v>
      </c>
      <c r="AOB43" s="857"/>
      <c r="AOC43" s="858"/>
      <c r="AOD43" s="856" t="str">
        <f>IFERROR(IF(OR(ANG43="日",ANG43="祝",ANG43=0,ANH43=""),"　",MAX(IF(AND(ANH43&lt;=AOD14,ANJ43&gt;AOE14),AOE14-AOD14,IF(ANJ43&lt;=AOE14,0,IF(AND(ANH43&gt;AOD14,ANJ43&gt;AOE14),AOE14-ANH43,0))),0)),0)</f>
        <v>　</v>
      </c>
      <c r="AOE43" s="857"/>
      <c r="AOF43" s="858"/>
      <c r="AOG43" s="856" t="str">
        <f t="shared" si="19"/>
        <v>　</v>
      </c>
      <c r="AOH43" s="857"/>
      <c r="AOI43" s="858"/>
      <c r="AOJ43" s="859" t="str">
        <f>IF(AOM43="×",TIME(0,0,0),IF(AOW4="非常勤",ANL43,ANX43))</f>
        <v>　</v>
      </c>
      <c r="AOK43" s="860"/>
      <c r="AOL43" s="861"/>
      <c r="AOM43" s="352"/>
      <c r="AON43" s="859" t="str">
        <f>IF(AOQ43="×",TIME(0,0,0),IF(AOW4="非常勤",ANO43,AOA43))</f>
        <v>　</v>
      </c>
      <c r="AOO43" s="860"/>
      <c r="AOP43" s="861"/>
      <c r="AOQ43" s="352"/>
      <c r="AOR43" s="859" t="str">
        <f>IF(AOU43="×",TIME(0,0,0),IF(AOW4="非常勤",ANR43,AOD43))</f>
        <v>　</v>
      </c>
      <c r="AOS43" s="860"/>
      <c r="AOT43" s="861"/>
      <c r="AOU43" s="352"/>
      <c r="AOV43" s="859" t="str">
        <f>IF(AOY43="×",TIME(0,0,0),IF(AOW4="非常勤",ANU43,AOG43))</f>
        <v>　</v>
      </c>
      <c r="AOW43" s="860"/>
      <c r="AOX43" s="861"/>
      <c r="AOY43" s="352"/>
      <c r="AOZ43" s="862"/>
      <c r="APA43" s="863"/>
      <c r="APB43" s="862"/>
      <c r="APC43" s="864"/>
      <c r="APD43" s="863"/>
      <c r="APE43" s="865"/>
      <c r="APF43" s="866"/>
      <c r="APG43" s="866"/>
      <c r="APH43" s="867"/>
    </row>
    <row r="44" spans="1:1100" ht="15" customHeight="1">
      <c r="A44" s="377">
        <f>DAY(DATE('別紙2-1【初めに入力】'!$W$2,'別紙2-1【初めに入力】'!$Q$2,A43+1))</f>
        <v>30</v>
      </c>
      <c r="B44" s="378" t="str">
        <f>IF(IFERROR(MATCH(DATE('別紙2-1【初めに入力】'!$W$2,'別紙2-1【初めに入力】'!$Q$2,$A44),万年カレンダー・祝日!$K$2:$K$27,0),0)&gt;=1,"祝",TEXT(WEEKDAY(DATE('別紙2-1【初めに入力】'!$W$2,'別紙2-1【初めに入力】'!$Q$2,'別表_個別勤務状況（1～20）'!A44)),"aaa"))</f>
        <v>木</v>
      </c>
      <c r="C44" s="797"/>
      <c r="D44" s="797"/>
      <c r="E44" s="797"/>
      <c r="F44" s="797"/>
      <c r="G44" s="856" t="str">
        <f>IFERROR(IF(OR(B44="日",B44="祝",B44=0,C44=""),"　",MAX(IF(AND(C44&lt;=G14,E44&gt;H14),H14-G14,IF(AND(C44&gt;G14,E44&lt;=H14),E44-C44,IF(AND(C44&lt;=G14,E44&lt;=H14),E44-G14,IF(AND(C44&gt;G14,E44&gt;H14),H14-C44,0)))),0)),0)</f>
        <v>　</v>
      </c>
      <c r="H44" s="857"/>
      <c r="I44" s="858"/>
      <c r="J44" s="856" t="str">
        <f>IFERROR(IF(OR(B44="日",B44="祝",B44=0,C44=""),"　",MAX(IF(AND(C44&gt;M14,E44&gt;K14),0,IF(AND(C44&lt;=M14,C44&gt;J14,E44&gt;K14),M14-C44,IF(AND(C44&lt;=M14,C44&lt;=J14,E44&gt;K14),M14-J14,IF(AND(C44&gt;J14,E44&lt;=K14),E44-C44,IF(AND(C44&lt;=J14,E44&lt;=K14),E44-J14,0))))),0)),0)</f>
        <v>　</v>
      </c>
      <c r="K44" s="857"/>
      <c r="L44" s="858"/>
      <c r="M44" s="856" t="str">
        <f>IFERROR(IF(OR(B44="日",B44="祝",B44=0,C44=""),"　",MAX(IF(AND(C44&lt;=M14,E44&gt;N14),N14-M14,IF(E44&lt;=N14,0,IF(AND(C44&gt;M14,E44&gt;N14),N14-C44,0))),0)),0)</f>
        <v>　</v>
      </c>
      <c r="N44" s="857"/>
      <c r="O44" s="858"/>
      <c r="P44" s="856" t="str">
        <f>IFERROR(IF(OR(B44="日",B44="祝",B44=0,C44=""),"　",MAX(IF(C44&gt;P14,E44-C44,IF(C44&lt;=P14,E44-P14,0)),0)),0)</f>
        <v>　</v>
      </c>
      <c r="Q44" s="857"/>
      <c r="R44" s="858"/>
      <c r="S44" s="856" t="str">
        <f>IFERROR(IF(OR(B44="日",B44="祝",B44=0,C44=""),"　",MAX(IF(AND(C44&lt;=S14,E44&gt;T14),T14-S14,IF(AND(C44&gt;S14,E44&lt;=T14),E44-C44,IF(AND(C44&lt;=S14,E44&lt;=T14),E44-S14,IF(AND(C44&gt;S14,E44&gt;T14),T14-C44,0)))),0)),0)</f>
        <v>　</v>
      </c>
      <c r="T44" s="857"/>
      <c r="U44" s="858"/>
      <c r="V44" s="856" t="str">
        <f>IFERROR(IF(OR(B44="日",B44="祝",B44=0,C44=""),"　",MAX(IF(AND(C44&gt;Y14,E44&gt;W14),0,IF(AND(C44&lt;=Y14,C44&gt;V14,E44&gt;W14),Y14-C44,IF(AND(C44&lt;=Y14,C44&lt;=V14,E44&gt;W14),Y14-V14,IF(AND(C44&gt;V14,E44&lt;=W14),E44-C44,IF(AND(C44&lt;=V14,E44&lt;=W14),E44-V14,0))))),0)),0)</f>
        <v>　</v>
      </c>
      <c r="W44" s="857"/>
      <c r="X44" s="858"/>
      <c r="Y44" s="856" t="str">
        <f>IFERROR(IF(OR(B44="日",B44="祝",B44=0,C44=""),"　",MAX(IF(AND(C44&lt;=Y14,E44&gt;Z14),Z14-Y14,IF(E44&lt;=Z14,0,IF(AND(C44&gt;Y14,E44&gt;Z14),Z14-C44,0))),0)),0)</f>
        <v>　</v>
      </c>
      <c r="Z44" s="857"/>
      <c r="AA44" s="858"/>
      <c r="AB44" s="856" t="str">
        <f t="shared" si="0"/>
        <v>　</v>
      </c>
      <c r="AC44" s="857"/>
      <c r="AD44" s="858"/>
      <c r="AE44" s="954" t="str">
        <f>IF(AH44="×",TIME(0,0,0),IF(AR4="非常勤",G44,S44))</f>
        <v>　</v>
      </c>
      <c r="AF44" s="885"/>
      <c r="AG44" s="885"/>
      <c r="AH44" s="352"/>
      <c r="AI44" s="954" t="str">
        <f>IF(AL44="×",TIME(0,0,0),IF(AR4="非常勤",J44,V44))</f>
        <v>　</v>
      </c>
      <c r="AJ44" s="885"/>
      <c r="AK44" s="885"/>
      <c r="AL44" s="352"/>
      <c r="AM44" s="954" t="str">
        <f>IF(AP44="×",TIME(0,0,0),IF(AR4="非常勤",M44,Y44))</f>
        <v>　</v>
      </c>
      <c r="AN44" s="885"/>
      <c r="AO44" s="885"/>
      <c r="AP44" s="352"/>
      <c r="AQ44" s="954" t="str">
        <f>IF(AT44="×",TIME(0,0,0),IF(AR4="非常勤",P44,AB44))</f>
        <v>　</v>
      </c>
      <c r="AR44" s="885"/>
      <c r="AS44" s="955"/>
      <c r="AT44" s="352"/>
      <c r="AU44" s="956"/>
      <c r="AV44" s="956"/>
      <c r="AW44" s="862"/>
      <c r="AX44" s="864"/>
      <c r="AY44" s="863"/>
      <c r="AZ44" s="865"/>
      <c r="BA44" s="866"/>
      <c r="BB44" s="866"/>
      <c r="BC44" s="867"/>
      <c r="BD44" s="377">
        <f>$A$44</f>
        <v>30</v>
      </c>
      <c r="BE44" s="378" t="str">
        <f>$B$44</f>
        <v>木</v>
      </c>
      <c r="BF44" s="854"/>
      <c r="BG44" s="855"/>
      <c r="BH44" s="854"/>
      <c r="BI44" s="855"/>
      <c r="BJ44" s="856" t="str">
        <f>IFERROR(IF(OR(BE44="日",BE44="祝",BE44=0,BF44=""),"　",MAX(IF(AND(BF44&lt;=BJ14,BH44&gt;BK14),BK14-BJ14,IF(AND(BF44&gt;BJ14,BH44&lt;=BK14),BH44-BF44,IF(AND(BF44&lt;=BJ14,BH44&lt;=BK14),BH44-BJ14,IF(AND(BF44&gt;BJ14,BH44&gt;BK14),BK14-BF44,0)))),0)),0)</f>
        <v>　</v>
      </c>
      <c r="BK44" s="857"/>
      <c r="BL44" s="858"/>
      <c r="BM44" s="856" t="str">
        <f>IFERROR(IF(OR(BE44="日",BE44="祝",BE44=0,BF44=""),"　",MAX(IF(AND(BF44&gt;BP14,BH44&gt;BN14),0,IF(AND(BF44&lt;=BP14,BF44&gt;BM14,BH44&gt;BN14),BP14-BF44,IF(AND(BF44&lt;=BP14,BF44&lt;=BM14,BH44&gt;BN14),BP14-BM14,IF(AND(BF44&gt;BM14,BH44&lt;=BN14),BH44-BF44,IF(AND(BF44&lt;=BM14,BH44&lt;=BN14),BH44-BM14,0))))),0)),0)</f>
        <v>　</v>
      </c>
      <c r="BN44" s="857"/>
      <c r="BO44" s="858"/>
      <c r="BP44" s="856" t="str">
        <f>IFERROR(IF(OR(BE44="日",BE44="祝",BE44=0,BF44=""),"　",MAX(IF(AND(BF44&lt;=BP14,BH44&gt;BQ14),BQ14-BP14,IF(BH44&lt;=BQ14,0,IF(AND(BF44&gt;BP14,BH44&gt;BQ14),BQ14-BF44,0))),0)),0)</f>
        <v>　</v>
      </c>
      <c r="BQ44" s="857"/>
      <c r="BR44" s="858"/>
      <c r="BS44" s="856" t="str">
        <f>IFERROR(IF(OR(BE44="日",BE44="祝",BE44=0,BF44=""),"　",MAX(IF(BF44&gt;BS14,BH44-BF44,IF(BF44&lt;=BS14,BH44-BS14,0)),0)),0)</f>
        <v>　</v>
      </c>
      <c r="BT44" s="857"/>
      <c r="BU44" s="858"/>
      <c r="BV44" s="856" t="str">
        <f>IFERROR(IF(OR(BE44="日",BE44="祝",BE44=0,BF44=""),"　",MAX(IF(AND(BF44&lt;=BV14,BH44&gt;BW14),BW14-BV14,IF(AND(BF44&gt;BV14,BH44&lt;=BW14),BH44-BF44,IF(AND(BF44&lt;=BV14,BH44&lt;=BW14),BH44-BV14,IF(AND(BF44&gt;BV14,BH44&gt;BW14),BW14-BF44,0)))),0)),0)</f>
        <v>　</v>
      </c>
      <c r="BW44" s="857"/>
      <c r="BX44" s="858"/>
      <c r="BY44" s="856" t="str">
        <f>IFERROR(IF(OR(BE44="日",BE44="祝",BE44=0,BF44=""),"　",MAX(IF(AND(BF44&gt;CB14,BH44&gt;BZ14),0,IF(AND(BF44&lt;=CB14,BF44&gt;BY14,BH44&gt;BZ14),CB14-BF44,IF(AND(BF44&lt;=CB14,BF44&lt;=BY14,BH44&gt;BZ14),CB14-BY14,IF(AND(BF44&gt;BY14,BH44&lt;=BZ14),BH44-BF44,IF(AND(BF44&lt;=BY14,BH44&lt;=BZ14),BH44-BY14,0))))),0)),0)</f>
        <v>　</v>
      </c>
      <c r="BZ44" s="857"/>
      <c r="CA44" s="858"/>
      <c r="CB44" s="856" t="str">
        <f>IFERROR(IF(OR(BE44="日",BE44="祝",BE44=0,BF44=""),"　",MAX(IF(AND(BF44&lt;=CB14,BH44&gt;CC14),CC14-CB14,IF(BH44&lt;=CC14,0,IF(AND(BF44&gt;CB14,BH44&gt;CC14),CC14-BF44,0))),0)),0)</f>
        <v>　</v>
      </c>
      <c r="CC44" s="857"/>
      <c r="CD44" s="858"/>
      <c r="CE44" s="856" t="str">
        <f t="shared" si="1"/>
        <v>　</v>
      </c>
      <c r="CF44" s="857"/>
      <c r="CG44" s="858"/>
      <c r="CH44" s="859" t="str">
        <f>IF(CK44="×",TIME(0,0,0),IF(CU4="非常勤",BJ44,BV44))</f>
        <v>　</v>
      </c>
      <c r="CI44" s="860"/>
      <c r="CJ44" s="861"/>
      <c r="CK44" s="352"/>
      <c r="CL44" s="859" t="str">
        <f>IF(CO44="×",TIME(0,0,0),IF(CU4="非常勤",BM44,BY44))</f>
        <v>　</v>
      </c>
      <c r="CM44" s="860"/>
      <c r="CN44" s="861"/>
      <c r="CO44" s="352"/>
      <c r="CP44" s="859" t="str">
        <f>IF(CS44="×",TIME(0,0,0),IF(CU4="非常勤",BP44,CB44))</f>
        <v>　</v>
      </c>
      <c r="CQ44" s="860"/>
      <c r="CR44" s="861"/>
      <c r="CS44" s="352"/>
      <c r="CT44" s="859" t="str">
        <f>IF(CW44="×",TIME(0,0,0),IF(CU4="非常勤",BS44,CE44))</f>
        <v>　</v>
      </c>
      <c r="CU44" s="860"/>
      <c r="CV44" s="861"/>
      <c r="CW44" s="352"/>
      <c r="CX44" s="862"/>
      <c r="CY44" s="863"/>
      <c r="CZ44" s="862"/>
      <c r="DA44" s="864"/>
      <c r="DB44" s="863"/>
      <c r="DC44" s="865"/>
      <c r="DD44" s="866"/>
      <c r="DE44" s="866"/>
      <c r="DF44" s="867"/>
      <c r="DG44" s="377">
        <f>$A$44</f>
        <v>30</v>
      </c>
      <c r="DH44" s="378" t="str">
        <f>$B$44</f>
        <v>木</v>
      </c>
      <c r="DI44" s="854"/>
      <c r="DJ44" s="855"/>
      <c r="DK44" s="854"/>
      <c r="DL44" s="855"/>
      <c r="DM44" s="856" t="str">
        <f>IFERROR(IF(OR(DH44="日",DH44="祝",DH44=0,DI44=""),"　",MAX(IF(AND(DI44&lt;=DM14,DK44&gt;DN14),DN14-DM14,IF(AND(DI44&gt;DM14,DK44&lt;=DN14),DK44-DI44,IF(AND(DI44&lt;=DM14,DK44&lt;=DN14),DK44-DM14,IF(AND(DI44&gt;DM14,DK44&gt;DN14),DN14-DI44,0)))),0)),0)</f>
        <v>　</v>
      </c>
      <c r="DN44" s="857"/>
      <c r="DO44" s="858"/>
      <c r="DP44" s="856" t="str">
        <f>IFERROR(IF(OR(DH44="日",DH44="祝",DH44=0,DI44=""),"　",MAX(IF(AND(DI44&gt;DS14,DK44&gt;DQ14),0,IF(AND(DI44&lt;=DS14,DI44&gt;DP14,DK44&gt;DQ14),DS14-DI44,IF(AND(DI44&lt;=DS14,DI44&lt;=DP14,DK44&gt;DQ14),DS14-DP14,IF(AND(DI44&gt;DP14,DK44&lt;=DQ14),DK44-DI44,IF(AND(DI44&lt;=DP14,DK44&lt;=DQ14),DK44-DP14,0))))),0)),0)</f>
        <v>　</v>
      </c>
      <c r="DQ44" s="857"/>
      <c r="DR44" s="858"/>
      <c r="DS44" s="856" t="str">
        <f>IFERROR(IF(OR(DH44="日",DH44="祝",DH44=0,DI44=""),"　",MAX(IF(AND(DI44&lt;=DS14,DK44&gt;DT14),DT14-DS14,IF(DK44&lt;=DT14,0,IF(AND(DI44&gt;DS14,DK44&gt;DT14),DT14-DI44,0))),0)),0)</f>
        <v>　</v>
      </c>
      <c r="DT44" s="857"/>
      <c r="DU44" s="858"/>
      <c r="DV44" s="856" t="str">
        <f>IFERROR(IF(OR(DH44="日",DH44="祝",DH44=0,DI44=""),"　",MAX(IF(DI44&gt;DV14,DK44-DI44,IF(DI44&lt;=DV14,DK44-DV14,0)),0)),0)</f>
        <v>　</v>
      </c>
      <c r="DW44" s="857"/>
      <c r="DX44" s="858"/>
      <c r="DY44" s="856" t="str">
        <f>IFERROR(IF(OR(DH44="日",DH44="祝",DH44=0,DI44=""),"　",MAX(IF(AND(DI44&lt;=DY14,DK44&gt;DZ14),DZ14-DY14,IF(AND(DI44&gt;DY14,DK44&lt;=DZ14),DK44-DI44,IF(AND(DI44&lt;=DY14,DK44&lt;=DZ14),DK44-DY14,IF(AND(DI44&gt;DY14,DK44&gt;DZ14),DZ14-DI44,0)))),0)),0)</f>
        <v>　</v>
      </c>
      <c r="DZ44" s="857"/>
      <c r="EA44" s="858"/>
      <c r="EB44" s="856" t="str">
        <f>IFERROR(IF(OR(DH44="日",DH44="祝",DH44=0,DI44=""),"　",MAX(IF(AND(DI44&gt;EE14,DK44&gt;EC14),0,IF(AND(DI44&lt;=EE14,DI44&gt;EB14,DK44&gt;EC14),EE14-DI44,IF(AND(DI44&lt;=EE14,DI44&lt;=EB14,DK44&gt;EC14),EE14-EB14,IF(AND(DI44&gt;EB14,DK44&lt;=EC14),DK44-DI44,IF(AND(DI44&lt;=EB14,DK44&lt;=EC14),DK44-EB14,0))))),0)),0)</f>
        <v>　</v>
      </c>
      <c r="EC44" s="857"/>
      <c r="ED44" s="858"/>
      <c r="EE44" s="856" t="str">
        <f>IFERROR(IF(OR(DH44="日",DH44="祝",DH44=0,DI44=""),"　",MAX(IF(AND(DI44&lt;=EE14,DK44&gt;EF14),EF14-EE14,IF(DK44&lt;=EF14,0,IF(AND(DI44&gt;EE14,DK44&gt;EF14),EF14-DI44,0))),0)),0)</f>
        <v>　</v>
      </c>
      <c r="EF44" s="857"/>
      <c r="EG44" s="858"/>
      <c r="EH44" s="856" t="str">
        <f t="shared" si="2"/>
        <v>　</v>
      </c>
      <c r="EI44" s="857"/>
      <c r="EJ44" s="858"/>
      <c r="EK44" s="859" t="str">
        <f>IF(EN44="×",TIME(0,0,0),IF(EX4="非常勤",DM44,DY44))</f>
        <v>　</v>
      </c>
      <c r="EL44" s="860"/>
      <c r="EM44" s="861"/>
      <c r="EN44" s="352"/>
      <c r="EO44" s="859" t="str">
        <f>IF(ER44="×",TIME(0,0,0),IF(EX4="非常勤",DP44,EB44))</f>
        <v>　</v>
      </c>
      <c r="EP44" s="860"/>
      <c r="EQ44" s="861"/>
      <c r="ER44" s="352"/>
      <c r="ES44" s="859" t="str">
        <f>IF(EV44="×",TIME(0,0,0),IF(EX4="非常勤",DS44,EE44))</f>
        <v>　</v>
      </c>
      <c r="ET44" s="860"/>
      <c r="EU44" s="861"/>
      <c r="EV44" s="352"/>
      <c r="EW44" s="859" t="str">
        <f>IF(EZ44="×",TIME(0,0,0),IF(EX4="非常勤",DV44,EH44))</f>
        <v>　</v>
      </c>
      <c r="EX44" s="860"/>
      <c r="EY44" s="861"/>
      <c r="EZ44" s="352"/>
      <c r="FA44" s="862"/>
      <c r="FB44" s="863"/>
      <c r="FC44" s="862"/>
      <c r="FD44" s="864"/>
      <c r="FE44" s="863"/>
      <c r="FF44" s="865"/>
      <c r="FG44" s="866"/>
      <c r="FH44" s="866"/>
      <c r="FI44" s="867"/>
      <c r="FJ44" s="377">
        <f>$A$44</f>
        <v>30</v>
      </c>
      <c r="FK44" s="378" t="str">
        <f>$B$44</f>
        <v>木</v>
      </c>
      <c r="FL44" s="854"/>
      <c r="FM44" s="855"/>
      <c r="FN44" s="854"/>
      <c r="FO44" s="855"/>
      <c r="FP44" s="856" t="str">
        <f>IFERROR(IF(OR(FK44="日",FK44="祝",FK44=0,FL44=""),"　",MAX(IF(AND(FL44&lt;=FP14,FN44&gt;FQ14),FQ14-FP14,IF(AND(FL44&gt;FP14,FN44&lt;=FQ14),FN44-FL44,IF(AND(FL44&lt;=FP14,FN44&lt;=FQ14),FN44-FP14,IF(AND(FL44&gt;FP14,FN44&gt;FQ14),FQ14-FL44,0)))),0)),0)</f>
        <v>　</v>
      </c>
      <c r="FQ44" s="857"/>
      <c r="FR44" s="858"/>
      <c r="FS44" s="856" t="str">
        <f>IFERROR(IF(OR(FK44="日",FK44="祝",FK44=0,FL44=""),"　",MAX(IF(AND(FL44&gt;FV14,FN44&gt;FT14),0,IF(AND(FL44&lt;=FV14,FL44&gt;FS14,FN44&gt;FT14),FV14-FL44,IF(AND(FL44&lt;=FV14,FL44&lt;=FS14,FN44&gt;FT14),FV14-FS14,IF(AND(FL44&gt;FS14,FN44&lt;=FT14),FN44-FL44,IF(AND(FL44&lt;=FS14,FN44&lt;=FT14),FN44-FS14,0))))),0)),0)</f>
        <v>　</v>
      </c>
      <c r="FT44" s="857"/>
      <c r="FU44" s="858"/>
      <c r="FV44" s="856" t="str">
        <f>IFERROR(IF(OR(FK44="日",FK44="祝",FK44=0,FL44=""),"　",MAX(IF(AND(FL44&lt;=FV14,FN44&gt;FW14),FW14-FV14,IF(FN44&lt;=FW14,0,IF(AND(FL44&gt;FV14,FN44&gt;FW14),FW14-FL44,0))),0)),0)</f>
        <v>　</v>
      </c>
      <c r="FW44" s="857"/>
      <c r="FX44" s="858"/>
      <c r="FY44" s="856" t="str">
        <f>IFERROR(IF(OR(FK44="日",FK44="祝",FK44=0,FL44=""),"　",MAX(IF(FL44&gt;FY14,FN44-FL44,IF(FL44&lt;=FY14,FN44-FY14,0)),0)),0)</f>
        <v>　</v>
      </c>
      <c r="FZ44" s="857"/>
      <c r="GA44" s="858"/>
      <c r="GB44" s="856" t="str">
        <f>IFERROR(IF(OR(FK44="日",FK44="祝",FK44=0,FL44=""),"　",MAX(IF(AND(FL44&lt;=GB14,FN44&gt;GC14),GC14-GB14,IF(AND(FL44&gt;GB14,FN44&lt;=GC14),FN44-FL44,IF(AND(FL44&lt;=GB14,FN44&lt;=GC14),FN44-GB14,IF(AND(FL44&gt;GB14,FN44&gt;GC14),GC14-FL44,0)))),0)),0)</f>
        <v>　</v>
      </c>
      <c r="GC44" s="857"/>
      <c r="GD44" s="858"/>
      <c r="GE44" s="856" t="str">
        <f>IFERROR(IF(OR(FK44="日",FK44="祝",FK44=0,FL44=""),"　",MAX(IF(AND(FL44&gt;GH14,FN44&gt;GF14),0,IF(AND(FL44&lt;=GH14,FL44&gt;GE14,FN44&gt;GF14),GH14-FL44,IF(AND(FL44&lt;=GH14,FL44&lt;=GE14,FN44&gt;GF14),GH14-GE14,IF(AND(FL44&gt;GE14,FN44&lt;=GF14),FN44-FL44,IF(AND(FL44&lt;=GE14,FN44&lt;=GF14),FN44-GE14,0))))),0)),0)</f>
        <v>　</v>
      </c>
      <c r="GF44" s="857"/>
      <c r="GG44" s="858"/>
      <c r="GH44" s="856" t="str">
        <f>IFERROR(IF(OR(FK44="日",FK44="祝",FK44=0,FL44=""),"　",MAX(IF(AND(FL44&lt;=GH14,FN44&gt;GI14),GI14-GH14,IF(FN44&lt;=GI14,0,IF(AND(FL44&gt;GH14,FN44&gt;GI14),GI14-FL44,0))),0)),0)</f>
        <v>　</v>
      </c>
      <c r="GI44" s="857"/>
      <c r="GJ44" s="858"/>
      <c r="GK44" s="856" t="str">
        <f t="shared" si="3"/>
        <v>　</v>
      </c>
      <c r="GL44" s="857"/>
      <c r="GM44" s="858"/>
      <c r="GN44" s="859" t="str">
        <f>IF(GQ44="×",TIME(0,0,0),IF(HA4="非常勤",FP44,GB44))</f>
        <v>　</v>
      </c>
      <c r="GO44" s="860"/>
      <c r="GP44" s="861"/>
      <c r="GQ44" s="352"/>
      <c r="GR44" s="859" t="str">
        <f>IF(GU44="×",TIME(0,0,0),IF(HA4="非常勤",FS44,GE44))</f>
        <v>　</v>
      </c>
      <c r="GS44" s="860"/>
      <c r="GT44" s="861"/>
      <c r="GU44" s="352"/>
      <c r="GV44" s="859" t="str">
        <f>IF(GY44="×",TIME(0,0,0),IF(HA4="非常勤",FV44,GH44))</f>
        <v>　</v>
      </c>
      <c r="GW44" s="860"/>
      <c r="GX44" s="861"/>
      <c r="GY44" s="352"/>
      <c r="GZ44" s="859" t="str">
        <f>IF(HC44="×",TIME(0,0,0),IF(HA4="非常勤",FY44,GK44))</f>
        <v>　</v>
      </c>
      <c r="HA44" s="860"/>
      <c r="HB44" s="861"/>
      <c r="HC44" s="352"/>
      <c r="HD44" s="862"/>
      <c r="HE44" s="863"/>
      <c r="HF44" s="862"/>
      <c r="HG44" s="864"/>
      <c r="HH44" s="863"/>
      <c r="HI44" s="865"/>
      <c r="HJ44" s="866"/>
      <c r="HK44" s="866"/>
      <c r="HL44" s="867"/>
      <c r="HM44" s="377">
        <f>$A$44</f>
        <v>30</v>
      </c>
      <c r="HN44" s="378" t="str">
        <f>$B$44</f>
        <v>木</v>
      </c>
      <c r="HO44" s="854"/>
      <c r="HP44" s="855"/>
      <c r="HQ44" s="854"/>
      <c r="HR44" s="855"/>
      <c r="HS44" s="856" t="str">
        <f>IFERROR(IF(OR(HN44="日",HN44="祝",HN44=0,HO44=""),"　",MAX(IF(AND(HO44&lt;=HS14,HQ44&gt;HT14),HT14-HS14,IF(AND(HO44&gt;HS14,HQ44&lt;=HT14),HQ44-HO44,IF(AND(HO44&lt;=HS14,HQ44&lt;=HT14),HQ44-HS14,IF(AND(HO44&gt;HS14,HQ44&gt;HT14),HT14-HO44,0)))),0)),0)</f>
        <v>　</v>
      </c>
      <c r="HT44" s="857"/>
      <c r="HU44" s="858"/>
      <c r="HV44" s="856" t="str">
        <f>IFERROR(IF(OR(HN44="日",HN44="祝",HN44=0,HO44=""),"　",MAX(IF(AND(HO44&gt;HY14,HQ44&gt;HW14),0,IF(AND(HO44&lt;=HY14,HO44&gt;HV14,HQ44&gt;HW14),HY14-HO44,IF(AND(HO44&lt;=HY14,HO44&lt;=HV14,HQ44&gt;HW14),HY14-HV14,IF(AND(HO44&gt;HV14,HQ44&lt;=HW14),HQ44-HO44,IF(AND(HO44&lt;=HV14,HQ44&lt;=HW14),HQ44-HV14,0))))),0)),0)</f>
        <v>　</v>
      </c>
      <c r="HW44" s="857"/>
      <c r="HX44" s="858"/>
      <c r="HY44" s="856" t="str">
        <f>IFERROR(IF(OR(HN44="日",HN44="祝",HN44=0,HO44=""),"　",MAX(IF(AND(HO44&lt;=HY14,HQ44&gt;HZ14),HZ14-HY14,IF(HQ44&lt;=HZ14,0,IF(AND(HO44&gt;HY14,HQ44&gt;HZ14),HZ14-HO44,0))),0)),0)</f>
        <v>　</v>
      </c>
      <c r="HZ44" s="857"/>
      <c r="IA44" s="858"/>
      <c r="IB44" s="856" t="str">
        <f>IFERROR(IF(OR(HN44="日",HN44="祝",HN44=0,HO44=""),"　",MAX(IF(HO44&gt;IB14,HQ44-HO44,IF(HO44&lt;=IB14,HQ44-IB14,0)),0)),0)</f>
        <v>　</v>
      </c>
      <c r="IC44" s="857"/>
      <c r="ID44" s="858"/>
      <c r="IE44" s="856" t="str">
        <f>IFERROR(IF(OR(HN44="日",HN44="祝",HN44=0,HO44=""),"　",MAX(IF(AND(HO44&lt;=IE14,HQ44&gt;IF14),IF14-IE14,IF(AND(HO44&gt;IE14,HQ44&lt;=IF14),HQ44-HO44,IF(AND(HO44&lt;=IE14,HQ44&lt;=IF14),HQ44-IE14,IF(AND(HO44&gt;IE14,HQ44&gt;IF14),IF14-HO44,0)))),0)),0)</f>
        <v>　</v>
      </c>
      <c r="IF44" s="857"/>
      <c r="IG44" s="858"/>
      <c r="IH44" s="856" t="str">
        <f>IFERROR(IF(OR(HN44="日",HN44="祝",HN44=0,HO44=""),"　",MAX(IF(AND(HO44&gt;IK14,HQ44&gt;II14),0,IF(AND(HO44&lt;=IK14,HO44&gt;IH14,HQ44&gt;II14),IK14-HO44,IF(AND(HO44&lt;=IK14,HO44&lt;=IH14,HQ44&gt;II14),IK14-IH14,IF(AND(HO44&gt;IH14,HQ44&lt;=II14),HQ44-HO44,IF(AND(HO44&lt;=IH14,HQ44&lt;=II14),HQ44-IH14,0))))),0)),0)</f>
        <v>　</v>
      </c>
      <c r="II44" s="857"/>
      <c r="IJ44" s="858"/>
      <c r="IK44" s="856" t="str">
        <f>IFERROR(IF(OR(HN44="日",HN44="祝",HN44=0,HO44=""),"　",MAX(IF(AND(HO44&lt;=IK14,HQ44&gt;IL14),IL14-IK14,IF(HQ44&lt;=IL14,0,IF(AND(HO44&gt;IK14,HQ44&gt;IL14),IL14-HO44,0))),0)),0)</f>
        <v>　</v>
      </c>
      <c r="IL44" s="857"/>
      <c r="IM44" s="858"/>
      <c r="IN44" s="856" t="str">
        <f t="shared" si="4"/>
        <v>　</v>
      </c>
      <c r="IO44" s="857"/>
      <c r="IP44" s="858"/>
      <c r="IQ44" s="859" t="str">
        <f>IF(IT44="×",TIME(0,0,0),IF(JD4="非常勤",HS44,IE44))</f>
        <v>　</v>
      </c>
      <c r="IR44" s="860"/>
      <c r="IS44" s="861"/>
      <c r="IT44" s="352"/>
      <c r="IU44" s="859" t="str">
        <f>IF(IX44="×",TIME(0,0,0),IF(JD4="非常勤",HV44,IH44))</f>
        <v>　</v>
      </c>
      <c r="IV44" s="860"/>
      <c r="IW44" s="861"/>
      <c r="IX44" s="352"/>
      <c r="IY44" s="859" t="str">
        <f>IF(JB44="×",TIME(0,0,0),IF(JD4="非常勤",HY44,IK44))</f>
        <v>　</v>
      </c>
      <c r="IZ44" s="860"/>
      <c r="JA44" s="861"/>
      <c r="JB44" s="352"/>
      <c r="JC44" s="859" t="str">
        <f>IF(JF44="×",TIME(0,0,0),IF(JD4="非常勤",IB44,IN44))</f>
        <v>　</v>
      </c>
      <c r="JD44" s="860"/>
      <c r="JE44" s="861"/>
      <c r="JF44" s="352"/>
      <c r="JG44" s="862"/>
      <c r="JH44" s="863"/>
      <c r="JI44" s="862"/>
      <c r="JJ44" s="864"/>
      <c r="JK44" s="863"/>
      <c r="JL44" s="865"/>
      <c r="JM44" s="866"/>
      <c r="JN44" s="866"/>
      <c r="JO44" s="867"/>
      <c r="JP44" s="377">
        <f>$A$44</f>
        <v>30</v>
      </c>
      <c r="JQ44" s="378" t="str">
        <f>$B$44</f>
        <v>木</v>
      </c>
      <c r="JR44" s="854"/>
      <c r="JS44" s="855"/>
      <c r="JT44" s="854"/>
      <c r="JU44" s="855"/>
      <c r="JV44" s="856" t="str">
        <f>IFERROR(IF(OR(JQ44="日",JQ44="祝",JQ44=0,JR44=""),"　",MAX(IF(AND(JR44&lt;=JV14,JT44&gt;JW14),JW14-JV14,IF(AND(JR44&gt;JV14,JT44&lt;=JW14),JT44-JR44,IF(AND(JR44&lt;=JV14,JT44&lt;=JW14),JT44-JV14,IF(AND(JR44&gt;JV14,JT44&gt;JW14),JW14-JR44,0)))),0)),0)</f>
        <v>　</v>
      </c>
      <c r="JW44" s="857"/>
      <c r="JX44" s="858"/>
      <c r="JY44" s="856" t="str">
        <f>IFERROR(IF(OR(JQ44="日",JQ44="祝",JQ44=0,JR44=""),"　",MAX(IF(AND(JR44&gt;KB14,JT44&gt;JZ14),0,IF(AND(JR44&lt;=KB14,JR44&gt;JY14,JT44&gt;JZ14),KB14-JR44,IF(AND(JR44&lt;=KB14,JR44&lt;=JY14,JT44&gt;JZ14),KB14-JY14,IF(AND(JR44&gt;JY14,JT44&lt;=JZ14),JT44-JR44,IF(AND(JR44&lt;=JY14,JT44&lt;=JZ14),JT44-JY14,0))))),0)),0)</f>
        <v>　</v>
      </c>
      <c r="JZ44" s="857"/>
      <c r="KA44" s="858"/>
      <c r="KB44" s="856" t="str">
        <f>IFERROR(IF(OR(JQ44="日",JQ44="祝",JQ44=0,JR44=""),"　",MAX(IF(AND(JR44&lt;=KB14,JT44&gt;KC14),KC14-KB14,IF(JT44&lt;=KC14,0,IF(AND(JR44&gt;KB14,JT44&gt;KC14),KC14-JR44,0))),0)),0)</f>
        <v>　</v>
      </c>
      <c r="KC44" s="857"/>
      <c r="KD44" s="858"/>
      <c r="KE44" s="856" t="str">
        <f>IFERROR(IF(OR(JQ44="日",JQ44="祝",JQ44=0,JR44=""),"　",MAX(IF(JR44&gt;KE14,JT44-JR44,IF(JR44&lt;=KE14,JT44-KE14,0)),0)),0)</f>
        <v>　</v>
      </c>
      <c r="KF44" s="857"/>
      <c r="KG44" s="858"/>
      <c r="KH44" s="856" t="str">
        <f>IFERROR(IF(OR(JQ44="日",JQ44="祝",JQ44=0,JR44=""),"　",MAX(IF(AND(JR44&lt;=KH14,JT44&gt;KI14),KI14-KH14,IF(AND(JR44&gt;KH14,JT44&lt;=KI14),JT44-JR44,IF(AND(JR44&lt;=KH14,JT44&lt;=KI14),JT44-KH14,IF(AND(JR44&gt;KH14,JT44&gt;KI14),KI14-JR44,0)))),0)),0)</f>
        <v>　</v>
      </c>
      <c r="KI44" s="857"/>
      <c r="KJ44" s="858"/>
      <c r="KK44" s="856" t="str">
        <f>IFERROR(IF(OR(JQ44="日",JQ44="祝",JQ44=0,JR44=""),"　",MAX(IF(AND(JR44&gt;KN14,JT44&gt;KL14),0,IF(AND(JR44&lt;=KN14,JR44&gt;KK14,JT44&gt;KL14),KN14-JR44,IF(AND(JR44&lt;=KN14,JR44&lt;=KK14,JT44&gt;KL14),KN14-KK14,IF(AND(JR44&gt;KK14,JT44&lt;=KL14),JT44-JR44,IF(AND(JR44&lt;=KK14,JT44&lt;=KL14),JT44-KK14,0))))),0)),0)</f>
        <v>　</v>
      </c>
      <c r="KL44" s="857"/>
      <c r="KM44" s="858"/>
      <c r="KN44" s="856" t="str">
        <f>IFERROR(IF(OR(JQ44="日",JQ44="祝",JQ44=0,JR44=""),"　",MAX(IF(AND(JR44&lt;=KN14,JT44&gt;KO14),KO14-KN14,IF(JT44&lt;=KO14,0,IF(AND(JR44&gt;KN14,JT44&gt;KO14),KO14-JR44,0))),0)),0)</f>
        <v>　</v>
      </c>
      <c r="KO44" s="857"/>
      <c r="KP44" s="858"/>
      <c r="KQ44" s="856" t="str">
        <f t="shared" si="5"/>
        <v>　</v>
      </c>
      <c r="KR44" s="857"/>
      <c r="KS44" s="858"/>
      <c r="KT44" s="859" t="str">
        <f>IF(KW44="×",TIME(0,0,0),IF(LG4="非常勤",JV44,KH44))</f>
        <v>　</v>
      </c>
      <c r="KU44" s="860"/>
      <c r="KV44" s="861"/>
      <c r="KW44" s="352"/>
      <c r="KX44" s="859" t="str">
        <f>IF(LA44="×",TIME(0,0,0),IF(LG4="非常勤",JY44,KK44))</f>
        <v>　</v>
      </c>
      <c r="KY44" s="860"/>
      <c r="KZ44" s="861"/>
      <c r="LA44" s="352"/>
      <c r="LB44" s="859" t="str">
        <f>IF(LE44="×",TIME(0,0,0),IF(LG4="非常勤",KB44,KN44))</f>
        <v>　</v>
      </c>
      <c r="LC44" s="860"/>
      <c r="LD44" s="861"/>
      <c r="LE44" s="352"/>
      <c r="LF44" s="859" t="str">
        <f>IF(LI44="×",TIME(0,0,0),IF(LG4="非常勤",KE44,KQ44))</f>
        <v>　</v>
      </c>
      <c r="LG44" s="860"/>
      <c r="LH44" s="861"/>
      <c r="LI44" s="352"/>
      <c r="LJ44" s="862"/>
      <c r="LK44" s="863"/>
      <c r="LL44" s="862"/>
      <c r="LM44" s="864"/>
      <c r="LN44" s="863"/>
      <c r="LO44" s="865"/>
      <c r="LP44" s="866"/>
      <c r="LQ44" s="866"/>
      <c r="LR44" s="867"/>
      <c r="LS44" s="377">
        <f>$A$44</f>
        <v>30</v>
      </c>
      <c r="LT44" s="378" t="str">
        <f>$B$44</f>
        <v>木</v>
      </c>
      <c r="LU44" s="854"/>
      <c r="LV44" s="855"/>
      <c r="LW44" s="854"/>
      <c r="LX44" s="855"/>
      <c r="LY44" s="856" t="str">
        <f>IFERROR(IF(OR(LT44="日",LT44="祝",LT44=0,LU44=""),"　",MAX(IF(AND(LU44&lt;=LY14,LW44&gt;LZ14),LZ14-LY14,IF(AND(LU44&gt;LY14,LW44&lt;=LZ14),LW44-LU44,IF(AND(LU44&lt;=LY14,LW44&lt;=LZ14),LW44-LY14,IF(AND(LU44&gt;LY14,LW44&gt;LZ14),LZ14-LU44,0)))),0)),0)</f>
        <v>　</v>
      </c>
      <c r="LZ44" s="857"/>
      <c r="MA44" s="858"/>
      <c r="MB44" s="856" t="str">
        <f>IFERROR(IF(OR(LT44="日",LT44="祝",LT44=0,LU44=""),"　",MAX(IF(AND(LU44&gt;ME14,LW44&gt;MC14),0,IF(AND(LU44&lt;=ME14,LU44&gt;MB14,LW44&gt;MC14),ME14-LU44,IF(AND(LU44&lt;=ME14,LU44&lt;=MB14,LW44&gt;MC14),ME14-MB14,IF(AND(LU44&gt;MB14,LW44&lt;=MC14),LW44-LU44,IF(AND(LU44&lt;=MB14,LW44&lt;=MC14),LW44-MB14,0))))),0)),0)</f>
        <v>　</v>
      </c>
      <c r="MC44" s="857"/>
      <c r="MD44" s="858"/>
      <c r="ME44" s="856" t="str">
        <f>IFERROR(IF(OR(LT44="日",LT44="祝",LT44=0,LU44=""),"　",MAX(IF(AND(LU44&lt;=ME14,LW44&gt;MF14),MF14-ME14,IF(LW44&lt;=MF14,0,IF(AND(LU44&gt;ME14,LW44&gt;MF14),MF14-LU44,0))),0)),0)</f>
        <v>　</v>
      </c>
      <c r="MF44" s="857"/>
      <c r="MG44" s="858"/>
      <c r="MH44" s="856" t="str">
        <f>IFERROR(IF(OR(LT44="日",LT44="祝",LT44=0,LU44=""),"　",MAX(IF(LU44&gt;MH14,LW44-LU44,IF(LU44&lt;=MH14,LW44-MH14,0)),0)),0)</f>
        <v>　</v>
      </c>
      <c r="MI44" s="857"/>
      <c r="MJ44" s="858"/>
      <c r="MK44" s="856" t="str">
        <f>IFERROR(IF(OR(LT44="日",LT44="祝",LT44=0,LU44=""),"　",MAX(IF(AND(LU44&lt;=MK14,LW44&gt;ML14),ML14-MK14,IF(AND(LU44&gt;MK14,LW44&lt;=ML14),LW44-LU44,IF(AND(LU44&lt;=MK14,LW44&lt;=ML14),LW44-MK14,IF(AND(LU44&gt;MK14,LW44&gt;ML14),ML14-LU44,0)))),0)),0)</f>
        <v>　</v>
      </c>
      <c r="ML44" s="857"/>
      <c r="MM44" s="858"/>
      <c r="MN44" s="856" t="str">
        <f>IFERROR(IF(OR(LT44="日",LT44="祝",LT44=0,LU44=""),"　",MAX(IF(AND(LU44&gt;MQ14,LW44&gt;MO14),0,IF(AND(LU44&lt;=MQ14,LU44&gt;MN14,LW44&gt;MO14),MQ14-LU44,IF(AND(LU44&lt;=MQ14,LU44&lt;=MN14,LW44&gt;MO14),MQ14-MN14,IF(AND(LU44&gt;MN14,LW44&lt;=MO14),LW44-LU44,IF(AND(LU44&lt;=MN14,LW44&lt;=MO14),LW44-MN14,0))))),0)),0)</f>
        <v>　</v>
      </c>
      <c r="MO44" s="857"/>
      <c r="MP44" s="858"/>
      <c r="MQ44" s="856" t="str">
        <f>IFERROR(IF(OR(LT44="日",LT44="祝",LT44=0,LU44=""),"　",MAX(IF(AND(LU44&lt;=MQ14,LW44&gt;MR14),MR14-MQ14,IF(LW44&lt;=MR14,0,IF(AND(LU44&gt;MQ14,LW44&gt;MR14),MR14-LU44,0))),0)),0)</f>
        <v>　</v>
      </c>
      <c r="MR44" s="857"/>
      <c r="MS44" s="858"/>
      <c r="MT44" s="856" t="str">
        <f t="shared" si="6"/>
        <v>　</v>
      </c>
      <c r="MU44" s="857"/>
      <c r="MV44" s="858"/>
      <c r="MW44" s="859" t="str">
        <f>IF(MZ44="×",TIME(0,0,0),IF(NJ4="非常勤",LY44,MK44))</f>
        <v>　</v>
      </c>
      <c r="MX44" s="860"/>
      <c r="MY44" s="861"/>
      <c r="MZ44" s="352"/>
      <c r="NA44" s="859" t="str">
        <f>IF(ND44="×",TIME(0,0,0),IF(NJ4="非常勤",MB44,MN44))</f>
        <v>　</v>
      </c>
      <c r="NB44" s="860"/>
      <c r="NC44" s="861"/>
      <c r="ND44" s="352"/>
      <c r="NE44" s="859" t="str">
        <f>IF(NH44="×",TIME(0,0,0),IF(NJ4="非常勤",ME44,MQ44))</f>
        <v>　</v>
      </c>
      <c r="NF44" s="860"/>
      <c r="NG44" s="861"/>
      <c r="NH44" s="352"/>
      <c r="NI44" s="859" t="str">
        <f>IF(NL44="×",TIME(0,0,0),IF(NJ4="非常勤",MH44,MT44))</f>
        <v>　</v>
      </c>
      <c r="NJ44" s="860"/>
      <c r="NK44" s="861"/>
      <c r="NL44" s="352"/>
      <c r="NM44" s="862"/>
      <c r="NN44" s="863"/>
      <c r="NO44" s="862"/>
      <c r="NP44" s="864"/>
      <c r="NQ44" s="863"/>
      <c r="NR44" s="865"/>
      <c r="NS44" s="866"/>
      <c r="NT44" s="866"/>
      <c r="NU44" s="867"/>
      <c r="NV44" s="377">
        <f>$A$44</f>
        <v>30</v>
      </c>
      <c r="NW44" s="378" t="str">
        <f>$B$44</f>
        <v>木</v>
      </c>
      <c r="NX44" s="854"/>
      <c r="NY44" s="855"/>
      <c r="NZ44" s="854"/>
      <c r="OA44" s="855"/>
      <c r="OB44" s="856" t="str">
        <f>IFERROR(IF(OR(NW44="日",NW44="祝",NW44=0,NX44=""),"　",MAX(IF(AND(NX44&lt;=OB14,NZ44&gt;OC14),OC14-OB14,IF(AND(NX44&gt;OB14,NZ44&lt;=OC14),NZ44-NX44,IF(AND(NX44&lt;=OB14,NZ44&lt;=OC14),NZ44-OB14,IF(AND(NX44&gt;OB14,NZ44&gt;OC14),OC14-NX44,0)))),0)),0)</f>
        <v>　</v>
      </c>
      <c r="OC44" s="857"/>
      <c r="OD44" s="858"/>
      <c r="OE44" s="856" t="str">
        <f>IFERROR(IF(OR(NW44="日",NW44="祝",NW44=0,NX44=""),"　",MAX(IF(AND(NX44&gt;OH14,NZ44&gt;OF14),0,IF(AND(NX44&lt;=OH14,NX44&gt;OE14,NZ44&gt;OF14),OH14-NX44,IF(AND(NX44&lt;=OH14,NX44&lt;=OE14,NZ44&gt;OF14),OH14-OE14,IF(AND(NX44&gt;OE14,NZ44&lt;=OF14),NZ44-NX44,IF(AND(NX44&lt;=OE14,NZ44&lt;=OF14),NZ44-OE14,0))))),0)),0)</f>
        <v>　</v>
      </c>
      <c r="OF44" s="857"/>
      <c r="OG44" s="858"/>
      <c r="OH44" s="856" t="str">
        <f>IFERROR(IF(OR(NW44="日",NW44="祝",NW44=0,NX44=""),"　",MAX(IF(AND(NX44&lt;=OH14,NZ44&gt;OI14),OI14-OH14,IF(NZ44&lt;=OI14,0,IF(AND(NX44&gt;OH14,NZ44&gt;OI14),OI14-NX44,0))),0)),0)</f>
        <v>　</v>
      </c>
      <c r="OI44" s="857"/>
      <c r="OJ44" s="858"/>
      <c r="OK44" s="856" t="str">
        <f>IFERROR(IF(OR(NW44="日",NW44="祝",NW44=0,NX44=""),"　",MAX(IF(NX44&gt;OK14,NZ44-NX44,IF(NX44&lt;=OK14,NZ44-OK14,0)),0)),0)</f>
        <v>　</v>
      </c>
      <c r="OL44" s="857"/>
      <c r="OM44" s="858"/>
      <c r="ON44" s="856" t="str">
        <f>IFERROR(IF(OR(NW44="日",NW44="祝",NW44=0,NX44=""),"　",MAX(IF(AND(NX44&lt;=ON14,NZ44&gt;OO14),OO14-ON14,IF(AND(NX44&gt;ON14,NZ44&lt;=OO14),NZ44-NX44,IF(AND(NX44&lt;=ON14,NZ44&lt;=OO14),NZ44-ON14,IF(AND(NX44&gt;ON14,NZ44&gt;OO14),OO14-NX44,0)))),0)),0)</f>
        <v>　</v>
      </c>
      <c r="OO44" s="857"/>
      <c r="OP44" s="858"/>
      <c r="OQ44" s="856" t="str">
        <f>IFERROR(IF(OR(NW44="日",NW44="祝",NW44=0,NX44=""),"　",MAX(IF(AND(NX44&gt;OT14,NZ44&gt;OR14),0,IF(AND(NX44&lt;=OT14,NX44&gt;OQ14,NZ44&gt;OR14),OT14-NX44,IF(AND(NX44&lt;=OT14,NX44&lt;=OQ14,NZ44&gt;OR14),OT14-OQ14,IF(AND(NX44&gt;OQ14,NZ44&lt;=OR14),NZ44-NX44,IF(AND(NX44&lt;=OQ14,NZ44&lt;=OR14),NZ44-OQ14,0))))),0)),0)</f>
        <v>　</v>
      </c>
      <c r="OR44" s="857"/>
      <c r="OS44" s="858"/>
      <c r="OT44" s="856" t="str">
        <f>IFERROR(IF(OR(NW44="日",NW44="祝",NW44=0,NX44=""),"　",MAX(IF(AND(NX44&lt;=OT14,NZ44&gt;OU14),OU14-OT14,IF(NZ44&lt;=OU14,0,IF(AND(NX44&gt;OT14,NZ44&gt;OU14),OU14-NX44,0))),0)),0)</f>
        <v>　</v>
      </c>
      <c r="OU44" s="857"/>
      <c r="OV44" s="858"/>
      <c r="OW44" s="856" t="str">
        <f t="shared" si="7"/>
        <v>　</v>
      </c>
      <c r="OX44" s="857"/>
      <c r="OY44" s="858"/>
      <c r="OZ44" s="859" t="str">
        <f>IF(PC44="×",TIME(0,0,0),IF(PM4="非常勤",OB44,ON44))</f>
        <v>　</v>
      </c>
      <c r="PA44" s="860"/>
      <c r="PB44" s="861"/>
      <c r="PC44" s="352"/>
      <c r="PD44" s="859" t="str">
        <f>IF(PG44="×",TIME(0,0,0),IF(PM4="非常勤",OE44,OQ44))</f>
        <v>　</v>
      </c>
      <c r="PE44" s="860"/>
      <c r="PF44" s="861"/>
      <c r="PG44" s="352"/>
      <c r="PH44" s="859" t="str">
        <f>IF(PK44="×",TIME(0,0,0),IF(PM4="非常勤",OH44,OT44))</f>
        <v>　</v>
      </c>
      <c r="PI44" s="860"/>
      <c r="PJ44" s="861"/>
      <c r="PK44" s="352"/>
      <c r="PL44" s="859" t="str">
        <f>IF(PO44="×",TIME(0,0,0),IF(PM4="非常勤",OK44,OW44))</f>
        <v>　</v>
      </c>
      <c r="PM44" s="860"/>
      <c r="PN44" s="861"/>
      <c r="PO44" s="352"/>
      <c r="PP44" s="862"/>
      <c r="PQ44" s="863"/>
      <c r="PR44" s="862"/>
      <c r="PS44" s="864"/>
      <c r="PT44" s="863"/>
      <c r="PU44" s="865"/>
      <c r="PV44" s="866"/>
      <c r="PW44" s="866"/>
      <c r="PX44" s="867"/>
      <c r="PY44" s="377">
        <f>$A$44</f>
        <v>30</v>
      </c>
      <c r="PZ44" s="378" t="str">
        <f>$B$44</f>
        <v>木</v>
      </c>
      <c r="QA44" s="854"/>
      <c r="QB44" s="855"/>
      <c r="QC44" s="854"/>
      <c r="QD44" s="855"/>
      <c r="QE44" s="856" t="str">
        <f>IFERROR(IF(OR(PZ44="日",PZ44="祝",PZ44=0,QA44=""),"　",MAX(IF(AND(QA44&lt;=QE14,QC44&gt;QF14),QF14-QE14,IF(AND(QA44&gt;QE14,QC44&lt;=QF14),QC44-QA44,IF(AND(QA44&lt;=QE14,QC44&lt;=QF14),QC44-QE14,IF(AND(QA44&gt;QE14,QC44&gt;QF14),QF14-QA44,0)))),0)),0)</f>
        <v>　</v>
      </c>
      <c r="QF44" s="857"/>
      <c r="QG44" s="858"/>
      <c r="QH44" s="856" t="str">
        <f>IFERROR(IF(OR(PZ44="日",PZ44="祝",PZ44=0,QA44=""),"　",MAX(IF(AND(QA44&gt;QK14,QC44&gt;QI14),0,IF(AND(QA44&lt;=QK14,QA44&gt;QH14,QC44&gt;QI14),QK14-QA44,IF(AND(QA44&lt;=QK14,QA44&lt;=QH14,QC44&gt;QI14),QK14-QH14,IF(AND(QA44&gt;QH14,QC44&lt;=QI14),QC44-QA44,IF(AND(QA44&lt;=QH14,QC44&lt;=QI14),QC44-QH14,0))))),0)),0)</f>
        <v>　</v>
      </c>
      <c r="QI44" s="857"/>
      <c r="QJ44" s="858"/>
      <c r="QK44" s="856" t="str">
        <f>IFERROR(IF(OR(PZ44="日",PZ44="祝",PZ44=0,QA44=""),"　",MAX(IF(AND(QA44&lt;=QK14,QC44&gt;QL14),QL14-QK14,IF(QC44&lt;=QL14,0,IF(AND(QA44&gt;QK14,QC44&gt;QL14),QL14-QA44,0))),0)),0)</f>
        <v>　</v>
      </c>
      <c r="QL44" s="857"/>
      <c r="QM44" s="858"/>
      <c r="QN44" s="856" t="str">
        <f>IFERROR(IF(OR(PZ44="日",PZ44="祝",PZ44=0,QA44=""),"　",MAX(IF(QA44&gt;QN14,QC44-QA44,IF(QA44&lt;=QN14,QC44-QN14,0)),0)),0)</f>
        <v>　</v>
      </c>
      <c r="QO44" s="857"/>
      <c r="QP44" s="858"/>
      <c r="QQ44" s="856" t="str">
        <f>IFERROR(IF(OR(PZ44="日",PZ44="祝",PZ44=0,QA44=""),"　",MAX(IF(AND(QA44&lt;=QQ14,QC44&gt;QR14),QR14-QQ14,IF(AND(QA44&gt;QQ14,QC44&lt;=QR14),QC44-QA44,IF(AND(QA44&lt;=QQ14,QC44&lt;=QR14),QC44-QQ14,IF(AND(QA44&gt;QQ14,QC44&gt;QR14),QR14-QA44,0)))),0)),0)</f>
        <v>　</v>
      </c>
      <c r="QR44" s="857"/>
      <c r="QS44" s="858"/>
      <c r="QT44" s="856" t="str">
        <f>IFERROR(IF(OR(PZ44="日",PZ44="祝",PZ44=0,QA44=""),"　",MAX(IF(AND(QA44&gt;QW14,QC44&gt;QU14),0,IF(AND(QA44&lt;=QW14,QA44&gt;QT14,QC44&gt;QU14),QW14-QA44,IF(AND(QA44&lt;=QW14,QA44&lt;=QT14,QC44&gt;QU14),QW14-QT14,IF(AND(QA44&gt;QT14,QC44&lt;=QU14),QC44-QA44,IF(AND(QA44&lt;=QT14,QC44&lt;=QU14),QC44-QT14,0))))),0)),0)</f>
        <v>　</v>
      </c>
      <c r="QU44" s="857"/>
      <c r="QV44" s="858"/>
      <c r="QW44" s="856" t="str">
        <f>IFERROR(IF(OR(PZ44="日",PZ44="祝",PZ44=0,QA44=""),"　",MAX(IF(AND(QA44&lt;=QW14,QC44&gt;QX14),QX14-QW14,IF(QC44&lt;=QX14,0,IF(AND(QA44&gt;QW14,QC44&gt;QX14),QX14-QA44,0))),0)),0)</f>
        <v>　</v>
      </c>
      <c r="QX44" s="857"/>
      <c r="QY44" s="858"/>
      <c r="QZ44" s="856" t="str">
        <f t="shared" si="8"/>
        <v>　</v>
      </c>
      <c r="RA44" s="857"/>
      <c r="RB44" s="858"/>
      <c r="RC44" s="859" t="str">
        <f>IF(RF44="×",TIME(0,0,0),IF(RP4="非常勤",QE44,QQ44))</f>
        <v>　</v>
      </c>
      <c r="RD44" s="860"/>
      <c r="RE44" s="861"/>
      <c r="RF44" s="352"/>
      <c r="RG44" s="859" t="str">
        <f>IF(RJ44="×",TIME(0,0,0),IF(RP4="非常勤",QH44,QT44))</f>
        <v>　</v>
      </c>
      <c r="RH44" s="860"/>
      <c r="RI44" s="861"/>
      <c r="RJ44" s="352"/>
      <c r="RK44" s="859" t="str">
        <f>IF(RN44="×",TIME(0,0,0),IF(RP4="非常勤",QK44,QW44))</f>
        <v>　</v>
      </c>
      <c r="RL44" s="860"/>
      <c r="RM44" s="861"/>
      <c r="RN44" s="352"/>
      <c r="RO44" s="859" t="str">
        <f>IF(RR44="×",TIME(0,0,0),IF(RP4="非常勤",QN44,QZ44))</f>
        <v>　</v>
      </c>
      <c r="RP44" s="860"/>
      <c r="RQ44" s="861"/>
      <c r="RR44" s="352"/>
      <c r="RS44" s="862"/>
      <c r="RT44" s="863"/>
      <c r="RU44" s="862"/>
      <c r="RV44" s="864"/>
      <c r="RW44" s="863"/>
      <c r="RX44" s="865"/>
      <c r="RY44" s="866"/>
      <c r="RZ44" s="866"/>
      <c r="SA44" s="867"/>
      <c r="SB44" s="377">
        <f>$A$44</f>
        <v>30</v>
      </c>
      <c r="SC44" s="378" t="str">
        <f>$B$44</f>
        <v>木</v>
      </c>
      <c r="SD44" s="854"/>
      <c r="SE44" s="855"/>
      <c r="SF44" s="854"/>
      <c r="SG44" s="855"/>
      <c r="SH44" s="856" t="str">
        <f>IFERROR(IF(OR(SC44="日",SC44="祝",SC44=0,SD44=""),"　",MAX(IF(AND(SD44&lt;=SH14,SF44&gt;SI14),SI14-SH14,IF(AND(SD44&gt;SH14,SF44&lt;=SI14),SF44-SD44,IF(AND(SD44&lt;=SH14,SF44&lt;=SI14),SF44-SH14,IF(AND(SD44&gt;SH14,SF44&gt;SI14),SI14-SD44,0)))),0)),0)</f>
        <v>　</v>
      </c>
      <c r="SI44" s="857"/>
      <c r="SJ44" s="858"/>
      <c r="SK44" s="856" t="str">
        <f>IFERROR(IF(OR(SC44="日",SC44="祝",SC44=0,SD44=""),"　",MAX(IF(AND(SD44&gt;SN14,SF44&gt;SL14),0,IF(AND(SD44&lt;=SN14,SD44&gt;SK14,SF44&gt;SL14),SN14-SD44,IF(AND(SD44&lt;=SN14,SD44&lt;=SK14,SF44&gt;SL14),SN14-SK14,IF(AND(SD44&gt;SK14,SF44&lt;=SL14),SF44-SD44,IF(AND(SD44&lt;=SK14,SF44&lt;=SL14),SF44-SK14,0))))),0)),0)</f>
        <v>　</v>
      </c>
      <c r="SL44" s="857"/>
      <c r="SM44" s="858"/>
      <c r="SN44" s="856" t="str">
        <f>IFERROR(IF(OR(SC44="日",SC44="祝",SC44=0,SD44=""),"　",MAX(IF(AND(SD44&lt;=SN14,SF44&gt;SO14),SO14-SN14,IF(SF44&lt;=SO14,0,IF(AND(SD44&gt;SN14,SF44&gt;SO14),SO14-SD44,0))),0)),0)</f>
        <v>　</v>
      </c>
      <c r="SO44" s="857"/>
      <c r="SP44" s="858"/>
      <c r="SQ44" s="856" t="str">
        <f>IFERROR(IF(OR(SC44="日",SC44="祝",SC44=0,SD44=""),"　",MAX(IF(SD44&gt;SQ14,SF44-SD44,IF(SD44&lt;=SQ14,SF44-SQ14,0)),0)),0)</f>
        <v>　</v>
      </c>
      <c r="SR44" s="857"/>
      <c r="SS44" s="858"/>
      <c r="ST44" s="856" t="str">
        <f>IFERROR(IF(OR(SC44="日",SC44="祝",SC44=0,SD44=""),"　",MAX(IF(AND(SD44&lt;=ST14,SF44&gt;SU14),SU14-ST14,IF(AND(SD44&gt;ST14,SF44&lt;=SU14),SF44-SD44,IF(AND(SD44&lt;=ST14,SF44&lt;=SU14),SF44-ST14,IF(AND(SD44&gt;ST14,SF44&gt;SU14),SU14-SD44,0)))),0)),0)</f>
        <v>　</v>
      </c>
      <c r="SU44" s="857"/>
      <c r="SV44" s="858"/>
      <c r="SW44" s="856" t="str">
        <f>IFERROR(IF(OR(SC44="日",SC44="祝",SC44=0,SD44=""),"　",MAX(IF(AND(SD44&gt;SZ14,SF44&gt;SX14),0,IF(AND(SD44&lt;=SZ14,SD44&gt;SW14,SF44&gt;SX14),SZ14-SD44,IF(AND(SD44&lt;=SZ14,SD44&lt;=SW14,SF44&gt;SX14),SZ14-SW14,IF(AND(SD44&gt;SW14,SF44&lt;=SX14),SF44-SD44,IF(AND(SD44&lt;=SW14,SF44&lt;=SX14),SF44-SW14,0))))),0)),0)</f>
        <v>　</v>
      </c>
      <c r="SX44" s="857"/>
      <c r="SY44" s="858"/>
      <c r="SZ44" s="856" t="str">
        <f>IFERROR(IF(OR(SC44="日",SC44="祝",SC44=0,SD44=""),"　",MAX(IF(AND(SD44&lt;=SZ14,SF44&gt;TA14),TA14-SZ14,IF(SF44&lt;=TA14,0,IF(AND(SD44&gt;SZ14,SF44&gt;TA14),TA14-SD44,0))),0)),0)</f>
        <v>　</v>
      </c>
      <c r="TA44" s="857"/>
      <c r="TB44" s="858"/>
      <c r="TC44" s="856" t="str">
        <f t="shared" si="9"/>
        <v>　</v>
      </c>
      <c r="TD44" s="857"/>
      <c r="TE44" s="858"/>
      <c r="TF44" s="859" t="str">
        <f>IF(TI44="×",TIME(0,0,0),IF(TS4="非常勤",SH44,ST44))</f>
        <v>　</v>
      </c>
      <c r="TG44" s="860"/>
      <c r="TH44" s="861"/>
      <c r="TI44" s="352"/>
      <c r="TJ44" s="859" t="str">
        <f>IF(TM44="×",TIME(0,0,0),IF(TS4="非常勤",SK44,SW44))</f>
        <v>　</v>
      </c>
      <c r="TK44" s="860"/>
      <c r="TL44" s="861"/>
      <c r="TM44" s="352"/>
      <c r="TN44" s="859" t="str">
        <f>IF(TQ44="×",TIME(0,0,0),IF(TS4="非常勤",SN44,SZ44))</f>
        <v>　</v>
      </c>
      <c r="TO44" s="860"/>
      <c r="TP44" s="861"/>
      <c r="TQ44" s="352"/>
      <c r="TR44" s="859" t="str">
        <f>IF(TU44="×",TIME(0,0,0),IF(TS4="非常勤",SQ44,TC44))</f>
        <v>　</v>
      </c>
      <c r="TS44" s="860"/>
      <c r="TT44" s="861"/>
      <c r="TU44" s="352"/>
      <c r="TV44" s="862"/>
      <c r="TW44" s="863"/>
      <c r="TX44" s="862"/>
      <c r="TY44" s="864"/>
      <c r="TZ44" s="863"/>
      <c r="UA44" s="865"/>
      <c r="UB44" s="866"/>
      <c r="UC44" s="866"/>
      <c r="UD44" s="867"/>
      <c r="UE44" s="377">
        <f>$A$44</f>
        <v>30</v>
      </c>
      <c r="UF44" s="378" t="str">
        <f>$B$44</f>
        <v>木</v>
      </c>
      <c r="UG44" s="854"/>
      <c r="UH44" s="855"/>
      <c r="UI44" s="854"/>
      <c r="UJ44" s="855"/>
      <c r="UK44" s="856" t="str">
        <f>IFERROR(IF(OR(UF44="日",UF44="祝",UF44=0,UG44=""),"　",MAX(IF(AND(UG44&lt;=UK14,UI44&gt;UL14),UL14-UK14,IF(AND(UG44&gt;UK14,UI44&lt;=UL14),UI44-UG44,IF(AND(UG44&lt;=UK14,UI44&lt;=UL14),UI44-UK14,IF(AND(UG44&gt;UK14,UI44&gt;UL14),UL14-UG44,0)))),0)),0)</f>
        <v>　</v>
      </c>
      <c r="UL44" s="857"/>
      <c r="UM44" s="858"/>
      <c r="UN44" s="856" t="str">
        <f>IFERROR(IF(OR(UF44="日",UF44="祝",UF44=0,UG44=""),"　",MAX(IF(AND(UG44&gt;UQ14,UI44&gt;UO14),0,IF(AND(UG44&lt;=UQ14,UG44&gt;UN14,UI44&gt;UO14),UQ14-UG44,IF(AND(UG44&lt;=UQ14,UG44&lt;=UN14,UI44&gt;UO14),UQ14-UN14,IF(AND(UG44&gt;UN14,UI44&lt;=UO14),UI44-UG44,IF(AND(UG44&lt;=UN14,UI44&lt;=UO14),UI44-UN14,0))))),0)),0)</f>
        <v>　</v>
      </c>
      <c r="UO44" s="857"/>
      <c r="UP44" s="858"/>
      <c r="UQ44" s="856" t="str">
        <f>IFERROR(IF(OR(UF44="日",UF44="祝",UF44=0,UG44=""),"　",MAX(IF(AND(UG44&lt;=UQ14,UI44&gt;UR14),UR14-UQ14,IF(UI44&lt;=UR14,0,IF(AND(UG44&gt;UQ14,UI44&gt;UR14),UR14-UG44,0))),0)),0)</f>
        <v>　</v>
      </c>
      <c r="UR44" s="857"/>
      <c r="US44" s="858"/>
      <c r="UT44" s="856" t="str">
        <f>IFERROR(IF(OR(UF44="日",UF44="祝",UF44=0,UG44=""),"　",MAX(IF(UG44&gt;UT14,UI44-UG44,IF(UG44&lt;=UT14,UI44-UT14,0)),0)),0)</f>
        <v>　</v>
      </c>
      <c r="UU44" s="857"/>
      <c r="UV44" s="858"/>
      <c r="UW44" s="856" t="str">
        <f>IFERROR(IF(OR(UF44="日",UF44="祝",UF44=0,UG44=""),"　",MAX(IF(AND(UG44&lt;=UW14,UI44&gt;UX14),UX14-UW14,IF(AND(UG44&gt;UW14,UI44&lt;=UX14),UI44-UG44,IF(AND(UG44&lt;=UW14,UI44&lt;=UX14),UI44-UW14,IF(AND(UG44&gt;UW14,UI44&gt;UX14),UX14-UG44,0)))),0)),0)</f>
        <v>　</v>
      </c>
      <c r="UX44" s="857"/>
      <c r="UY44" s="858"/>
      <c r="UZ44" s="856" t="str">
        <f>IFERROR(IF(OR(UF44="日",UF44="祝",UF44=0,UG44=""),"　",MAX(IF(AND(UG44&gt;VC14,UI44&gt;VA14),0,IF(AND(UG44&lt;=VC14,UG44&gt;UZ14,UI44&gt;VA14),VC14-UG44,IF(AND(UG44&lt;=VC14,UG44&lt;=UZ14,UI44&gt;VA14),VC14-UZ14,IF(AND(UG44&gt;UZ14,UI44&lt;=VA14),UI44-UG44,IF(AND(UG44&lt;=UZ14,UI44&lt;=VA14),UI44-UZ14,0))))),0)),0)</f>
        <v>　</v>
      </c>
      <c r="VA44" s="857"/>
      <c r="VB44" s="858"/>
      <c r="VC44" s="856" t="str">
        <f>IFERROR(IF(OR(UF44="日",UF44="祝",UF44=0,UG44=""),"　",MAX(IF(AND(UG44&lt;=VC14,UI44&gt;VD14),VD14-VC14,IF(UI44&lt;=VD14,0,IF(AND(UG44&gt;VC14,UI44&gt;VD14),VD14-UG44,0))),0)),0)</f>
        <v>　</v>
      </c>
      <c r="VD44" s="857"/>
      <c r="VE44" s="858"/>
      <c r="VF44" s="856" t="str">
        <f t="shared" si="10"/>
        <v>　</v>
      </c>
      <c r="VG44" s="857"/>
      <c r="VH44" s="858"/>
      <c r="VI44" s="859" t="str">
        <f>IF(VL44="×",TIME(0,0,0),IF(VV4="非常勤",UK44,UW44))</f>
        <v>　</v>
      </c>
      <c r="VJ44" s="860"/>
      <c r="VK44" s="861"/>
      <c r="VL44" s="352"/>
      <c r="VM44" s="859" t="str">
        <f>IF(VP44="×",TIME(0,0,0),IF(VV4="非常勤",UN44,UZ44))</f>
        <v>　</v>
      </c>
      <c r="VN44" s="860"/>
      <c r="VO44" s="861"/>
      <c r="VP44" s="352"/>
      <c r="VQ44" s="859" t="str">
        <f>IF(VT44="×",TIME(0,0,0),IF(VV4="非常勤",UQ44,VC44))</f>
        <v>　</v>
      </c>
      <c r="VR44" s="860"/>
      <c r="VS44" s="861"/>
      <c r="VT44" s="352"/>
      <c r="VU44" s="859" t="str">
        <f>IF(VX44="×",TIME(0,0,0),IF(VV4="非常勤",UT44,VF44))</f>
        <v>　</v>
      </c>
      <c r="VV44" s="860"/>
      <c r="VW44" s="861"/>
      <c r="VX44" s="352"/>
      <c r="VY44" s="862"/>
      <c r="VZ44" s="863"/>
      <c r="WA44" s="862"/>
      <c r="WB44" s="864"/>
      <c r="WC44" s="863"/>
      <c r="WD44" s="865"/>
      <c r="WE44" s="866"/>
      <c r="WF44" s="866"/>
      <c r="WG44" s="867"/>
      <c r="WH44" s="377">
        <f>$A$44</f>
        <v>30</v>
      </c>
      <c r="WI44" s="378" t="str">
        <f>$B$44</f>
        <v>木</v>
      </c>
      <c r="WJ44" s="854"/>
      <c r="WK44" s="855"/>
      <c r="WL44" s="854"/>
      <c r="WM44" s="855"/>
      <c r="WN44" s="856" t="str">
        <f>IFERROR(IF(OR(WI44="日",WI44="祝",WI44=0,WJ44=""),"　",MAX(IF(AND(WJ44&lt;=WN14,WL44&gt;WO14),WO14-WN14,IF(AND(WJ44&gt;WN14,WL44&lt;=WO14),WL44-WJ44,IF(AND(WJ44&lt;=WN14,WL44&lt;=WO14),WL44-WN14,IF(AND(WJ44&gt;WN14,WL44&gt;WO14),WO14-WJ44,0)))),0)),0)</f>
        <v>　</v>
      </c>
      <c r="WO44" s="857"/>
      <c r="WP44" s="858"/>
      <c r="WQ44" s="856" t="str">
        <f>IFERROR(IF(OR(WI44="日",WI44="祝",WI44=0,WJ44=""),"　",MAX(IF(AND(WJ44&gt;WT14,WL44&gt;WR14),0,IF(AND(WJ44&lt;=WT14,WJ44&gt;WQ14,WL44&gt;WR14),WT14-WJ44,IF(AND(WJ44&lt;=WT14,WJ44&lt;=WQ14,WL44&gt;WR14),WT14-WQ14,IF(AND(WJ44&gt;WQ14,WL44&lt;=WR14),WL44-WJ44,IF(AND(WJ44&lt;=WQ14,WL44&lt;=WR14),WL44-WQ14,0))))),0)),0)</f>
        <v>　</v>
      </c>
      <c r="WR44" s="857"/>
      <c r="WS44" s="858"/>
      <c r="WT44" s="856" t="str">
        <f>IFERROR(IF(OR(WI44="日",WI44="祝",WI44=0,WJ44=""),"　",MAX(IF(AND(WJ44&lt;=WT14,WL44&gt;WU14),WU14-WT14,IF(WL44&lt;=WU14,0,IF(AND(WJ44&gt;WT14,WL44&gt;WU14),WU14-WJ44,0))),0)),0)</f>
        <v>　</v>
      </c>
      <c r="WU44" s="857"/>
      <c r="WV44" s="858"/>
      <c r="WW44" s="856" t="str">
        <f>IFERROR(IF(OR(WI44="日",WI44="祝",WI44=0,WJ44=""),"　",MAX(IF(WJ44&gt;WW14,WL44-WJ44,IF(WJ44&lt;=WW14,WL44-WW14,0)),0)),0)</f>
        <v>　</v>
      </c>
      <c r="WX44" s="857"/>
      <c r="WY44" s="858"/>
      <c r="WZ44" s="856" t="str">
        <f>IFERROR(IF(OR(WI44="日",WI44="祝",WI44=0,WJ44=""),"　",MAX(IF(AND(WJ44&lt;=WZ14,WL44&gt;XA14),XA14-WZ14,IF(AND(WJ44&gt;WZ14,WL44&lt;=XA14),WL44-WJ44,IF(AND(WJ44&lt;=WZ14,WL44&lt;=XA14),WL44-WZ14,IF(AND(WJ44&gt;WZ14,WL44&gt;XA14),XA14-WJ44,0)))),0)),0)</f>
        <v>　</v>
      </c>
      <c r="XA44" s="857"/>
      <c r="XB44" s="858"/>
      <c r="XC44" s="856" t="str">
        <f>IFERROR(IF(OR(WI44="日",WI44="祝",WI44=0,WJ44=""),"　",MAX(IF(AND(WJ44&gt;XF14,WL44&gt;XD14),0,IF(AND(WJ44&lt;=XF14,WJ44&gt;XC14,WL44&gt;XD14),XF14-WJ44,IF(AND(WJ44&lt;=XF14,WJ44&lt;=XC14,WL44&gt;XD14),XF14-XC14,IF(AND(WJ44&gt;XC14,WL44&lt;=XD14),WL44-WJ44,IF(AND(WJ44&lt;=XC14,WL44&lt;=XD14),WL44-XC14,0))))),0)),0)</f>
        <v>　</v>
      </c>
      <c r="XD44" s="857"/>
      <c r="XE44" s="858"/>
      <c r="XF44" s="856" t="str">
        <f>IFERROR(IF(OR(WI44="日",WI44="祝",WI44=0,WJ44=""),"　",MAX(IF(AND(WJ44&lt;=XF14,WL44&gt;XG14),XG14-XF14,IF(WL44&lt;=XG14,0,IF(AND(WJ44&gt;XF14,WL44&gt;XG14),XG14-WJ44,0))),0)),0)</f>
        <v>　</v>
      </c>
      <c r="XG44" s="857"/>
      <c r="XH44" s="858"/>
      <c r="XI44" s="856" t="str">
        <f t="shared" si="11"/>
        <v>　</v>
      </c>
      <c r="XJ44" s="857"/>
      <c r="XK44" s="858"/>
      <c r="XL44" s="859" t="str">
        <f>IF(XO44="×",TIME(0,0,0),IF(XY4="非常勤",WN44,WZ44))</f>
        <v>　</v>
      </c>
      <c r="XM44" s="860"/>
      <c r="XN44" s="861"/>
      <c r="XO44" s="352"/>
      <c r="XP44" s="859" t="str">
        <f>IF(XS44="×",TIME(0,0,0),IF(XY4="非常勤",WQ44,XC44))</f>
        <v>　</v>
      </c>
      <c r="XQ44" s="860"/>
      <c r="XR44" s="861"/>
      <c r="XS44" s="352"/>
      <c r="XT44" s="859" t="str">
        <f>IF(XW44="×",TIME(0,0,0),IF(XY4="非常勤",WT44,XF44))</f>
        <v>　</v>
      </c>
      <c r="XU44" s="860"/>
      <c r="XV44" s="861"/>
      <c r="XW44" s="352"/>
      <c r="XX44" s="859" t="str">
        <f>IF(YA44="×",TIME(0,0,0),IF(XY4="非常勤",WW44,XI44))</f>
        <v>　</v>
      </c>
      <c r="XY44" s="860"/>
      <c r="XZ44" s="861"/>
      <c r="YA44" s="352"/>
      <c r="YB44" s="862"/>
      <c r="YC44" s="863"/>
      <c r="YD44" s="862"/>
      <c r="YE44" s="864"/>
      <c r="YF44" s="863"/>
      <c r="YG44" s="865"/>
      <c r="YH44" s="866"/>
      <c r="YI44" s="866"/>
      <c r="YJ44" s="867"/>
      <c r="YK44" s="377">
        <f>$A$44</f>
        <v>30</v>
      </c>
      <c r="YL44" s="378" t="str">
        <f>$B$44</f>
        <v>木</v>
      </c>
      <c r="YM44" s="854"/>
      <c r="YN44" s="855"/>
      <c r="YO44" s="854"/>
      <c r="YP44" s="855"/>
      <c r="YQ44" s="856" t="str">
        <f>IFERROR(IF(OR(YL44="日",YL44="祝",YL44=0,YM44=""),"　",MAX(IF(AND(YM44&lt;=YQ14,YO44&gt;YR14),YR14-YQ14,IF(AND(YM44&gt;YQ14,YO44&lt;=YR14),YO44-YM44,IF(AND(YM44&lt;=YQ14,YO44&lt;=YR14),YO44-YQ14,IF(AND(YM44&gt;YQ14,YO44&gt;YR14),YR14-YM44,0)))),0)),0)</f>
        <v>　</v>
      </c>
      <c r="YR44" s="857"/>
      <c r="YS44" s="858"/>
      <c r="YT44" s="856" t="str">
        <f>IFERROR(IF(OR(YL44="日",YL44="祝",YL44=0,YM44=""),"　",MAX(IF(AND(YM44&gt;YW14,YO44&gt;YU14),0,IF(AND(YM44&lt;=YW14,YM44&gt;YT14,YO44&gt;YU14),YW14-YM44,IF(AND(YM44&lt;=YW14,YM44&lt;=YT14,YO44&gt;YU14),YW14-YT14,IF(AND(YM44&gt;YT14,YO44&lt;=YU14),YO44-YM44,IF(AND(YM44&lt;=YT14,YO44&lt;=YU14),YO44-YT14,0))))),0)),0)</f>
        <v>　</v>
      </c>
      <c r="YU44" s="857"/>
      <c r="YV44" s="858"/>
      <c r="YW44" s="856" t="str">
        <f>IFERROR(IF(OR(YL44="日",YL44="祝",YL44=0,YM44=""),"　",MAX(IF(AND(YM44&lt;=YW14,YO44&gt;YX14),YX14-YW14,IF(YO44&lt;=YX14,0,IF(AND(YM44&gt;YW14,YO44&gt;YX14),YX14-YM44,0))),0)),0)</f>
        <v>　</v>
      </c>
      <c r="YX44" s="857"/>
      <c r="YY44" s="858"/>
      <c r="YZ44" s="856" t="str">
        <f>IFERROR(IF(OR(YL44="日",YL44="祝",YL44=0,YM44=""),"　",MAX(IF(YM44&gt;YZ14,YO44-YM44,IF(YM44&lt;=YZ14,YO44-YZ14,0)),0)),0)</f>
        <v>　</v>
      </c>
      <c r="ZA44" s="857"/>
      <c r="ZB44" s="858"/>
      <c r="ZC44" s="856" t="str">
        <f>IFERROR(IF(OR(YL44="日",YL44="祝",YL44=0,YM44=""),"　",MAX(IF(AND(YM44&lt;=ZC14,YO44&gt;ZD14),ZD14-ZC14,IF(AND(YM44&gt;ZC14,YO44&lt;=ZD14),YO44-YM44,IF(AND(YM44&lt;=ZC14,YO44&lt;=ZD14),YO44-ZC14,IF(AND(YM44&gt;ZC14,YO44&gt;ZD14),ZD14-YM44,0)))),0)),0)</f>
        <v>　</v>
      </c>
      <c r="ZD44" s="857"/>
      <c r="ZE44" s="858"/>
      <c r="ZF44" s="856" t="str">
        <f>IFERROR(IF(OR(YL44="日",YL44="祝",YL44=0,YM44=""),"　",MAX(IF(AND(YM44&gt;ZI14,YO44&gt;ZG14),0,IF(AND(YM44&lt;=ZI14,YM44&gt;ZF14,YO44&gt;ZG14),ZI14-YM44,IF(AND(YM44&lt;=ZI14,YM44&lt;=ZF14,YO44&gt;ZG14),ZI14-ZF14,IF(AND(YM44&gt;ZF14,YO44&lt;=ZG14),YO44-YM44,IF(AND(YM44&lt;=ZF14,YO44&lt;=ZG14),YO44-ZF14,0))))),0)),0)</f>
        <v>　</v>
      </c>
      <c r="ZG44" s="857"/>
      <c r="ZH44" s="858"/>
      <c r="ZI44" s="856" t="str">
        <f>IFERROR(IF(OR(YL44="日",YL44="祝",YL44=0,YM44=""),"　",MAX(IF(AND(YM44&lt;=ZI14,YO44&gt;ZJ14),ZJ14-ZI14,IF(YO44&lt;=ZJ14,0,IF(AND(YM44&gt;ZI14,YO44&gt;ZJ14),ZJ14-YM44,0))),0)),0)</f>
        <v>　</v>
      </c>
      <c r="ZJ44" s="857"/>
      <c r="ZK44" s="858"/>
      <c r="ZL44" s="856" t="str">
        <f t="shared" si="12"/>
        <v>　</v>
      </c>
      <c r="ZM44" s="857"/>
      <c r="ZN44" s="858"/>
      <c r="ZO44" s="859" t="str">
        <f>IF(ZR44="×",TIME(0,0,0),IF(AAB4="非常勤",YQ44,ZC44))</f>
        <v>　</v>
      </c>
      <c r="ZP44" s="860"/>
      <c r="ZQ44" s="861"/>
      <c r="ZR44" s="352"/>
      <c r="ZS44" s="859" t="str">
        <f>IF(ZV44="×",TIME(0,0,0),IF(AAB4="非常勤",YT44,ZF44))</f>
        <v>　</v>
      </c>
      <c r="ZT44" s="860"/>
      <c r="ZU44" s="861"/>
      <c r="ZV44" s="352"/>
      <c r="ZW44" s="859" t="str">
        <f>IF(ZZ44="×",TIME(0,0,0),IF(AAB4="非常勤",YW44,ZI44))</f>
        <v>　</v>
      </c>
      <c r="ZX44" s="860"/>
      <c r="ZY44" s="861"/>
      <c r="ZZ44" s="352"/>
      <c r="AAA44" s="859" t="str">
        <f>IF(AAD44="×",TIME(0,0,0),IF(AAB4="非常勤",YZ44,ZL44))</f>
        <v>　</v>
      </c>
      <c r="AAB44" s="860"/>
      <c r="AAC44" s="861"/>
      <c r="AAD44" s="352"/>
      <c r="AAE44" s="862"/>
      <c r="AAF44" s="863"/>
      <c r="AAG44" s="862"/>
      <c r="AAH44" s="864"/>
      <c r="AAI44" s="863"/>
      <c r="AAJ44" s="865"/>
      <c r="AAK44" s="866"/>
      <c r="AAL44" s="866"/>
      <c r="AAM44" s="867"/>
      <c r="AAN44" s="377">
        <f>$A$44</f>
        <v>30</v>
      </c>
      <c r="AAO44" s="378" t="str">
        <f>$B$44</f>
        <v>木</v>
      </c>
      <c r="AAP44" s="854"/>
      <c r="AAQ44" s="855"/>
      <c r="AAR44" s="854"/>
      <c r="AAS44" s="855"/>
      <c r="AAT44" s="856" t="str">
        <f>IFERROR(IF(OR(AAO44="日",AAO44="祝",AAO44=0,AAP44=""),"　",MAX(IF(AND(AAP44&lt;=AAT14,AAR44&gt;AAU14),AAU14-AAT14,IF(AND(AAP44&gt;AAT14,AAR44&lt;=AAU14),AAR44-AAP44,IF(AND(AAP44&lt;=AAT14,AAR44&lt;=AAU14),AAR44-AAT14,IF(AND(AAP44&gt;AAT14,AAR44&gt;AAU14),AAU14-AAP44,0)))),0)),0)</f>
        <v>　</v>
      </c>
      <c r="AAU44" s="857"/>
      <c r="AAV44" s="858"/>
      <c r="AAW44" s="856" t="str">
        <f>IFERROR(IF(OR(AAO44="日",AAO44="祝",AAO44=0,AAP44=""),"　",MAX(IF(AND(AAP44&gt;AAZ14,AAR44&gt;AAX14),0,IF(AND(AAP44&lt;=AAZ14,AAP44&gt;AAW14,AAR44&gt;AAX14),AAZ14-AAP44,IF(AND(AAP44&lt;=AAZ14,AAP44&lt;=AAW14,AAR44&gt;AAX14),AAZ14-AAW14,IF(AND(AAP44&gt;AAW14,AAR44&lt;=AAX14),AAR44-AAP44,IF(AND(AAP44&lt;=AAW14,AAR44&lt;=AAX14),AAR44-AAW14,0))))),0)),0)</f>
        <v>　</v>
      </c>
      <c r="AAX44" s="857"/>
      <c r="AAY44" s="858"/>
      <c r="AAZ44" s="856" t="str">
        <f>IFERROR(IF(OR(AAO44="日",AAO44="祝",AAO44=0,AAP44=""),"　",MAX(IF(AND(AAP44&lt;=AAZ14,AAR44&gt;ABA14),ABA14-AAZ14,IF(AAR44&lt;=ABA14,0,IF(AND(AAP44&gt;AAZ14,AAR44&gt;ABA14),ABA14-AAP44,0))),0)),0)</f>
        <v>　</v>
      </c>
      <c r="ABA44" s="857"/>
      <c r="ABB44" s="858"/>
      <c r="ABC44" s="856" t="str">
        <f>IFERROR(IF(OR(AAO44="日",AAO44="祝",AAO44=0,AAP44=""),"　",MAX(IF(AAP44&gt;ABC14,AAR44-AAP44,IF(AAP44&lt;=ABC14,AAR44-ABC14,0)),0)),0)</f>
        <v>　</v>
      </c>
      <c r="ABD44" s="857"/>
      <c r="ABE44" s="858"/>
      <c r="ABF44" s="856" t="str">
        <f>IFERROR(IF(OR(AAO44="日",AAO44="祝",AAO44=0,AAP44=""),"　",MAX(IF(AND(AAP44&lt;=ABF14,AAR44&gt;ABG14),ABG14-ABF14,IF(AND(AAP44&gt;ABF14,AAR44&lt;=ABG14),AAR44-AAP44,IF(AND(AAP44&lt;=ABF14,AAR44&lt;=ABG14),AAR44-ABF14,IF(AND(AAP44&gt;ABF14,AAR44&gt;ABG14),ABG14-AAP44,0)))),0)),0)</f>
        <v>　</v>
      </c>
      <c r="ABG44" s="857"/>
      <c r="ABH44" s="858"/>
      <c r="ABI44" s="856" t="str">
        <f>IFERROR(IF(OR(AAO44="日",AAO44="祝",AAO44=0,AAP44=""),"　",MAX(IF(AND(AAP44&gt;ABL14,AAR44&gt;ABJ14),0,IF(AND(AAP44&lt;=ABL14,AAP44&gt;ABI14,AAR44&gt;ABJ14),ABL14-AAP44,IF(AND(AAP44&lt;=ABL14,AAP44&lt;=ABI14,AAR44&gt;ABJ14),ABL14-ABI14,IF(AND(AAP44&gt;ABI14,AAR44&lt;=ABJ14),AAR44-AAP44,IF(AND(AAP44&lt;=ABI14,AAR44&lt;=ABJ14),AAR44-ABI14,0))))),0)),0)</f>
        <v>　</v>
      </c>
      <c r="ABJ44" s="857"/>
      <c r="ABK44" s="858"/>
      <c r="ABL44" s="856" t="str">
        <f>IFERROR(IF(OR(AAO44="日",AAO44="祝",AAO44=0,AAP44=""),"　",MAX(IF(AND(AAP44&lt;=ABL14,AAR44&gt;ABM14),ABM14-ABL14,IF(AAR44&lt;=ABM14,0,IF(AND(AAP44&gt;ABL14,AAR44&gt;ABM14),ABM14-AAP44,0))),0)),0)</f>
        <v>　</v>
      </c>
      <c r="ABM44" s="857"/>
      <c r="ABN44" s="858"/>
      <c r="ABO44" s="856" t="str">
        <f t="shared" si="13"/>
        <v>　</v>
      </c>
      <c r="ABP44" s="857"/>
      <c r="ABQ44" s="858"/>
      <c r="ABR44" s="859" t="str">
        <f>IF(ABU44="×",TIME(0,0,0),IF(ACE4="非常勤",AAT44,ABF44))</f>
        <v>　</v>
      </c>
      <c r="ABS44" s="860"/>
      <c r="ABT44" s="861"/>
      <c r="ABU44" s="352"/>
      <c r="ABV44" s="859" t="str">
        <f>IF(ABY44="×",TIME(0,0,0),IF(ACE4="非常勤",AAW44,ABI44))</f>
        <v>　</v>
      </c>
      <c r="ABW44" s="860"/>
      <c r="ABX44" s="861"/>
      <c r="ABY44" s="352"/>
      <c r="ABZ44" s="859" t="str">
        <f>IF(ACC44="×",TIME(0,0,0),IF(ACE4="非常勤",AAZ44,ABL44))</f>
        <v>　</v>
      </c>
      <c r="ACA44" s="860"/>
      <c r="ACB44" s="861"/>
      <c r="ACC44" s="352"/>
      <c r="ACD44" s="859" t="str">
        <f>IF(ACG44="×",TIME(0,0,0),IF(ACE4="非常勤",ABC44,ABO44))</f>
        <v>　</v>
      </c>
      <c r="ACE44" s="860"/>
      <c r="ACF44" s="861"/>
      <c r="ACG44" s="352"/>
      <c r="ACH44" s="862"/>
      <c r="ACI44" s="863"/>
      <c r="ACJ44" s="862"/>
      <c r="ACK44" s="864"/>
      <c r="ACL44" s="863"/>
      <c r="ACM44" s="865"/>
      <c r="ACN44" s="866"/>
      <c r="ACO44" s="866"/>
      <c r="ACP44" s="867"/>
      <c r="ACQ44" s="377">
        <f>$A$44</f>
        <v>30</v>
      </c>
      <c r="ACR44" s="378" t="str">
        <f>$B$44</f>
        <v>木</v>
      </c>
      <c r="ACS44" s="854"/>
      <c r="ACT44" s="855"/>
      <c r="ACU44" s="854"/>
      <c r="ACV44" s="855"/>
      <c r="ACW44" s="856" t="str">
        <f>IFERROR(IF(OR(ACR44="日",ACR44="祝",ACR44=0,ACS44=""),"　",MAX(IF(AND(ACS44&lt;=ACW14,ACU44&gt;ACX14),ACX14-ACW14,IF(AND(ACS44&gt;ACW14,ACU44&lt;=ACX14),ACU44-ACS44,IF(AND(ACS44&lt;=ACW14,ACU44&lt;=ACX14),ACU44-ACW14,IF(AND(ACS44&gt;ACW14,ACU44&gt;ACX14),ACX14-ACS44,0)))),0)),0)</f>
        <v>　</v>
      </c>
      <c r="ACX44" s="857"/>
      <c r="ACY44" s="858"/>
      <c r="ACZ44" s="856" t="str">
        <f>IFERROR(IF(OR(ACR44="日",ACR44="祝",ACR44=0,ACS44=""),"　",MAX(IF(AND(ACS44&gt;ADC14,ACU44&gt;ADA14),0,IF(AND(ACS44&lt;=ADC14,ACS44&gt;ACZ14,ACU44&gt;ADA14),ADC14-ACS44,IF(AND(ACS44&lt;=ADC14,ACS44&lt;=ACZ14,ACU44&gt;ADA14),ADC14-ACZ14,IF(AND(ACS44&gt;ACZ14,ACU44&lt;=ADA14),ACU44-ACS44,IF(AND(ACS44&lt;=ACZ14,ACU44&lt;=ADA14),ACU44-ACZ14,0))))),0)),0)</f>
        <v>　</v>
      </c>
      <c r="ADA44" s="857"/>
      <c r="ADB44" s="858"/>
      <c r="ADC44" s="856" t="str">
        <f>IFERROR(IF(OR(ACR44="日",ACR44="祝",ACR44=0,ACS44=""),"　",MAX(IF(AND(ACS44&lt;=ADC14,ACU44&gt;ADD14),ADD14-ADC14,IF(ACU44&lt;=ADD14,0,IF(AND(ACS44&gt;ADC14,ACU44&gt;ADD14),ADD14-ACS44,0))),0)),0)</f>
        <v>　</v>
      </c>
      <c r="ADD44" s="857"/>
      <c r="ADE44" s="858"/>
      <c r="ADF44" s="856" t="str">
        <f>IFERROR(IF(OR(ACR44="日",ACR44="祝",ACR44=0,ACS44=""),"　",MAX(IF(ACS44&gt;ADF14,ACU44-ACS44,IF(ACS44&lt;=ADF14,ACU44-ADF14,0)),0)),0)</f>
        <v>　</v>
      </c>
      <c r="ADG44" s="857"/>
      <c r="ADH44" s="858"/>
      <c r="ADI44" s="856" t="str">
        <f>IFERROR(IF(OR(ACR44="日",ACR44="祝",ACR44=0,ACS44=""),"　",MAX(IF(AND(ACS44&lt;=ADI14,ACU44&gt;ADJ14),ADJ14-ADI14,IF(AND(ACS44&gt;ADI14,ACU44&lt;=ADJ14),ACU44-ACS44,IF(AND(ACS44&lt;=ADI14,ACU44&lt;=ADJ14),ACU44-ADI14,IF(AND(ACS44&gt;ADI14,ACU44&gt;ADJ14),ADJ14-ACS44,0)))),0)),0)</f>
        <v>　</v>
      </c>
      <c r="ADJ44" s="857"/>
      <c r="ADK44" s="858"/>
      <c r="ADL44" s="856" t="str">
        <f>IFERROR(IF(OR(ACR44="日",ACR44="祝",ACR44=0,ACS44=""),"　",MAX(IF(AND(ACS44&gt;ADO14,ACU44&gt;ADM14),0,IF(AND(ACS44&lt;=ADO14,ACS44&gt;ADL14,ACU44&gt;ADM14),ADO14-ACS44,IF(AND(ACS44&lt;=ADO14,ACS44&lt;=ADL14,ACU44&gt;ADM14),ADO14-ADL14,IF(AND(ACS44&gt;ADL14,ACU44&lt;=ADM14),ACU44-ACS44,IF(AND(ACS44&lt;=ADL14,ACU44&lt;=ADM14),ACU44-ADL14,0))))),0)),0)</f>
        <v>　</v>
      </c>
      <c r="ADM44" s="857"/>
      <c r="ADN44" s="858"/>
      <c r="ADO44" s="856" t="str">
        <f>IFERROR(IF(OR(ACR44="日",ACR44="祝",ACR44=0,ACS44=""),"　",MAX(IF(AND(ACS44&lt;=ADO14,ACU44&gt;ADP14),ADP14-ADO14,IF(ACU44&lt;=ADP14,0,IF(AND(ACS44&gt;ADO14,ACU44&gt;ADP14),ADP14-ACS44,0))),0)),0)</f>
        <v>　</v>
      </c>
      <c r="ADP44" s="857"/>
      <c r="ADQ44" s="858"/>
      <c r="ADR44" s="856" t="str">
        <f t="shared" si="14"/>
        <v>　</v>
      </c>
      <c r="ADS44" s="857"/>
      <c r="ADT44" s="858"/>
      <c r="ADU44" s="859" t="str">
        <f>IF(ADX44="×",TIME(0,0,0),IF(AEH4="非常勤",ACW44,ADI44))</f>
        <v>　</v>
      </c>
      <c r="ADV44" s="860"/>
      <c r="ADW44" s="861"/>
      <c r="ADX44" s="352"/>
      <c r="ADY44" s="859" t="str">
        <f>IF(AEB44="×",TIME(0,0,0),IF(AEH4="非常勤",ACZ44,ADL44))</f>
        <v>　</v>
      </c>
      <c r="ADZ44" s="860"/>
      <c r="AEA44" s="861"/>
      <c r="AEB44" s="352"/>
      <c r="AEC44" s="859" t="str">
        <f>IF(AEF44="×",TIME(0,0,0),IF(AEH4="非常勤",ADC44,ADO44))</f>
        <v>　</v>
      </c>
      <c r="AED44" s="860"/>
      <c r="AEE44" s="861"/>
      <c r="AEF44" s="352"/>
      <c r="AEG44" s="859" t="str">
        <f>IF(AEJ44="×",TIME(0,0,0),IF(AEH4="非常勤",ADF44,ADR44))</f>
        <v>　</v>
      </c>
      <c r="AEH44" s="860"/>
      <c r="AEI44" s="861"/>
      <c r="AEJ44" s="352"/>
      <c r="AEK44" s="862"/>
      <c r="AEL44" s="863"/>
      <c r="AEM44" s="862"/>
      <c r="AEN44" s="864"/>
      <c r="AEO44" s="863"/>
      <c r="AEP44" s="865"/>
      <c r="AEQ44" s="866"/>
      <c r="AER44" s="866"/>
      <c r="AES44" s="867"/>
      <c r="AET44" s="377">
        <f>$A$44</f>
        <v>30</v>
      </c>
      <c r="AEU44" s="378" t="str">
        <f>$B$44</f>
        <v>木</v>
      </c>
      <c r="AEV44" s="854"/>
      <c r="AEW44" s="855"/>
      <c r="AEX44" s="854"/>
      <c r="AEY44" s="855"/>
      <c r="AEZ44" s="856" t="str">
        <f>IFERROR(IF(OR(AEU44="日",AEU44="祝",AEU44=0,AEV44=""),"　",MAX(IF(AND(AEV44&lt;=AEZ14,AEX44&gt;AFA14),AFA14-AEZ14,IF(AND(AEV44&gt;AEZ14,AEX44&lt;=AFA14),AEX44-AEV44,IF(AND(AEV44&lt;=AEZ14,AEX44&lt;=AFA14),AEX44-AEZ14,IF(AND(AEV44&gt;AEZ14,AEX44&gt;AFA14),AFA14-AEV44,0)))),0)),0)</f>
        <v>　</v>
      </c>
      <c r="AFA44" s="857"/>
      <c r="AFB44" s="858"/>
      <c r="AFC44" s="856" t="str">
        <f>IFERROR(IF(OR(AEU44="日",AEU44="祝",AEU44=0,AEV44=""),"　",MAX(IF(AND(AEV44&gt;AFF14,AEX44&gt;AFD14),0,IF(AND(AEV44&lt;=AFF14,AEV44&gt;AFC14,AEX44&gt;AFD14),AFF14-AEV44,IF(AND(AEV44&lt;=AFF14,AEV44&lt;=AFC14,AEX44&gt;AFD14),AFF14-AFC14,IF(AND(AEV44&gt;AFC14,AEX44&lt;=AFD14),AEX44-AEV44,IF(AND(AEV44&lt;=AFC14,AEX44&lt;=AFD14),AEX44-AFC14,0))))),0)),0)</f>
        <v>　</v>
      </c>
      <c r="AFD44" s="857"/>
      <c r="AFE44" s="858"/>
      <c r="AFF44" s="856" t="str">
        <f>IFERROR(IF(OR(AEU44="日",AEU44="祝",AEU44=0,AEV44=""),"　",MAX(IF(AND(AEV44&lt;=AFF14,AEX44&gt;AFG14),AFG14-AFF14,IF(AEX44&lt;=AFG14,0,IF(AND(AEV44&gt;AFF14,AEX44&gt;AFG14),AFG14-AEV44,0))),0)),0)</f>
        <v>　</v>
      </c>
      <c r="AFG44" s="857"/>
      <c r="AFH44" s="858"/>
      <c r="AFI44" s="856" t="str">
        <f>IFERROR(IF(OR(AEU44="日",AEU44="祝",AEU44=0,AEV44=""),"　",MAX(IF(AEV44&gt;AFI14,AEX44-AEV44,IF(AEV44&lt;=AFI14,AEX44-AFI14,0)),0)),0)</f>
        <v>　</v>
      </c>
      <c r="AFJ44" s="857"/>
      <c r="AFK44" s="858"/>
      <c r="AFL44" s="856" t="str">
        <f>IFERROR(IF(OR(AEU44="日",AEU44="祝",AEU44=0,AEV44=""),"　",MAX(IF(AND(AEV44&lt;=AFL14,AEX44&gt;AFM14),AFM14-AFL14,IF(AND(AEV44&gt;AFL14,AEX44&lt;=AFM14),AEX44-AEV44,IF(AND(AEV44&lt;=AFL14,AEX44&lt;=AFM14),AEX44-AFL14,IF(AND(AEV44&gt;AFL14,AEX44&gt;AFM14),AFM14-AEV44,0)))),0)),0)</f>
        <v>　</v>
      </c>
      <c r="AFM44" s="857"/>
      <c r="AFN44" s="858"/>
      <c r="AFO44" s="856" t="str">
        <f>IFERROR(IF(OR(AEU44="日",AEU44="祝",AEU44=0,AEV44=""),"　",MAX(IF(AND(AEV44&gt;AFR14,AEX44&gt;AFP14),0,IF(AND(AEV44&lt;=AFR14,AEV44&gt;AFO14,AEX44&gt;AFP14),AFR14-AEV44,IF(AND(AEV44&lt;=AFR14,AEV44&lt;=AFO14,AEX44&gt;AFP14),AFR14-AFO14,IF(AND(AEV44&gt;AFO14,AEX44&lt;=AFP14),AEX44-AEV44,IF(AND(AEV44&lt;=AFO14,AEX44&lt;=AFP14),AEX44-AFO14,0))))),0)),0)</f>
        <v>　</v>
      </c>
      <c r="AFP44" s="857"/>
      <c r="AFQ44" s="858"/>
      <c r="AFR44" s="856" t="str">
        <f>IFERROR(IF(OR(AEU44="日",AEU44="祝",AEU44=0,AEV44=""),"　",MAX(IF(AND(AEV44&lt;=AFR14,AEX44&gt;AFS14),AFS14-AFR14,IF(AEX44&lt;=AFS14,0,IF(AND(AEV44&gt;AFR14,AEX44&gt;AFS14),AFS14-AEV44,0))),0)),0)</f>
        <v>　</v>
      </c>
      <c r="AFS44" s="857"/>
      <c r="AFT44" s="858"/>
      <c r="AFU44" s="856" t="str">
        <f t="shared" si="15"/>
        <v>　</v>
      </c>
      <c r="AFV44" s="857"/>
      <c r="AFW44" s="858"/>
      <c r="AFX44" s="859" t="str">
        <f>IF(AGA44="×",TIME(0,0,0),IF(AGK4="非常勤",AEZ44,AFL44))</f>
        <v>　</v>
      </c>
      <c r="AFY44" s="860"/>
      <c r="AFZ44" s="861"/>
      <c r="AGA44" s="352"/>
      <c r="AGB44" s="859" t="str">
        <f>IF(AGE44="×",TIME(0,0,0),IF(AGK4="非常勤",AFC44,AFO44))</f>
        <v>　</v>
      </c>
      <c r="AGC44" s="860"/>
      <c r="AGD44" s="861"/>
      <c r="AGE44" s="352"/>
      <c r="AGF44" s="859" t="str">
        <f>IF(AGI44="×",TIME(0,0,0),IF(AGK4="非常勤",AFF44,AFR44))</f>
        <v>　</v>
      </c>
      <c r="AGG44" s="860"/>
      <c r="AGH44" s="861"/>
      <c r="AGI44" s="352"/>
      <c r="AGJ44" s="859" t="str">
        <f>IF(AGM44="×",TIME(0,0,0),IF(AGK4="非常勤",AFI44,AFU44))</f>
        <v>　</v>
      </c>
      <c r="AGK44" s="860"/>
      <c r="AGL44" s="861"/>
      <c r="AGM44" s="352"/>
      <c r="AGN44" s="862"/>
      <c r="AGO44" s="863"/>
      <c r="AGP44" s="862"/>
      <c r="AGQ44" s="864"/>
      <c r="AGR44" s="863"/>
      <c r="AGS44" s="865"/>
      <c r="AGT44" s="866"/>
      <c r="AGU44" s="866"/>
      <c r="AGV44" s="867"/>
      <c r="AGW44" s="377">
        <f>$A$44</f>
        <v>30</v>
      </c>
      <c r="AGX44" s="378" t="str">
        <f>$B$44</f>
        <v>木</v>
      </c>
      <c r="AGY44" s="854"/>
      <c r="AGZ44" s="855"/>
      <c r="AHA44" s="854"/>
      <c r="AHB44" s="855"/>
      <c r="AHC44" s="856" t="str">
        <f>IFERROR(IF(OR(AGX44="日",AGX44="祝",AGX44=0,AGY44=""),"　",MAX(IF(AND(AGY44&lt;=AHC14,AHA44&gt;AHD14),AHD14-AHC14,IF(AND(AGY44&gt;AHC14,AHA44&lt;=AHD14),AHA44-AGY44,IF(AND(AGY44&lt;=AHC14,AHA44&lt;=AHD14),AHA44-AHC14,IF(AND(AGY44&gt;AHC14,AHA44&gt;AHD14),AHD14-AGY44,0)))),0)),0)</f>
        <v>　</v>
      </c>
      <c r="AHD44" s="857"/>
      <c r="AHE44" s="858"/>
      <c r="AHF44" s="856" t="str">
        <f>IFERROR(IF(OR(AGX44="日",AGX44="祝",AGX44=0,AGY44=""),"　",MAX(IF(AND(AGY44&gt;AHI14,AHA44&gt;AHG14),0,IF(AND(AGY44&lt;=AHI14,AGY44&gt;AHF14,AHA44&gt;AHG14),AHI14-AGY44,IF(AND(AGY44&lt;=AHI14,AGY44&lt;=AHF14,AHA44&gt;AHG14),AHI14-AHF14,IF(AND(AGY44&gt;AHF14,AHA44&lt;=AHG14),AHA44-AGY44,IF(AND(AGY44&lt;=AHF14,AHA44&lt;=AHG14),AHA44-AHF14,0))))),0)),0)</f>
        <v>　</v>
      </c>
      <c r="AHG44" s="857"/>
      <c r="AHH44" s="858"/>
      <c r="AHI44" s="856" t="str">
        <f>IFERROR(IF(OR(AGX44="日",AGX44="祝",AGX44=0,AGY44=""),"　",MAX(IF(AND(AGY44&lt;=AHI14,AHA44&gt;AHJ14),AHJ14-AHI14,IF(AHA44&lt;=AHJ14,0,IF(AND(AGY44&gt;AHI14,AHA44&gt;AHJ14),AHJ14-AGY44,0))),0)),0)</f>
        <v>　</v>
      </c>
      <c r="AHJ44" s="857"/>
      <c r="AHK44" s="858"/>
      <c r="AHL44" s="856" t="str">
        <f>IFERROR(IF(OR(AGX44="日",AGX44="祝",AGX44=0,AGY44=""),"　",MAX(IF(AGY44&gt;AHL14,AHA44-AGY44,IF(AGY44&lt;=AHL14,AHA44-AHL14,0)),0)),0)</f>
        <v>　</v>
      </c>
      <c r="AHM44" s="857"/>
      <c r="AHN44" s="858"/>
      <c r="AHO44" s="856" t="str">
        <f>IFERROR(IF(OR(AGX44="日",AGX44="祝",AGX44=0,AGY44=""),"　",MAX(IF(AND(AGY44&lt;=AHO14,AHA44&gt;AHP14),AHP14-AHO14,IF(AND(AGY44&gt;AHO14,AHA44&lt;=AHP14),AHA44-AGY44,IF(AND(AGY44&lt;=AHO14,AHA44&lt;=AHP14),AHA44-AHO14,IF(AND(AGY44&gt;AHO14,AHA44&gt;AHP14),AHP14-AGY44,0)))),0)),0)</f>
        <v>　</v>
      </c>
      <c r="AHP44" s="857"/>
      <c r="AHQ44" s="858"/>
      <c r="AHR44" s="856" t="str">
        <f>IFERROR(IF(OR(AGX44="日",AGX44="祝",AGX44=0,AGY44=""),"　",MAX(IF(AND(AGY44&gt;AHU14,AHA44&gt;AHS14),0,IF(AND(AGY44&lt;=AHU14,AGY44&gt;AHR14,AHA44&gt;AHS14),AHU14-AGY44,IF(AND(AGY44&lt;=AHU14,AGY44&lt;=AHR14,AHA44&gt;AHS14),AHU14-AHR14,IF(AND(AGY44&gt;AHR14,AHA44&lt;=AHS14),AHA44-AGY44,IF(AND(AGY44&lt;=AHR14,AHA44&lt;=AHS14),AHA44-AHR14,0))))),0)),0)</f>
        <v>　</v>
      </c>
      <c r="AHS44" s="857"/>
      <c r="AHT44" s="858"/>
      <c r="AHU44" s="856" t="str">
        <f>IFERROR(IF(OR(AGX44="日",AGX44="祝",AGX44=0,AGY44=""),"　",MAX(IF(AND(AGY44&lt;=AHU14,AHA44&gt;AHV14),AHV14-AHU14,IF(AHA44&lt;=AHV14,0,IF(AND(AGY44&gt;AHU14,AHA44&gt;AHV14),AHV14-AGY44,0))),0)),0)</f>
        <v>　</v>
      </c>
      <c r="AHV44" s="857"/>
      <c r="AHW44" s="858"/>
      <c r="AHX44" s="856" t="str">
        <f t="shared" si="16"/>
        <v>　</v>
      </c>
      <c r="AHY44" s="857"/>
      <c r="AHZ44" s="858"/>
      <c r="AIA44" s="859" t="str">
        <f>IF(AID44="×",TIME(0,0,0),IF(AIN4="非常勤",AHC44,AHO44))</f>
        <v>　</v>
      </c>
      <c r="AIB44" s="860"/>
      <c r="AIC44" s="861"/>
      <c r="AID44" s="352"/>
      <c r="AIE44" s="859" t="str">
        <f>IF(AIH44="×",TIME(0,0,0),IF(AIN4="非常勤",AHF44,AHR44))</f>
        <v>　</v>
      </c>
      <c r="AIF44" s="860"/>
      <c r="AIG44" s="861"/>
      <c r="AIH44" s="352"/>
      <c r="AII44" s="859" t="str">
        <f>IF(AIL44="×",TIME(0,0,0),IF(AIN4="非常勤",AHI44,AHU44))</f>
        <v>　</v>
      </c>
      <c r="AIJ44" s="860"/>
      <c r="AIK44" s="861"/>
      <c r="AIL44" s="352"/>
      <c r="AIM44" s="859" t="str">
        <f>IF(AIP44="×",TIME(0,0,0),IF(AIN4="非常勤",AHL44,AHX44))</f>
        <v>　</v>
      </c>
      <c r="AIN44" s="860"/>
      <c r="AIO44" s="861"/>
      <c r="AIP44" s="352"/>
      <c r="AIQ44" s="862"/>
      <c r="AIR44" s="863"/>
      <c r="AIS44" s="862"/>
      <c r="AIT44" s="864"/>
      <c r="AIU44" s="863"/>
      <c r="AIV44" s="865"/>
      <c r="AIW44" s="866"/>
      <c r="AIX44" s="866"/>
      <c r="AIY44" s="867"/>
      <c r="AIZ44" s="377">
        <f>$A$44</f>
        <v>30</v>
      </c>
      <c r="AJA44" s="378" t="str">
        <f>$B$44</f>
        <v>木</v>
      </c>
      <c r="AJB44" s="854"/>
      <c r="AJC44" s="855"/>
      <c r="AJD44" s="854"/>
      <c r="AJE44" s="855"/>
      <c r="AJF44" s="856" t="str">
        <f>IFERROR(IF(OR(AJA44="日",AJA44="祝",AJA44=0,AJB44=""),"　",MAX(IF(AND(AJB44&lt;=AJF14,AJD44&gt;AJG14),AJG14-AJF14,IF(AND(AJB44&gt;AJF14,AJD44&lt;=AJG14),AJD44-AJB44,IF(AND(AJB44&lt;=AJF14,AJD44&lt;=AJG14),AJD44-AJF14,IF(AND(AJB44&gt;AJF14,AJD44&gt;AJG14),AJG14-AJB44,0)))),0)),0)</f>
        <v>　</v>
      </c>
      <c r="AJG44" s="857"/>
      <c r="AJH44" s="858"/>
      <c r="AJI44" s="856" t="str">
        <f>IFERROR(IF(OR(AJA44="日",AJA44="祝",AJA44=0,AJB44=""),"　",MAX(IF(AND(AJB44&gt;AJL14,AJD44&gt;AJJ14),0,IF(AND(AJB44&lt;=AJL14,AJB44&gt;AJI14,AJD44&gt;AJJ14),AJL14-AJB44,IF(AND(AJB44&lt;=AJL14,AJB44&lt;=AJI14,AJD44&gt;AJJ14),AJL14-AJI14,IF(AND(AJB44&gt;AJI14,AJD44&lt;=AJJ14),AJD44-AJB44,IF(AND(AJB44&lt;=AJI14,AJD44&lt;=AJJ14),AJD44-AJI14,0))))),0)),0)</f>
        <v>　</v>
      </c>
      <c r="AJJ44" s="857"/>
      <c r="AJK44" s="858"/>
      <c r="AJL44" s="856" t="str">
        <f>IFERROR(IF(OR(AJA44="日",AJA44="祝",AJA44=0,AJB44=""),"　",MAX(IF(AND(AJB44&lt;=AJL14,AJD44&gt;AJM14),AJM14-AJL14,IF(AJD44&lt;=AJM14,0,IF(AND(AJB44&gt;AJL14,AJD44&gt;AJM14),AJM14-AJB44,0))),0)),0)</f>
        <v>　</v>
      </c>
      <c r="AJM44" s="857"/>
      <c r="AJN44" s="858"/>
      <c r="AJO44" s="856" t="str">
        <f>IFERROR(IF(OR(AJA44="日",AJA44="祝",AJA44=0,AJB44=""),"　",MAX(IF(AJB44&gt;AJO14,AJD44-AJB44,IF(AJB44&lt;=AJO14,AJD44-AJO14,0)),0)),0)</f>
        <v>　</v>
      </c>
      <c r="AJP44" s="857"/>
      <c r="AJQ44" s="858"/>
      <c r="AJR44" s="856" t="str">
        <f>IFERROR(IF(OR(AJA44="日",AJA44="祝",AJA44=0,AJB44=""),"　",MAX(IF(AND(AJB44&lt;=AJR14,AJD44&gt;AJS14),AJS14-AJR14,IF(AND(AJB44&gt;AJR14,AJD44&lt;=AJS14),AJD44-AJB44,IF(AND(AJB44&lt;=AJR14,AJD44&lt;=AJS14),AJD44-AJR14,IF(AND(AJB44&gt;AJR14,AJD44&gt;AJS14),AJS14-AJB44,0)))),0)),0)</f>
        <v>　</v>
      </c>
      <c r="AJS44" s="857"/>
      <c r="AJT44" s="858"/>
      <c r="AJU44" s="856" t="str">
        <f>IFERROR(IF(OR(AJA44="日",AJA44="祝",AJA44=0,AJB44=""),"　",MAX(IF(AND(AJB44&gt;AJX14,AJD44&gt;AJV14),0,IF(AND(AJB44&lt;=AJX14,AJB44&gt;AJU14,AJD44&gt;AJV14),AJX14-AJB44,IF(AND(AJB44&lt;=AJX14,AJB44&lt;=AJU14,AJD44&gt;AJV14),AJX14-AJU14,IF(AND(AJB44&gt;AJU14,AJD44&lt;=AJV14),AJD44-AJB44,IF(AND(AJB44&lt;=AJU14,AJD44&lt;=AJV14),AJD44-AJU14,0))))),0)),0)</f>
        <v>　</v>
      </c>
      <c r="AJV44" s="857"/>
      <c r="AJW44" s="858"/>
      <c r="AJX44" s="856" t="str">
        <f>IFERROR(IF(OR(AJA44="日",AJA44="祝",AJA44=0,AJB44=""),"　",MAX(IF(AND(AJB44&lt;=AJX14,AJD44&gt;AJY14),AJY14-AJX14,IF(AJD44&lt;=AJY14,0,IF(AND(AJB44&gt;AJX14,AJD44&gt;AJY14),AJY14-AJB44,0))),0)),0)</f>
        <v>　</v>
      </c>
      <c r="AJY44" s="857"/>
      <c r="AJZ44" s="858"/>
      <c r="AKA44" s="856" t="str">
        <f t="shared" si="17"/>
        <v>　</v>
      </c>
      <c r="AKB44" s="857"/>
      <c r="AKC44" s="858"/>
      <c r="AKD44" s="859" t="str">
        <f>IF(AKG44="×",TIME(0,0,0),IF(AKQ4="非常勤",AJF44,AJR44))</f>
        <v>　</v>
      </c>
      <c r="AKE44" s="860"/>
      <c r="AKF44" s="861"/>
      <c r="AKG44" s="352"/>
      <c r="AKH44" s="859" t="str">
        <f>IF(AKK44="×",TIME(0,0,0),IF(AKQ4="非常勤",AJI44,AJU44))</f>
        <v>　</v>
      </c>
      <c r="AKI44" s="860"/>
      <c r="AKJ44" s="861"/>
      <c r="AKK44" s="352"/>
      <c r="AKL44" s="859" t="str">
        <f>IF(AKO44="×",TIME(0,0,0),IF(AKQ4="非常勤",AJL44,AJX44))</f>
        <v>　</v>
      </c>
      <c r="AKM44" s="860"/>
      <c r="AKN44" s="861"/>
      <c r="AKO44" s="352"/>
      <c r="AKP44" s="859" t="str">
        <f>IF(AKS44="×",TIME(0,0,0),IF(AKQ4="非常勤",AJO44,AKA44))</f>
        <v>　</v>
      </c>
      <c r="AKQ44" s="860"/>
      <c r="AKR44" s="861"/>
      <c r="AKS44" s="352"/>
      <c r="AKT44" s="862"/>
      <c r="AKU44" s="863"/>
      <c r="AKV44" s="862"/>
      <c r="AKW44" s="864"/>
      <c r="AKX44" s="863"/>
      <c r="AKY44" s="865"/>
      <c r="AKZ44" s="866"/>
      <c r="ALA44" s="866"/>
      <c r="ALB44" s="867"/>
      <c r="ALC44" s="377">
        <f>$A$44</f>
        <v>30</v>
      </c>
      <c r="ALD44" s="378" t="str">
        <f>$B$44</f>
        <v>木</v>
      </c>
      <c r="ALE44" s="854"/>
      <c r="ALF44" s="855"/>
      <c r="ALG44" s="854"/>
      <c r="ALH44" s="855"/>
      <c r="ALI44" s="856" t="str">
        <f>IFERROR(IF(OR(ALD44="日",ALD44="祝",ALD44=0,ALE44=""),"　",MAX(IF(AND(ALE44&lt;=ALI14,ALG44&gt;ALJ14),ALJ14-ALI14,IF(AND(ALE44&gt;ALI14,ALG44&lt;=ALJ14),ALG44-ALE44,IF(AND(ALE44&lt;=ALI14,ALG44&lt;=ALJ14),ALG44-ALI14,IF(AND(ALE44&gt;ALI14,ALG44&gt;ALJ14),ALJ14-ALE44,0)))),0)),0)</f>
        <v>　</v>
      </c>
      <c r="ALJ44" s="857"/>
      <c r="ALK44" s="858"/>
      <c r="ALL44" s="856" t="str">
        <f>IFERROR(IF(OR(ALD44="日",ALD44="祝",ALD44=0,ALE44=""),"　",MAX(IF(AND(ALE44&gt;ALO14,ALG44&gt;ALM14),0,IF(AND(ALE44&lt;=ALO14,ALE44&gt;ALL14,ALG44&gt;ALM14),ALO14-ALE44,IF(AND(ALE44&lt;=ALO14,ALE44&lt;=ALL14,ALG44&gt;ALM14),ALO14-ALL14,IF(AND(ALE44&gt;ALL14,ALG44&lt;=ALM14),ALG44-ALE44,IF(AND(ALE44&lt;=ALL14,ALG44&lt;=ALM14),ALG44-ALL14,0))))),0)),0)</f>
        <v>　</v>
      </c>
      <c r="ALM44" s="857"/>
      <c r="ALN44" s="858"/>
      <c r="ALO44" s="856" t="str">
        <f>IFERROR(IF(OR(ALD44="日",ALD44="祝",ALD44=0,ALE44=""),"　",MAX(IF(AND(ALE44&lt;=ALO14,ALG44&gt;ALP14),ALP14-ALO14,IF(ALG44&lt;=ALP14,0,IF(AND(ALE44&gt;ALO14,ALG44&gt;ALP14),ALP14-ALE44,0))),0)),0)</f>
        <v>　</v>
      </c>
      <c r="ALP44" s="857"/>
      <c r="ALQ44" s="858"/>
      <c r="ALR44" s="856" t="str">
        <f>IFERROR(IF(OR(ALD44="日",ALD44="祝",ALD44=0,ALE44=""),"　",MAX(IF(ALE44&gt;ALR14,ALG44-ALE44,IF(ALE44&lt;=ALR14,ALG44-ALR14,0)),0)),0)</f>
        <v>　</v>
      </c>
      <c r="ALS44" s="857"/>
      <c r="ALT44" s="858"/>
      <c r="ALU44" s="856" t="str">
        <f>IFERROR(IF(OR(ALD44="日",ALD44="祝",ALD44=0,ALE44=""),"　",MAX(IF(AND(ALE44&lt;=ALU14,ALG44&gt;ALV14),ALV14-ALU14,IF(AND(ALE44&gt;ALU14,ALG44&lt;=ALV14),ALG44-ALE44,IF(AND(ALE44&lt;=ALU14,ALG44&lt;=ALV14),ALG44-ALU14,IF(AND(ALE44&gt;ALU14,ALG44&gt;ALV14),ALV14-ALE44,0)))),0)),0)</f>
        <v>　</v>
      </c>
      <c r="ALV44" s="857"/>
      <c r="ALW44" s="858"/>
      <c r="ALX44" s="856" t="str">
        <f>IFERROR(IF(OR(ALD44="日",ALD44="祝",ALD44=0,ALE44=""),"　",MAX(IF(AND(ALE44&gt;AMA14,ALG44&gt;ALY14),0,IF(AND(ALE44&lt;=AMA14,ALE44&gt;ALX14,ALG44&gt;ALY14),AMA14-ALE44,IF(AND(ALE44&lt;=AMA14,ALE44&lt;=ALX14,ALG44&gt;ALY14),AMA14-ALX14,IF(AND(ALE44&gt;ALX14,ALG44&lt;=ALY14),ALG44-ALE44,IF(AND(ALE44&lt;=ALX14,ALG44&lt;=ALY14),ALG44-ALX14,0))))),0)),0)</f>
        <v>　</v>
      </c>
      <c r="ALY44" s="857"/>
      <c r="ALZ44" s="858"/>
      <c r="AMA44" s="856" t="str">
        <f>IFERROR(IF(OR(ALD44="日",ALD44="祝",ALD44=0,ALE44=""),"　",MAX(IF(AND(ALE44&lt;=AMA14,ALG44&gt;AMB14),AMB14-AMA14,IF(ALG44&lt;=AMB14,0,IF(AND(ALE44&gt;AMA14,ALG44&gt;AMB14),AMB14-ALE44,0))),0)),0)</f>
        <v>　</v>
      </c>
      <c r="AMB44" s="857"/>
      <c r="AMC44" s="858"/>
      <c r="AMD44" s="856" t="str">
        <f t="shared" si="18"/>
        <v>　</v>
      </c>
      <c r="AME44" s="857"/>
      <c r="AMF44" s="858"/>
      <c r="AMG44" s="859" t="str">
        <f>IF(AMJ44="×",TIME(0,0,0),IF(AMT4="非常勤",ALI44,ALU44))</f>
        <v>　</v>
      </c>
      <c r="AMH44" s="860"/>
      <c r="AMI44" s="861"/>
      <c r="AMJ44" s="352"/>
      <c r="AMK44" s="859" t="str">
        <f>IF(AMN44="×",TIME(0,0,0),IF(AMT4="非常勤",ALL44,ALX44))</f>
        <v>　</v>
      </c>
      <c r="AML44" s="860"/>
      <c r="AMM44" s="861"/>
      <c r="AMN44" s="352"/>
      <c r="AMO44" s="859" t="str">
        <f>IF(AMR44="×",TIME(0,0,0),IF(AMT4="非常勤",ALO44,AMA44))</f>
        <v>　</v>
      </c>
      <c r="AMP44" s="860"/>
      <c r="AMQ44" s="861"/>
      <c r="AMR44" s="352"/>
      <c r="AMS44" s="859" t="str">
        <f>IF(AMV44="×",TIME(0,0,0),IF(AMT4="非常勤",ALR44,AMD44))</f>
        <v>　</v>
      </c>
      <c r="AMT44" s="860"/>
      <c r="AMU44" s="861"/>
      <c r="AMV44" s="352"/>
      <c r="AMW44" s="862"/>
      <c r="AMX44" s="863"/>
      <c r="AMY44" s="862"/>
      <c r="AMZ44" s="864"/>
      <c r="ANA44" s="863"/>
      <c r="ANB44" s="865"/>
      <c r="ANC44" s="866"/>
      <c r="AND44" s="866"/>
      <c r="ANE44" s="867"/>
      <c r="ANF44" s="377">
        <f>$A$44</f>
        <v>30</v>
      </c>
      <c r="ANG44" s="378" t="str">
        <f>$B$44</f>
        <v>木</v>
      </c>
      <c r="ANH44" s="854"/>
      <c r="ANI44" s="855"/>
      <c r="ANJ44" s="854"/>
      <c r="ANK44" s="855"/>
      <c r="ANL44" s="856" t="str">
        <f>IFERROR(IF(OR(ANG44="日",ANG44="祝",ANG44=0,ANH44=""),"　",MAX(IF(AND(ANH44&lt;=ANL14,ANJ44&gt;ANM14),ANM14-ANL14,IF(AND(ANH44&gt;ANL14,ANJ44&lt;=ANM14),ANJ44-ANH44,IF(AND(ANH44&lt;=ANL14,ANJ44&lt;=ANM14),ANJ44-ANL14,IF(AND(ANH44&gt;ANL14,ANJ44&gt;ANM14),ANM14-ANH44,0)))),0)),0)</f>
        <v>　</v>
      </c>
      <c r="ANM44" s="857"/>
      <c r="ANN44" s="858"/>
      <c r="ANO44" s="856" t="str">
        <f>IFERROR(IF(OR(ANG44="日",ANG44="祝",ANG44=0,ANH44=""),"　",MAX(IF(AND(ANH44&gt;ANR14,ANJ44&gt;ANP14),0,IF(AND(ANH44&lt;=ANR14,ANH44&gt;ANO14,ANJ44&gt;ANP14),ANR14-ANH44,IF(AND(ANH44&lt;=ANR14,ANH44&lt;=ANO14,ANJ44&gt;ANP14),ANR14-ANO14,IF(AND(ANH44&gt;ANO14,ANJ44&lt;=ANP14),ANJ44-ANH44,IF(AND(ANH44&lt;=ANO14,ANJ44&lt;=ANP14),ANJ44-ANO14,0))))),0)),0)</f>
        <v>　</v>
      </c>
      <c r="ANP44" s="857"/>
      <c r="ANQ44" s="858"/>
      <c r="ANR44" s="856" t="str">
        <f>IFERROR(IF(OR(ANG44="日",ANG44="祝",ANG44=0,ANH44=""),"　",MAX(IF(AND(ANH44&lt;=ANR14,ANJ44&gt;ANS14),ANS14-ANR14,IF(ANJ44&lt;=ANS14,0,IF(AND(ANH44&gt;ANR14,ANJ44&gt;ANS14),ANS14-ANH44,0))),0)),0)</f>
        <v>　</v>
      </c>
      <c r="ANS44" s="857"/>
      <c r="ANT44" s="858"/>
      <c r="ANU44" s="856" t="str">
        <f>IFERROR(IF(OR(ANG44="日",ANG44="祝",ANG44=0,ANH44=""),"　",MAX(IF(ANH44&gt;ANU14,ANJ44-ANH44,IF(ANH44&lt;=ANU14,ANJ44-ANU14,0)),0)),0)</f>
        <v>　</v>
      </c>
      <c r="ANV44" s="857"/>
      <c r="ANW44" s="858"/>
      <c r="ANX44" s="856" t="str">
        <f>IFERROR(IF(OR(ANG44="日",ANG44="祝",ANG44=0,ANH44=""),"　",MAX(IF(AND(ANH44&lt;=ANX14,ANJ44&gt;ANY14),ANY14-ANX14,IF(AND(ANH44&gt;ANX14,ANJ44&lt;=ANY14),ANJ44-ANH44,IF(AND(ANH44&lt;=ANX14,ANJ44&lt;=ANY14),ANJ44-ANX14,IF(AND(ANH44&gt;ANX14,ANJ44&gt;ANY14),ANY14-ANH44,0)))),0)),0)</f>
        <v>　</v>
      </c>
      <c r="ANY44" s="857"/>
      <c r="ANZ44" s="858"/>
      <c r="AOA44" s="856" t="str">
        <f>IFERROR(IF(OR(ANG44="日",ANG44="祝",ANG44=0,ANH44=""),"　",MAX(IF(AND(ANH44&gt;AOD14,ANJ44&gt;AOB14),0,IF(AND(ANH44&lt;=AOD14,ANH44&gt;AOA14,ANJ44&gt;AOB14),AOD14-ANH44,IF(AND(ANH44&lt;=AOD14,ANH44&lt;=AOA14,ANJ44&gt;AOB14),AOD14-AOA14,IF(AND(ANH44&gt;AOA14,ANJ44&lt;=AOB14),ANJ44-ANH44,IF(AND(ANH44&lt;=AOA14,ANJ44&lt;=AOB14),ANJ44-AOA14,0))))),0)),0)</f>
        <v>　</v>
      </c>
      <c r="AOB44" s="857"/>
      <c r="AOC44" s="858"/>
      <c r="AOD44" s="856" t="str">
        <f>IFERROR(IF(OR(ANG44="日",ANG44="祝",ANG44=0,ANH44=""),"　",MAX(IF(AND(ANH44&lt;=AOD14,ANJ44&gt;AOE14),AOE14-AOD14,IF(ANJ44&lt;=AOE14,0,IF(AND(ANH44&gt;AOD14,ANJ44&gt;AOE14),AOE14-ANH44,0))),0)),0)</f>
        <v>　</v>
      </c>
      <c r="AOE44" s="857"/>
      <c r="AOF44" s="858"/>
      <c r="AOG44" s="856" t="str">
        <f t="shared" si="19"/>
        <v>　</v>
      </c>
      <c r="AOH44" s="857"/>
      <c r="AOI44" s="858"/>
      <c r="AOJ44" s="859" t="str">
        <f>IF(AOM44="×",TIME(0,0,0),IF(AOW4="非常勤",ANL44,ANX44))</f>
        <v>　</v>
      </c>
      <c r="AOK44" s="860"/>
      <c r="AOL44" s="861"/>
      <c r="AOM44" s="352"/>
      <c r="AON44" s="859" t="str">
        <f>IF(AOQ44="×",TIME(0,0,0),IF(AOW4="非常勤",ANO44,AOA44))</f>
        <v>　</v>
      </c>
      <c r="AOO44" s="860"/>
      <c r="AOP44" s="861"/>
      <c r="AOQ44" s="352"/>
      <c r="AOR44" s="859" t="str">
        <f>IF(AOU44="×",TIME(0,0,0),IF(AOW4="非常勤",ANR44,AOD44))</f>
        <v>　</v>
      </c>
      <c r="AOS44" s="860"/>
      <c r="AOT44" s="861"/>
      <c r="AOU44" s="352"/>
      <c r="AOV44" s="859" t="str">
        <f>IF(AOY44="×",TIME(0,0,0),IF(AOW4="非常勤",ANU44,AOG44))</f>
        <v>　</v>
      </c>
      <c r="AOW44" s="860"/>
      <c r="AOX44" s="861"/>
      <c r="AOY44" s="352"/>
      <c r="AOZ44" s="862"/>
      <c r="APA44" s="863"/>
      <c r="APB44" s="862"/>
      <c r="APC44" s="864"/>
      <c r="APD44" s="863"/>
      <c r="APE44" s="865"/>
      <c r="APF44" s="866"/>
      <c r="APG44" s="866"/>
      <c r="APH44" s="867"/>
    </row>
    <row r="45" spans="1:1100" ht="15" customHeight="1">
      <c r="A45" s="377">
        <f>DAY(DATE('別紙2-1【初めに入力】'!$W$2,'別紙2-1【初めに入力】'!$Q$2,A44+1))</f>
        <v>31</v>
      </c>
      <c r="B45" s="378" t="str">
        <f>IF(IFERROR(MATCH(DATE('別紙2-1【初めに入力】'!$W$2,'別紙2-1【初めに入力】'!$Q$2,$A45),万年カレンダー・祝日!$K$2:$K$27,0),0)&gt;=1,"祝",TEXT(WEEKDAY(DATE('別紙2-1【初めに入力】'!$W$2,'別紙2-1【初めに入力】'!$Q$2,'別表_個別勤務状況（1～20）'!A45)),"aaa"))</f>
        <v>金</v>
      </c>
      <c r="C45" s="797"/>
      <c r="D45" s="797"/>
      <c r="E45" s="797"/>
      <c r="F45" s="797"/>
      <c r="G45" s="856" t="str">
        <f>IFERROR(IF(OR(B45="日",B45="祝",B45=0,C45=""),"　",MAX(IF(AND(C45&lt;=G14,E45&gt;H14),H14-G14,IF(AND(C45&gt;G14,E45&lt;=H14),E45-C45,IF(AND(C45&lt;=G14,E45&lt;=H14),E45-G14,IF(AND(C45&gt;G14,E45&gt;H14),H14-C45,0)))),0)),0)</f>
        <v>　</v>
      </c>
      <c r="H45" s="857"/>
      <c r="I45" s="858"/>
      <c r="J45" s="856" t="str">
        <f>IFERROR(IF(OR(B45="日",B45="祝",B45=0,C45=""),"　",MAX(IF(AND(C45&gt;M14,E45&gt;K14),0,IF(AND(C45&lt;=M14,C45&gt;J14,E45&gt;K14),M14-C45,IF(AND(C45&lt;=M14,C45&lt;=J14,E45&gt;K14),M14-J14,IF(AND(C45&gt;J14,E45&lt;=K14),E45-C45,IF(AND(C45&lt;=J14,E45&lt;=K14),E45-J14,0))))),0)),0)</f>
        <v>　</v>
      </c>
      <c r="K45" s="857"/>
      <c r="L45" s="858"/>
      <c r="M45" s="856" t="str">
        <f>IFERROR(IF(OR(B45="日",B45="祝",B45=0,C45=""),"　",MAX(IF(AND(C45&lt;=M14,E45&gt;N14),N14-M14,IF(E45&lt;=N14,0,IF(AND(C45&gt;M14,E45&gt;N14),N14-C45,0))),0)),0)</f>
        <v>　</v>
      </c>
      <c r="N45" s="857"/>
      <c r="O45" s="858"/>
      <c r="P45" s="856" t="str">
        <f>IFERROR(IF(OR(B45="日",B45="祝",B45=0,C45=""),"　",MAX(IF(C45&gt;P14,E45-C45,IF(C45&lt;=P14,E45-P14,0)),0)),0)</f>
        <v>　</v>
      </c>
      <c r="Q45" s="857"/>
      <c r="R45" s="858"/>
      <c r="S45" s="856" t="str">
        <f>IFERROR(IF(OR(B45="日",B45="祝",B45=0,C45=""),"　",MAX(IF(AND(C45&lt;=S14,E45&gt;T14),T14-S14,IF(AND(C45&gt;S14,E45&lt;=T14),E45-C45,IF(AND(C45&lt;=S14,E45&lt;=T14),E45-S14,IF(AND(C45&gt;S14,E45&gt;T14),T14-C45,0)))),0)),0)</f>
        <v>　</v>
      </c>
      <c r="T45" s="857"/>
      <c r="U45" s="858"/>
      <c r="V45" s="856" t="str">
        <f>IFERROR(IF(OR(B45="日",B45="祝",B45=0,C45=""),"　",MAX(IF(AND(C45&gt;Y14,E45&gt;W14),0,IF(AND(C45&lt;=Y14,C45&gt;V14,E45&gt;W14),Y14-C45,IF(AND(C45&lt;=Y14,C45&lt;=V14,E45&gt;W14),Y14-V14,IF(AND(C45&gt;V14,E45&lt;=W14),E45-C45,IF(AND(C45&lt;=V14,E45&lt;=W14),E45-V14,0))))),0)),0)</f>
        <v>　</v>
      </c>
      <c r="W45" s="857"/>
      <c r="X45" s="858"/>
      <c r="Y45" s="856" t="str">
        <f>IFERROR(IF(OR(B45="日",B45="祝",B45=0,C45=""),"　",MAX(IF(AND(C45&lt;=Y14,E45&gt;Z14),Z14-Y14,IF(E45&lt;=Z14,0,IF(AND(C45&gt;Y14,E45&gt;Z14),Z14-C45,0))),0)),0)</f>
        <v>　</v>
      </c>
      <c r="Z45" s="857"/>
      <c r="AA45" s="858"/>
      <c r="AB45" s="856" t="str">
        <f t="shared" si="0"/>
        <v>　</v>
      </c>
      <c r="AC45" s="857"/>
      <c r="AD45" s="858"/>
      <c r="AE45" s="954" t="str">
        <f>IF(AH45="×",TIME(0,0,0),IF(AR4="非常勤",G45,S45))</f>
        <v>　</v>
      </c>
      <c r="AF45" s="885"/>
      <c r="AG45" s="885"/>
      <c r="AH45" s="352"/>
      <c r="AI45" s="954" t="str">
        <f>IF(AL45="×",TIME(0,0,0),IF(AR4="非常勤",J45,V45))</f>
        <v>　</v>
      </c>
      <c r="AJ45" s="885"/>
      <c r="AK45" s="885"/>
      <c r="AL45" s="352"/>
      <c r="AM45" s="954" t="str">
        <f>IF(AP45="×",TIME(0,0,0),IF(AR4="非常勤",M45,Y45))</f>
        <v>　</v>
      </c>
      <c r="AN45" s="885"/>
      <c r="AO45" s="885"/>
      <c r="AP45" s="352"/>
      <c r="AQ45" s="954" t="str">
        <f>IF(AT45="×",TIME(0,0,0),IF(AR4="非常勤",P45,AB45))</f>
        <v>　</v>
      </c>
      <c r="AR45" s="885"/>
      <c r="AS45" s="955"/>
      <c r="AT45" s="352"/>
      <c r="AU45" s="956"/>
      <c r="AV45" s="956"/>
      <c r="AW45" s="862"/>
      <c r="AX45" s="864"/>
      <c r="AY45" s="863"/>
      <c r="AZ45" s="865"/>
      <c r="BA45" s="866"/>
      <c r="BB45" s="866"/>
      <c r="BC45" s="867"/>
      <c r="BD45" s="377">
        <f>$A$45</f>
        <v>31</v>
      </c>
      <c r="BE45" s="378" t="str">
        <f>$B$45</f>
        <v>金</v>
      </c>
      <c r="BF45" s="854"/>
      <c r="BG45" s="855"/>
      <c r="BH45" s="854"/>
      <c r="BI45" s="855"/>
      <c r="BJ45" s="856" t="str">
        <f>IFERROR(IF(OR(BE45="日",BE45="祝",BE45=0,BF45=""),"　",MAX(IF(AND(BF45&lt;=BJ14,BH45&gt;BK14),BK14-BJ14,IF(AND(BF45&gt;BJ14,BH45&lt;=BK14),BH45-BF45,IF(AND(BF45&lt;=BJ14,BH45&lt;=BK14),BH45-BJ14,IF(AND(BF45&gt;BJ14,BH45&gt;BK14),BK14-BF45,0)))),0)),0)</f>
        <v>　</v>
      </c>
      <c r="BK45" s="857"/>
      <c r="BL45" s="858"/>
      <c r="BM45" s="856" t="str">
        <f>IFERROR(IF(OR(BE45="日",BE45="祝",BE45=0,BF45=""),"　",MAX(IF(AND(BF45&gt;BP14,BH45&gt;BN14),0,IF(AND(BF45&lt;=BP14,BF45&gt;BM14,BH45&gt;BN14),BP14-BF45,IF(AND(BF45&lt;=BP14,BF45&lt;=BM14,BH45&gt;BN14),BP14-BM14,IF(AND(BF45&gt;BM14,BH45&lt;=BN14),BH45-BF45,IF(AND(BF45&lt;=BM14,BH45&lt;=BN14),BH45-BM14,0))))),0)),0)</f>
        <v>　</v>
      </c>
      <c r="BN45" s="857"/>
      <c r="BO45" s="858"/>
      <c r="BP45" s="856" t="str">
        <f>IFERROR(IF(OR(BE45="日",BE45="祝",BE45=0,BF45=""),"　",MAX(IF(AND(BF45&lt;=BP14,BH45&gt;BQ14),BQ14-BP14,IF(BH45&lt;=BQ14,0,IF(AND(BF45&gt;BP14,BH45&gt;BQ14),BQ14-BF45,0))),0)),0)</f>
        <v>　</v>
      </c>
      <c r="BQ45" s="857"/>
      <c r="BR45" s="858"/>
      <c r="BS45" s="856" t="str">
        <f>IFERROR(IF(OR(BE45="日",BE45="祝",BE45=0,BF45=""),"　",MAX(IF(BF45&gt;BS14,BH45-BF45,IF(BF45&lt;=BS14,BH45-BS14,0)),0)),0)</f>
        <v>　</v>
      </c>
      <c r="BT45" s="857"/>
      <c r="BU45" s="858"/>
      <c r="BV45" s="856" t="str">
        <f>IFERROR(IF(OR(BE45="日",BE45="祝",BE45=0,BF45=""),"　",MAX(IF(AND(BF45&lt;=BV14,BH45&gt;BW14),BW14-BV14,IF(AND(BF45&gt;BV14,BH45&lt;=BW14),BH45-BF45,IF(AND(BF45&lt;=BV14,BH45&lt;=BW14),BH45-BV14,IF(AND(BF45&gt;BV14,BH45&gt;BW14),BW14-BF45,0)))),0)),0)</f>
        <v>　</v>
      </c>
      <c r="BW45" s="857"/>
      <c r="BX45" s="858"/>
      <c r="BY45" s="856" t="str">
        <f>IFERROR(IF(OR(BE45="日",BE45="祝",BE45=0,BF45=""),"　",MAX(IF(AND(BF45&gt;CB14,BH45&gt;BZ14),0,IF(AND(BF45&lt;=CB14,BF45&gt;BY14,BH45&gt;BZ14),CB14-BF45,IF(AND(BF45&lt;=CB14,BF45&lt;=BY14,BH45&gt;BZ14),CB14-BY14,IF(AND(BF45&gt;BY14,BH45&lt;=BZ14),BH45-BF45,IF(AND(BF45&lt;=BY14,BH45&lt;=BZ14),BH45-BY14,0))))),0)),0)</f>
        <v>　</v>
      </c>
      <c r="BZ45" s="857"/>
      <c r="CA45" s="858"/>
      <c r="CB45" s="856" t="str">
        <f>IFERROR(IF(OR(BE45="日",BE45="祝",BE45=0,BF45=""),"　",MAX(IF(AND(BF45&lt;=CB14,BH45&gt;CC14),CC14-CB14,IF(BH45&lt;=CC14,0,IF(AND(BF45&gt;CB14,BH45&gt;CC14),CC14-BF45,0))),0)),0)</f>
        <v>　</v>
      </c>
      <c r="CC45" s="857"/>
      <c r="CD45" s="858"/>
      <c r="CE45" s="856" t="str">
        <f t="shared" si="1"/>
        <v>　</v>
      </c>
      <c r="CF45" s="857"/>
      <c r="CG45" s="858"/>
      <c r="CH45" s="859" t="str">
        <f>IF(CK45="×",TIME(0,0,0),IF(CU4="非常勤",BJ45,BV45))</f>
        <v>　</v>
      </c>
      <c r="CI45" s="860"/>
      <c r="CJ45" s="861"/>
      <c r="CK45" s="352"/>
      <c r="CL45" s="859" t="str">
        <f>IF(CO45="×",TIME(0,0,0),IF(CU4="非常勤",BM45,BY45))</f>
        <v>　</v>
      </c>
      <c r="CM45" s="860"/>
      <c r="CN45" s="861"/>
      <c r="CO45" s="352"/>
      <c r="CP45" s="859" t="str">
        <f>IF(CS45="×",TIME(0,0,0),IF(CU4="非常勤",BP45,CB45))</f>
        <v>　</v>
      </c>
      <c r="CQ45" s="860"/>
      <c r="CR45" s="861"/>
      <c r="CS45" s="352"/>
      <c r="CT45" s="859" t="str">
        <f>IF(CW45="×",TIME(0,0,0),IF(CU4="非常勤",BS45,CE45))</f>
        <v>　</v>
      </c>
      <c r="CU45" s="860"/>
      <c r="CV45" s="861"/>
      <c r="CW45" s="352"/>
      <c r="CX45" s="862"/>
      <c r="CY45" s="863"/>
      <c r="CZ45" s="862"/>
      <c r="DA45" s="864"/>
      <c r="DB45" s="863"/>
      <c r="DC45" s="865"/>
      <c r="DD45" s="866"/>
      <c r="DE45" s="866"/>
      <c r="DF45" s="867"/>
      <c r="DG45" s="377">
        <f>$A$45</f>
        <v>31</v>
      </c>
      <c r="DH45" s="378" t="str">
        <f>$B$45</f>
        <v>金</v>
      </c>
      <c r="DI45" s="854"/>
      <c r="DJ45" s="855"/>
      <c r="DK45" s="854"/>
      <c r="DL45" s="855"/>
      <c r="DM45" s="856" t="str">
        <f>IFERROR(IF(OR(DH45="日",DH45="祝",DH45=0,DI45=""),"　",MAX(IF(AND(DI45&lt;=DM14,DK45&gt;DN14),DN14-DM14,IF(AND(DI45&gt;DM14,DK45&lt;=DN14),DK45-DI45,IF(AND(DI45&lt;=DM14,DK45&lt;=DN14),DK45-DM14,IF(AND(DI45&gt;DM14,DK45&gt;DN14),DN14-DI45,0)))),0)),0)</f>
        <v>　</v>
      </c>
      <c r="DN45" s="857"/>
      <c r="DO45" s="858"/>
      <c r="DP45" s="856" t="str">
        <f>IFERROR(IF(OR(DH45="日",DH45="祝",DH45=0,DI45=""),"　",MAX(IF(AND(DI45&gt;DS14,DK45&gt;DQ14),0,IF(AND(DI45&lt;=DS14,DI45&gt;DP14,DK45&gt;DQ14),DS14-DI45,IF(AND(DI45&lt;=DS14,DI45&lt;=DP14,DK45&gt;DQ14),DS14-DP14,IF(AND(DI45&gt;DP14,DK45&lt;=DQ14),DK45-DI45,IF(AND(DI45&lt;=DP14,DK45&lt;=DQ14),DK45-DP14,0))))),0)),0)</f>
        <v>　</v>
      </c>
      <c r="DQ45" s="857"/>
      <c r="DR45" s="858"/>
      <c r="DS45" s="856" t="str">
        <f>IFERROR(IF(OR(DH45="日",DH45="祝",DH45=0,DI45=""),"　",MAX(IF(AND(DI45&lt;=DS14,DK45&gt;DT14),DT14-DS14,IF(DK45&lt;=DT14,0,IF(AND(DI45&gt;DS14,DK45&gt;DT14),DT14-DI45,0))),0)),0)</f>
        <v>　</v>
      </c>
      <c r="DT45" s="857"/>
      <c r="DU45" s="858"/>
      <c r="DV45" s="856" t="str">
        <f>IFERROR(IF(OR(DH45="日",DH45="祝",DH45=0,DI45=""),"　",MAX(IF(DI45&gt;DV14,DK45-DI45,IF(DI45&lt;=DV14,DK45-DV14,0)),0)),0)</f>
        <v>　</v>
      </c>
      <c r="DW45" s="857"/>
      <c r="DX45" s="858"/>
      <c r="DY45" s="856" t="str">
        <f>IFERROR(IF(OR(DH45="日",DH45="祝",DH45=0,DI45=""),"　",MAX(IF(AND(DI45&lt;=DY14,DK45&gt;DZ14),DZ14-DY14,IF(AND(DI45&gt;DY14,DK45&lt;=DZ14),DK45-DI45,IF(AND(DI45&lt;=DY14,DK45&lt;=DZ14),DK45-DY14,IF(AND(DI45&gt;DY14,DK45&gt;DZ14),DZ14-DI45,0)))),0)),0)</f>
        <v>　</v>
      </c>
      <c r="DZ45" s="857"/>
      <c r="EA45" s="858"/>
      <c r="EB45" s="856" t="str">
        <f>IFERROR(IF(OR(DH45="日",DH45="祝",DH45=0,DI45=""),"　",MAX(IF(AND(DI45&gt;EE14,DK45&gt;EC14),0,IF(AND(DI45&lt;=EE14,DI45&gt;EB14,DK45&gt;EC14),EE14-DI45,IF(AND(DI45&lt;=EE14,DI45&lt;=EB14,DK45&gt;EC14),EE14-EB14,IF(AND(DI45&gt;EB14,DK45&lt;=EC14),DK45-DI45,IF(AND(DI45&lt;=EB14,DK45&lt;=EC14),DK45-EB14,0))))),0)),0)</f>
        <v>　</v>
      </c>
      <c r="EC45" s="857"/>
      <c r="ED45" s="858"/>
      <c r="EE45" s="856" t="str">
        <f>IFERROR(IF(OR(DH45="日",DH45="祝",DH45=0,DI45=""),"　",MAX(IF(AND(DI45&lt;=EE14,DK45&gt;EF14),EF14-EE14,IF(DK45&lt;=EF14,0,IF(AND(DI45&gt;EE14,DK45&gt;EF14),EF14-DI45,0))),0)),0)</f>
        <v>　</v>
      </c>
      <c r="EF45" s="857"/>
      <c r="EG45" s="858"/>
      <c r="EH45" s="856" t="str">
        <f t="shared" si="2"/>
        <v>　</v>
      </c>
      <c r="EI45" s="857"/>
      <c r="EJ45" s="858"/>
      <c r="EK45" s="859" t="str">
        <f>IF(EN45="×",TIME(0,0,0),IF(EX4="非常勤",DM45,DY45))</f>
        <v>　</v>
      </c>
      <c r="EL45" s="860"/>
      <c r="EM45" s="861"/>
      <c r="EN45" s="352"/>
      <c r="EO45" s="859" t="str">
        <f>IF(ER45="×",TIME(0,0,0),IF(EX4="非常勤",DP45,EB45))</f>
        <v>　</v>
      </c>
      <c r="EP45" s="860"/>
      <c r="EQ45" s="861"/>
      <c r="ER45" s="352"/>
      <c r="ES45" s="859" t="str">
        <f>IF(EV45="×",TIME(0,0,0),IF(EX4="非常勤",DS45,EE45))</f>
        <v>　</v>
      </c>
      <c r="ET45" s="860"/>
      <c r="EU45" s="861"/>
      <c r="EV45" s="352"/>
      <c r="EW45" s="859" t="str">
        <f>IF(EZ45="×",TIME(0,0,0),IF(EX4="非常勤",DV45,EH45))</f>
        <v>　</v>
      </c>
      <c r="EX45" s="860"/>
      <c r="EY45" s="861"/>
      <c r="EZ45" s="352"/>
      <c r="FA45" s="862"/>
      <c r="FB45" s="863"/>
      <c r="FC45" s="862"/>
      <c r="FD45" s="864"/>
      <c r="FE45" s="863"/>
      <c r="FF45" s="865"/>
      <c r="FG45" s="866"/>
      <c r="FH45" s="866"/>
      <c r="FI45" s="867"/>
      <c r="FJ45" s="377">
        <f>$A$45</f>
        <v>31</v>
      </c>
      <c r="FK45" s="378" t="str">
        <f>$B$45</f>
        <v>金</v>
      </c>
      <c r="FL45" s="854"/>
      <c r="FM45" s="855"/>
      <c r="FN45" s="854"/>
      <c r="FO45" s="855"/>
      <c r="FP45" s="856" t="str">
        <f>IFERROR(IF(OR(FK45="日",FK45="祝",FK45=0,FL45=""),"　",MAX(IF(AND(FL45&lt;=FP14,FN45&gt;FQ14),FQ14-FP14,IF(AND(FL45&gt;FP14,FN45&lt;=FQ14),FN45-FL45,IF(AND(FL45&lt;=FP14,FN45&lt;=FQ14),FN45-FP14,IF(AND(FL45&gt;FP14,FN45&gt;FQ14),FQ14-FL45,0)))),0)),0)</f>
        <v>　</v>
      </c>
      <c r="FQ45" s="857"/>
      <c r="FR45" s="858"/>
      <c r="FS45" s="856" t="str">
        <f>IFERROR(IF(OR(FK45="日",FK45="祝",FK45=0,FL45=""),"　",MAX(IF(AND(FL45&gt;FV14,FN45&gt;FT14),0,IF(AND(FL45&lt;=FV14,FL45&gt;FS14,FN45&gt;FT14),FV14-FL45,IF(AND(FL45&lt;=FV14,FL45&lt;=FS14,FN45&gt;FT14),FV14-FS14,IF(AND(FL45&gt;FS14,FN45&lt;=FT14),FN45-FL45,IF(AND(FL45&lt;=FS14,FN45&lt;=FT14),FN45-FS14,0))))),0)),0)</f>
        <v>　</v>
      </c>
      <c r="FT45" s="857"/>
      <c r="FU45" s="858"/>
      <c r="FV45" s="856" t="str">
        <f>IFERROR(IF(OR(FK45="日",FK45="祝",FK45=0,FL45=""),"　",MAX(IF(AND(FL45&lt;=FV14,FN45&gt;FW14),FW14-FV14,IF(FN45&lt;=FW14,0,IF(AND(FL45&gt;FV14,FN45&gt;FW14),FW14-FL45,0))),0)),0)</f>
        <v>　</v>
      </c>
      <c r="FW45" s="857"/>
      <c r="FX45" s="858"/>
      <c r="FY45" s="856" t="str">
        <f>IFERROR(IF(OR(FK45="日",FK45="祝",FK45=0,FL45=""),"　",MAX(IF(FL45&gt;FY14,FN45-FL45,IF(FL45&lt;=FY14,FN45-FY14,0)),0)),0)</f>
        <v>　</v>
      </c>
      <c r="FZ45" s="857"/>
      <c r="GA45" s="858"/>
      <c r="GB45" s="856" t="str">
        <f>IFERROR(IF(OR(FK45="日",FK45="祝",FK45=0,FL45=""),"　",MAX(IF(AND(FL45&lt;=GB14,FN45&gt;GC14),GC14-GB14,IF(AND(FL45&gt;GB14,FN45&lt;=GC14),FN45-FL45,IF(AND(FL45&lt;=GB14,FN45&lt;=GC14),FN45-GB14,IF(AND(FL45&gt;GB14,FN45&gt;GC14),GC14-FL45,0)))),0)),0)</f>
        <v>　</v>
      </c>
      <c r="GC45" s="857"/>
      <c r="GD45" s="858"/>
      <c r="GE45" s="856" t="str">
        <f>IFERROR(IF(OR(FK45="日",FK45="祝",FK45=0,FL45=""),"　",MAX(IF(AND(FL45&gt;GH14,FN45&gt;GF14),0,IF(AND(FL45&lt;=GH14,FL45&gt;GE14,FN45&gt;GF14),GH14-FL45,IF(AND(FL45&lt;=GH14,FL45&lt;=GE14,FN45&gt;GF14),GH14-GE14,IF(AND(FL45&gt;GE14,FN45&lt;=GF14),FN45-FL45,IF(AND(FL45&lt;=GE14,FN45&lt;=GF14),FN45-GE14,0))))),0)),0)</f>
        <v>　</v>
      </c>
      <c r="GF45" s="857"/>
      <c r="GG45" s="858"/>
      <c r="GH45" s="856" t="str">
        <f>IFERROR(IF(OR(FK45="日",FK45="祝",FK45=0,FL45=""),"　",MAX(IF(AND(FL45&lt;=GH14,FN45&gt;GI14),GI14-GH14,IF(FN45&lt;=GI14,0,IF(AND(FL45&gt;GH14,FN45&gt;GI14),GI14-FL45,0))),0)),0)</f>
        <v>　</v>
      </c>
      <c r="GI45" s="857"/>
      <c r="GJ45" s="858"/>
      <c r="GK45" s="856" t="str">
        <f t="shared" si="3"/>
        <v>　</v>
      </c>
      <c r="GL45" s="857"/>
      <c r="GM45" s="858"/>
      <c r="GN45" s="859" t="str">
        <f>IF(GQ45="×",TIME(0,0,0),IF(HA4="非常勤",FP45,GB45))</f>
        <v>　</v>
      </c>
      <c r="GO45" s="860"/>
      <c r="GP45" s="861"/>
      <c r="GQ45" s="352"/>
      <c r="GR45" s="859" t="str">
        <f>IF(GU45="×",TIME(0,0,0),IF(HA4="非常勤",FS45,GE45))</f>
        <v>　</v>
      </c>
      <c r="GS45" s="860"/>
      <c r="GT45" s="861"/>
      <c r="GU45" s="352"/>
      <c r="GV45" s="859" t="str">
        <f>IF(GY45="×",TIME(0,0,0),IF(HA4="非常勤",FV45,GH45))</f>
        <v>　</v>
      </c>
      <c r="GW45" s="860"/>
      <c r="GX45" s="861"/>
      <c r="GY45" s="352"/>
      <c r="GZ45" s="859" t="str">
        <f>IF(HC45="×",TIME(0,0,0),IF(HA4="非常勤",FY45,GK45))</f>
        <v>　</v>
      </c>
      <c r="HA45" s="860"/>
      <c r="HB45" s="861"/>
      <c r="HC45" s="352"/>
      <c r="HD45" s="862"/>
      <c r="HE45" s="863"/>
      <c r="HF45" s="862"/>
      <c r="HG45" s="864"/>
      <c r="HH45" s="863"/>
      <c r="HI45" s="865"/>
      <c r="HJ45" s="866"/>
      <c r="HK45" s="866"/>
      <c r="HL45" s="867"/>
      <c r="HM45" s="377">
        <f>$A$45</f>
        <v>31</v>
      </c>
      <c r="HN45" s="378" t="str">
        <f>$B$45</f>
        <v>金</v>
      </c>
      <c r="HO45" s="854"/>
      <c r="HP45" s="855"/>
      <c r="HQ45" s="854"/>
      <c r="HR45" s="855"/>
      <c r="HS45" s="856" t="str">
        <f>IFERROR(IF(OR(HN45="日",HN45="祝",HN45=0,HO45=""),"　",MAX(IF(AND(HO45&lt;=HS14,HQ45&gt;HT14),HT14-HS14,IF(AND(HO45&gt;HS14,HQ45&lt;=HT14),HQ45-HO45,IF(AND(HO45&lt;=HS14,HQ45&lt;=HT14),HQ45-HS14,IF(AND(HO45&gt;HS14,HQ45&gt;HT14),HT14-HO45,0)))),0)),0)</f>
        <v>　</v>
      </c>
      <c r="HT45" s="857"/>
      <c r="HU45" s="858"/>
      <c r="HV45" s="856" t="str">
        <f>IFERROR(IF(OR(HN45="日",HN45="祝",HN45=0,HO45=""),"　",MAX(IF(AND(HO45&gt;HY14,HQ45&gt;HW14),0,IF(AND(HO45&lt;=HY14,HO45&gt;HV14,HQ45&gt;HW14),HY14-HO45,IF(AND(HO45&lt;=HY14,HO45&lt;=HV14,HQ45&gt;HW14),HY14-HV14,IF(AND(HO45&gt;HV14,HQ45&lt;=HW14),HQ45-HO45,IF(AND(HO45&lt;=HV14,HQ45&lt;=HW14),HQ45-HV14,0))))),0)),0)</f>
        <v>　</v>
      </c>
      <c r="HW45" s="857"/>
      <c r="HX45" s="858"/>
      <c r="HY45" s="856" t="str">
        <f>IFERROR(IF(OR(HN45="日",HN45="祝",HN45=0,HO45=""),"　",MAX(IF(AND(HO45&lt;=HY14,HQ45&gt;HZ14),HZ14-HY14,IF(HQ45&lt;=HZ14,0,IF(AND(HO45&gt;HY14,HQ45&gt;HZ14),HZ14-HO45,0))),0)),0)</f>
        <v>　</v>
      </c>
      <c r="HZ45" s="857"/>
      <c r="IA45" s="858"/>
      <c r="IB45" s="856" t="str">
        <f>IFERROR(IF(OR(HN45="日",HN45="祝",HN45=0,HO45=""),"　",MAX(IF(HO45&gt;IB14,HQ45-HO45,IF(HO45&lt;=IB14,HQ45-IB14,0)),0)),0)</f>
        <v>　</v>
      </c>
      <c r="IC45" s="857"/>
      <c r="ID45" s="858"/>
      <c r="IE45" s="856" t="str">
        <f>IFERROR(IF(OR(HN45="日",HN45="祝",HN45=0,HO45=""),"　",MAX(IF(AND(HO45&lt;=IE14,HQ45&gt;IF14),IF14-IE14,IF(AND(HO45&gt;IE14,HQ45&lt;=IF14),HQ45-HO45,IF(AND(HO45&lt;=IE14,HQ45&lt;=IF14),HQ45-IE14,IF(AND(HO45&gt;IE14,HQ45&gt;IF14),IF14-HO45,0)))),0)),0)</f>
        <v>　</v>
      </c>
      <c r="IF45" s="857"/>
      <c r="IG45" s="858"/>
      <c r="IH45" s="856" t="str">
        <f>IFERROR(IF(OR(HN45="日",HN45="祝",HN45=0,HO45=""),"　",MAX(IF(AND(HO45&gt;IK14,HQ45&gt;II14),0,IF(AND(HO45&lt;=IK14,HO45&gt;IH14,HQ45&gt;II14),IK14-HO45,IF(AND(HO45&lt;=IK14,HO45&lt;=IH14,HQ45&gt;II14),IK14-IH14,IF(AND(HO45&gt;IH14,HQ45&lt;=II14),HQ45-HO45,IF(AND(HO45&lt;=IH14,HQ45&lt;=II14),HQ45-IH14,0))))),0)),0)</f>
        <v>　</v>
      </c>
      <c r="II45" s="857"/>
      <c r="IJ45" s="858"/>
      <c r="IK45" s="856" t="str">
        <f>IFERROR(IF(OR(HN45="日",HN45="祝",HN45=0,HO45=""),"　",MAX(IF(AND(HO45&lt;=IK14,HQ45&gt;IL14),IL14-IK14,IF(HQ45&lt;=IL14,0,IF(AND(HO45&gt;IK14,HQ45&gt;IL14),IL14-HO45,0))),0)),0)</f>
        <v>　</v>
      </c>
      <c r="IL45" s="857"/>
      <c r="IM45" s="858"/>
      <c r="IN45" s="856" t="str">
        <f t="shared" si="4"/>
        <v>　</v>
      </c>
      <c r="IO45" s="857"/>
      <c r="IP45" s="858"/>
      <c r="IQ45" s="859" t="str">
        <f>IF(IT45="×",TIME(0,0,0),IF(JD4="非常勤",HS45,IE45))</f>
        <v>　</v>
      </c>
      <c r="IR45" s="860"/>
      <c r="IS45" s="861"/>
      <c r="IT45" s="352"/>
      <c r="IU45" s="859" t="str">
        <f>IF(IX45="×",TIME(0,0,0),IF(JD4="非常勤",HV45,IH45))</f>
        <v>　</v>
      </c>
      <c r="IV45" s="860"/>
      <c r="IW45" s="861"/>
      <c r="IX45" s="352"/>
      <c r="IY45" s="859" t="str">
        <f>IF(JB45="×",TIME(0,0,0),IF(JD4="非常勤",HY45,IK45))</f>
        <v>　</v>
      </c>
      <c r="IZ45" s="860"/>
      <c r="JA45" s="861"/>
      <c r="JB45" s="352"/>
      <c r="JC45" s="859" t="str">
        <f>IF(JF45="×",TIME(0,0,0),IF(JD4="非常勤",IB45,IN45))</f>
        <v>　</v>
      </c>
      <c r="JD45" s="860"/>
      <c r="JE45" s="861"/>
      <c r="JF45" s="352"/>
      <c r="JG45" s="862"/>
      <c r="JH45" s="863"/>
      <c r="JI45" s="862"/>
      <c r="JJ45" s="864"/>
      <c r="JK45" s="863"/>
      <c r="JL45" s="865"/>
      <c r="JM45" s="866"/>
      <c r="JN45" s="866"/>
      <c r="JO45" s="867"/>
      <c r="JP45" s="377">
        <f>$A$45</f>
        <v>31</v>
      </c>
      <c r="JQ45" s="378" t="str">
        <f>$B$45</f>
        <v>金</v>
      </c>
      <c r="JR45" s="854"/>
      <c r="JS45" s="855"/>
      <c r="JT45" s="854"/>
      <c r="JU45" s="855"/>
      <c r="JV45" s="856" t="str">
        <f>IFERROR(IF(OR(JQ45="日",JQ45="祝",JQ45=0,JR45=""),"　",MAX(IF(AND(JR45&lt;=JV14,JT45&gt;JW14),JW14-JV14,IF(AND(JR45&gt;JV14,JT45&lt;=JW14),JT45-JR45,IF(AND(JR45&lt;=JV14,JT45&lt;=JW14),JT45-JV14,IF(AND(JR45&gt;JV14,JT45&gt;JW14),JW14-JR45,0)))),0)),0)</f>
        <v>　</v>
      </c>
      <c r="JW45" s="857"/>
      <c r="JX45" s="858"/>
      <c r="JY45" s="856" t="str">
        <f>IFERROR(IF(OR(JQ45="日",JQ45="祝",JQ45=0,JR45=""),"　",MAX(IF(AND(JR45&gt;KB14,JT45&gt;JZ14),0,IF(AND(JR45&lt;=KB14,JR45&gt;JY14,JT45&gt;JZ14),KB14-JR45,IF(AND(JR45&lt;=KB14,JR45&lt;=JY14,JT45&gt;JZ14),KB14-JY14,IF(AND(JR45&gt;JY14,JT45&lt;=JZ14),JT45-JR45,IF(AND(JR45&lt;=JY14,JT45&lt;=JZ14),JT45-JY14,0))))),0)),0)</f>
        <v>　</v>
      </c>
      <c r="JZ45" s="857"/>
      <c r="KA45" s="858"/>
      <c r="KB45" s="856" t="str">
        <f>IFERROR(IF(OR(JQ45="日",JQ45="祝",JQ45=0,JR45=""),"　",MAX(IF(AND(JR45&lt;=KB14,JT45&gt;KC14),KC14-KB14,IF(JT45&lt;=KC14,0,IF(AND(JR45&gt;KB14,JT45&gt;KC14),KC14-JR45,0))),0)),0)</f>
        <v>　</v>
      </c>
      <c r="KC45" s="857"/>
      <c r="KD45" s="858"/>
      <c r="KE45" s="856" t="str">
        <f>IFERROR(IF(OR(JQ45="日",JQ45="祝",JQ45=0,JR45=""),"　",MAX(IF(JR45&gt;KE14,JT45-JR45,IF(JR45&lt;=KE14,JT45-KE14,0)),0)),0)</f>
        <v>　</v>
      </c>
      <c r="KF45" s="857"/>
      <c r="KG45" s="858"/>
      <c r="KH45" s="856" t="str">
        <f>IFERROR(IF(OR(JQ45="日",JQ45="祝",JQ45=0,JR45=""),"　",MAX(IF(AND(JR45&lt;=KH14,JT45&gt;KI14),KI14-KH14,IF(AND(JR45&gt;KH14,JT45&lt;=KI14),JT45-JR45,IF(AND(JR45&lt;=KH14,JT45&lt;=KI14),JT45-KH14,IF(AND(JR45&gt;KH14,JT45&gt;KI14),KI14-JR45,0)))),0)),0)</f>
        <v>　</v>
      </c>
      <c r="KI45" s="857"/>
      <c r="KJ45" s="858"/>
      <c r="KK45" s="856" t="str">
        <f>IFERROR(IF(OR(JQ45="日",JQ45="祝",JQ45=0,JR45=""),"　",MAX(IF(AND(JR45&gt;KN14,JT45&gt;KL14),0,IF(AND(JR45&lt;=KN14,JR45&gt;KK14,JT45&gt;KL14),KN14-JR45,IF(AND(JR45&lt;=KN14,JR45&lt;=KK14,JT45&gt;KL14),KN14-KK14,IF(AND(JR45&gt;KK14,JT45&lt;=KL14),JT45-JR45,IF(AND(JR45&lt;=KK14,JT45&lt;=KL14),JT45-KK14,0))))),0)),0)</f>
        <v>　</v>
      </c>
      <c r="KL45" s="857"/>
      <c r="KM45" s="858"/>
      <c r="KN45" s="856" t="str">
        <f>IFERROR(IF(OR(JQ45="日",JQ45="祝",JQ45=0,JR45=""),"　",MAX(IF(AND(JR45&lt;=KN14,JT45&gt;KO14),KO14-KN14,IF(JT45&lt;=KO14,0,IF(AND(JR45&gt;KN14,JT45&gt;KO14),KO14-JR45,0))),0)),0)</f>
        <v>　</v>
      </c>
      <c r="KO45" s="857"/>
      <c r="KP45" s="858"/>
      <c r="KQ45" s="856" t="str">
        <f t="shared" si="5"/>
        <v>　</v>
      </c>
      <c r="KR45" s="857"/>
      <c r="KS45" s="858"/>
      <c r="KT45" s="859" t="str">
        <f>IF(KW45="×",TIME(0,0,0),IF(LG4="非常勤",JV45,KH45))</f>
        <v>　</v>
      </c>
      <c r="KU45" s="860"/>
      <c r="KV45" s="861"/>
      <c r="KW45" s="352"/>
      <c r="KX45" s="859" t="str">
        <f>IF(LA45="×",TIME(0,0,0),IF(LG4="非常勤",JY45,KK45))</f>
        <v>　</v>
      </c>
      <c r="KY45" s="860"/>
      <c r="KZ45" s="861"/>
      <c r="LA45" s="352"/>
      <c r="LB45" s="859" t="str">
        <f>IF(LE45="×",TIME(0,0,0),IF(LG4="非常勤",KB45,KN45))</f>
        <v>　</v>
      </c>
      <c r="LC45" s="860"/>
      <c r="LD45" s="861"/>
      <c r="LE45" s="352"/>
      <c r="LF45" s="859" t="str">
        <f>IF(LI45="×",TIME(0,0,0),IF(LG4="非常勤",KE45,KQ45))</f>
        <v>　</v>
      </c>
      <c r="LG45" s="860"/>
      <c r="LH45" s="861"/>
      <c r="LI45" s="352"/>
      <c r="LJ45" s="862"/>
      <c r="LK45" s="863"/>
      <c r="LL45" s="862"/>
      <c r="LM45" s="864"/>
      <c r="LN45" s="863"/>
      <c r="LO45" s="865"/>
      <c r="LP45" s="866"/>
      <c r="LQ45" s="866"/>
      <c r="LR45" s="867"/>
      <c r="LS45" s="377">
        <f>$A$45</f>
        <v>31</v>
      </c>
      <c r="LT45" s="378" t="str">
        <f>$B$45</f>
        <v>金</v>
      </c>
      <c r="LU45" s="854"/>
      <c r="LV45" s="855"/>
      <c r="LW45" s="854"/>
      <c r="LX45" s="855"/>
      <c r="LY45" s="856" t="str">
        <f>IFERROR(IF(OR(LT45="日",LT45="祝",LT45=0,LU45=""),"　",MAX(IF(AND(LU45&lt;=LY14,LW45&gt;LZ14),LZ14-LY14,IF(AND(LU45&gt;LY14,LW45&lt;=LZ14),LW45-LU45,IF(AND(LU45&lt;=LY14,LW45&lt;=LZ14),LW45-LY14,IF(AND(LU45&gt;LY14,LW45&gt;LZ14),LZ14-LU45,0)))),0)),0)</f>
        <v>　</v>
      </c>
      <c r="LZ45" s="857"/>
      <c r="MA45" s="858"/>
      <c r="MB45" s="856" t="str">
        <f>IFERROR(IF(OR(LT45="日",LT45="祝",LT45=0,LU45=""),"　",MAX(IF(AND(LU45&gt;ME14,LW45&gt;MC14),0,IF(AND(LU45&lt;=ME14,LU45&gt;MB14,LW45&gt;MC14),ME14-LU45,IF(AND(LU45&lt;=ME14,LU45&lt;=MB14,LW45&gt;MC14),ME14-MB14,IF(AND(LU45&gt;MB14,LW45&lt;=MC14),LW45-LU45,IF(AND(LU45&lt;=MB14,LW45&lt;=MC14),LW45-MB14,0))))),0)),0)</f>
        <v>　</v>
      </c>
      <c r="MC45" s="857"/>
      <c r="MD45" s="858"/>
      <c r="ME45" s="856" t="str">
        <f>IFERROR(IF(OR(LT45="日",LT45="祝",LT45=0,LU45=""),"　",MAX(IF(AND(LU45&lt;=ME14,LW45&gt;MF14),MF14-ME14,IF(LW45&lt;=MF14,0,IF(AND(LU45&gt;ME14,LW45&gt;MF14),MF14-LU45,0))),0)),0)</f>
        <v>　</v>
      </c>
      <c r="MF45" s="857"/>
      <c r="MG45" s="858"/>
      <c r="MH45" s="856" t="str">
        <f>IFERROR(IF(OR(LT45="日",LT45="祝",LT45=0,LU45=""),"　",MAX(IF(LU45&gt;MH14,LW45-LU45,IF(LU45&lt;=MH14,LW45-MH14,0)),0)),0)</f>
        <v>　</v>
      </c>
      <c r="MI45" s="857"/>
      <c r="MJ45" s="858"/>
      <c r="MK45" s="856" t="str">
        <f>IFERROR(IF(OR(LT45="日",LT45="祝",LT45=0,LU45=""),"　",MAX(IF(AND(LU45&lt;=MK14,LW45&gt;ML14),ML14-MK14,IF(AND(LU45&gt;MK14,LW45&lt;=ML14),LW45-LU45,IF(AND(LU45&lt;=MK14,LW45&lt;=ML14),LW45-MK14,IF(AND(LU45&gt;MK14,LW45&gt;ML14),ML14-LU45,0)))),0)),0)</f>
        <v>　</v>
      </c>
      <c r="ML45" s="857"/>
      <c r="MM45" s="858"/>
      <c r="MN45" s="856" t="str">
        <f>IFERROR(IF(OR(LT45="日",LT45="祝",LT45=0,LU45=""),"　",MAX(IF(AND(LU45&gt;MQ14,LW45&gt;MO14),0,IF(AND(LU45&lt;=MQ14,LU45&gt;MN14,LW45&gt;MO14),MQ14-LU45,IF(AND(LU45&lt;=MQ14,LU45&lt;=MN14,LW45&gt;MO14),MQ14-MN14,IF(AND(LU45&gt;MN14,LW45&lt;=MO14),LW45-LU45,IF(AND(LU45&lt;=MN14,LW45&lt;=MO14),LW45-MN14,0))))),0)),0)</f>
        <v>　</v>
      </c>
      <c r="MO45" s="857"/>
      <c r="MP45" s="858"/>
      <c r="MQ45" s="856" t="str">
        <f>IFERROR(IF(OR(LT45="日",LT45="祝",LT45=0,LU45=""),"　",MAX(IF(AND(LU45&lt;=MQ14,LW45&gt;MR14),MR14-MQ14,IF(LW45&lt;=MR14,0,IF(AND(LU45&gt;MQ14,LW45&gt;MR14),MR14-LU45,0))),0)),0)</f>
        <v>　</v>
      </c>
      <c r="MR45" s="857"/>
      <c r="MS45" s="858"/>
      <c r="MT45" s="856" t="str">
        <f t="shared" si="6"/>
        <v>　</v>
      </c>
      <c r="MU45" s="857"/>
      <c r="MV45" s="858"/>
      <c r="MW45" s="859" t="str">
        <f>IF(MZ45="×",TIME(0,0,0),IF(NJ4="非常勤",LY45,MK45))</f>
        <v>　</v>
      </c>
      <c r="MX45" s="860"/>
      <c r="MY45" s="861"/>
      <c r="MZ45" s="352"/>
      <c r="NA45" s="859" t="str">
        <f>IF(ND45="×",TIME(0,0,0),IF(NJ4="非常勤",MB45,MN45))</f>
        <v>　</v>
      </c>
      <c r="NB45" s="860"/>
      <c r="NC45" s="861"/>
      <c r="ND45" s="352"/>
      <c r="NE45" s="859" t="str">
        <f>IF(NH45="×",TIME(0,0,0),IF(NJ4="非常勤",ME45,MQ45))</f>
        <v>　</v>
      </c>
      <c r="NF45" s="860"/>
      <c r="NG45" s="861"/>
      <c r="NH45" s="352"/>
      <c r="NI45" s="859" t="str">
        <f>IF(NL45="×",TIME(0,0,0),IF(NJ4="非常勤",MH45,MT45))</f>
        <v>　</v>
      </c>
      <c r="NJ45" s="860"/>
      <c r="NK45" s="861"/>
      <c r="NL45" s="352"/>
      <c r="NM45" s="862"/>
      <c r="NN45" s="863"/>
      <c r="NO45" s="862"/>
      <c r="NP45" s="864"/>
      <c r="NQ45" s="863"/>
      <c r="NR45" s="865"/>
      <c r="NS45" s="866"/>
      <c r="NT45" s="866"/>
      <c r="NU45" s="867"/>
      <c r="NV45" s="377">
        <f>$A$45</f>
        <v>31</v>
      </c>
      <c r="NW45" s="378" t="str">
        <f>$B$45</f>
        <v>金</v>
      </c>
      <c r="NX45" s="854"/>
      <c r="NY45" s="855"/>
      <c r="NZ45" s="854"/>
      <c r="OA45" s="855"/>
      <c r="OB45" s="856" t="str">
        <f>IFERROR(IF(OR(NW45="日",NW45="祝",NW45=0,NX45=""),"　",MAX(IF(AND(NX45&lt;=OB14,NZ45&gt;OC14),OC14-OB14,IF(AND(NX45&gt;OB14,NZ45&lt;=OC14),NZ45-NX45,IF(AND(NX45&lt;=OB14,NZ45&lt;=OC14),NZ45-OB14,IF(AND(NX45&gt;OB14,NZ45&gt;OC14),OC14-NX45,0)))),0)),0)</f>
        <v>　</v>
      </c>
      <c r="OC45" s="857"/>
      <c r="OD45" s="858"/>
      <c r="OE45" s="856" t="str">
        <f>IFERROR(IF(OR(NW45="日",NW45="祝",NW45=0,NX45=""),"　",MAX(IF(AND(NX45&gt;OH14,NZ45&gt;OF14),0,IF(AND(NX45&lt;=OH14,NX45&gt;OE14,NZ45&gt;OF14),OH14-NX45,IF(AND(NX45&lt;=OH14,NX45&lt;=OE14,NZ45&gt;OF14),OH14-OE14,IF(AND(NX45&gt;OE14,NZ45&lt;=OF14),NZ45-NX45,IF(AND(NX45&lt;=OE14,NZ45&lt;=OF14),NZ45-OE14,0))))),0)),0)</f>
        <v>　</v>
      </c>
      <c r="OF45" s="857"/>
      <c r="OG45" s="858"/>
      <c r="OH45" s="856" t="str">
        <f>IFERROR(IF(OR(NW45="日",NW45="祝",NW45=0,NX45=""),"　",MAX(IF(AND(NX45&lt;=OH14,NZ45&gt;OI14),OI14-OH14,IF(NZ45&lt;=OI14,0,IF(AND(NX45&gt;OH14,NZ45&gt;OI14),OI14-NX45,0))),0)),0)</f>
        <v>　</v>
      </c>
      <c r="OI45" s="857"/>
      <c r="OJ45" s="858"/>
      <c r="OK45" s="856" t="str">
        <f>IFERROR(IF(OR(NW45="日",NW45="祝",NW45=0,NX45=""),"　",MAX(IF(NX45&gt;OK14,NZ45-NX45,IF(NX45&lt;=OK14,NZ45-OK14,0)),0)),0)</f>
        <v>　</v>
      </c>
      <c r="OL45" s="857"/>
      <c r="OM45" s="858"/>
      <c r="ON45" s="856" t="str">
        <f>IFERROR(IF(OR(NW45="日",NW45="祝",NW45=0,NX45=""),"　",MAX(IF(AND(NX45&lt;=ON14,NZ45&gt;OO14),OO14-ON14,IF(AND(NX45&gt;ON14,NZ45&lt;=OO14),NZ45-NX45,IF(AND(NX45&lt;=ON14,NZ45&lt;=OO14),NZ45-ON14,IF(AND(NX45&gt;ON14,NZ45&gt;OO14),OO14-NX45,0)))),0)),0)</f>
        <v>　</v>
      </c>
      <c r="OO45" s="857"/>
      <c r="OP45" s="858"/>
      <c r="OQ45" s="856" t="str">
        <f>IFERROR(IF(OR(NW45="日",NW45="祝",NW45=0,NX45=""),"　",MAX(IF(AND(NX45&gt;OT14,NZ45&gt;OR14),0,IF(AND(NX45&lt;=OT14,NX45&gt;OQ14,NZ45&gt;OR14),OT14-NX45,IF(AND(NX45&lt;=OT14,NX45&lt;=OQ14,NZ45&gt;OR14),OT14-OQ14,IF(AND(NX45&gt;OQ14,NZ45&lt;=OR14),NZ45-NX45,IF(AND(NX45&lt;=OQ14,NZ45&lt;=OR14),NZ45-OQ14,0))))),0)),0)</f>
        <v>　</v>
      </c>
      <c r="OR45" s="857"/>
      <c r="OS45" s="858"/>
      <c r="OT45" s="856" t="str">
        <f>IFERROR(IF(OR(NW45="日",NW45="祝",NW45=0,NX45=""),"　",MAX(IF(AND(NX45&lt;=OT14,NZ45&gt;OU14),OU14-OT14,IF(NZ45&lt;=OU14,0,IF(AND(NX45&gt;OT14,NZ45&gt;OU14),OU14-NX45,0))),0)),0)</f>
        <v>　</v>
      </c>
      <c r="OU45" s="857"/>
      <c r="OV45" s="858"/>
      <c r="OW45" s="856" t="str">
        <f t="shared" si="7"/>
        <v>　</v>
      </c>
      <c r="OX45" s="857"/>
      <c r="OY45" s="858"/>
      <c r="OZ45" s="859" t="str">
        <f>IF(PC45="×",TIME(0,0,0),IF(PM4="非常勤",OB45,ON45))</f>
        <v>　</v>
      </c>
      <c r="PA45" s="860"/>
      <c r="PB45" s="861"/>
      <c r="PC45" s="352"/>
      <c r="PD45" s="859" t="str">
        <f>IF(PG45="×",TIME(0,0,0),IF(PM4="非常勤",OE45,OQ45))</f>
        <v>　</v>
      </c>
      <c r="PE45" s="860"/>
      <c r="PF45" s="861"/>
      <c r="PG45" s="352"/>
      <c r="PH45" s="859" t="str">
        <f>IF(PK45="×",TIME(0,0,0),IF(PM4="非常勤",OH45,OT45))</f>
        <v>　</v>
      </c>
      <c r="PI45" s="860"/>
      <c r="PJ45" s="861"/>
      <c r="PK45" s="352"/>
      <c r="PL45" s="859" t="str">
        <f>IF(PO45="×",TIME(0,0,0),IF(PM4="非常勤",OK45,OW45))</f>
        <v>　</v>
      </c>
      <c r="PM45" s="860"/>
      <c r="PN45" s="861"/>
      <c r="PO45" s="352"/>
      <c r="PP45" s="862"/>
      <c r="PQ45" s="863"/>
      <c r="PR45" s="862"/>
      <c r="PS45" s="864"/>
      <c r="PT45" s="863"/>
      <c r="PU45" s="865"/>
      <c r="PV45" s="866"/>
      <c r="PW45" s="866"/>
      <c r="PX45" s="867"/>
      <c r="PY45" s="377">
        <f>$A$45</f>
        <v>31</v>
      </c>
      <c r="PZ45" s="378" t="str">
        <f>$B$45</f>
        <v>金</v>
      </c>
      <c r="QA45" s="854"/>
      <c r="QB45" s="855"/>
      <c r="QC45" s="854"/>
      <c r="QD45" s="855"/>
      <c r="QE45" s="856" t="str">
        <f>IFERROR(IF(OR(PZ45="日",PZ45="祝",PZ45=0,QA45=""),"　",MAX(IF(AND(QA45&lt;=QE14,QC45&gt;QF14),QF14-QE14,IF(AND(QA45&gt;QE14,QC45&lt;=QF14),QC45-QA45,IF(AND(QA45&lt;=QE14,QC45&lt;=QF14),QC45-QE14,IF(AND(QA45&gt;QE14,QC45&gt;QF14),QF14-QA45,0)))),0)),0)</f>
        <v>　</v>
      </c>
      <c r="QF45" s="857"/>
      <c r="QG45" s="858"/>
      <c r="QH45" s="856" t="str">
        <f>IFERROR(IF(OR(PZ45="日",PZ45="祝",PZ45=0,QA45=""),"　",MAX(IF(AND(QA45&gt;QK14,QC45&gt;QI14),0,IF(AND(QA45&lt;=QK14,QA45&gt;QH14,QC45&gt;QI14),QK14-QA45,IF(AND(QA45&lt;=QK14,QA45&lt;=QH14,QC45&gt;QI14),QK14-QH14,IF(AND(QA45&gt;QH14,QC45&lt;=QI14),QC45-QA45,IF(AND(QA45&lt;=QH14,QC45&lt;=QI14),QC45-QH14,0))))),0)),0)</f>
        <v>　</v>
      </c>
      <c r="QI45" s="857"/>
      <c r="QJ45" s="858"/>
      <c r="QK45" s="856" t="str">
        <f>IFERROR(IF(OR(PZ45="日",PZ45="祝",PZ45=0,QA45=""),"　",MAX(IF(AND(QA45&lt;=QK14,QC45&gt;QL14),QL14-QK14,IF(QC45&lt;=QL14,0,IF(AND(QA45&gt;QK14,QC45&gt;QL14),QL14-QA45,0))),0)),0)</f>
        <v>　</v>
      </c>
      <c r="QL45" s="857"/>
      <c r="QM45" s="858"/>
      <c r="QN45" s="856" t="str">
        <f>IFERROR(IF(OR(PZ45="日",PZ45="祝",PZ45=0,QA45=""),"　",MAX(IF(QA45&gt;QN14,QC45-QA45,IF(QA45&lt;=QN14,QC45-QN14,0)),0)),0)</f>
        <v>　</v>
      </c>
      <c r="QO45" s="857"/>
      <c r="QP45" s="858"/>
      <c r="QQ45" s="856" t="str">
        <f>IFERROR(IF(OR(PZ45="日",PZ45="祝",PZ45=0,QA45=""),"　",MAX(IF(AND(QA45&lt;=QQ14,QC45&gt;QR14),QR14-QQ14,IF(AND(QA45&gt;QQ14,QC45&lt;=QR14),QC45-QA45,IF(AND(QA45&lt;=QQ14,QC45&lt;=QR14),QC45-QQ14,IF(AND(QA45&gt;QQ14,QC45&gt;QR14),QR14-QA45,0)))),0)),0)</f>
        <v>　</v>
      </c>
      <c r="QR45" s="857"/>
      <c r="QS45" s="858"/>
      <c r="QT45" s="856" t="str">
        <f>IFERROR(IF(OR(PZ45="日",PZ45="祝",PZ45=0,QA45=""),"　",MAX(IF(AND(QA45&gt;QW14,QC45&gt;QU14),0,IF(AND(QA45&lt;=QW14,QA45&gt;QT14,QC45&gt;QU14),QW14-QA45,IF(AND(QA45&lt;=QW14,QA45&lt;=QT14,QC45&gt;QU14),QW14-QT14,IF(AND(QA45&gt;QT14,QC45&lt;=QU14),QC45-QA45,IF(AND(QA45&lt;=QT14,QC45&lt;=QU14),QC45-QT14,0))))),0)),0)</f>
        <v>　</v>
      </c>
      <c r="QU45" s="857"/>
      <c r="QV45" s="858"/>
      <c r="QW45" s="856" t="str">
        <f>IFERROR(IF(OR(PZ45="日",PZ45="祝",PZ45=0,QA45=""),"　",MAX(IF(AND(QA45&lt;=QW14,QC45&gt;QX14),QX14-QW14,IF(QC45&lt;=QX14,0,IF(AND(QA45&gt;QW14,QC45&gt;QX14),QX14-QA45,0))),0)),0)</f>
        <v>　</v>
      </c>
      <c r="QX45" s="857"/>
      <c r="QY45" s="858"/>
      <c r="QZ45" s="856" t="str">
        <f t="shared" si="8"/>
        <v>　</v>
      </c>
      <c r="RA45" s="857"/>
      <c r="RB45" s="858"/>
      <c r="RC45" s="859" t="str">
        <f>IF(RF45="×",TIME(0,0,0),IF(RP4="非常勤",QE45,QQ45))</f>
        <v>　</v>
      </c>
      <c r="RD45" s="860"/>
      <c r="RE45" s="861"/>
      <c r="RF45" s="352"/>
      <c r="RG45" s="859" t="str">
        <f>IF(RJ45="×",TIME(0,0,0),IF(RP4="非常勤",QH45,QT45))</f>
        <v>　</v>
      </c>
      <c r="RH45" s="860"/>
      <c r="RI45" s="861"/>
      <c r="RJ45" s="352"/>
      <c r="RK45" s="859" t="str">
        <f>IF(RN45="×",TIME(0,0,0),IF(RP4="非常勤",QK45,QW45))</f>
        <v>　</v>
      </c>
      <c r="RL45" s="860"/>
      <c r="RM45" s="861"/>
      <c r="RN45" s="352"/>
      <c r="RO45" s="859" t="str">
        <f>IF(RR45="×",TIME(0,0,0),IF(RP4="非常勤",QN45,QZ45))</f>
        <v>　</v>
      </c>
      <c r="RP45" s="860"/>
      <c r="RQ45" s="861"/>
      <c r="RR45" s="352"/>
      <c r="RS45" s="862"/>
      <c r="RT45" s="863"/>
      <c r="RU45" s="862"/>
      <c r="RV45" s="864"/>
      <c r="RW45" s="863"/>
      <c r="RX45" s="865"/>
      <c r="RY45" s="866"/>
      <c r="RZ45" s="866"/>
      <c r="SA45" s="867"/>
      <c r="SB45" s="377">
        <f>$A$45</f>
        <v>31</v>
      </c>
      <c r="SC45" s="378" t="str">
        <f>$B$45</f>
        <v>金</v>
      </c>
      <c r="SD45" s="854"/>
      <c r="SE45" s="855"/>
      <c r="SF45" s="854"/>
      <c r="SG45" s="855"/>
      <c r="SH45" s="856" t="str">
        <f>IFERROR(IF(OR(SC45="日",SC45="祝",SC45=0,SD45=""),"　",MAX(IF(AND(SD45&lt;=SH14,SF45&gt;SI14),SI14-SH14,IF(AND(SD45&gt;SH14,SF45&lt;=SI14),SF45-SD45,IF(AND(SD45&lt;=SH14,SF45&lt;=SI14),SF45-SH14,IF(AND(SD45&gt;SH14,SF45&gt;SI14),SI14-SD45,0)))),0)),0)</f>
        <v>　</v>
      </c>
      <c r="SI45" s="857"/>
      <c r="SJ45" s="858"/>
      <c r="SK45" s="856" t="str">
        <f>IFERROR(IF(OR(SC45="日",SC45="祝",SC45=0,SD45=""),"　",MAX(IF(AND(SD45&gt;SN14,SF45&gt;SL14),0,IF(AND(SD45&lt;=SN14,SD45&gt;SK14,SF45&gt;SL14),SN14-SD45,IF(AND(SD45&lt;=SN14,SD45&lt;=SK14,SF45&gt;SL14),SN14-SK14,IF(AND(SD45&gt;SK14,SF45&lt;=SL14),SF45-SD45,IF(AND(SD45&lt;=SK14,SF45&lt;=SL14),SF45-SK14,0))))),0)),0)</f>
        <v>　</v>
      </c>
      <c r="SL45" s="857"/>
      <c r="SM45" s="858"/>
      <c r="SN45" s="856" t="str">
        <f>IFERROR(IF(OR(SC45="日",SC45="祝",SC45=0,SD45=""),"　",MAX(IF(AND(SD45&lt;=SN14,SF45&gt;SO14),SO14-SN14,IF(SF45&lt;=SO14,0,IF(AND(SD45&gt;SN14,SF45&gt;SO14),SO14-SD45,0))),0)),0)</f>
        <v>　</v>
      </c>
      <c r="SO45" s="857"/>
      <c r="SP45" s="858"/>
      <c r="SQ45" s="856" t="str">
        <f>IFERROR(IF(OR(SC45="日",SC45="祝",SC45=0,SD45=""),"　",MAX(IF(SD45&gt;SQ14,SF45-SD45,IF(SD45&lt;=SQ14,SF45-SQ14,0)),0)),0)</f>
        <v>　</v>
      </c>
      <c r="SR45" s="857"/>
      <c r="SS45" s="858"/>
      <c r="ST45" s="856" t="str">
        <f>IFERROR(IF(OR(SC45="日",SC45="祝",SC45=0,SD45=""),"　",MAX(IF(AND(SD45&lt;=ST14,SF45&gt;SU14),SU14-ST14,IF(AND(SD45&gt;ST14,SF45&lt;=SU14),SF45-SD45,IF(AND(SD45&lt;=ST14,SF45&lt;=SU14),SF45-ST14,IF(AND(SD45&gt;ST14,SF45&gt;SU14),SU14-SD45,0)))),0)),0)</f>
        <v>　</v>
      </c>
      <c r="SU45" s="857"/>
      <c r="SV45" s="858"/>
      <c r="SW45" s="856" t="str">
        <f>IFERROR(IF(OR(SC45="日",SC45="祝",SC45=0,SD45=""),"　",MAX(IF(AND(SD45&gt;SZ14,SF45&gt;SX14),0,IF(AND(SD45&lt;=SZ14,SD45&gt;SW14,SF45&gt;SX14),SZ14-SD45,IF(AND(SD45&lt;=SZ14,SD45&lt;=SW14,SF45&gt;SX14),SZ14-SW14,IF(AND(SD45&gt;SW14,SF45&lt;=SX14),SF45-SD45,IF(AND(SD45&lt;=SW14,SF45&lt;=SX14),SF45-SW14,0))))),0)),0)</f>
        <v>　</v>
      </c>
      <c r="SX45" s="857"/>
      <c r="SY45" s="858"/>
      <c r="SZ45" s="856" t="str">
        <f>IFERROR(IF(OR(SC45="日",SC45="祝",SC45=0,SD45=""),"　",MAX(IF(AND(SD45&lt;=SZ14,SF45&gt;TA14),TA14-SZ14,IF(SF45&lt;=TA14,0,IF(AND(SD45&gt;SZ14,SF45&gt;TA14),TA14-SD45,0))),0)),0)</f>
        <v>　</v>
      </c>
      <c r="TA45" s="857"/>
      <c r="TB45" s="858"/>
      <c r="TC45" s="856" t="str">
        <f t="shared" si="9"/>
        <v>　</v>
      </c>
      <c r="TD45" s="857"/>
      <c r="TE45" s="858"/>
      <c r="TF45" s="859" t="str">
        <f>IF(TI45="×",TIME(0,0,0),IF(TS4="非常勤",SH45,ST45))</f>
        <v>　</v>
      </c>
      <c r="TG45" s="860"/>
      <c r="TH45" s="861"/>
      <c r="TI45" s="352"/>
      <c r="TJ45" s="859" t="str">
        <f>IF(TM45="×",TIME(0,0,0),IF(TS4="非常勤",SK45,SW45))</f>
        <v>　</v>
      </c>
      <c r="TK45" s="860"/>
      <c r="TL45" s="861"/>
      <c r="TM45" s="352"/>
      <c r="TN45" s="859" t="str">
        <f>IF(TQ45="×",TIME(0,0,0),IF(TS4="非常勤",SN45,SZ45))</f>
        <v>　</v>
      </c>
      <c r="TO45" s="860"/>
      <c r="TP45" s="861"/>
      <c r="TQ45" s="352"/>
      <c r="TR45" s="859" t="str">
        <f>IF(TU45="×",TIME(0,0,0),IF(TS4="非常勤",SQ45,TC45))</f>
        <v>　</v>
      </c>
      <c r="TS45" s="860"/>
      <c r="TT45" s="861"/>
      <c r="TU45" s="352"/>
      <c r="TV45" s="862"/>
      <c r="TW45" s="863"/>
      <c r="TX45" s="862"/>
      <c r="TY45" s="864"/>
      <c r="TZ45" s="863"/>
      <c r="UA45" s="865"/>
      <c r="UB45" s="866"/>
      <c r="UC45" s="866"/>
      <c r="UD45" s="867"/>
      <c r="UE45" s="377">
        <f>$A$45</f>
        <v>31</v>
      </c>
      <c r="UF45" s="378" t="str">
        <f>$B$45</f>
        <v>金</v>
      </c>
      <c r="UG45" s="854"/>
      <c r="UH45" s="855"/>
      <c r="UI45" s="854"/>
      <c r="UJ45" s="855"/>
      <c r="UK45" s="856" t="str">
        <f>IFERROR(IF(OR(UF45="日",UF45="祝",UF45=0,UG45=""),"　",MAX(IF(AND(UG45&lt;=UK14,UI45&gt;UL14),UL14-UK14,IF(AND(UG45&gt;UK14,UI45&lt;=UL14),UI45-UG45,IF(AND(UG45&lt;=UK14,UI45&lt;=UL14),UI45-UK14,IF(AND(UG45&gt;UK14,UI45&gt;UL14),UL14-UG45,0)))),0)),0)</f>
        <v>　</v>
      </c>
      <c r="UL45" s="857"/>
      <c r="UM45" s="858"/>
      <c r="UN45" s="856" t="str">
        <f>IFERROR(IF(OR(UF45="日",UF45="祝",UF45=0,UG45=""),"　",MAX(IF(AND(UG45&gt;UQ14,UI45&gt;UO14),0,IF(AND(UG45&lt;=UQ14,UG45&gt;UN14,UI45&gt;UO14),UQ14-UG45,IF(AND(UG45&lt;=UQ14,UG45&lt;=UN14,UI45&gt;UO14),UQ14-UN14,IF(AND(UG45&gt;UN14,UI45&lt;=UO14),UI45-UG45,IF(AND(UG45&lt;=UN14,UI45&lt;=UO14),UI45-UN14,0))))),0)),0)</f>
        <v>　</v>
      </c>
      <c r="UO45" s="857"/>
      <c r="UP45" s="858"/>
      <c r="UQ45" s="856" t="str">
        <f>IFERROR(IF(OR(UF45="日",UF45="祝",UF45=0,UG45=""),"　",MAX(IF(AND(UG45&lt;=UQ14,UI45&gt;UR14),UR14-UQ14,IF(UI45&lt;=UR14,0,IF(AND(UG45&gt;UQ14,UI45&gt;UR14),UR14-UG45,0))),0)),0)</f>
        <v>　</v>
      </c>
      <c r="UR45" s="857"/>
      <c r="US45" s="858"/>
      <c r="UT45" s="856" t="str">
        <f>IFERROR(IF(OR(UF45="日",UF45="祝",UF45=0,UG45=""),"　",MAX(IF(UG45&gt;UT14,UI45-UG45,IF(UG45&lt;=UT14,UI45-UT14,0)),0)),0)</f>
        <v>　</v>
      </c>
      <c r="UU45" s="857"/>
      <c r="UV45" s="858"/>
      <c r="UW45" s="856" t="str">
        <f>IFERROR(IF(OR(UF45="日",UF45="祝",UF45=0,UG45=""),"　",MAX(IF(AND(UG45&lt;=UW14,UI45&gt;UX14),UX14-UW14,IF(AND(UG45&gt;UW14,UI45&lt;=UX14),UI45-UG45,IF(AND(UG45&lt;=UW14,UI45&lt;=UX14),UI45-UW14,IF(AND(UG45&gt;UW14,UI45&gt;UX14),UX14-UG45,0)))),0)),0)</f>
        <v>　</v>
      </c>
      <c r="UX45" s="857"/>
      <c r="UY45" s="858"/>
      <c r="UZ45" s="856" t="str">
        <f>IFERROR(IF(OR(UF45="日",UF45="祝",UF45=0,UG45=""),"　",MAX(IF(AND(UG45&gt;VC14,UI45&gt;VA14),0,IF(AND(UG45&lt;=VC14,UG45&gt;UZ14,UI45&gt;VA14),VC14-UG45,IF(AND(UG45&lt;=VC14,UG45&lt;=UZ14,UI45&gt;VA14),VC14-UZ14,IF(AND(UG45&gt;UZ14,UI45&lt;=VA14),UI45-UG45,IF(AND(UG45&lt;=UZ14,UI45&lt;=VA14),UI45-UZ14,0))))),0)),0)</f>
        <v>　</v>
      </c>
      <c r="VA45" s="857"/>
      <c r="VB45" s="858"/>
      <c r="VC45" s="856" t="str">
        <f>IFERROR(IF(OR(UF45="日",UF45="祝",UF45=0,UG45=""),"　",MAX(IF(AND(UG45&lt;=VC14,UI45&gt;VD14),VD14-VC14,IF(UI45&lt;=VD14,0,IF(AND(UG45&gt;VC14,UI45&gt;VD14),VD14-UG45,0))),0)),0)</f>
        <v>　</v>
      </c>
      <c r="VD45" s="857"/>
      <c r="VE45" s="858"/>
      <c r="VF45" s="856" t="str">
        <f t="shared" si="10"/>
        <v>　</v>
      </c>
      <c r="VG45" s="857"/>
      <c r="VH45" s="858"/>
      <c r="VI45" s="859" t="str">
        <f>IF(VL45="×",TIME(0,0,0),IF(VV4="非常勤",UK45,UW45))</f>
        <v>　</v>
      </c>
      <c r="VJ45" s="860"/>
      <c r="VK45" s="861"/>
      <c r="VL45" s="352"/>
      <c r="VM45" s="859" t="str">
        <f>IF(VP45="×",TIME(0,0,0),IF(VV4="非常勤",UN45,UZ45))</f>
        <v>　</v>
      </c>
      <c r="VN45" s="860"/>
      <c r="VO45" s="861"/>
      <c r="VP45" s="352"/>
      <c r="VQ45" s="859" t="str">
        <f>IF(VT45="×",TIME(0,0,0),IF(VV4="非常勤",UQ45,VC45))</f>
        <v>　</v>
      </c>
      <c r="VR45" s="860"/>
      <c r="VS45" s="861"/>
      <c r="VT45" s="352"/>
      <c r="VU45" s="859" t="str">
        <f>IF(VX45="×",TIME(0,0,0),IF(VV4="非常勤",UT45,VF45))</f>
        <v>　</v>
      </c>
      <c r="VV45" s="860"/>
      <c r="VW45" s="861"/>
      <c r="VX45" s="352"/>
      <c r="VY45" s="862"/>
      <c r="VZ45" s="863"/>
      <c r="WA45" s="862"/>
      <c r="WB45" s="864"/>
      <c r="WC45" s="863"/>
      <c r="WD45" s="865"/>
      <c r="WE45" s="866"/>
      <c r="WF45" s="866"/>
      <c r="WG45" s="867"/>
      <c r="WH45" s="377">
        <f>$A$45</f>
        <v>31</v>
      </c>
      <c r="WI45" s="378" t="str">
        <f>$B$45</f>
        <v>金</v>
      </c>
      <c r="WJ45" s="854"/>
      <c r="WK45" s="855"/>
      <c r="WL45" s="854"/>
      <c r="WM45" s="855"/>
      <c r="WN45" s="856" t="str">
        <f>IFERROR(IF(OR(WI45="日",WI45="祝",WI45=0,WJ45=""),"　",MAX(IF(AND(WJ45&lt;=WN14,WL45&gt;WO14),WO14-WN14,IF(AND(WJ45&gt;WN14,WL45&lt;=WO14),WL45-WJ45,IF(AND(WJ45&lt;=WN14,WL45&lt;=WO14),WL45-WN14,IF(AND(WJ45&gt;WN14,WL45&gt;WO14),WO14-WJ45,0)))),0)),0)</f>
        <v>　</v>
      </c>
      <c r="WO45" s="857"/>
      <c r="WP45" s="858"/>
      <c r="WQ45" s="856" t="str">
        <f>IFERROR(IF(OR(WI45="日",WI45="祝",WI45=0,WJ45=""),"　",MAX(IF(AND(WJ45&gt;WT14,WL45&gt;WR14),0,IF(AND(WJ45&lt;=WT14,WJ45&gt;WQ14,WL45&gt;WR14),WT14-WJ45,IF(AND(WJ45&lt;=WT14,WJ45&lt;=WQ14,WL45&gt;WR14),WT14-WQ14,IF(AND(WJ45&gt;WQ14,WL45&lt;=WR14),WL45-WJ45,IF(AND(WJ45&lt;=WQ14,WL45&lt;=WR14),WL45-WQ14,0))))),0)),0)</f>
        <v>　</v>
      </c>
      <c r="WR45" s="857"/>
      <c r="WS45" s="858"/>
      <c r="WT45" s="856" t="str">
        <f>IFERROR(IF(OR(WI45="日",WI45="祝",WI45=0,WJ45=""),"　",MAX(IF(AND(WJ45&lt;=WT14,WL45&gt;WU14),WU14-WT14,IF(WL45&lt;=WU14,0,IF(AND(WJ45&gt;WT14,WL45&gt;WU14),WU14-WJ45,0))),0)),0)</f>
        <v>　</v>
      </c>
      <c r="WU45" s="857"/>
      <c r="WV45" s="858"/>
      <c r="WW45" s="856" t="str">
        <f>IFERROR(IF(OR(WI45="日",WI45="祝",WI45=0,WJ45=""),"　",MAX(IF(WJ45&gt;WW14,WL45-WJ45,IF(WJ45&lt;=WW14,WL45-WW14,0)),0)),0)</f>
        <v>　</v>
      </c>
      <c r="WX45" s="857"/>
      <c r="WY45" s="858"/>
      <c r="WZ45" s="856" t="str">
        <f>IFERROR(IF(OR(WI45="日",WI45="祝",WI45=0,WJ45=""),"　",MAX(IF(AND(WJ45&lt;=WZ14,WL45&gt;XA14),XA14-WZ14,IF(AND(WJ45&gt;WZ14,WL45&lt;=XA14),WL45-WJ45,IF(AND(WJ45&lt;=WZ14,WL45&lt;=XA14),WL45-WZ14,IF(AND(WJ45&gt;WZ14,WL45&gt;XA14),XA14-WJ45,0)))),0)),0)</f>
        <v>　</v>
      </c>
      <c r="XA45" s="857"/>
      <c r="XB45" s="858"/>
      <c r="XC45" s="856" t="str">
        <f>IFERROR(IF(OR(WI45="日",WI45="祝",WI45=0,WJ45=""),"　",MAX(IF(AND(WJ45&gt;XF14,WL45&gt;XD14),0,IF(AND(WJ45&lt;=XF14,WJ45&gt;XC14,WL45&gt;XD14),XF14-WJ45,IF(AND(WJ45&lt;=XF14,WJ45&lt;=XC14,WL45&gt;XD14),XF14-XC14,IF(AND(WJ45&gt;XC14,WL45&lt;=XD14),WL45-WJ45,IF(AND(WJ45&lt;=XC14,WL45&lt;=XD14),WL45-XC14,0))))),0)),0)</f>
        <v>　</v>
      </c>
      <c r="XD45" s="857"/>
      <c r="XE45" s="858"/>
      <c r="XF45" s="856" t="str">
        <f>IFERROR(IF(OR(WI45="日",WI45="祝",WI45=0,WJ45=""),"　",MAX(IF(AND(WJ45&lt;=XF14,WL45&gt;XG14),XG14-XF14,IF(WL45&lt;=XG14,0,IF(AND(WJ45&gt;XF14,WL45&gt;XG14),XG14-WJ45,0))),0)),0)</f>
        <v>　</v>
      </c>
      <c r="XG45" s="857"/>
      <c r="XH45" s="858"/>
      <c r="XI45" s="856" t="str">
        <f t="shared" si="11"/>
        <v>　</v>
      </c>
      <c r="XJ45" s="857"/>
      <c r="XK45" s="858"/>
      <c r="XL45" s="859" t="str">
        <f>IF(XO45="×",TIME(0,0,0),IF(XY4="非常勤",WN45,WZ45))</f>
        <v>　</v>
      </c>
      <c r="XM45" s="860"/>
      <c r="XN45" s="861"/>
      <c r="XO45" s="352"/>
      <c r="XP45" s="859" t="str">
        <f>IF(XS45="×",TIME(0,0,0),IF(XY4="非常勤",WQ45,XC45))</f>
        <v>　</v>
      </c>
      <c r="XQ45" s="860"/>
      <c r="XR45" s="861"/>
      <c r="XS45" s="352"/>
      <c r="XT45" s="859" t="str">
        <f>IF(XW45="×",TIME(0,0,0),IF(XY4="非常勤",WT45,XF45))</f>
        <v>　</v>
      </c>
      <c r="XU45" s="860"/>
      <c r="XV45" s="861"/>
      <c r="XW45" s="352"/>
      <c r="XX45" s="859" t="str">
        <f>IF(YA45="×",TIME(0,0,0),IF(XY4="非常勤",WW45,XI45))</f>
        <v>　</v>
      </c>
      <c r="XY45" s="860"/>
      <c r="XZ45" s="861"/>
      <c r="YA45" s="352"/>
      <c r="YB45" s="862"/>
      <c r="YC45" s="863"/>
      <c r="YD45" s="862"/>
      <c r="YE45" s="864"/>
      <c r="YF45" s="863"/>
      <c r="YG45" s="865"/>
      <c r="YH45" s="866"/>
      <c r="YI45" s="866"/>
      <c r="YJ45" s="867"/>
      <c r="YK45" s="377">
        <f>$A$45</f>
        <v>31</v>
      </c>
      <c r="YL45" s="378" t="str">
        <f>$B$45</f>
        <v>金</v>
      </c>
      <c r="YM45" s="854"/>
      <c r="YN45" s="855"/>
      <c r="YO45" s="854"/>
      <c r="YP45" s="855"/>
      <c r="YQ45" s="856" t="str">
        <f>IFERROR(IF(OR(YL45="日",YL45="祝",YL45=0,YM45=""),"　",MAX(IF(AND(YM45&lt;=YQ14,YO45&gt;YR14),YR14-YQ14,IF(AND(YM45&gt;YQ14,YO45&lt;=YR14),YO45-YM45,IF(AND(YM45&lt;=YQ14,YO45&lt;=YR14),YO45-YQ14,IF(AND(YM45&gt;YQ14,YO45&gt;YR14),YR14-YM45,0)))),0)),0)</f>
        <v>　</v>
      </c>
      <c r="YR45" s="857"/>
      <c r="YS45" s="858"/>
      <c r="YT45" s="856" t="str">
        <f>IFERROR(IF(OR(YL45="日",YL45="祝",YL45=0,YM45=""),"　",MAX(IF(AND(YM45&gt;YW14,YO45&gt;YU14),0,IF(AND(YM45&lt;=YW14,YM45&gt;YT14,YO45&gt;YU14),YW14-YM45,IF(AND(YM45&lt;=YW14,YM45&lt;=YT14,YO45&gt;YU14),YW14-YT14,IF(AND(YM45&gt;YT14,YO45&lt;=YU14),YO45-YM45,IF(AND(YM45&lt;=YT14,YO45&lt;=YU14),YO45-YT14,0))))),0)),0)</f>
        <v>　</v>
      </c>
      <c r="YU45" s="857"/>
      <c r="YV45" s="858"/>
      <c r="YW45" s="856" t="str">
        <f>IFERROR(IF(OR(YL45="日",YL45="祝",YL45=0,YM45=""),"　",MAX(IF(AND(YM45&lt;=YW14,YO45&gt;YX14),YX14-YW14,IF(YO45&lt;=YX14,0,IF(AND(YM45&gt;YW14,YO45&gt;YX14),YX14-YM45,0))),0)),0)</f>
        <v>　</v>
      </c>
      <c r="YX45" s="857"/>
      <c r="YY45" s="858"/>
      <c r="YZ45" s="856" t="str">
        <f>IFERROR(IF(OR(YL45="日",YL45="祝",YL45=0,YM45=""),"　",MAX(IF(YM45&gt;YZ14,YO45-YM45,IF(YM45&lt;=YZ14,YO45-YZ14,0)),0)),0)</f>
        <v>　</v>
      </c>
      <c r="ZA45" s="857"/>
      <c r="ZB45" s="858"/>
      <c r="ZC45" s="856" t="str">
        <f>IFERROR(IF(OR(YL45="日",YL45="祝",YL45=0,YM45=""),"　",MAX(IF(AND(YM45&lt;=ZC14,YO45&gt;ZD14),ZD14-ZC14,IF(AND(YM45&gt;ZC14,YO45&lt;=ZD14),YO45-YM45,IF(AND(YM45&lt;=ZC14,YO45&lt;=ZD14),YO45-ZC14,IF(AND(YM45&gt;ZC14,YO45&gt;ZD14),ZD14-YM45,0)))),0)),0)</f>
        <v>　</v>
      </c>
      <c r="ZD45" s="857"/>
      <c r="ZE45" s="858"/>
      <c r="ZF45" s="856" t="str">
        <f>IFERROR(IF(OR(YL45="日",YL45="祝",YL45=0,YM45=""),"　",MAX(IF(AND(YM45&gt;ZI14,YO45&gt;ZG14),0,IF(AND(YM45&lt;=ZI14,YM45&gt;ZF14,YO45&gt;ZG14),ZI14-YM45,IF(AND(YM45&lt;=ZI14,YM45&lt;=ZF14,YO45&gt;ZG14),ZI14-ZF14,IF(AND(YM45&gt;ZF14,YO45&lt;=ZG14),YO45-YM45,IF(AND(YM45&lt;=ZF14,YO45&lt;=ZG14),YO45-ZF14,0))))),0)),0)</f>
        <v>　</v>
      </c>
      <c r="ZG45" s="857"/>
      <c r="ZH45" s="858"/>
      <c r="ZI45" s="856" t="str">
        <f>IFERROR(IF(OR(YL45="日",YL45="祝",YL45=0,YM45=""),"　",MAX(IF(AND(YM45&lt;=ZI14,YO45&gt;ZJ14),ZJ14-ZI14,IF(YO45&lt;=ZJ14,0,IF(AND(YM45&gt;ZI14,YO45&gt;ZJ14),ZJ14-YM45,0))),0)),0)</f>
        <v>　</v>
      </c>
      <c r="ZJ45" s="857"/>
      <c r="ZK45" s="858"/>
      <c r="ZL45" s="856" t="str">
        <f t="shared" si="12"/>
        <v>　</v>
      </c>
      <c r="ZM45" s="857"/>
      <c r="ZN45" s="858"/>
      <c r="ZO45" s="859" t="str">
        <f>IF(ZR45="×",TIME(0,0,0),IF(AAB4="非常勤",YQ45,ZC45))</f>
        <v>　</v>
      </c>
      <c r="ZP45" s="860"/>
      <c r="ZQ45" s="861"/>
      <c r="ZR45" s="352"/>
      <c r="ZS45" s="859" t="str">
        <f>IF(ZV45="×",TIME(0,0,0),IF(AAB4="非常勤",YT45,ZF45))</f>
        <v>　</v>
      </c>
      <c r="ZT45" s="860"/>
      <c r="ZU45" s="861"/>
      <c r="ZV45" s="352"/>
      <c r="ZW45" s="859" t="str">
        <f>IF(ZZ45="×",TIME(0,0,0),IF(AAB4="非常勤",YW45,ZI45))</f>
        <v>　</v>
      </c>
      <c r="ZX45" s="860"/>
      <c r="ZY45" s="861"/>
      <c r="ZZ45" s="352"/>
      <c r="AAA45" s="859" t="str">
        <f>IF(AAD45="×",TIME(0,0,0),IF(AAB4="非常勤",YZ45,ZL45))</f>
        <v>　</v>
      </c>
      <c r="AAB45" s="860"/>
      <c r="AAC45" s="861"/>
      <c r="AAD45" s="352"/>
      <c r="AAE45" s="862"/>
      <c r="AAF45" s="863"/>
      <c r="AAG45" s="862"/>
      <c r="AAH45" s="864"/>
      <c r="AAI45" s="863"/>
      <c r="AAJ45" s="865"/>
      <c r="AAK45" s="866"/>
      <c r="AAL45" s="866"/>
      <c r="AAM45" s="867"/>
      <c r="AAN45" s="377">
        <f>$A$45</f>
        <v>31</v>
      </c>
      <c r="AAO45" s="378" t="str">
        <f>$B$45</f>
        <v>金</v>
      </c>
      <c r="AAP45" s="854"/>
      <c r="AAQ45" s="855"/>
      <c r="AAR45" s="854"/>
      <c r="AAS45" s="855"/>
      <c r="AAT45" s="856" t="str">
        <f>IFERROR(IF(OR(AAO45="日",AAO45="祝",AAO45=0,AAP45=""),"　",MAX(IF(AND(AAP45&lt;=AAT14,AAR45&gt;AAU14),AAU14-AAT14,IF(AND(AAP45&gt;AAT14,AAR45&lt;=AAU14),AAR45-AAP45,IF(AND(AAP45&lt;=AAT14,AAR45&lt;=AAU14),AAR45-AAT14,IF(AND(AAP45&gt;AAT14,AAR45&gt;AAU14),AAU14-AAP45,0)))),0)),0)</f>
        <v>　</v>
      </c>
      <c r="AAU45" s="857"/>
      <c r="AAV45" s="858"/>
      <c r="AAW45" s="856" t="str">
        <f>IFERROR(IF(OR(AAO45="日",AAO45="祝",AAO45=0,AAP45=""),"　",MAX(IF(AND(AAP45&gt;AAZ14,AAR45&gt;AAX14),0,IF(AND(AAP45&lt;=AAZ14,AAP45&gt;AAW14,AAR45&gt;AAX14),AAZ14-AAP45,IF(AND(AAP45&lt;=AAZ14,AAP45&lt;=AAW14,AAR45&gt;AAX14),AAZ14-AAW14,IF(AND(AAP45&gt;AAW14,AAR45&lt;=AAX14),AAR45-AAP45,IF(AND(AAP45&lt;=AAW14,AAR45&lt;=AAX14),AAR45-AAW14,0))))),0)),0)</f>
        <v>　</v>
      </c>
      <c r="AAX45" s="857"/>
      <c r="AAY45" s="858"/>
      <c r="AAZ45" s="856" t="str">
        <f>IFERROR(IF(OR(AAO45="日",AAO45="祝",AAO45=0,AAP45=""),"　",MAX(IF(AND(AAP45&lt;=AAZ14,AAR45&gt;ABA14),ABA14-AAZ14,IF(AAR45&lt;=ABA14,0,IF(AND(AAP45&gt;AAZ14,AAR45&gt;ABA14),ABA14-AAP45,0))),0)),0)</f>
        <v>　</v>
      </c>
      <c r="ABA45" s="857"/>
      <c r="ABB45" s="858"/>
      <c r="ABC45" s="856" t="str">
        <f>IFERROR(IF(OR(AAO45="日",AAO45="祝",AAO45=0,AAP45=""),"　",MAX(IF(AAP45&gt;ABC14,AAR45-AAP45,IF(AAP45&lt;=ABC14,AAR45-ABC14,0)),0)),0)</f>
        <v>　</v>
      </c>
      <c r="ABD45" s="857"/>
      <c r="ABE45" s="858"/>
      <c r="ABF45" s="856" t="str">
        <f>IFERROR(IF(OR(AAO45="日",AAO45="祝",AAO45=0,AAP45=""),"　",MAX(IF(AND(AAP45&lt;=ABF14,AAR45&gt;ABG14),ABG14-ABF14,IF(AND(AAP45&gt;ABF14,AAR45&lt;=ABG14),AAR45-AAP45,IF(AND(AAP45&lt;=ABF14,AAR45&lt;=ABG14),AAR45-ABF14,IF(AND(AAP45&gt;ABF14,AAR45&gt;ABG14),ABG14-AAP45,0)))),0)),0)</f>
        <v>　</v>
      </c>
      <c r="ABG45" s="857"/>
      <c r="ABH45" s="858"/>
      <c r="ABI45" s="856" t="str">
        <f>IFERROR(IF(OR(AAO45="日",AAO45="祝",AAO45=0,AAP45=""),"　",MAX(IF(AND(AAP45&gt;ABL14,AAR45&gt;ABJ14),0,IF(AND(AAP45&lt;=ABL14,AAP45&gt;ABI14,AAR45&gt;ABJ14),ABL14-AAP45,IF(AND(AAP45&lt;=ABL14,AAP45&lt;=ABI14,AAR45&gt;ABJ14),ABL14-ABI14,IF(AND(AAP45&gt;ABI14,AAR45&lt;=ABJ14),AAR45-AAP45,IF(AND(AAP45&lt;=ABI14,AAR45&lt;=ABJ14),AAR45-ABI14,0))))),0)),0)</f>
        <v>　</v>
      </c>
      <c r="ABJ45" s="857"/>
      <c r="ABK45" s="858"/>
      <c r="ABL45" s="856" t="str">
        <f>IFERROR(IF(OR(AAO45="日",AAO45="祝",AAO45=0,AAP45=""),"　",MAX(IF(AND(AAP45&lt;=ABL14,AAR45&gt;ABM14),ABM14-ABL14,IF(AAR45&lt;=ABM14,0,IF(AND(AAP45&gt;ABL14,AAR45&gt;ABM14),ABM14-AAP45,0))),0)),0)</f>
        <v>　</v>
      </c>
      <c r="ABM45" s="857"/>
      <c r="ABN45" s="858"/>
      <c r="ABO45" s="856" t="str">
        <f t="shared" si="13"/>
        <v>　</v>
      </c>
      <c r="ABP45" s="857"/>
      <c r="ABQ45" s="858"/>
      <c r="ABR45" s="859" t="str">
        <f>IF(ABU45="×",TIME(0,0,0),IF(ACE4="非常勤",AAT45,ABF45))</f>
        <v>　</v>
      </c>
      <c r="ABS45" s="860"/>
      <c r="ABT45" s="861"/>
      <c r="ABU45" s="352"/>
      <c r="ABV45" s="859" t="str">
        <f>IF(ABY45="×",TIME(0,0,0),IF(ACE4="非常勤",AAW45,ABI45))</f>
        <v>　</v>
      </c>
      <c r="ABW45" s="860"/>
      <c r="ABX45" s="861"/>
      <c r="ABY45" s="352"/>
      <c r="ABZ45" s="859" t="str">
        <f>IF(ACC45="×",TIME(0,0,0),IF(ACE4="非常勤",AAZ45,ABL45))</f>
        <v>　</v>
      </c>
      <c r="ACA45" s="860"/>
      <c r="ACB45" s="861"/>
      <c r="ACC45" s="352"/>
      <c r="ACD45" s="859" t="str">
        <f>IF(ACG45="×",TIME(0,0,0),IF(ACE4="非常勤",ABC45,ABO45))</f>
        <v>　</v>
      </c>
      <c r="ACE45" s="860"/>
      <c r="ACF45" s="861"/>
      <c r="ACG45" s="352"/>
      <c r="ACH45" s="862"/>
      <c r="ACI45" s="863"/>
      <c r="ACJ45" s="862"/>
      <c r="ACK45" s="864"/>
      <c r="ACL45" s="863"/>
      <c r="ACM45" s="865"/>
      <c r="ACN45" s="866"/>
      <c r="ACO45" s="866"/>
      <c r="ACP45" s="867"/>
      <c r="ACQ45" s="377">
        <f>$A$45</f>
        <v>31</v>
      </c>
      <c r="ACR45" s="378" t="str">
        <f>$B$45</f>
        <v>金</v>
      </c>
      <c r="ACS45" s="854"/>
      <c r="ACT45" s="855"/>
      <c r="ACU45" s="854"/>
      <c r="ACV45" s="855"/>
      <c r="ACW45" s="856" t="str">
        <f>IFERROR(IF(OR(ACR45="日",ACR45="祝",ACR45=0,ACS45=""),"　",MAX(IF(AND(ACS45&lt;=ACW14,ACU45&gt;ACX14),ACX14-ACW14,IF(AND(ACS45&gt;ACW14,ACU45&lt;=ACX14),ACU45-ACS45,IF(AND(ACS45&lt;=ACW14,ACU45&lt;=ACX14),ACU45-ACW14,IF(AND(ACS45&gt;ACW14,ACU45&gt;ACX14),ACX14-ACS45,0)))),0)),0)</f>
        <v>　</v>
      </c>
      <c r="ACX45" s="857"/>
      <c r="ACY45" s="858"/>
      <c r="ACZ45" s="856" t="str">
        <f>IFERROR(IF(OR(ACR45="日",ACR45="祝",ACR45=0,ACS45=""),"　",MAX(IF(AND(ACS45&gt;ADC14,ACU45&gt;ADA14),0,IF(AND(ACS45&lt;=ADC14,ACS45&gt;ACZ14,ACU45&gt;ADA14),ADC14-ACS45,IF(AND(ACS45&lt;=ADC14,ACS45&lt;=ACZ14,ACU45&gt;ADA14),ADC14-ACZ14,IF(AND(ACS45&gt;ACZ14,ACU45&lt;=ADA14),ACU45-ACS45,IF(AND(ACS45&lt;=ACZ14,ACU45&lt;=ADA14),ACU45-ACZ14,0))))),0)),0)</f>
        <v>　</v>
      </c>
      <c r="ADA45" s="857"/>
      <c r="ADB45" s="858"/>
      <c r="ADC45" s="856" t="str">
        <f>IFERROR(IF(OR(ACR45="日",ACR45="祝",ACR45=0,ACS45=""),"　",MAX(IF(AND(ACS45&lt;=ADC14,ACU45&gt;ADD14),ADD14-ADC14,IF(ACU45&lt;=ADD14,0,IF(AND(ACS45&gt;ADC14,ACU45&gt;ADD14),ADD14-ACS45,0))),0)),0)</f>
        <v>　</v>
      </c>
      <c r="ADD45" s="857"/>
      <c r="ADE45" s="858"/>
      <c r="ADF45" s="856" t="str">
        <f>IFERROR(IF(OR(ACR45="日",ACR45="祝",ACR45=0,ACS45=""),"　",MAX(IF(ACS45&gt;ADF14,ACU45-ACS45,IF(ACS45&lt;=ADF14,ACU45-ADF14,0)),0)),0)</f>
        <v>　</v>
      </c>
      <c r="ADG45" s="857"/>
      <c r="ADH45" s="858"/>
      <c r="ADI45" s="856" t="str">
        <f>IFERROR(IF(OR(ACR45="日",ACR45="祝",ACR45=0,ACS45=""),"　",MAX(IF(AND(ACS45&lt;=ADI14,ACU45&gt;ADJ14),ADJ14-ADI14,IF(AND(ACS45&gt;ADI14,ACU45&lt;=ADJ14),ACU45-ACS45,IF(AND(ACS45&lt;=ADI14,ACU45&lt;=ADJ14),ACU45-ADI14,IF(AND(ACS45&gt;ADI14,ACU45&gt;ADJ14),ADJ14-ACS45,0)))),0)),0)</f>
        <v>　</v>
      </c>
      <c r="ADJ45" s="857"/>
      <c r="ADK45" s="858"/>
      <c r="ADL45" s="856" t="str">
        <f>IFERROR(IF(OR(ACR45="日",ACR45="祝",ACR45=0,ACS45=""),"　",MAX(IF(AND(ACS45&gt;ADO14,ACU45&gt;ADM14),0,IF(AND(ACS45&lt;=ADO14,ACS45&gt;ADL14,ACU45&gt;ADM14),ADO14-ACS45,IF(AND(ACS45&lt;=ADO14,ACS45&lt;=ADL14,ACU45&gt;ADM14),ADO14-ADL14,IF(AND(ACS45&gt;ADL14,ACU45&lt;=ADM14),ACU45-ACS45,IF(AND(ACS45&lt;=ADL14,ACU45&lt;=ADM14),ACU45-ADL14,0))))),0)),0)</f>
        <v>　</v>
      </c>
      <c r="ADM45" s="857"/>
      <c r="ADN45" s="858"/>
      <c r="ADO45" s="856" t="str">
        <f>IFERROR(IF(OR(ACR45="日",ACR45="祝",ACR45=0,ACS45=""),"　",MAX(IF(AND(ACS45&lt;=ADO14,ACU45&gt;ADP14),ADP14-ADO14,IF(ACU45&lt;=ADP14,0,IF(AND(ACS45&gt;ADO14,ACU45&gt;ADP14),ADP14-ACS45,0))),0)),0)</f>
        <v>　</v>
      </c>
      <c r="ADP45" s="857"/>
      <c r="ADQ45" s="858"/>
      <c r="ADR45" s="856" t="str">
        <f t="shared" si="14"/>
        <v>　</v>
      </c>
      <c r="ADS45" s="857"/>
      <c r="ADT45" s="858"/>
      <c r="ADU45" s="859" t="str">
        <f>IF(ADX45="×",TIME(0,0,0),IF(AEH4="非常勤",ACW45,ADI45))</f>
        <v>　</v>
      </c>
      <c r="ADV45" s="860"/>
      <c r="ADW45" s="861"/>
      <c r="ADX45" s="352"/>
      <c r="ADY45" s="859" t="str">
        <f>IF(AEB45="×",TIME(0,0,0),IF(AEH4="非常勤",ACZ45,ADL45))</f>
        <v>　</v>
      </c>
      <c r="ADZ45" s="860"/>
      <c r="AEA45" s="861"/>
      <c r="AEB45" s="352"/>
      <c r="AEC45" s="859" t="str">
        <f>IF(AEF45="×",TIME(0,0,0),IF(AEH4="非常勤",ADC45,ADO45))</f>
        <v>　</v>
      </c>
      <c r="AED45" s="860"/>
      <c r="AEE45" s="861"/>
      <c r="AEF45" s="352"/>
      <c r="AEG45" s="859" t="str">
        <f>IF(AEJ45="×",TIME(0,0,0),IF(AEH4="非常勤",ADF45,ADR45))</f>
        <v>　</v>
      </c>
      <c r="AEH45" s="860"/>
      <c r="AEI45" s="861"/>
      <c r="AEJ45" s="352"/>
      <c r="AEK45" s="862"/>
      <c r="AEL45" s="863"/>
      <c r="AEM45" s="862"/>
      <c r="AEN45" s="864"/>
      <c r="AEO45" s="863"/>
      <c r="AEP45" s="865"/>
      <c r="AEQ45" s="866"/>
      <c r="AER45" s="866"/>
      <c r="AES45" s="867"/>
      <c r="AET45" s="377">
        <f>$A$45</f>
        <v>31</v>
      </c>
      <c r="AEU45" s="378" t="str">
        <f>$B$45</f>
        <v>金</v>
      </c>
      <c r="AEV45" s="854"/>
      <c r="AEW45" s="855"/>
      <c r="AEX45" s="854"/>
      <c r="AEY45" s="855"/>
      <c r="AEZ45" s="856" t="str">
        <f>IFERROR(IF(OR(AEU45="日",AEU45="祝",AEU45=0,AEV45=""),"　",MAX(IF(AND(AEV45&lt;=AEZ14,AEX45&gt;AFA14),AFA14-AEZ14,IF(AND(AEV45&gt;AEZ14,AEX45&lt;=AFA14),AEX45-AEV45,IF(AND(AEV45&lt;=AEZ14,AEX45&lt;=AFA14),AEX45-AEZ14,IF(AND(AEV45&gt;AEZ14,AEX45&gt;AFA14),AFA14-AEV45,0)))),0)),0)</f>
        <v>　</v>
      </c>
      <c r="AFA45" s="857"/>
      <c r="AFB45" s="858"/>
      <c r="AFC45" s="856" t="str">
        <f>IFERROR(IF(OR(AEU45="日",AEU45="祝",AEU45=0,AEV45=""),"　",MAX(IF(AND(AEV45&gt;AFF14,AEX45&gt;AFD14),0,IF(AND(AEV45&lt;=AFF14,AEV45&gt;AFC14,AEX45&gt;AFD14),AFF14-AEV45,IF(AND(AEV45&lt;=AFF14,AEV45&lt;=AFC14,AEX45&gt;AFD14),AFF14-AFC14,IF(AND(AEV45&gt;AFC14,AEX45&lt;=AFD14),AEX45-AEV45,IF(AND(AEV45&lt;=AFC14,AEX45&lt;=AFD14),AEX45-AFC14,0))))),0)),0)</f>
        <v>　</v>
      </c>
      <c r="AFD45" s="857"/>
      <c r="AFE45" s="858"/>
      <c r="AFF45" s="856" t="str">
        <f>IFERROR(IF(OR(AEU45="日",AEU45="祝",AEU45=0,AEV45=""),"　",MAX(IF(AND(AEV45&lt;=AFF14,AEX45&gt;AFG14),AFG14-AFF14,IF(AEX45&lt;=AFG14,0,IF(AND(AEV45&gt;AFF14,AEX45&gt;AFG14),AFG14-AEV45,0))),0)),0)</f>
        <v>　</v>
      </c>
      <c r="AFG45" s="857"/>
      <c r="AFH45" s="858"/>
      <c r="AFI45" s="856" t="str">
        <f>IFERROR(IF(OR(AEU45="日",AEU45="祝",AEU45=0,AEV45=""),"　",MAX(IF(AEV45&gt;AFI14,AEX45-AEV45,IF(AEV45&lt;=AFI14,AEX45-AFI14,0)),0)),0)</f>
        <v>　</v>
      </c>
      <c r="AFJ45" s="857"/>
      <c r="AFK45" s="858"/>
      <c r="AFL45" s="856" t="str">
        <f>IFERROR(IF(OR(AEU45="日",AEU45="祝",AEU45=0,AEV45=""),"　",MAX(IF(AND(AEV45&lt;=AFL14,AEX45&gt;AFM14),AFM14-AFL14,IF(AND(AEV45&gt;AFL14,AEX45&lt;=AFM14),AEX45-AEV45,IF(AND(AEV45&lt;=AFL14,AEX45&lt;=AFM14),AEX45-AFL14,IF(AND(AEV45&gt;AFL14,AEX45&gt;AFM14),AFM14-AEV45,0)))),0)),0)</f>
        <v>　</v>
      </c>
      <c r="AFM45" s="857"/>
      <c r="AFN45" s="858"/>
      <c r="AFO45" s="856" t="str">
        <f>IFERROR(IF(OR(AEU45="日",AEU45="祝",AEU45=0,AEV45=""),"　",MAX(IF(AND(AEV45&gt;AFR14,AEX45&gt;AFP14),0,IF(AND(AEV45&lt;=AFR14,AEV45&gt;AFO14,AEX45&gt;AFP14),AFR14-AEV45,IF(AND(AEV45&lt;=AFR14,AEV45&lt;=AFO14,AEX45&gt;AFP14),AFR14-AFO14,IF(AND(AEV45&gt;AFO14,AEX45&lt;=AFP14),AEX45-AEV45,IF(AND(AEV45&lt;=AFO14,AEX45&lt;=AFP14),AEX45-AFO14,0))))),0)),0)</f>
        <v>　</v>
      </c>
      <c r="AFP45" s="857"/>
      <c r="AFQ45" s="858"/>
      <c r="AFR45" s="856" t="str">
        <f>IFERROR(IF(OR(AEU45="日",AEU45="祝",AEU45=0,AEV45=""),"　",MAX(IF(AND(AEV45&lt;=AFR14,AEX45&gt;AFS14),AFS14-AFR14,IF(AEX45&lt;=AFS14,0,IF(AND(AEV45&gt;AFR14,AEX45&gt;AFS14),AFS14-AEV45,0))),0)),0)</f>
        <v>　</v>
      </c>
      <c r="AFS45" s="857"/>
      <c r="AFT45" s="858"/>
      <c r="AFU45" s="856" t="str">
        <f t="shared" si="15"/>
        <v>　</v>
      </c>
      <c r="AFV45" s="857"/>
      <c r="AFW45" s="858"/>
      <c r="AFX45" s="859" t="str">
        <f>IF(AGA45="×",TIME(0,0,0),IF(AGK4="非常勤",AEZ45,AFL45))</f>
        <v>　</v>
      </c>
      <c r="AFY45" s="860"/>
      <c r="AFZ45" s="861"/>
      <c r="AGA45" s="352"/>
      <c r="AGB45" s="859" t="str">
        <f>IF(AGE45="×",TIME(0,0,0),IF(AGK4="非常勤",AFC45,AFO45))</f>
        <v>　</v>
      </c>
      <c r="AGC45" s="860"/>
      <c r="AGD45" s="861"/>
      <c r="AGE45" s="352"/>
      <c r="AGF45" s="859" t="str">
        <f>IF(AGI45="×",TIME(0,0,0),IF(AGK4="非常勤",AFF45,AFR45))</f>
        <v>　</v>
      </c>
      <c r="AGG45" s="860"/>
      <c r="AGH45" s="861"/>
      <c r="AGI45" s="352"/>
      <c r="AGJ45" s="859" t="str">
        <f>IF(AGM45="×",TIME(0,0,0),IF(AGK4="非常勤",AFI45,AFU45))</f>
        <v>　</v>
      </c>
      <c r="AGK45" s="860"/>
      <c r="AGL45" s="861"/>
      <c r="AGM45" s="352"/>
      <c r="AGN45" s="862"/>
      <c r="AGO45" s="863"/>
      <c r="AGP45" s="862"/>
      <c r="AGQ45" s="864"/>
      <c r="AGR45" s="863"/>
      <c r="AGS45" s="865"/>
      <c r="AGT45" s="866"/>
      <c r="AGU45" s="866"/>
      <c r="AGV45" s="867"/>
      <c r="AGW45" s="377">
        <f>$A$45</f>
        <v>31</v>
      </c>
      <c r="AGX45" s="378" t="str">
        <f>$B$45</f>
        <v>金</v>
      </c>
      <c r="AGY45" s="854"/>
      <c r="AGZ45" s="855"/>
      <c r="AHA45" s="854"/>
      <c r="AHB45" s="855"/>
      <c r="AHC45" s="856" t="str">
        <f>IFERROR(IF(OR(AGX45="日",AGX45="祝",AGX45=0,AGY45=""),"　",MAX(IF(AND(AGY45&lt;=AHC14,AHA45&gt;AHD14),AHD14-AHC14,IF(AND(AGY45&gt;AHC14,AHA45&lt;=AHD14),AHA45-AGY45,IF(AND(AGY45&lt;=AHC14,AHA45&lt;=AHD14),AHA45-AHC14,IF(AND(AGY45&gt;AHC14,AHA45&gt;AHD14),AHD14-AGY45,0)))),0)),0)</f>
        <v>　</v>
      </c>
      <c r="AHD45" s="857"/>
      <c r="AHE45" s="858"/>
      <c r="AHF45" s="856" t="str">
        <f>IFERROR(IF(OR(AGX45="日",AGX45="祝",AGX45=0,AGY45=""),"　",MAX(IF(AND(AGY45&gt;AHI14,AHA45&gt;AHG14),0,IF(AND(AGY45&lt;=AHI14,AGY45&gt;AHF14,AHA45&gt;AHG14),AHI14-AGY45,IF(AND(AGY45&lt;=AHI14,AGY45&lt;=AHF14,AHA45&gt;AHG14),AHI14-AHF14,IF(AND(AGY45&gt;AHF14,AHA45&lt;=AHG14),AHA45-AGY45,IF(AND(AGY45&lt;=AHF14,AHA45&lt;=AHG14),AHA45-AHF14,0))))),0)),0)</f>
        <v>　</v>
      </c>
      <c r="AHG45" s="857"/>
      <c r="AHH45" s="858"/>
      <c r="AHI45" s="856" t="str">
        <f>IFERROR(IF(OR(AGX45="日",AGX45="祝",AGX45=0,AGY45=""),"　",MAX(IF(AND(AGY45&lt;=AHI14,AHA45&gt;AHJ14),AHJ14-AHI14,IF(AHA45&lt;=AHJ14,0,IF(AND(AGY45&gt;AHI14,AHA45&gt;AHJ14),AHJ14-AGY45,0))),0)),0)</f>
        <v>　</v>
      </c>
      <c r="AHJ45" s="857"/>
      <c r="AHK45" s="858"/>
      <c r="AHL45" s="856" t="str">
        <f>IFERROR(IF(OR(AGX45="日",AGX45="祝",AGX45=0,AGY45=""),"　",MAX(IF(AGY45&gt;AHL14,AHA45-AGY45,IF(AGY45&lt;=AHL14,AHA45-AHL14,0)),0)),0)</f>
        <v>　</v>
      </c>
      <c r="AHM45" s="857"/>
      <c r="AHN45" s="858"/>
      <c r="AHO45" s="856" t="str">
        <f>IFERROR(IF(OR(AGX45="日",AGX45="祝",AGX45=0,AGY45=""),"　",MAX(IF(AND(AGY45&lt;=AHO14,AHA45&gt;AHP14),AHP14-AHO14,IF(AND(AGY45&gt;AHO14,AHA45&lt;=AHP14),AHA45-AGY45,IF(AND(AGY45&lt;=AHO14,AHA45&lt;=AHP14),AHA45-AHO14,IF(AND(AGY45&gt;AHO14,AHA45&gt;AHP14),AHP14-AGY45,0)))),0)),0)</f>
        <v>　</v>
      </c>
      <c r="AHP45" s="857"/>
      <c r="AHQ45" s="858"/>
      <c r="AHR45" s="856" t="str">
        <f>IFERROR(IF(OR(AGX45="日",AGX45="祝",AGX45=0,AGY45=""),"　",MAX(IF(AND(AGY45&gt;AHU14,AHA45&gt;AHS14),0,IF(AND(AGY45&lt;=AHU14,AGY45&gt;AHR14,AHA45&gt;AHS14),AHU14-AGY45,IF(AND(AGY45&lt;=AHU14,AGY45&lt;=AHR14,AHA45&gt;AHS14),AHU14-AHR14,IF(AND(AGY45&gt;AHR14,AHA45&lt;=AHS14),AHA45-AGY45,IF(AND(AGY45&lt;=AHR14,AHA45&lt;=AHS14),AHA45-AHR14,0))))),0)),0)</f>
        <v>　</v>
      </c>
      <c r="AHS45" s="857"/>
      <c r="AHT45" s="858"/>
      <c r="AHU45" s="856" t="str">
        <f>IFERROR(IF(OR(AGX45="日",AGX45="祝",AGX45=0,AGY45=""),"　",MAX(IF(AND(AGY45&lt;=AHU14,AHA45&gt;AHV14),AHV14-AHU14,IF(AHA45&lt;=AHV14,0,IF(AND(AGY45&gt;AHU14,AHA45&gt;AHV14),AHV14-AGY45,0))),0)),0)</f>
        <v>　</v>
      </c>
      <c r="AHV45" s="857"/>
      <c r="AHW45" s="858"/>
      <c r="AHX45" s="856" t="str">
        <f t="shared" si="16"/>
        <v>　</v>
      </c>
      <c r="AHY45" s="857"/>
      <c r="AHZ45" s="858"/>
      <c r="AIA45" s="859" t="str">
        <f>IF(AID45="×",TIME(0,0,0),IF(AIN4="非常勤",AHC45,AHO45))</f>
        <v>　</v>
      </c>
      <c r="AIB45" s="860"/>
      <c r="AIC45" s="861"/>
      <c r="AID45" s="352"/>
      <c r="AIE45" s="859" t="str">
        <f>IF(AIH45="×",TIME(0,0,0),IF(AIN4="非常勤",AHF45,AHR45))</f>
        <v>　</v>
      </c>
      <c r="AIF45" s="860"/>
      <c r="AIG45" s="861"/>
      <c r="AIH45" s="352"/>
      <c r="AII45" s="859" t="str">
        <f>IF(AIL45="×",TIME(0,0,0),IF(AIN4="非常勤",AHI45,AHU45))</f>
        <v>　</v>
      </c>
      <c r="AIJ45" s="860"/>
      <c r="AIK45" s="861"/>
      <c r="AIL45" s="352"/>
      <c r="AIM45" s="859" t="str">
        <f>IF(AIP45="×",TIME(0,0,0),IF(AIN4="非常勤",AHL45,AHX45))</f>
        <v>　</v>
      </c>
      <c r="AIN45" s="860"/>
      <c r="AIO45" s="861"/>
      <c r="AIP45" s="352"/>
      <c r="AIQ45" s="862"/>
      <c r="AIR45" s="863"/>
      <c r="AIS45" s="862"/>
      <c r="AIT45" s="864"/>
      <c r="AIU45" s="863"/>
      <c r="AIV45" s="865"/>
      <c r="AIW45" s="866"/>
      <c r="AIX45" s="866"/>
      <c r="AIY45" s="867"/>
      <c r="AIZ45" s="377">
        <f>$A$45</f>
        <v>31</v>
      </c>
      <c r="AJA45" s="378" t="str">
        <f>$B$45</f>
        <v>金</v>
      </c>
      <c r="AJB45" s="854"/>
      <c r="AJC45" s="855"/>
      <c r="AJD45" s="854"/>
      <c r="AJE45" s="855"/>
      <c r="AJF45" s="856" t="str">
        <f>IFERROR(IF(OR(AJA45="日",AJA45="祝",AJA45=0,AJB45=""),"　",MAX(IF(AND(AJB45&lt;=AJF14,AJD45&gt;AJG14),AJG14-AJF14,IF(AND(AJB45&gt;AJF14,AJD45&lt;=AJG14),AJD45-AJB45,IF(AND(AJB45&lt;=AJF14,AJD45&lt;=AJG14),AJD45-AJF14,IF(AND(AJB45&gt;AJF14,AJD45&gt;AJG14),AJG14-AJB45,0)))),0)),0)</f>
        <v>　</v>
      </c>
      <c r="AJG45" s="857"/>
      <c r="AJH45" s="858"/>
      <c r="AJI45" s="856" t="str">
        <f>IFERROR(IF(OR(AJA45="日",AJA45="祝",AJA45=0,AJB45=""),"　",MAX(IF(AND(AJB45&gt;AJL14,AJD45&gt;AJJ14),0,IF(AND(AJB45&lt;=AJL14,AJB45&gt;AJI14,AJD45&gt;AJJ14),AJL14-AJB45,IF(AND(AJB45&lt;=AJL14,AJB45&lt;=AJI14,AJD45&gt;AJJ14),AJL14-AJI14,IF(AND(AJB45&gt;AJI14,AJD45&lt;=AJJ14),AJD45-AJB45,IF(AND(AJB45&lt;=AJI14,AJD45&lt;=AJJ14),AJD45-AJI14,0))))),0)),0)</f>
        <v>　</v>
      </c>
      <c r="AJJ45" s="857"/>
      <c r="AJK45" s="858"/>
      <c r="AJL45" s="856" t="str">
        <f>IFERROR(IF(OR(AJA45="日",AJA45="祝",AJA45=0,AJB45=""),"　",MAX(IF(AND(AJB45&lt;=AJL14,AJD45&gt;AJM14),AJM14-AJL14,IF(AJD45&lt;=AJM14,0,IF(AND(AJB45&gt;AJL14,AJD45&gt;AJM14),AJM14-AJB45,0))),0)),0)</f>
        <v>　</v>
      </c>
      <c r="AJM45" s="857"/>
      <c r="AJN45" s="858"/>
      <c r="AJO45" s="856" t="str">
        <f>IFERROR(IF(OR(AJA45="日",AJA45="祝",AJA45=0,AJB45=""),"　",MAX(IF(AJB45&gt;AJO14,AJD45-AJB45,IF(AJB45&lt;=AJO14,AJD45-AJO14,0)),0)),0)</f>
        <v>　</v>
      </c>
      <c r="AJP45" s="857"/>
      <c r="AJQ45" s="858"/>
      <c r="AJR45" s="856" t="str">
        <f>IFERROR(IF(OR(AJA45="日",AJA45="祝",AJA45=0,AJB45=""),"　",MAX(IF(AND(AJB45&lt;=AJR14,AJD45&gt;AJS14),AJS14-AJR14,IF(AND(AJB45&gt;AJR14,AJD45&lt;=AJS14),AJD45-AJB45,IF(AND(AJB45&lt;=AJR14,AJD45&lt;=AJS14),AJD45-AJR14,IF(AND(AJB45&gt;AJR14,AJD45&gt;AJS14),AJS14-AJB45,0)))),0)),0)</f>
        <v>　</v>
      </c>
      <c r="AJS45" s="857"/>
      <c r="AJT45" s="858"/>
      <c r="AJU45" s="856" t="str">
        <f>IFERROR(IF(OR(AJA45="日",AJA45="祝",AJA45=0,AJB45=""),"　",MAX(IF(AND(AJB45&gt;AJX14,AJD45&gt;AJV14),0,IF(AND(AJB45&lt;=AJX14,AJB45&gt;AJU14,AJD45&gt;AJV14),AJX14-AJB45,IF(AND(AJB45&lt;=AJX14,AJB45&lt;=AJU14,AJD45&gt;AJV14),AJX14-AJU14,IF(AND(AJB45&gt;AJU14,AJD45&lt;=AJV14),AJD45-AJB45,IF(AND(AJB45&lt;=AJU14,AJD45&lt;=AJV14),AJD45-AJU14,0))))),0)),0)</f>
        <v>　</v>
      </c>
      <c r="AJV45" s="857"/>
      <c r="AJW45" s="858"/>
      <c r="AJX45" s="856" t="str">
        <f>IFERROR(IF(OR(AJA45="日",AJA45="祝",AJA45=0,AJB45=""),"　",MAX(IF(AND(AJB45&lt;=AJX14,AJD45&gt;AJY14),AJY14-AJX14,IF(AJD45&lt;=AJY14,0,IF(AND(AJB45&gt;AJX14,AJD45&gt;AJY14),AJY14-AJB45,0))),0)),0)</f>
        <v>　</v>
      </c>
      <c r="AJY45" s="857"/>
      <c r="AJZ45" s="858"/>
      <c r="AKA45" s="856" t="str">
        <f t="shared" si="17"/>
        <v>　</v>
      </c>
      <c r="AKB45" s="857"/>
      <c r="AKC45" s="858"/>
      <c r="AKD45" s="859" t="str">
        <f>IF(AKG45="×",TIME(0,0,0),IF(AKQ4="非常勤",AJF45,AJR45))</f>
        <v>　</v>
      </c>
      <c r="AKE45" s="860"/>
      <c r="AKF45" s="861"/>
      <c r="AKG45" s="352"/>
      <c r="AKH45" s="859" t="str">
        <f>IF(AKK45="×",TIME(0,0,0),IF(AKQ4="非常勤",AJI45,AJU45))</f>
        <v>　</v>
      </c>
      <c r="AKI45" s="860"/>
      <c r="AKJ45" s="861"/>
      <c r="AKK45" s="352"/>
      <c r="AKL45" s="859" t="str">
        <f>IF(AKO45="×",TIME(0,0,0),IF(AKQ4="非常勤",AJL45,AJX45))</f>
        <v>　</v>
      </c>
      <c r="AKM45" s="860"/>
      <c r="AKN45" s="861"/>
      <c r="AKO45" s="352"/>
      <c r="AKP45" s="859" t="str">
        <f>IF(AKS45="×",TIME(0,0,0),IF(AKQ4="非常勤",AJO45,AKA45))</f>
        <v>　</v>
      </c>
      <c r="AKQ45" s="860"/>
      <c r="AKR45" s="861"/>
      <c r="AKS45" s="352"/>
      <c r="AKT45" s="862"/>
      <c r="AKU45" s="863"/>
      <c r="AKV45" s="862"/>
      <c r="AKW45" s="864"/>
      <c r="AKX45" s="863"/>
      <c r="AKY45" s="865"/>
      <c r="AKZ45" s="866"/>
      <c r="ALA45" s="866"/>
      <c r="ALB45" s="867"/>
      <c r="ALC45" s="377">
        <f>$A$45</f>
        <v>31</v>
      </c>
      <c r="ALD45" s="378" t="str">
        <f>$B$45</f>
        <v>金</v>
      </c>
      <c r="ALE45" s="854"/>
      <c r="ALF45" s="855"/>
      <c r="ALG45" s="854"/>
      <c r="ALH45" s="855"/>
      <c r="ALI45" s="856" t="str">
        <f>IFERROR(IF(OR(ALD45="日",ALD45="祝",ALD45=0,ALE45=""),"　",MAX(IF(AND(ALE45&lt;=ALI14,ALG45&gt;ALJ14),ALJ14-ALI14,IF(AND(ALE45&gt;ALI14,ALG45&lt;=ALJ14),ALG45-ALE45,IF(AND(ALE45&lt;=ALI14,ALG45&lt;=ALJ14),ALG45-ALI14,IF(AND(ALE45&gt;ALI14,ALG45&gt;ALJ14),ALJ14-ALE45,0)))),0)),0)</f>
        <v>　</v>
      </c>
      <c r="ALJ45" s="857"/>
      <c r="ALK45" s="858"/>
      <c r="ALL45" s="856" t="str">
        <f>IFERROR(IF(OR(ALD45="日",ALD45="祝",ALD45=0,ALE45=""),"　",MAX(IF(AND(ALE45&gt;ALO14,ALG45&gt;ALM14),0,IF(AND(ALE45&lt;=ALO14,ALE45&gt;ALL14,ALG45&gt;ALM14),ALO14-ALE45,IF(AND(ALE45&lt;=ALO14,ALE45&lt;=ALL14,ALG45&gt;ALM14),ALO14-ALL14,IF(AND(ALE45&gt;ALL14,ALG45&lt;=ALM14),ALG45-ALE45,IF(AND(ALE45&lt;=ALL14,ALG45&lt;=ALM14),ALG45-ALL14,0))))),0)),0)</f>
        <v>　</v>
      </c>
      <c r="ALM45" s="857"/>
      <c r="ALN45" s="858"/>
      <c r="ALO45" s="856" t="str">
        <f>IFERROR(IF(OR(ALD45="日",ALD45="祝",ALD45=0,ALE45=""),"　",MAX(IF(AND(ALE45&lt;=ALO14,ALG45&gt;ALP14),ALP14-ALO14,IF(ALG45&lt;=ALP14,0,IF(AND(ALE45&gt;ALO14,ALG45&gt;ALP14),ALP14-ALE45,0))),0)),0)</f>
        <v>　</v>
      </c>
      <c r="ALP45" s="857"/>
      <c r="ALQ45" s="858"/>
      <c r="ALR45" s="856" t="str">
        <f>IFERROR(IF(OR(ALD45="日",ALD45="祝",ALD45=0,ALE45=""),"　",MAX(IF(ALE45&gt;ALR14,ALG45-ALE45,IF(ALE45&lt;=ALR14,ALG45-ALR14,0)),0)),0)</f>
        <v>　</v>
      </c>
      <c r="ALS45" s="857"/>
      <c r="ALT45" s="858"/>
      <c r="ALU45" s="856" t="str">
        <f>IFERROR(IF(OR(ALD45="日",ALD45="祝",ALD45=0,ALE45=""),"　",MAX(IF(AND(ALE45&lt;=ALU14,ALG45&gt;ALV14),ALV14-ALU14,IF(AND(ALE45&gt;ALU14,ALG45&lt;=ALV14),ALG45-ALE45,IF(AND(ALE45&lt;=ALU14,ALG45&lt;=ALV14),ALG45-ALU14,IF(AND(ALE45&gt;ALU14,ALG45&gt;ALV14),ALV14-ALE45,0)))),0)),0)</f>
        <v>　</v>
      </c>
      <c r="ALV45" s="857"/>
      <c r="ALW45" s="858"/>
      <c r="ALX45" s="856" t="str">
        <f>IFERROR(IF(OR(ALD45="日",ALD45="祝",ALD45=0,ALE45=""),"　",MAX(IF(AND(ALE45&gt;AMA14,ALG45&gt;ALY14),0,IF(AND(ALE45&lt;=AMA14,ALE45&gt;ALX14,ALG45&gt;ALY14),AMA14-ALE45,IF(AND(ALE45&lt;=AMA14,ALE45&lt;=ALX14,ALG45&gt;ALY14),AMA14-ALX14,IF(AND(ALE45&gt;ALX14,ALG45&lt;=ALY14),ALG45-ALE45,IF(AND(ALE45&lt;=ALX14,ALG45&lt;=ALY14),ALG45-ALX14,0))))),0)),0)</f>
        <v>　</v>
      </c>
      <c r="ALY45" s="857"/>
      <c r="ALZ45" s="858"/>
      <c r="AMA45" s="856" t="str">
        <f>IFERROR(IF(OR(ALD45="日",ALD45="祝",ALD45=0,ALE45=""),"　",MAX(IF(AND(ALE45&lt;=AMA14,ALG45&gt;AMB14),AMB14-AMA14,IF(ALG45&lt;=AMB14,0,IF(AND(ALE45&gt;AMA14,ALG45&gt;AMB14),AMB14-ALE45,0))),0)),0)</f>
        <v>　</v>
      </c>
      <c r="AMB45" s="857"/>
      <c r="AMC45" s="858"/>
      <c r="AMD45" s="856" t="str">
        <f t="shared" si="18"/>
        <v>　</v>
      </c>
      <c r="AME45" s="857"/>
      <c r="AMF45" s="858"/>
      <c r="AMG45" s="859" t="str">
        <f>IF(AMJ45="×",TIME(0,0,0),IF(AMT4="非常勤",ALI45,ALU45))</f>
        <v>　</v>
      </c>
      <c r="AMH45" s="860"/>
      <c r="AMI45" s="861"/>
      <c r="AMJ45" s="352"/>
      <c r="AMK45" s="859" t="str">
        <f>IF(AMN45="×",TIME(0,0,0),IF(AMT4="非常勤",ALL45,ALX45))</f>
        <v>　</v>
      </c>
      <c r="AML45" s="860"/>
      <c r="AMM45" s="861"/>
      <c r="AMN45" s="352"/>
      <c r="AMO45" s="859" t="str">
        <f>IF(AMR45="×",TIME(0,0,0),IF(AMT4="非常勤",ALO45,AMA45))</f>
        <v>　</v>
      </c>
      <c r="AMP45" s="860"/>
      <c r="AMQ45" s="861"/>
      <c r="AMR45" s="352"/>
      <c r="AMS45" s="859" t="str">
        <f>IF(AMV45="×",TIME(0,0,0),IF(AMT4="非常勤",ALR45,AMD45))</f>
        <v>　</v>
      </c>
      <c r="AMT45" s="860"/>
      <c r="AMU45" s="861"/>
      <c r="AMV45" s="352"/>
      <c r="AMW45" s="862"/>
      <c r="AMX45" s="863"/>
      <c r="AMY45" s="862"/>
      <c r="AMZ45" s="864"/>
      <c r="ANA45" s="863"/>
      <c r="ANB45" s="865"/>
      <c r="ANC45" s="866"/>
      <c r="AND45" s="866"/>
      <c r="ANE45" s="867"/>
      <c r="ANF45" s="377">
        <f>$A$45</f>
        <v>31</v>
      </c>
      <c r="ANG45" s="378" t="str">
        <f>$B$45</f>
        <v>金</v>
      </c>
      <c r="ANH45" s="854"/>
      <c r="ANI45" s="855"/>
      <c r="ANJ45" s="854"/>
      <c r="ANK45" s="855"/>
      <c r="ANL45" s="856" t="str">
        <f>IFERROR(IF(OR(ANG45="日",ANG45="祝",ANG45=0,ANH45=""),"　",MAX(IF(AND(ANH45&lt;=ANL14,ANJ45&gt;ANM14),ANM14-ANL14,IF(AND(ANH45&gt;ANL14,ANJ45&lt;=ANM14),ANJ45-ANH45,IF(AND(ANH45&lt;=ANL14,ANJ45&lt;=ANM14),ANJ45-ANL14,IF(AND(ANH45&gt;ANL14,ANJ45&gt;ANM14),ANM14-ANH45,0)))),0)),0)</f>
        <v>　</v>
      </c>
      <c r="ANM45" s="857"/>
      <c r="ANN45" s="858"/>
      <c r="ANO45" s="856" t="str">
        <f>IFERROR(IF(OR(ANG45="日",ANG45="祝",ANG45=0,ANH45=""),"　",MAX(IF(AND(ANH45&gt;ANR14,ANJ45&gt;ANP14),0,IF(AND(ANH45&lt;=ANR14,ANH45&gt;ANO14,ANJ45&gt;ANP14),ANR14-ANH45,IF(AND(ANH45&lt;=ANR14,ANH45&lt;=ANO14,ANJ45&gt;ANP14),ANR14-ANO14,IF(AND(ANH45&gt;ANO14,ANJ45&lt;=ANP14),ANJ45-ANH45,IF(AND(ANH45&lt;=ANO14,ANJ45&lt;=ANP14),ANJ45-ANO14,0))))),0)),0)</f>
        <v>　</v>
      </c>
      <c r="ANP45" s="857"/>
      <c r="ANQ45" s="858"/>
      <c r="ANR45" s="856" t="str">
        <f>IFERROR(IF(OR(ANG45="日",ANG45="祝",ANG45=0,ANH45=""),"　",MAX(IF(AND(ANH45&lt;=ANR14,ANJ45&gt;ANS14),ANS14-ANR14,IF(ANJ45&lt;=ANS14,0,IF(AND(ANH45&gt;ANR14,ANJ45&gt;ANS14),ANS14-ANH45,0))),0)),0)</f>
        <v>　</v>
      </c>
      <c r="ANS45" s="857"/>
      <c r="ANT45" s="858"/>
      <c r="ANU45" s="856" t="str">
        <f>IFERROR(IF(OR(ANG45="日",ANG45="祝",ANG45=0,ANH45=""),"　",MAX(IF(ANH45&gt;ANU14,ANJ45-ANH45,IF(ANH45&lt;=ANU14,ANJ45-ANU14,0)),0)),0)</f>
        <v>　</v>
      </c>
      <c r="ANV45" s="857"/>
      <c r="ANW45" s="858"/>
      <c r="ANX45" s="856" t="str">
        <f>IFERROR(IF(OR(ANG45="日",ANG45="祝",ANG45=0,ANH45=""),"　",MAX(IF(AND(ANH45&lt;=ANX14,ANJ45&gt;ANY14),ANY14-ANX14,IF(AND(ANH45&gt;ANX14,ANJ45&lt;=ANY14),ANJ45-ANH45,IF(AND(ANH45&lt;=ANX14,ANJ45&lt;=ANY14),ANJ45-ANX14,IF(AND(ANH45&gt;ANX14,ANJ45&gt;ANY14),ANY14-ANH45,0)))),0)),0)</f>
        <v>　</v>
      </c>
      <c r="ANY45" s="857"/>
      <c r="ANZ45" s="858"/>
      <c r="AOA45" s="856" t="str">
        <f>IFERROR(IF(OR(ANG45="日",ANG45="祝",ANG45=0,ANH45=""),"　",MAX(IF(AND(ANH45&gt;AOD14,ANJ45&gt;AOB14),0,IF(AND(ANH45&lt;=AOD14,ANH45&gt;AOA14,ANJ45&gt;AOB14),AOD14-ANH45,IF(AND(ANH45&lt;=AOD14,ANH45&lt;=AOA14,ANJ45&gt;AOB14),AOD14-AOA14,IF(AND(ANH45&gt;AOA14,ANJ45&lt;=AOB14),ANJ45-ANH45,IF(AND(ANH45&lt;=AOA14,ANJ45&lt;=AOB14),ANJ45-AOA14,0))))),0)),0)</f>
        <v>　</v>
      </c>
      <c r="AOB45" s="857"/>
      <c r="AOC45" s="858"/>
      <c r="AOD45" s="856" t="str">
        <f>IFERROR(IF(OR(ANG45="日",ANG45="祝",ANG45=0,ANH45=""),"　",MAX(IF(AND(ANH45&lt;=AOD14,ANJ45&gt;AOE14),AOE14-AOD14,IF(ANJ45&lt;=AOE14,0,IF(AND(ANH45&gt;AOD14,ANJ45&gt;AOE14),AOE14-ANH45,0))),0)),0)</f>
        <v>　</v>
      </c>
      <c r="AOE45" s="857"/>
      <c r="AOF45" s="858"/>
      <c r="AOG45" s="856" t="str">
        <f t="shared" si="19"/>
        <v>　</v>
      </c>
      <c r="AOH45" s="857"/>
      <c r="AOI45" s="858"/>
      <c r="AOJ45" s="859" t="str">
        <f>IF(AOM45="×",TIME(0,0,0),IF(AOW4="非常勤",ANL45,ANX45))</f>
        <v>　</v>
      </c>
      <c r="AOK45" s="860"/>
      <c r="AOL45" s="861"/>
      <c r="AOM45" s="352"/>
      <c r="AON45" s="859" t="str">
        <f>IF(AOQ45="×",TIME(0,0,0),IF(AOW4="非常勤",ANO45,AOA45))</f>
        <v>　</v>
      </c>
      <c r="AOO45" s="860"/>
      <c r="AOP45" s="861"/>
      <c r="AOQ45" s="352"/>
      <c r="AOR45" s="859" t="str">
        <f>IF(AOU45="×",TIME(0,0,0),IF(AOW4="非常勤",ANR45,AOD45))</f>
        <v>　</v>
      </c>
      <c r="AOS45" s="860"/>
      <c r="AOT45" s="861"/>
      <c r="AOU45" s="352"/>
      <c r="AOV45" s="859" t="str">
        <f>IF(AOY45="×",TIME(0,0,0),IF(AOW4="非常勤",ANU45,AOG45))</f>
        <v>　</v>
      </c>
      <c r="AOW45" s="860"/>
      <c r="AOX45" s="861"/>
      <c r="AOY45" s="352"/>
      <c r="AOZ45" s="862"/>
      <c r="APA45" s="863"/>
      <c r="APB45" s="862"/>
      <c r="APC45" s="864"/>
      <c r="APD45" s="863"/>
      <c r="APE45" s="865"/>
      <c r="APF45" s="866"/>
      <c r="APG45" s="866"/>
      <c r="APH45" s="867"/>
    </row>
    <row r="46" spans="1:1100" ht="24.75" customHeight="1">
      <c r="A46" s="960" t="s">
        <v>306</v>
      </c>
      <c r="B46" s="960"/>
      <c r="C46" s="960"/>
      <c r="D46" s="960"/>
      <c r="E46" s="960"/>
      <c r="F46" s="960"/>
      <c r="G46" s="827"/>
      <c r="H46" s="828"/>
      <c r="I46" s="828"/>
      <c r="J46" s="828"/>
      <c r="K46" s="828"/>
      <c r="L46" s="829"/>
      <c r="M46" s="827"/>
      <c r="N46" s="828"/>
      <c r="O46" s="828"/>
      <c r="P46" s="828"/>
      <c r="Q46" s="828"/>
      <c r="R46" s="829"/>
      <c r="S46" s="830"/>
      <c r="T46" s="831"/>
      <c r="U46" s="831"/>
      <c r="V46" s="831"/>
      <c r="W46" s="831"/>
      <c r="X46" s="831"/>
      <c r="Y46" s="830"/>
      <c r="Z46" s="831"/>
      <c r="AA46" s="831"/>
      <c r="AB46" s="831"/>
      <c r="AC46" s="831"/>
      <c r="AD46" s="831"/>
      <c r="AE46" s="833">
        <f>SUM(AE15:AG45)+SUM(AI15:AK45)</f>
        <v>0</v>
      </c>
      <c r="AF46" s="834"/>
      <c r="AG46" s="834"/>
      <c r="AH46" s="834"/>
      <c r="AI46" s="834"/>
      <c r="AJ46" s="834"/>
      <c r="AK46" s="834"/>
      <c r="AL46" s="835"/>
      <c r="AM46" s="833">
        <f>SUM(AM15:AO45)+SUM(AQ15:AS45)</f>
        <v>0</v>
      </c>
      <c r="AN46" s="834"/>
      <c r="AO46" s="834"/>
      <c r="AP46" s="834"/>
      <c r="AQ46" s="834"/>
      <c r="AR46" s="834"/>
      <c r="AS46" s="834"/>
      <c r="AT46" s="835"/>
      <c r="AU46" s="958">
        <f>SUM(AU15:AV45)</f>
        <v>0</v>
      </c>
      <c r="AV46" s="958"/>
      <c r="AW46" s="958">
        <f>SUM(AW15:AY45)</f>
        <v>0</v>
      </c>
      <c r="AX46" s="958"/>
      <c r="AY46" s="958"/>
      <c r="AZ46" s="839"/>
      <c r="BA46" s="840"/>
      <c r="BB46" s="840"/>
      <c r="BC46" s="841"/>
      <c r="BD46" s="824" t="s">
        <v>306</v>
      </c>
      <c r="BE46" s="825"/>
      <c r="BF46" s="825"/>
      <c r="BG46" s="825"/>
      <c r="BH46" s="825"/>
      <c r="BI46" s="826"/>
      <c r="BJ46" s="827"/>
      <c r="BK46" s="828"/>
      <c r="BL46" s="828"/>
      <c r="BM46" s="828"/>
      <c r="BN46" s="828"/>
      <c r="BO46" s="829"/>
      <c r="BP46" s="827"/>
      <c r="BQ46" s="828"/>
      <c r="BR46" s="828"/>
      <c r="BS46" s="828"/>
      <c r="BT46" s="828"/>
      <c r="BU46" s="829"/>
      <c r="BV46" s="830"/>
      <c r="BW46" s="831"/>
      <c r="BX46" s="831"/>
      <c r="BY46" s="831"/>
      <c r="BZ46" s="831"/>
      <c r="CA46" s="832"/>
      <c r="CB46" s="830"/>
      <c r="CC46" s="831"/>
      <c r="CD46" s="831"/>
      <c r="CE46" s="831"/>
      <c r="CF46" s="831"/>
      <c r="CG46" s="832"/>
      <c r="CH46" s="833">
        <f>SUM(CH15:CJ45)+SUM(CL15:CN45)</f>
        <v>0</v>
      </c>
      <c r="CI46" s="834"/>
      <c r="CJ46" s="834"/>
      <c r="CK46" s="834"/>
      <c r="CL46" s="834"/>
      <c r="CM46" s="834"/>
      <c r="CN46" s="834"/>
      <c r="CO46" s="835"/>
      <c r="CP46" s="833">
        <f>SUM(CP15:CR45)+SUM(CT15:CV45)</f>
        <v>0</v>
      </c>
      <c r="CQ46" s="834"/>
      <c r="CR46" s="834"/>
      <c r="CS46" s="834"/>
      <c r="CT46" s="834"/>
      <c r="CU46" s="834"/>
      <c r="CV46" s="834"/>
      <c r="CW46" s="835"/>
      <c r="CX46" s="836">
        <f>SUM(CX15:CY45)</f>
        <v>0</v>
      </c>
      <c r="CY46" s="837"/>
      <c r="CZ46" s="836">
        <f>SUM(CZ15:DB45)</f>
        <v>0</v>
      </c>
      <c r="DA46" s="838"/>
      <c r="DB46" s="837"/>
      <c r="DC46" s="839"/>
      <c r="DD46" s="840"/>
      <c r="DE46" s="840"/>
      <c r="DF46" s="841"/>
      <c r="DG46" s="824" t="s">
        <v>306</v>
      </c>
      <c r="DH46" s="825"/>
      <c r="DI46" s="825"/>
      <c r="DJ46" s="825"/>
      <c r="DK46" s="825"/>
      <c r="DL46" s="826"/>
      <c r="DM46" s="827"/>
      <c r="DN46" s="828"/>
      <c r="DO46" s="828"/>
      <c r="DP46" s="828"/>
      <c r="DQ46" s="828"/>
      <c r="DR46" s="829"/>
      <c r="DS46" s="827"/>
      <c r="DT46" s="828"/>
      <c r="DU46" s="828"/>
      <c r="DV46" s="828"/>
      <c r="DW46" s="828"/>
      <c r="DX46" s="829"/>
      <c r="DY46" s="830"/>
      <c r="DZ46" s="831"/>
      <c r="EA46" s="831"/>
      <c r="EB46" s="831"/>
      <c r="EC46" s="831"/>
      <c r="ED46" s="832"/>
      <c r="EE46" s="830"/>
      <c r="EF46" s="831"/>
      <c r="EG46" s="831"/>
      <c r="EH46" s="831"/>
      <c r="EI46" s="831"/>
      <c r="EJ46" s="832"/>
      <c r="EK46" s="833">
        <f>SUM(EK15:EM45)+SUM(EO15:EQ45)</f>
        <v>0</v>
      </c>
      <c r="EL46" s="834"/>
      <c r="EM46" s="834"/>
      <c r="EN46" s="834"/>
      <c r="EO46" s="834"/>
      <c r="EP46" s="834"/>
      <c r="EQ46" s="834"/>
      <c r="ER46" s="835"/>
      <c r="ES46" s="833">
        <f>SUM(ES15:EU45)+SUM(EW15:EY45)</f>
        <v>0</v>
      </c>
      <c r="ET46" s="834"/>
      <c r="EU46" s="834"/>
      <c r="EV46" s="834"/>
      <c r="EW46" s="834"/>
      <c r="EX46" s="834"/>
      <c r="EY46" s="834"/>
      <c r="EZ46" s="835"/>
      <c r="FA46" s="836">
        <f>SUM(FA15:FB45)</f>
        <v>0</v>
      </c>
      <c r="FB46" s="837"/>
      <c r="FC46" s="836">
        <f>SUM(FC15:FE45)</f>
        <v>0</v>
      </c>
      <c r="FD46" s="838"/>
      <c r="FE46" s="837"/>
      <c r="FF46" s="839"/>
      <c r="FG46" s="840"/>
      <c r="FH46" s="840"/>
      <c r="FI46" s="841"/>
      <c r="FJ46" s="824" t="s">
        <v>306</v>
      </c>
      <c r="FK46" s="825"/>
      <c r="FL46" s="825"/>
      <c r="FM46" s="825"/>
      <c r="FN46" s="825"/>
      <c r="FO46" s="826"/>
      <c r="FP46" s="827"/>
      <c r="FQ46" s="828"/>
      <c r="FR46" s="828"/>
      <c r="FS46" s="828"/>
      <c r="FT46" s="828"/>
      <c r="FU46" s="829"/>
      <c r="FV46" s="827"/>
      <c r="FW46" s="828"/>
      <c r="FX46" s="828"/>
      <c r="FY46" s="828"/>
      <c r="FZ46" s="828"/>
      <c r="GA46" s="829"/>
      <c r="GB46" s="830"/>
      <c r="GC46" s="831"/>
      <c r="GD46" s="831"/>
      <c r="GE46" s="831"/>
      <c r="GF46" s="831"/>
      <c r="GG46" s="832"/>
      <c r="GH46" s="830"/>
      <c r="GI46" s="831"/>
      <c r="GJ46" s="831"/>
      <c r="GK46" s="831"/>
      <c r="GL46" s="831"/>
      <c r="GM46" s="832"/>
      <c r="GN46" s="833">
        <f>SUM(GN15:GP45)+SUM(GR15:GT45)</f>
        <v>0</v>
      </c>
      <c r="GO46" s="834"/>
      <c r="GP46" s="834"/>
      <c r="GQ46" s="834"/>
      <c r="GR46" s="834"/>
      <c r="GS46" s="834"/>
      <c r="GT46" s="834"/>
      <c r="GU46" s="835"/>
      <c r="GV46" s="833">
        <f>SUM(GV15:GX45)+SUM(GZ15:HB45)</f>
        <v>0</v>
      </c>
      <c r="GW46" s="834"/>
      <c r="GX46" s="834"/>
      <c r="GY46" s="834"/>
      <c r="GZ46" s="834"/>
      <c r="HA46" s="834"/>
      <c r="HB46" s="834"/>
      <c r="HC46" s="835"/>
      <c r="HD46" s="836">
        <f>SUM(HD15:HE45)</f>
        <v>0</v>
      </c>
      <c r="HE46" s="837"/>
      <c r="HF46" s="836">
        <f>SUM(HF15:HH45)</f>
        <v>0</v>
      </c>
      <c r="HG46" s="838"/>
      <c r="HH46" s="837"/>
      <c r="HI46" s="839"/>
      <c r="HJ46" s="840"/>
      <c r="HK46" s="840"/>
      <c r="HL46" s="841"/>
      <c r="HM46" s="824" t="s">
        <v>306</v>
      </c>
      <c r="HN46" s="825"/>
      <c r="HO46" s="825"/>
      <c r="HP46" s="825"/>
      <c r="HQ46" s="825"/>
      <c r="HR46" s="826"/>
      <c r="HS46" s="827"/>
      <c r="HT46" s="828"/>
      <c r="HU46" s="828"/>
      <c r="HV46" s="828"/>
      <c r="HW46" s="828"/>
      <c r="HX46" s="829"/>
      <c r="HY46" s="827"/>
      <c r="HZ46" s="828"/>
      <c r="IA46" s="828"/>
      <c r="IB46" s="828"/>
      <c r="IC46" s="828"/>
      <c r="ID46" s="829"/>
      <c r="IE46" s="830"/>
      <c r="IF46" s="831"/>
      <c r="IG46" s="831"/>
      <c r="IH46" s="831"/>
      <c r="II46" s="831"/>
      <c r="IJ46" s="832"/>
      <c r="IK46" s="830"/>
      <c r="IL46" s="831"/>
      <c r="IM46" s="831"/>
      <c r="IN46" s="831"/>
      <c r="IO46" s="831"/>
      <c r="IP46" s="832"/>
      <c r="IQ46" s="833">
        <f>SUM(IQ15:IS45)+SUM(IU15:IW45)</f>
        <v>0</v>
      </c>
      <c r="IR46" s="834"/>
      <c r="IS46" s="834"/>
      <c r="IT46" s="834"/>
      <c r="IU46" s="834"/>
      <c r="IV46" s="834"/>
      <c r="IW46" s="834"/>
      <c r="IX46" s="835"/>
      <c r="IY46" s="833">
        <f>SUM(IY15:JA45)+SUM(JC15:JE45)</f>
        <v>0</v>
      </c>
      <c r="IZ46" s="834"/>
      <c r="JA46" s="834"/>
      <c r="JB46" s="834"/>
      <c r="JC46" s="834"/>
      <c r="JD46" s="834"/>
      <c r="JE46" s="834"/>
      <c r="JF46" s="835"/>
      <c r="JG46" s="836">
        <f>SUM(JG15:JH45)</f>
        <v>0</v>
      </c>
      <c r="JH46" s="837"/>
      <c r="JI46" s="836">
        <f>SUM(JI15:JK45)</f>
        <v>0</v>
      </c>
      <c r="JJ46" s="838"/>
      <c r="JK46" s="837"/>
      <c r="JL46" s="839"/>
      <c r="JM46" s="840"/>
      <c r="JN46" s="840"/>
      <c r="JO46" s="841"/>
      <c r="JP46" s="824" t="s">
        <v>306</v>
      </c>
      <c r="JQ46" s="825"/>
      <c r="JR46" s="825"/>
      <c r="JS46" s="825"/>
      <c r="JT46" s="825"/>
      <c r="JU46" s="826"/>
      <c r="JV46" s="827"/>
      <c r="JW46" s="828"/>
      <c r="JX46" s="828"/>
      <c r="JY46" s="828"/>
      <c r="JZ46" s="828"/>
      <c r="KA46" s="829"/>
      <c r="KB46" s="827"/>
      <c r="KC46" s="828"/>
      <c r="KD46" s="828"/>
      <c r="KE46" s="828"/>
      <c r="KF46" s="828"/>
      <c r="KG46" s="829"/>
      <c r="KH46" s="830"/>
      <c r="KI46" s="831"/>
      <c r="KJ46" s="831"/>
      <c r="KK46" s="831"/>
      <c r="KL46" s="831"/>
      <c r="KM46" s="832"/>
      <c r="KN46" s="830"/>
      <c r="KO46" s="831"/>
      <c r="KP46" s="831"/>
      <c r="KQ46" s="831"/>
      <c r="KR46" s="831"/>
      <c r="KS46" s="832"/>
      <c r="KT46" s="833">
        <f>SUM(KT15:KV45)+SUM(KX15:KZ45)</f>
        <v>0</v>
      </c>
      <c r="KU46" s="834"/>
      <c r="KV46" s="834"/>
      <c r="KW46" s="834"/>
      <c r="KX46" s="834"/>
      <c r="KY46" s="834"/>
      <c r="KZ46" s="834"/>
      <c r="LA46" s="835"/>
      <c r="LB46" s="833">
        <f>SUM(LB15:LD45)+SUM(LF15:LH45)</f>
        <v>0</v>
      </c>
      <c r="LC46" s="834"/>
      <c r="LD46" s="834"/>
      <c r="LE46" s="834"/>
      <c r="LF46" s="834"/>
      <c r="LG46" s="834"/>
      <c r="LH46" s="834"/>
      <c r="LI46" s="835"/>
      <c r="LJ46" s="836">
        <f>SUM(LJ15:LK45)</f>
        <v>0</v>
      </c>
      <c r="LK46" s="837"/>
      <c r="LL46" s="836">
        <f>SUM(LL15:LN45)</f>
        <v>0</v>
      </c>
      <c r="LM46" s="838"/>
      <c r="LN46" s="837"/>
      <c r="LO46" s="839"/>
      <c r="LP46" s="840"/>
      <c r="LQ46" s="840"/>
      <c r="LR46" s="841"/>
      <c r="LS46" s="824" t="s">
        <v>306</v>
      </c>
      <c r="LT46" s="825"/>
      <c r="LU46" s="825"/>
      <c r="LV46" s="825"/>
      <c r="LW46" s="825"/>
      <c r="LX46" s="826"/>
      <c r="LY46" s="827"/>
      <c r="LZ46" s="828"/>
      <c r="MA46" s="828"/>
      <c r="MB46" s="828"/>
      <c r="MC46" s="828"/>
      <c r="MD46" s="829"/>
      <c r="ME46" s="827"/>
      <c r="MF46" s="828"/>
      <c r="MG46" s="828"/>
      <c r="MH46" s="828"/>
      <c r="MI46" s="828"/>
      <c r="MJ46" s="829"/>
      <c r="MK46" s="830"/>
      <c r="ML46" s="831"/>
      <c r="MM46" s="831"/>
      <c r="MN46" s="831"/>
      <c r="MO46" s="831"/>
      <c r="MP46" s="832"/>
      <c r="MQ46" s="830"/>
      <c r="MR46" s="831"/>
      <c r="MS46" s="831"/>
      <c r="MT46" s="831"/>
      <c r="MU46" s="831"/>
      <c r="MV46" s="832"/>
      <c r="MW46" s="833">
        <f>SUM(MW15:MY45)+SUM(NA15:NC45)</f>
        <v>0</v>
      </c>
      <c r="MX46" s="834"/>
      <c r="MY46" s="834"/>
      <c r="MZ46" s="834"/>
      <c r="NA46" s="834"/>
      <c r="NB46" s="834"/>
      <c r="NC46" s="834"/>
      <c r="ND46" s="835"/>
      <c r="NE46" s="833">
        <f>SUM(NE15:NG45)+SUM(NI15:NK45)</f>
        <v>0</v>
      </c>
      <c r="NF46" s="834"/>
      <c r="NG46" s="834"/>
      <c r="NH46" s="834"/>
      <c r="NI46" s="834"/>
      <c r="NJ46" s="834"/>
      <c r="NK46" s="834"/>
      <c r="NL46" s="835"/>
      <c r="NM46" s="836">
        <f>SUM(NM15:NN45)</f>
        <v>0</v>
      </c>
      <c r="NN46" s="837"/>
      <c r="NO46" s="836">
        <f>SUM(NO15:NQ45)</f>
        <v>0</v>
      </c>
      <c r="NP46" s="838"/>
      <c r="NQ46" s="837"/>
      <c r="NR46" s="839"/>
      <c r="NS46" s="840"/>
      <c r="NT46" s="840"/>
      <c r="NU46" s="841"/>
      <c r="NV46" s="824" t="s">
        <v>306</v>
      </c>
      <c r="NW46" s="825"/>
      <c r="NX46" s="825"/>
      <c r="NY46" s="825"/>
      <c r="NZ46" s="825"/>
      <c r="OA46" s="826"/>
      <c r="OB46" s="827"/>
      <c r="OC46" s="828"/>
      <c r="OD46" s="828"/>
      <c r="OE46" s="828"/>
      <c r="OF46" s="828"/>
      <c r="OG46" s="829"/>
      <c r="OH46" s="827"/>
      <c r="OI46" s="828"/>
      <c r="OJ46" s="828"/>
      <c r="OK46" s="828"/>
      <c r="OL46" s="828"/>
      <c r="OM46" s="829"/>
      <c r="ON46" s="830"/>
      <c r="OO46" s="831"/>
      <c r="OP46" s="831"/>
      <c r="OQ46" s="831"/>
      <c r="OR46" s="831"/>
      <c r="OS46" s="832"/>
      <c r="OT46" s="830"/>
      <c r="OU46" s="831"/>
      <c r="OV46" s="831"/>
      <c r="OW46" s="831"/>
      <c r="OX46" s="831"/>
      <c r="OY46" s="832"/>
      <c r="OZ46" s="833">
        <f>SUM(OZ15:PB45)+SUM(PD15:PF45)</f>
        <v>0</v>
      </c>
      <c r="PA46" s="834"/>
      <c r="PB46" s="834"/>
      <c r="PC46" s="834"/>
      <c r="PD46" s="834"/>
      <c r="PE46" s="834"/>
      <c r="PF46" s="834"/>
      <c r="PG46" s="835"/>
      <c r="PH46" s="833">
        <f>SUM(PH15:PJ45)+SUM(PL15:PN45)</f>
        <v>0</v>
      </c>
      <c r="PI46" s="834"/>
      <c r="PJ46" s="834"/>
      <c r="PK46" s="834"/>
      <c r="PL46" s="834"/>
      <c r="PM46" s="834"/>
      <c r="PN46" s="834"/>
      <c r="PO46" s="835"/>
      <c r="PP46" s="836">
        <f>SUM(PP15:PQ45)</f>
        <v>0</v>
      </c>
      <c r="PQ46" s="837"/>
      <c r="PR46" s="836">
        <f>SUM(PR15:PT45)</f>
        <v>0</v>
      </c>
      <c r="PS46" s="838"/>
      <c r="PT46" s="837"/>
      <c r="PU46" s="839"/>
      <c r="PV46" s="840"/>
      <c r="PW46" s="840"/>
      <c r="PX46" s="841"/>
      <c r="PY46" s="824" t="s">
        <v>306</v>
      </c>
      <c r="PZ46" s="825"/>
      <c r="QA46" s="825"/>
      <c r="QB46" s="825"/>
      <c r="QC46" s="825"/>
      <c r="QD46" s="826"/>
      <c r="QE46" s="827"/>
      <c r="QF46" s="828"/>
      <c r="QG46" s="828"/>
      <c r="QH46" s="828"/>
      <c r="QI46" s="828"/>
      <c r="QJ46" s="829"/>
      <c r="QK46" s="827"/>
      <c r="QL46" s="828"/>
      <c r="QM46" s="828"/>
      <c r="QN46" s="828"/>
      <c r="QO46" s="828"/>
      <c r="QP46" s="829"/>
      <c r="QQ46" s="830"/>
      <c r="QR46" s="831"/>
      <c r="QS46" s="831"/>
      <c r="QT46" s="831"/>
      <c r="QU46" s="831"/>
      <c r="QV46" s="832"/>
      <c r="QW46" s="830"/>
      <c r="QX46" s="831"/>
      <c r="QY46" s="831"/>
      <c r="QZ46" s="831"/>
      <c r="RA46" s="831"/>
      <c r="RB46" s="832"/>
      <c r="RC46" s="833">
        <f>SUM(RC15:RE45)+SUM(RG15:RI45)</f>
        <v>0</v>
      </c>
      <c r="RD46" s="834"/>
      <c r="RE46" s="834"/>
      <c r="RF46" s="834"/>
      <c r="RG46" s="834"/>
      <c r="RH46" s="834"/>
      <c r="RI46" s="834"/>
      <c r="RJ46" s="835"/>
      <c r="RK46" s="833">
        <f>SUM(RK15:RM45)+SUM(RO15:RQ45)</f>
        <v>0</v>
      </c>
      <c r="RL46" s="834"/>
      <c r="RM46" s="834"/>
      <c r="RN46" s="834"/>
      <c r="RO46" s="834"/>
      <c r="RP46" s="834"/>
      <c r="RQ46" s="834"/>
      <c r="RR46" s="835"/>
      <c r="RS46" s="836">
        <f>SUM(RS15:RT45)</f>
        <v>0</v>
      </c>
      <c r="RT46" s="837"/>
      <c r="RU46" s="836">
        <f>SUM(RU15:RW45)</f>
        <v>0</v>
      </c>
      <c r="RV46" s="838"/>
      <c r="RW46" s="837"/>
      <c r="RX46" s="839"/>
      <c r="RY46" s="840"/>
      <c r="RZ46" s="840"/>
      <c r="SA46" s="841"/>
      <c r="SB46" s="824" t="s">
        <v>306</v>
      </c>
      <c r="SC46" s="825"/>
      <c r="SD46" s="825"/>
      <c r="SE46" s="825"/>
      <c r="SF46" s="825"/>
      <c r="SG46" s="826"/>
      <c r="SH46" s="827"/>
      <c r="SI46" s="828"/>
      <c r="SJ46" s="828"/>
      <c r="SK46" s="828"/>
      <c r="SL46" s="828"/>
      <c r="SM46" s="829"/>
      <c r="SN46" s="827"/>
      <c r="SO46" s="828"/>
      <c r="SP46" s="828"/>
      <c r="SQ46" s="828"/>
      <c r="SR46" s="828"/>
      <c r="SS46" s="829"/>
      <c r="ST46" s="830"/>
      <c r="SU46" s="831"/>
      <c r="SV46" s="831"/>
      <c r="SW46" s="831"/>
      <c r="SX46" s="831"/>
      <c r="SY46" s="832"/>
      <c r="SZ46" s="830"/>
      <c r="TA46" s="831"/>
      <c r="TB46" s="831"/>
      <c r="TC46" s="831"/>
      <c r="TD46" s="831"/>
      <c r="TE46" s="832"/>
      <c r="TF46" s="833">
        <f>SUM(TF15:TH45)+SUM(TJ15:TL45)</f>
        <v>0</v>
      </c>
      <c r="TG46" s="834"/>
      <c r="TH46" s="834"/>
      <c r="TI46" s="834"/>
      <c r="TJ46" s="834"/>
      <c r="TK46" s="834"/>
      <c r="TL46" s="834"/>
      <c r="TM46" s="835"/>
      <c r="TN46" s="833">
        <f>SUM(TN15:TP45)+SUM(TR15:TT45)</f>
        <v>0</v>
      </c>
      <c r="TO46" s="834"/>
      <c r="TP46" s="834"/>
      <c r="TQ46" s="834"/>
      <c r="TR46" s="834"/>
      <c r="TS46" s="834"/>
      <c r="TT46" s="834"/>
      <c r="TU46" s="835"/>
      <c r="TV46" s="836">
        <f>SUM(TV15:TW45)</f>
        <v>0</v>
      </c>
      <c r="TW46" s="837"/>
      <c r="TX46" s="836">
        <f>SUM(TX15:TZ45)</f>
        <v>0</v>
      </c>
      <c r="TY46" s="838"/>
      <c r="TZ46" s="837"/>
      <c r="UA46" s="839"/>
      <c r="UB46" s="840"/>
      <c r="UC46" s="840"/>
      <c r="UD46" s="841"/>
      <c r="UE46" s="824" t="s">
        <v>306</v>
      </c>
      <c r="UF46" s="825"/>
      <c r="UG46" s="825"/>
      <c r="UH46" s="825"/>
      <c r="UI46" s="825"/>
      <c r="UJ46" s="826"/>
      <c r="UK46" s="827"/>
      <c r="UL46" s="828"/>
      <c r="UM46" s="828"/>
      <c r="UN46" s="828"/>
      <c r="UO46" s="828"/>
      <c r="UP46" s="829"/>
      <c r="UQ46" s="827"/>
      <c r="UR46" s="828"/>
      <c r="US46" s="828"/>
      <c r="UT46" s="828"/>
      <c r="UU46" s="828"/>
      <c r="UV46" s="829"/>
      <c r="UW46" s="830"/>
      <c r="UX46" s="831"/>
      <c r="UY46" s="831"/>
      <c r="UZ46" s="831"/>
      <c r="VA46" s="831"/>
      <c r="VB46" s="832"/>
      <c r="VC46" s="830"/>
      <c r="VD46" s="831"/>
      <c r="VE46" s="831"/>
      <c r="VF46" s="831"/>
      <c r="VG46" s="831"/>
      <c r="VH46" s="832"/>
      <c r="VI46" s="833">
        <f>SUM(VI15:VK45)+SUM(VM15:VO45)</f>
        <v>0</v>
      </c>
      <c r="VJ46" s="834"/>
      <c r="VK46" s="834"/>
      <c r="VL46" s="834"/>
      <c r="VM46" s="834"/>
      <c r="VN46" s="834"/>
      <c r="VO46" s="834"/>
      <c r="VP46" s="835"/>
      <c r="VQ46" s="833">
        <f>SUM(VQ15:VS45)+SUM(VU15:VW45)</f>
        <v>0</v>
      </c>
      <c r="VR46" s="834"/>
      <c r="VS46" s="834"/>
      <c r="VT46" s="834"/>
      <c r="VU46" s="834"/>
      <c r="VV46" s="834"/>
      <c r="VW46" s="834"/>
      <c r="VX46" s="835"/>
      <c r="VY46" s="836">
        <f>SUM(VY15:VZ45)</f>
        <v>0</v>
      </c>
      <c r="VZ46" s="837"/>
      <c r="WA46" s="836">
        <f>SUM(WA15:WC45)</f>
        <v>0</v>
      </c>
      <c r="WB46" s="838"/>
      <c r="WC46" s="837"/>
      <c r="WD46" s="839"/>
      <c r="WE46" s="840"/>
      <c r="WF46" s="840"/>
      <c r="WG46" s="841"/>
      <c r="WH46" s="824" t="s">
        <v>306</v>
      </c>
      <c r="WI46" s="825"/>
      <c r="WJ46" s="825"/>
      <c r="WK46" s="825"/>
      <c r="WL46" s="825"/>
      <c r="WM46" s="826"/>
      <c r="WN46" s="827"/>
      <c r="WO46" s="828"/>
      <c r="WP46" s="828"/>
      <c r="WQ46" s="828"/>
      <c r="WR46" s="828"/>
      <c r="WS46" s="829"/>
      <c r="WT46" s="827"/>
      <c r="WU46" s="828"/>
      <c r="WV46" s="828"/>
      <c r="WW46" s="828"/>
      <c r="WX46" s="828"/>
      <c r="WY46" s="829"/>
      <c r="WZ46" s="830"/>
      <c r="XA46" s="831"/>
      <c r="XB46" s="831"/>
      <c r="XC46" s="831"/>
      <c r="XD46" s="831"/>
      <c r="XE46" s="832"/>
      <c r="XF46" s="830"/>
      <c r="XG46" s="831"/>
      <c r="XH46" s="831"/>
      <c r="XI46" s="831"/>
      <c r="XJ46" s="831"/>
      <c r="XK46" s="832"/>
      <c r="XL46" s="833">
        <f>SUM(XL15:XN45)+SUM(XP15:XR45)</f>
        <v>0</v>
      </c>
      <c r="XM46" s="834"/>
      <c r="XN46" s="834"/>
      <c r="XO46" s="834"/>
      <c r="XP46" s="834"/>
      <c r="XQ46" s="834"/>
      <c r="XR46" s="834"/>
      <c r="XS46" s="835"/>
      <c r="XT46" s="833">
        <f>SUM(XT15:XV45)+SUM(XX15:XZ45)</f>
        <v>0</v>
      </c>
      <c r="XU46" s="834"/>
      <c r="XV46" s="834"/>
      <c r="XW46" s="834"/>
      <c r="XX46" s="834"/>
      <c r="XY46" s="834"/>
      <c r="XZ46" s="834"/>
      <c r="YA46" s="835"/>
      <c r="YB46" s="836">
        <f>SUM(YB15:YC45)</f>
        <v>0</v>
      </c>
      <c r="YC46" s="837"/>
      <c r="YD46" s="836">
        <f>SUM(YD15:YF45)</f>
        <v>0</v>
      </c>
      <c r="YE46" s="838"/>
      <c r="YF46" s="837"/>
      <c r="YG46" s="839"/>
      <c r="YH46" s="840"/>
      <c r="YI46" s="840"/>
      <c r="YJ46" s="841"/>
      <c r="YK46" s="824" t="s">
        <v>306</v>
      </c>
      <c r="YL46" s="825"/>
      <c r="YM46" s="825"/>
      <c r="YN46" s="825"/>
      <c r="YO46" s="825"/>
      <c r="YP46" s="826"/>
      <c r="YQ46" s="827"/>
      <c r="YR46" s="828"/>
      <c r="YS46" s="828"/>
      <c r="YT46" s="828"/>
      <c r="YU46" s="828"/>
      <c r="YV46" s="829"/>
      <c r="YW46" s="827"/>
      <c r="YX46" s="828"/>
      <c r="YY46" s="828"/>
      <c r="YZ46" s="828"/>
      <c r="ZA46" s="828"/>
      <c r="ZB46" s="829"/>
      <c r="ZC46" s="830"/>
      <c r="ZD46" s="831"/>
      <c r="ZE46" s="831"/>
      <c r="ZF46" s="831"/>
      <c r="ZG46" s="831"/>
      <c r="ZH46" s="832"/>
      <c r="ZI46" s="830"/>
      <c r="ZJ46" s="831"/>
      <c r="ZK46" s="831"/>
      <c r="ZL46" s="831"/>
      <c r="ZM46" s="831"/>
      <c r="ZN46" s="832"/>
      <c r="ZO46" s="833">
        <f>SUM(ZO15:ZQ45)+SUM(ZS15:ZU45)</f>
        <v>0</v>
      </c>
      <c r="ZP46" s="834"/>
      <c r="ZQ46" s="834"/>
      <c r="ZR46" s="834"/>
      <c r="ZS46" s="834"/>
      <c r="ZT46" s="834"/>
      <c r="ZU46" s="834"/>
      <c r="ZV46" s="835"/>
      <c r="ZW46" s="833">
        <f>SUM(ZW15:ZY45)+SUM(AAA15:AAC45)</f>
        <v>0</v>
      </c>
      <c r="ZX46" s="834"/>
      <c r="ZY46" s="834"/>
      <c r="ZZ46" s="834"/>
      <c r="AAA46" s="834"/>
      <c r="AAB46" s="834"/>
      <c r="AAC46" s="834"/>
      <c r="AAD46" s="835"/>
      <c r="AAE46" s="836">
        <f>SUM(AAE15:AAF45)</f>
        <v>0</v>
      </c>
      <c r="AAF46" s="837"/>
      <c r="AAG46" s="836">
        <f>SUM(AAG15:AAI45)</f>
        <v>0</v>
      </c>
      <c r="AAH46" s="838"/>
      <c r="AAI46" s="837"/>
      <c r="AAJ46" s="839"/>
      <c r="AAK46" s="840"/>
      <c r="AAL46" s="840"/>
      <c r="AAM46" s="841"/>
      <c r="AAN46" s="824" t="s">
        <v>306</v>
      </c>
      <c r="AAO46" s="825"/>
      <c r="AAP46" s="825"/>
      <c r="AAQ46" s="825"/>
      <c r="AAR46" s="825"/>
      <c r="AAS46" s="826"/>
      <c r="AAT46" s="827"/>
      <c r="AAU46" s="828"/>
      <c r="AAV46" s="828"/>
      <c r="AAW46" s="828"/>
      <c r="AAX46" s="828"/>
      <c r="AAY46" s="829"/>
      <c r="AAZ46" s="827"/>
      <c r="ABA46" s="828"/>
      <c r="ABB46" s="828"/>
      <c r="ABC46" s="828"/>
      <c r="ABD46" s="828"/>
      <c r="ABE46" s="829"/>
      <c r="ABF46" s="830"/>
      <c r="ABG46" s="831"/>
      <c r="ABH46" s="831"/>
      <c r="ABI46" s="831"/>
      <c r="ABJ46" s="831"/>
      <c r="ABK46" s="832"/>
      <c r="ABL46" s="830"/>
      <c r="ABM46" s="831"/>
      <c r="ABN46" s="831"/>
      <c r="ABO46" s="831"/>
      <c r="ABP46" s="831"/>
      <c r="ABQ46" s="832"/>
      <c r="ABR46" s="833">
        <f>SUM(ABR15:ABT45)+SUM(ABV15:ABX45)</f>
        <v>0</v>
      </c>
      <c r="ABS46" s="834"/>
      <c r="ABT46" s="834"/>
      <c r="ABU46" s="834"/>
      <c r="ABV46" s="834"/>
      <c r="ABW46" s="834"/>
      <c r="ABX46" s="834"/>
      <c r="ABY46" s="835"/>
      <c r="ABZ46" s="833">
        <f>SUM(ABZ15:ACB45)+SUM(ACD15:ACF45)</f>
        <v>0</v>
      </c>
      <c r="ACA46" s="834"/>
      <c r="ACB46" s="834"/>
      <c r="ACC46" s="834"/>
      <c r="ACD46" s="834"/>
      <c r="ACE46" s="834"/>
      <c r="ACF46" s="834"/>
      <c r="ACG46" s="835"/>
      <c r="ACH46" s="836">
        <f>SUM(ACH15:ACI45)</f>
        <v>0</v>
      </c>
      <c r="ACI46" s="837"/>
      <c r="ACJ46" s="836">
        <f>SUM(ACJ15:ACL45)</f>
        <v>0</v>
      </c>
      <c r="ACK46" s="838"/>
      <c r="ACL46" s="837"/>
      <c r="ACM46" s="839"/>
      <c r="ACN46" s="840"/>
      <c r="ACO46" s="840"/>
      <c r="ACP46" s="841"/>
      <c r="ACQ46" s="824" t="s">
        <v>306</v>
      </c>
      <c r="ACR46" s="825"/>
      <c r="ACS46" s="825"/>
      <c r="ACT46" s="825"/>
      <c r="ACU46" s="825"/>
      <c r="ACV46" s="826"/>
      <c r="ACW46" s="827"/>
      <c r="ACX46" s="828"/>
      <c r="ACY46" s="828"/>
      <c r="ACZ46" s="828"/>
      <c r="ADA46" s="828"/>
      <c r="ADB46" s="829"/>
      <c r="ADC46" s="827"/>
      <c r="ADD46" s="828"/>
      <c r="ADE46" s="828"/>
      <c r="ADF46" s="828"/>
      <c r="ADG46" s="828"/>
      <c r="ADH46" s="829"/>
      <c r="ADI46" s="830"/>
      <c r="ADJ46" s="831"/>
      <c r="ADK46" s="831"/>
      <c r="ADL46" s="831"/>
      <c r="ADM46" s="831"/>
      <c r="ADN46" s="832"/>
      <c r="ADO46" s="830"/>
      <c r="ADP46" s="831"/>
      <c r="ADQ46" s="831"/>
      <c r="ADR46" s="831"/>
      <c r="ADS46" s="831"/>
      <c r="ADT46" s="832"/>
      <c r="ADU46" s="833">
        <f>SUM(ADU15:ADW45)+SUM(ADY15:AEA45)</f>
        <v>0</v>
      </c>
      <c r="ADV46" s="834"/>
      <c r="ADW46" s="834"/>
      <c r="ADX46" s="834"/>
      <c r="ADY46" s="834"/>
      <c r="ADZ46" s="834"/>
      <c r="AEA46" s="834"/>
      <c r="AEB46" s="835"/>
      <c r="AEC46" s="833">
        <f>SUM(AEC15:AEE45)+SUM(AEG15:AEI45)</f>
        <v>0</v>
      </c>
      <c r="AED46" s="834"/>
      <c r="AEE46" s="834"/>
      <c r="AEF46" s="834"/>
      <c r="AEG46" s="834"/>
      <c r="AEH46" s="834"/>
      <c r="AEI46" s="834"/>
      <c r="AEJ46" s="835"/>
      <c r="AEK46" s="836">
        <f>SUM(AEK15:AEL45)</f>
        <v>0</v>
      </c>
      <c r="AEL46" s="837"/>
      <c r="AEM46" s="836">
        <f>SUM(AEM15:AEO45)</f>
        <v>0</v>
      </c>
      <c r="AEN46" s="838"/>
      <c r="AEO46" s="837"/>
      <c r="AEP46" s="839"/>
      <c r="AEQ46" s="840"/>
      <c r="AER46" s="840"/>
      <c r="AES46" s="841"/>
      <c r="AET46" s="824" t="s">
        <v>306</v>
      </c>
      <c r="AEU46" s="825"/>
      <c r="AEV46" s="825"/>
      <c r="AEW46" s="825"/>
      <c r="AEX46" s="825"/>
      <c r="AEY46" s="826"/>
      <c r="AEZ46" s="827"/>
      <c r="AFA46" s="828"/>
      <c r="AFB46" s="828"/>
      <c r="AFC46" s="828"/>
      <c r="AFD46" s="828"/>
      <c r="AFE46" s="829"/>
      <c r="AFF46" s="827"/>
      <c r="AFG46" s="828"/>
      <c r="AFH46" s="828"/>
      <c r="AFI46" s="828"/>
      <c r="AFJ46" s="828"/>
      <c r="AFK46" s="829"/>
      <c r="AFL46" s="830"/>
      <c r="AFM46" s="831"/>
      <c r="AFN46" s="831"/>
      <c r="AFO46" s="831"/>
      <c r="AFP46" s="831"/>
      <c r="AFQ46" s="832"/>
      <c r="AFR46" s="830"/>
      <c r="AFS46" s="831"/>
      <c r="AFT46" s="831"/>
      <c r="AFU46" s="831"/>
      <c r="AFV46" s="831"/>
      <c r="AFW46" s="832"/>
      <c r="AFX46" s="833">
        <f>SUM(AFX15:AFZ45)+SUM(AGB15:AGD45)</f>
        <v>0</v>
      </c>
      <c r="AFY46" s="834"/>
      <c r="AFZ46" s="834"/>
      <c r="AGA46" s="834"/>
      <c r="AGB46" s="834"/>
      <c r="AGC46" s="834"/>
      <c r="AGD46" s="834"/>
      <c r="AGE46" s="835"/>
      <c r="AGF46" s="833">
        <f>SUM(AGF15:AGH45)+SUM(AGJ15:AGL45)</f>
        <v>0</v>
      </c>
      <c r="AGG46" s="834"/>
      <c r="AGH46" s="834"/>
      <c r="AGI46" s="834"/>
      <c r="AGJ46" s="834"/>
      <c r="AGK46" s="834"/>
      <c r="AGL46" s="834"/>
      <c r="AGM46" s="835"/>
      <c r="AGN46" s="836">
        <f>SUM(AGN15:AGO45)</f>
        <v>0</v>
      </c>
      <c r="AGO46" s="837"/>
      <c r="AGP46" s="836">
        <f>SUM(AGP15:AGR45)</f>
        <v>0</v>
      </c>
      <c r="AGQ46" s="838"/>
      <c r="AGR46" s="837"/>
      <c r="AGS46" s="839"/>
      <c r="AGT46" s="840"/>
      <c r="AGU46" s="840"/>
      <c r="AGV46" s="841"/>
      <c r="AGW46" s="824" t="s">
        <v>306</v>
      </c>
      <c r="AGX46" s="825"/>
      <c r="AGY46" s="825"/>
      <c r="AGZ46" s="825"/>
      <c r="AHA46" s="825"/>
      <c r="AHB46" s="826"/>
      <c r="AHC46" s="827"/>
      <c r="AHD46" s="828"/>
      <c r="AHE46" s="828"/>
      <c r="AHF46" s="828"/>
      <c r="AHG46" s="828"/>
      <c r="AHH46" s="829"/>
      <c r="AHI46" s="827"/>
      <c r="AHJ46" s="828"/>
      <c r="AHK46" s="828"/>
      <c r="AHL46" s="828"/>
      <c r="AHM46" s="828"/>
      <c r="AHN46" s="829"/>
      <c r="AHO46" s="830"/>
      <c r="AHP46" s="831"/>
      <c r="AHQ46" s="831"/>
      <c r="AHR46" s="831"/>
      <c r="AHS46" s="831"/>
      <c r="AHT46" s="832"/>
      <c r="AHU46" s="830"/>
      <c r="AHV46" s="831"/>
      <c r="AHW46" s="831"/>
      <c r="AHX46" s="831"/>
      <c r="AHY46" s="831"/>
      <c r="AHZ46" s="832"/>
      <c r="AIA46" s="833">
        <f>SUM(AIA15:AIC45)+SUM(AIE15:AIG45)</f>
        <v>0</v>
      </c>
      <c r="AIB46" s="834"/>
      <c r="AIC46" s="834"/>
      <c r="AID46" s="834"/>
      <c r="AIE46" s="834"/>
      <c r="AIF46" s="834"/>
      <c r="AIG46" s="834"/>
      <c r="AIH46" s="835"/>
      <c r="AII46" s="833">
        <f>SUM(AII15:AIK45)+SUM(AIM15:AIO45)</f>
        <v>0</v>
      </c>
      <c r="AIJ46" s="834"/>
      <c r="AIK46" s="834"/>
      <c r="AIL46" s="834"/>
      <c r="AIM46" s="834"/>
      <c r="AIN46" s="834"/>
      <c r="AIO46" s="834"/>
      <c r="AIP46" s="835"/>
      <c r="AIQ46" s="836">
        <f>SUM(AIQ15:AIR45)</f>
        <v>0</v>
      </c>
      <c r="AIR46" s="837"/>
      <c r="AIS46" s="836">
        <f>SUM(AIS15:AIU45)</f>
        <v>0</v>
      </c>
      <c r="AIT46" s="838"/>
      <c r="AIU46" s="837"/>
      <c r="AIV46" s="839"/>
      <c r="AIW46" s="840"/>
      <c r="AIX46" s="840"/>
      <c r="AIY46" s="841"/>
      <c r="AIZ46" s="824" t="s">
        <v>306</v>
      </c>
      <c r="AJA46" s="825"/>
      <c r="AJB46" s="825"/>
      <c r="AJC46" s="825"/>
      <c r="AJD46" s="825"/>
      <c r="AJE46" s="826"/>
      <c r="AJF46" s="827"/>
      <c r="AJG46" s="828"/>
      <c r="AJH46" s="828"/>
      <c r="AJI46" s="828"/>
      <c r="AJJ46" s="828"/>
      <c r="AJK46" s="829"/>
      <c r="AJL46" s="827"/>
      <c r="AJM46" s="828"/>
      <c r="AJN46" s="828"/>
      <c r="AJO46" s="828"/>
      <c r="AJP46" s="828"/>
      <c r="AJQ46" s="829"/>
      <c r="AJR46" s="830"/>
      <c r="AJS46" s="831"/>
      <c r="AJT46" s="831"/>
      <c r="AJU46" s="831"/>
      <c r="AJV46" s="831"/>
      <c r="AJW46" s="832"/>
      <c r="AJX46" s="830"/>
      <c r="AJY46" s="831"/>
      <c r="AJZ46" s="831"/>
      <c r="AKA46" s="831"/>
      <c r="AKB46" s="831"/>
      <c r="AKC46" s="832"/>
      <c r="AKD46" s="833">
        <f>SUM(AKD15:AKF45)+SUM(AKH15:AKJ45)</f>
        <v>0</v>
      </c>
      <c r="AKE46" s="834"/>
      <c r="AKF46" s="834"/>
      <c r="AKG46" s="834"/>
      <c r="AKH46" s="834"/>
      <c r="AKI46" s="834"/>
      <c r="AKJ46" s="834"/>
      <c r="AKK46" s="835"/>
      <c r="AKL46" s="833">
        <f>SUM(AKL15:AKN45)+SUM(AKP15:AKR45)</f>
        <v>0</v>
      </c>
      <c r="AKM46" s="834"/>
      <c r="AKN46" s="834"/>
      <c r="AKO46" s="834"/>
      <c r="AKP46" s="834"/>
      <c r="AKQ46" s="834"/>
      <c r="AKR46" s="834"/>
      <c r="AKS46" s="835"/>
      <c r="AKT46" s="836">
        <f>SUM(AKT15:AKU45)</f>
        <v>0</v>
      </c>
      <c r="AKU46" s="837"/>
      <c r="AKV46" s="836">
        <f>SUM(AKV15:AKX45)</f>
        <v>0</v>
      </c>
      <c r="AKW46" s="838"/>
      <c r="AKX46" s="837"/>
      <c r="AKY46" s="839"/>
      <c r="AKZ46" s="840"/>
      <c r="ALA46" s="840"/>
      <c r="ALB46" s="841"/>
      <c r="ALC46" s="824" t="s">
        <v>306</v>
      </c>
      <c r="ALD46" s="825"/>
      <c r="ALE46" s="825"/>
      <c r="ALF46" s="825"/>
      <c r="ALG46" s="825"/>
      <c r="ALH46" s="826"/>
      <c r="ALI46" s="827"/>
      <c r="ALJ46" s="828"/>
      <c r="ALK46" s="828"/>
      <c r="ALL46" s="828"/>
      <c r="ALM46" s="828"/>
      <c r="ALN46" s="829"/>
      <c r="ALO46" s="827"/>
      <c r="ALP46" s="828"/>
      <c r="ALQ46" s="828"/>
      <c r="ALR46" s="828"/>
      <c r="ALS46" s="828"/>
      <c r="ALT46" s="829"/>
      <c r="ALU46" s="830"/>
      <c r="ALV46" s="831"/>
      <c r="ALW46" s="831"/>
      <c r="ALX46" s="831"/>
      <c r="ALY46" s="831"/>
      <c r="ALZ46" s="832"/>
      <c r="AMA46" s="830"/>
      <c r="AMB46" s="831"/>
      <c r="AMC46" s="831"/>
      <c r="AMD46" s="831"/>
      <c r="AME46" s="831"/>
      <c r="AMF46" s="832"/>
      <c r="AMG46" s="833">
        <f>SUM(AMG15:AMI45)+SUM(AMK15:AMM45)</f>
        <v>0</v>
      </c>
      <c r="AMH46" s="834"/>
      <c r="AMI46" s="834"/>
      <c r="AMJ46" s="834"/>
      <c r="AMK46" s="834"/>
      <c r="AML46" s="834"/>
      <c r="AMM46" s="834"/>
      <c r="AMN46" s="835"/>
      <c r="AMO46" s="833">
        <f>SUM(AMO15:AMQ45)+SUM(AMS15:AMU45)</f>
        <v>0</v>
      </c>
      <c r="AMP46" s="834"/>
      <c r="AMQ46" s="834"/>
      <c r="AMR46" s="834"/>
      <c r="AMS46" s="834"/>
      <c r="AMT46" s="834"/>
      <c r="AMU46" s="834"/>
      <c r="AMV46" s="835"/>
      <c r="AMW46" s="836">
        <f>SUM(AMW15:AMX45)</f>
        <v>0</v>
      </c>
      <c r="AMX46" s="837"/>
      <c r="AMY46" s="836">
        <f>SUM(AMY15:ANA45)</f>
        <v>0</v>
      </c>
      <c r="AMZ46" s="838"/>
      <c r="ANA46" s="837"/>
      <c r="ANB46" s="839"/>
      <c r="ANC46" s="840"/>
      <c r="AND46" s="840"/>
      <c r="ANE46" s="841"/>
      <c r="ANF46" s="824" t="s">
        <v>306</v>
      </c>
      <c r="ANG46" s="825"/>
      <c r="ANH46" s="825"/>
      <c r="ANI46" s="825"/>
      <c r="ANJ46" s="825"/>
      <c r="ANK46" s="826"/>
      <c r="ANL46" s="827"/>
      <c r="ANM46" s="828"/>
      <c r="ANN46" s="828"/>
      <c r="ANO46" s="828"/>
      <c r="ANP46" s="828"/>
      <c r="ANQ46" s="829"/>
      <c r="ANR46" s="827"/>
      <c r="ANS46" s="828"/>
      <c r="ANT46" s="828"/>
      <c r="ANU46" s="828"/>
      <c r="ANV46" s="828"/>
      <c r="ANW46" s="829"/>
      <c r="ANX46" s="830"/>
      <c r="ANY46" s="831"/>
      <c r="ANZ46" s="831"/>
      <c r="AOA46" s="831"/>
      <c r="AOB46" s="831"/>
      <c r="AOC46" s="832"/>
      <c r="AOD46" s="830"/>
      <c r="AOE46" s="831"/>
      <c r="AOF46" s="831"/>
      <c r="AOG46" s="831"/>
      <c r="AOH46" s="831"/>
      <c r="AOI46" s="832"/>
      <c r="AOJ46" s="833">
        <f>SUM(AOJ15:AOL45)+SUM(AON15:AOP45)</f>
        <v>0</v>
      </c>
      <c r="AOK46" s="834"/>
      <c r="AOL46" s="834"/>
      <c r="AOM46" s="834"/>
      <c r="AON46" s="834"/>
      <c r="AOO46" s="834"/>
      <c r="AOP46" s="834"/>
      <c r="AOQ46" s="835"/>
      <c r="AOR46" s="833">
        <f>SUM(AOR15:AOT45)+SUM(AOV15:AOX45)</f>
        <v>0</v>
      </c>
      <c r="AOS46" s="834"/>
      <c r="AOT46" s="834"/>
      <c r="AOU46" s="834"/>
      <c r="AOV46" s="834"/>
      <c r="AOW46" s="834"/>
      <c r="AOX46" s="834"/>
      <c r="AOY46" s="835"/>
      <c r="AOZ46" s="836">
        <f>SUM(AOZ15:APA45)</f>
        <v>0</v>
      </c>
      <c r="APA46" s="837"/>
      <c r="APB46" s="836">
        <f>SUM(APB15:APD45)</f>
        <v>0</v>
      </c>
      <c r="APC46" s="838"/>
      <c r="APD46" s="837"/>
      <c r="APE46" s="839"/>
      <c r="APF46" s="840"/>
      <c r="APG46" s="840"/>
      <c r="APH46" s="841"/>
    </row>
    <row r="47" spans="1:1100" ht="39" customHeight="1">
      <c r="A47" s="959" t="s">
        <v>307</v>
      </c>
      <c r="B47" s="960"/>
      <c r="C47" s="960"/>
      <c r="D47" s="960"/>
      <c r="E47" s="960"/>
      <c r="F47" s="960"/>
      <c r="G47" s="845"/>
      <c r="H47" s="846"/>
      <c r="I47" s="846"/>
      <c r="J47" s="846"/>
      <c r="K47" s="846"/>
      <c r="L47" s="846"/>
      <c r="M47" s="846"/>
      <c r="N47" s="846"/>
      <c r="O47" s="846"/>
      <c r="P47" s="846"/>
      <c r="Q47" s="846"/>
      <c r="R47" s="846"/>
      <c r="S47" s="846"/>
      <c r="T47" s="846"/>
      <c r="U47" s="846"/>
      <c r="V47" s="846"/>
      <c r="W47" s="846"/>
      <c r="X47" s="846"/>
      <c r="Y47" s="846"/>
      <c r="Z47" s="846"/>
      <c r="AA47" s="846"/>
      <c r="AB47" s="846"/>
      <c r="AC47" s="846"/>
      <c r="AD47" s="847"/>
      <c r="AE47" s="961">
        <f>AE46-AU46</f>
        <v>0</v>
      </c>
      <c r="AF47" s="961"/>
      <c r="AG47" s="961"/>
      <c r="AH47" s="961"/>
      <c r="AI47" s="961"/>
      <c r="AJ47" s="961"/>
      <c r="AK47" s="961"/>
      <c r="AL47" s="961"/>
      <c r="AM47" s="961">
        <f>AM46-AW46</f>
        <v>0</v>
      </c>
      <c r="AN47" s="961"/>
      <c r="AO47" s="961"/>
      <c r="AP47" s="961"/>
      <c r="AQ47" s="961"/>
      <c r="AR47" s="961"/>
      <c r="AS47" s="961"/>
      <c r="AT47" s="961"/>
      <c r="AU47" s="851" t="s">
        <v>313</v>
      </c>
      <c r="AV47" s="852"/>
      <c r="AW47" s="852"/>
      <c r="AX47" s="852"/>
      <c r="AY47" s="852"/>
      <c r="AZ47" s="852"/>
      <c r="BA47" s="852"/>
      <c r="BB47" s="852"/>
      <c r="BC47" s="853"/>
      <c r="BD47" s="842" t="s">
        <v>307</v>
      </c>
      <c r="BE47" s="843"/>
      <c r="BF47" s="843"/>
      <c r="BG47" s="843"/>
      <c r="BH47" s="843"/>
      <c r="BI47" s="844"/>
      <c r="BJ47" s="845"/>
      <c r="BK47" s="846"/>
      <c r="BL47" s="846"/>
      <c r="BM47" s="846"/>
      <c r="BN47" s="846"/>
      <c r="BO47" s="846"/>
      <c r="BP47" s="846"/>
      <c r="BQ47" s="846"/>
      <c r="BR47" s="846"/>
      <c r="BS47" s="846"/>
      <c r="BT47" s="846"/>
      <c r="BU47" s="846"/>
      <c r="BV47" s="846"/>
      <c r="BW47" s="846"/>
      <c r="BX47" s="846"/>
      <c r="BY47" s="846"/>
      <c r="BZ47" s="846"/>
      <c r="CA47" s="846"/>
      <c r="CB47" s="846"/>
      <c r="CC47" s="846"/>
      <c r="CD47" s="846"/>
      <c r="CE47" s="846"/>
      <c r="CF47" s="846"/>
      <c r="CG47" s="847"/>
      <c r="CH47" s="848">
        <f>CH46-CX46</f>
        <v>0</v>
      </c>
      <c r="CI47" s="849"/>
      <c r="CJ47" s="849"/>
      <c r="CK47" s="849"/>
      <c r="CL47" s="849"/>
      <c r="CM47" s="849"/>
      <c r="CN47" s="849"/>
      <c r="CO47" s="850"/>
      <c r="CP47" s="848">
        <f>CP46-CZ46</f>
        <v>0</v>
      </c>
      <c r="CQ47" s="849"/>
      <c r="CR47" s="849"/>
      <c r="CS47" s="849"/>
      <c r="CT47" s="849"/>
      <c r="CU47" s="849"/>
      <c r="CV47" s="849"/>
      <c r="CW47" s="850"/>
      <c r="CX47" s="851" t="s">
        <v>313</v>
      </c>
      <c r="CY47" s="852"/>
      <c r="CZ47" s="852"/>
      <c r="DA47" s="852"/>
      <c r="DB47" s="852"/>
      <c r="DC47" s="852"/>
      <c r="DD47" s="852"/>
      <c r="DE47" s="852"/>
      <c r="DF47" s="853"/>
      <c r="DG47" s="842" t="s">
        <v>307</v>
      </c>
      <c r="DH47" s="843"/>
      <c r="DI47" s="843"/>
      <c r="DJ47" s="843"/>
      <c r="DK47" s="843"/>
      <c r="DL47" s="844"/>
      <c r="DM47" s="845"/>
      <c r="DN47" s="846"/>
      <c r="DO47" s="846"/>
      <c r="DP47" s="846"/>
      <c r="DQ47" s="846"/>
      <c r="DR47" s="846"/>
      <c r="DS47" s="846"/>
      <c r="DT47" s="846"/>
      <c r="DU47" s="846"/>
      <c r="DV47" s="846"/>
      <c r="DW47" s="846"/>
      <c r="DX47" s="846"/>
      <c r="DY47" s="846"/>
      <c r="DZ47" s="846"/>
      <c r="EA47" s="846"/>
      <c r="EB47" s="846"/>
      <c r="EC47" s="846"/>
      <c r="ED47" s="846"/>
      <c r="EE47" s="846"/>
      <c r="EF47" s="846"/>
      <c r="EG47" s="846"/>
      <c r="EH47" s="846"/>
      <c r="EI47" s="846"/>
      <c r="EJ47" s="847"/>
      <c r="EK47" s="848">
        <f>EK46-FA46</f>
        <v>0</v>
      </c>
      <c r="EL47" s="849"/>
      <c r="EM47" s="849"/>
      <c r="EN47" s="849"/>
      <c r="EO47" s="849"/>
      <c r="EP47" s="849"/>
      <c r="EQ47" s="849"/>
      <c r="ER47" s="850"/>
      <c r="ES47" s="848">
        <f>ES46-FC46</f>
        <v>0</v>
      </c>
      <c r="ET47" s="849"/>
      <c r="EU47" s="849"/>
      <c r="EV47" s="849"/>
      <c r="EW47" s="849"/>
      <c r="EX47" s="849"/>
      <c r="EY47" s="849"/>
      <c r="EZ47" s="850"/>
      <c r="FA47" s="851" t="s">
        <v>313</v>
      </c>
      <c r="FB47" s="852"/>
      <c r="FC47" s="852"/>
      <c r="FD47" s="852"/>
      <c r="FE47" s="852"/>
      <c r="FF47" s="852"/>
      <c r="FG47" s="852"/>
      <c r="FH47" s="852"/>
      <c r="FI47" s="853"/>
      <c r="FJ47" s="842" t="s">
        <v>307</v>
      </c>
      <c r="FK47" s="843"/>
      <c r="FL47" s="843"/>
      <c r="FM47" s="843"/>
      <c r="FN47" s="843"/>
      <c r="FO47" s="844"/>
      <c r="FP47" s="845"/>
      <c r="FQ47" s="846"/>
      <c r="FR47" s="846"/>
      <c r="FS47" s="846"/>
      <c r="FT47" s="846"/>
      <c r="FU47" s="846"/>
      <c r="FV47" s="846"/>
      <c r="FW47" s="846"/>
      <c r="FX47" s="846"/>
      <c r="FY47" s="846"/>
      <c r="FZ47" s="846"/>
      <c r="GA47" s="846"/>
      <c r="GB47" s="846"/>
      <c r="GC47" s="846"/>
      <c r="GD47" s="846"/>
      <c r="GE47" s="846"/>
      <c r="GF47" s="846"/>
      <c r="GG47" s="846"/>
      <c r="GH47" s="846"/>
      <c r="GI47" s="846"/>
      <c r="GJ47" s="846"/>
      <c r="GK47" s="846"/>
      <c r="GL47" s="846"/>
      <c r="GM47" s="847"/>
      <c r="GN47" s="848">
        <f>GN46-HD46</f>
        <v>0</v>
      </c>
      <c r="GO47" s="849"/>
      <c r="GP47" s="849"/>
      <c r="GQ47" s="849"/>
      <c r="GR47" s="849"/>
      <c r="GS47" s="849"/>
      <c r="GT47" s="849"/>
      <c r="GU47" s="850"/>
      <c r="GV47" s="848">
        <f>GV46-HF46</f>
        <v>0</v>
      </c>
      <c r="GW47" s="849"/>
      <c r="GX47" s="849"/>
      <c r="GY47" s="849"/>
      <c r="GZ47" s="849"/>
      <c r="HA47" s="849"/>
      <c r="HB47" s="849"/>
      <c r="HC47" s="850"/>
      <c r="HD47" s="851" t="s">
        <v>313</v>
      </c>
      <c r="HE47" s="852"/>
      <c r="HF47" s="852"/>
      <c r="HG47" s="852"/>
      <c r="HH47" s="852"/>
      <c r="HI47" s="852"/>
      <c r="HJ47" s="852"/>
      <c r="HK47" s="852"/>
      <c r="HL47" s="853"/>
      <c r="HM47" s="842" t="s">
        <v>307</v>
      </c>
      <c r="HN47" s="843"/>
      <c r="HO47" s="843"/>
      <c r="HP47" s="843"/>
      <c r="HQ47" s="843"/>
      <c r="HR47" s="844"/>
      <c r="HS47" s="845"/>
      <c r="HT47" s="846"/>
      <c r="HU47" s="846"/>
      <c r="HV47" s="846"/>
      <c r="HW47" s="846"/>
      <c r="HX47" s="846"/>
      <c r="HY47" s="846"/>
      <c r="HZ47" s="846"/>
      <c r="IA47" s="846"/>
      <c r="IB47" s="846"/>
      <c r="IC47" s="846"/>
      <c r="ID47" s="846"/>
      <c r="IE47" s="846"/>
      <c r="IF47" s="846"/>
      <c r="IG47" s="846"/>
      <c r="IH47" s="846"/>
      <c r="II47" s="846"/>
      <c r="IJ47" s="846"/>
      <c r="IK47" s="846"/>
      <c r="IL47" s="846"/>
      <c r="IM47" s="846"/>
      <c r="IN47" s="846"/>
      <c r="IO47" s="846"/>
      <c r="IP47" s="847"/>
      <c r="IQ47" s="848">
        <f>IQ46-JG46</f>
        <v>0</v>
      </c>
      <c r="IR47" s="849"/>
      <c r="IS47" s="849"/>
      <c r="IT47" s="849"/>
      <c r="IU47" s="849"/>
      <c r="IV47" s="849"/>
      <c r="IW47" s="849"/>
      <c r="IX47" s="850"/>
      <c r="IY47" s="848">
        <f>IY46-JI46</f>
        <v>0</v>
      </c>
      <c r="IZ47" s="849"/>
      <c r="JA47" s="849"/>
      <c r="JB47" s="849"/>
      <c r="JC47" s="849"/>
      <c r="JD47" s="849"/>
      <c r="JE47" s="849"/>
      <c r="JF47" s="850"/>
      <c r="JG47" s="851" t="s">
        <v>313</v>
      </c>
      <c r="JH47" s="852"/>
      <c r="JI47" s="852"/>
      <c r="JJ47" s="852"/>
      <c r="JK47" s="852"/>
      <c r="JL47" s="852"/>
      <c r="JM47" s="852"/>
      <c r="JN47" s="852"/>
      <c r="JO47" s="853"/>
      <c r="JP47" s="842" t="s">
        <v>307</v>
      </c>
      <c r="JQ47" s="843"/>
      <c r="JR47" s="843"/>
      <c r="JS47" s="843"/>
      <c r="JT47" s="843"/>
      <c r="JU47" s="844"/>
      <c r="JV47" s="845"/>
      <c r="JW47" s="846"/>
      <c r="JX47" s="846"/>
      <c r="JY47" s="846"/>
      <c r="JZ47" s="846"/>
      <c r="KA47" s="846"/>
      <c r="KB47" s="846"/>
      <c r="KC47" s="846"/>
      <c r="KD47" s="846"/>
      <c r="KE47" s="846"/>
      <c r="KF47" s="846"/>
      <c r="KG47" s="846"/>
      <c r="KH47" s="846"/>
      <c r="KI47" s="846"/>
      <c r="KJ47" s="846"/>
      <c r="KK47" s="846"/>
      <c r="KL47" s="846"/>
      <c r="KM47" s="846"/>
      <c r="KN47" s="846"/>
      <c r="KO47" s="846"/>
      <c r="KP47" s="846"/>
      <c r="KQ47" s="846"/>
      <c r="KR47" s="846"/>
      <c r="KS47" s="847"/>
      <c r="KT47" s="848">
        <f>KT46-LJ46</f>
        <v>0</v>
      </c>
      <c r="KU47" s="849"/>
      <c r="KV47" s="849"/>
      <c r="KW47" s="849"/>
      <c r="KX47" s="849"/>
      <c r="KY47" s="849"/>
      <c r="KZ47" s="849"/>
      <c r="LA47" s="850"/>
      <c r="LB47" s="848">
        <f>LB46-LL46</f>
        <v>0</v>
      </c>
      <c r="LC47" s="849"/>
      <c r="LD47" s="849"/>
      <c r="LE47" s="849"/>
      <c r="LF47" s="849"/>
      <c r="LG47" s="849"/>
      <c r="LH47" s="849"/>
      <c r="LI47" s="850"/>
      <c r="LJ47" s="851" t="s">
        <v>313</v>
      </c>
      <c r="LK47" s="852"/>
      <c r="LL47" s="852"/>
      <c r="LM47" s="852"/>
      <c r="LN47" s="852"/>
      <c r="LO47" s="852"/>
      <c r="LP47" s="852"/>
      <c r="LQ47" s="852"/>
      <c r="LR47" s="853"/>
      <c r="LS47" s="842" t="s">
        <v>307</v>
      </c>
      <c r="LT47" s="843"/>
      <c r="LU47" s="843"/>
      <c r="LV47" s="843"/>
      <c r="LW47" s="843"/>
      <c r="LX47" s="844"/>
      <c r="LY47" s="845"/>
      <c r="LZ47" s="846"/>
      <c r="MA47" s="846"/>
      <c r="MB47" s="846"/>
      <c r="MC47" s="846"/>
      <c r="MD47" s="846"/>
      <c r="ME47" s="846"/>
      <c r="MF47" s="846"/>
      <c r="MG47" s="846"/>
      <c r="MH47" s="846"/>
      <c r="MI47" s="846"/>
      <c r="MJ47" s="846"/>
      <c r="MK47" s="846"/>
      <c r="ML47" s="846"/>
      <c r="MM47" s="846"/>
      <c r="MN47" s="846"/>
      <c r="MO47" s="846"/>
      <c r="MP47" s="846"/>
      <c r="MQ47" s="846"/>
      <c r="MR47" s="846"/>
      <c r="MS47" s="846"/>
      <c r="MT47" s="846"/>
      <c r="MU47" s="846"/>
      <c r="MV47" s="847"/>
      <c r="MW47" s="848">
        <f>MW46-NM46</f>
        <v>0</v>
      </c>
      <c r="MX47" s="849"/>
      <c r="MY47" s="849"/>
      <c r="MZ47" s="849"/>
      <c r="NA47" s="849"/>
      <c r="NB47" s="849"/>
      <c r="NC47" s="849"/>
      <c r="ND47" s="850"/>
      <c r="NE47" s="848">
        <f>NE46-NO46</f>
        <v>0</v>
      </c>
      <c r="NF47" s="849"/>
      <c r="NG47" s="849"/>
      <c r="NH47" s="849"/>
      <c r="NI47" s="849"/>
      <c r="NJ47" s="849"/>
      <c r="NK47" s="849"/>
      <c r="NL47" s="850"/>
      <c r="NM47" s="851" t="s">
        <v>313</v>
      </c>
      <c r="NN47" s="852"/>
      <c r="NO47" s="852"/>
      <c r="NP47" s="852"/>
      <c r="NQ47" s="852"/>
      <c r="NR47" s="852"/>
      <c r="NS47" s="852"/>
      <c r="NT47" s="852"/>
      <c r="NU47" s="853"/>
      <c r="NV47" s="842" t="s">
        <v>307</v>
      </c>
      <c r="NW47" s="843"/>
      <c r="NX47" s="843"/>
      <c r="NY47" s="843"/>
      <c r="NZ47" s="843"/>
      <c r="OA47" s="844"/>
      <c r="OB47" s="845"/>
      <c r="OC47" s="846"/>
      <c r="OD47" s="846"/>
      <c r="OE47" s="846"/>
      <c r="OF47" s="846"/>
      <c r="OG47" s="846"/>
      <c r="OH47" s="846"/>
      <c r="OI47" s="846"/>
      <c r="OJ47" s="846"/>
      <c r="OK47" s="846"/>
      <c r="OL47" s="846"/>
      <c r="OM47" s="846"/>
      <c r="ON47" s="846"/>
      <c r="OO47" s="846"/>
      <c r="OP47" s="846"/>
      <c r="OQ47" s="846"/>
      <c r="OR47" s="846"/>
      <c r="OS47" s="846"/>
      <c r="OT47" s="846"/>
      <c r="OU47" s="846"/>
      <c r="OV47" s="846"/>
      <c r="OW47" s="846"/>
      <c r="OX47" s="846"/>
      <c r="OY47" s="847"/>
      <c r="OZ47" s="848">
        <f>OZ46-PP46</f>
        <v>0</v>
      </c>
      <c r="PA47" s="849"/>
      <c r="PB47" s="849"/>
      <c r="PC47" s="849"/>
      <c r="PD47" s="849"/>
      <c r="PE47" s="849"/>
      <c r="PF47" s="849"/>
      <c r="PG47" s="850"/>
      <c r="PH47" s="848">
        <f>PH46-PR46</f>
        <v>0</v>
      </c>
      <c r="PI47" s="849"/>
      <c r="PJ47" s="849"/>
      <c r="PK47" s="849"/>
      <c r="PL47" s="849"/>
      <c r="PM47" s="849"/>
      <c r="PN47" s="849"/>
      <c r="PO47" s="850"/>
      <c r="PP47" s="851" t="s">
        <v>313</v>
      </c>
      <c r="PQ47" s="852"/>
      <c r="PR47" s="852"/>
      <c r="PS47" s="852"/>
      <c r="PT47" s="852"/>
      <c r="PU47" s="852"/>
      <c r="PV47" s="852"/>
      <c r="PW47" s="852"/>
      <c r="PX47" s="853"/>
      <c r="PY47" s="842" t="s">
        <v>307</v>
      </c>
      <c r="PZ47" s="843"/>
      <c r="QA47" s="843"/>
      <c r="QB47" s="843"/>
      <c r="QC47" s="843"/>
      <c r="QD47" s="844"/>
      <c r="QE47" s="845"/>
      <c r="QF47" s="846"/>
      <c r="QG47" s="846"/>
      <c r="QH47" s="846"/>
      <c r="QI47" s="846"/>
      <c r="QJ47" s="846"/>
      <c r="QK47" s="846"/>
      <c r="QL47" s="846"/>
      <c r="QM47" s="846"/>
      <c r="QN47" s="846"/>
      <c r="QO47" s="846"/>
      <c r="QP47" s="846"/>
      <c r="QQ47" s="846"/>
      <c r="QR47" s="846"/>
      <c r="QS47" s="846"/>
      <c r="QT47" s="846"/>
      <c r="QU47" s="846"/>
      <c r="QV47" s="846"/>
      <c r="QW47" s="846"/>
      <c r="QX47" s="846"/>
      <c r="QY47" s="846"/>
      <c r="QZ47" s="846"/>
      <c r="RA47" s="846"/>
      <c r="RB47" s="847"/>
      <c r="RC47" s="848">
        <f>RC46-RS46</f>
        <v>0</v>
      </c>
      <c r="RD47" s="849"/>
      <c r="RE47" s="849"/>
      <c r="RF47" s="849"/>
      <c r="RG47" s="849"/>
      <c r="RH47" s="849"/>
      <c r="RI47" s="849"/>
      <c r="RJ47" s="850"/>
      <c r="RK47" s="848">
        <f>RK46-RU46</f>
        <v>0</v>
      </c>
      <c r="RL47" s="849"/>
      <c r="RM47" s="849"/>
      <c r="RN47" s="849"/>
      <c r="RO47" s="849"/>
      <c r="RP47" s="849"/>
      <c r="RQ47" s="849"/>
      <c r="RR47" s="850"/>
      <c r="RS47" s="851" t="s">
        <v>313</v>
      </c>
      <c r="RT47" s="852"/>
      <c r="RU47" s="852"/>
      <c r="RV47" s="852"/>
      <c r="RW47" s="852"/>
      <c r="RX47" s="852"/>
      <c r="RY47" s="852"/>
      <c r="RZ47" s="852"/>
      <c r="SA47" s="853"/>
      <c r="SB47" s="842" t="s">
        <v>307</v>
      </c>
      <c r="SC47" s="843"/>
      <c r="SD47" s="843"/>
      <c r="SE47" s="843"/>
      <c r="SF47" s="843"/>
      <c r="SG47" s="844"/>
      <c r="SH47" s="845"/>
      <c r="SI47" s="846"/>
      <c r="SJ47" s="846"/>
      <c r="SK47" s="846"/>
      <c r="SL47" s="846"/>
      <c r="SM47" s="846"/>
      <c r="SN47" s="846"/>
      <c r="SO47" s="846"/>
      <c r="SP47" s="846"/>
      <c r="SQ47" s="846"/>
      <c r="SR47" s="846"/>
      <c r="SS47" s="846"/>
      <c r="ST47" s="846"/>
      <c r="SU47" s="846"/>
      <c r="SV47" s="846"/>
      <c r="SW47" s="846"/>
      <c r="SX47" s="846"/>
      <c r="SY47" s="846"/>
      <c r="SZ47" s="846"/>
      <c r="TA47" s="846"/>
      <c r="TB47" s="846"/>
      <c r="TC47" s="846"/>
      <c r="TD47" s="846"/>
      <c r="TE47" s="847"/>
      <c r="TF47" s="848">
        <f>TF46-TV46</f>
        <v>0</v>
      </c>
      <c r="TG47" s="849"/>
      <c r="TH47" s="849"/>
      <c r="TI47" s="849"/>
      <c r="TJ47" s="849"/>
      <c r="TK47" s="849"/>
      <c r="TL47" s="849"/>
      <c r="TM47" s="850"/>
      <c r="TN47" s="848">
        <f>TN46-TX46</f>
        <v>0</v>
      </c>
      <c r="TO47" s="849"/>
      <c r="TP47" s="849"/>
      <c r="TQ47" s="849"/>
      <c r="TR47" s="849"/>
      <c r="TS47" s="849"/>
      <c r="TT47" s="849"/>
      <c r="TU47" s="850"/>
      <c r="TV47" s="851" t="s">
        <v>313</v>
      </c>
      <c r="TW47" s="852"/>
      <c r="TX47" s="852"/>
      <c r="TY47" s="852"/>
      <c r="TZ47" s="852"/>
      <c r="UA47" s="852"/>
      <c r="UB47" s="852"/>
      <c r="UC47" s="852"/>
      <c r="UD47" s="853"/>
      <c r="UE47" s="842" t="s">
        <v>307</v>
      </c>
      <c r="UF47" s="843"/>
      <c r="UG47" s="843"/>
      <c r="UH47" s="843"/>
      <c r="UI47" s="843"/>
      <c r="UJ47" s="844"/>
      <c r="UK47" s="845"/>
      <c r="UL47" s="846"/>
      <c r="UM47" s="846"/>
      <c r="UN47" s="846"/>
      <c r="UO47" s="846"/>
      <c r="UP47" s="846"/>
      <c r="UQ47" s="846"/>
      <c r="UR47" s="846"/>
      <c r="US47" s="846"/>
      <c r="UT47" s="846"/>
      <c r="UU47" s="846"/>
      <c r="UV47" s="846"/>
      <c r="UW47" s="846"/>
      <c r="UX47" s="846"/>
      <c r="UY47" s="846"/>
      <c r="UZ47" s="846"/>
      <c r="VA47" s="846"/>
      <c r="VB47" s="846"/>
      <c r="VC47" s="846"/>
      <c r="VD47" s="846"/>
      <c r="VE47" s="846"/>
      <c r="VF47" s="846"/>
      <c r="VG47" s="846"/>
      <c r="VH47" s="847"/>
      <c r="VI47" s="848">
        <f>VI46-VY46</f>
        <v>0</v>
      </c>
      <c r="VJ47" s="849"/>
      <c r="VK47" s="849"/>
      <c r="VL47" s="849"/>
      <c r="VM47" s="849"/>
      <c r="VN47" s="849"/>
      <c r="VO47" s="849"/>
      <c r="VP47" s="850"/>
      <c r="VQ47" s="848">
        <f>VQ46-WA46</f>
        <v>0</v>
      </c>
      <c r="VR47" s="849"/>
      <c r="VS47" s="849"/>
      <c r="VT47" s="849"/>
      <c r="VU47" s="849"/>
      <c r="VV47" s="849"/>
      <c r="VW47" s="849"/>
      <c r="VX47" s="850"/>
      <c r="VY47" s="851" t="s">
        <v>313</v>
      </c>
      <c r="VZ47" s="852"/>
      <c r="WA47" s="852"/>
      <c r="WB47" s="852"/>
      <c r="WC47" s="852"/>
      <c r="WD47" s="852"/>
      <c r="WE47" s="852"/>
      <c r="WF47" s="852"/>
      <c r="WG47" s="853"/>
      <c r="WH47" s="842" t="s">
        <v>307</v>
      </c>
      <c r="WI47" s="843"/>
      <c r="WJ47" s="843"/>
      <c r="WK47" s="843"/>
      <c r="WL47" s="843"/>
      <c r="WM47" s="844"/>
      <c r="WN47" s="845"/>
      <c r="WO47" s="846"/>
      <c r="WP47" s="846"/>
      <c r="WQ47" s="846"/>
      <c r="WR47" s="846"/>
      <c r="WS47" s="846"/>
      <c r="WT47" s="846"/>
      <c r="WU47" s="846"/>
      <c r="WV47" s="846"/>
      <c r="WW47" s="846"/>
      <c r="WX47" s="846"/>
      <c r="WY47" s="846"/>
      <c r="WZ47" s="846"/>
      <c r="XA47" s="846"/>
      <c r="XB47" s="846"/>
      <c r="XC47" s="846"/>
      <c r="XD47" s="846"/>
      <c r="XE47" s="846"/>
      <c r="XF47" s="846"/>
      <c r="XG47" s="846"/>
      <c r="XH47" s="846"/>
      <c r="XI47" s="846"/>
      <c r="XJ47" s="846"/>
      <c r="XK47" s="847"/>
      <c r="XL47" s="848">
        <f>XL46-YB46</f>
        <v>0</v>
      </c>
      <c r="XM47" s="849"/>
      <c r="XN47" s="849"/>
      <c r="XO47" s="849"/>
      <c r="XP47" s="849"/>
      <c r="XQ47" s="849"/>
      <c r="XR47" s="849"/>
      <c r="XS47" s="850"/>
      <c r="XT47" s="848">
        <f>XT46-YD46</f>
        <v>0</v>
      </c>
      <c r="XU47" s="849"/>
      <c r="XV47" s="849"/>
      <c r="XW47" s="849"/>
      <c r="XX47" s="849"/>
      <c r="XY47" s="849"/>
      <c r="XZ47" s="849"/>
      <c r="YA47" s="850"/>
      <c r="YB47" s="851" t="s">
        <v>313</v>
      </c>
      <c r="YC47" s="852"/>
      <c r="YD47" s="852"/>
      <c r="YE47" s="852"/>
      <c r="YF47" s="852"/>
      <c r="YG47" s="852"/>
      <c r="YH47" s="852"/>
      <c r="YI47" s="852"/>
      <c r="YJ47" s="853"/>
      <c r="YK47" s="842" t="s">
        <v>307</v>
      </c>
      <c r="YL47" s="843"/>
      <c r="YM47" s="843"/>
      <c r="YN47" s="843"/>
      <c r="YO47" s="843"/>
      <c r="YP47" s="844"/>
      <c r="YQ47" s="845"/>
      <c r="YR47" s="846"/>
      <c r="YS47" s="846"/>
      <c r="YT47" s="846"/>
      <c r="YU47" s="846"/>
      <c r="YV47" s="846"/>
      <c r="YW47" s="846"/>
      <c r="YX47" s="846"/>
      <c r="YY47" s="846"/>
      <c r="YZ47" s="846"/>
      <c r="ZA47" s="846"/>
      <c r="ZB47" s="846"/>
      <c r="ZC47" s="846"/>
      <c r="ZD47" s="846"/>
      <c r="ZE47" s="846"/>
      <c r="ZF47" s="846"/>
      <c r="ZG47" s="846"/>
      <c r="ZH47" s="846"/>
      <c r="ZI47" s="846"/>
      <c r="ZJ47" s="846"/>
      <c r="ZK47" s="846"/>
      <c r="ZL47" s="846"/>
      <c r="ZM47" s="846"/>
      <c r="ZN47" s="847"/>
      <c r="ZO47" s="848">
        <f>ZO46-AAE46</f>
        <v>0</v>
      </c>
      <c r="ZP47" s="849"/>
      <c r="ZQ47" s="849"/>
      <c r="ZR47" s="849"/>
      <c r="ZS47" s="849"/>
      <c r="ZT47" s="849"/>
      <c r="ZU47" s="849"/>
      <c r="ZV47" s="850"/>
      <c r="ZW47" s="848">
        <f>ZW46-AAG46</f>
        <v>0</v>
      </c>
      <c r="ZX47" s="849"/>
      <c r="ZY47" s="849"/>
      <c r="ZZ47" s="849"/>
      <c r="AAA47" s="849"/>
      <c r="AAB47" s="849"/>
      <c r="AAC47" s="849"/>
      <c r="AAD47" s="850"/>
      <c r="AAE47" s="851" t="s">
        <v>313</v>
      </c>
      <c r="AAF47" s="852"/>
      <c r="AAG47" s="852"/>
      <c r="AAH47" s="852"/>
      <c r="AAI47" s="852"/>
      <c r="AAJ47" s="852"/>
      <c r="AAK47" s="852"/>
      <c r="AAL47" s="852"/>
      <c r="AAM47" s="853"/>
      <c r="AAN47" s="842" t="s">
        <v>307</v>
      </c>
      <c r="AAO47" s="843"/>
      <c r="AAP47" s="843"/>
      <c r="AAQ47" s="843"/>
      <c r="AAR47" s="843"/>
      <c r="AAS47" s="844"/>
      <c r="AAT47" s="845"/>
      <c r="AAU47" s="846"/>
      <c r="AAV47" s="846"/>
      <c r="AAW47" s="846"/>
      <c r="AAX47" s="846"/>
      <c r="AAY47" s="846"/>
      <c r="AAZ47" s="846"/>
      <c r="ABA47" s="846"/>
      <c r="ABB47" s="846"/>
      <c r="ABC47" s="846"/>
      <c r="ABD47" s="846"/>
      <c r="ABE47" s="846"/>
      <c r="ABF47" s="846"/>
      <c r="ABG47" s="846"/>
      <c r="ABH47" s="846"/>
      <c r="ABI47" s="846"/>
      <c r="ABJ47" s="846"/>
      <c r="ABK47" s="846"/>
      <c r="ABL47" s="846"/>
      <c r="ABM47" s="846"/>
      <c r="ABN47" s="846"/>
      <c r="ABO47" s="846"/>
      <c r="ABP47" s="846"/>
      <c r="ABQ47" s="847"/>
      <c r="ABR47" s="848">
        <f>ABR46-ACH46</f>
        <v>0</v>
      </c>
      <c r="ABS47" s="849"/>
      <c r="ABT47" s="849"/>
      <c r="ABU47" s="849"/>
      <c r="ABV47" s="849"/>
      <c r="ABW47" s="849"/>
      <c r="ABX47" s="849"/>
      <c r="ABY47" s="850"/>
      <c r="ABZ47" s="848">
        <f>ABZ46-ACJ46</f>
        <v>0</v>
      </c>
      <c r="ACA47" s="849"/>
      <c r="ACB47" s="849"/>
      <c r="ACC47" s="849"/>
      <c r="ACD47" s="849"/>
      <c r="ACE47" s="849"/>
      <c r="ACF47" s="849"/>
      <c r="ACG47" s="850"/>
      <c r="ACH47" s="851" t="s">
        <v>313</v>
      </c>
      <c r="ACI47" s="852"/>
      <c r="ACJ47" s="852"/>
      <c r="ACK47" s="852"/>
      <c r="ACL47" s="852"/>
      <c r="ACM47" s="852"/>
      <c r="ACN47" s="852"/>
      <c r="ACO47" s="852"/>
      <c r="ACP47" s="853"/>
      <c r="ACQ47" s="842" t="s">
        <v>307</v>
      </c>
      <c r="ACR47" s="843"/>
      <c r="ACS47" s="843"/>
      <c r="ACT47" s="843"/>
      <c r="ACU47" s="843"/>
      <c r="ACV47" s="844"/>
      <c r="ACW47" s="845"/>
      <c r="ACX47" s="846"/>
      <c r="ACY47" s="846"/>
      <c r="ACZ47" s="846"/>
      <c r="ADA47" s="846"/>
      <c r="ADB47" s="846"/>
      <c r="ADC47" s="846"/>
      <c r="ADD47" s="846"/>
      <c r="ADE47" s="846"/>
      <c r="ADF47" s="846"/>
      <c r="ADG47" s="846"/>
      <c r="ADH47" s="846"/>
      <c r="ADI47" s="846"/>
      <c r="ADJ47" s="846"/>
      <c r="ADK47" s="846"/>
      <c r="ADL47" s="846"/>
      <c r="ADM47" s="846"/>
      <c r="ADN47" s="846"/>
      <c r="ADO47" s="846"/>
      <c r="ADP47" s="846"/>
      <c r="ADQ47" s="846"/>
      <c r="ADR47" s="846"/>
      <c r="ADS47" s="846"/>
      <c r="ADT47" s="847"/>
      <c r="ADU47" s="848">
        <f>ADU46-AEK46</f>
        <v>0</v>
      </c>
      <c r="ADV47" s="849"/>
      <c r="ADW47" s="849"/>
      <c r="ADX47" s="849"/>
      <c r="ADY47" s="849"/>
      <c r="ADZ47" s="849"/>
      <c r="AEA47" s="849"/>
      <c r="AEB47" s="850"/>
      <c r="AEC47" s="848">
        <f>AEC46-AEM46</f>
        <v>0</v>
      </c>
      <c r="AED47" s="849"/>
      <c r="AEE47" s="849"/>
      <c r="AEF47" s="849"/>
      <c r="AEG47" s="849"/>
      <c r="AEH47" s="849"/>
      <c r="AEI47" s="849"/>
      <c r="AEJ47" s="850"/>
      <c r="AEK47" s="851" t="s">
        <v>313</v>
      </c>
      <c r="AEL47" s="852"/>
      <c r="AEM47" s="852"/>
      <c r="AEN47" s="852"/>
      <c r="AEO47" s="852"/>
      <c r="AEP47" s="852"/>
      <c r="AEQ47" s="852"/>
      <c r="AER47" s="852"/>
      <c r="AES47" s="853"/>
      <c r="AET47" s="842" t="s">
        <v>307</v>
      </c>
      <c r="AEU47" s="843"/>
      <c r="AEV47" s="843"/>
      <c r="AEW47" s="843"/>
      <c r="AEX47" s="843"/>
      <c r="AEY47" s="844"/>
      <c r="AEZ47" s="845"/>
      <c r="AFA47" s="846"/>
      <c r="AFB47" s="846"/>
      <c r="AFC47" s="846"/>
      <c r="AFD47" s="846"/>
      <c r="AFE47" s="846"/>
      <c r="AFF47" s="846"/>
      <c r="AFG47" s="846"/>
      <c r="AFH47" s="846"/>
      <c r="AFI47" s="846"/>
      <c r="AFJ47" s="846"/>
      <c r="AFK47" s="846"/>
      <c r="AFL47" s="846"/>
      <c r="AFM47" s="846"/>
      <c r="AFN47" s="846"/>
      <c r="AFO47" s="846"/>
      <c r="AFP47" s="846"/>
      <c r="AFQ47" s="846"/>
      <c r="AFR47" s="846"/>
      <c r="AFS47" s="846"/>
      <c r="AFT47" s="846"/>
      <c r="AFU47" s="846"/>
      <c r="AFV47" s="846"/>
      <c r="AFW47" s="847"/>
      <c r="AFX47" s="848">
        <f>AFX46-AGN46</f>
        <v>0</v>
      </c>
      <c r="AFY47" s="849"/>
      <c r="AFZ47" s="849"/>
      <c r="AGA47" s="849"/>
      <c r="AGB47" s="849"/>
      <c r="AGC47" s="849"/>
      <c r="AGD47" s="849"/>
      <c r="AGE47" s="850"/>
      <c r="AGF47" s="848">
        <f>AGF46-AGP46</f>
        <v>0</v>
      </c>
      <c r="AGG47" s="849"/>
      <c r="AGH47" s="849"/>
      <c r="AGI47" s="849"/>
      <c r="AGJ47" s="849"/>
      <c r="AGK47" s="849"/>
      <c r="AGL47" s="849"/>
      <c r="AGM47" s="850"/>
      <c r="AGN47" s="851" t="s">
        <v>313</v>
      </c>
      <c r="AGO47" s="852"/>
      <c r="AGP47" s="852"/>
      <c r="AGQ47" s="852"/>
      <c r="AGR47" s="852"/>
      <c r="AGS47" s="852"/>
      <c r="AGT47" s="852"/>
      <c r="AGU47" s="852"/>
      <c r="AGV47" s="853"/>
      <c r="AGW47" s="842" t="s">
        <v>307</v>
      </c>
      <c r="AGX47" s="843"/>
      <c r="AGY47" s="843"/>
      <c r="AGZ47" s="843"/>
      <c r="AHA47" s="843"/>
      <c r="AHB47" s="844"/>
      <c r="AHC47" s="845"/>
      <c r="AHD47" s="846"/>
      <c r="AHE47" s="846"/>
      <c r="AHF47" s="846"/>
      <c r="AHG47" s="846"/>
      <c r="AHH47" s="846"/>
      <c r="AHI47" s="846"/>
      <c r="AHJ47" s="846"/>
      <c r="AHK47" s="846"/>
      <c r="AHL47" s="846"/>
      <c r="AHM47" s="846"/>
      <c r="AHN47" s="846"/>
      <c r="AHO47" s="846"/>
      <c r="AHP47" s="846"/>
      <c r="AHQ47" s="846"/>
      <c r="AHR47" s="846"/>
      <c r="AHS47" s="846"/>
      <c r="AHT47" s="846"/>
      <c r="AHU47" s="846"/>
      <c r="AHV47" s="846"/>
      <c r="AHW47" s="846"/>
      <c r="AHX47" s="846"/>
      <c r="AHY47" s="846"/>
      <c r="AHZ47" s="847"/>
      <c r="AIA47" s="848">
        <f>AIA46-AIQ46</f>
        <v>0</v>
      </c>
      <c r="AIB47" s="849"/>
      <c r="AIC47" s="849"/>
      <c r="AID47" s="849"/>
      <c r="AIE47" s="849"/>
      <c r="AIF47" s="849"/>
      <c r="AIG47" s="849"/>
      <c r="AIH47" s="850"/>
      <c r="AII47" s="848">
        <f>AII46-AIS46</f>
        <v>0</v>
      </c>
      <c r="AIJ47" s="849"/>
      <c r="AIK47" s="849"/>
      <c r="AIL47" s="849"/>
      <c r="AIM47" s="849"/>
      <c r="AIN47" s="849"/>
      <c r="AIO47" s="849"/>
      <c r="AIP47" s="850"/>
      <c r="AIQ47" s="851" t="s">
        <v>313</v>
      </c>
      <c r="AIR47" s="852"/>
      <c r="AIS47" s="852"/>
      <c r="AIT47" s="852"/>
      <c r="AIU47" s="852"/>
      <c r="AIV47" s="852"/>
      <c r="AIW47" s="852"/>
      <c r="AIX47" s="852"/>
      <c r="AIY47" s="853"/>
      <c r="AIZ47" s="842" t="s">
        <v>307</v>
      </c>
      <c r="AJA47" s="843"/>
      <c r="AJB47" s="843"/>
      <c r="AJC47" s="843"/>
      <c r="AJD47" s="843"/>
      <c r="AJE47" s="844"/>
      <c r="AJF47" s="845"/>
      <c r="AJG47" s="846"/>
      <c r="AJH47" s="846"/>
      <c r="AJI47" s="846"/>
      <c r="AJJ47" s="846"/>
      <c r="AJK47" s="846"/>
      <c r="AJL47" s="846"/>
      <c r="AJM47" s="846"/>
      <c r="AJN47" s="846"/>
      <c r="AJO47" s="846"/>
      <c r="AJP47" s="846"/>
      <c r="AJQ47" s="846"/>
      <c r="AJR47" s="846"/>
      <c r="AJS47" s="846"/>
      <c r="AJT47" s="846"/>
      <c r="AJU47" s="846"/>
      <c r="AJV47" s="846"/>
      <c r="AJW47" s="846"/>
      <c r="AJX47" s="846"/>
      <c r="AJY47" s="846"/>
      <c r="AJZ47" s="846"/>
      <c r="AKA47" s="846"/>
      <c r="AKB47" s="846"/>
      <c r="AKC47" s="847"/>
      <c r="AKD47" s="848">
        <f>AKD46-AKT46</f>
        <v>0</v>
      </c>
      <c r="AKE47" s="849"/>
      <c r="AKF47" s="849"/>
      <c r="AKG47" s="849"/>
      <c r="AKH47" s="849"/>
      <c r="AKI47" s="849"/>
      <c r="AKJ47" s="849"/>
      <c r="AKK47" s="850"/>
      <c r="AKL47" s="848">
        <f>AKL46-AKV46</f>
        <v>0</v>
      </c>
      <c r="AKM47" s="849"/>
      <c r="AKN47" s="849"/>
      <c r="AKO47" s="849"/>
      <c r="AKP47" s="849"/>
      <c r="AKQ47" s="849"/>
      <c r="AKR47" s="849"/>
      <c r="AKS47" s="850"/>
      <c r="AKT47" s="851" t="s">
        <v>313</v>
      </c>
      <c r="AKU47" s="852"/>
      <c r="AKV47" s="852"/>
      <c r="AKW47" s="852"/>
      <c r="AKX47" s="852"/>
      <c r="AKY47" s="852"/>
      <c r="AKZ47" s="852"/>
      <c r="ALA47" s="852"/>
      <c r="ALB47" s="853"/>
      <c r="ALC47" s="842" t="s">
        <v>307</v>
      </c>
      <c r="ALD47" s="843"/>
      <c r="ALE47" s="843"/>
      <c r="ALF47" s="843"/>
      <c r="ALG47" s="843"/>
      <c r="ALH47" s="844"/>
      <c r="ALI47" s="845"/>
      <c r="ALJ47" s="846"/>
      <c r="ALK47" s="846"/>
      <c r="ALL47" s="846"/>
      <c r="ALM47" s="846"/>
      <c r="ALN47" s="846"/>
      <c r="ALO47" s="846"/>
      <c r="ALP47" s="846"/>
      <c r="ALQ47" s="846"/>
      <c r="ALR47" s="846"/>
      <c r="ALS47" s="846"/>
      <c r="ALT47" s="846"/>
      <c r="ALU47" s="846"/>
      <c r="ALV47" s="846"/>
      <c r="ALW47" s="846"/>
      <c r="ALX47" s="846"/>
      <c r="ALY47" s="846"/>
      <c r="ALZ47" s="846"/>
      <c r="AMA47" s="846"/>
      <c r="AMB47" s="846"/>
      <c r="AMC47" s="846"/>
      <c r="AMD47" s="846"/>
      <c r="AME47" s="846"/>
      <c r="AMF47" s="847"/>
      <c r="AMG47" s="848">
        <f>AMG46-AMW46</f>
        <v>0</v>
      </c>
      <c r="AMH47" s="849"/>
      <c r="AMI47" s="849"/>
      <c r="AMJ47" s="849"/>
      <c r="AMK47" s="849"/>
      <c r="AML47" s="849"/>
      <c r="AMM47" s="849"/>
      <c r="AMN47" s="850"/>
      <c r="AMO47" s="848">
        <f>AMO46-AMY46</f>
        <v>0</v>
      </c>
      <c r="AMP47" s="849"/>
      <c r="AMQ47" s="849"/>
      <c r="AMR47" s="849"/>
      <c r="AMS47" s="849"/>
      <c r="AMT47" s="849"/>
      <c r="AMU47" s="849"/>
      <c r="AMV47" s="850"/>
      <c r="AMW47" s="851" t="s">
        <v>313</v>
      </c>
      <c r="AMX47" s="852"/>
      <c r="AMY47" s="852"/>
      <c r="AMZ47" s="852"/>
      <c r="ANA47" s="852"/>
      <c r="ANB47" s="852"/>
      <c r="ANC47" s="852"/>
      <c r="AND47" s="852"/>
      <c r="ANE47" s="853"/>
      <c r="ANF47" s="842" t="s">
        <v>307</v>
      </c>
      <c r="ANG47" s="843"/>
      <c r="ANH47" s="843"/>
      <c r="ANI47" s="843"/>
      <c r="ANJ47" s="843"/>
      <c r="ANK47" s="844"/>
      <c r="ANL47" s="845"/>
      <c r="ANM47" s="846"/>
      <c r="ANN47" s="846"/>
      <c r="ANO47" s="846"/>
      <c r="ANP47" s="846"/>
      <c r="ANQ47" s="846"/>
      <c r="ANR47" s="846"/>
      <c r="ANS47" s="846"/>
      <c r="ANT47" s="846"/>
      <c r="ANU47" s="846"/>
      <c r="ANV47" s="846"/>
      <c r="ANW47" s="846"/>
      <c r="ANX47" s="846"/>
      <c r="ANY47" s="846"/>
      <c r="ANZ47" s="846"/>
      <c r="AOA47" s="846"/>
      <c r="AOB47" s="846"/>
      <c r="AOC47" s="846"/>
      <c r="AOD47" s="846"/>
      <c r="AOE47" s="846"/>
      <c r="AOF47" s="846"/>
      <c r="AOG47" s="846"/>
      <c r="AOH47" s="846"/>
      <c r="AOI47" s="847"/>
      <c r="AOJ47" s="848">
        <f>AOJ46-AOZ46</f>
        <v>0</v>
      </c>
      <c r="AOK47" s="849"/>
      <c r="AOL47" s="849"/>
      <c r="AOM47" s="849"/>
      <c r="AON47" s="849"/>
      <c r="AOO47" s="849"/>
      <c r="AOP47" s="849"/>
      <c r="AOQ47" s="850"/>
      <c r="AOR47" s="848">
        <f>AOR46-APB46</f>
        <v>0</v>
      </c>
      <c r="AOS47" s="849"/>
      <c r="AOT47" s="849"/>
      <c r="AOU47" s="849"/>
      <c r="AOV47" s="849"/>
      <c r="AOW47" s="849"/>
      <c r="AOX47" s="849"/>
      <c r="AOY47" s="850"/>
      <c r="AOZ47" s="851" t="s">
        <v>313</v>
      </c>
      <c r="APA47" s="852"/>
      <c r="APB47" s="852"/>
      <c r="APC47" s="852"/>
      <c r="APD47" s="852"/>
      <c r="APE47" s="852"/>
      <c r="APF47" s="852"/>
      <c r="APG47" s="852"/>
      <c r="APH47" s="853"/>
    </row>
    <row r="48" spans="1:1100" ht="18" customHeight="1">
      <c r="A48" s="379" t="s">
        <v>309</v>
      </c>
      <c r="B48" s="69"/>
      <c r="C48" s="69" t="s">
        <v>314</v>
      </c>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380"/>
      <c r="AH48" s="380"/>
      <c r="AI48" s="380"/>
      <c r="AJ48" s="380"/>
      <c r="AK48" s="380"/>
      <c r="AL48" s="380"/>
      <c r="AM48" s="380"/>
      <c r="AN48" s="380"/>
      <c r="AO48" s="380"/>
      <c r="AP48" s="380"/>
      <c r="AQ48" s="380"/>
      <c r="AR48" s="380"/>
      <c r="AS48" s="380"/>
      <c r="AT48" s="380"/>
      <c r="AU48" s="380"/>
      <c r="AV48" s="380"/>
      <c r="AW48" s="380"/>
      <c r="AX48" s="380"/>
      <c r="AY48" s="380"/>
      <c r="BD48" s="379" t="s">
        <v>309</v>
      </c>
      <c r="BE48" s="69"/>
      <c r="BF48" s="69" t="s">
        <v>314</v>
      </c>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380"/>
      <c r="CK48" s="380"/>
      <c r="CL48" s="380"/>
      <c r="CM48" s="380"/>
      <c r="CN48" s="380"/>
      <c r="CO48" s="380"/>
      <c r="CP48" s="380"/>
      <c r="CQ48" s="380"/>
      <c r="CR48" s="380"/>
      <c r="CS48" s="380"/>
      <c r="CT48" s="380"/>
      <c r="CU48" s="380"/>
      <c r="CV48" s="380"/>
      <c r="CW48" s="380"/>
      <c r="CX48" s="380"/>
      <c r="CY48" s="380"/>
      <c r="CZ48" s="380"/>
      <c r="DA48" s="380"/>
      <c r="DB48" s="380"/>
      <c r="DG48" s="379" t="s">
        <v>309</v>
      </c>
      <c r="DH48" s="69"/>
      <c r="DI48" s="69" t="s">
        <v>314</v>
      </c>
      <c r="DJ48" s="69"/>
      <c r="DK48" s="69"/>
      <c r="DL48" s="69"/>
      <c r="DM48" s="69"/>
      <c r="DN48" s="69"/>
      <c r="DO48" s="69"/>
      <c r="DP48" s="69"/>
      <c r="DQ48" s="69"/>
      <c r="DR48" s="69"/>
      <c r="DS48" s="69"/>
      <c r="DT48" s="69"/>
      <c r="DU48" s="69"/>
      <c r="DV48" s="69"/>
      <c r="DW48" s="69"/>
      <c r="DX48" s="69"/>
      <c r="DY48" s="69"/>
      <c r="DZ48" s="69"/>
      <c r="EA48" s="69"/>
      <c r="EB48" s="69"/>
      <c r="EC48" s="69"/>
      <c r="ED48" s="69"/>
      <c r="EE48" s="69"/>
      <c r="EF48" s="69"/>
      <c r="EG48" s="69"/>
      <c r="EH48" s="69"/>
      <c r="EI48" s="69"/>
      <c r="EJ48" s="69"/>
      <c r="EK48" s="69"/>
      <c r="EL48" s="69"/>
      <c r="EM48" s="380"/>
      <c r="EN48" s="380"/>
      <c r="EO48" s="380"/>
      <c r="EP48" s="380"/>
      <c r="EQ48" s="380"/>
      <c r="ER48" s="380"/>
      <c r="ES48" s="380"/>
      <c r="ET48" s="380"/>
      <c r="EU48" s="380"/>
      <c r="EV48" s="380"/>
      <c r="EW48" s="380"/>
      <c r="EX48" s="380"/>
      <c r="EY48" s="380"/>
      <c r="EZ48" s="380"/>
      <c r="FA48" s="380"/>
      <c r="FB48" s="380"/>
      <c r="FC48" s="380"/>
      <c r="FD48" s="380"/>
      <c r="FE48" s="380"/>
      <c r="FJ48" s="379" t="s">
        <v>309</v>
      </c>
      <c r="FK48" s="69"/>
      <c r="FL48" s="69" t="s">
        <v>314</v>
      </c>
      <c r="FM48" s="69"/>
      <c r="FN48" s="69"/>
      <c r="FO48" s="69"/>
      <c r="FP48" s="69"/>
      <c r="FQ48" s="69"/>
      <c r="FR48" s="69"/>
      <c r="FS48" s="69"/>
      <c r="FT48" s="69"/>
      <c r="FU48" s="69"/>
      <c r="FV48" s="69"/>
      <c r="FW48" s="69"/>
      <c r="FX48" s="69"/>
      <c r="FY48" s="69"/>
      <c r="FZ48" s="69"/>
      <c r="GA48" s="69"/>
      <c r="GB48" s="69"/>
      <c r="GC48" s="69"/>
      <c r="GD48" s="69"/>
      <c r="GE48" s="69"/>
      <c r="GF48" s="69"/>
      <c r="GG48" s="69"/>
      <c r="GH48" s="69"/>
      <c r="GI48" s="69"/>
      <c r="GJ48" s="69"/>
      <c r="GK48" s="69"/>
      <c r="GL48" s="69"/>
      <c r="GM48" s="69"/>
      <c r="GN48" s="69"/>
      <c r="GO48" s="69"/>
      <c r="GP48" s="380"/>
      <c r="GQ48" s="380"/>
      <c r="GR48" s="380"/>
      <c r="GS48" s="380"/>
      <c r="GT48" s="380"/>
      <c r="GU48" s="380"/>
      <c r="GV48" s="380"/>
      <c r="GW48" s="380"/>
      <c r="GX48" s="380"/>
      <c r="GY48" s="380"/>
      <c r="GZ48" s="380"/>
      <c r="HA48" s="380"/>
      <c r="HB48" s="380"/>
      <c r="HC48" s="380"/>
      <c r="HD48" s="380"/>
      <c r="HE48" s="380"/>
      <c r="HF48" s="380"/>
      <c r="HG48" s="380"/>
      <c r="HH48" s="380"/>
      <c r="HM48" s="379" t="s">
        <v>309</v>
      </c>
      <c r="HN48" s="69"/>
      <c r="HO48" s="69" t="s">
        <v>314</v>
      </c>
      <c r="HP48" s="69"/>
      <c r="HQ48" s="69"/>
      <c r="HR48" s="69"/>
      <c r="HS48" s="69"/>
      <c r="HT48" s="69"/>
      <c r="HU48" s="69"/>
      <c r="HV48" s="69"/>
      <c r="HW48" s="69"/>
      <c r="HX48" s="69"/>
      <c r="HY48" s="69"/>
      <c r="HZ48" s="69"/>
      <c r="IA48" s="69"/>
      <c r="IB48" s="69"/>
      <c r="IC48" s="69"/>
      <c r="ID48" s="69"/>
      <c r="IE48" s="69"/>
      <c r="IF48" s="69"/>
      <c r="IG48" s="69"/>
      <c r="IH48" s="69"/>
      <c r="II48" s="69"/>
      <c r="IJ48" s="69"/>
      <c r="IK48" s="69"/>
      <c r="IL48" s="69"/>
      <c r="IM48" s="69"/>
      <c r="IN48" s="69"/>
      <c r="IO48" s="69"/>
      <c r="IP48" s="69"/>
      <c r="IQ48" s="69"/>
      <c r="IR48" s="69"/>
      <c r="IS48" s="380"/>
      <c r="IT48" s="380"/>
      <c r="IU48" s="380"/>
      <c r="IV48" s="380"/>
      <c r="IW48" s="380"/>
      <c r="IX48" s="380"/>
      <c r="IY48" s="380"/>
      <c r="IZ48" s="380"/>
      <c r="JA48" s="380"/>
      <c r="JB48" s="380"/>
      <c r="JC48" s="380"/>
      <c r="JD48" s="380"/>
      <c r="JE48" s="380"/>
      <c r="JF48" s="380"/>
      <c r="JG48" s="380"/>
      <c r="JH48" s="380"/>
      <c r="JI48" s="380"/>
      <c r="JJ48" s="380"/>
      <c r="JK48" s="380"/>
      <c r="JP48" s="379" t="s">
        <v>309</v>
      </c>
      <c r="JQ48" s="69"/>
      <c r="JR48" s="69" t="s">
        <v>314</v>
      </c>
      <c r="JS48" s="69"/>
      <c r="JT48" s="69"/>
      <c r="JU48" s="69"/>
      <c r="JV48" s="69"/>
      <c r="JW48" s="69"/>
      <c r="JX48" s="69"/>
      <c r="JY48" s="69"/>
      <c r="JZ48" s="69"/>
      <c r="KA48" s="69"/>
      <c r="KB48" s="69"/>
      <c r="KC48" s="69"/>
      <c r="KD48" s="69"/>
      <c r="KE48" s="69"/>
      <c r="KF48" s="69"/>
      <c r="KG48" s="69"/>
      <c r="KH48" s="69"/>
      <c r="KI48" s="69"/>
      <c r="KJ48" s="69"/>
      <c r="KK48" s="69"/>
      <c r="KL48" s="69"/>
      <c r="KM48" s="69"/>
      <c r="KN48" s="69"/>
      <c r="KO48" s="69"/>
      <c r="KP48" s="69"/>
      <c r="KQ48" s="69"/>
      <c r="KR48" s="69"/>
      <c r="KS48" s="69"/>
      <c r="KT48" s="69"/>
      <c r="KU48" s="69"/>
      <c r="KV48" s="380"/>
      <c r="KW48" s="380"/>
      <c r="KX48" s="380"/>
      <c r="KY48" s="380"/>
      <c r="KZ48" s="380"/>
      <c r="LA48" s="380"/>
      <c r="LB48" s="380"/>
      <c r="LC48" s="380"/>
      <c r="LD48" s="380"/>
      <c r="LE48" s="380"/>
      <c r="LF48" s="380"/>
      <c r="LG48" s="380"/>
      <c r="LH48" s="380"/>
      <c r="LI48" s="380"/>
      <c r="LJ48" s="380"/>
      <c r="LK48" s="380"/>
      <c r="LL48" s="380"/>
      <c r="LM48" s="380"/>
      <c r="LN48" s="380"/>
      <c r="LS48" s="379" t="s">
        <v>309</v>
      </c>
      <c r="LT48" s="69"/>
      <c r="LU48" s="69" t="s">
        <v>314</v>
      </c>
      <c r="LV48" s="69"/>
      <c r="LW48" s="69"/>
      <c r="LX48" s="69"/>
      <c r="LY48" s="69"/>
      <c r="LZ48" s="69"/>
      <c r="MA48" s="69"/>
      <c r="MB48" s="69"/>
      <c r="MC48" s="69"/>
      <c r="MD48" s="69"/>
      <c r="ME48" s="69"/>
      <c r="MF48" s="69"/>
      <c r="MG48" s="69"/>
      <c r="MH48" s="69"/>
      <c r="MI48" s="69"/>
      <c r="MJ48" s="69"/>
      <c r="MK48" s="69"/>
      <c r="ML48" s="69"/>
      <c r="MM48" s="69"/>
      <c r="MN48" s="69"/>
      <c r="MO48" s="69"/>
      <c r="MP48" s="69"/>
      <c r="MQ48" s="69"/>
      <c r="MR48" s="69"/>
      <c r="MS48" s="69"/>
      <c r="MT48" s="69"/>
      <c r="MU48" s="69"/>
      <c r="MV48" s="69"/>
      <c r="MW48" s="69"/>
      <c r="MX48" s="69"/>
      <c r="MY48" s="380"/>
      <c r="MZ48" s="380"/>
      <c r="NA48" s="380"/>
      <c r="NB48" s="380"/>
      <c r="NC48" s="380"/>
      <c r="ND48" s="380"/>
      <c r="NE48" s="380"/>
      <c r="NF48" s="380"/>
      <c r="NG48" s="380"/>
      <c r="NH48" s="380"/>
      <c r="NI48" s="380"/>
      <c r="NJ48" s="380"/>
      <c r="NK48" s="380"/>
      <c r="NL48" s="380"/>
      <c r="NM48" s="380"/>
      <c r="NN48" s="380"/>
      <c r="NO48" s="380"/>
      <c r="NP48" s="380"/>
      <c r="NQ48" s="380"/>
      <c r="NV48" s="379" t="s">
        <v>309</v>
      </c>
      <c r="NW48" s="69"/>
      <c r="NX48" s="69" t="s">
        <v>314</v>
      </c>
      <c r="NY48" s="69"/>
      <c r="NZ48" s="69"/>
      <c r="OA48" s="69"/>
      <c r="OB48" s="69"/>
      <c r="OC48" s="69"/>
      <c r="OD48" s="69"/>
      <c r="OE48" s="69"/>
      <c r="OF48" s="69"/>
      <c r="OG48" s="69"/>
      <c r="OH48" s="69"/>
      <c r="OI48" s="69"/>
      <c r="OJ48" s="69"/>
      <c r="OK48" s="69"/>
      <c r="OL48" s="69"/>
      <c r="OM48" s="69"/>
      <c r="ON48" s="69"/>
      <c r="OO48" s="69"/>
      <c r="OP48" s="69"/>
      <c r="OQ48" s="69"/>
      <c r="OR48" s="69"/>
      <c r="OS48" s="69"/>
      <c r="OT48" s="69"/>
      <c r="OU48" s="69"/>
      <c r="OV48" s="69"/>
      <c r="OW48" s="69"/>
      <c r="OX48" s="69"/>
      <c r="OY48" s="69"/>
      <c r="OZ48" s="69"/>
      <c r="PA48" s="69"/>
      <c r="PB48" s="380"/>
      <c r="PC48" s="380"/>
      <c r="PD48" s="380"/>
      <c r="PE48" s="380"/>
      <c r="PF48" s="380"/>
      <c r="PG48" s="380"/>
      <c r="PH48" s="380"/>
      <c r="PI48" s="380"/>
      <c r="PJ48" s="380"/>
      <c r="PK48" s="380"/>
      <c r="PL48" s="380"/>
      <c r="PM48" s="380"/>
      <c r="PN48" s="380"/>
      <c r="PO48" s="380"/>
      <c r="PP48" s="380"/>
      <c r="PQ48" s="380"/>
      <c r="PR48" s="380"/>
      <c r="PS48" s="380"/>
      <c r="PT48" s="380"/>
      <c r="PY48" s="379" t="s">
        <v>309</v>
      </c>
      <c r="PZ48" s="69"/>
      <c r="QA48" s="69" t="s">
        <v>314</v>
      </c>
      <c r="QB48" s="69"/>
      <c r="QC48" s="69"/>
      <c r="QD48" s="69"/>
      <c r="QE48" s="69"/>
      <c r="QF48" s="69"/>
      <c r="QG48" s="69"/>
      <c r="QH48" s="69"/>
      <c r="QI48" s="69"/>
      <c r="QJ48" s="69"/>
      <c r="QK48" s="69"/>
      <c r="QL48" s="69"/>
      <c r="QM48" s="69"/>
      <c r="QN48" s="69"/>
      <c r="QO48" s="69"/>
      <c r="QP48" s="69"/>
      <c r="QQ48" s="69"/>
      <c r="QR48" s="69"/>
      <c r="QS48" s="69"/>
      <c r="QT48" s="69"/>
      <c r="QU48" s="69"/>
      <c r="QV48" s="69"/>
      <c r="QW48" s="69"/>
      <c r="QX48" s="69"/>
      <c r="QY48" s="69"/>
      <c r="QZ48" s="69"/>
      <c r="RA48" s="69"/>
      <c r="RB48" s="69"/>
      <c r="RC48" s="69"/>
      <c r="RD48" s="69"/>
      <c r="RE48" s="380"/>
      <c r="RF48" s="380"/>
      <c r="RG48" s="380"/>
      <c r="RH48" s="380"/>
      <c r="RI48" s="380"/>
      <c r="RJ48" s="380"/>
      <c r="RK48" s="380"/>
      <c r="RL48" s="380"/>
      <c r="RM48" s="380"/>
      <c r="RN48" s="380"/>
      <c r="RO48" s="380"/>
      <c r="RP48" s="380"/>
      <c r="RQ48" s="380"/>
      <c r="RR48" s="380"/>
      <c r="RS48" s="380"/>
      <c r="RT48" s="380"/>
      <c r="RU48" s="380"/>
      <c r="RV48" s="380"/>
      <c r="RW48" s="380"/>
      <c r="SB48" s="379" t="s">
        <v>309</v>
      </c>
      <c r="SC48" s="69"/>
      <c r="SD48" s="69" t="s">
        <v>314</v>
      </c>
      <c r="SE48" s="69"/>
      <c r="SF48" s="69"/>
      <c r="SG48" s="69"/>
      <c r="SH48" s="69"/>
      <c r="SI48" s="69"/>
      <c r="SJ48" s="69"/>
      <c r="SK48" s="69"/>
      <c r="SL48" s="69"/>
      <c r="SM48" s="69"/>
      <c r="SN48" s="69"/>
      <c r="SO48" s="69"/>
      <c r="SP48" s="69"/>
      <c r="SQ48" s="69"/>
      <c r="SR48" s="69"/>
      <c r="SS48" s="69"/>
      <c r="ST48" s="69"/>
      <c r="SU48" s="69"/>
      <c r="SV48" s="69"/>
      <c r="SW48" s="69"/>
      <c r="SX48" s="69"/>
      <c r="SY48" s="69"/>
      <c r="SZ48" s="69"/>
      <c r="TA48" s="69"/>
      <c r="TB48" s="69"/>
      <c r="TC48" s="69"/>
      <c r="TD48" s="69"/>
      <c r="TE48" s="69"/>
      <c r="TF48" s="69"/>
      <c r="TG48" s="69"/>
      <c r="TH48" s="380"/>
      <c r="TI48" s="380"/>
      <c r="TJ48" s="380"/>
      <c r="TK48" s="380"/>
      <c r="TL48" s="380"/>
      <c r="TM48" s="380"/>
      <c r="TN48" s="380"/>
      <c r="TO48" s="380"/>
      <c r="TP48" s="380"/>
      <c r="TQ48" s="380"/>
      <c r="TR48" s="380"/>
      <c r="TS48" s="380"/>
      <c r="TT48" s="380"/>
      <c r="TU48" s="380"/>
      <c r="TV48" s="380"/>
      <c r="TW48" s="380"/>
      <c r="TX48" s="380"/>
      <c r="TY48" s="380"/>
      <c r="TZ48" s="380"/>
      <c r="UE48" s="379" t="s">
        <v>309</v>
      </c>
      <c r="UF48" s="69"/>
      <c r="UG48" s="69" t="s">
        <v>314</v>
      </c>
      <c r="UH48" s="69"/>
      <c r="UI48" s="69"/>
      <c r="UJ48" s="69"/>
      <c r="UK48" s="69"/>
      <c r="UL48" s="69"/>
      <c r="UM48" s="69"/>
      <c r="UN48" s="69"/>
      <c r="UO48" s="69"/>
      <c r="UP48" s="69"/>
      <c r="UQ48" s="69"/>
      <c r="UR48" s="69"/>
      <c r="US48" s="69"/>
      <c r="UT48" s="69"/>
      <c r="UU48" s="69"/>
      <c r="UV48" s="69"/>
      <c r="UW48" s="69"/>
      <c r="UX48" s="69"/>
      <c r="UY48" s="69"/>
      <c r="UZ48" s="69"/>
      <c r="VA48" s="69"/>
      <c r="VB48" s="69"/>
      <c r="VC48" s="69"/>
      <c r="VD48" s="69"/>
      <c r="VE48" s="69"/>
      <c r="VF48" s="69"/>
      <c r="VG48" s="69"/>
      <c r="VH48" s="69"/>
      <c r="VI48" s="69"/>
      <c r="VJ48" s="69"/>
      <c r="VK48" s="380"/>
      <c r="VL48" s="380"/>
      <c r="VM48" s="380"/>
      <c r="VN48" s="380"/>
      <c r="VO48" s="380"/>
      <c r="VP48" s="380"/>
      <c r="VQ48" s="380"/>
      <c r="VR48" s="380"/>
      <c r="VS48" s="380"/>
      <c r="VT48" s="380"/>
      <c r="VU48" s="380"/>
      <c r="VV48" s="380"/>
      <c r="VW48" s="380"/>
      <c r="VX48" s="380"/>
      <c r="VY48" s="380"/>
      <c r="VZ48" s="380"/>
      <c r="WA48" s="380"/>
      <c r="WB48" s="380"/>
      <c r="WC48" s="380"/>
      <c r="WH48" s="379" t="s">
        <v>309</v>
      </c>
      <c r="WI48" s="69"/>
      <c r="WJ48" s="69" t="s">
        <v>314</v>
      </c>
      <c r="WK48" s="69"/>
      <c r="WL48" s="69"/>
      <c r="WM48" s="69"/>
      <c r="WN48" s="69"/>
      <c r="WO48" s="69"/>
      <c r="WP48" s="69"/>
      <c r="WQ48" s="69"/>
      <c r="WR48" s="69"/>
      <c r="WS48" s="69"/>
      <c r="WT48" s="69"/>
      <c r="WU48" s="69"/>
      <c r="WV48" s="69"/>
      <c r="WW48" s="69"/>
      <c r="WX48" s="69"/>
      <c r="WY48" s="69"/>
      <c r="WZ48" s="69"/>
      <c r="XA48" s="69"/>
      <c r="XB48" s="69"/>
      <c r="XC48" s="69"/>
      <c r="XD48" s="69"/>
      <c r="XE48" s="69"/>
      <c r="XF48" s="69"/>
      <c r="XG48" s="69"/>
      <c r="XH48" s="69"/>
      <c r="XI48" s="69"/>
      <c r="XJ48" s="69"/>
      <c r="XK48" s="69"/>
      <c r="XL48" s="69"/>
      <c r="XM48" s="69"/>
      <c r="XN48" s="380"/>
      <c r="XO48" s="380"/>
      <c r="XP48" s="380"/>
      <c r="XQ48" s="380"/>
      <c r="XR48" s="380"/>
      <c r="XS48" s="380"/>
      <c r="XT48" s="380"/>
      <c r="XU48" s="380"/>
      <c r="XV48" s="380"/>
      <c r="XW48" s="380"/>
      <c r="XX48" s="380"/>
      <c r="XY48" s="380"/>
      <c r="XZ48" s="380"/>
      <c r="YA48" s="380"/>
      <c r="YB48" s="380"/>
      <c r="YC48" s="380"/>
      <c r="YD48" s="380"/>
      <c r="YE48" s="380"/>
      <c r="YF48" s="380"/>
      <c r="YK48" s="379" t="s">
        <v>309</v>
      </c>
      <c r="YL48" s="69"/>
      <c r="YM48" s="69" t="s">
        <v>314</v>
      </c>
      <c r="YN48" s="69"/>
      <c r="YO48" s="69"/>
      <c r="YP48" s="69"/>
      <c r="YQ48" s="69"/>
      <c r="YR48" s="69"/>
      <c r="YS48" s="69"/>
      <c r="YT48" s="69"/>
      <c r="YU48" s="69"/>
      <c r="YV48" s="69"/>
      <c r="YW48" s="69"/>
      <c r="YX48" s="69"/>
      <c r="YY48" s="69"/>
      <c r="YZ48" s="69"/>
      <c r="ZA48" s="69"/>
      <c r="ZB48" s="69"/>
      <c r="ZC48" s="69"/>
      <c r="ZD48" s="69"/>
      <c r="ZE48" s="69"/>
      <c r="ZF48" s="69"/>
      <c r="ZG48" s="69"/>
      <c r="ZH48" s="69"/>
      <c r="ZI48" s="69"/>
      <c r="ZJ48" s="69"/>
      <c r="ZK48" s="69"/>
      <c r="ZL48" s="69"/>
      <c r="ZM48" s="69"/>
      <c r="ZN48" s="69"/>
      <c r="ZO48" s="69"/>
      <c r="ZP48" s="69"/>
      <c r="ZQ48" s="380"/>
      <c r="ZR48" s="380"/>
      <c r="ZS48" s="380"/>
      <c r="ZT48" s="380"/>
      <c r="ZU48" s="380"/>
      <c r="ZV48" s="380"/>
      <c r="ZW48" s="380"/>
      <c r="ZX48" s="380"/>
      <c r="ZY48" s="380"/>
      <c r="ZZ48" s="380"/>
      <c r="AAA48" s="380"/>
      <c r="AAB48" s="380"/>
      <c r="AAC48" s="380"/>
      <c r="AAD48" s="380"/>
      <c r="AAE48" s="380"/>
      <c r="AAF48" s="380"/>
      <c r="AAG48" s="380"/>
      <c r="AAH48" s="380"/>
      <c r="AAI48" s="380"/>
      <c r="AAN48" s="379" t="s">
        <v>309</v>
      </c>
      <c r="AAO48" s="69"/>
      <c r="AAP48" s="69" t="s">
        <v>314</v>
      </c>
      <c r="AAQ48" s="69"/>
      <c r="AAR48" s="69"/>
      <c r="AAS48" s="69"/>
      <c r="AAT48" s="69"/>
      <c r="AAU48" s="69"/>
      <c r="AAV48" s="69"/>
      <c r="AAW48" s="69"/>
      <c r="AAX48" s="69"/>
      <c r="AAY48" s="69"/>
      <c r="AAZ48" s="69"/>
      <c r="ABA48" s="69"/>
      <c r="ABB48" s="69"/>
      <c r="ABC48" s="69"/>
      <c r="ABD48" s="69"/>
      <c r="ABE48" s="69"/>
      <c r="ABF48" s="69"/>
      <c r="ABG48" s="69"/>
      <c r="ABH48" s="69"/>
      <c r="ABI48" s="69"/>
      <c r="ABJ48" s="69"/>
      <c r="ABK48" s="69"/>
      <c r="ABL48" s="69"/>
      <c r="ABM48" s="69"/>
      <c r="ABN48" s="69"/>
      <c r="ABO48" s="69"/>
      <c r="ABP48" s="69"/>
      <c r="ABQ48" s="69"/>
      <c r="ABR48" s="69"/>
      <c r="ABS48" s="69"/>
      <c r="ABT48" s="380"/>
      <c r="ABU48" s="380"/>
      <c r="ABV48" s="380"/>
      <c r="ABW48" s="380"/>
      <c r="ABX48" s="380"/>
      <c r="ABY48" s="380"/>
      <c r="ABZ48" s="380"/>
      <c r="ACA48" s="380"/>
      <c r="ACB48" s="380"/>
      <c r="ACC48" s="380"/>
      <c r="ACD48" s="380"/>
      <c r="ACE48" s="380"/>
      <c r="ACF48" s="380"/>
      <c r="ACG48" s="380"/>
      <c r="ACH48" s="380"/>
      <c r="ACI48" s="380"/>
      <c r="ACJ48" s="380"/>
      <c r="ACK48" s="380"/>
      <c r="ACL48" s="380"/>
      <c r="ACQ48" s="379" t="s">
        <v>309</v>
      </c>
      <c r="ACR48" s="69"/>
      <c r="ACS48" s="69" t="s">
        <v>314</v>
      </c>
      <c r="ACT48" s="69"/>
      <c r="ACU48" s="69"/>
      <c r="ACV48" s="69"/>
      <c r="ACW48" s="69"/>
      <c r="ACX48" s="69"/>
      <c r="ACY48" s="69"/>
      <c r="ACZ48" s="69"/>
      <c r="ADA48" s="69"/>
      <c r="ADB48" s="69"/>
      <c r="ADC48" s="69"/>
      <c r="ADD48" s="69"/>
      <c r="ADE48" s="69"/>
      <c r="ADF48" s="69"/>
      <c r="ADG48" s="69"/>
      <c r="ADH48" s="69"/>
      <c r="ADI48" s="69"/>
      <c r="ADJ48" s="69"/>
      <c r="ADK48" s="69"/>
      <c r="ADL48" s="69"/>
      <c r="ADM48" s="69"/>
      <c r="ADN48" s="69"/>
      <c r="ADO48" s="69"/>
      <c r="ADP48" s="69"/>
      <c r="ADQ48" s="69"/>
      <c r="ADR48" s="69"/>
      <c r="ADS48" s="69"/>
      <c r="ADT48" s="69"/>
      <c r="ADU48" s="69"/>
      <c r="ADV48" s="69"/>
      <c r="ADW48" s="380"/>
      <c r="ADX48" s="380"/>
      <c r="ADY48" s="380"/>
      <c r="ADZ48" s="380"/>
      <c r="AEA48" s="380"/>
      <c r="AEB48" s="380"/>
      <c r="AEC48" s="380"/>
      <c r="AED48" s="380"/>
      <c r="AEE48" s="380"/>
      <c r="AEF48" s="380"/>
      <c r="AEG48" s="380"/>
      <c r="AEH48" s="380"/>
      <c r="AEI48" s="380"/>
      <c r="AEJ48" s="380"/>
      <c r="AEK48" s="380"/>
      <c r="AEL48" s="380"/>
      <c r="AEM48" s="380"/>
      <c r="AEN48" s="380"/>
      <c r="AEO48" s="380"/>
      <c r="AET48" s="379" t="s">
        <v>309</v>
      </c>
      <c r="AEU48" s="69"/>
      <c r="AEV48" s="69" t="s">
        <v>314</v>
      </c>
      <c r="AEW48" s="69"/>
      <c r="AEX48" s="69"/>
      <c r="AEY48" s="69"/>
      <c r="AEZ48" s="69"/>
      <c r="AFA48" s="69"/>
      <c r="AFB48" s="69"/>
      <c r="AFC48" s="69"/>
      <c r="AFD48" s="69"/>
      <c r="AFE48" s="69"/>
      <c r="AFF48" s="69"/>
      <c r="AFG48" s="69"/>
      <c r="AFH48" s="69"/>
      <c r="AFI48" s="69"/>
      <c r="AFJ48" s="69"/>
      <c r="AFK48" s="69"/>
      <c r="AFL48" s="69"/>
      <c r="AFM48" s="69"/>
      <c r="AFN48" s="69"/>
      <c r="AFO48" s="69"/>
      <c r="AFP48" s="69"/>
      <c r="AFQ48" s="69"/>
      <c r="AFR48" s="69"/>
      <c r="AFS48" s="69"/>
      <c r="AFT48" s="69"/>
      <c r="AFU48" s="69"/>
      <c r="AFV48" s="69"/>
      <c r="AFW48" s="69"/>
      <c r="AFX48" s="69"/>
      <c r="AFY48" s="69"/>
      <c r="AFZ48" s="380"/>
      <c r="AGA48" s="380"/>
      <c r="AGB48" s="380"/>
      <c r="AGC48" s="380"/>
      <c r="AGD48" s="380"/>
      <c r="AGE48" s="380"/>
      <c r="AGF48" s="380"/>
      <c r="AGG48" s="380"/>
      <c r="AGH48" s="380"/>
      <c r="AGI48" s="380"/>
      <c r="AGJ48" s="380"/>
      <c r="AGK48" s="380"/>
      <c r="AGL48" s="380"/>
      <c r="AGM48" s="380"/>
      <c r="AGN48" s="380"/>
      <c r="AGO48" s="380"/>
      <c r="AGP48" s="380"/>
      <c r="AGQ48" s="380"/>
      <c r="AGR48" s="380"/>
      <c r="AGW48" s="379" t="s">
        <v>309</v>
      </c>
      <c r="AGX48" s="69"/>
      <c r="AGY48" s="69" t="s">
        <v>314</v>
      </c>
      <c r="AGZ48" s="69"/>
      <c r="AHA48" s="69"/>
      <c r="AHB48" s="69"/>
      <c r="AHC48" s="69"/>
      <c r="AHD48" s="69"/>
      <c r="AHE48" s="69"/>
      <c r="AHF48" s="69"/>
      <c r="AHG48" s="69"/>
      <c r="AHH48" s="69"/>
      <c r="AHI48" s="69"/>
      <c r="AHJ48" s="69"/>
      <c r="AHK48" s="69"/>
      <c r="AHL48" s="69"/>
      <c r="AHM48" s="69"/>
      <c r="AHN48" s="69"/>
      <c r="AHO48" s="69"/>
      <c r="AHP48" s="69"/>
      <c r="AHQ48" s="69"/>
      <c r="AHR48" s="69"/>
      <c r="AHS48" s="69"/>
      <c r="AHT48" s="69"/>
      <c r="AHU48" s="69"/>
      <c r="AHV48" s="69"/>
      <c r="AHW48" s="69"/>
      <c r="AHX48" s="69"/>
      <c r="AHY48" s="69"/>
      <c r="AHZ48" s="69"/>
      <c r="AIA48" s="69"/>
      <c r="AIB48" s="69"/>
      <c r="AIC48" s="380"/>
      <c r="AID48" s="380"/>
      <c r="AIE48" s="380"/>
      <c r="AIF48" s="380"/>
      <c r="AIG48" s="380"/>
      <c r="AIH48" s="380"/>
      <c r="AII48" s="380"/>
      <c r="AIJ48" s="380"/>
      <c r="AIK48" s="380"/>
      <c r="AIL48" s="380"/>
      <c r="AIM48" s="380"/>
      <c r="AIN48" s="380"/>
      <c r="AIO48" s="380"/>
      <c r="AIP48" s="380"/>
      <c r="AIQ48" s="380"/>
      <c r="AIR48" s="380"/>
      <c r="AIS48" s="380"/>
      <c r="AIT48" s="380"/>
      <c r="AIU48" s="380"/>
      <c r="AIZ48" s="379" t="s">
        <v>309</v>
      </c>
      <c r="AJA48" s="69"/>
      <c r="AJB48" s="69" t="s">
        <v>314</v>
      </c>
      <c r="AJC48" s="69"/>
      <c r="AJD48" s="69"/>
      <c r="AJE48" s="69"/>
      <c r="AJF48" s="69"/>
      <c r="AJG48" s="69"/>
      <c r="AJH48" s="69"/>
      <c r="AJI48" s="69"/>
      <c r="AJJ48" s="69"/>
      <c r="AJK48" s="69"/>
      <c r="AJL48" s="69"/>
      <c r="AJM48" s="69"/>
      <c r="AJN48" s="69"/>
      <c r="AJO48" s="69"/>
      <c r="AJP48" s="69"/>
      <c r="AJQ48" s="69"/>
      <c r="AJR48" s="69"/>
      <c r="AJS48" s="69"/>
      <c r="AJT48" s="69"/>
      <c r="AJU48" s="69"/>
      <c r="AJV48" s="69"/>
      <c r="AJW48" s="69"/>
      <c r="AJX48" s="69"/>
      <c r="AJY48" s="69"/>
      <c r="AJZ48" s="69"/>
      <c r="AKA48" s="69"/>
      <c r="AKB48" s="69"/>
      <c r="AKC48" s="69"/>
      <c r="AKD48" s="69"/>
      <c r="AKE48" s="69"/>
      <c r="AKF48" s="380"/>
      <c r="AKG48" s="380"/>
      <c r="AKH48" s="380"/>
      <c r="AKI48" s="380"/>
      <c r="AKJ48" s="380"/>
      <c r="AKK48" s="380"/>
      <c r="AKL48" s="380"/>
      <c r="AKM48" s="380"/>
      <c r="AKN48" s="380"/>
      <c r="AKO48" s="380"/>
      <c r="AKP48" s="380"/>
      <c r="AKQ48" s="380"/>
      <c r="AKR48" s="380"/>
      <c r="AKS48" s="380"/>
      <c r="AKT48" s="380"/>
      <c r="AKU48" s="380"/>
      <c r="AKV48" s="380"/>
      <c r="AKW48" s="380"/>
      <c r="AKX48" s="380"/>
      <c r="ALC48" s="379" t="s">
        <v>309</v>
      </c>
      <c r="ALD48" s="69"/>
      <c r="ALE48" s="69" t="s">
        <v>314</v>
      </c>
      <c r="ALF48" s="69"/>
      <c r="ALG48" s="69"/>
      <c r="ALH48" s="69"/>
      <c r="ALI48" s="69"/>
      <c r="ALJ48" s="69"/>
      <c r="ALK48" s="69"/>
      <c r="ALL48" s="69"/>
      <c r="ALM48" s="69"/>
      <c r="ALN48" s="69"/>
      <c r="ALO48" s="69"/>
      <c r="ALP48" s="69"/>
      <c r="ALQ48" s="69"/>
      <c r="ALR48" s="69"/>
      <c r="ALS48" s="69"/>
      <c r="ALT48" s="69"/>
      <c r="ALU48" s="69"/>
      <c r="ALV48" s="69"/>
      <c r="ALW48" s="69"/>
      <c r="ALX48" s="69"/>
      <c r="ALY48" s="69"/>
      <c r="ALZ48" s="69"/>
      <c r="AMA48" s="69"/>
      <c r="AMB48" s="69"/>
      <c r="AMC48" s="69"/>
      <c r="AMD48" s="69"/>
      <c r="AME48" s="69"/>
      <c r="AMF48" s="69"/>
      <c r="AMG48" s="69"/>
      <c r="AMH48" s="69"/>
      <c r="AMI48" s="380"/>
      <c r="AMJ48" s="380"/>
      <c r="AMK48" s="380"/>
      <c r="AML48" s="380"/>
      <c r="AMM48" s="380"/>
      <c r="AMN48" s="380"/>
      <c r="AMO48" s="380"/>
      <c r="AMP48" s="380"/>
      <c r="AMQ48" s="380"/>
      <c r="AMR48" s="380"/>
      <c r="AMS48" s="380"/>
      <c r="AMT48" s="380"/>
      <c r="AMU48" s="380"/>
      <c r="AMV48" s="380"/>
      <c r="AMW48" s="380"/>
      <c r="AMX48" s="380"/>
      <c r="AMY48" s="380"/>
      <c r="AMZ48" s="380"/>
      <c r="ANA48" s="380"/>
      <c r="ANF48" s="379" t="s">
        <v>309</v>
      </c>
      <c r="ANG48" s="69"/>
      <c r="ANH48" s="69" t="s">
        <v>314</v>
      </c>
      <c r="ANI48" s="69"/>
      <c r="ANJ48" s="69"/>
      <c r="ANK48" s="69"/>
      <c r="ANL48" s="69"/>
      <c r="ANM48" s="69"/>
      <c r="ANN48" s="69"/>
      <c r="ANO48" s="69"/>
      <c r="ANP48" s="69"/>
      <c r="ANQ48" s="69"/>
      <c r="ANR48" s="69"/>
      <c r="ANS48" s="69"/>
      <c r="ANT48" s="69"/>
      <c r="ANU48" s="69"/>
      <c r="ANV48" s="69"/>
      <c r="ANW48" s="69"/>
      <c r="ANX48" s="69"/>
      <c r="ANY48" s="69"/>
      <c r="ANZ48" s="69"/>
      <c r="AOA48" s="69"/>
      <c r="AOB48" s="69"/>
      <c r="AOC48" s="69"/>
      <c r="AOD48" s="69"/>
      <c r="AOE48" s="69"/>
      <c r="AOF48" s="69"/>
      <c r="AOG48" s="69"/>
      <c r="AOH48" s="69"/>
      <c r="AOI48" s="69"/>
      <c r="AOJ48" s="69"/>
      <c r="AOK48" s="69"/>
      <c r="AOL48" s="380"/>
      <c r="AOM48" s="380"/>
      <c r="AON48" s="380"/>
      <c r="AOO48" s="380"/>
      <c r="AOP48" s="380"/>
      <c r="AOQ48" s="380"/>
      <c r="AOR48" s="380"/>
      <c r="AOS48" s="380"/>
      <c r="AOT48" s="380"/>
      <c r="AOU48" s="380"/>
      <c r="AOV48" s="380"/>
      <c r="AOW48" s="380"/>
      <c r="AOX48" s="380"/>
      <c r="AOY48" s="380"/>
      <c r="AOZ48" s="380"/>
      <c r="APA48" s="380"/>
      <c r="APB48" s="380"/>
      <c r="APC48" s="380"/>
      <c r="APD48" s="380"/>
    </row>
    <row r="49" spans="1:1100" ht="18" customHeight="1">
      <c r="A49" s="379" t="s">
        <v>309</v>
      </c>
      <c r="B49" s="69"/>
      <c r="C49" s="69" t="s">
        <v>311</v>
      </c>
      <c r="D49" s="69"/>
      <c r="E49" s="69"/>
      <c r="F49" s="69"/>
      <c r="G49" s="69"/>
      <c r="H49" s="69"/>
      <c r="I49" s="69"/>
      <c r="J49" s="69"/>
      <c r="K49" s="69"/>
      <c r="L49" s="69"/>
      <c r="M49" s="69"/>
      <c r="N49" s="69"/>
      <c r="O49" s="69"/>
      <c r="P49" s="69"/>
      <c r="Q49" s="69"/>
      <c r="R49" s="69"/>
      <c r="S49" s="69"/>
      <c r="T49" s="69"/>
      <c r="U49" s="69"/>
      <c r="V49" s="69"/>
      <c r="W49" s="69"/>
      <c r="X49" s="69"/>
      <c r="Y49" s="69"/>
      <c r="Z49" s="69"/>
      <c r="AA49" s="69"/>
      <c r="AB49" s="381"/>
      <c r="AC49" s="69"/>
      <c r="AD49" s="69"/>
      <c r="AE49" s="69"/>
      <c r="AF49" s="69"/>
      <c r="AG49" s="380"/>
      <c r="AH49" s="380"/>
      <c r="AI49" s="380"/>
      <c r="AJ49" s="380"/>
      <c r="AK49" s="380"/>
      <c r="AL49" s="380"/>
      <c r="AM49" s="380"/>
      <c r="AN49" s="380"/>
      <c r="AO49" s="380"/>
      <c r="AP49" s="380"/>
      <c r="AQ49" s="380"/>
      <c r="AR49" s="380"/>
      <c r="AS49" s="380"/>
      <c r="AT49" s="380"/>
      <c r="AU49" s="380"/>
      <c r="AV49" s="380"/>
      <c r="AW49" s="380"/>
      <c r="AX49" s="380"/>
      <c r="AY49" s="380"/>
      <c r="BD49" s="379" t="s">
        <v>309</v>
      </c>
      <c r="BE49" s="69"/>
      <c r="BF49" s="69" t="s">
        <v>311</v>
      </c>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381"/>
      <c r="CF49" s="69"/>
      <c r="CG49" s="69"/>
      <c r="CH49" s="69"/>
      <c r="CI49" s="69"/>
      <c r="CJ49" s="380"/>
      <c r="CK49" s="380"/>
      <c r="CL49" s="380"/>
      <c r="CM49" s="380"/>
      <c r="CN49" s="380"/>
      <c r="CO49" s="380"/>
      <c r="CP49" s="380"/>
      <c r="CQ49" s="380"/>
      <c r="CR49" s="380"/>
      <c r="CS49" s="380"/>
      <c r="CT49" s="380"/>
      <c r="CU49" s="380"/>
      <c r="CV49" s="380"/>
      <c r="CW49" s="380"/>
      <c r="CX49" s="380"/>
      <c r="CY49" s="380"/>
      <c r="CZ49" s="380"/>
      <c r="DA49" s="380"/>
      <c r="DB49" s="380"/>
      <c r="DG49" s="379" t="s">
        <v>309</v>
      </c>
      <c r="DH49" s="69"/>
      <c r="DI49" s="69" t="s">
        <v>311</v>
      </c>
      <c r="DJ49" s="69"/>
      <c r="DK49" s="69"/>
      <c r="DL49" s="69"/>
      <c r="DM49" s="69"/>
      <c r="DN49" s="69"/>
      <c r="DO49" s="69"/>
      <c r="DP49" s="69"/>
      <c r="DQ49" s="69"/>
      <c r="DR49" s="69"/>
      <c r="DS49" s="69"/>
      <c r="DT49" s="69"/>
      <c r="DU49" s="69"/>
      <c r="DV49" s="69"/>
      <c r="DW49" s="69"/>
      <c r="DX49" s="69"/>
      <c r="DY49" s="69"/>
      <c r="DZ49" s="69"/>
      <c r="EA49" s="69"/>
      <c r="EB49" s="69"/>
      <c r="EC49" s="69"/>
      <c r="ED49" s="69"/>
      <c r="EE49" s="69"/>
      <c r="EF49" s="69"/>
      <c r="EG49" s="69"/>
      <c r="EH49" s="381"/>
      <c r="EI49" s="69"/>
      <c r="EJ49" s="69"/>
      <c r="EK49" s="69"/>
      <c r="EL49" s="69"/>
      <c r="EM49" s="380"/>
      <c r="EN49" s="380"/>
      <c r="EO49" s="380"/>
      <c r="EP49" s="380"/>
      <c r="EQ49" s="380"/>
      <c r="ER49" s="380"/>
      <c r="ES49" s="380"/>
      <c r="ET49" s="380"/>
      <c r="EU49" s="380"/>
      <c r="EV49" s="380"/>
      <c r="EW49" s="380"/>
      <c r="EX49" s="380"/>
      <c r="EY49" s="380"/>
      <c r="EZ49" s="380"/>
      <c r="FA49" s="380"/>
      <c r="FB49" s="380"/>
      <c r="FC49" s="380"/>
      <c r="FD49" s="380"/>
      <c r="FE49" s="380"/>
      <c r="FJ49" s="379" t="s">
        <v>309</v>
      </c>
      <c r="FK49" s="69"/>
      <c r="FL49" s="69" t="s">
        <v>311</v>
      </c>
      <c r="FM49" s="69"/>
      <c r="FN49" s="69"/>
      <c r="FO49" s="69"/>
      <c r="FP49" s="69"/>
      <c r="FQ49" s="69"/>
      <c r="FR49" s="69"/>
      <c r="FS49" s="69"/>
      <c r="FT49" s="69"/>
      <c r="FU49" s="69"/>
      <c r="FV49" s="69"/>
      <c r="FW49" s="69"/>
      <c r="FX49" s="69"/>
      <c r="FY49" s="69"/>
      <c r="FZ49" s="69"/>
      <c r="GA49" s="69"/>
      <c r="GB49" s="69"/>
      <c r="GC49" s="69"/>
      <c r="GD49" s="69"/>
      <c r="GE49" s="69"/>
      <c r="GF49" s="69"/>
      <c r="GG49" s="69"/>
      <c r="GH49" s="69"/>
      <c r="GI49" s="69"/>
      <c r="GJ49" s="69"/>
      <c r="GK49" s="381"/>
      <c r="GL49" s="69"/>
      <c r="GM49" s="69"/>
      <c r="GN49" s="69"/>
      <c r="GO49" s="69"/>
      <c r="GP49" s="380"/>
      <c r="GQ49" s="380"/>
      <c r="GR49" s="380"/>
      <c r="GS49" s="380"/>
      <c r="GT49" s="380"/>
      <c r="GU49" s="380"/>
      <c r="GV49" s="380"/>
      <c r="GW49" s="380"/>
      <c r="GX49" s="380"/>
      <c r="GY49" s="380"/>
      <c r="GZ49" s="380"/>
      <c r="HA49" s="380"/>
      <c r="HB49" s="380"/>
      <c r="HC49" s="380"/>
      <c r="HD49" s="380"/>
      <c r="HE49" s="380"/>
      <c r="HF49" s="380"/>
      <c r="HG49" s="380"/>
      <c r="HH49" s="380"/>
      <c r="HM49" s="379" t="s">
        <v>309</v>
      </c>
      <c r="HN49" s="69"/>
      <c r="HO49" s="69" t="s">
        <v>311</v>
      </c>
      <c r="HP49" s="69"/>
      <c r="HQ49" s="69"/>
      <c r="HR49" s="69"/>
      <c r="HS49" s="69"/>
      <c r="HT49" s="69"/>
      <c r="HU49" s="69"/>
      <c r="HV49" s="69"/>
      <c r="HW49" s="69"/>
      <c r="HX49" s="69"/>
      <c r="HY49" s="69"/>
      <c r="HZ49" s="69"/>
      <c r="IA49" s="69"/>
      <c r="IB49" s="69"/>
      <c r="IC49" s="69"/>
      <c r="ID49" s="69"/>
      <c r="IE49" s="69"/>
      <c r="IF49" s="69"/>
      <c r="IG49" s="69"/>
      <c r="IH49" s="69"/>
      <c r="II49" s="69"/>
      <c r="IJ49" s="69"/>
      <c r="IK49" s="69"/>
      <c r="IL49" s="69"/>
      <c r="IM49" s="69"/>
      <c r="IN49" s="381"/>
      <c r="IO49" s="69"/>
      <c r="IP49" s="69"/>
      <c r="IQ49" s="69"/>
      <c r="IR49" s="69"/>
      <c r="IS49" s="380"/>
      <c r="IT49" s="380"/>
      <c r="IU49" s="380"/>
      <c r="IV49" s="380"/>
      <c r="IW49" s="380"/>
      <c r="IX49" s="380"/>
      <c r="IY49" s="380"/>
      <c r="IZ49" s="380"/>
      <c r="JA49" s="380"/>
      <c r="JB49" s="380"/>
      <c r="JC49" s="380"/>
      <c r="JD49" s="380"/>
      <c r="JE49" s="380"/>
      <c r="JF49" s="380"/>
      <c r="JG49" s="380"/>
      <c r="JH49" s="380"/>
      <c r="JI49" s="380"/>
      <c r="JJ49" s="380"/>
      <c r="JK49" s="380"/>
      <c r="JP49" s="379" t="s">
        <v>309</v>
      </c>
      <c r="JQ49" s="69"/>
      <c r="JR49" s="69" t="s">
        <v>311</v>
      </c>
      <c r="JS49" s="69"/>
      <c r="JT49" s="69"/>
      <c r="JU49" s="69"/>
      <c r="JV49" s="69"/>
      <c r="JW49" s="69"/>
      <c r="JX49" s="69"/>
      <c r="JY49" s="69"/>
      <c r="JZ49" s="69"/>
      <c r="KA49" s="69"/>
      <c r="KB49" s="69"/>
      <c r="KC49" s="69"/>
      <c r="KD49" s="69"/>
      <c r="KE49" s="69"/>
      <c r="KF49" s="69"/>
      <c r="KG49" s="69"/>
      <c r="KH49" s="69"/>
      <c r="KI49" s="69"/>
      <c r="KJ49" s="69"/>
      <c r="KK49" s="69"/>
      <c r="KL49" s="69"/>
      <c r="KM49" s="69"/>
      <c r="KN49" s="69"/>
      <c r="KO49" s="69"/>
      <c r="KP49" s="69"/>
      <c r="KQ49" s="381"/>
      <c r="KR49" s="69"/>
      <c r="KS49" s="69"/>
      <c r="KT49" s="69"/>
      <c r="KU49" s="69"/>
      <c r="KV49" s="380"/>
      <c r="KW49" s="380"/>
      <c r="KX49" s="380"/>
      <c r="KY49" s="380"/>
      <c r="KZ49" s="380"/>
      <c r="LA49" s="380"/>
      <c r="LB49" s="380"/>
      <c r="LC49" s="380"/>
      <c r="LD49" s="380"/>
      <c r="LE49" s="380"/>
      <c r="LF49" s="380"/>
      <c r="LG49" s="380"/>
      <c r="LH49" s="380"/>
      <c r="LI49" s="380"/>
      <c r="LJ49" s="380"/>
      <c r="LK49" s="380"/>
      <c r="LL49" s="380"/>
      <c r="LM49" s="380"/>
      <c r="LN49" s="380"/>
      <c r="LS49" s="379" t="s">
        <v>309</v>
      </c>
      <c r="LT49" s="69"/>
      <c r="LU49" s="69" t="s">
        <v>311</v>
      </c>
      <c r="LV49" s="69"/>
      <c r="LW49" s="69"/>
      <c r="LX49" s="69"/>
      <c r="LY49" s="69"/>
      <c r="LZ49" s="69"/>
      <c r="MA49" s="69"/>
      <c r="MB49" s="69"/>
      <c r="MC49" s="69"/>
      <c r="MD49" s="69"/>
      <c r="ME49" s="69"/>
      <c r="MF49" s="69"/>
      <c r="MG49" s="69"/>
      <c r="MH49" s="69"/>
      <c r="MI49" s="69"/>
      <c r="MJ49" s="69"/>
      <c r="MK49" s="69"/>
      <c r="ML49" s="69"/>
      <c r="MM49" s="69"/>
      <c r="MN49" s="69"/>
      <c r="MO49" s="69"/>
      <c r="MP49" s="69"/>
      <c r="MQ49" s="69"/>
      <c r="MR49" s="69"/>
      <c r="MS49" s="69"/>
      <c r="MT49" s="381"/>
      <c r="MU49" s="69"/>
      <c r="MV49" s="69"/>
      <c r="MW49" s="69"/>
      <c r="MX49" s="69"/>
      <c r="MY49" s="380"/>
      <c r="MZ49" s="380"/>
      <c r="NA49" s="380"/>
      <c r="NB49" s="380"/>
      <c r="NC49" s="380"/>
      <c r="ND49" s="380"/>
      <c r="NE49" s="380"/>
      <c r="NF49" s="380"/>
      <c r="NG49" s="380"/>
      <c r="NH49" s="380"/>
      <c r="NI49" s="380"/>
      <c r="NJ49" s="380"/>
      <c r="NK49" s="380"/>
      <c r="NL49" s="380"/>
      <c r="NM49" s="380"/>
      <c r="NN49" s="380"/>
      <c r="NO49" s="380"/>
      <c r="NP49" s="380"/>
      <c r="NQ49" s="380"/>
      <c r="NV49" s="379" t="s">
        <v>309</v>
      </c>
      <c r="NW49" s="69"/>
      <c r="NX49" s="69" t="s">
        <v>311</v>
      </c>
      <c r="NY49" s="69"/>
      <c r="NZ49" s="69"/>
      <c r="OA49" s="69"/>
      <c r="OB49" s="69"/>
      <c r="OC49" s="69"/>
      <c r="OD49" s="69"/>
      <c r="OE49" s="69"/>
      <c r="OF49" s="69"/>
      <c r="OG49" s="69"/>
      <c r="OH49" s="69"/>
      <c r="OI49" s="69"/>
      <c r="OJ49" s="69"/>
      <c r="OK49" s="69"/>
      <c r="OL49" s="69"/>
      <c r="OM49" s="69"/>
      <c r="ON49" s="69"/>
      <c r="OO49" s="69"/>
      <c r="OP49" s="69"/>
      <c r="OQ49" s="69"/>
      <c r="OR49" s="69"/>
      <c r="OS49" s="69"/>
      <c r="OT49" s="69"/>
      <c r="OU49" s="69"/>
      <c r="OV49" s="69"/>
      <c r="OW49" s="381"/>
      <c r="OX49" s="69"/>
      <c r="OY49" s="69"/>
      <c r="OZ49" s="69"/>
      <c r="PA49" s="69"/>
      <c r="PB49" s="380"/>
      <c r="PC49" s="380"/>
      <c r="PD49" s="380"/>
      <c r="PE49" s="380"/>
      <c r="PF49" s="380"/>
      <c r="PG49" s="380"/>
      <c r="PH49" s="380"/>
      <c r="PI49" s="380"/>
      <c r="PJ49" s="380"/>
      <c r="PK49" s="380"/>
      <c r="PL49" s="380"/>
      <c r="PM49" s="380"/>
      <c r="PN49" s="380"/>
      <c r="PO49" s="380"/>
      <c r="PP49" s="380"/>
      <c r="PQ49" s="380"/>
      <c r="PR49" s="380"/>
      <c r="PS49" s="380"/>
      <c r="PT49" s="380"/>
      <c r="PY49" s="379" t="s">
        <v>309</v>
      </c>
      <c r="PZ49" s="69"/>
      <c r="QA49" s="69" t="s">
        <v>311</v>
      </c>
      <c r="QB49" s="69"/>
      <c r="QC49" s="69"/>
      <c r="QD49" s="69"/>
      <c r="QE49" s="69"/>
      <c r="QF49" s="69"/>
      <c r="QG49" s="69"/>
      <c r="QH49" s="69"/>
      <c r="QI49" s="69"/>
      <c r="QJ49" s="69"/>
      <c r="QK49" s="69"/>
      <c r="QL49" s="69"/>
      <c r="QM49" s="69"/>
      <c r="QN49" s="69"/>
      <c r="QO49" s="69"/>
      <c r="QP49" s="69"/>
      <c r="QQ49" s="69"/>
      <c r="QR49" s="69"/>
      <c r="QS49" s="69"/>
      <c r="QT49" s="69"/>
      <c r="QU49" s="69"/>
      <c r="QV49" s="69"/>
      <c r="QW49" s="69"/>
      <c r="QX49" s="69"/>
      <c r="QY49" s="69"/>
      <c r="QZ49" s="381"/>
      <c r="RA49" s="69"/>
      <c r="RB49" s="69"/>
      <c r="RC49" s="69"/>
      <c r="RD49" s="69"/>
      <c r="RE49" s="380"/>
      <c r="RF49" s="380"/>
      <c r="RG49" s="380"/>
      <c r="RH49" s="380"/>
      <c r="RI49" s="380"/>
      <c r="RJ49" s="380"/>
      <c r="RK49" s="380"/>
      <c r="RL49" s="380"/>
      <c r="RM49" s="380"/>
      <c r="RN49" s="380"/>
      <c r="RO49" s="380"/>
      <c r="RP49" s="380"/>
      <c r="RQ49" s="380"/>
      <c r="RR49" s="380"/>
      <c r="RS49" s="380"/>
      <c r="RT49" s="380"/>
      <c r="RU49" s="380"/>
      <c r="RV49" s="380"/>
      <c r="RW49" s="380"/>
      <c r="SB49" s="379" t="s">
        <v>309</v>
      </c>
      <c r="SC49" s="69"/>
      <c r="SD49" s="69" t="s">
        <v>311</v>
      </c>
      <c r="SE49" s="69"/>
      <c r="SF49" s="69"/>
      <c r="SG49" s="69"/>
      <c r="SH49" s="69"/>
      <c r="SI49" s="69"/>
      <c r="SJ49" s="69"/>
      <c r="SK49" s="69"/>
      <c r="SL49" s="69"/>
      <c r="SM49" s="69"/>
      <c r="SN49" s="69"/>
      <c r="SO49" s="69"/>
      <c r="SP49" s="69"/>
      <c r="SQ49" s="69"/>
      <c r="SR49" s="69"/>
      <c r="SS49" s="69"/>
      <c r="ST49" s="69"/>
      <c r="SU49" s="69"/>
      <c r="SV49" s="69"/>
      <c r="SW49" s="69"/>
      <c r="SX49" s="69"/>
      <c r="SY49" s="69"/>
      <c r="SZ49" s="69"/>
      <c r="TA49" s="69"/>
      <c r="TB49" s="69"/>
      <c r="TC49" s="381"/>
      <c r="TD49" s="69"/>
      <c r="TE49" s="69"/>
      <c r="TF49" s="69"/>
      <c r="TG49" s="69"/>
      <c r="TH49" s="380"/>
      <c r="TI49" s="380"/>
      <c r="TJ49" s="380"/>
      <c r="TK49" s="380"/>
      <c r="TL49" s="380"/>
      <c r="TM49" s="380"/>
      <c r="TN49" s="380"/>
      <c r="TO49" s="380"/>
      <c r="TP49" s="380"/>
      <c r="TQ49" s="380"/>
      <c r="TR49" s="380"/>
      <c r="TS49" s="380"/>
      <c r="TT49" s="380"/>
      <c r="TU49" s="380"/>
      <c r="TV49" s="380"/>
      <c r="TW49" s="380"/>
      <c r="TX49" s="380"/>
      <c r="TY49" s="380"/>
      <c r="TZ49" s="380"/>
      <c r="UE49" s="379" t="s">
        <v>309</v>
      </c>
      <c r="UF49" s="69"/>
      <c r="UG49" s="69" t="s">
        <v>311</v>
      </c>
      <c r="UH49" s="69"/>
      <c r="UI49" s="69"/>
      <c r="UJ49" s="69"/>
      <c r="UK49" s="69"/>
      <c r="UL49" s="69"/>
      <c r="UM49" s="69"/>
      <c r="UN49" s="69"/>
      <c r="UO49" s="69"/>
      <c r="UP49" s="69"/>
      <c r="UQ49" s="69"/>
      <c r="UR49" s="69"/>
      <c r="US49" s="69"/>
      <c r="UT49" s="69"/>
      <c r="UU49" s="69"/>
      <c r="UV49" s="69"/>
      <c r="UW49" s="69"/>
      <c r="UX49" s="69"/>
      <c r="UY49" s="69"/>
      <c r="UZ49" s="69"/>
      <c r="VA49" s="69"/>
      <c r="VB49" s="69"/>
      <c r="VC49" s="69"/>
      <c r="VD49" s="69"/>
      <c r="VE49" s="69"/>
      <c r="VF49" s="381"/>
      <c r="VG49" s="69"/>
      <c r="VH49" s="69"/>
      <c r="VI49" s="69"/>
      <c r="VJ49" s="69"/>
      <c r="VK49" s="380"/>
      <c r="VL49" s="380"/>
      <c r="VM49" s="380"/>
      <c r="VN49" s="380"/>
      <c r="VO49" s="380"/>
      <c r="VP49" s="380"/>
      <c r="VQ49" s="380"/>
      <c r="VR49" s="380"/>
      <c r="VS49" s="380"/>
      <c r="VT49" s="380"/>
      <c r="VU49" s="380"/>
      <c r="VV49" s="380"/>
      <c r="VW49" s="380"/>
      <c r="VX49" s="380"/>
      <c r="VY49" s="380"/>
      <c r="VZ49" s="380"/>
      <c r="WA49" s="380"/>
      <c r="WB49" s="380"/>
      <c r="WC49" s="380"/>
      <c r="WH49" s="379" t="s">
        <v>309</v>
      </c>
      <c r="WI49" s="69"/>
      <c r="WJ49" s="69" t="s">
        <v>311</v>
      </c>
      <c r="WK49" s="69"/>
      <c r="WL49" s="69"/>
      <c r="WM49" s="69"/>
      <c r="WN49" s="69"/>
      <c r="WO49" s="69"/>
      <c r="WP49" s="69"/>
      <c r="WQ49" s="69"/>
      <c r="WR49" s="69"/>
      <c r="WS49" s="69"/>
      <c r="WT49" s="69"/>
      <c r="WU49" s="69"/>
      <c r="WV49" s="69"/>
      <c r="WW49" s="69"/>
      <c r="WX49" s="69"/>
      <c r="WY49" s="69"/>
      <c r="WZ49" s="69"/>
      <c r="XA49" s="69"/>
      <c r="XB49" s="69"/>
      <c r="XC49" s="69"/>
      <c r="XD49" s="69"/>
      <c r="XE49" s="69"/>
      <c r="XF49" s="69"/>
      <c r="XG49" s="69"/>
      <c r="XH49" s="69"/>
      <c r="XI49" s="381"/>
      <c r="XJ49" s="69"/>
      <c r="XK49" s="69"/>
      <c r="XL49" s="69"/>
      <c r="XM49" s="69"/>
      <c r="XN49" s="380"/>
      <c r="XO49" s="380"/>
      <c r="XP49" s="380"/>
      <c r="XQ49" s="380"/>
      <c r="XR49" s="380"/>
      <c r="XS49" s="380"/>
      <c r="XT49" s="380"/>
      <c r="XU49" s="380"/>
      <c r="XV49" s="380"/>
      <c r="XW49" s="380"/>
      <c r="XX49" s="380"/>
      <c r="XY49" s="380"/>
      <c r="XZ49" s="380"/>
      <c r="YA49" s="380"/>
      <c r="YB49" s="380"/>
      <c r="YC49" s="380"/>
      <c r="YD49" s="380"/>
      <c r="YE49" s="380"/>
      <c r="YF49" s="380"/>
      <c r="YK49" s="379" t="s">
        <v>309</v>
      </c>
      <c r="YL49" s="69"/>
      <c r="YM49" s="69" t="s">
        <v>311</v>
      </c>
      <c r="YN49" s="69"/>
      <c r="YO49" s="69"/>
      <c r="YP49" s="69"/>
      <c r="YQ49" s="69"/>
      <c r="YR49" s="69"/>
      <c r="YS49" s="69"/>
      <c r="YT49" s="69"/>
      <c r="YU49" s="69"/>
      <c r="YV49" s="69"/>
      <c r="YW49" s="69"/>
      <c r="YX49" s="69"/>
      <c r="YY49" s="69"/>
      <c r="YZ49" s="69"/>
      <c r="ZA49" s="69"/>
      <c r="ZB49" s="69"/>
      <c r="ZC49" s="69"/>
      <c r="ZD49" s="69"/>
      <c r="ZE49" s="69"/>
      <c r="ZF49" s="69"/>
      <c r="ZG49" s="69"/>
      <c r="ZH49" s="69"/>
      <c r="ZI49" s="69"/>
      <c r="ZJ49" s="69"/>
      <c r="ZK49" s="69"/>
      <c r="ZL49" s="381"/>
      <c r="ZM49" s="69"/>
      <c r="ZN49" s="69"/>
      <c r="ZO49" s="69"/>
      <c r="ZP49" s="69"/>
      <c r="ZQ49" s="380"/>
      <c r="ZR49" s="380"/>
      <c r="ZS49" s="380"/>
      <c r="ZT49" s="380"/>
      <c r="ZU49" s="380"/>
      <c r="ZV49" s="380"/>
      <c r="ZW49" s="380"/>
      <c r="ZX49" s="380"/>
      <c r="ZY49" s="380"/>
      <c r="ZZ49" s="380"/>
      <c r="AAA49" s="380"/>
      <c r="AAB49" s="380"/>
      <c r="AAC49" s="380"/>
      <c r="AAD49" s="380"/>
      <c r="AAE49" s="380"/>
      <c r="AAF49" s="380"/>
      <c r="AAG49" s="380"/>
      <c r="AAH49" s="380"/>
      <c r="AAI49" s="380"/>
      <c r="AAN49" s="379" t="s">
        <v>309</v>
      </c>
      <c r="AAO49" s="69"/>
      <c r="AAP49" s="69" t="s">
        <v>311</v>
      </c>
      <c r="AAQ49" s="69"/>
      <c r="AAR49" s="69"/>
      <c r="AAS49" s="69"/>
      <c r="AAT49" s="69"/>
      <c r="AAU49" s="69"/>
      <c r="AAV49" s="69"/>
      <c r="AAW49" s="69"/>
      <c r="AAX49" s="69"/>
      <c r="AAY49" s="69"/>
      <c r="AAZ49" s="69"/>
      <c r="ABA49" s="69"/>
      <c r="ABB49" s="69"/>
      <c r="ABC49" s="69"/>
      <c r="ABD49" s="69"/>
      <c r="ABE49" s="69"/>
      <c r="ABF49" s="69"/>
      <c r="ABG49" s="69"/>
      <c r="ABH49" s="69"/>
      <c r="ABI49" s="69"/>
      <c r="ABJ49" s="69"/>
      <c r="ABK49" s="69"/>
      <c r="ABL49" s="69"/>
      <c r="ABM49" s="69"/>
      <c r="ABN49" s="69"/>
      <c r="ABO49" s="381"/>
      <c r="ABP49" s="69"/>
      <c r="ABQ49" s="69"/>
      <c r="ABR49" s="69"/>
      <c r="ABS49" s="69"/>
      <c r="ABT49" s="380"/>
      <c r="ABU49" s="380"/>
      <c r="ABV49" s="380"/>
      <c r="ABW49" s="380"/>
      <c r="ABX49" s="380"/>
      <c r="ABY49" s="380"/>
      <c r="ABZ49" s="380"/>
      <c r="ACA49" s="380"/>
      <c r="ACB49" s="380"/>
      <c r="ACC49" s="380"/>
      <c r="ACD49" s="380"/>
      <c r="ACE49" s="380"/>
      <c r="ACF49" s="380"/>
      <c r="ACG49" s="380"/>
      <c r="ACH49" s="380"/>
      <c r="ACI49" s="380"/>
      <c r="ACJ49" s="380"/>
      <c r="ACK49" s="380"/>
      <c r="ACL49" s="380"/>
      <c r="ACQ49" s="379" t="s">
        <v>309</v>
      </c>
      <c r="ACR49" s="69"/>
      <c r="ACS49" s="69" t="s">
        <v>311</v>
      </c>
      <c r="ACT49" s="69"/>
      <c r="ACU49" s="69"/>
      <c r="ACV49" s="69"/>
      <c r="ACW49" s="69"/>
      <c r="ACX49" s="69"/>
      <c r="ACY49" s="69"/>
      <c r="ACZ49" s="69"/>
      <c r="ADA49" s="69"/>
      <c r="ADB49" s="69"/>
      <c r="ADC49" s="69"/>
      <c r="ADD49" s="69"/>
      <c r="ADE49" s="69"/>
      <c r="ADF49" s="69"/>
      <c r="ADG49" s="69"/>
      <c r="ADH49" s="69"/>
      <c r="ADI49" s="69"/>
      <c r="ADJ49" s="69"/>
      <c r="ADK49" s="69"/>
      <c r="ADL49" s="69"/>
      <c r="ADM49" s="69"/>
      <c r="ADN49" s="69"/>
      <c r="ADO49" s="69"/>
      <c r="ADP49" s="69"/>
      <c r="ADQ49" s="69"/>
      <c r="ADR49" s="381"/>
      <c r="ADS49" s="69"/>
      <c r="ADT49" s="69"/>
      <c r="ADU49" s="69"/>
      <c r="ADV49" s="69"/>
      <c r="ADW49" s="380"/>
      <c r="ADX49" s="380"/>
      <c r="ADY49" s="380"/>
      <c r="ADZ49" s="380"/>
      <c r="AEA49" s="380"/>
      <c r="AEB49" s="380"/>
      <c r="AEC49" s="380"/>
      <c r="AED49" s="380"/>
      <c r="AEE49" s="380"/>
      <c r="AEF49" s="380"/>
      <c r="AEG49" s="380"/>
      <c r="AEH49" s="380"/>
      <c r="AEI49" s="380"/>
      <c r="AEJ49" s="380"/>
      <c r="AEK49" s="380"/>
      <c r="AEL49" s="380"/>
      <c r="AEM49" s="380"/>
      <c r="AEN49" s="380"/>
      <c r="AEO49" s="380"/>
      <c r="AET49" s="379" t="s">
        <v>309</v>
      </c>
      <c r="AEU49" s="69"/>
      <c r="AEV49" s="69" t="s">
        <v>311</v>
      </c>
      <c r="AEW49" s="69"/>
      <c r="AEX49" s="69"/>
      <c r="AEY49" s="69"/>
      <c r="AEZ49" s="69"/>
      <c r="AFA49" s="69"/>
      <c r="AFB49" s="69"/>
      <c r="AFC49" s="69"/>
      <c r="AFD49" s="69"/>
      <c r="AFE49" s="69"/>
      <c r="AFF49" s="69"/>
      <c r="AFG49" s="69"/>
      <c r="AFH49" s="69"/>
      <c r="AFI49" s="69"/>
      <c r="AFJ49" s="69"/>
      <c r="AFK49" s="69"/>
      <c r="AFL49" s="69"/>
      <c r="AFM49" s="69"/>
      <c r="AFN49" s="69"/>
      <c r="AFO49" s="69"/>
      <c r="AFP49" s="69"/>
      <c r="AFQ49" s="69"/>
      <c r="AFR49" s="69"/>
      <c r="AFS49" s="69"/>
      <c r="AFT49" s="69"/>
      <c r="AFU49" s="381"/>
      <c r="AFV49" s="69"/>
      <c r="AFW49" s="69"/>
      <c r="AFX49" s="69"/>
      <c r="AFY49" s="69"/>
      <c r="AFZ49" s="380"/>
      <c r="AGA49" s="380"/>
      <c r="AGB49" s="380"/>
      <c r="AGC49" s="380"/>
      <c r="AGD49" s="380"/>
      <c r="AGE49" s="380"/>
      <c r="AGF49" s="380"/>
      <c r="AGG49" s="380"/>
      <c r="AGH49" s="380"/>
      <c r="AGI49" s="380"/>
      <c r="AGJ49" s="380"/>
      <c r="AGK49" s="380"/>
      <c r="AGL49" s="380"/>
      <c r="AGM49" s="380"/>
      <c r="AGN49" s="380"/>
      <c r="AGO49" s="380"/>
      <c r="AGP49" s="380"/>
      <c r="AGQ49" s="380"/>
      <c r="AGR49" s="380"/>
      <c r="AGW49" s="379" t="s">
        <v>309</v>
      </c>
      <c r="AGX49" s="69"/>
      <c r="AGY49" s="69" t="s">
        <v>311</v>
      </c>
      <c r="AGZ49" s="69"/>
      <c r="AHA49" s="69"/>
      <c r="AHB49" s="69"/>
      <c r="AHC49" s="69"/>
      <c r="AHD49" s="69"/>
      <c r="AHE49" s="69"/>
      <c r="AHF49" s="69"/>
      <c r="AHG49" s="69"/>
      <c r="AHH49" s="69"/>
      <c r="AHI49" s="69"/>
      <c r="AHJ49" s="69"/>
      <c r="AHK49" s="69"/>
      <c r="AHL49" s="69"/>
      <c r="AHM49" s="69"/>
      <c r="AHN49" s="69"/>
      <c r="AHO49" s="69"/>
      <c r="AHP49" s="69"/>
      <c r="AHQ49" s="69"/>
      <c r="AHR49" s="69"/>
      <c r="AHS49" s="69"/>
      <c r="AHT49" s="69"/>
      <c r="AHU49" s="69"/>
      <c r="AHV49" s="69"/>
      <c r="AHW49" s="69"/>
      <c r="AHX49" s="381"/>
      <c r="AHY49" s="69"/>
      <c r="AHZ49" s="69"/>
      <c r="AIA49" s="69"/>
      <c r="AIB49" s="69"/>
      <c r="AIC49" s="380"/>
      <c r="AID49" s="380"/>
      <c r="AIE49" s="380"/>
      <c r="AIF49" s="380"/>
      <c r="AIG49" s="380"/>
      <c r="AIH49" s="380"/>
      <c r="AII49" s="380"/>
      <c r="AIJ49" s="380"/>
      <c r="AIK49" s="380"/>
      <c r="AIL49" s="380"/>
      <c r="AIM49" s="380"/>
      <c r="AIN49" s="380"/>
      <c r="AIO49" s="380"/>
      <c r="AIP49" s="380"/>
      <c r="AIQ49" s="380"/>
      <c r="AIR49" s="380"/>
      <c r="AIS49" s="380"/>
      <c r="AIT49" s="380"/>
      <c r="AIU49" s="380"/>
      <c r="AIZ49" s="379" t="s">
        <v>309</v>
      </c>
      <c r="AJA49" s="69"/>
      <c r="AJB49" s="69" t="s">
        <v>311</v>
      </c>
      <c r="AJC49" s="69"/>
      <c r="AJD49" s="69"/>
      <c r="AJE49" s="69"/>
      <c r="AJF49" s="69"/>
      <c r="AJG49" s="69"/>
      <c r="AJH49" s="69"/>
      <c r="AJI49" s="69"/>
      <c r="AJJ49" s="69"/>
      <c r="AJK49" s="69"/>
      <c r="AJL49" s="69"/>
      <c r="AJM49" s="69"/>
      <c r="AJN49" s="69"/>
      <c r="AJO49" s="69"/>
      <c r="AJP49" s="69"/>
      <c r="AJQ49" s="69"/>
      <c r="AJR49" s="69"/>
      <c r="AJS49" s="69"/>
      <c r="AJT49" s="69"/>
      <c r="AJU49" s="69"/>
      <c r="AJV49" s="69"/>
      <c r="AJW49" s="69"/>
      <c r="AJX49" s="69"/>
      <c r="AJY49" s="69"/>
      <c r="AJZ49" s="69"/>
      <c r="AKA49" s="381"/>
      <c r="AKB49" s="69"/>
      <c r="AKC49" s="69"/>
      <c r="AKD49" s="69"/>
      <c r="AKE49" s="69"/>
      <c r="AKF49" s="380"/>
      <c r="AKG49" s="380"/>
      <c r="AKH49" s="380"/>
      <c r="AKI49" s="380"/>
      <c r="AKJ49" s="380"/>
      <c r="AKK49" s="380"/>
      <c r="AKL49" s="380"/>
      <c r="AKM49" s="380"/>
      <c r="AKN49" s="380"/>
      <c r="AKO49" s="380"/>
      <c r="AKP49" s="380"/>
      <c r="AKQ49" s="380"/>
      <c r="AKR49" s="380"/>
      <c r="AKS49" s="380"/>
      <c r="AKT49" s="380"/>
      <c r="AKU49" s="380"/>
      <c r="AKV49" s="380"/>
      <c r="AKW49" s="380"/>
      <c r="AKX49" s="380"/>
      <c r="ALC49" s="379" t="s">
        <v>309</v>
      </c>
      <c r="ALD49" s="69"/>
      <c r="ALE49" s="69" t="s">
        <v>311</v>
      </c>
      <c r="ALF49" s="69"/>
      <c r="ALG49" s="69"/>
      <c r="ALH49" s="69"/>
      <c r="ALI49" s="69"/>
      <c r="ALJ49" s="69"/>
      <c r="ALK49" s="69"/>
      <c r="ALL49" s="69"/>
      <c r="ALM49" s="69"/>
      <c r="ALN49" s="69"/>
      <c r="ALO49" s="69"/>
      <c r="ALP49" s="69"/>
      <c r="ALQ49" s="69"/>
      <c r="ALR49" s="69"/>
      <c r="ALS49" s="69"/>
      <c r="ALT49" s="69"/>
      <c r="ALU49" s="69"/>
      <c r="ALV49" s="69"/>
      <c r="ALW49" s="69"/>
      <c r="ALX49" s="69"/>
      <c r="ALY49" s="69"/>
      <c r="ALZ49" s="69"/>
      <c r="AMA49" s="69"/>
      <c r="AMB49" s="69"/>
      <c r="AMC49" s="69"/>
      <c r="AMD49" s="381"/>
      <c r="AME49" s="69"/>
      <c r="AMF49" s="69"/>
      <c r="AMG49" s="69"/>
      <c r="AMH49" s="69"/>
      <c r="AMI49" s="380"/>
      <c r="AMJ49" s="380"/>
      <c r="AMK49" s="380"/>
      <c r="AML49" s="380"/>
      <c r="AMM49" s="380"/>
      <c r="AMN49" s="380"/>
      <c r="AMO49" s="380"/>
      <c r="AMP49" s="380"/>
      <c r="AMQ49" s="380"/>
      <c r="AMR49" s="380"/>
      <c r="AMS49" s="380"/>
      <c r="AMT49" s="380"/>
      <c r="AMU49" s="380"/>
      <c r="AMV49" s="380"/>
      <c r="AMW49" s="380"/>
      <c r="AMX49" s="380"/>
      <c r="AMY49" s="380"/>
      <c r="AMZ49" s="380"/>
      <c r="ANA49" s="380"/>
      <c r="ANF49" s="379" t="s">
        <v>309</v>
      </c>
      <c r="ANG49" s="69"/>
      <c r="ANH49" s="69" t="s">
        <v>311</v>
      </c>
      <c r="ANI49" s="69"/>
      <c r="ANJ49" s="69"/>
      <c r="ANK49" s="69"/>
      <c r="ANL49" s="69"/>
      <c r="ANM49" s="69"/>
      <c r="ANN49" s="69"/>
      <c r="ANO49" s="69"/>
      <c r="ANP49" s="69"/>
      <c r="ANQ49" s="69"/>
      <c r="ANR49" s="69"/>
      <c r="ANS49" s="69"/>
      <c r="ANT49" s="69"/>
      <c r="ANU49" s="69"/>
      <c r="ANV49" s="69"/>
      <c r="ANW49" s="69"/>
      <c r="ANX49" s="69"/>
      <c r="ANY49" s="69"/>
      <c r="ANZ49" s="69"/>
      <c r="AOA49" s="69"/>
      <c r="AOB49" s="69"/>
      <c r="AOC49" s="69"/>
      <c r="AOD49" s="69"/>
      <c r="AOE49" s="69"/>
      <c r="AOF49" s="69"/>
      <c r="AOG49" s="381"/>
      <c r="AOH49" s="69"/>
      <c r="AOI49" s="69"/>
      <c r="AOJ49" s="69"/>
      <c r="AOK49" s="69"/>
      <c r="AOL49" s="380"/>
      <c r="AOM49" s="380"/>
      <c r="AON49" s="380"/>
      <c r="AOO49" s="380"/>
      <c r="AOP49" s="380"/>
      <c r="AOQ49" s="380"/>
      <c r="AOR49" s="380"/>
      <c r="AOS49" s="380"/>
      <c r="AOT49" s="380"/>
      <c r="AOU49" s="380"/>
      <c r="AOV49" s="380"/>
      <c r="AOW49" s="380"/>
      <c r="AOX49" s="380"/>
      <c r="AOY49" s="380"/>
      <c r="AOZ49" s="380"/>
      <c r="APA49" s="380"/>
      <c r="APB49" s="380"/>
      <c r="APC49" s="380"/>
      <c r="APD49" s="380"/>
    </row>
    <row r="50" spans="1:1100" ht="54" customHeight="1">
      <c r="A50" s="382" t="s">
        <v>309</v>
      </c>
      <c r="B50" s="380"/>
      <c r="C50" s="868" t="e">
        <f>"延長保育事業の時間とは、平日の勤務が"&amp;'別紙1-1【要入力】 '!X18&amp;"を超えた場合の"&amp;'別紙1-1【要入力】 '!Y18&amp;"（非常勤は"&amp;'別紙1-1【要入力】 '!Z18&amp;"）以降の勤務時間数の合計とする。推進分の時間数とは、それ以外の場合（朝、土曜日の夕方、平日"&amp;'別紙1-1【要入力】 '!X18&amp;"までに勤務が終了した場合の夕方）の時間数の合計とする。"</f>
        <v>#N/A</v>
      </c>
      <c r="D50" s="868"/>
      <c r="E50" s="868"/>
      <c r="F50" s="868"/>
      <c r="G50" s="868"/>
      <c r="H50" s="868"/>
      <c r="I50" s="868"/>
      <c r="J50" s="868"/>
      <c r="K50" s="868"/>
      <c r="L50" s="868"/>
      <c r="M50" s="868"/>
      <c r="N50" s="868"/>
      <c r="O50" s="868"/>
      <c r="P50" s="868"/>
      <c r="Q50" s="868"/>
      <c r="R50" s="868"/>
      <c r="S50" s="868"/>
      <c r="T50" s="868"/>
      <c r="U50" s="868"/>
      <c r="V50" s="868"/>
      <c r="W50" s="868"/>
      <c r="X50" s="868"/>
      <c r="Y50" s="868"/>
      <c r="Z50" s="868"/>
      <c r="AA50" s="868"/>
      <c r="AB50" s="868"/>
      <c r="AC50" s="868"/>
      <c r="AD50" s="868"/>
      <c r="AE50" s="868"/>
      <c r="AF50" s="868"/>
      <c r="AG50" s="868"/>
      <c r="AH50" s="868"/>
      <c r="AI50" s="868"/>
      <c r="AJ50" s="868"/>
      <c r="AK50" s="868"/>
      <c r="AL50" s="868"/>
      <c r="AM50" s="868"/>
      <c r="AN50" s="868"/>
      <c r="AO50" s="868"/>
      <c r="AP50" s="868"/>
      <c r="AQ50" s="868"/>
      <c r="AR50" s="868"/>
      <c r="AS50" s="868"/>
      <c r="AT50" s="868"/>
      <c r="AU50" s="868"/>
      <c r="AV50" s="868"/>
      <c r="AW50" s="868"/>
      <c r="AX50" s="868"/>
      <c r="AY50" s="868"/>
      <c r="AZ50" s="868"/>
      <c r="BA50" s="868"/>
      <c r="BB50" s="868"/>
      <c r="BC50" s="868"/>
      <c r="BD50" s="382" t="s">
        <v>309</v>
      </c>
      <c r="BE50" s="380"/>
      <c r="BF50" s="868" t="e">
        <f>$C$50</f>
        <v>#N/A</v>
      </c>
      <c r="BG50" s="868"/>
      <c r="BH50" s="868"/>
      <c r="BI50" s="868"/>
      <c r="BJ50" s="868"/>
      <c r="BK50" s="868"/>
      <c r="BL50" s="868"/>
      <c r="BM50" s="868"/>
      <c r="BN50" s="868"/>
      <c r="BO50" s="868"/>
      <c r="BP50" s="868"/>
      <c r="BQ50" s="868"/>
      <c r="BR50" s="868"/>
      <c r="BS50" s="868"/>
      <c r="BT50" s="868"/>
      <c r="BU50" s="868"/>
      <c r="BV50" s="868"/>
      <c r="BW50" s="868"/>
      <c r="BX50" s="868"/>
      <c r="BY50" s="868"/>
      <c r="BZ50" s="868"/>
      <c r="CA50" s="868"/>
      <c r="CB50" s="868"/>
      <c r="CC50" s="868"/>
      <c r="CD50" s="868"/>
      <c r="CE50" s="868"/>
      <c r="CF50" s="868"/>
      <c r="CG50" s="868"/>
      <c r="CH50" s="868"/>
      <c r="CI50" s="868"/>
      <c r="CJ50" s="868"/>
      <c r="CK50" s="868"/>
      <c r="CL50" s="868"/>
      <c r="CM50" s="868"/>
      <c r="CN50" s="868"/>
      <c r="CO50" s="868"/>
      <c r="CP50" s="868"/>
      <c r="CQ50" s="868"/>
      <c r="CR50" s="868"/>
      <c r="CS50" s="868"/>
      <c r="CT50" s="868"/>
      <c r="CU50" s="868"/>
      <c r="CV50" s="868"/>
      <c r="CW50" s="868"/>
      <c r="CX50" s="868"/>
      <c r="CY50" s="868"/>
      <c r="CZ50" s="868"/>
      <c r="DA50" s="868"/>
      <c r="DB50" s="868"/>
      <c r="DC50" s="868"/>
      <c r="DD50" s="868"/>
      <c r="DE50" s="868"/>
      <c r="DF50" s="868"/>
      <c r="DG50" s="382" t="s">
        <v>309</v>
      </c>
      <c r="DH50" s="380"/>
      <c r="DI50" s="868" t="e">
        <f>$C$50</f>
        <v>#N/A</v>
      </c>
      <c r="DJ50" s="868"/>
      <c r="DK50" s="868"/>
      <c r="DL50" s="868"/>
      <c r="DM50" s="868"/>
      <c r="DN50" s="868"/>
      <c r="DO50" s="868"/>
      <c r="DP50" s="868"/>
      <c r="DQ50" s="868"/>
      <c r="DR50" s="868"/>
      <c r="DS50" s="868"/>
      <c r="DT50" s="868"/>
      <c r="DU50" s="868"/>
      <c r="DV50" s="868"/>
      <c r="DW50" s="868"/>
      <c r="DX50" s="868"/>
      <c r="DY50" s="868"/>
      <c r="DZ50" s="868"/>
      <c r="EA50" s="868"/>
      <c r="EB50" s="868"/>
      <c r="EC50" s="868"/>
      <c r="ED50" s="868"/>
      <c r="EE50" s="868"/>
      <c r="EF50" s="868"/>
      <c r="EG50" s="868"/>
      <c r="EH50" s="868"/>
      <c r="EI50" s="868"/>
      <c r="EJ50" s="868"/>
      <c r="EK50" s="868"/>
      <c r="EL50" s="868"/>
      <c r="EM50" s="868"/>
      <c r="EN50" s="868"/>
      <c r="EO50" s="868"/>
      <c r="EP50" s="868"/>
      <c r="EQ50" s="868"/>
      <c r="ER50" s="868"/>
      <c r="ES50" s="868"/>
      <c r="ET50" s="868"/>
      <c r="EU50" s="868"/>
      <c r="EV50" s="868"/>
      <c r="EW50" s="868"/>
      <c r="EX50" s="868"/>
      <c r="EY50" s="868"/>
      <c r="EZ50" s="868"/>
      <c r="FA50" s="868"/>
      <c r="FB50" s="868"/>
      <c r="FC50" s="868"/>
      <c r="FD50" s="868"/>
      <c r="FE50" s="868"/>
      <c r="FF50" s="868"/>
      <c r="FG50" s="868"/>
      <c r="FH50" s="868"/>
      <c r="FI50" s="868"/>
      <c r="FJ50" s="382" t="s">
        <v>309</v>
      </c>
      <c r="FK50" s="380"/>
      <c r="FL50" s="868" t="e">
        <f>$C$50</f>
        <v>#N/A</v>
      </c>
      <c r="FM50" s="868"/>
      <c r="FN50" s="868"/>
      <c r="FO50" s="868"/>
      <c r="FP50" s="868"/>
      <c r="FQ50" s="868"/>
      <c r="FR50" s="868"/>
      <c r="FS50" s="868"/>
      <c r="FT50" s="868"/>
      <c r="FU50" s="868"/>
      <c r="FV50" s="868"/>
      <c r="FW50" s="868"/>
      <c r="FX50" s="868"/>
      <c r="FY50" s="868"/>
      <c r="FZ50" s="868"/>
      <c r="GA50" s="868"/>
      <c r="GB50" s="868"/>
      <c r="GC50" s="868"/>
      <c r="GD50" s="868"/>
      <c r="GE50" s="868"/>
      <c r="GF50" s="868"/>
      <c r="GG50" s="868"/>
      <c r="GH50" s="868"/>
      <c r="GI50" s="868"/>
      <c r="GJ50" s="868"/>
      <c r="GK50" s="868"/>
      <c r="GL50" s="868"/>
      <c r="GM50" s="868"/>
      <c r="GN50" s="868"/>
      <c r="GO50" s="868"/>
      <c r="GP50" s="868"/>
      <c r="GQ50" s="868"/>
      <c r="GR50" s="868"/>
      <c r="GS50" s="868"/>
      <c r="GT50" s="868"/>
      <c r="GU50" s="868"/>
      <c r="GV50" s="868"/>
      <c r="GW50" s="868"/>
      <c r="GX50" s="868"/>
      <c r="GY50" s="868"/>
      <c r="GZ50" s="868"/>
      <c r="HA50" s="868"/>
      <c r="HB50" s="868"/>
      <c r="HC50" s="868"/>
      <c r="HD50" s="868"/>
      <c r="HE50" s="868"/>
      <c r="HF50" s="868"/>
      <c r="HG50" s="868"/>
      <c r="HH50" s="868"/>
      <c r="HI50" s="868"/>
      <c r="HJ50" s="868"/>
      <c r="HK50" s="868"/>
      <c r="HL50" s="868"/>
      <c r="HM50" s="382" t="s">
        <v>309</v>
      </c>
      <c r="HN50" s="380"/>
      <c r="HO50" s="868" t="e">
        <f>$C$50</f>
        <v>#N/A</v>
      </c>
      <c r="HP50" s="868"/>
      <c r="HQ50" s="868"/>
      <c r="HR50" s="868"/>
      <c r="HS50" s="868"/>
      <c r="HT50" s="868"/>
      <c r="HU50" s="868"/>
      <c r="HV50" s="868"/>
      <c r="HW50" s="868"/>
      <c r="HX50" s="868"/>
      <c r="HY50" s="868"/>
      <c r="HZ50" s="868"/>
      <c r="IA50" s="868"/>
      <c r="IB50" s="868"/>
      <c r="IC50" s="868"/>
      <c r="ID50" s="868"/>
      <c r="IE50" s="868"/>
      <c r="IF50" s="868"/>
      <c r="IG50" s="868"/>
      <c r="IH50" s="868"/>
      <c r="II50" s="868"/>
      <c r="IJ50" s="868"/>
      <c r="IK50" s="868"/>
      <c r="IL50" s="868"/>
      <c r="IM50" s="868"/>
      <c r="IN50" s="868"/>
      <c r="IO50" s="868"/>
      <c r="IP50" s="868"/>
      <c r="IQ50" s="868"/>
      <c r="IR50" s="868"/>
      <c r="IS50" s="868"/>
      <c r="IT50" s="868"/>
      <c r="IU50" s="868"/>
      <c r="IV50" s="868"/>
      <c r="IW50" s="868"/>
      <c r="IX50" s="868"/>
      <c r="IY50" s="868"/>
      <c r="IZ50" s="868"/>
      <c r="JA50" s="868"/>
      <c r="JB50" s="868"/>
      <c r="JC50" s="868"/>
      <c r="JD50" s="868"/>
      <c r="JE50" s="868"/>
      <c r="JF50" s="868"/>
      <c r="JG50" s="868"/>
      <c r="JH50" s="868"/>
      <c r="JI50" s="868"/>
      <c r="JJ50" s="868"/>
      <c r="JK50" s="868"/>
      <c r="JL50" s="868"/>
      <c r="JM50" s="868"/>
      <c r="JN50" s="868"/>
      <c r="JO50" s="868"/>
      <c r="JP50" s="382" t="s">
        <v>309</v>
      </c>
      <c r="JQ50" s="380"/>
      <c r="JR50" s="868" t="e">
        <f>$C$50</f>
        <v>#N/A</v>
      </c>
      <c r="JS50" s="868"/>
      <c r="JT50" s="868"/>
      <c r="JU50" s="868"/>
      <c r="JV50" s="868"/>
      <c r="JW50" s="868"/>
      <c r="JX50" s="868"/>
      <c r="JY50" s="868"/>
      <c r="JZ50" s="868"/>
      <c r="KA50" s="868"/>
      <c r="KB50" s="868"/>
      <c r="KC50" s="868"/>
      <c r="KD50" s="868"/>
      <c r="KE50" s="868"/>
      <c r="KF50" s="868"/>
      <c r="KG50" s="868"/>
      <c r="KH50" s="868"/>
      <c r="KI50" s="868"/>
      <c r="KJ50" s="868"/>
      <c r="KK50" s="868"/>
      <c r="KL50" s="868"/>
      <c r="KM50" s="868"/>
      <c r="KN50" s="868"/>
      <c r="KO50" s="868"/>
      <c r="KP50" s="868"/>
      <c r="KQ50" s="868"/>
      <c r="KR50" s="868"/>
      <c r="KS50" s="868"/>
      <c r="KT50" s="868"/>
      <c r="KU50" s="868"/>
      <c r="KV50" s="868"/>
      <c r="KW50" s="868"/>
      <c r="KX50" s="868"/>
      <c r="KY50" s="868"/>
      <c r="KZ50" s="868"/>
      <c r="LA50" s="868"/>
      <c r="LB50" s="868"/>
      <c r="LC50" s="868"/>
      <c r="LD50" s="868"/>
      <c r="LE50" s="868"/>
      <c r="LF50" s="868"/>
      <c r="LG50" s="868"/>
      <c r="LH50" s="868"/>
      <c r="LI50" s="868"/>
      <c r="LJ50" s="868"/>
      <c r="LK50" s="868"/>
      <c r="LL50" s="868"/>
      <c r="LM50" s="868"/>
      <c r="LN50" s="868"/>
      <c r="LO50" s="868"/>
      <c r="LP50" s="868"/>
      <c r="LQ50" s="868"/>
      <c r="LR50" s="868"/>
      <c r="LS50" s="382" t="s">
        <v>309</v>
      </c>
      <c r="LT50" s="380"/>
      <c r="LU50" s="868" t="e">
        <f>$C$50</f>
        <v>#N/A</v>
      </c>
      <c r="LV50" s="868"/>
      <c r="LW50" s="868"/>
      <c r="LX50" s="868"/>
      <c r="LY50" s="868"/>
      <c r="LZ50" s="868"/>
      <c r="MA50" s="868"/>
      <c r="MB50" s="868"/>
      <c r="MC50" s="868"/>
      <c r="MD50" s="868"/>
      <c r="ME50" s="868"/>
      <c r="MF50" s="868"/>
      <c r="MG50" s="868"/>
      <c r="MH50" s="868"/>
      <c r="MI50" s="868"/>
      <c r="MJ50" s="868"/>
      <c r="MK50" s="868"/>
      <c r="ML50" s="868"/>
      <c r="MM50" s="868"/>
      <c r="MN50" s="868"/>
      <c r="MO50" s="868"/>
      <c r="MP50" s="868"/>
      <c r="MQ50" s="868"/>
      <c r="MR50" s="868"/>
      <c r="MS50" s="868"/>
      <c r="MT50" s="868"/>
      <c r="MU50" s="868"/>
      <c r="MV50" s="868"/>
      <c r="MW50" s="868"/>
      <c r="MX50" s="868"/>
      <c r="MY50" s="868"/>
      <c r="MZ50" s="868"/>
      <c r="NA50" s="868"/>
      <c r="NB50" s="868"/>
      <c r="NC50" s="868"/>
      <c r="ND50" s="868"/>
      <c r="NE50" s="868"/>
      <c r="NF50" s="868"/>
      <c r="NG50" s="868"/>
      <c r="NH50" s="868"/>
      <c r="NI50" s="868"/>
      <c r="NJ50" s="868"/>
      <c r="NK50" s="868"/>
      <c r="NL50" s="868"/>
      <c r="NM50" s="868"/>
      <c r="NN50" s="868"/>
      <c r="NO50" s="868"/>
      <c r="NP50" s="868"/>
      <c r="NQ50" s="868"/>
      <c r="NR50" s="868"/>
      <c r="NS50" s="868"/>
      <c r="NT50" s="868"/>
      <c r="NU50" s="868"/>
      <c r="NV50" s="382" t="s">
        <v>309</v>
      </c>
      <c r="NW50" s="380"/>
      <c r="NX50" s="868" t="e">
        <f>$C$50</f>
        <v>#N/A</v>
      </c>
      <c r="NY50" s="868"/>
      <c r="NZ50" s="868"/>
      <c r="OA50" s="868"/>
      <c r="OB50" s="868"/>
      <c r="OC50" s="868"/>
      <c r="OD50" s="868"/>
      <c r="OE50" s="868"/>
      <c r="OF50" s="868"/>
      <c r="OG50" s="868"/>
      <c r="OH50" s="868"/>
      <c r="OI50" s="868"/>
      <c r="OJ50" s="868"/>
      <c r="OK50" s="868"/>
      <c r="OL50" s="868"/>
      <c r="OM50" s="868"/>
      <c r="ON50" s="868"/>
      <c r="OO50" s="868"/>
      <c r="OP50" s="868"/>
      <c r="OQ50" s="868"/>
      <c r="OR50" s="868"/>
      <c r="OS50" s="868"/>
      <c r="OT50" s="868"/>
      <c r="OU50" s="868"/>
      <c r="OV50" s="868"/>
      <c r="OW50" s="868"/>
      <c r="OX50" s="868"/>
      <c r="OY50" s="868"/>
      <c r="OZ50" s="868"/>
      <c r="PA50" s="868"/>
      <c r="PB50" s="868"/>
      <c r="PC50" s="868"/>
      <c r="PD50" s="868"/>
      <c r="PE50" s="868"/>
      <c r="PF50" s="868"/>
      <c r="PG50" s="868"/>
      <c r="PH50" s="868"/>
      <c r="PI50" s="868"/>
      <c r="PJ50" s="868"/>
      <c r="PK50" s="868"/>
      <c r="PL50" s="868"/>
      <c r="PM50" s="868"/>
      <c r="PN50" s="868"/>
      <c r="PO50" s="868"/>
      <c r="PP50" s="868"/>
      <c r="PQ50" s="868"/>
      <c r="PR50" s="868"/>
      <c r="PS50" s="868"/>
      <c r="PT50" s="868"/>
      <c r="PU50" s="868"/>
      <c r="PV50" s="868"/>
      <c r="PW50" s="868"/>
      <c r="PX50" s="868"/>
      <c r="PY50" s="382" t="s">
        <v>309</v>
      </c>
      <c r="PZ50" s="380"/>
      <c r="QA50" s="868" t="e">
        <f>$C$50</f>
        <v>#N/A</v>
      </c>
      <c r="QB50" s="868"/>
      <c r="QC50" s="868"/>
      <c r="QD50" s="868"/>
      <c r="QE50" s="868"/>
      <c r="QF50" s="868"/>
      <c r="QG50" s="868"/>
      <c r="QH50" s="868"/>
      <c r="QI50" s="868"/>
      <c r="QJ50" s="868"/>
      <c r="QK50" s="868"/>
      <c r="QL50" s="868"/>
      <c r="QM50" s="868"/>
      <c r="QN50" s="868"/>
      <c r="QO50" s="868"/>
      <c r="QP50" s="868"/>
      <c r="QQ50" s="868"/>
      <c r="QR50" s="868"/>
      <c r="QS50" s="868"/>
      <c r="QT50" s="868"/>
      <c r="QU50" s="868"/>
      <c r="QV50" s="868"/>
      <c r="QW50" s="868"/>
      <c r="QX50" s="868"/>
      <c r="QY50" s="868"/>
      <c r="QZ50" s="868"/>
      <c r="RA50" s="868"/>
      <c r="RB50" s="868"/>
      <c r="RC50" s="868"/>
      <c r="RD50" s="868"/>
      <c r="RE50" s="868"/>
      <c r="RF50" s="868"/>
      <c r="RG50" s="868"/>
      <c r="RH50" s="868"/>
      <c r="RI50" s="868"/>
      <c r="RJ50" s="868"/>
      <c r="RK50" s="868"/>
      <c r="RL50" s="868"/>
      <c r="RM50" s="868"/>
      <c r="RN50" s="868"/>
      <c r="RO50" s="868"/>
      <c r="RP50" s="868"/>
      <c r="RQ50" s="868"/>
      <c r="RR50" s="868"/>
      <c r="RS50" s="868"/>
      <c r="RT50" s="868"/>
      <c r="RU50" s="868"/>
      <c r="RV50" s="868"/>
      <c r="RW50" s="868"/>
      <c r="RX50" s="868"/>
      <c r="RY50" s="868"/>
      <c r="RZ50" s="868"/>
      <c r="SA50" s="868"/>
      <c r="SB50" s="382" t="s">
        <v>309</v>
      </c>
      <c r="SC50" s="380"/>
      <c r="SD50" s="868" t="e">
        <f>$C$50</f>
        <v>#N/A</v>
      </c>
      <c r="SE50" s="868"/>
      <c r="SF50" s="868"/>
      <c r="SG50" s="868"/>
      <c r="SH50" s="868"/>
      <c r="SI50" s="868"/>
      <c r="SJ50" s="868"/>
      <c r="SK50" s="868"/>
      <c r="SL50" s="868"/>
      <c r="SM50" s="868"/>
      <c r="SN50" s="868"/>
      <c r="SO50" s="868"/>
      <c r="SP50" s="868"/>
      <c r="SQ50" s="868"/>
      <c r="SR50" s="868"/>
      <c r="SS50" s="868"/>
      <c r="ST50" s="868"/>
      <c r="SU50" s="868"/>
      <c r="SV50" s="868"/>
      <c r="SW50" s="868"/>
      <c r="SX50" s="868"/>
      <c r="SY50" s="868"/>
      <c r="SZ50" s="868"/>
      <c r="TA50" s="868"/>
      <c r="TB50" s="868"/>
      <c r="TC50" s="868"/>
      <c r="TD50" s="868"/>
      <c r="TE50" s="868"/>
      <c r="TF50" s="868"/>
      <c r="TG50" s="868"/>
      <c r="TH50" s="868"/>
      <c r="TI50" s="868"/>
      <c r="TJ50" s="868"/>
      <c r="TK50" s="868"/>
      <c r="TL50" s="868"/>
      <c r="TM50" s="868"/>
      <c r="TN50" s="868"/>
      <c r="TO50" s="868"/>
      <c r="TP50" s="868"/>
      <c r="TQ50" s="868"/>
      <c r="TR50" s="868"/>
      <c r="TS50" s="868"/>
      <c r="TT50" s="868"/>
      <c r="TU50" s="868"/>
      <c r="TV50" s="868"/>
      <c r="TW50" s="868"/>
      <c r="TX50" s="868"/>
      <c r="TY50" s="868"/>
      <c r="TZ50" s="868"/>
      <c r="UA50" s="868"/>
      <c r="UB50" s="868"/>
      <c r="UC50" s="868"/>
      <c r="UD50" s="868"/>
      <c r="UE50" s="382" t="s">
        <v>309</v>
      </c>
      <c r="UF50" s="380"/>
      <c r="UG50" s="868" t="e">
        <f>$C$50</f>
        <v>#N/A</v>
      </c>
      <c r="UH50" s="868"/>
      <c r="UI50" s="868"/>
      <c r="UJ50" s="868"/>
      <c r="UK50" s="868"/>
      <c r="UL50" s="868"/>
      <c r="UM50" s="868"/>
      <c r="UN50" s="868"/>
      <c r="UO50" s="868"/>
      <c r="UP50" s="868"/>
      <c r="UQ50" s="868"/>
      <c r="UR50" s="868"/>
      <c r="US50" s="868"/>
      <c r="UT50" s="868"/>
      <c r="UU50" s="868"/>
      <c r="UV50" s="868"/>
      <c r="UW50" s="868"/>
      <c r="UX50" s="868"/>
      <c r="UY50" s="868"/>
      <c r="UZ50" s="868"/>
      <c r="VA50" s="868"/>
      <c r="VB50" s="868"/>
      <c r="VC50" s="868"/>
      <c r="VD50" s="868"/>
      <c r="VE50" s="868"/>
      <c r="VF50" s="868"/>
      <c r="VG50" s="868"/>
      <c r="VH50" s="868"/>
      <c r="VI50" s="868"/>
      <c r="VJ50" s="868"/>
      <c r="VK50" s="868"/>
      <c r="VL50" s="868"/>
      <c r="VM50" s="868"/>
      <c r="VN50" s="868"/>
      <c r="VO50" s="868"/>
      <c r="VP50" s="868"/>
      <c r="VQ50" s="868"/>
      <c r="VR50" s="868"/>
      <c r="VS50" s="868"/>
      <c r="VT50" s="868"/>
      <c r="VU50" s="868"/>
      <c r="VV50" s="868"/>
      <c r="VW50" s="868"/>
      <c r="VX50" s="868"/>
      <c r="VY50" s="868"/>
      <c r="VZ50" s="868"/>
      <c r="WA50" s="868"/>
      <c r="WB50" s="868"/>
      <c r="WC50" s="868"/>
      <c r="WD50" s="868"/>
      <c r="WE50" s="868"/>
      <c r="WF50" s="868"/>
      <c r="WG50" s="868"/>
      <c r="WH50" s="382" t="s">
        <v>309</v>
      </c>
      <c r="WI50" s="380"/>
      <c r="WJ50" s="868" t="e">
        <f>$C$50</f>
        <v>#N/A</v>
      </c>
      <c r="WK50" s="868"/>
      <c r="WL50" s="868"/>
      <c r="WM50" s="868"/>
      <c r="WN50" s="868"/>
      <c r="WO50" s="868"/>
      <c r="WP50" s="868"/>
      <c r="WQ50" s="868"/>
      <c r="WR50" s="868"/>
      <c r="WS50" s="868"/>
      <c r="WT50" s="868"/>
      <c r="WU50" s="868"/>
      <c r="WV50" s="868"/>
      <c r="WW50" s="868"/>
      <c r="WX50" s="868"/>
      <c r="WY50" s="868"/>
      <c r="WZ50" s="868"/>
      <c r="XA50" s="868"/>
      <c r="XB50" s="868"/>
      <c r="XC50" s="868"/>
      <c r="XD50" s="868"/>
      <c r="XE50" s="868"/>
      <c r="XF50" s="868"/>
      <c r="XG50" s="868"/>
      <c r="XH50" s="868"/>
      <c r="XI50" s="868"/>
      <c r="XJ50" s="868"/>
      <c r="XK50" s="868"/>
      <c r="XL50" s="868"/>
      <c r="XM50" s="868"/>
      <c r="XN50" s="868"/>
      <c r="XO50" s="868"/>
      <c r="XP50" s="868"/>
      <c r="XQ50" s="868"/>
      <c r="XR50" s="868"/>
      <c r="XS50" s="868"/>
      <c r="XT50" s="868"/>
      <c r="XU50" s="868"/>
      <c r="XV50" s="868"/>
      <c r="XW50" s="868"/>
      <c r="XX50" s="868"/>
      <c r="XY50" s="868"/>
      <c r="XZ50" s="868"/>
      <c r="YA50" s="868"/>
      <c r="YB50" s="868"/>
      <c r="YC50" s="868"/>
      <c r="YD50" s="868"/>
      <c r="YE50" s="868"/>
      <c r="YF50" s="868"/>
      <c r="YG50" s="868"/>
      <c r="YH50" s="868"/>
      <c r="YI50" s="868"/>
      <c r="YJ50" s="868"/>
      <c r="YK50" s="382" t="s">
        <v>309</v>
      </c>
      <c r="YL50" s="380"/>
      <c r="YM50" s="868" t="e">
        <f>$C$50</f>
        <v>#N/A</v>
      </c>
      <c r="YN50" s="868"/>
      <c r="YO50" s="868"/>
      <c r="YP50" s="868"/>
      <c r="YQ50" s="868"/>
      <c r="YR50" s="868"/>
      <c r="YS50" s="868"/>
      <c r="YT50" s="868"/>
      <c r="YU50" s="868"/>
      <c r="YV50" s="868"/>
      <c r="YW50" s="868"/>
      <c r="YX50" s="868"/>
      <c r="YY50" s="868"/>
      <c r="YZ50" s="868"/>
      <c r="ZA50" s="868"/>
      <c r="ZB50" s="868"/>
      <c r="ZC50" s="868"/>
      <c r="ZD50" s="868"/>
      <c r="ZE50" s="868"/>
      <c r="ZF50" s="868"/>
      <c r="ZG50" s="868"/>
      <c r="ZH50" s="868"/>
      <c r="ZI50" s="868"/>
      <c r="ZJ50" s="868"/>
      <c r="ZK50" s="868"/>
      <c r="ZL50" s="868"/>
      <c r="ZM50" s="868"/>
      <c r="ZN50" s="868"/>
      <c r="ZO50" s="868"/>
      <c r="ZP50" s="868"/>
      <c r="ZQ50" s="868"/>
      <c r="ZR50" s="868"/>
      <c r="ZS50" s="868"/>
      <c r="ZT50" s="868"/>
      <c r="ZU50" s="868"/>
      <c r="ZV50" s="868"/>
      <c r="ZW50" s="868"/>
      <c r="ZX50" s="868"/>
      <c r="ZY50" s="868"/>
      <c r="ZZ50" s="868"/>
      <c r="AAA50" s="868"/>
      <c r="AAB50" s="868"/>
      <c r="AAC50" s="868"/>
      <c r="AAD50" s="868"/>
      <c r="AAE50" s="868"/>
      <c r="AAF50" s="868"/>
      <c r="AAG50" s="868"/>
      <c r="AAH50" s="868"/>
      <c r="AAI50" s="868"/>
      <c r="AAJ50" s="868"/>
      <c r="AAK50" s="868"/>
      <c r="AAL50" s="868"/>
      <c r="AAM50" s="868"/>
      <c r="AAN50" s="382" t="s">
        <v>309</v>
      </c>
      <c r="AAO50" s="380"/>
      <c r="AAP50" s="868" t="e">
        <f>$C$50</f>
        <v>#N/A</v>
      </c>
      <c r="AAQ50" s="868"/>
      <c r="AAR50" s="868"/>
      <c r="AAS50" s="868"/>
      <c r="AAT50" s="868"/>
      <c r="AAU50" s="868"/>
      <c r="AAV50" s="868"/>
      <c r="AAW50" s="868"/>
      <c r="AAX50" s="868"/>
      <c r="AAY50" s="868"/>
      <c r="AAZ50" s="868"/>
      <c r="ABA50" s="868"/>
      <c r="ABB50" s="868"/>
      <c r="ABC50" s="868"/>
      <c r="ABD50" s="868"/>
      <c r="ABE50" s="868"/>
      <c r="ABF50" s="868"/>
      <c r="ABG50" s="868"/>
      <c r="ABH50" s="868"/>
      <c r="ABI50" s="868"/>
      <c r="ABJ50" s="868"/>
      <c r="ABK50" s="868"/>
      <c r="ABL50" s="868"/>
      <c r="ABM50" s="868"/>
      <c r="ABN50" s="868"/>
      <c r="ABO50" s="868"/>
      <c r="ABP50" s="868"/>
      <c r="ABQ50" s="868"/>
      <c r="ABR50" s="868"/>
      <c r="ABS50" s="868"/>
      <c r="ABT50" s="868"/>
      <c r="ABU50" s="868"/>
      <c r="ABV50" s="868"/>
      <c r="ABW50" s="868"/>
      <c r="ABX50" s="868"/>
      <c r="ABY50" s="868"/>
      <c r="ABZ50" s="868"/>
      <c r="ACA50" s="868"/>
      <c r="ACB50" s="868"/>
      <c r="ACC50" s="868"/>
      <c r="ACD50" s="868"/>
      <c r="ACE50" s="868"/>
      <c r="ACF50" s="868"/>
      <c r="ACG50" s="868"/>
      <c r="ACH50" s="868"/>
      <c r="ACI50" s="868"/>
      <c r="ACJ50" s="868"/>
      <c r="ACK50" s="868"/>
      <c r="ACL50" s="868"/>
      <c r="ACM50" s="868"/>
      <c r="ACN50" s="868"/>
      <c r="ACO50" s="868"/>
      <c r="ACP50" s="868"/>
      <c r="ACQ50" s="382" t="s">
        <v>309</v>
      </c>
      <c r="ACR50" s="380"/>
      <c r="ACS50" s="868" t="e">
        <f>$C$50</f>
        <v>#N/A</v>
      </c>
      <c r="ACT50" s="868"/>
      <c r="ACU50" s="868"/>
      <c r="ACV50" s="868"/>
      <c r="ACW50" s="868"/>
      <c r="ACX50" s="868"/>
      <c r="ACY50" s="868"/>
      <c r="ACZ50" s="868"/>
      <c r="ADA50" s="868"/>
      <c r="ADB50" s="868"/>
      <c r="ADC50" s="868"/>
      <c r="ADD50" s="868"/>
      <c r="ADE50" s="868"/>
      <c r="ADF50" s="868"/>
      <c r="ADG50" s="868"/>
      <c r="ADH50" s="868"/>
      <c r="ADI50" s="868"/>
      <c r="ADJ50" s="868"/>
      <c r="ADK50" s="868"/>
      <c r="ADL50" s="868"/>
      <c r="ADM50" s="868"/>
      <c r="ADN50" s="868"/>
      <c r="ADO50" s="868"/>
      <c r="ADP50" s="868"/>
      <c r="ADQ50" s="868"/>
      <c r="ADR50" s="868"/>
      <c r="ADS50" s="868"/>
      <c r="ADT50" s="868"/>
      <c r="ADU50" s="868"/>
      <c r="ADV50" s="868"/>
      <c r="ADW50" s="868"/>
      <c r="ADX50" s="868"/>
      <c r="ADY50" s="868"/>
      <c r="ADZ50" s="868"/>
      <c r="AEA50" s="868"/>
      <c r="AEB50" s="868"/>
      <c r="AEC50" s="868"/>
      <c r="AED50" s="868"/>
      <c r="AEE50" s="868"/>
      <c r="AEF50" s="868"/>
      <c r="AEG50" s="868"/>
      <c r="AEH50" s="868"/>
      <c r="AEI50" s="868"/>
      <c r="AEJ50" s="868"/>
      <c r="AEK50" s="868"/>
      <c r="AEL50" s="868"/>
      <c r="AEM50" s="868"/>
      <c r="AEN50" s="868"/>
      <c r="AEO50" s="868"/>
      <c r="AEP50" s="868"/>
      <c r="AEQ50" s="868"/>
      <c r="AER50" s="868"/>
      <c r="AES50" s="868"/>
      <c r="AET50" s="382" t="s">
        <v>309</v>
      </c>
      <c r="AEU50" s="380"/>
      <c r="AEV50" s="868" t="e">
        <f>$C$50</f>
        <v>#N/A</v>
      </c>
      <c r="AEW50" s="868"/>
      <c r="AEX50" s="868"/>
      <c r="AEY50" s="868"/>
      <c r="AEZ50" s="868"/>
      <c r="AFA50" s="868"/>
      <c r="AFB50" s="868"/>
      <c r="AFC50" s="868"/>
      <c r="AFD50" s="868"/>
      <c r="AFE50" s="868"/>
      <c r="AFF50" s="868"/>
      <c r="AFG50" s="868"/>
      <c r="AFH50" s="868"/>
      <c r="AFI50" s="868"/>
      <c r="AFJ50" s="868"/>
      <c r="AFK50" s="868"/>
      <c r="AFL50" s="868"/>
      <c r="AFM50" s="868"/>
      <c r="AFN50" s="868"/>
      <c r="AFO50" s="868"/>
      <c r="AFP50" s="868"/>
      <c r="AFQ50" s="868"/>
      <c r="AFR50" s="868"/>
      <c r="AFS50" s="868"/>
      <c r="AFT50" s="868"/>
      <c r="AFU50" s="868"/>
      <c r="AFV50" s="868"/>
      <c r="AFW50" s="868"/>
      <c r="AFX50" s="868"/>
      <c r="AFY50" s="868"/>
      <c r="AFZ50" s="868"/>
      <c r="AGA50" s="868"/>
      <c r="AGB50" s="868"/>
      <c r="AGC50" s="868"/>
      <c r="AGD50" s="868"/>
      <c r="AGE50" s="868"/>
      <c r="AGF50" s="868"/>
      <c r="AGG50" s="868"/>
      <c r="AGH50" s="868"/>
      <c r="AGI50" s="868"/>
      <c r="AGJ50" s="868"/>
      <c r="AGK50" s="868"/>
      <c r="AGL50" s="868"/>
      <c r="AGM50" s="868"/>
      <c r="AGN50" s="868"/>
      <c r="AGO50" s="868"/>
      <c r="AGP50" s="868"/>
      <c r="AGQ50" s="868"/>
      <c r="AGR50" s="868"/>
      <c r="AGS50" s="868"/>
      <c r="AGT50" s="868"/>
      <c r="AGU50" s="868"/>
      <c r="AGV50" s="868"/>
      <c r="AGW50" s="382" t="s">
        <v>309</v>
      </c>
      <c r="AGX50" s="380"/>
      <c r="AGY50" s="868" t="e">
        <f>$C$50</f>
        <v>#N/A</v>
      </c>
      <c r="AGZ50" s="868"/>
      <c r="AHA50" s="868"/>
      <c r="AHB50" s="868"/>
      <c r="AHC50" s="868"/>
      <c r="AHD50" s="868"/>
      <c r="AHE50" s="868"/>
      <c r="AHF50" s="868"/>
      <c r="AHG50" s="868"/>
      <c r="AHH50" s="868"/>
      <c r="AHI50" s="868"/>
      <c r="AHJ50" s="868"/>
      <c r="AHK50" s="868"/>
      <c r="AHL50" s="868"/>
      <c r="AHM50" s="868"/>
      <c r="AHN50" s="868"/>
      <c r="AHO50" s="868"/>
      <c r="AHP50" s="868"/>
      <c r="AHQ50" s="868"/>
      <c r="AHR50" s="868"/>
      <c r="AHS50" s="868"/>
      <c r="AHT50" s="868"/>
      <c r="AHU50" s="868"/>
      <c r="AHV50" s="868"/>
      <c r="AHW50" s="868"/>
      <c r="AHX50" s="868"/>
      <c r="AHY50" s="868"/>
      <c r="AHZ50" s="868"/>
      <c r="AIA50" s="868"/>
      <c r="AIB50" s="868"/>
      <c r="AIC50" s="868"/>
      <c r="AID50" s="868"/>
      <c r="AIE50" s="868"/>
      <c r="AIF50" s="868"/>
      <c r="AIG50" s="868"/>
      <c r="AIH50" s="868"/>
      <c r="AII50" s="868"/>
      <c r="AIJ50" s="868"/>
      <c r="AIK50" s="868"/>
      <c r="AIL50" s="868"/>
      <c r="AIM50" s="868"/>
      <c r="AIN50" s="868"/>
      <c r="AIO50" s="868"/>
      <c r="AIP50" s="868"/>
      <c r="AIQ50" s="868"/>
      <c r="AIR50" s="868"/>
      <c r="AIS50" s="868"/>
      <c r="AIT50" s="868"/>
      <c r="AIU50" s="868"/>
      <c r="AIV50" s="868"/>
      <c r="AIW50" s="868"/>
      <c r="AIX50" s="868"/>
      <c r="AIY50" s="868"/>
      <c r="AIZ50" s="382" t="s">
        <v>309</v>
      </c>
      <c r="AJA50" s="380"/>
      <c r="AJB50" s="868" t="e">
        <f>$C$50</f>
        <v>#N/A</v>
      </c>
      <c r="AJC50" s="868"/>
      <c r="AJD50" s="868"/>
      <c r="AJE50" s="868"/>
      <c r="AJF50" s="868"/>
      <c r="AJG50" s="868"/>
      <c r="AJH50" s="868"/>
      <c r="AJI50" s="868"/>
      <c r="AJJ50" s="868"/>
      <c r="AJK50" s="868"/>
      <c r="AJL50" s="868"/>
      <c r="AJM50" s="868"/>
      <c r="AJN50" s="868"/>
      <c r="AJO50" s="868"/>
      <c r="AJP50" s="868"/>
      <c r="AJQ50" s="868"/>
      <c r="AJR50" s="868"/>
      <c r="AJS50" s="868"/>
      <c r="AJT50" s="868"/>
      <c r="AJU50" s="868"/>
      <c r="AJV50" s="868"/>
      <c r="AJW50" s="868"/>
      <c r="AJX50" s="868"/>
      <c r="AJY50" s="868"/>
      <c r="AJZ50" s="868"/>
      <c r="AKA50" s="868"/>
      <c r="AKB50" s="868"/>
      <c r="AKC50" s="868"/>
      <c r="AKD50" s="868"/>
      <c r="AKE50" s="868"/>
      <c r="AKF50" s="868"/>
      <c r="AKG50" s="868"/>
      <c r="AKH50" s="868"/>
      <c r="AKI50" s="868"/>
      <c r="AKJ50" s="868"/>
      <c r="AKK50" s="868"/>
      <c r="AKL50" s="868"/>
      <c r="AKM50" s="868"/>
      <c r="AKN50" s="868"/>
      <c r="AKO50" s="868"/>
      <c r="AKP50" s="868"/>
      <c r="AKQ50" s="868"/>
      <c r="AKR50" s="868"/>
      <c r="AKS50" s="868"/>
      <c r="AKT50" s="868"/>
      <c r="AKU50" s="868"/>
      <c r="AKV50" s="868"/>
      <c r="AKW50" s="868"/>
      <c r="AKX50" s="868"/>
      <c r="AKY50" s="868"/>
      <c r="AKZ50" s="868"/>
      <c r="ALA50" s="868"/>
      <c r="ALB50" s="868"/>
      <c r="ALC50" s="382" t="s">
        <v>309</v>
      </c>
      <c r="ALD50" s="380"/>
      <c r="ALE50" s="868" t="e">
        <f>$C$50</f>
        <v>#N/A</v>
      </c>
      <c r="ALF50" s="868"/>
      <c r="ALG50" s="868"/>
      <c r="ALH50" s="868"/>
      <c r="ALI50" s="868"/>
      <c r="ALJ50" s="868"/>
      <c r="ALK50" s="868"/>
      <c r="ALL50" s="868"/>
      <c r="ALM50" s="868"/>
      <c r="ALN50" s="868"/>
      <c r="ALO50" s="868"/>
      <c r="ALP50" s="868"/>
      <c r="ALQ50" s="868"/>
      <c r="ALR50" s="868"/>
      <c r="ALS50" s="868"/>
      <c r="ALT50" s="868"/>
      <c r="ALU50" s="868"/>
      <c r="ALV50" s="868"/>
      <c r="ALW50" s="868"/>
      <c r="ALX50" s="868"/>
      <c r="ALY50" s="868"/>
      <c r="ALZ50" s="868"/>
      <c r="AMA50" s="868"/>
      <c r="AMB50" s="868"/>
      <c r="AMC50" s="868"/>
      <c r="AMD50" s="868"/>
      <c r="AME50" s="868"/>
      <c r="AMF50" s="868"/>
      <c r="AMG50" s="868"/>
      <c r="AMH50" s="868"/>
      <c r="AMI50" s="868"/>
      <c r="AMJ50" s="868"/>
      <c r="AMK50" s="868"/>
      <c r="AML50" s="868"/>
      <c r="AMM50" s="868"/>
      <c r="AMN50" s="868"/>
      <c r="AMO50" s="868"/>
      <c r="AMP50" s="868"/>
      <c r="AMQ50" s="868"/>
      <c r="AMR50" s="868"/>
      <c r="AMS50" s="868"/>
      <c r="AMT50" s="868"/>
      <c r="AMU50" s="868"/>
      <c r="AMV50" s="868"/>
      <c r="AMW50" s="868"/>
      <c r="AMX50" s="868"/>
      <c r="AMY50" s="868"/>
      <c r="AMZ50" s="868"/>
      <c r="ANA50" s="868"/>
      <c r="ANB50" s="868"/>
      <c r="ANC50" s="868"/>
      <c r="AND50" s="868"/>
      <c r="ANE50" s="868"/>
      <c r="ANF50" s="382" t="s">
        <v>309</v>
      </c>
      <c r="ANG50" s="380"/>
      <c r="ANH50" s="868" t="e">
        <f>$C$50</f>
        <v>#N/A</v>
      </c>
      <c r="ANI50" s="868"/>
      <c r="ANJ50" s="868"/>
      <c r="ANK50" s="868"/>
      <c r="ANL50" s="868"/>
      <c r="ANM50" s="868"/>
      <c r="ANN50" s="868"/>
      <c r="ANO50" s="868"/>
      <c r="ANP50" s="868"/>
      <c r="ANQ50" s="868"/>
      <c r="ANR50" s="868"/>
      <c r="ANS50" s="868"/>
      <c r="ANT50" s="868"/>
      <c r="ANU50" s="868"/>
      <c r="ANV50" s="868"/>
      <c r="ANW50" s="868"/>
      <c r="ANX50" s="868"/>
      <c r="ANY50" s="868"/>
      <c r="ANZ50" s="868"/>
      <c r="AOA50" s="868"/>
      <c r="AOB50" s="868"/>
      <c r="AOC50" s="868"/>
      <c r="AOD50" s="868"/>
      <c r="AOE50" s="868"/>
      <c r="AOF50" s="868"/>
      <c r="AOG50" s="868"/>
      <c r="AOH50" s="868"/>
      <c r="AOI50" s="868"/>
      <c r="AOJ50" s="868"/>
      <c r="AOK50" s="868"/>
      <c r="AOL50" s="868"/>
      <c r="AOM50" s="868"/>
      <c r="AON50" s="868"/>
      <c r="AOO50" s="868"/>
      <c r="AOP50" s="868"/>
      <c r="AOQ50" s="868"/>
      <c r="AOR50" s="868"/>
      <c r="AOS50" s="868"/>
      <c r="AOT50" s="868"/>
      <c r="AOU50" s="868"/>
      <c r="AOV50" s="868"/>
      <c r="AOW50" s="868"/>
      <c r="AOX50" s="868"/>
      <c r="AOY50" s="868"/>
      <c r="AOZ50" s="868"/>
      <c r="APA50" s="868"/>
      <c r="APB50" s="868"/>
      <c r="APC50" s="868"/>
      <c r="APD50" s="868"/>
      <c r="APE50" s="868"/>
      <c r="APF50" s="868"/>
      <c r="APG50" s="868"/>
      <c r="APH50" s="868"/>
    </row>
    <row r="51" spans="1:1100" ht="15" customHeight="1">
      <c r="A51" s="380"/>
      <c r="B51" s="380"/>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c r="AH51" s="383"/>
      <c r="AI51" s="383"/>
      <c r="AJ51" s="383"/>
      <c r="AK51" s="383"/>
      <c r="AL51" s="383"/>
      <c r="AM51" s="383"/>
      <c r="AN51" s="383"/>
      <c r="AO51" s="383"/>
      <c r="AP51" s="384"/>
      <c r="AQ51" s="383"/>
      <c r="AR51" s="383"/>
      <c r="AS51" s="383"/>
      <c r="AT51" s="383"/>
      <c r="AU51" s="383"/>
      <c r="AV51" s="383"/>
      <c r="AW51" s="383"/>
      <c r="AX51" s="383"/>
      <c r="AY51" s="383"/>
      <c r="BD51" s="380"/>
      <c r="BE51" s="380"/>
      <c r="BF51" s="383"/>
      <c r="BG51" s="383"/>
      <c r="BH51" s="383"/>
      <c r="BI51" s="383"/>
      <c r="BJ51" s="383"/>
      <c r="BK51" s="383"/>
      <c r="BL51" s="383"/>
      <c r="BM51" s="383"/>
      <c r="BN51" s="383"/>
      <c r="BO51" s="383"/>
      <c r="BP51" s="383"/>
      <c r="BQ51" s="383"/>
      <c r="BR51" s="383"/>
      <c r="BS51" s="383"/>
      <c r="BT51" s="383"/>
      <c r="BU51" s="383"/>
      <c r="BV51" s="383"/>
      <c r="BW51" s="383"/>
      <c r="BX51" s="383"/>
      <c r="BY51" s="383"/>
      <c r="BZ51" s="383"/>
      <c r="CA51" s="383"/>
      <c r="CB51" s="383"/>
      <c r="CC51" s="383"/>
      <c r="CD51" s="383"/>
      <c r="CE51" s="383"/>
      <c r="CF51" s="383"/>
      <c r="CG51" s="383"/>
      <c r="CH51" s="383"/>
      <c r="CI51" s="383"/>
      <c r="CJ51" s="383"/>
      <c r="CK51" s="383"/>
      <c r="CL51" s="383"/>
      <c r="CM51" s="383"/>
      <c r="CN51" s="383"/>
      <c r="CO51" s="383"/>
      <c r="CP51" s="383"/>
      <c r="CQ51" s="383"/>
      <c r="CR51" s="383"/>
      <c r="CS51" s="384"/>
      <c r="CT51" s="383"/>
      <c r="CU51" s="383"/>
      <c r="CV51" s="383"/>
      <c r="CW51" s="383"/>
      <c r="CX51" s="383"/>
      <c r="CY51" s="383"/>
      <c r="CZ51" s="383"/>
      <c r="DA51" s="383"/>
      <c r="DB51" s="383"/>
      <c r="DG51" s="380"/>
      <c r="DH51" s="380"/>
      <c r="DI51" s="383"/>
      <c r="DJ51" s="383"/>
      <c r="DK51" s="383"/>
      <c r="DL51" s="383"/>
      <c r="DM51" s="383"/>
      <c r="DN51" s="383"/>
      <c r="DO51" s="383"/>
      <c r="DP51" s="383"/>
      <c r="DQ51" s="383"/>
      <c r="DR51" s="383"/>
      <c r="DS51" s="383"/>
      <c r="DT51" s="383"/>
      <c r="DU51" s="383"/>
      <c r="DV51" s="383"/>
      <c r="DW51" s="383"/>
      <c r="DX51" s="383"/>
      <c r="DY51" s="383"/>
      <c r="DZ51" s="383"/>
      <c r="EA51" s="383"/>
      <c r="EB51" s="383"/>
      <c r="EC51" s="383"/>
      <c r="ED51" s="383"/>
      <c r="EE51" s="383"/>
      <c r="EF51" s="383"/>
      <c r="EG51" s="383"/>
      <c r="EH51" s="383"/>
      <c r="EI51" s="383"/>
      <c r="EJ51" s="383"/>
      <c r="EK51" s="383"/>
      <c r="EL51" s="383"/>
      <c r="EM51" s="383"/>
      <c r="EN51" s="383"/>
      <c r="EO51" s="383"/>
      <c r="EP51" s="383"/>
      <c r="EQ51" s="383"/>
      <c r="ER51" s="383"/>
      <c r="ES51" s="383"/>
      <c r="ET51" s="383"/>
      <c r="EU51" s="383"/>
      <c r="EV51" s="384"/>
      <c r="EW51" s="383"/>
      <c r="EX51" s="383"/>
      <c r="EY51" s="383"/>
      <c r="EZ51" s="383"/>
      <c r="FA51" s="383"/>
      <c r="FB51" s="383"/>
      <c r="FC51" s="383"/>
      <c r="FD51" s="383"/>
      <c r="FE51" s="383"/>
      <c r="FJ51" s="380"/>
      <c r="FK51" s="380"/>
      <c r="FL51" s="383"/>
      <c r="FM51" s="383"/>
      <c r="FN51" s="383"/>
      <c r="FO51" s="383"/>
      <c r="FP51" s="383"/>
      <c r="FQ51" s="383"/>
      <c r="FR51" s="383"/>
      <c r="FS51" s="383"/>
      <c r="FT51" s="383"/>
      <c r="FU51" s="383"/>
      <c r="FV51" s="383"/>
      <c r="FW51" s="383"/>
      <c r="FX51" s="383"/>
      <c r="FY51" s="383"/>
      <c r="FZ51" s="383"/>
      <c r="GA51" s="383"/>
      <c r="GB51" s="383"/>
      <c r="GC51" s="383"/>
      <c r="GD51" s="383"/>
      <c r="GE51" s="383"/>
      <c r="GF51" s="383"/>
      <c r="GG51" s="383"/>
      <c r="GH51" s="383"/>
      <c r="GI51" s="383"/>
      <c r="GJ51" s="383"/>
      <c r="GK51" s="383"/>
      <c r="GL51" s="383"/>
      <c r="GM51" s="383"/>
      <c r="GN51" s="383"/>
      <c r="GO51" s="383"/>
      <c r="GP51" s="383"/>
      <c r="GQ51" s="383"/>
      <c r="GR51" s="383"/>
      <c r="GS51" s="383"/>
      <c r="GT51" s="383"/>
      <c r="GU51" s="383"/>
      <c r="GV51" s="383"/>
      <c r="GW51" s="383"/>
      <c r="GX51" s="383"/>
      <c r="GY51" s="384"/>
      <c r="GZ51" s="383"/>
      <c r="HA51" s="383"/>
      <c r="HB51" s="383"/>
      <c r="HC51" s="383"/>
      <c r="HD51" s="383"/>
      <c r="HE51" s="383"/>
      <c r="HF51" s="383"/>
      <c r="HG51" s="383"/>
      <c r="HH51" s="383"/>
      <c r="HM51" s="380"/>
      <c r="HN51" s="380"/>
      <c r="HO51" s="383"/>
      <c r="HP51" s="383"/>
      <c r="HQ51" s="383"/>
      <c r="HR51" s="383"/>
      <c r="HS51" s="383"/>
      <c r="HT51" s="383"/>
      <c r="HU51" s="383"/>
      <c r="HV51" s="383"/>
      <c r="HW51" s="383"/>
      <c r="HX51" s="383"/>
      <c r="HY51" s="383"/>
      <c r="HZ51" s="383"/>
      <c r="IA51" s="383"/>
      <c r="IB51" s="383"/>
      <c r="IC51" s="383"/>
      <c r="ID51" s="383"/>
      <c r="IE51" s="383"/>
      <c r="IF51" s="383"/>
      <c r="IG51" s="383"/>
      <c r="IH51" s="383"/>
      <c r="II51" s="383"/>
      <c r="IJ51" s="383"/>
      <c r="IK51" s="383"/>
      <c r="IL51" s="383"/>
      <c r="IM51" s="383"/>
      <c r="IN51" s="383"/>
      <c r="IO51" s="383"/>
      <c r="IP51" s="383"/>
      <c r="IQ51" s="383"/>
      <c r="IR51" s="383"/>
      <c r="IS51" s="383"/>
      <c r="IT51" s="383"/>
      <c r="IU51" s="383"/>
      <c r="IV51" s="383"/>
      <c r="IW51" s="383"/>
      <c r="IX51" s="383"/>
      <c r="IY51" s="383"/>
      <c r="IZ51" s="383"/>
      <c r="JA51" s="383"/>
      <c r="JB51" s="384"/>
      <c r="JC51" s="383"/>
      <c r="JD51" s="383"/>
      <c r="JE51" s="383"/>
      <c r="JF51" s="383"/>
      <c r="JG51" s="383"/>
      <c r="JH51" s="383"/>
      <c r="JI51" s="383"/>
      <c r="JJ51" s="383"/>
      <c r="JK51" s="383"/>
      <c r="JP51" s="380"/>
      <c r="JQ51" s="380"/>
      <c r="JR51" s="383"/>
      <c r="JS51" s="383"/>
      <c r="JT51" s="383"/>
      <c r="JU51" s="383"/>
      <c r="JV51" s="383"/>
      <c r="JW51" s="383"/>
      <c r="JX51" s="383"/>
      <c r="JY51" s="383"/>
      <c r="JZ51" s="383"/>
      <c r="KA51" s="383"/>
      <c r="KB51" s="383"/>
      <c r="KC51" s="383"/>
      <c r="KD51" s="383"/>
      <c r="KE51" s="383"/>
      <c r="KF51" s="383"/>
      <c r="KG51" s="383"/>
      <c r="KH51" s="383"/>
      <c r="KI51" s="383"/>
      <c r="KJ51" s="383"/>
      <c r="KK51" s="383"/>
      <c r="KL51" s="383"/>
      <c r="KM51" s="383"/>
      <c r="KN51" s="383"/>
      <c r="KO51" s="383"/>
      <c r="KP51" s="383"/>
      <c r="KQ51" s="383"/>
      <c r="KR51" s="383"/>
      <c r="KS51" s="383"/>
      <c r="KT51" s="383"/>
      <c r="KU51" s="383"/>
      <c r="KV51" s="383"/>
      <c r="KW51" s="383"/>
      <c r="KX51" s="383"/>
      <c r="KY51" s="383"/>
      <c r="KZ51" s="383"/>
      <c r="LA51" s="383"/>
      <c r="LB51" s="383"/>
      <c r="LC51" s="383"/>
      <c r="LD51" s="383"/>
      <c r="LE51" s="384"/>
      <c r="LF51" s="383"/>
      <c r="LG51" s="383"/>
      <c r="LH51" s="383"/>
      <c r="LI51" s="383"/>
      <c r="LJ51" s="383"/>
      <c r="LK51" s="383"/>
      <c r="LL51" s="383"/>
      <c r="LM51" s="383"/>
      <c r="LN51" s="383"/>
      <c r="LS51" s="380"/>
      <c r="LT51" s="380"/>
      <c r="LU51" s="383"/>
      <c r="LV51" s="383"/>
      <c r="LW51" s="383"/>
      <c r="LX51" s="383"/>
      <c r="LY51" s="383"/>
      <c r="LZ51" s="383"/>
      <c r="MA51" s="383"/>
      <c r="MB51" s="383"/>
      <c r="MC51" s="383"/>
      <c r="MD51" s="383"/>
      <c r="ME51" s="383"/>
      <c r="MF51" s="383"/>
      <c r="MG51" s="383"/>
      <c r="MH51" s="383"/>
      <c r="MI51" s="383"/>
      <c r="MJ51" s="383"/>
      <c r="MK51" s="383"/>
      <c r="ML51" s="383"/>
      <c r="MM51" s="383"/>
      <c r="MN51" s="383"/>
      <c r="MO51" s="383"/>
      <c r="MP51" s="383"/>
      <c r="MQ51" s="383"/>
      <c r="MR51" s="383"/>
      <c r="MS51" s="383"/>
      <c r="MT51" s="383"/>
      <c r="MU51" s="383"/>
      <c r="MV51" s="383"/>
      <c r="MW51" s="383"/>
      <c r="MX51" s="383"/>
      <c r="MY51" s="383"/>
      <c r="MZ51" s="383"/>
      <c r="NA51" s="383"/>
      <c r="NB51" s="383"/>
      <c r="NC51" s="383"/>
      <c r="ND51" s="383"/>
      <c r="NE51" s="383"/>
      <c r="NF51" s="383"/>
      <c r="NG51" s="383"/>
      <c r="NH51" s="384"/>
      <c r="NI51" s="383"/>
      <c r="NJ51" s="383"/>
      <c r="NK51" s="383"/>
      <c r="NL51" s="383"/>
      <c r="NM51" s="383"/>
      <c r="NN51" s="383"/>
      <c r="NO51" s="383"/>
      <c r="NP51" s="383"/>
      <c r="NQ51" s="383"/>
      <c r="NV51" s="380"/>
      <c r="NW51" s="380"/>
      <c r="NX51" s="383"/>
      <c r="NY51" s="383"/>
      <c r="NZ51" s="383"/>
      <c r="OA51" s="383"/>
      <c r="OB51" s="383"/>
      <c r="OC51" s="383"/>
      <c r="OD51" s="383"/>
      <c r="OE51" s="383"/>
      <c r="OF51" s="383"/>
      <c r="OG51" s="383"/>
      <c r="OH51" s="383"/>
      <c r="OI51" s="383"/>
      <c r="OJ51" s="383"/>
      <c r="OK51" s="383"/>
      <c r="OL51" s="383"/>
      <c r="OM51" s="383"/>
      <c r="ON51" s="383"/>
      <c r="OO51" s="383"/>
      <c r="OP51" s="383"/>
      <c r="OQ51" s="383"/>
      <c r="OR51" s="383"/>
      <c r="OS51" s="383"/>
      <c r="OT51" s="383"/>
      <c r="OU51" s="383"/>
      <c r="OV51" s="383"/>
      <c r="OW51" s="383"/>
      <c r="OX51" s="383"/>
      <c r="OY51" s="383"/>
      <c r="OZ51" s="383"/>
      <c r="PA51" s="383"/>
      <c r="PB51" s="383"/>
      <c r="PC51" s="383"/>
      <c r="PD51" s="383"/>
      <c r="PE51" s="383"/>
      <c r="PF51" s="383"/>
      <c r="PG51" s="383"/>
      <c r="PH51" s="383"/>
      <c r="PI51" s="383"/>
      <c r="PJ51" s="383"/>
      <c r="PK51" s="384"/>
      <c r="PL51" s="383"/>
      <c r="PM51" s="383"/>
      <c r="PN51" s="383"/>
      <c r="PO51" s="383"/>
      <c r="PP51" s="383"/>
      <c r="PQ51" s="383"/>
      <c r="PR51" s="383"/>
      <c r="PS51" s="383"/>
      <c r="PT51" s="383"/>
      <c r="PY51" s="380"/>
      <c r="PZ51" s="380"/>
      <c r="QA51" s="383"/>
      <c r="QB51" s="383"/>
      <c r="QC51" s="383"/>
      <c r="QD51" s="383"/>
      <c r="QE51" s="383"/>
      <c r="QF51" s="383"/>
      <c r="QG51" s="383"/>
      <c r="QH51" s="383"/>
      <c r="QI51" s="383"/>
      <c r="QJ51" s="383"/>
      <c r="QK51" s="383"/>
      <c r="QL51" s="383"/>
      <c r="QM51" s="383"/>
      <c r="QN51" s="383"/>
      <c r="QO51" s="383"/>
      <c r="QP51" s="383"/>
      <c r="QQ51" s="383"/>
      <c r="QR51" s="383"/>
      <c r="QS51" s="383"/>
      <c r="QT51" s="383"/>
      <c r="QU51" s="383"/>
      <c r="QV51" s="383"/>
      <c r="QW51" s="383"/>
      <c r="QX51" s="383"/>
      <c r="QY51" s="383"/>
      <c r="QZ51" s="383"/>
      <c r="RA51" s="383"/>
      <c r="RB51" s="383"/>
      <c r="RC51" s="383"/>
      <c r="RD51" s="383"/>
      <c r="RE51" s="383"/>
      <c r="RF51" s="383"/>
      <c r="RG51" s="383"/>
      <c r="RH51" s="383"/>
      <c r="RI51" s="383"/>
      <c r="RJ51" s="383"/>
      <c r="RK51" s="383"/>
      <c r="RL51" s="383"/>
      <c r="RM51" s="383"/>
      <c r="RN51" s="384"/>
      <c r="RO51" s="383"/>
      <c r="RP51" s="383"/>
      <c r="RQ51" s="383"/>
      <c r="RR51" s="383"/>
      <c r="RS51" s="383"/>
      <c r="RT51" s="383"/>
      <c r="RU51" s="383"/>
      <c r="RV51" s="383"/>
      <c r="RW51" s="383"/>
      <c r="SB51" s="380"/>
      <c r="SC51" s="380"/>
      <c r="SD51" s="383"/>
      <c r="SE51" s="383"/>
      <c r="SF51" s="383"/>
      <c r="SG51" s="383"/>
      <c r="SH51" s="383"/>
      <c r="SI51" s="383"/>
      <c r="SJ51" s="383"/>
      <c r="SK51" s="383"/>
      <c r="SL51" s="383"/>
      <c r="SM51" s="383"/>
      <c r="SN51" s="383"/>
      <c r="SO51" s="383"/>
      <c r="SP51" s="383"/>
      <c r="SQ51" s="383"/>
      <c r="SR51" s="383"/>
      <c r="SS51" s="383"/>
      <c r="ST51" s="383"/>
      <c r="SU51" s="383"/>
      <c r="SV51" s="383"/>
      <c r="SW51" s="383"/>
      <c r="SX51" s="383"/>
      <c r="SY51" s="383"/>
      <c r="SZ51" s="383"/>
      <c r="TA51" s="383"/>
      <c r="TB51" s="383"/>
      <c r="TC51" s="383"/>
      <c r="TD51" s="383"/>
      <c r="TE51" s="383"/>
      <c r="TF51" s="383"/>
      <c r="TG51" s="383"/>
      <c r="TH51" s="383"/>
      <c r="TI51" s="383"/>
      <c r="TJ51" s="383"/>
      <c r="TK51" s="383"/>
      <c r="TL51" s="383"/>
      <c r="TM51" s="383"/>
      <c r="TN51" s="383"/>
      <c r="TO51" s="383"/>
      <c r="TP51" s="383"/>
      <c r="TQ51" s="384"/>
      <c r="TR51" s="383"/>
      <c r="TS51" s="383"/>
      <c r="TT51" s="383"/>
      <c r="TU51" s="383"/>
      <c r="TV51" s="383"/>
      <c r="TW51" s="383"/>
      <c r="TX51" s="383"/>
      <c r="TY51" s="383"/>
      <c r="TZ51" s="383"/>
      <c r="UE51" s="380"/>
      <c r="UF51" s="380"/>
      <c r="UG51" s="383"/>
      <c r="UH51" s="383"/>
      <c r="UI51" s="383"/>
      <c r="UJ51" s="383"/>
      <c r="UK51" s="383"/>
      <c r="UL51" s="383"/>
      <c r="UM51" s="383"/>
      <c r="UN51" s="383"/>
      <c r="UO51" s="383"/>
      <c r="UP51" s="383"/>
      <c r="UQ51" s="383"/>
      <c r="UR51" s="383"/>
      <c r="US51" s="383"/>
      <c r="UT51" s="383"/>
      <c r="UU51" s="383"/>
      <c r="UV51" s="383"/>
      <c r="UW51" s="383"/>
      <c r="UX51" s="383"/>
      <c r="UY51" s="383"/>
      <c r="UZ51" s="383"/>
      <c r="VA51" s="383"/>
      <c r="VB51" s="383"/>
      <c r="VC51" s="383"/>
      <c r="VD51" s="383"/>
      <c r="VE51" s="383"/>
      <c r="VF51" s="383"/>
      <c r="VG51" s="383"/>
      <c r="VH51" s="383"/>
      <c r="VI51" s="383"/>
      <c r="VJ51" s="383"/>
      <c r="VK51" s="383"/>
      <c r="VL51" s="383"/>
      <c r="VM51" s="383"/>
      <c r="VN51" s="383"/>
      <c r="VO51" s="383"/>
      <c r="VP51" s="383"/>
      <c r="VQ51" s="383"/>
      <c r="VR51" s="383"/>
      <c r="VS51" s="383"/>
      <c r="VT51" s="384"/>
      <c r="VU51" s="383"/>
      <c r="VV51" s="383"/>
      <c r="VW51" s="383"/>
      <c r="VX51" s="383"/>
      <c r="VY51" s="383"/>
      <c r="VZ51" s="383"/>
      <c r="WA51" s="383"/>
      <c r="WB51" s="383"/>
      <c r="WC51" s="383"/>
      <c r="WH51" s="380"/>
      <c r="WI51" s="380"/>
      <c r="WJ51" s="383"/>
      <c r="WK51" s="383"/>
      <c r="WL51" s="383"/>
      <c r="WM51" s="383"/>
      <c r="WN51" s="383"/>
      <c r="WO51" s="383"/>
      <c r="WP51" s="383"/>
      <c r="WQ51" s="383"/>
      <c r="WR51" s="383"/>
      <c r="WS51" s="383"/>
      <c r="WT51" s="383"/>
      <c r="WU51" s="383"/>
      <c r="WV51" s="383"/>
      <c r="WW51" s="383"/>
      <c r="WX51" s="383"/>
      <c r="WY51" s="383"/>
      <c r="WZ51" s="383"/>
      <c r="XA51" s="383"/>
      <c r="XB51" s="383"/>
      <c r="XC51" s="383"/>
      <c r="XD51" s="383"/>
      <c r="XE51" s="383"/>
      <c r="XF51" s="383"/>
      <c r="XG51" s="383"/>
      <c r="XH51" s="383"/>
      <c r="XI51" s="383"/>
      <c r="XJ51" s="383"/>
      <c r="XK51" s="383"/>
      <c r="XL51" s="383"/>
      <c r="XM51" s="383"/>
      <c r="XN51" s="383"/>
      <c r="XO51" s="383"/>
      <c r="XP51" s="383"/>
      <c r="XQ51" s="383"/>
      <c r="XR51" s="383"/>
      <c r="XS51" s="383"/>
      <c r="XT51" s="383"/>
      <c r="XU51" s="383"/>
      <c r="XV51" s="383"/>
      <c r="XW51" s="384"/>
      <c r="XX51" s="383"/>
      <c r="XY51" s="383"/>
      <c r="XZ51" s="383"/>
      <c r="YA51" s="383"/>
      <c r="YB51" s="383"/>
      <c r="YC51" s="383"/>
      <c r="YD51" s="383"/>
      <c r="YE51" s="383"/>
      <c r="YF51" s="383"/>
      <c r="YK51" s="380"/>
      <c r="YL51" s="380"/>
      <c r="YM51" s="383"/>
      <c r="YN51" s="383"/>
      <c r="YO51" s="383"/>
      <c r="YP51" s="383"/>
      <c r="YQ51" s="383"/>
      <c r="YR51" s="383"/>
      <c r="YS51" s="383"/>
      <c r="YT51" s="383"/>
      <c r="YU51" s="383"/>
      <c r="YV51" s="383"/>
      <c r="YW51" s="383"/>
      <c r="YX51" s="383"/>
      <c r="YY51" s="383"/>
      <c r="YZ51" s="383"/>
      <c r="ZA51" s="383"/>
      <c r="ZB51" s="383"/>
      <c r="ZC51" s="383"/>
      <c r="ZD51" s="383"/>
      <c r="ZE51" s="383"/>
      <c r="ZF51" s="383"/>
      <c r="ZG51" s="383"/>
      <c r="ZH51" s="383"/>
      <c r="ZI51" s="383"/>
      <c r="ZJ51" s="383"/>
      <c r="ZK51" s="383"/>
      <c r="ZL51" s="383"/>
      <c r="ZM51" s="383"/>
      <c r="ZN51" s="383"/>
      <c r="ZO51" s="383"/>
      <c r="ZP51" s="383"/>
      <c r="ZQ51" s="383"/>
      <c r="ZR51" s="383"/>
      <c r="ZS51" s="383"/>
      <c r="ZT51" s="383"/>
      <c r="ZU51" s="383"/>
      <c r="ZV51" s="383"/>
      <c r="ZW51" s="383"/>
      <c r="ZX51" s="383"/>
      <c r="ZY51" s="383"/>
      <c r="ZZ51" s="384"/>
      <c r="AAA51" s="383"/>
      <c r="AAB51" s="383"/>
      <c r="AAC51" s="383"/>
      <c r="AAD51" s="383"/>
      <c r="AAE51" s="383"/>
      <c r="AAF51" s="383"/>
      <c r="AAG51" s="383"/>
      <c r="AAH51" s="383"/>
      <c r="AAI51" s="383"/>
      <c r="AAN51" s="380"/>
      <c r="AAO51" s="380"/>
      <c r="AAP51" s="383"/>
      <c r="AAQ51" s="383"/>
      <c r="AAR51" s="383"/>
      <c r="AAS51" s="383"/>
      <c r="AAT51" s="383"/>
      <c r="AAU51" s="383"/>
      <c r="AAV51" s="383"/>
      <c r="AAW51" s="383"/>
      <c r="AAX51" s="383"/>
      <c r="AAY51" s="383"/>
      <c r="AAZ51" s="383"/>
      <c r="ABA51" s="383"/>
      <c r="ABB51" s="383"/>
      <c r="ABC51" s="383"/>
      <c r="ABD51" s="383"/>
      <c r="ABE51" s="383"/>
      <c r="ABF51" s="383"/>
      <c r="ABG51" s="383"/>
      <c r="ABH51" s="383"/>
      <c r="ABI51" s="383"/>
      <c r="ABJ51" s="383"/>
      <c r="ABK51" s="383"/>
      <c r="ABL51" s="383"/>
      <c r="ABM51" s="383"/>
      <c r="ABN51" s="383"/>
      <c r="ABO51" s="383"/>
      <c r="ABP51" s="383"/>
      <c r="ABQ51" s="383"/>
      <c r="ABR51" s="383"/>
      <c r="ABS51" s="383"/>
      <c r="ABT51" s="383"/>
      <c r="ABU51" s="383"/>
      <c r="ABV51" s="383"/>
      <c r="ABW51" s="383"/>
      <c r="ABX51" s="383"/>
      <c r="ABY51" s="383"/>
      <c r="ABZ51" s="383"/>
      <c r="ACA51" s="383"/>
      <c r="ACB51" s="383"/>
      <c r="ACC51" s="384"/>
      <c r="ACD51" s="383"/>
      <c r="ACE51" s="383"/>
      <c r="ACF51" s="383"/>
      <c r="ACG51" s="383"/>
      <c r="ACH51" s="383"/>
      <c r="ACI51" s="383"/>
      <c r="ACJ51" s="383"/>
      <c r="ACK51" s="383"/>
      <c r="ACL51" s="383"/>
      <c r="ACQ51" s="380"/>
      <c r="ACR51" s="380"/>
      <c r="ACS51" s="383"/>
      <c r="ACT51" s="383"/>
      <c r="ACU51" s="383"/>
      <c r="ACV51" s="383"/>
      <c r="ACW51" s="383"/>
      <c r="ACX51" s="383"/>
      <c r="ACY51" s="383"/>
      <c r="ACZ51" s="383"/>
      <c r="ADA51" s="383"/>
      <c r="ADB51" s="383"/>
      <c r="ADC51" s="383"/>
      <c r="ADD51" s="383"/>
      <c r="ADE51" s="383"/>
      <c r="ADF51" s="383"/>
      <c r="ADG51" s="383"/>
      <c r="ADH51" s="383"/>
      <c r="ADI51" s="383"/>
      <c r="ADJ51" s="383"/>
      <c r="ADK51" s="383"/>
      <c r="ADL51" s="383"/>
      <c r="ADM51" s="383"/>
      <c r="ADN51" s="383"/>
      <c r="ADO51" s="383"/>
      <c r="ADP51" s="383"/>
      <c r="ADQ51" s="383"/>
      <c r="ADR51" s="383"/>
      <c r="ADS51" s="383"/>
      <c r="ADT51" s="383"/>
      <c r="ADU51" s="383"/>
      <c r="ADV51" s="383"/>
      <c r="ADW51" s="383"/>
      <c r="ADX51" s="383"/>
      <c r="ADY51" s="383"/>
      <c r="ADZ51" s="383"/>
      <c r="AEA51" s="383"/>
      <c r="AEB51" s="383"/>
      <c r="AEC51" s="383"/>
      <c r="AED51" s="383"/>
      <c r="AEE51" s="383"/>
      <c r="AEF51" s="384"/>
      <c r="AEG51" s="383"/>
      <c r="AEH51" s="383"/>
      <c r="AEI51" s="383"/>
      <c r="AEJ51" s="383"/>
      <c r="AEK51" s="383"/>
      <c r="AEL51" s="383"/>
      <c r="AEM51" s="383"/>
      <c r="AEN51" s="383"/>
      <c r="AEO51" s="383"/>
      <c r="AET51" s="380"/>
      <c r="AEU51" s="380"/>
      <c r="AEV51" s="383"/>
      <c r="AEW51" s="383"/>
      <c r="AEX51" s="383"/>
      <c r="AEY51" s="383"/>
      <c r="AEZ51" s="383"/>
      <c r="AFA51" s="383"/>
      <c r="AFB51" s="383"/>
      <c r="AFC51" s="383"/>
      <c r="AFD51" s="383"/>
      <c r="AFE51" s="383"/>
      <c r="AFF51" s="383"/>
      <c r="AFG51" s="383"/>
      <c r="AFH51" s="383"/>
      <c r="AFI51" s="383"/>
      <c r="AFJ51" s="383"/>
      <c r="AFK51" s="383"/>
      <c r="AFL51" s="383"/>
      <c r="AFM51" s="383"/>
      <c r="AFN51" s="383"/>
      <c r="AFO51" s="383"/>
      <c r="AFP51" s="383"/>
      <c r="AFQ51" s="383"/>
      <c r="AFR51" s="383"/>
      <c r="AFS51" s="383"/>
      <c r="AFT51" s="383"/>
      <c r="AFU51" s="383"/>
      <c r="AFV51" s="383"/>
      <c r="AFW51" s="383"/>
      <c r="AFX51" s="383"/>
      <c r="AFY51" s="383"/>
      <c r="AFZ51" s="383"/>
      <c r="AGA51" s="383"/>
      <c r="AGB51" s="383"/>
      <c r="AGC51" s="383"/>
      <c r="AGD51" s="383"/>
      <c r="AGE51" s="383"/>
      <c r="AGF51" s="383"/>
      <c r="AGG51" s="383"/>
      <c r="AGH51" s="383"/>
      <c r="AGI51" s="384"/>
      <c r="AGJ51" s="383"/>
      <c r="AGK51" s="383"/>
      <c r="AGL51" s="383"/>
      <c r="AGM51" s="383"/>
      <c r="AGN51" s="383"/>
      <c r="AGO51" s="383"/>
      <c r="AGP51" s="383"/>
      <c r="AGQ51" s="383"/>
      <c r="AGR51" s="383"/>
      <c r="AGW51" s="380"/>
      <c r="AGX51" s="380"/>
      <c r="AGY51" s="383"/>
      <c r="AGZ51" s="383"/>
      <c r="AHA51" s="383"/>
      <c r="AHB51" s="383"/>
      <c r="AHC51" s="383"/>
      <c r="AHD51" s="383"/>
      <c r="AHE51" s="383"/>
      <c r="AHF51" s="383"/>
      <c r="AHG51" s="383"/>
      <c r="AHH51" s="383"/>
      <c r="AHI51" s="383"/>
      <c r="AHJ51" s="383"/>
      <c r="AHK51" s="383"/>
      <c r="AHL51" s="383"/>
      <c r="AHM51" s="383"/>
      <c r="AHN51" s="383"/>
      <c r="AHO51" s="383"/>
      <c r="AHP51" s="383"/>
      <c r="AHQ51" s="383"/>
      <c r="AHR51" s="383"/>
      <c r="AHS51" s="383"/>
      <c r="AHT51" s="383"/>
      <c r="AHU51" s="383"/>
      <c r="AHV51" s="383"/>
      <c r="AHW51" s="383"/>
      <c r="AHX51" s="383"/>
      <c r="AHY51" s="383"/>
      <c r="AHZ51" s="383"/>
      <c r="AIA51" s="383"/>
      <c r="AIB51" s="383"/>
      <c r="AIC51" s="383"/>
      <c r="AID51" s="383"/>
      <c r="AIE51" s="383"/>
      <c r="AIF51" s="383"/>
      <c r="AIG51" s="383"/>
      <c r="AIH51" s="383"/>
      <c r="AII51" s="383"/>
      <c r="AIJ51" s="383"/>
      <c r="AIK51" s="383"/>
      <c r="AIL51" s="384"/>
      <c r="AIM51" s="383"/>
      <c r="AIN51" s="383"/>
      <c r="AIO51" s="383"/>
      <c r="AIP51" s="383"/>
      <c r="AIQ51" s="383"/>
      <c r="AIR51" s="383"/>
      <c r="AIS51" s="383"/>
      <c r="AIT51" s="383"/>
      <c r="AIU51" s="383"/>
      <c r="AIZ51" s="380"/>
      <c r="AJA51" s="380"/>
      <c r="AJB51" s="383"/>
      <c r="AJC51" s="383"/>
      <c r="AJD51" s="383"/>
      <c r="AJE51" s="383"/>
      <c r="AJF51" s="383"/>
      <c r="AJG51" s="383"/>
      <c r="AJH51" s="383"/>
      <c r="AJI51" s="383"/>
      <c r="AJJ51" s="383"/>
      <c r="AJK51" s="383"/>
      <c r="AJL51" s="383"/>
      <c r="AJM51" s="383"/>
      <c r="AJN51" s="383"/>
      <c r="AJO51" s="383"/>
      <c r="AJP51" s="383"/>
      <c r="AJQ51" s="383"/>
      <c r="AJR51" s="383"/>
      <c r="AJS51" s="383"/>
      <c r="AJT51" s="383"/>
      <c r="AJU51" s="383"/>
      <c r="AJV51" s="383"/>
      <c r="AJW51" s="383"/>
      <c r="AJX51" s="383"/>
      <c r="AJY51" s="383"/>
      <c r="AJZ51" s="383"/>
      <c r="AKA51" s="383"/>
      <c r="AKB51" s="383"/>
      <c r="AKC51" s="383"/>
      <c r="AKD51" s="383"/>
      <c r="AKE51" s="383"/>
      <c r="AKF51" s="383"/>
      <c r="AKG51" s="383"/>
      <c r="AKH51" s="383"/>
      <c r="AKI51" s="383"/>
      <c r="AKJ51" s="383"/>
      <c r="AKK51" s="383"/>
      <c r="AKL51" s="383"/>
      <c r="AKM51" s="383"/>
      <c r="AKN51" s="383"/>
      <c r="AKO51" s="384"/>
      <c r="AKP51" s="383"/>
      <c r="AKQ51" s="383"/>
      <c r="AKR51" s="383"/>
      <c r="AKS51" s="383"/>
      <c r="AKT51" s="383"/>
      <c r="AKU51" s="383"/>
      <c r="AKV51" s="383"/>
      <c r="AKW51" s="383"/>
      <c r="AKX51" s="383"/>
      <c r="ALC51" s="380"/>
      <c r="ALD51" s="380"/>
      <c r="ALE51" s="383"/>
      <c r="ALF51" s="383"/>
      <c r="ALG51" s="383"/>
      <c r="ALH51" s="383"/>
      <c r="ALI51" s="383"/>
      <c r="ALJ51" s="383"/>
      <c r="ALK51" s="383"/>
      <c r="ALL51" s="383"/>
      <c r="ALM51" s="383"/>
      <c r="ALN51" s="383"/>
      <c r="ALO51" s="383"/>
      <c r="ALP51" s="383"/>
      <c r="ALQ51" s="383"/>
      <c r="ALR51" s="383"/>
      <c r="ALS51" s="383"/>
      <c r="ALT51" s="383"/>
      <c r="ALU51" s="383"/>
      <c r="ALV51" s="383"/>
      <c r="ALW51" s="383"/>
      <c r="ALX51" s="383"/>
      <c r="ALY51" s="383"/>
      <c r="ALZ51" s="383"/>
      <c r="AMA51" s="383"/>
      <c r="AMB51" s="383"/>
      <c r="AMC51" s="383"/>
      <c r="AMD51" s="383"/>
      <c r="AME51" s="383"/>
      <c r="AMF51" s="383"/>
      <c r="AMG51" s="383"/>
      <c r="AMH51" s="383"/>
      <c r="AMI51" s="383"/>
      <c r="AMJ51" s="383"/>
      <c r="AMK51" s="383"/>
      <c r="AML51" s="383"/>
      <c r="AMM51" s="383"/>
      <c r="AMN51" s="383"/>
      <c r="AMO51" s="383"/>
      <c r="AMP51" s="383"/>
      <c r="AMQ51" s="383"/>
      <c r="AMR51" s="384"/>
      <c r="AMS51" s="383"/>
      <c r="AMT51" s="383"/>
      <c r="AMU51" s="383"/>
      <c r="AMV51" s="383"/>
      <c r="AMW51" s="383"/>
      <c r="AMX51" s="383"/>
      <c r="AMY51" s="383"/>
      <c r="AMZ51" s="383"/>
      <c r="ANA51" s="383"/>
      <c r="ANF51" s="380"/>
      <c r="ANG51" s="380"/>
      <c r="ANH51" s="383"/>
      <c r="ANI51" s="383"/>
      <c r="ANJ51" s="383"/>
      <c r="ANK51" s="383"/>
      <c r="ANL51" s="383"/>
      <c r="ANM51" s="383"/>
      <c r="ANN51" s="383"/>
      <c r="ANO51" s="383"/>
      <c r="ANP51" s="383"/>
      <c r="ANQ51" s="383"/>
      <c r="ANR51" s="383"/>
      <c r="ANS51" s="383"/>
      <c r="ANT51" s="383"/>
      <c r="ANU51" s="383"/>
      <c r="ANV51" s="383"/>
      <c r="ANW51" s="383"/>
      <c r="ANX51" s="383"/>
      <c r="ANY51" s="383"/>
      <c r="ANZ51" s="383"/>
      <c r="AOA51" s="383"/>
      <c r="AOB51" s="383"/>
      <c r="AOC51" s="383"/>
      <c r="AOD51" s="383"/>
      <c r="AOE51" s="383"/>
      <c r="AOF51" s="383"/>
      <c r="AOG51" s="383"/>
      <c r="AOH51" s="383"/>
      <c r="AOI51" s="383"/>
      <c r="AOJ51" s="383"/>
      <c r="AOK51" s="383"/>
      <c r="AOL51" s="383"/>
      <c r="AOM51" s="383"/>
      <c r="AON51" s="383"/>
      <c r="AOO51" s="383"/>
      <c r="AOP51" s="383"/>
      <c r="AOQ51" s="383"/>
      <c r="AOR51" s="383"/>
      <c r="AOS51" s="383"/>
      <c r="AOT51" s="383"/>
      <c r="AOU51" s="384"/>
      <c r="AOV51" s="383"/>
      <c r="AOW51" s="383"/>
      <c r="AOX51" s="383"/>
      <c r="AOY51" s="383"/>
      <c r="AOZ51" s="383"/>
      <c r="APA51" s="383"/>
      <c r="APB51" s="383"/>
      <c r="APC51" s="383"/>
      <c r="APD51" s="383"/>
    </row>
    <row r="52" spans="1:1100" ht="12.75" customHeight="1">
      <c r="A52" s="385"/>
      <c r="B52" s="380"/>
      <c r="C52" s="386"/>
      <c r="D52" s="386"/>
      <c r="E52" s="386"/>
      <c r="F52" s="386"/>
      <c r="G52" s="386"/>
      <c r="H52" s="386"/>
      <c r="I52" s="386"/>
      <c r="J52" s="386"/>
      <c r="K52" s="386"/>
      <c r="L52" s="386"/>
      <c r="M52" s="386"/>
      <c r="N52" s="386"/>
      <c r="O52" s="386"/>
      <c r="P52" s="386"/>
      <c r="Q52" s="386"/>
      <c r="R52" s="386"/>
      <c r="S52" s="386"/>
      <c r="T52" s="386"/>
      <c r="U52" s="386"/>
      <c r="V52" s="386"/>
      <c r="W52" s="386"/>
      <c r="X52" s="386"/>
      <c r="Y52" s="386"/>
      <c r="Z52" s="386"/>
      <c r="AA52" s="386"/>
      <c r="AB52" s="386"/>
      <c r="AC52" s="386"/>
      <c r="AD52" s="386"/>
      <c r="AE52" s="386"/>
      <c r="AF52" s="386"/>
      <c r="AG52" s="386"/>
      <c r="AH52" s="386"/>
      <c r="AI52" s="386"/>
      <c r="AJ52" s="386"/>
      <c r="AK52" s="386"/>
      <c r="AL52" s="386"/>
      <c r="AM52" s="386"/>
      <c r="AN52" s="386"/>
      <c r="AO52" s="386"/>
      <c r="AP52" s="386"/>
      <c r="AQ52" s="386"/>
      <c r="AR52" s="386"/>
      <c r="AS52" s="386"/>
      <c r="AT52" s="386"/>
      <c r="AU52" s="386"/>
      <c r="AV52" s="386"/>
      <c r="AW52" s="386"/>
      <c r="AX52" s="386"/>
      <c r="AY52" s="386"/>
      <c r="BD52" s="385"/>
      <c r="BE52" s="380" t="s">
        <v>353</v>
      </c>
      <c r="BF52" s="386"/>
      <c r="BG52" s="386"/>
      <c r="BH52" s="386"/>
      <c r="BI52" s="386"/>
      <c r="BJ52" s="386"/>
      <c r="BK52" s="386"/>
      <c r="BL52" s="386"/>
      <c r="BM52" s="386"/>
      <c r="BN52" s="386"/>
      <c r="BO52" s="386"/>
      <c r="BP52" s="386"/>
      <c r="BQ52" s="386"/>
      <c r="BR52" s="386"/>
      <c r="BS52" s="386"/>
      <c r="BT52" s="386"/>
      <c r="BU52" s="386"/>
      <c r="BV52" s="386"/>
      <c r="BW52" s="386"/>
      <c r="BX52" s="386"/>
      <c r="BY52" s="386"/>
      <c r="BZ52" s="386"/>
      <c r="CA52" s="386"/>
      <c r="CB52" s="386"/>
      <c r="CC52" s="386"/>
      <c r="CD52" s="386"/>
      <c r="CE52" s="386"/>
      <c r="CF52" s="386"/>
      <c r="CG52" s="386"/>
      <c r="CH52" s="386"/>
      <c r="CI52" s="386"/>
      <c r="CJ52" s="386"/>
      <c r="CK52" s="386"/>
      <c r="CL52" s="386"/>
      <c r="CM52" s="386"/>
      <c r="CN52" s="386"/>
      <c r="CO52" s="386"/>
      <c r="CP52" s="386"/>
      <c r="CQ52" s="386"/>
      <c r="CR52" s="386"/>
      <c r="CS52" s="386"/>
      <c r="CT52" s="386"/>
      <c r="CU52" s="386"/>
      <c r="CV52" s="386"/>
      <c r="CW52" s="386"/>
      <c r="CX52" s="386"/>
      <c r="CY52" s="386"/>
      <c r="CZ52" s="386"/>
      <c r="DA52" s="386"/>
      <c r="DB52" s="386"/>
      <c r="DG52" s="385"/>
      <c r="DH52" s="380" t="s">
        <v>353</v>
      </c>
      <c r="DI52" s="386"/>
      <c r="DJ52" s="386"/>
      <c r="DK52" s="386"/>
      <c r="DL52" s="386"/>
      <c r="DM52" s="386"/>
      <c r="DN52" s="386"/>
      <c r="DO52" s="386"/>
      <c r="DP52" s="386"/>
      <c r="DQ52" s="386"/>
      <c r="DR52" s="386"/>
      <c r="DS52" s="386"/>
      <c r="DT52" s="386"/>
      <c r="DU52" s="386"/>
      <c r="DV52" s="386"/>
      <c r="DW52" s="386"/>
      <c r="DX52" s="386"/>
      <c r="DY52" s="386"/>
      <c r="DZ52" s="386"/>
      <c r="EA52" s="386"/>
      <c r="EB52" s="386"/>
      <c r="EC52" s="386"/>
      <c r="ED52" s="386"/>
      <c r="EE52" s="386"/>
      <c r="EF52" s="386"/>
      <c r="EG52" s="386"/>
      <c r="EH52" s="386"/>
      <c r="EI52" s="386"/>
      <c r="EJ52" s="386"/>
      <c r="EK52" s="386"/>
      <c r="EL52" s="386"/>
      <c r="EM52" s="386"/>
      <c r="EN52" s="386"/>
      <c r="EO52" s="386"/>
      <c r="EP52" s="386"/>
      <c r="EQ52" s="386"/>
      <c r="ER52" s="386"/>
      <c r="ES52" s="386"/>
      <c r="ET52" s="386"/>
      <c r="EU52" s="386"/>
      <c r="EV52" s="386"/>
      <c r="EW52" s="386"/>
      <c r="EX52" s="386"/>
      <c r="EY52" s="386"/>
      <c r="EZ52" s="386"/>
      <c r="FA52" s="386"/>
      <c r="FB52" s="386"/>
      <c r="FC52" s="386"/>
      <c r="FD52" s="386"/>
      <c r="FE52" s="386"/>
      <c r="FJ52" s="385"/>
      <c r="FK52" s="380" t="s">
        <v>353</v>
      </c>
      <c r="FL52" s="386"/>
      <c r="FM52" s="386"/>
      <c r="FN52" s="386"/>
      <c r="FO52" s="386"/>
      <c r="FP52" s="386"/>
      <c r="FQ52" s="386"/>
      <c r="FR52" s="386"/>
      <c r="FS52" s="386"/>
      <c r="FT52" s="386"/>
      <c r="FU52" s="386"/>
      <c r="FV52" s="386"/>
      <c r="FW52" s="386"/>
      <c r="FX52" s="386"/>
      <c r="FY52" s="386"/>
      <c r="FZ52" s="386"/>
      <c r="GA52" s="386"/>
      <c r="GB52" s="386"/>
      <c r="GC52" s="386"/>
      <c r="GD52" s="386"/>
      <c r="GE52" s="386"/>
      <c r="GF52" s="386"/>
      <c r="GG52" s="386"/>
      <c r="GH52" s="386"/>
      <c r="GI52" s="386"/>
      <c r="GJ52" s="386"/>
      <c r="GK52" s="386"/>
      <c r="GL52" s="386"/>
      <c r="GM52" s="386"/>
      <c r="GN52" s="386"/>
      <c r="GO52" s="386"/>
      <c r="GP52" s="386"/>
      <c r="GQ52" s="386"/>
      <c r="GR52" s="386"/>
      <c r="GS52" s="386"/>
      <c r="GT52" s="386"/>
      <c r="GU52" s="386"/>
      <c r="GV52" s="386"/>
      <c r="GW52" s="386"/>
      <c r="GX52" s="386"/>
      <c r="GY52" s="386"/>
      <c r="GZ52" s="386"/>
      <c r="HA52" s="386"/>
      <c r="HB52" s="386"/>
      <c r="HC52" s="386"/>
      <c r="HD52" s="386"/>
      <c r="HE52" s="386"/>
      <c r="HF52" s="386"/>
      <c r="HG52" s="386"/>
      <c r="HH52" s="386"/>
      <c r="HM52" s="385"/>
      <c r="HN52" s="380" t="s">
        <v>353</v>
      </c>
      <c r="HO52" s="386"/>
      <c r="HP52" s="386"/>
      <c r="HQ52" s="386"/>
      <c r="HR52" s="386"/>
      <c r="HS52" s="386"/>
      <c r="HT52" s="386"/>
      <c r="HU52" s="386"/>
      <c r="HV52" s="386"/>
      <c r="HW52" s="386"/>
      <c r="HX52" s="386"/>
      <c r="HY52" s="386"/>
      <c r="HZ52" s="386"/>
      <c r="IA52" s="386"/>
      <c r="IB52" s="386"/>
      <c r="IC52" s="386"/>
      <c r="ID52" s="386"/>
      <c r="IE52" s="386"/>
      <c r="IF52" s="386"/>
      <c r="IG52" s="386"/>
      <c r="IH52" s="386"/>
      <c r="II52" s="386"/>
      <c r="IJ52" s="386"/>
      <c r="IK52" s="386"/>
      <c r="IL52" s="386"/>
      <c r="IM52" s="386"/>
      <c r="IN52" s="386"/>
      <c r="IO52" s="386"/>
      <c r="IP52" s="386"/>
      <c r="IQ52" s="386"/>
      <c r="IR52" s="386"/>
      <c r="IS52" s="386"/>
      <c r="IT52" s="386"/>
      <c r="IU52" s="386"/>
      <c r="IV52" s="386"/>
      <c r="IW52" s="386"/>
      <c r="IX52" s="386"/>
      <c r="IY52" s="386"/>
      <c r="IZ52" s="386"/>
      <c r="JA52" s="386"/>
      <c r="JB52" s="386"/>
      <c r="JC52" s="386"/>
      <c r="JD52" s="386"/>
      <c r="JE52" s="386"/>
      <c r="JF52" s="386"/>
      <c r="JG52" s="386"/>
      <c r="JH52" s="386"/>
      <c r="JI52" s="386"/>
      <c r="JJ52" s="386"/>
      <c r="JK52" s="386"/>
      <c r="JP52" s="385"/>
      <c r="JQ52" s="380" t="s">
        <v>353</v>
      </c>
      <c r="JR52" s="386"/>
      <c r="JS52" s="386"/>
      <c r="JT52" s="386"/>
      <c r="JU52" s="386"/>
      <c r="JV52" s="386"/>
      <c r="JW52" s="386"/>
      <c r="JX52" s="386"/>
      <c r="JY52" s="386"/>
      <c r="JZ52" s="386"/>
      <c r="KA52" s="386"/>
      <c r="KB52" s="386"/>
      <c r="KC52" s="386"/>
      <c r="KD52" s="386"/>
      <c r="KE52" s="386"/>
      <c r="KF52" s="386"/>
      <c r="KG52" s="386"/>
      <c r="KH52" s="386"/>
      <c r="KI52" s="386"/>
      <c r="KJ52" s="386"/>
      <c r="KK52" s="386"/>
      <c r="KL52" s="386"/>
      <c r="KM52" s="386"/>
      <c r="KN52" s="386"/>
      <c r="KO52" s="386"/>
      <c r="KP52" s="386"/>
      <c r="KQ52" s="386"/>
      <c r="KR52" s="386"/>
      <c r="KS52" s="386"/>
      <c r="KT52" s="386"/>
      <c r="KU52" s="386"/>
      <c r="KV52" s="386"/>
      <c r="KW52" s="386"/>
      <c r="KX52" s="386"/>
      <c r="KY52" s="386"/>
      <c r="KZ52" s="386"/>
      <c r="LA52" s="386"/>
      <c r="LB52" s="386"/>
      <c r="LC52" s="386"/>
      <c r="LD52" s="386"/>
      <c r="LE52" s="386"/>
      <c r="LF52" s="386"/>
      <c r="LG52" s="386"/>
      <c r="LH52" s="386"/>
      <c r="LI52" s="386"/>
      <c r="LJ52" s="386"/>
      <c r="LK52" s="386"/>
      <c r="LL52" s="386"/>
      <c r="LM52" s="386"/>
      <c r="LN52" s="386"/>
      <c r="LS52" s="385"/>
      <c r="LT52" s="380" t="s">
        <v>353</v>
      </c>
      <c r="LU52" s="386"/>
      <c r="LV52" s="386"/>
      <c r="LW52" s="386"/>
      <c r="LX52" s="386"/>
      <c r="LY52" s="386"/>
      <c r="LZ52" s="386"/>
      <c r="MA52" s="386"/>
      <c r="MB52" s="386"/>
      <c r="MC52" s="386"/>
      <c r="MD52" s="386"/>
      <c r="ME52" s="386"/>
      <c r="MF52" s="386"/>
      <c r="MG52" s="386"/>
      <c r="MH52" s="386"/>
      <c r="MI52" s="386"/>
      <c r="MJ52" s="386"/>
      <c r="MK52" s="386"/>
      <c r="ML52" s="386"/>
      <c r="MM52" s="386"/>
      <c r="MN52" s="386"/>
      <c r="MO52" s="386"/>
      <c r="MP52" s="386"/>
      <c r="MQ52" s="386"/>
      <c r="MR52" s="386"/>
      <c r="MS52" s="386"/>
      <c r="MT52" s="386"/>
      <c r="MU52" s="386"/>
      <c r="MV52" s="386"/>
      <c r="MW52" s="386"/>
      <c r="MX52" s="386"/>
      <c r="MY52" s="386"/>
      <c r="MZ52" s="386"/>
      <c r="NA52" s="386"/>
      <c r="NB52" s="386"/>
      <c r="NC52" s="386"/>
      <c r="ND52" s="386"/>
      <c r="NE52" s="386"/>
      <c r="NF52" s="386"/>
      <c r="NG52" s="386"/>
      <c r="NH52" s="386"/>
      <c r="NI52" s="386"/>
      <c r="NJ52" s="386"/>
      <c r="NK52" s="386"/>
      <c r="NL52" s="386"/>
      <c r="NM52" s="386"/>
      <c r="NN52" s="386"/>
      <c r="NO52" s="386"/>
      <c r="NP52" s="386"/>
      <c r="NQ52" s="386"/>
      <c r="NV52" s="385"/>
      <c r="NW52" s="380" t="s">
        <v>353</v>
      </c>
      <c r="NX52" s="386"/>
      <c r="NY52" s="386"/>
      <c r="NZ52" s="386"/>
      <c r="OA52" s="386"/>
      <c r="OB52" s="386"/>
      <c r="OC52" s="386"/>
      <c r="OD52" s="386"/>
      <c r="OE52" s="386"/>
      <c r="OF52" s="386"/>
      <c r="OG52" s="386"/>
      <c r="OH52" s="386"/>
      <c r="OI52" s="386"/>
      <c r="OJ52" s="386"/>
      <c r="OK52" s="386"/>
      <c r="OL52" s="386"/>
      <c r="OM52" s="386"/>
      <c r="ON52" s="386"/>
      <c r="OO52" s="386"/>
      <c r="OP52" s="386"/>
      <c r="OQ52" s="386"/>
      <c r="OR52" s="386"/>
      <c r="OS52" s="386"/>
      <c r="OT52" s="386"/>
      <c r="OU52" s="386"/>
      <c r="OV52" s="386"/>
      <c r="OW52" s="386"/>
      <c r="OX52" s="386"/>
      <c r="OY52" s="386"/>
      <c r="OZ52" s="386"/>
      <c r="PA52" s="386"/>
      <c r="PB52" s="386"/>
      <c r="PC52" s="386"/>
      <c r="PD52" s="386"/>
      <c r="PE52" s="386"/>
      <c r="PF52" s="386"/>
      <c r="PG52" s="386"/>
      <c r="PH52" s="386"/>
      <c r="PI52" s="386"/>
      <c r="PJ52" s="386"/>
      <c r="PK52" s="386"/>
      <c r="PL52" s="386"/>
      <c r="PM52" s="386"/>
      <c r="PN52" s="386"/>
      <c r="PO52" s="386"/>
      <c r="PP52" s="386"/>
      <c r="PQ52" s="386"/>
      <c r="PR52" s="386"/>
      <c r="PS52" s="386"/>
      <c r="PT52" s="386"/>
      <c r="PY52" s="385"/>
      <c r="PZ52" s="380" t="s">
        <v>353</v>
      </c>
      <c r="QA52" s="386"/>
      <c r="QB52" s="386"/>
      <c r="QC52" s="386"/>
      <c r="QD52" s="386"/>
      <c r="QE52" s="386"/>
      <c r="QF52" s="386"/>
      <c r="QG52" s="386"/>
      <c r="QH52" s="386"/>
      <c r="QI52" s="386"/>
      <c r="QJ52" s="386"/>
      <c r="QK52" s="386"/>
      <c r="QL52" s="386"/>
      <c r="QM52" s="386"/>
      <c r="QN52" s="386"/>
      <c r="QO52" s="386"/>
      <c r="QP52" s="386"/>
      <c r="QQ52" s="386"/>
      <c r="QR52" s="386"/>
      <c r="QS52" s="386"/>
      <c r="QT52" s="386"/>
      <c r="QU52" s="386"/>
      <c r="QV52" s="386"/>
      <c r="QW52" s="386"/>
      <c r="QX52" s="386"/>
      <c r="QY52" s="386"/>
      <c r="QZ52" s="386"/>
      <c r="RA52" s="386"/>
      <c r="RB52" s="386"/>
      <c r="RC52" s="386"/>
      <c r="RD52" s="386"/>
      <c r="RE52" s="386"/>
      <c r="RF52" s="386"/>
      <c r="RG52" s="386"/>
      <c r="RH52" s="386"/>
      <c r="RI52" s="386"/>
      <c r="RJ52" s="386"/>
      <c r="RK52" s="386"/>
      <c r="RL52" s="386"/>
      <c r="RM52" s="386"/>
      <c r="RN52" s="386"/>
      <c r="RO52" s="386"/>
      <c r="RP52" s="386"/>
      <c r="RQ52" s="386"/>
      <c r="RR52" s="386"/>
      <c r="RS52" s="386"/>
      <c r="RT52" s="386"/>
      <c r="RU52" s="386"/>
      <c r="RV52" s="386"/>
      <c r="RW52" s="386"/>
      <c r="SB52" s="385"/>
      <c r="SC52" s="380" t="s">
        <v>353</v>
      </c>
      <c r="SD52" s="386"/>
      <c r="SE52" s="386"/>
      <c r="SF52" s="386"/>
      <c r="SG52" s="386"/>
      <c r="SH52" s="386"/>
      <c r="SI52" s="386"/>
      <c r="SJ52" s="386"/>
      <c r="SK52" s="386"/>
      <c r="SL52" s="386"/>
      <c r="SM52" s="386"/>
      <c r="SN52" s="386"/>
      <c r="SO52" s="386"/>
      <c r="SP52" s="386"/>
      <c r="SQ52" s="386"/>
      <c r="SR52" s="386"/>
      <c r="SS52" s="386"/>
      <c r="ST52" s="386"/>
      <c r="SU52" s="386"/>
      <c r="SV52" s="386"/>
      <c r="SW52" s="386"/>
      <c r="SX52" s="386"/>
      <c r="SY52" s="386"/>
      <c r="SZ52" s="386"/>
      <c r="TA52" s="386"/>
      <c r="TB52" s="386"/>
      <c r="TC52" s="386"/>
      <c r="TD52" s="386"/>
      <c r="TE52" s="386"/>
      <c r="TF52" s="386"/>
      <c r="TG52" s="386"/>
      <c r="TH52" s="386"/>
      <c r="TI52" s="386"/>
      <c r="TJ52" s="386"/>
      <c r="TK52" s="386"/>
      <c r="TL52" s="386"/>
      <c r="TM52" s="386"/>
      <c r="TN52" s="386"/>
      <c r="TO52" s="386"/>
      <c r="TP52" s="386"/>
      <c r="TQ52" s="386"/>
      <c r="TR52" s="386"/>
      <c r="TS52" s="386"/>
      <c r="TT52" s="386"/>
      <c r="TU52" s="386"/>
      <c r="TV52" s="386"/>
      <c r="TW52" s="386"/>
      <c r="TX52" s="386"/>
      <c r="TY52" s="386"/>
      <c r="TZ52" s="386"/>
      <c r="UE52" s="385"/>
      <c r="UF52" s="380" t="s">
        <v>353</v>
      </c>
      <c r="UG52" s="386"/>
      <c r="UH52" s="386"/>
      <c r="UI52" s="386"/>
      <c r="UJ52" s="386"/>
      <c r="UK52" s="386"/>
      <c r="UL52" s="386"/>
      <c r="UM52" s="386"/>
      <c r="UN52" s="386"/>
      <c r="UO52" s="386"/>
      <c r="UP52" s="386"/>
      <c r="UQ52" s="386"/>
      <c r="UR52" s="386"/>
      <c r="US52" s="386"/>
      <c r="UT52" s="386"/>
      <c r="UU52" s="386"/>
      <c r="UV52" s="386"/>
      <c r="UW52" s="386"/>
      <c r="UX52" s="386"/>
      <c r="UY52" s="386"/>
      <c r="UZ52" s="386"/>
      <c r="VA52" s="386"/>
      <c r="VB52" s="386"/>
      <c r="VC52" s="386"/>
      <c r="VD52" s="386"/>
      <c r="VE52" s="386"/>
      <c r="VF52" s="386"/>
      <c r="VG52" s="386"/>
      <c r="VH52" s="386"/>
      <c r="VI52" s="386"/>
      <c r="VJ52" s="386"/>
      <c r="VK52" s="386"/>
      <c r="VL52" s="386"/>
      <c r="VM52" s="386"/>
      <c r="VN52" s="386"/>
      <c r="VO52" s="386"/>
      <c r="VP52" s="386"/>
      <c r="VQ52" s="386"/>
      <c r="VR52" s="386"/>
      <c r="VS52" s="386"/>
      <c r="VT52" s="386"/>
      <c r="VU52" s="386"/>
      <c r="VV52" s="386"/>
      <c r="VW52" s="386"/>
      <c r="VX52" s="386"/>
      <c r="VY52" s="386"/>
      <c r="VZ52" s="386"/>
      <c r="WA52" s="386"/>
      <c r="WB52" s="386"/>
      <c r="WC52" s="386"/>
      <c r="WH52" s="385"/>
      <c r="WI52" s="380" t="s">
        <v>353</v>
      </c>
      <c r="WJ52" s="386"/>
      <c r="WK52" s="386"/>
      <c r="WL52" s="386"/>
      <c r="WM52" s="386"/>
      <c r="WN52" s="386"/>
      <c r="WO52" s="386"/>
      <c r="WP52" s="386"/>
      <c r="WQ52" s="386"/>
      <c r="WR52" s="386"/>
      <c r="WS52" s="386"/>
      <c r="WT52" s="386"/>
      <c r="WU52" s="386"/>
      <c r="WV52" s="386"/>
      <c r="WW52" s="386"/>
      <c r="WX52" s="386"/>
      <c r="WY52" s="386"/>
      <c r="WZ52" s="386"/>
      <c r="XA52" s="386"/>
      <c r="XB52" s="386"/>
      <c r="XC52" s="386"/>
      <c r="XD52" s="386"/>
      <c r="XE52" s="386"/>
      <c r="XF52" s="386"/>
      <c r="XG52" s="386"/>
      <c r="XH52" s="386"/>
      <c r="XI52" s="386"/>
      <c r="XJ52" s="386"/>
      <c r="XK52" s="386"/>
      <c r="XL52" s="386"/>
      <c r="XM52" s="386"/>
      <c r="XN52" s="386"/>
      <c r="XO52" s="386"/>
      <c r="XP52" s="386"/>
      <c r="XQ52" s="386"/>
      <c r="XR52" s="386"/>
      <c r="XS52" s="386"/>
      <c r="XT52" s="386"/>
      <c r="XU52" s="386"/>
      <c r="XV52" s="386"/>
      <c r="XW52" s="386"/>
      <c r="XX52" s="386"/>
      <c r="XY52" s="386"/>
      <c r="XZ52" s="386"/>
      <c r="YA52" s="386"/>
      <c r="YB52" s="386"/>
      <c r="YC52" s="386"/>
      <c r="YD52" s="386"/>
      <c r="YE52" s="386"/>
      <c r="YF52" s="386"/>
      <c r="YK52" s="385"/>
      <c r="YL52" s="380" t="s">
        <v>353</v>
      </c>
      <c r="YM52" s="386"/>
      <c r="YN52" s="386"/>
      <c r="YO52" s="386"/>
      <c r="YP52" s="386"/>
      <c r="YQ52" s="386"/>
      <c r="YR52" s="386"/>
      <c r="YS52" s="386"/>
      <c r="YT52" s="386"/>
      <c r="YU52" s="386"/>
      <c r="YV52" s="386"/>
      <c r="YW52" s="386"/>
      <c r="YX52" s="386"/>
      <c r="YY52" s="386"/>
      <c r="YZ52" s="386"/>
      <c r="ZA52" s="386"/>
      <c r="ZB52" s="386"/>
      <c r="ZC52" s="386"/>
      <c r="ZD52" s="386"/>
      <c r="ZE52" s="386"/>
      <c r="ZF52" s="386"/>
      <c r="ZG52" s="386"/>
      <c r="ZH52" s="386"/>
      <c r="ZI52" s="386"/>
      <c r="ZJ52" s="386"/>
      <c r="ZK52" s="386"/>
      <c r="ZL52" s="386"/>
      <c r="ZM52" s="386"/>
      <c r="ZN52" s="386"/>
      <c r="ZO52" s="386"/>
      <c r="ZP52" s="386"/>
      <c r="ZQ52" s="386"/>
      <c r="ZR52" s="386"/>
      <c r="ZS52" s="386"/>
      <c r="ZT52" s="386"/>
      <c r="ZU52" s="386"/>
      <c r="ZV52" s="386"/>
      <c r="ZW52" s="386"/>
      <c r="ZX52" s="386"/>
      <c r="ZY52" s="386"/>
      <c r="ZZ52" s="386"/>
      <c r="AAA52" s="386"/>
      <c r="AAB52" s="386"/>
      <c r="AAC52" s="386"/>
      <c r="AAD52" s="386"/>
      <c r="AAE52" s="386"/>
      <c r="AAF52" s="386"/>
      <c r="AAG52" s="386"/>
      <c r="AAH52" s="386"/>
      <c r="AAI52" s="386"/>
      <c r="AAN52" s="385"/>
      <c r="AAO52" s="380" t="s">
        <v>353</v>
      </c>
      <c r="AAP52" s="386"/>
      <c r="AAQ52" s="386"/>
      <c r="AAR52" s="386"/>
      <c r="AAS52" s="386"/>
      <c r="AAT52" s="386"/>
      <c r="AAU52" s="386"/>
      <c r="AAV52" s="386"/>
      <c r="AAW52" s="386"/>
      <c r="AAX52" s="386"/>
      <c r="AAY52" s="386"/>
      <c r="AAZ52" s="386"/>
      <c r="ABA52" s="386"/>
      <c r="ABB52" s="386"/>
      <c r="ABC52" s="386"/>
      <c r="ABD52" s="386"/>
      <c r="ABE52" s="386"/>
      <c r="ABF52" s="386"/>
      <c r="ABG52" s="386"/>
      <c r="ABH52" s="386"/>
      <c r="ABI52" s="386"/>
      <c r="ABJ52" s="386"/>
      <c r="ABK52" s="386"/>
      <c r="ABL52" s="386"/>
      <c r="ABM52" s="386"/>
      <c r="ABN52" s="386"/>
      <c r="ABO52" s="386"/>
      <c r="ABP52" s="386"/>
      <c r="ABQ52" s="386"/>
      <c r="ABR52" s="386"/>
      <c r="ABS52" s="386"/>
      <c r="ABT52" s="386"/>
      <c r="ABU52" s="386"/>
      <c r="ABV52" s="386"/>
      <c r="ABW52" s="386"/>
      <c r="ABX52" s="386"/>
      <c r="ABY52" s="386"/>
      <c r="ABZ52" s="386"/>
      <c r="ACA52" s="386"/>
      <c r="ACB52" s="386"/>
      <c r="ACC52" s="386"/>
      <c r="ACD52" s="386"/>
      <c r="ACE52" s="386"/>
      <c r="ACF52" s="386"/>
      <c r="ACG52" s="386"/>
      <c r="ACH52" s="386"/>
      <c r="ACI52" s="386"/>
      <c r="ACJ52" s="386"/>
      <c r="ACK52" s="386"/>
      <c r="ACL52" s="386"/>
      <c r="ACQ52" s="385"/>
      <c r="ACR52" s="380" t="s">
        <v>353</v>
      </c>
      <c r="ACS52" s="386"/>
      <c r="ACT52" s="386"/>
      <c r="ACU52" s="386"/>
      <c r="ACV52" s="386"/>
      <c r="ACW52" s="386"/>
      <c r="ACX52" s="386"/>
      <c r="ACY52" s="386"/>
      <c r="ACZ52" s="386"/>
      <c r="ADA52" s="386"/>
      <c r="ADB52" s="386"/>
      <c r="ADC52" s="386"/>
      <c r="ADD52" s="386"/>
      <c r="ADE52" s="386"/>
      <c r="ADF52" s="386"/>
      <c r="ADG52" s="386"/>
      <c r="ADH52" s="386"/>
      <c r="ADI52" s="386"/>
      <c r="ADJ52" s="386"/>
      <c r="ADK52" s="386"/>
      <c r="ADL52" s="386"/>
      <c r="ADM52" s="386"/>
      <c r="ADN52" s="386"/>
      <c r="ADO52" s="386"/>
      <c r="ADP52" s="386"/>
      <c r="ADQ52" s="386"/>
      <c r="ADR52" s="386"/>
      <c r="ADS52" s="386"/>
      <c r="ADT52" s="386"/>
      <c r="ADU52" s="386"/>
      <c r="ADV52" s="386"/>
      <c r="ADW52" s="386"/>
      <c r="ADX52" s="386"/>
      <c r="ADY52" s="386"/>
      <c r="ADZ52" s="386"/>
      <c r="AEA52" s="386"/>
      <c r="AEB52" s="386"/>
      <c r="AEC52" s="386"/>
      <c r="AED52" s="386"/>
      <c r="AEE52" s="386"/>
      <c r="AEF52" s="386"/>
      <c r="AEG52" s="386"/>
      <c r="AEH52" s="386"/>
      <c r="AEI52" s="386"/>
      <c r="AEJ52" s="386"/>
      <c r="AEK52" s="386"/>
      <c r="AEL52" s="386"/>
      <c r="AEM52" s="386"/>
      <c r="AEN52" s="386"/>
      <c r="AEO52" s="386"/>
      <c r="AET52" s="385"/>
      <c r="AEU52" s="380" t="s">
        <v>353</v>
      </c>
      <c r="AEV52" s="386"/>
      <c r="AEW52" s="386"/>
      <c r="AEX52" s="386"/>
      <c r="AEY52" s="386"/>
      <c r="AEZ52" s="386"/>
      <c r="AFA52" s="386"/>
      <c r="AFB52" s="386"/>
      <c r="AFC52" s="386"/>
      <c r="AFD52" s="386"/>
      <c r="AFE52" s="386"/>
      <c r="AFF52" s="386"/>
      <c r="AFG52" s="386"/>
      <c r="AFH52" s="386"/>
      <c r="AFI52" s="386"/>
      <c r="AFJ52" s="386"/>
      <c r="AFK52" s="386"/>
      <c r="AFL52" s="386"/>
      <c r="AFM52" s="386"/>
      <c r="AFN52" s="386"/>
      <c r="AFO52" s="386"/>
      <c r="AFP52" s="386"/>
      <c r="AFQ52" s="386"/>
      <c r="AFR52" s="386"/>
      <c r="AFS52" s="386"/>
      <c r="AFT52" s="386"/>
      <c r="AFU52" s="386"/>
      <c r="AFV52" s="386"/>
      <c r="AFW52" s="386"/>
      <c r="AFX52" s="386"/>
      <c r="AFY52" s="386"/>
      <c r="AFZ52" s="386"/>
      <c r="AGA52" s="386"/>
      <c r="AGB52" s="386"/>
      <c r="AGC52" s="386"/>
      <c r="AGD52" s="386"/>
      <c r="AGE52" s="386"/>
      <c r="AGF52" s="386"/>
      <c r="AGG52" s="386"/>
      <c r="AGH52" s="386"/>
      <c r="AGI52" s="386"/>
      <c r="AGJ52" s="386"/>
      <c r="AGK52" s="386"/>
      <c r="AGL52" s="386"/>
      <c r="AGM52" s="386"/>
      <c r="AGN52" s="386"/>
      <c r="AGO52" s="386"/>
      <c r="AGP52" s="386"/>
      <c r="AGQ52" s="386"/>
      <c r="AGR52" s="386"/>
      <c r="AGW52" s="385"/>
      <c r="AGX52" s="380" t="s">
        <v>353</v>
      </c>
      <c r="AGY52" s="386"/>
      <c r="AGZ52" s="386"/>
      <c r="AHA52" s="386"/>
      <c r="AHB52" s="386"/>
      <c r="AHC52" s="386"/>
      <c r="AHD52" s="386"/>
      <c r="AHE52" s="386"/>
      <c r="AHF52" s="386"/>
      <c r="AHG52" s="386"/>
      <c r="AHH52" s="386"/>
      <c r="AHI52" s="386"/>
      <c r="AHJ52" s="386"/>
      <c r="AHK52" s="386"/>
      <c r="AHL52" s="386"/>
      <c r="AHM52" s="386"/>
      <c r="AHN52" s="386"/>
      <c r="AHO52" s="386"/>
      <c r="AHP52" s="386"/>
      <c r="AHQ52" s="386"/>
      <c r="AHR52" s="386"/>
      <c r="AHS52" s="386"/>
      <c r="AHT52" s="386"/>
      <c r="AHU52" s="386"/>
      <c r="AHV52" s="386"/>
      <c r="AHW52" s="386"/>
      <c r="AHX52" s="386"/>
      <c r="AHY52" s="386"/>
      <c r="AHZ52" s="386"/>
      <c r="AIA52" s="386"/>
      <c r="AIB52" s="386"/>
      <c r="AIC52" s="386"/>
      <c r="AID52" s="386"/>
      <c r="AIE52" s="386"/>
      <c r="AIF52" s="386"/>
      <c r="AIG52" s="386"/>
      <c r="AIH52" s="386"/>
      <c r="AII52" s="386"/>
      <c r="AIJ52" s="386"/>
      <c r="AIK52" s="386"/>
      <c r="AIL52" s="386"/>
      <c r="AIM52" s="386"/>
      <c r="AIN52" s="386"/>
      <c r="AIO52" s="386"/>
      <c r="AIP52" s="386"/>
      <c r="AIQ52" s="386"/>
      <c r="AIR52" s="386"/>
      <c r="AIS52" s="386"/>
      <c r="AIT52" s="386"/>
      <c r="AIU52" s="386"/>
      <c r="AIZ52" s="385"/>
      <c r="AJA52" s="380" t="s">
        <v>353</v>
      </c>
      <c r="AJB52" s="386"/>
      <c r="AJC52" s="386"/>
      <c r="AJD52" s="386"/>
      <c r="AJE52" s="386"/>
      <c r="AJF52" s="386"/>
      <c r="AJG52" s="386"/>
      <c r="AJH52" s="386"/>
      <c r="AJI52" s="386"/>
      <c r="AJJ52" s="386"/>
      <c r="AJK52" s="386"/>
      <c r="AJL52" s="386"/>
      <c r="AJM52" s="386"/>
      <c r="AJN52" s="386"/>
      <c r="AJO52" s="386"/>
      <c r="AJP52" s="386"/>
      <c r="AJQ52" s="386"/>
      <c r="AJR52" s="386"/>
      <c r="AJS52" s="386"/>
      <c r="AJT52" s="386"/>
      <c r="AJU52" s="386"/>
      <c r="AJV52" s="386"/>
      <c r="AJW52" s="386"/>
      <c r="AJX52" s="386"/>
      <c r="AJY52" s="386"/>
      <c r="AJZ52" s="386"/>
      <c r="AKA52" s="386"/>
      <c r="AKB52" s="386"/>
      <c r="AKC52" s="386"/>
      <c r="AKD52" s="386"/>
      <c r="AKE52" s="386"/>
      <c r="AKF52" s="386"/>
      <c r="AKG52" s="386"/>
      <c r="AKH52" s="386"/>
      <c r="AKI52" s="386"/>
      <c r="AKJ52" s="386"/>
      <c r="AKK52" s="386"/>
      <c r="AKL52" s="386"/>
      <c r="AKM52" s="386"/>
      <c r="AKN52" s="386"/>
      <c r="AKO52" s="386"/>
      <c r="AKP52" s="386"/>
      <c r="AKQ52" s="386"/>
      <c r="AKR52" s="386"/>
      <c r="AKS52" s="386"/>
      <c r="AKT52" s="386"/>
      <c r="AKU52" s="386"/>
      <c r="AKV52" s="386"/>
      <c r="AKW52" s="386"/>
      <c r="AKX52" s="386"/>
      <c r="ALC52" s="385"/>
      <c r="ALD52" s="380" t="s">
        <v>353</v>
      </c>
      <c r="ALE52" s="386"/>
      <c r="ALF52" s="386"/>
      <c r="ALG52" s="386"/>
      <c r="ALH52" s="386"/>
      <c r="ALI52" s="386"/>
      <c r="ALJ52" s="386"/>
      <c r="ALK52" s="386"/>
      <c r="ALL52" s="386"/>
      <c r="ALM52" s="386"/>
      <c r="ALN52" s="386"/>
      <c r="ALO52" s="386"/>
      <c r="ALP52" s="386"/>
      <c r="ALQ52" s="386"/>
      <c r="ALR52" s="386"/>
      <c r="ALS52" s="386"/>
      <c r="ALT52" s="386"/>
      <c r="ALU52" s="386"/>
      <c r="ALV52" s="386"/>
      <c r="ALW52" s="386"/>
      <c r="ALX52" s="386"/>
      <c r="ALY52" s="386"/>
      <c r="ALZ52" s="386"/>
      <c r="AMA52" s="386"/>
      <c r="AMB52" s="386"/>
      <c r="AMC52" s="386"/>
      <c r="AMD52" s="386"/>
      <c r="AME52" s="386"/>
      <c r="AMF52" s="386"/>
      <c r="AMG52" s="386"/>
      <c r="AMH52" s="386"/>
      <c r="AMI52" s="386"/>
      <c r="AMJ52" s="386"/>
      <c r="AMK52" s="386"/>
      <c r="AML52" s="386"/>
      <c r="AMM52" s="386"/>
      <c r="AMN52" s="386"/>
      <c r="AMO52" s="386"/>
      <c r="AMP52" s="386"/>
      <c r="AMQ52" s="386"/>
      <c r="AMR52" s="386"/>
      <c r="AMS52" s="386"/>
      <c r="AMT52" s="386"/>
      <c r="AMU52" s="386"/>
      <c r="AMV52" s="386"/>
      <c r="AMW52" s="386"/>
      <c r="AMX52" s="386"/>
      <c r="AMY52" s="386"/>
      <c r="AMZ52" s="386"/>
      <c r="ANA52" s="386"/>
      <c r="ANF52" s="385"/>
      <c r="ANG52" s="380" t="s">
        <v>353</v>
      </c>
      <c r="ANH52" s="386"/>
      <c r="ANI52" s="386"/>
      <c r="ANJ52" s="386"/>
      <c r="ANK52" s="386"/>
      <c r="ANL52" s="386"/>
      <c r="ANM52" s="386"/>
      <c r="ANN52" s="386"/>
      <c r="ANO52" s="386"/>
      <c r="ANP52" s="386"/>
      <c r="ANQ52" s="386"/>
      <c r="ANR52" s="386"/>
      <c r="ANS52" s="386"/>
      <c r="ANT52" s="386"/>
      <c r="ANU52" s="386"/>
      <c r="ANV52" s="386"/>
      <c r="ANW52" s="386"/>
      <c r="ANX52" s="386"/>
      <c r="ANY52" s="386"/>
      <c r="ANZ52" s="386"/>
      <c r="AOA52" s="386"/>
      <c r="AOB52" s="386"/>
      <c r="AOC52" s="386"/>
      <c r="AOD52" s="386"/>
      <c r="AOE52" s="386"/>
      <c r="AOF52" s="386"/>
      <c r="AOG52" s="386"/>
      <c r="AOH52" s="386"/>
      <c r="AOI52" s="386"/>
      <c r="AOJ52" s="386"/>
      <c r="AOK52" s="386"/>
      <c r="AOL52" s="386"/>
      <c r="AOM52" s="386"/>
      <c r="AON52" s="386"/>
      <c r="AOO52" s="386"/>
      <c r="AOP52" s="386"/>
      <c r="AOQ52" s="386"/>
      <c r="AOR52" s="386"/>
      <c r="AOS52" s="386"/>
      <c r="AOT52" s="386"/>
      <c r="AOU52" s="386"/>
      <c r="AOV52" s="386"/>
      <c r="AOW52" s="386"/>
      <c r="AOX52" s="386"/>
      <c r="AOY52" s="386"/>
      <c r="AOZ52" s="386"/>
      <c r="APA52" s="386"/>
      <c r="APB52" s="386"/>
      <c r="APC52" s="386"/>
      <c r="APD52" s="386"/>
    </row>
    <row r="53" spans="1:1100">
      <c r="A53" s="380"/>
      <c r="B53" s="380"/>
      <c r="C53" s="386"/>
      <c r="D53" s="386"/>
      <c r="E53" s="386"/>
      <c r="F53" s="386"/>
      <c r="G53" s="386"/>
      <c r="H53" s="386"/>
      <c r="I53" s="386"/>
      <c r="J53" s="386"/>
      <c r="K53" s="386"/>
      <c r="L53" s="386"/>
      <c r="M53" s="386"/>
      <c r="N53" s="386"/>
      <c r="O53" s="386"/>
      <c r="P53" s="386"/>
      <c r="Q53" s="386"/>
      <c r="R53" s="386"/>
      <c r="S53" s="386"/>
      <c r="T53" s="386"/>
      <c r="U53" s="386"/>
      <c r="V53" s="386"/>
      <c r="W53" s="386"/>
      <c r="X53" s="386"/>
      <c r="Y53" s="386"/>
      <c r="Z53" s="386"/>
      <c r="AA53" s="386"/>
      <c r="AB53" s="386"/>
      <c r="AC53" s="386"/>
      <c r="AD53" s="386"/>
      <c r="AE53" s="386"/>
      <c r="AF53" s="386"/>
      <c r="AG53" s="386"/>
      <c r="AH53" s="386"/>
      <c r="AI53" s="386"/>
      <c r="AJ53" s="386"/>
      <c r="AK53" s="386"/>
      <c r="AL53" s="386"/>
      <c r="AM53" s="386"/>
      <c r="AN53" s="386"/>
      <c r="AO53" s="386"/>
      <c r="AP53" s="386"/>
      <c r="AQ53" s="386"/>
      <c r="AR53" s="386"/>
      <c r="AS53" s="386"/>
      <c r="AT53" s="386"/>
      <c r="AU53" s="386"/>
      <c r="AV53" s="386"/>
      <c r="AW53" s="386"/>
      <c r="AX53" s="386"/>
      <c r="AY53" s="386"/>
      <c r="BD53" s="380"/>
      <c r="BE53" s="380"/>
      <c r="BF53" s="386"/>
      <c r="BG53" s="386"/>
      <c r="BH53" s="386"/>
      <c r="BI53" s="386"/>
      <c r="BJ53" s="386"/>
      <c r="BK53" s="386"/>
      <c r="BL53" s="386"/>
      <c r="BM53" s="386"/>
      <c r="BN53" s="386"/>
      <c r="BO53" s="386"/>
      <c r="BP53" s="386"/>
      <c r="BQ53" s="386"/>
      <c r="BR53" s="386"/>
      <c r="BS53" s="386"/>
      <c r="BT53" s="386"/>
      <c r="BU53" s="386"/>
      <c r="BV53" s="386"/>
      <c r="BW53" s="386"/>
      <c r="BX53" s="386"/>
      <c r="BY53" s="386"/>
      <c r="BZ53" s="386"/>
      <c r="CA53" s="386"/>
      <c r="CB53" s="386"/>
      <c r="CC53" s="386"/>
      <c r="CD53" s="386"/>
      <c r="CE53" s="386"/>
      <c r="CF53" s="386"/>
      <c r="CG53" s="386"/>
      <c r="CH53" s="386"/>
      <c r="CI53" s="386"/>
      <c r="CJ53" s="386"/>
      <c r="CK53" s="386"/>
      <c r="CL53" s="386"/>
      <c r="CM53" s="386"/>
      <c r="CN53" s="386"/>
      <c r="CO53" s="386"/>
      <c r="CP53" s="386"/>
      <c r="CQ53" s="386"/>
      <c r="CR53" s="386"/>
      <c r="CS53" s="386"/>
      <c r="CT53" s="386"/>
      <c r="CU53" s="386"/>
      <c r="CV53" s="386"/>
      <c r="CW53" s="386"/>
      <c r="CX53" s="386"/>
      <c r="CY53" s="386"/>
      <c r="CZ53" s="386"/>
      <c r="DA53" s="386"/>
      <c r="DB53" s="386"/>
      <c r="DG53" s="380"/>
      <c r="DH53" s="380"/>
      <c r="DI53" s="386"/>
      <c r="DJ53" s="386"/>
      <c r="DK53" s="386"/>
      <c r="DL53" s="386"/>
      <c r="DM53" s="386"/>
      <c r="DN53" s="386"/>
      <c r="DO53" s="386"/>
      <c r="DP53" s="386"/>
      <c r="DQ53" s="386"/>
      <c r="DR53" s="386"/>
      <c r="DS53" s="386"/>
      <c r="DT53" s="386"/>
      <c r="DU53" s="386"/>
      <c r="DV53" s="386"/>
      <c r="DW53" s="386"/>
      <c r="DX53" s="386"/>
      <c r="DY53" s="386"/>
      <c r="DZ53" s="386"/>
      <c r="EA53" s="386"/>
      <c r="EB53" s="386"/>
      <c r="EC53" s="386"/>
      <c r="ED53" s="386"/>
      <c r="EE53" s="386"/>
      <c r="EF53" s="386"/>
      <c r="EG53" s="386"/>
      <c r="EH53" s="386"/>
      <c r="EI53" s="386"/>
      <c r="EJ53" s="386"/>
      <c r="EK53" s="386"/>
      <c r="EL53" s="386"/>
      <c r="EM53" s="386"/>
      <c r="EN53" s="386"/>
      <c r="EO53" s="386"/>
      <c r="EP53" s="386"/>
      <c r="EQ53" s="386"/>
      <c r="ER53" s="386"/>
      <c r="ES53" s="386"/>
      <c r="ET53" s="386"/>
      <c r="EU53" s="386"/>
      <c r="EV53" s="386"/>
      <c r="EW53" s="386"/>
      <c r="EX53" s="386"/>
      <c r="EY53" s="386"/>
      <c r="EZ53" s="386"/>
      <c r="FA53" s="386"/>
      <c r="FB53" s="386"/>
      <c r="FC53" s="386"/>
      <c r="FD53" s="386"/>
      <c r="FE53" s="386"/>
      <c r="FJ53" s="380"/>
      <c r="FK53" s="380"/>
      <c r="FL53" s="386"/>
      <c r="FM53" s="386"/>
      <c r="FN53" s="386"/>
      <c r="FO53" s="386"/>
      <c r="FP53" s="386"/>
      <c r="FQ53" s="386"/>
      <c r="FR53" s="386"/>
      <c r="FS53" s="386"/>
      <c r="FT53" s="386"/>
      <c r="FU53" s="386"/>
      <c r="FV53" s="386"/>
      <c r="FW53" s="386"/>
      <c r="FX53" s="386"/>
      <c r="FY53" s="386"/>
      <c r="FZ53" s="386"/>
      <c r="GA53" s="386"/>
      <c r="GB53" s="386"/>
      <c r="GC53" s="386"/>
      <c r="GD53" s="386"/>
      <c r="GE53" s="386"/>
      <c r="GF53" s="386"/>
      <c r="GG53" s="386"/>
      <c r="GH53" s="386"/>
      <c r="GI53" s="386"/>
      <c r="GJ53" s="386"/>
      <c r="GK53" s="386"/>
      <c r="GL53" s="386"/>
      <c r="GM53" s="386"/>
      <c r="GN53" s="386"/>
      <c r="GO53" s="386"/>
      <c r="GP53" s="386"/>
      <c r="GQ53" s="386"/>
      <c r="GR53" s="386"/>
      <c r="GS53" s="386"/>
      <c r="GT53" s="386"/>
      <c r="GU53" s="386"/>
      <c r="GV53" s="386"/>
      <c r="GW53" s="386"/>
      <c r="GX53" s="386"/>
      <c r="GY53" s="386"/>
      <c r="GZ53" s="386"/>
      <c r="HA53" s="386"/>
      <c r="HB53" s="386"/>
      <c r="HC53" s="386"/>
      <c r="HD53" s="386"/>
      <c r="HE53" s="386"/>
      <c r="HF53" s="386"/>
      <c r="HG53" s="386"/>
      <c r="HH53" s="386"/>
      <c r="HM53" s="380"/>
      <c r="HN53" s="380"/>
      <c r="HO53" s="386"/>
      <c r="HP53" s="386"/>
      <c r="HQ53" s="386"/>
      <c r="HR53" s="386"/>
      <c r="HS53" s="386"/>
      <c r="HT53" s="386"/>
      <c r="HU53" s="386"/>
      <c r="HV53" s="386"/>
      <c r="HW53" s="386"/>
      <c r="HX53" s="386"/>
      <c r="HY53" s="386"/>
      <c r="HZ53" s="386"/>
      <c r="IA53" s="386"/>
      <c r="IB53" s="386"/>
      <c r="IC53" s="386"/>
      <c r="ID53" s="386"/>
      <c r="IE53" s="386"/>
      <c r="IF53" s="386"/>
      <c r="IG53" s="386"/>
      <c r="IH53" s="386"/>
      <c r="II53" s="386"/>
      <c r="IJ53" s="386"/>
      <c r="IK53" s="386"/>
      <c r="IL53" s="386"/>
      <c r="IM53" s="386"/>
      <c r="IN53" s="386"/>
      <c r="IO53" s="386"/>
      <c r="IP53" s="386"/>
      <c r="IQ53" s="386"/>
      <c r="IR53" s="386"/>
      <c r="IS53" s="386"/>
      <c r="IT53" s="386"/>
      <c r="IU53" s="386"/>
      <c r="IV53" s="386"/>
      <c r="IW53" s="386"/>
      <c r="IX53" s="386"/>
      <c r="IY53" s="386"/>
      <c r="IZ53" s="386"/>
      <c r="JA53" s="386"/>
      <c r="JB53" s="386"/>
      <c r="JC53" s="386"/>
      <c r="JD53" s="386"/>
      <c r="JE53" s="386"/>
      <c r="JF53" s="386"/>
      <c r="JG53" s="386"/>
      <c r="JH53" s="386"/>
      <c r="JI53" s="386"/>
      <c r="JJ53" s="386"/>
      <c r="JK53" s="386"/>
      <c r="JP53" s="380"/>
      <c r="JQ53" s="380"/>
      <c r="JR53" s="386"/>
      <c r="JS53" s="386"/>
      <c r="JT53" s="386"/>
      <c r="JU53" s="386"/>
      <c r="JV53" s="386"/>
      <c r="JW53" s="386"/>
      <c r="JX53" s="386"/>
      <c r="JY53" s="386"/>
      <c r="JZ53" s="386"/>
      <c r="KA53" s="386"/>
      <c r="KB53" s="386"/>
      <c r="KC53" s="386"/>
      <c r="KD53" s="386"/>
      <c r="KE53" s="386"/>
      <c r="KF53" s="386"/>
      <c r="KG53" s="386"/>
      <c r="KH53" s="386"/>
      <c r="KI53" s="386"/>
      <c r="KJ53" s="386"/>
      <c r="KK53" s="386"/>
      <c r="KL53" s="386"/>
      <c r="KM53" s="386"/>
      <c r="KN53" s="386"/>
      <c r="KO53" s="386"/>
      <c r="KP53" s="386"/>
      <c r="KQ53" s="386"/>
      <c r="KR53" s="386"/>
      <c r="KS53" s="386"/>
      <c r="KT53" s="386"/>
      <c r="KU53" s="386"/>
      <c r="KV53" s="386"/>
      <c r="KW53" s="386"/>
      <c r="KX53" s="386"/>
      <c r="KY53" s="386"/>
      <c r="KZ53" s="386"/>
      <c r="LA53" s="386"/>
      <c r="LB53" s="386"/>
      <c r="LC53" s="386"/>
      <c r="LD53" s="386"/>
      <c r="LE53" s="386"/>
      <c r="LF53" s="386"/>
      <c r="LG53" s="386"/>
      <c r="LH53" s="386"/>
      <c r="LI53" s="386"/>
      <c r="LJ53" s="386"/>
      <c r="LK53" s="386"/>
      <c r="LL53" s="386"/>
      <c r="LM53" s="386"/>
      <c r="LN53" s="386"/>
      <c r="LS53" s="380"/>
      <c r="LT53" s="380"/>
      <c r="LU53" s="386"/>
      <c r="LV53" s="386"/>
      <c r="LW53" s="386"/>
      <c r="LX53" s="386"/>
      <c r="LY53" s="386"/>
      <c r="LZ53" s="386"/>
      <c r="MA53" s="386"/>
      <c r="MB53" s="386"/>
      <c r="MC53" s="386"/>
      <c r="MD53" s="386"/>
      <c r="ME53" s="386"/>
      <c r="MF53" s="386"/>
      <c r="MG53" s="386"/>
      <c r="MH53" s="386"/>
      <c r="MI53" s="386"/>
      <c r="MJ53" s="386"/>
      <c r="MK53" s="386"/>
      <c r="ML53" s="386"/>
      <c r="MM53" s="386"/>
      <c r="MN53" s="386"/>
      <c r="MO53" s="386"/>
      <c r="MP53" s="386"/>
      <c r="MQ53" s="386"/>
      <c r="MR53" s="386"/>
      <c r="MS53" s="386"/>
      <c r="MT53" s="386"/>
      <c r="MU53" s="386"/>
      <c r="MV53" s="386"/>
      <c r="MW53" s="386"/>
      <c r="MX53" s="386"/>
      <c r="MY53" s="386"/>
      <c r="MZ53" s="386"/>
      <c r="NA53" s="386"/>
      <c r="NB53" s="386"/>
      <c r="NC53" s="386"/>
      <c r="ND53" s="386"/>
      <c r="NE53" s="386"/>
      <c r="NF53" s="386"/>
      <c r="NG53" s="386"/>
      <c r="NH53" s="386"/>
      <c r="NI53" s="386"/>
      <c r="NJ53" s="386"/>
      <c r="NK53" s="386"/>
      <c r="NL53" s="386"/>
      <c r="NM53" s="386"/>
      <c r="NN53" s="386"/>
      <c r="NO53" s="386"/>
      <c r="NP53" s="386"/>
      <c r="NQ53" s="386"/>
      <c r="NV53" s="380"/>
      <c r="NW53" s="380"/>
      <c r="NX53" s="386"/>
      <c r="NY53" s="386"/>
      <c r="NZ53" s="386"/>
      <c r="OA53" s="386"/>
      <c r="OB53" s="386"/>
      <c r="OC53" s="386"/>
      <c r="OD53" s="386"/>
      <c r="OE53" s="386"/>
      <c r="OF53" s="386"/>
      <c r="OG53" s="386"/>
      <c r="OH53" s="386"/>
      <c r="OI53" s="386"/>
      <c r="OJ53" s="386"/>
      <c r="OK53" s="386"/>
      <c r="OL53" s="386"/>
      <c r="OM53" s="386"/>
      <c r="ON53" s="386"/>
      <c r="OO53" s="386"/>
      <c r="OP53" s="386"/>
      <c r="OQ53" s="386"/>
      <c r="OR53" s="386"/>
      <c r="OS53" s="386"/>
      <c r="OT53" s="386"/>
      <c r="OU53" s="386"/>
      <c r="OV53" s="386"/>
      <c r="OW53" s="386"/>
      <c r="OX53" s="386"/>
      <c r="OY53" s="386"/>
      <c r="OZ53" s="386"/>
      <c r="PA53" s="386"/>
      <c r="PB53" s="386"/>
      <c r="PC53" s="386"/>
      <c r="PD53" s="386"/>
      <c r="PE53" s="386"/>
      <c r="PF53" s="386"/>
      <c r="PG53" s="386"/>
      <c r="PH53" s="386"/>
      <c r="PI53" s="386"/>
      <c r="PJ53" s="386"/>
      <c r="PK53" s="386"/>
      <c r="PL53" s="386"/>
      <c r="PM53" s="386"/>
      <c r="PN53" s="386"/>
      <c r="PO53" s="386"/>
      <c r="PP53" s="386"/>
      <c r="PQ53" s="386"/>
      <c r="PR53" s="386"/>
      <c r="PS53" s="386"/>
      <c r="PT53" s="386"/>
      <c r="PY53" s="380"/>
      <c r="PZ53" s="380"/>
      <c r="QA53" s="386"/>
      <c r="QB53" s="386"/>
      <c r="QC53" s="386"/>
      <c r="QD53" s="386"/>
      <c r="QE53" s="386"/>
      <c r="QF53" s="386"/>
      <c r="QG53" s="386"/>
      <c r="QH53" s="386"/>
      <c r="QI53" s="386"/>
      <c r="QJ53" s="386"/>
      <c r="QK53" s="386"/>
      <c r="QL53" s="386"/>
      <c r="QM53" s="386"/>
      <c r="QN53" s="386"/>
      <c r="QO53" s="386"/>
      <c r="QP53" s="386"/>
      <c r="QQ53" s="386"/>
      <c r="QR53" s="386"/>
      <c r="QS53" s="386"/>
      <c r="QT53" s="386"/>
      <c r="QU53" s="386"/>
      <c r="QV53" s="386"/>
      <c r="QW53" s="386"/>
      <c r="QX53" s="386"/>
      <c r="QY53" s="386"/>
      <c r="QZ53" s="386"/>
      <c r="RA53" s="386"/>
      <c r="RB53" s="386"/>
      <c r="RC53" s="386"/>
      <c r="RD53" s="386"/>
      <c r="RE53" s="386"/>
      <c r="RF53" s="386"/>
      <c r="RG53" s="386"/>
      <c r="RH53" s="386"/>
      <c r="RI53" s="386"/>
      <c r="RJ53" s="386"/>
      <c r="RK53" s="386"/>
      <c r="RL53" s="386"/>
      <c r="RM53" s="386"/>
      <c r="RN53" s="386"/>
      <c r="RO53" s="386"/>
      <c r="RP53" s="386"/>
      <c r="RQ53" s="386"/>
      <c r="RR53" s="386"/>
      <c r="RS53" s="386"/>
      <c r="RT53" s="386"/>
      <c r="RU53" s="386"/>
      <c r="RV53" s="386"/>
      <c r="RW53" s="386"/>
      <c r="SB53" s="380"/>
      <c r="SC53" s="380"/>
      <c r="SD53" s="386"/>
      <c r="SE53" s="386"/>
      <c r="SF53" s="386"/>
      <c r="SG53" s="386"/>
      <c r="SH53" s="386"/>
      <c r="SI53" s="386"/>
      <c r="SJ53" s="386"/>
      <c r="SK53" s="386"/>
      <c r="SL53" s="386"/>
      <c r="SM53" s="386"/>
      <c r="SN53" s="386"/>
      <c r="SO53" s="386"/>
      <c r="SP53" s="386"/>
      <c r="SQ53" s="386"/>
      <c r="SR53" s="386"/>
      <c r="SS53" s="386"/>
      <c r="ST53" s="386"/>
      <c r="SU53" s="386"/>
      <c r="SV53" s="386"/>
      <c r="SW53" s="386"/>
      <c r="SX53" s="386"/>
      <c r="SY53" s="386"/>
      <c r="SZ53" s="386"/>
      <c r="TA53" s="386"/>
      <c r="TB53" s="386"/>
      <c r="TC53" s="386"/>
      <c r="TD53" s="386"/>
      <c r="TE53" s="386"/>
      <c r="TF53" s="386"/>
      <c r="TG53" s="386"/>
      <c r="TH53" s="386"/>
      <c r="TI53" s="386"/>
      <c r="TJ53" s="386"/>
      <c r="TK53" s="386"/>
      <c r="TL53" s="386"/>
      <c r="TM53" s="386"/>
      <c r="TN53" s="386"/>
      <c r="TO53" s="386"/>
      <c r="TP53" s="386"/>
      <c r="TQ53" s="386"/>
      <c r="TR53" s="386"/>
      <c r="TS53" s="386"/>
      <c r="TT53" s="386"/>
      <c r="TU53" s="386"/>
      <c r="TV53" s="386"/>
      <c r="TW53" s="386"/>
      <c r="TX53" s="386"/>
      <c r="TY53" s="386"/>
      <c r="TZ53" s="386"/>
      <c r="UE53" s="380"/>
      <c r="UF53" s="380"/>
      <c r="UG53" s="386"/>
      <c r="UH53" s="386"/>
      <c r="UI53" s="386"/>
      <c r="UJ53" s="386"/>
      <c r="UK53" s="386"/>
      <c r="UL53" s="386"/>
      <c r="UM53" s="386"/>
      <c r="UN53" s="386"/>
      <c r="UO53" s="386"/>
      <c r="UP53" s="386"/>
      <c r="UQ53" s="386"/>
      <c r="UR53" s="386"/>
      <c r="US53" s="386"/>
      <c r="UT53" s="386"/>
      <c r="UU53" s="386"/>
      <c r="UV53" s="386"/>
      <c r="UW53" s="386"/>
      <c r="UX53" s="386"/>
      <c r="UY53" s="386"/>
      <c r="UZ53" s="386"/>
      <c r="VA53" s="386"/>
      <c r="VB53" s="386"/>
      <c r="VC53" s="386"/>
      <c r="VD53" s="386"/>
      <c r="VE53" s="386"/>
      <c r="VF53" s="386"/>
      <c r="VG53" s="386"/>
      <c r="VH53" s="386"/>
      <c r="VI53" s="386"/>
      <c r="VJ53" s="386"/>
      <c r="VK53" s="386"/>
      <c r="VL53" s="386"/>
      <c r="VM53" s="386"/>
      <c r="VN53" s="386"/>
      <c r="VO53" s="386"/>
      <c r="VP53" s="386"/>
      <c r="VQ53" s="386"/>
      <c r="VR53" s="386"/>
      <c r="VS53" s="386"/>
      <c r="VT53" s="386"/>
      <c r="VU53" s="386"/>
      <c r="VV53" s="386"/>
      <c r="VW53" s="386"/>
      <c r="VX53" s="386"/>
      <c r="VY53" s="386"/>
      <c r="VZ53" s="386"/>
      <c r="WA53" s="386"/>
      <c r="WB53" s="386"/>
      <c r="WC53" s="386"/>
      <c r="WH53" s="380"/>
      <c r="WI53" s="380"/>
      <c r="WJ53" s="386"/>
      <c r="WK53" s="386"/>
      <c r="WL53" s="386"/>
      <c r="WM53" s="386"/>
      <c r="WN53" s="386"/>
      <c r="WO53" s="386"/>
      <c r="WP53" s="386"/>
      <c r="WQ53" s="386"/>
      <c r="WR53" s="386"/>
      <c r="WS53" s="386"/>
      <c r="WT53" s="386"/>
      <c r="WU53" s="386"/>
      <c r="WV53" s="386"/>
      <c r="WW53" s="386"/>
      <c r="WX53" s="386"/>
      <c r="WY53" s="386"/>
      <c r="WZ53" s="386"/>
      <c r="XA53" s="386"/>
      <c r="XB53" s="386"/>
      <c r="XC53" s="386"/>
      <c r="XD53" s="386"/>
      <c r="XE53" s="386"/>
      <c r="XF53" s="386"/>
      <c r="XG53" s="386"/>
      <c r="XH53" s="386"/>
      <c r="XI53" s="386"/>
      <c r="XJ53" s="386"/>
      <c r="XK53" s="386"/>
      <c r="XL53" s="386"/>
      <c r="XM53" s="386"/>
      <c r="XN53" s="386"/>
      <c r="XO53" s="386"/>
      <c r="XP53" s="386"/>
      <c r="XQ53" s="386"/>
      <c r="XR53" s="386"/>
      <c r="XS53" s="386"/>
      <c r="XT53" s="386"/>
      <c r="XU53" s="386"/>
      <c r="XV53" s="386"/>
      <c r="XW53" s="386"/>
      <c r="XX53" s="386"/>
      <c r="XY53" s="386"/>
      <c r="XZ53" s="386"/>
      <c r="YA53" s="386"/>
      <c r="YB53" s="386"/>
      <c r="YC53" s="386"/>
      <c r="YD53" s="386"/>
      <c r="YE53" s="386"/>
      <c r="YF53" s="386"/>
      <c r="YK53" s="380"/>
      <c r="YL53" s="380"/>
      <c r="YM53" s="386"/>
      <c r="YN53" s="386"/>
      <c r="YO53" s="386"/>
      <c r="YP53" s="386"/>
      <c r="YQ53" s="386"/>
      <c r="YR53" s="386"/>
      <c r="YS53" s="386"/>
      <c r="YT53" s="386"/>
      <c r="YU53" s="386"/>
      <c r="YV53" s="386"/>
      <c r="YW53" s="386"/>
      <c r="YX53" s="386"/>
      <c r="YY53" s="386"/>
      <c r="YZ53" s="386"/>
      <c r="ZA53" s="386"/>
      <c r="ZB53" s="386"/>
      <c r="ZC53" s="386"/>
      <c r="ZD53" s="386"/>
      <c r="ZE53" s="386"/>
      <c r="ZF53" s="386"/>
      <c r="ZG53" s="386"/>
      <c r="ZH53" s="386"/>
      <c r="ZI53" s="386"/>
      <c r="ZJ53" s="386"/>
      <c r="ZK53" s="386"/>
      <c r="ZL53" s="386"/>
      <c r="ZM53" s="386"/>
      <c r="ZN53" s="386"/>
      <c r="ZO53" s="386"/>
      <c r="ZP53" s="386"/>
      <c r="ZQ53" s="386"/>
      <c r="ZR53" s="386"/>
      <c r="ZS53" s="386"/>
      <c r="ZT53" s="386"/>
      <c r="ZU53" s="386"/>
      <c r="ZV53" s="386"/>
      <c r="ZW53" s="386"/>
      <c r="ZX53" s="386"/>
      <c r="ZY53" s="386"/>
      <c r="ZZ53" s="386"/>
      <c r="AAA53" s="386"/>
      <c r="AAB53" s="386"/>
      <c r="AAC53" s="386"/>
      <c r="AAD53" s="386"/>
      <c r="AAE53" s="386"/>
      <c r="AAF53" s="386"/>
      <c r="AAG53" s="386"/>
      <c r="AAH53" s="386"/>
      <c r="AAI53" s="386"/>
      <c r="AAN53" s="380"/>
      <c r="AAO53" s="380"/>
      <c r="AAP53" s="386"/>
      <c r="AAQ53" s="386"/>
      <c r="AAR53" s="386"/>
      <c r="AAS53" s="386"/>
      <c r="AAT53" s="386"/>
      <c r="AAU53" s="386"/>
      <c r="AAV53" s="386"/>
      <c r="AAW53" s="386"/>
      <c r="AAX53" s="386"/>
      <c r="AAY53" s="386"/>
      <c r="AAZ53" s="386"/>
      <c r="ABA53" s="386"/>
      <c r="ABB53" s="386"/>
      <c r="ABC53" s="386"/>
      <c r="ABD53" s="386"/>
      <c r="ABE53" s="386"/>
      <c r="ABF53" s="386"/>
      <c r="ABG53" s="386"/>
      <c r="ABH53" s="386"/>
      <c r="ABI53" s="386"/>
      <c r="ABJ53" s="386"/>
      <c r="ABK53" s="386"/>
      <c r="ABL53" s="386"/>
      <c r="ABM53" s="386"/>
      <c r="ABN53" s="386"/>
      <c r="ABO53" s="386"/>
      <c r="ABP53" s="386"/>
      <c r="ABQ53" s="386"/>
      <c r="ABR53" s="386"/>
      <c r="ABS53" s="386"/>
      <c r="ABT53" s="386"/>
      <c r="ABU53" s="386"/>
      <c r="ABV53" s="386"/>
      <c r="ABW53" s="386"/>
      <c r="ABX53" s="386"/>
      <c r="ABY53" s="386"/>
      <c r="ABZ53" s="386"/>
      <c r="ACA53" s="386"/>
      <c r="ACB53" s="386"/>
      <c r="ACC53" s="386"/>
      <c r="ACD53" s="386"/>
      <c r="ACE53" s="386"/>
      <c r="ACF53" s="386"/>
      <c r="ACG53" s="386"/>
      <c r="ACH53" s="386"/>
      <c r="ACI53" s="386"/>
      <c r="ACJ53" s="386"/>
      <c r="ACK53" s="386"/>
      <c r="ACL53" s="386"/>
      <c r="ACQ53" s="380"/>
      <c r="ACR53" s="380"/>
      <c r="ACS53" s="386"/>
      <c r="ACT53" s="386"/>
      <c r="ACU53" s="386"/>
      <c r="ACV53" s="386"/>
      <c r="ACW53" s="386"/>
      <c r="ACX53" s="386"/>
      <c r="ACY53" s="386"/>
      <c r="ACZ53" s="386"/>
      <c r="ADA53" s="386"/>
      <c r="ADB53" s="386"/>
      <c r="ADC53" s="386"/>
      <c r="ADD53" s="386"/>
      <c r="ADE53" s="386"/>
      <c r="ADF53" s="386"/>
      <c r="ADG53" s="386"/>
      <c r="ADH53" s="386"/>
      <c r="ADI53" s="386"/>
      <c r="ADJ53" s="386"/>
      <c r="ADK53" s="386"/>
      <c r="ADL53" s="386"/>
      <c r="ADM53" s="386"/>
      <c r="ADN53" s="386"/>
      <c r="ADO53" s="386"/>
      <c r="ADP53" s="386"/>
      <c r="ADQ53" s="386"/>
      <c r="ADR53" s="386"/>
      <c r="ADS53" s="386"/>
      <c r="ADT53" s="386"/>
      <c r="ADU53" s="386"/>
      <c r="ADV53" s="386"/>
      <c r="ADW53" s="386"/>
      <c r="ADX53" s="386"/>
      <c r="ADY53" s="386"/>
      <c r="ADZ53" s="386"/>
      <c r="AEA53" s="386"/>
      <c r="AEB53" s="386"/>
      <c r="AEC53" s="386"/>
      <c r="AED53" s="386"/>
      <c r="AEE53" s="386"/>
      <c r="AEF53" s="386"/>
      <c r="AEG53" s="386"/>
      <c r="AEH53" s="386"/>
      <c r="AEI53" s="386"/>
      <c r="AEJ53" s="386"/>
      <c r="AEK53" s="386"/>
      <c r="AEL53" s="386"/>
      <c r="AEM53" s="386"/>
      <c r="AEN53" s="386"/>
      <c r="AEO53" s="386"/>
      <c r="AET53" s="380"/>
      <c r="AEU53" s="380"/>
      <c r="AEV53" s="386"/>
      <c r="AEW53" s="386"/>
      <c r="AEX53" s="386"/>
      <c r="AEY53" s="386"/>
      <c r="AEZ53" s="386"/>
      <c r="AFA53" s="386"/>
      <c r="AFB53" s="386"/>
      <c r="AFC53" s="386"/>
      <c r="AFD53" s="386"/>
      <c r="AFE53" s="386"/>
      <c r="AFF53" s="386"/>
      <c r="AFG53" s="386"/>
      <c r="AFH53" s="386"/>
      <c r="AFI53" s="386"/>
      <c r="AFJ53" s="386"/>
      <c r="AFK53" s="386"/>
      <c r="AFL53" s="386"/>
      <c r="AFM53" s="386"/>
      <c r="AFN53" s="386"/>
      <c r="AFO53" s="386"/>
      <c r="AFP53" s="386"/>
      <c r="AFQ53" s="386"/>
      <c r="AFR53" s="386"/>
      <c r="AFS53" s="386"/>
      <c r="AFT53" s="386"/>
      <c r="AFU53" s="386"/>
      <c r="AFV53" s="386"/>
      <c r="AFW53" s="386"/>
      <c r="AFX53" s="386"/>
      <c r="AFY53" s="386"/>
      <c r="AFZ53" s="386"/>
      <c r="AGA53" s="386"/>
      <c r="AGB53" s="386"/>
      <c r="AGC53" s="386"/>
      <c r="AGD53" s="386"/>
      <c r="AGE53" s="386"/>
      <c r="AGF53" s="386"/>
      <c r="AGG53" s="386"/>
      <c r="AGH53" s="386"/>
      <c r="AGI53" s="386"/>
      <c r="AGJ53" s="386"/>
      <c r="AGK53" s="386"/>
      <c r="AGL53" s="386"/>
      <c r="AGM53" s="386"/>
      <c r="AGN53" s="386"/>
      <c r="AGO53" s="386"/>
      <c r="AGP53" s="386"/>
      <c r="AGQ53" s="386"/>
      <c r="AGR53" s="386"/>
      <c r="AGW53" s="380"/>
      <c r="AGX53" s="380"/>
      <c r="AGY53" s="386"/>
      <c r="AGZ53" s="386"/>
      <c r="AHA53" s="386"/>
      <c r="AHB53" s="386"/>
      <c r="AHC53" s="386"/>
      <c r="AHD53" s="386"/>
      <c r="AHE53" s="386"/>
      <c r="AHF53" s="386"/>
      <c r="AHG53" s="386"/>
      <c r="AHH53" s="386"/>
      <c r="AHI53" s="386"/>
      <c r="AHJ53" s="386"/>
      <c r="AHK53" s="386"/>
      <c r="AHL53" s="386"/>
      <c r="AHM53" s="386"/>
      <c r="AHN53" s="386"/>
      <c r="AHO53" s="386"/>
      <c r="AHP53" s="386"/>
      <c r="AHQ53" s="386"/>
      <c r="AHR53" s="386"/>
      <c r="AHS53" s="386"/>
      <c r="AHT53" s="386"/>
      <c r="AHU53" s="386"/>
      <c r="AHV53" s="386"/>
      <c r="AHW53" s="386"/>
      <c r="AHX53" s="386"/>
      <c r="AHY53" s="386"/>
      <c r="AHZ53" s="386"/>
      <c r="AIA53" s="386"/>
      <c r="AIB53" s="386"/>
      <c r="AIC53" s="386"/>
      <c r="AID53" s="386"/>
      <c r="AIE53" s="386"/>
      <c r="AIF53" s="386"/>
      <c r="AIG53" s="386"/>
      <c r="AIH53" s="386"/>
      <c r="AII53" s="386"/>
      <c r="AIJ53" s="386"/>
      <c r="AIK53" s="386"/>
      <c r="AIL53" s="386"/>
      <c r="AIM53" s="386"/>
      <c r="AIN53" s="386"/>
      <c r="AIO53" s="386"/>
      <c r="AIP53" s="386"/>
      <c r="AIQ53" s="386"/>
      <c r="AIR53" s="386"/>
      <c r="AIS53" s="386"/>
      <c r="AIT53" s="386"/>
      <c r="AIU53" s="386"/>
      <c r="AIZ53" s="380"/>
      <c r="AJA53" s="380"/>
      <c r="AJB53" s="386"/>
      <c r="AJC53" s="386"/>
      <c r="AJD53" s="386"/>
      <c r="AJE53" s="386"/>
      <c r="AJF53" s="386"/>
      <c r="AJG53" s="386"/>
      <c r="AJH53" s="386"/>
      <c r="AJI53" s="386"/>
      <c r="AJJ53" s="386"/>
      <c r="AJK53" s="386"/>
      <c r="AJL53" s="386"/>
      <c r="AJM53" s="386"/>
      <c r="AJN53" s="386"/>
      <c r="AJO53" s="386"/>
      <c r="AJP53" s="386"/>
      <c r="AJQ53" s="386"/>
      <c r="AJR53" s="386"/>
      <c r="AJS53" s="386"/>
      <c r="AJT53" s="386"/>
      <c r="AJU53" s="386"/>
      <c r="AJV53" s="386"/>
      <c r="AJW53" s="386"/>
      <c r="AJX53" s="386"/>
      <c r="AJY53" s="386"/>
      <c r="AJZ53" s="386"/>
      <c r="AKA53" s="386"/>
      <c r="AKB53" s="386"/>
      <c r="AKC53" s="386"/>
      <c r="AKD53" s="386"/>
      <c r="AKE53" s="386"/>
      <c r="AKF53" s="386"/>
      <c r="AKG53" s="386"/>
      <c r="AKH53" s="386"/>
      <c r="AKI53" s="386"/>
      <c r="AKJ53" s="386"/>
      <c r="AKK53" s="386"/>
      <c r="AKL53" s="386"/>
      <c r="AKM53" s="386"/>
      <c r="AKN53" s="386"/>
      <c r="AKO53" s="386"/>
      <c r="AKP53" s="386"/>
      <c r="AKQ53" s="386"/>
      <c r="AKR53" s="386"/>
      <c r="AKS53" s="386"/>
      <c r="AKT53" s="386"/>
      <c r="AKU53" s="386"/>
      <c r="AKV53" s="386"/>
      <c r="AKW53" s="386"/>
      <c r="AKX53" s="386"/>
      <c r="ALC53" s="380"/>
      <c r="ALD53" s="380"/>
      <c r="ALE53" s="386"/>
      <c r="ALF53" s="386"/>
      <c r="ALG53" s="386"/>
      <c r="ALH53" s="386"/>
      <c r="ALI53" s="386"/>
      <c r="ALJ53" s="386"/>
      <c r="ALK53" s="386"/>
      <c r="ALL53" s="386"/>
      <c r="ALM53" s="386"/>
      <c r="ALN53" s="386"/>
      <c r="ALO53" s="386"/>
      <c r="ALP53" s="386"/>
      <c r="ALQ53" s="386"/>
      <c r="ALR53" s="386"/>
      <c r="ALS53" s="386"/>
      <c r="ALT53" s="386"/>
      <c r="ALU53" s="386"/>
      <c r="ALV53" s="386"/>
      <c r="ALW53" s="386"/>
      <c r="ALX53" s="386"/>
      <c r="ALY53" s="386"/>
      <c r="ALZ53" s="386"/>
      <c r="AMA53" s="386"/>
      <c r="AMB53" s="386"/>
      <c r="AMC53" s="386"/>
      <c r="AMD53" s="386"/>
      <c r="AME53" s="386"/>
      <c r="AMF53" s="386"/>
      <c r="AMG53" s="386"/>
      <c r="AMH53" s="386"/>
      <c r="AMI53" s="386"/>
      <c r="AMJ53" s="386"/>
      <c r="AMK53" s="386"/>
      <c r="AML53" s="386"/>
      <c r="AMM53" s="386"/>
      <c r="AMN53" s="386"/>
      <c r="AMO53" s="386"/>
      <c r="AMP53" s="386"/>
      <c r="AMQ53" s="386"/>
      <c r="AMR53" s="386"/>
      <c r="AMS53" s="386"/>
      <c r="AMT53" s="386"/>
      <c r="AMU53" s="386"/>
      <c r="AMV53" s="386"/>
      <c r="AMW53" s="386"/>
      <c r="AMX53" s="386"/>
      <c r="AMY53" s="386"/>
      <c r="AMZ53" s="386"/>
      <c r="ANA53" s="386"/>
      <c r="ANF53" s="380"/>
      <c r="ANG53" s="380"/>
      <c r="ANH53" s="386"/>
      <c r="ANI53" s="386"/>
      <c r="ANJ53" s="386"/>
      <c r="ANK53" s="386"/>
      <c r="ANL53" s="386"/>
      <c r="ANM53" s="386"/>
      <c r="ANN53" s="386"/>
      <c r="ANO53" s="386"/>
      <c r="ANP53" s="386"/>
      <c r="ANQ53" s="386"/>
      <c r="ANR53" s="386"/>
      <c r="ANS53" s="386"/>
      <c r="ANT53" s="386"/>
      <c r="ANU53" s="386"/>
      <c r="ANV53" s="386"/>
      <c r="ANW53" s="386"/>
      <c r="ANX53" s="386"/>
      <c r="ANY53" s="386"/>
      <c r="ANZ53" s="386"/>
      <c r="AOA53" s="386"/>
      <c r="AOB53" s="386"/>
      <c r="AOC53" s="386"/>
      <c r="AOD53" s="386"/>
      <c r="AOE53" s="386"/>
      <c r="AOF53" s="386"/>
      <c r="AOG53" s="386"/>
      <c r="AOH53" s="386"/>
      <c r="AOI53" s="386"/>
      <c r="AOJ53" s="386"/>
      <c r="AOK53" s="386"/>
      <c r="AOL53" s="386"/>
      <c r="AOM53" s="386"/>
      <c r="AON53" s="386"/>
      <c r="AOO53" s="386"/>
      <c r="AOP53" s="386"/>
      <c r="AOQ53" s="386"/>
      <c r="AOR53" s="386"/>
      <c r="AOS53" s="386"/>
      <c r="AOT53" s="386"/>
      <c r="AOU53" s="386"/>
      <c r="AOV53" s="386"/>
      <c r="AOW53" s="386"/>
      <c r="AOX53" s="386"/>
      <c r="AOY53" s="386"/>
      <c r="AOZ53" s="386"/>
      <c r="APA53" s="386"/>
      <c r="APB53" s="386"/>
      <c r="APC53" s="386"/>
      <c r="APD53" s="386"/>
    </row>
  </sheetData>
  <sheetProtection sheet="1" selectLockedCells="1"/>
  <protectedRanges>
    <protectedRange sqref="AZ48:BC50 AT47 AT9:BC9 AI8:BC8 AZ1:BC3 AU10:BC12 APB13:APH14 BC4:BC5 AW46:BC47 AW13:BC14 APB46:APH47 AY15:BC45 DC48:DF50 CW47 CW9:DF9 CL8:DF8 DC1:DF3 CX10:DF12 APH4:APH5 DF4:DF5 CZ46:DF47 CZ13:DF14 AZ6:BC7 DB15:DF45 FF6:FI7 HI6:HL7 JL6:JO7 LO6:LR7 NR6:NU7 PU6:PX7 RX6:SA7 UA6:UD7 WD6:WG7 YG6:YJ7 AAJ6:AAM7 ACM6:ACP7 AEP6:AES7 AGS6:AGV7 AIV6:AIY7 AKY6:ALB7 ANB6:ANE7 FF48:FI50 EZ47 EZ9:FI9 EO8:FI8 FF1:FI3 FA10:FI12 FC46:FI47 FI4:FI5 FC13:FI14 DC6:DF7 FE15:FI45 HI48:HL50 HC47 HC9:HL9 GR8:HL8 HI1:HL3 HD10:HL12 HF46:HL47 HL4:HL5 HF13:HL14 AOZ10:APH12 HH15:HL45 JL48:JO50 JF47 JF9:JO9 IU8:JO8 JL1:JO3 JG10:JO12 JI46:JO47 JO4:JO5 JI13:JO14 APE1:APH3 JK15:JO45 LO48:LR50 LI47 LI9:LR9 KX8:LR8 LO1:LR3 LJ10:LR12 LL46:LR47 LR4:LR5 LL13:LR14 AON8:APH8 LN15:LR45 NR48:NU50 NL47 NL9:NU9 NA8:NU8 NR1:NU3 NM10:NU12 NO46:NU47 NU4:NU5 NO13:NU14 AOY9:APH9 NQ15:NU45 PU48:PX50 PO47 PO9:PX9 PD8:PX8 PU1:PX3 PP10:PX12 PR46:PX47 PX4:PX5 PR13:PX14 APE48:APH50 PT15:PX45 RX48:SA50 RR47 RR9:SA9 RG8:SA8 RX1:SA3 RS10:SA12 RU46:SA47 SA4:SA5 RU13:SA14 AOY47 RW15:SA45 UA48:UD50 TU47 TU9:UD9 TJ8:UD8 UA1:UD3 TV10:UD12 TX46:UD47 UD4:UD5 TX13:UD14 APE6:APH7 TZ15:UD45 WD48:WG50 VX47 VX9:WG9 VM8:WG8 WD1:WG3 VY10:WG12 WA46:WG47 WG4:WG5 WA13:WG14 ANA15:ANE45 WC15:WG45 YG48:YJ50 YA47 YA9:YJ9 XP8:YJ8 YG1:YJ3 YB10:YJ12 YD46:YJ47 YJ4:YJ5 YD13:YJ14 APD15:APH45 YF15:YJ45 AAJ48:AAM50 AAD47 AAD9:AAM9 ZS8:AAM8 AAJ1:AAM3 AAE10:AAM12 AAG46:AAM47 AAM4:AAM5 AAG13:AAM14 AMY13:ANE14 AAI15:AAM45 ACM48:ACP50 ACG47 ACG9:ACP9 ABV8:ACP8 ACM1:ACP3 ACH10:ACP12 ACJ46:ACP47 ACP4:ACP5 ACJ13:ACP14 ANE4:ANE5 ACL15:ACP45 AEP48:AES50 AEJ47 AEJ9:AES9 ADY8:AES8 AEP1:AES3 AEK10:AES12 AEM46:AES47 AES4:AES5 AEM13:AES14 AMY46:ANE47 AEO15:AES45 AGS48:AGV50 AGM47 AGM9:AGV9 AGB8:AGV8 AGS1:AGV3 AGN10:AGV12 AGP46:AGV47 AGV4:AGV5 AGP13:AGV14 AMW10:ANE12 AGR15:AGV45 AIV48:AIY50 AIP47 AIP9:AIY9 AIE8:AIY8 AIV1:AIY3 AIQ10:AIY12 AIS46:AIY47 AIY4:AIY5 AIS13:AIY14 ANB1:ANE3 AIU15:AIY45 AKY48:ALB50 AKS47 AKS9:ALB9 AKH8:ALB8 AKY1:ALB3 AKT10:ALB12 AKV46:ALB47 ALB4:ALB5 AKV13:ALB14 AMK8:ANE8 AKX15:ALB45 ANB48:ANE50 AMV47 AMV9:ANE9" name="範囲4"/>
    <protectedRange sqref="BE15:CG45 B15:AD45 DH15:EJ45 FK15:GM45 HN15:IP45 JQ15:KS45 LT15:MV45 NW15:OY45 PZ15:RB45 SC15:TE45 UF15:VH45 WI15:XK45 YL15:ZN45 AAO15:ABQ45 ACR15:ADT45 AEU15:AFW45 AGX15:AHZ45 AJA15:AKC45 ALD15:AMF45 ANG15:AOI45" name="２"/>
    <protectedRange sqref="A1:AQ3 A4:N5 W4:AH5 AL4 AR4:AV5 AN4:AP5 AM5 BD1:CT3 BD4:BQ5 BZ4:CK5 CO4 CU4:CY5 CQ4:CS5 CP5 DG1:EW3 DG4:DT5 EC4:EN5 ER4 EX4:FB5 ET4:EV5 ES5 FJ1:GZ3 FJ4:FW5 GF4:GQ5 GU4 HA4:HE5 GW4:GY5 GV5 HM1:JC3 HM4:HZ5 II4:IT5 IX4 JD4:JH5 IZ4:JB5 IY5 JP1:LF3 JP4:KC5 KL4:KW5 LA4 LG4:LK5 LC4:LE5 LB5 LS1:NI3 LS4:MF5 MO4:MZ5 ND4 NJ4:NN5 NF4:NH5 NE5 NV1:PL3 NV4:OI5 OR4:PC5 PG4 PM4:PQ5 PI4:PK5 PH5 PY1:RO3 PY4:QL5 QU4:RF5 RJ4 RP4:RT5 RL4:RN5 RK5 SB1:TR3 SB4:SO5 SX4:TI5 TM4 TS4:TW5 TO4:TQ5 TN5 UE1:VU3 UE4:UR5 VA4:VL5 VP4 VV4:VZ5 VR4:VT5 VQ5 WH1:XX3 WH4:WU5 XD4:XO5 XS4 XY4:YC5 XU4:XW5 XT5 YK1:AAA3 YK4:YX5 ZG4:ZR5 ZV4 AAB4:AAF5 ZX4:ZZ5 ZW5 AAN1:ACD3 AAN4:ABA5 ABJ4:ABU5 ABY4 ACE4:ACI5 ACA4:ACC5 ABZ5 ACQ1:AEG3 ACQ4:ADD5 ADM4:ADX5 AEB4 AEH4:AEL5 AED4:AEF5 AEC5 AET1:AGJ3 AET4:AFG5 AFP4:AGA5 AGE4 AGK4:AGO5 AGG4:AGI5 AGF5 AGW1:AIM3 AGW4:AHJ5 AHS4:AID5 AIH4 AIN4:AIR5 AIJ4:AIL5 AII5 AIZ1:AKP3 AIZ4:AJM5 AJV4:AKG5 AKK4 AKQ4:AKU5 AKM4:AKO5 AKL5 ALC1:AMS3 ALC4:ALP5 ALY4:AMJ5 AMN4 AMT4:AMX5 AMP4:AMR5 AMO5 ANF1:AOV3 ANF4:ANS5 AOB4:AOM5 AOQ4 AOW4:APA5 AOS4:AOU5 AOR5" name="３"/>
  </protectedRanges>
  <mergeCells count="11920">
    <mergeCell ref="EB45:ED45"/>
    <mergeCell ref="EE45:EG45"/>
    <mergeCell ref="FF43:FI43"/>
    <mergeCell ref="DI44:DJ44"/>
    <mergeCell ref="DK44:DL44"/>
    <mergeCell ref="DM44:DO44"/>
    <mergeCell ref="DP44:DR44"/>
    <mergeCell ref="DS44:DU44"/>
    <mergeCell ref="DV44:DX44"/>
    <mergeCell ref="DY44:EA44"/>
    <mergeCell ref="EB44:ED44"/>
    <mergeCell ref="EE44:EG44"/>
    <mergeCell ref="EH44:EJ44"/>
    <mergeCell ref="EK44:EM44"/>
    <mergeCell ref="EO44:EQ44"/>
    <mergeCell ref="ES44:EU44"/>
    <mergeCell ref="EW44:EY44"/>
    <mergeCell ref="FA44:FB44"/>
    <mergeCell ref="FC44:FE44"/>
    <mergeCell ref="FF44:FI44"/>
    <mergeCell ref="DG47:DL47"/>
    <mergeCell ref="DM47:EJ47"/>
    <mergeCell ref="EK47:ER47"/>
    <mergeCell ref="ES47:EZ47"/>
    <mergeCell ref="FA47:FI47"/>
    <mergeCell ref="DI50:FI50"/>
    <mergeCell ref="EH45:EJ45"/>
    <mergeCell ref="EK45:EM45"/>
    <mergeCell ref="EO45:EQ45"/>
    <mergeCell ref="ES45:EU45"/>
    <mergeCell ref="EW45:EY45"/>
    <mergeCell ref="FA45:FB45"/>
    <mergeCell ref="FC45:FE45"/>
    <mergeCell ref="FF45:FI45"/>
    <mergeCell ref="DG46:DL46"/>
    <mergeCell ref="DM46:DR46"/>
    <mergeCell ref="DS46:DX46"/>
    <mergeCell ref="DY46:ED46"/>
    <mergeCell ref="EE46:EJ46"/>
    <mergeCell ref="EK46:ER46"/>
    <mergeCell ref="ES46:EZ46"/>
    <mergeCell ref="FA46:FB46"/>
    <mergeCell ref="FC46:FE46"/>
    <mergeCell ref="FF46:FI46"/>
    <mergeCell ref="DI45:DJ45"/>
    <mergeCell ref="DK45:DL45"/>
    <mergeCell ref="DM45:DO45"/>
    <mergeCell ref="DP45:DR45"/>
    <mergeCell ref="DS45:DU45"/>
    <mergeCell ref="DV45:DX45"/>
    <mergeCell ref="DY45:EA45"/>
    <mergeCell ref="EE42:EG42"/>
    <mergeCell ref="FF40:FI40"/>
    <mergeCell ref="DI41:DJ41"/>
    <mergeCell ref="DK41:DL41"/>
    <mergeCell ref="DM41:DO41"/>
    <mergeCell ref="DP41:DR41"/>
    <mergeCell ref="DS41:DU41"/>
    <mergeCell ref="DV41:DX41"/>
    <mergeCell ref="DY41:EA41"/>
    <mergeCell ref="EB41:ED41"/>
    <mergeCell ref="EE41:EG41"/>
    <mergeCell ref="EH41:EJ41"/>
    <mergeCell ref="EK41:EM41"/>
    <mergeCell ref="EO41:EQ41"/>
    <mergeCell ref="ES41:EU41"/>
    <mergeCell ref="EW41:EY41"/>
    <mergeCell ref="FA41:FB41"/>
    <mergeCell ref="FC41:FE41"/>
    <mergeCell ref="FF41:FI41"/>
    <mergeCell ref="EH42:EJ42"/>
    <mergeCell ref="EK42:EM42"/>
    <mergeCell ref="EO42:EQ42"/>
    <mergeCell ref="ES42:EU42"/>
    <mergeCell ref="EW42:EY42"/>
    <mergeCell ref="FA42:FB42"/>
    <mergeCell ref="FC42:FE42"/>
    <mergeCell ref="FF42:FI42"/>
    <mergeCell ref="DI43:DJ43"/>
    <mergeCell ref="DK43:DL43"/>
    <mergeCell ref="DM43:DO43"/>
    <mergeCell ref="DP43:DR43"/>
    <mergeCell ref="DS43:DU43"/>
    <mergeCell ref="DV43:DX43"/>
    <mergeCell ref="DY43:EA43"/>
    <mergeCell ref="EB43:ED43"/>
    <mergeCell ref="EE43:EG43"/>
    <mergeCell ref="EH43:EJ43"/>
    <mergeCell ref="EK43:EM43"/>
    <mergeCell ref="EO43:EQ43"/>
    <mergeCell ref="ES43:EU43"/>
    <mergeCell ref="EW43:EY43"/>
    <mergeCell ref="FA43:FB43"/>
    <mergeCell ref="FC43:FE43"/>
    <mergeCell ref="DI42:DJ42"/>
    <mergeCell ref="DK42:DL42"/>
    <mergeCell ref="DM42:DO42"/>
    <mergeCell ref="DP42:DR42"/>
    <mergeCell ref="DS42:DU42"/>
    <mergeCell ref="DV42:DX42"/>
    <mergeCell ref="DY42:EA42"/>
    <mergeCell ref="EB42:ED42"/>
    <mergeCell ref="EE39:EG39"/>
    <mergeCell ref="FF37:FI37"/>
    <mergeCell ref="DI38:DJ38"/>
    <mergeCell ref="DK38:DL38"/>
    <mergeCell ref="DM38:DO38"/>
    <mergeCell ref="DP38:DR38"/>
    <mergeCell ref="DS38:DU38"/>
    <mergeCell ref="DV38:DX38"/>
    <mergeCell ref="DY38:EA38"/>
    <mergeCell ref="EB38:ED38"/>
    <mergeCell ref="EE38:EG38"/>
    <mergeCell ref="EH38:EJ38"/>
    <mergeCell ref="EK38:EM38"/>
    <mergeCell ref="EO38:EQ38"/>
    <mergeCell ref="ES38:EU38"/>
    <mergeCell ref="EW38:EY38"/>
    <mergeCell ref="FA38:FB38"/>
    <mergeCell ref="FC38:FE38"/>
    <mergeCell ref="FF38:FI38"/>
    <mergeCell ref="EH39:EJ39"/>
    <mergeCell ref="EK39:EM39"/>
    <mergeCell ref="EO39:EQ39"/>
    <mergeCell ref="ES39:EU39"/>
    <mergeCell ref="EW39:EY39"/>
    <mergeCell ref="FA39:FB39"/>
    <mergeCell ref="FC39:FE39"/>
    <mergeCell ref="FF39:FI39"/>
    <mergeCell ref="DI40:DJ40"/>
    <mergeCell ref="DK40:DL40"/>
    <mergeCell ref="DM40:DO40"/>
    <mergeCell ref="DP40:DR40"/>
    <mergeCell ref="DS40:DU40"/>
    <mergeCell ref="DV40:DX40"/>
    <mergeCell ref="DY40:EA40"/>
    <mergeCell ref="EB40:ED40"/>
    <mergeCell ref="EE40:EG40"/>
    <mergeCell ref="EH40:EJ40"/>
    <mergeCell ref="EK40:EM40"/>
    <mergeCell ref="EO40:EQ40"/>
    <mergeCell ref="ES40:EU40"/>
    <mergeCell ref="EW40:EY40"/>
    <mergeCell ref="FA40:FB40"/>
    <mergeCell ref="FC40:FE40"/>
    <mergeCell ref="DI39:DJ39"/>
    <mergeCell ref="DK39:DL39"/>
    <mergeCell ref="DM39:DO39"/>
    <mergeCell ref="DP39:DR39"/>
    <mergeCell ref="DS39:DU39"/>
    <mergeCell ref="DV39:DX39"/>
    <mergeCell ref="DY39:EA39"/>
    <mergeCell ref="EB39:ED39"/>
    <mergeCell ref="EE36:EG36"/>
    <mergeCell ref="FF34:FI34"/>
    <mergeCell ref="DI35:DJ35"/>
    <mergeCell ref="DK35:DL35"/>
    <mergeCell ref="DM35:DO35"/>
    <mergeCell ref="DP35:DR35"/>
    <mergeCell ref="DS35:DU35"/>
    <mergeCell ref="DV35:DX35"/>
    <mergeCell ref="DY35:EA35"/>
    <mergeCell ref="EB35:ED35"/>
    <mergeCell ref="EE35:EG35"/>
    <mergeCell ref="EH35:EJ35"/>
    <mergeCell ref="EK35:EM35"/>
    <mergeCell ref="EO35:EQ35"/>
    <mergeCell ref="ES35:EU35"/>
    <mergeCell ref="EW35:EY35"/>
    <mergeCell ref="FA35:FB35"/>
    <mergeCell ref="FC35:FE35"/>
    <mergeCell ref="FF35:FI35"/>
    <mergeCell ref="EH36:EJ36"/>
    <mergeCell ref="EK36:EM36"/>
    <mergeCell ref="EO36:EQ36"/>
    <mergeCell ref="ES36:EU36"/>
    <mergeCell ref="EW36:EY36"/>
    <mergeCell ref="FA36:FB36"/>
    <mergeCell ref="FC36:FE36"/>
    <mergeCell ref="FF36:FI36"/>
    <mergeCell ref="DI37:DJ37"/>
    <mergeCell ref="DK37:DL37"/>
    <mergeCell ref="DM37:DO37"/>
    <mergeCell ref="DP37:DR37"/>
    <mergeCell ref="DS37:DU37"/>
    <mergeCell ref="DV37:DX37"/>
    <mergeCell ref="DY37:EA37"/>
    <mergeCell ref="EB37:ED37"/>
    <mergeCell ref="EE37:EG37"/>
    <mergeCell ref="EH37:EJ37"/>
    <mergeCell ref="EK37:EM37"/>
    <mergeCell ref="EO37:EQ37"/>
    <mergeCell ref="ES37:EU37"/>
    <mergeCell ref="EW37:EY37"/>
    <mergeCell ref="FA37:FB37"/>
    <mergeCell ref="FC37:FE37"/>
    <mergeCell ref="DI36:DJ36"/>
    <mergeCell ref="DK36:DL36"/>
    <mergeCell ref="DM36:DO36"/>
    <mergeCell ref="DP36:DR36"/>
    <mergeCell ref="DS36:DU36"/>
    <mergeCell ref="DV36:DX36"/>
    <mergeCell ref="DY36:EA36"/>
    <mergeCell ref="EB36:ED36"/>
    <mergeCell ref="EE33:EG33"/>
    <mergeCell ref="FF31:FI31"/>
    <mergeCell ref="DI32:DJ32"/>
    <mergeCell ref="DK32:DL32"/>
    <mergeCell ref="DM32:DO32"/>
    <mergeCell ref="DP32:DR32"/>
    <mergeCell ref="DS32:DU32"/>
    <mergeCell ref="DV32:DX32"/>
    <mergeCell ref="DY32:EA32"/>
    <mergeCell ref="EB32:ED32"/>
    <mergeCell ref="EE32:EG32"/>
    <mergeCell ref="EH32:EJ32"/>
    <mergeCell ref="EK32:EM32"/>
    <mergeCell ref="EO32:EQ32"/>
    <mergeCell ref="ES32:EU32"/>
    <mergeCell ref="EW32:EY32"/>
    <mergeCell ref="FA32:FB32"/>
    <mergeCell ref="FC32:FE32"/>
    <mergeCell ref="FF32:FI32"/>
    <mergeCell ref="EH33:EJ33"/>
    <mergeCell ref="EK33:EM33"/>
    <mergeCell ref="EO33:EQ33"/>
    <mergeCell ref="ES33:EU33"/>
    <mergeCell ref="EW33:EY33"/>
    <mergeCell ref="FA33:FB33"/>
    <mergeCell ref="FC33:FE33"/>
    <mergeCell ref="FF33:FI33"/>
    <mergeCell ref="DI34:DJ34"/>
    <mergeCell ref="DK34:DL34"/>
    <mergeCell ref="DM34:DO34"/>
    <mergeCell ref="DP34:DR34"/>
    <mergeCell ref="DS34:DU34"/>
    <mergeCell ref="DV34:DX34"/>
    <mergeCell ref="DY34:EA34"/>
    <mergeCell ref="EB34:ED34"/>
    <mergeCell ref="EE34:EG34"/>
    <mergeCell ref="EH34:EJ34"/>
    <mergeCell ref="EK34:EM34"/>
    <mergeCell ref="EO34:EQ34"/>
    <mergeCell ref="ES34:EU34"/>
    <mergeCell ref="EW34:EY34"/>
    <mergeCell ref="FA34:FB34"/>
    <mergeCell ref="FC34:FE34"/>
    <mergeCell ref="DI33:DJ33"/>
    <mergeCell ref="DK33:DL33"/>
    <mergeCell ref="DM33:DO33"/>
    <mergeCell ref="DP33:DR33"/>
    <mergeCell ref="DS33:DU33"/>
    <mergeCell ref="DV33:DX33"/>
    <mergeCell ref="DY33:EA33"/>
    <mergeCell ref="EB33:ED33"/>
    <mergeCell ref="EE30:EG30"/>
    <mergeCell ref="FF28:FI28"/>
    <mergeCell ref="DI29:DJ29"/>
    <mergeCell ref="DK29:DL29"/>
    <mergeCell ref="DM29:DO29"/>
    <mergeCell ref="DP29:DR29"/>
    <mergeCell ref="DS29:DU29"/>
    <mergeCell ref="DV29:DX29"/>
    <mergeCell ref="DY29:EA29"/>
    <mergeCell ref="EB29:ED29"/>
    <mergeCell ref="EE29:EG29"/>
    <mergeCell ref="EH29:EJ29"/>
    <mergeCell ref="EK29:EM29"/>
    <mergeCell ref="EO29:EQ29"/>
    <mergeCell ref="ES29:EU29"/>
    <mergeCell ref="EW29:EY29"/>
    <mergeCell ref="FA29:FB29"/>
    <mergeCell ref="FC29:FE29"/>
    <mergeCell ref="FF29:FI29"/>
    <mergeCell ref="EH30:EJ30"/>
    <mergeCell ref="EK30:EM30"/>
    <mergeCell ref="EO30:EQ30"/>
    <mergeCell ref="ES30:EU30"/>
    <mergeCell ref="EW30:EY30"/>
    <mergeCell ref="FA30:FB30"/>
    <mergeCell ref="FC30:FE30"/>
    <mergeCell ref="FF30:FI30"/>
    <mergeCell ref="DI31:DJ31"/>
    <mergeCell ref="DK31:DL31"/>
    <mergeCell ref="DM31:DO31"/>
    <mergeCell ref="DP31:DR31"/>
    <mergeCell ref="DS31:DU31"/>
    <mergeCell ref="DV31:DX31"/>
    <mergeCell ref="DY31:EA31"/>
    <mergeCell ref="EB31:ED31"/>
    <mergeCell ref="EE31:EG31"/>
    <mergeCell ref="EH31:EJ31"/>
    <mergeCell ref="EK31:EM31"/>
    <mergeCell ref="EO31:EQ31"/>
    <mergeCell ref="ES31:EU31"/>
    <mergeCell ref="EW31:EY31"/>
    <mergeCell ref="FA31:FB31"/>
    <mergeCell ref="FC31:FE31"/>
    <mergeCell ref="DI30:DJ30"/>
    <mergeCell ref="DK30:DL30"/>
    <mergeCell ref="DM30:DO30"/>
    <mergeCell ref="DP30:DR30"/>
    <mergeCell ref="DS30:DU30"/>
    <mergeCell ref="DV30:DX30"/>
    <mergeCell ref="DY30:EA30"/>
    <mergeCell ref="EB30:ED30"/>
    <mergeCell ref="EE27:EG27"/>
    <mergeCell ref="FF25:FI25"/>
    <mergeCell ref="DI26:DJ26"/>
    <mergeCell ref="DK26:DL26"/>
    <mergeCell ref="DM26:DO26"/>
    <mergeCell ref="DP26:DR26"/>
    <mergeCell ref="DS26:DU26"/>
    <mergeCell ref="DV26:DX26"/>
    <mergeCell ref="DY26:EA26"/>
    <mergeCell ref="EB26:ED26"/>
    <mergeCell ref="EE26:EG26"/>
    <mergeCell ref="EH26:EJ26"/>
    <mergeCell ref="EK26:EM26"/>
    <mergeCell ref="EO26:EQ26"/>
    <mergeCell ref="ES26:EU26"/>
    <mergeCell ref="EW26:EY26"/>
    <mergeCell ref="FA26:FB26"/>
    <mergeCell ref="FC26:FE26"/>
    <mergeCell ref="FF26:FI26"/>
    <mergeCell ref="EH27:EJ27"/>
    <mergeCell ref="EK27:EM27"/>
    <mergeCell ref="EO27:EQ27"/>
    <mergeCell ref="ES27:EU27"/>
    <mergeCell ref="EW27:EY27"/>
    <mergeCell ref="FA27:FB27"/>
    <mergeCell ref="FC27:FE27"/>
    <mergeCell ref="FF27:FI27"/>
    <mergeCell ref="DI28:DJ28"/>
    <mergeCell ref="DK28:DL28"/>
    <mergeCell ref="DM28:DO28"/>
    <mergeCell ref="DP28:DR28"/>
    <mergeCell ref="DS28:DU28"/>
    <mergeCell ref="DV28:DX28"/>
    <mergeCell ref="DY28:EA28"/>
    <mergeCell ref="EB28:ED28"/>
    <mergeCell ref="EE28:EG28"/>
    <mergeCell ref="EH28:EJ28"/>
    <mergeCell ref="EK28:EM28"/>
    <mergeCell ref="EO28:EQ28"/>
    <mergeCell ref="ES28:EU28"/>
    <mergeCell ref="EW28:EY28"/>
    <mergeCell ref="FA28:FB28"/>
    <mergeCell ref="FC28:FE28"/>
    <mergeCell ref="DI27:DJ27"/>
    <mergeCell ref="DK27:DL27"/>
    <mergeCell ref="DM27:DO27"/>
    <mergeCell ref="DP27:DR27"/>
    <mergeCell ref="DS27:DU27"/>
    <mergeCell ref="DV27:DX27"/>
    <mergeCell ref="DY27:EA27"/>
    <mergeCell ref="EB27:ED27"/>
    <mergeCell ref="EE24:EG24"/>
    <mergeCell ref="FF22:FI22"/>
    <mergeCell ref="DI23:DJ23"/>
    <mergeCell ref="DK23:DL23"/>
    <mergeCell ref="DM23:DO23"/>
    <mergeCell ref="DP23:DR23"/>
    <mergeCell ref="DS23:DU23"/>
    <mergeCell ref="DV23:DX23"/>
    <mergeCell ref="DY23:EA23"/>
    <mergeCell ref="EB23:ED23"/>
    <mergeCell ref="EE23:EG23"/>
    <mergeCell ref="EH23:EJ23"/>
    <mergeCell ref="EK23:EM23"/>
    <mergeCell ref="EO23:EQ23"/>
    <mergeCell ref="ES23:EU23"/>
    <mergeCell ref="EW23:EY23"/>
    <mergeCell ref="FA23:FB23"/>
    <mergeCell ref="FC23:FE23"/>
    <mergeCell ref="FF23:FI23"/>
    <mergeCell ref="EH24:EJ24"/>
    <mergeCell ref="EK24:EM24"/>
    <mergeCell ref="EO24:EQ24"/>
    <mergeCell ref="ES24:EU24"/>
    <mergeCell ref="EW24:EY24"/>
    <mergeCell ref="FA24:FB24"/>
    <mergeCell ref="FC24:FE24"/>
    <mergeCell ref="FF24:FI24"/>
    <mergeCell ref="DI25:DJ25"/>
    <mergeCell ref="DK25:DL25"/>
    <mergeCell ref="DM25:DO25"/>
    <mergeCell ref="DP25:DR25"/>
    <mergeCell ref="DS25:DU25"/>
    <mergeCell ref="DV25:DX25"/>
    <mergeCell ref="DY25:EA25"/>
    <mergeCell ref="EB25:ED25"/>
    <mergeCell ref="EE25:EG25"/>
    <mergeCell ref="EH25:EJ25"/>
    <mergeCell ref="EK25:EM25"/>
    <mergeCell ref="EO25:EQ25"/>
    <mergeCell ref="ES25:EU25"/>
    <mergeCell ref="EW25:EY25"/>
    <mergeCell ref="FA25:FB25"/>
    <mergeCell ref="FC25:FE25"/>
    <mergeCell ref="DI24:DJ24"/>
    <mergeCell ref="DK24:DL24"/>
    <mergeCell ref="DM24:DO24"/>
    <mergeCell ref="DP24:DR24"/>
    <mergeCell ref="DS24:DU24"/>
    <mergeCell ref="DV24:DX24"/>
    <mergeCell ref="DY24:EA24"/>
    <mergeCell ref="EB24:ED24"/>
    <mergeCell ref="EE21:EG21"/>
    <mergeCell ref="FF19:FI19"/>
    <mergeCell ref="DI20:DJ20"/>
    <mergeCell ref="DK20:DL20"/>
    <mergeCell ref="DM20:DO20"/>
    <mergeCell ref="DP20:DR20"/>
    <mergeCell ref="DS20:DU20"/>
    <mergeCell ref="DV20:DX20"/>
    <mergeCell ref="DY20:EA20"/>
    <mergeCell ref="EB20:ED20"/>
    <mergeCell ref="EE20:EG20"/>
    <mergeCell ref="EH20:EJ20"/>
    <mergeCell ref="EK20:EM20"/>
    <mergeCell ref="EO20:EQ20"/>
    <mergeCell ref="ES20:EU20"/>
    <mergeCell ref="EW20:EY20"/>
    <mergeCell ref="FA20:FB20"/>
    <mergeCell ref="FC20:FE20"/>
    <mergeCell ref="FF20:FI20"/>
    <mergeCell ref="EH21:EJ21"/>
    <mergeCell ref="EK21:EM21"/>
    <mergeCell ref="EO21:EQ21"/>
    <mergeCell ref="ES21:EU21"/>
    <mergeCell ref="EW21:EY21"/>
    <mergeCell ref="FA21:FB21"/>
    <mergeCell ref="FC21:FE21"/>
    <mergeCell ref="FF21:FI21"/>
    <mergeCell ref="DI22:DJ22"/>
    <mergeCell ref="DK22:DL22"/>
    <mergeCell ref="DM22:DO22"/>
    <mergeCell ref="DP22:DR22"/>
    <mergeCell ref="DS22:DU22"/>
    <mergeCell ref="DV22:DX22"/>
    <mergeCell ref="DY22:EA22"/>
    <mergeCell ref="EB22:ED22"/>
    <mergeCell ref="EE22:EG22"/>
    <mergeCell ref="EH22:EJ22"/>
    <mergeCell ref="EK22:EM22"/>
    <mergeCell ref="EO22:EQ22"/>
    <mergeCell ref="ES22:EU22"/>
    <mergeCell ref="EW22:EY22"/>
    <mergeCell ref="FA22:FB22"/>
    <mergeCell ref="FC22:FE22"/>
    <mergeCell ref="DI21:DJ21"/>
    <mergeCell ref="DK21:DL21"/>
    <mergeCell ref="DM21:DO21"/>
    <mergeCell ref="DP21:DR21"/>
    <mergeCell ref="DS21:DU21"/>
    <mergeCell ref="DV21:DX21"/>
    <mergeCell ref="DY21:EA21"/>
    <mergeCell ref="EB21:ED21"/>
    <mergeCell ref="FC16:FE16"/>
    <mergeCell ref="DY16:EA16"/>
    <mergeCell ref="EH18:EJ18"/>
    <mergeCell ref="EK18:EM18"/>
    <mergeCell ref="EO18:EQ18"/>
    <mergeCell ref="ES18:EU18"/>
    <mergeCell ref="EW18:EY18"/>
    <mergeCell ref="FA18:FB18"/>
    <mergeCell ref="FC18:FE18"/>
    <mergeCell ref="FF18:FI18"/>
    <mergeCell ref="DI19:DJ19"/>
    <mergeCell ref="DK19:DL19"/>
    <mergeCell ref="DM19:DO19"/>
    <mergeCell ref="DP19:DR19"/>
    <mergeCell ref="DS19:DU19"/>
    <mergeCell ref="DV19:DX19"/>
    <mergeCell ref="DY19:EA19"/>
    <mergeCell ref="EB19:ED19"/>
    <mergeCell ref="EE19:EG19"/>
    <mergeCell ref="EH19:EJ19"/>
    <mergeCell ref="EK19:EM19"/>
    <mergeCell ref="EO19:EQ19"/>
    <mergeCell ref="ES19:EU19"/>
    <mergeCell ref="EW19:EY19"/>
    <mergeCell ref="FA19:FB19"/>
    <mergeCell ref="FC19:FE19"/>
    <mergeCell ref="DI18:DJ18"/>
    <mergeCell ref="DK18:DL18"/>
    <mergeCell ref="DM18:DO18"/>
    <mergeCell ref="DP18:DR18"/>
    <mergeCell ref="DS18:DU18"/>
    <mergeCell ref="DV18:DX18"/>
    <mergeCell ref="DY18:EA18"/>
    <mergeCell ref="EB18:ED18"/>
    <mergeCell ref="BF50:DF50"/>
    <mergeCell ref="EU3:EW3"/>
    <mergeCell ref="DG8:DG12"/>
    <mergeCell ref="DH8:DH12"/>
    <mergeCell ref="DI8:DJ12"/>
    <mergeCell ref="DK8:DL12"/>
    <mergeCell ref="DM8:DX8"/>
    <mergeCell ref="DY8:EJ8"/>
    <mergeCell ref="EK8:EZ8"/>
    <mergeCell ref="EZ10:EZ13"/>
    <mergeCell ref="DI16:DJ16"/>
    <mergeCell ref="DK16:DL16"/>
    <mergeCell ref="DM16:DO16"/>
    <mergeCell ref="DP16:DR16"/>
    <mergeCell ref="DS16:DU16"/>
    <mergeCell ref="DV16:DX16"/>
    <mergeCell ref="FA10:FB12"/>
    <mergeCell ref="FC10:FE12"/>
    <mergeCell ref="DI13:DJ13"/>
    <mergeCell ref="DK13:DL13"/>
    <mergeCell ref="EK13:EM13"/>
    <mergeCell ref="EO13:EQ13"/>
    <mergeCell ref="ES13:EU13"/>
    <mergeCell ref="EW13:EY13"/>
    <mergeCell ref="FA13:FB13"/>
    <mergeCell ref="FC13:FE13"/>
    <mergeCell ref="FA8:FE8"/>
    <mergeCell ref="FF8:FI12"/>
    <mergeCell ref="DM9:DR9"/>
    <mergeCell ref="DS9:DX9"/>
    <mergeCell ref="DY9:ED9"/>
    <mergeCell ref="EE9:EJ9"/>
    <mergeCell ref="EK9:ER9"/>
    <mergeCell ref="ES9:EZ9"/>
    <mergeCell ref="FA9:FE9"/>
    <mergeCell ref="DM10:DO12"/>
    <mergeCell ref="DP10:DR12"/>
    <mergeCell ref="DS10:DU12"/>
    <mergeCell ref="DV10:DX12"/>
    <mergeCell ref="DY10:EA12"/>
    <mergeCell ref="EB10:ED12"/>
    <mergeCell ref="EE10:EG12"/>
    <mergeCell ref="EH10:EJ12"/>
    <mergeCell ref="EK10:EM12"/>
    <mergeCell ref="EN10:EN13"/>
    <mergeCell ref="EO10:EQ12"/>
    <mergeCell ref="ER10:ER13"/>
    <mergeCell ref="ES10:EU12"/>
    <mergeCell ref="FF13:FI13"/>
    <mergeCell ref="DI15:DJ15"/>
    <mergeCell ref="DK15:DL15"/>
    <mergeCell ref="DM15:DO15"/>
    <mergeCell ref="DP15:DR15"/>
    <mergeCell ref="DS15:DU15"/>
    <mergeCell ref="DV15:DX15"/>
    <mergeCell ref="DY15:EA15"/>
    <mergeCell ref="EB15:ED15"/>
    <mergeCell ref="EE15:EG15"/>
    <mergeCell ref="EH15:EJ15"/>
    <mergeCell ref="EK15:EM15"/>
    <mergeCell ref="EO15:EQ15"/>
    <mergeCell ref="ES15:EU15"/>
    <mergeCell ref="EW15:EY15"/>
    <mergeCell ref="FA15:FB15"/>
    <mergeCell ref="DC44:DF44"/>
    <mergeCell ref="BF45:BG45"/>
    <mergeCell ref="BH45:BI45"/>
    <mergeCell ref="BJ45:BL45"/>
    <mergeCell ref="BM45:BO45"/>
    <mergeCell ref="BP45:BR45"/>
    <mergeCell ref="BS45:BU45"/>
    <mergeCell ref="BV45:BX45"/>
    <mergeCell ref="BY45:CA45"/>
    <mergeCell ref="CB45:CD45"/>
    <mergeCell ref="CE45:CG45"/>
    <mergeCell ref="CH45:CJ45"/>
    <mergeCell ref="CL45:CN45"/>
    <mergeCell ref="CP45:CR45"/>
    <mergeCell ref="CT45:CV45"/>
    <mergeCell ref="CX45:CY45"/>
    <mergeCell ref="CZ45:DB45"/>
    <mergeCell ref="DC45:DF45"/>
    <mergeCell ref="EX3:FI3"/>
    <mergeCell ref="DH4:DJ5"/>
    <mergeCell ref="DK4:EP5"/>
    <mergeCell ref="ER4:EW5"/>
    <mergeCell ref="EX4:FA5"/>
    <mergeCell ref="FC4:FF5"/>
    <mergeCell ref="FG4:FH5"/>
    <mergeCell ref="FI4:FI5"/>
    <mergeCell ref="DG7:FI7"/>
    <mergeCell ref="DC46:DF46"/>
    <mergeCell ref="BD47:BI47"/>
    <mergeCell ref="BJ47:CG47"/>
    <mergeCell ref="CH47:CO47"/>
    <mergeCell ref="CP47:CW47"/>
    <mergeCell ref="CX47:DF47"/>
    <mergeCell ref="FC15:FE15"/>
    <mergeCell ref="FF15:FI15"/>
    <mergeCell ref="EV10:EV13"/>
    <mergeCell ref="EW10:EY12"/>
    <mergeCell ref="EE18:EG18"/>
    <mergeCell ref="FF16:FI16"/>
    <mergeCell ref="DI17:DJ17"/>
    <mergeCell ref="DK17:DL17"/>
    <mergeCell ref="DM17:DO17"/>
    <mergeCell ref="DP17:DR17"/>
    <mergeCell ref="DS17:DU17"/>
    <mergeCell ref="DV17:DX17"/>
    <mergeCell ref="DY17:EA17"/>
    <mergeCell ref="EB17:ED17"/>
    <mergeCell ref="EE17:EG17"/>
    <mergeCell ref="EH17:EJ17"/>
    <mergeCell ref="EK17:EM17"/>
    <mergeCell ref="EO17:EQ17"/>
    <mergeCell ref="ES17:EU17"/>
    <mergeCell ref="EW17:EY17"/>
    <mergeCell ref="FA17:FB17"/>
    <mergeCell ref="FC17:FE17"/>
    <mergeCell ref="FF17:FI17"/>
    <mergeCell ref="EB16:ED16"/>
    <mergeCell ref="EE16:EG16"/>
    <mergeCell ref="EH16:EJ16"/>
    <mergeCell ref="EK16:EM16"/>
    <mergeCell ref="EO16:EQ16"/>
    <mergeCell ref="ES16:EU16"/>
    <mergeCell ref="EW16:EY16"/>
    <mergeCell ref="FA16:FB16"/>
    <mergeCell ref="BF44:BG44"/>
    <mergeCell ref="BH44:BI44"/>
    <mergeCell ref="BJ44:BL44"/>
    <mergeCell ref="BM44:BO44"/>
    <mergeCell ref="BP44:BR44"/>
    <mergeCell ref="BS44:BU44"/>
    <mergeCell ref="BV44:BX44"/>
    <mergeCell ref="BY44:CA44"/>
    <mergeCell ref="CB44:CD44"/>
    <mergeCell ref="CE44:CG44"/>
    <mergeCell ref="CH44:CJ44"/>
    <mergeCell ref="CL44:CN44"/>
    <mergeCell ref="CP44:CR44"/>
    <mergeCell ref="CT44:CV44"/>
    <mergeCell ref="CX44:CY44"/>
    <mergeCell ref="CZ44:DB44"/>
    <mergeCell ref="BF43:BG43"/>
    <mergeCell ref="BH43:BI43"/>
    <mergeCell ref="BJ43:BL43"/>
    <mergeCell ref="BM43:BO43"/>
    <mergeCell ref="BP43:BR43"/>
    <mergeCell ref="BS43:BU43"/>
    <mergeCell ref="BV43:BX43"/>
    <mergeCell ref="BY43:CA43"/>
    <mergeCell ref="BD46:BI46"/>
    <mergeCell ref="BJ46:BO46"/>
    <mergeCell ref="BP46:BU46"/>
    <mergeCell ref="BV46:CA46"/>
    <mergeCell ref="CB46:CG46"/>
    <mergeCell ref="CH46:CO46"/>
    <mergeCell ref="CP46:CW46"/>
    <mergeCell ref="CX46:CY46"/>
    <mergeCell ref="CZ46:DB46"/>
    <mergeCell ref="BF41:BG41"/>
    <mergeCell ref="BH41:BI41"/>
    <mergeCell ref="BJ41:BL41"/>
    <mergeCell ref="BM41:BO41"/>
    <mergeCell ref="BP41:BR41"/>
    <mergeCell ref="BS41:BU41"/>
    <mergeCell ref="BV41:BX41"/>
    <mergeCell ref="BY41:CA41"/>
    <mergeCell ref="CB41:CD41"/>
    <mergeCell ref="CE41:CG41"/>
    <mergeCell ref="CH41:CJ41"/>
    <mergeCell ref="CL41:CN41"/>
    <mergeCell ref="CP41:CR41"/>
    <mergeCell ref="CT41:CV41"/>
    <mergeCell ref="CX41:CY41"/>
    <mergeCell ref="CZ41:DB41"/>
    <mergeCell ref="BF40:BG40"/>
    <mergeCell ref="BH40:BI40"/>
    <mergeCell ref="BJ40:BL40"/>
    <mergeCell ref="BM40:BO40"/>
    <mergeCell ref="BP40:BR40"/>
    <mergeCell ref="BS40:BU40"/>
    <mergeCell ref="BV40:BX40"/>
    <mergeCell ref="BY40:CA40"/>
    <mergeCell ref="CB43:CD43"/>
    <mergeCell ref="DC41:DF41"/>
    <mergeCell ref="BF42:BG42"/>
    <mergeCell ref="BH42:BI42"/>
    <mergeCell ref="BJ42:BL42"/>
    <mergeCell ref="BM42:BO42"/>
    <mergeCell ref="BP42:BR42"/>
    <mergeCell ref="BS42:BU42"/>
    <mergeCell ref="BV42:BX42"/>
    <mergeCell ref="BY42:CA42"/>
    <mergeCell ref="CB42:CD42"/>
    <mergeCell ref="CE42:CG42"/>
    <mergeCell ref="CH42:CJ42"/>
    <mergeCell ref="CL42:CN42"/>
    <mergeCell ref="CP42:CR42"/>
    <mergeCell ref="CT42:CV42"/>
    <mergeCell ref="CX42:CY42"/>
    <mergeCell ref="CZ42:DB42"/>
    <mergeCell ref="DC42:DF42"/>
    <mergeCell ref="CE43:CG43"/>
    <mergeCell ref="CH43:CJ43"/>
    <mergeCell ref="CL43:CN43"/>
    <mergeCell ref="CP43:CR43"/>
    <mergeCell ref="CT43:CV43"/>
    <mergeCell ref="CX43:CY43"/>
    <mergeCell ref="CZ43:DB43"/>
    <mergeCell ref="DC43:DF43"/>
    <mergeCell ref="BF38:BG38"/>
    <mergeCell ref="BH38:BI38"/>
    <mergeCell ref="BJ38:BL38"/>
    <mergeCell ref="BM38:BO38"/>
    <mergeCell ref="BP38:BR38"/>
    <mergeCell ref="BS38:BU38"/>
    <mergeCell ref="BV38:BX38"/>
    <mergeCell ref="BY38:CA38"/>
    <mergeCell ref="CB38:CD38"/>
    <mergeCell ref="CE38:CG38"/>
    <mergeCell ref="CH38:CJ38"/>
    <mergeCell ref="CL38:CN38"/>
    <mergeCell ref="CP38:CR38"/>
    <mergeCell ref="CT38:CV38"/>
    <mergeCell ref="CX38:CY38"/>
    <mergeCell ref="CZ38:DB38"/>
    <mergeCell ref="BF37:BG37"/>
    <mergeCell ref="BH37:BI37"/>
    <mergeCell ref="BJ37:BL37"/>
    <mergeCell ref="BM37:BO37"/>
    <mergeCell ref="BP37:BR37"/>
    <mergeCell ref="BS37:BU37"/>
    <mergeCell ref="BV37:BX37"/>
    <mergeCell ref="BY37:CA37"/>
    <mergeCell ref="CB40:CD40"/>
    <mergeCell ref="DC38:DF38"/>
    <mergeCell ref="BF39:BG39"/>
    <mergeCell ref="BH39:BI39"/>
    <mergeCell ref="BJ39:BL39"/>
    <mergeCell ref="BM39:BO39"/>
    <mergeCell ref="BP39:BR39"/>
    <mergeCell ref="BS39:BU39"/>
    <mergeCell ref="BV39:BX39"/>
    <mergeCell ref="BY39:CA39"/>
    <mergeCell ref="CB39:CD39"/>
    <mergeCell ref="CE39:CG39"/>
    <mergeCell ref="CH39:CJ39"/>
    <mergeCell ref="CL39:CN39"/>
    <mergeCell ref="CP39:CR39"/>
    <mergeCell ref="CT39:CV39"/>
    <mergeCell ref="CX39:CY39"/>
    <mergeCell ref="CZ39:DB39"/>
    <mergeCell ref="DC39:DF39"/>
    <mergeCell ref="CE40:CG40"/>
    <mergeCell ref="CH40:CJ40"/>
    <mergeCell ref="CL40:CN40"/>
    <mergeCell ref="CP40:CR40"/>
    <mergeCell ref="CT40:CV40"/>
    <mergeCell ref="CX40:CY40"/>
    <mergeCell ref="CZ40:DB40"/>
    <mergeCell ref="DC40:DF40"/>
    <mergeCell ref="BF35:BG35"/>
    <mergeCell ref="BH35:BI35"/>
    <mergeCell ref="BJ35:BL35"/>
    <mergeCell ref="BM35:BO35"/>
    <mergeCell ref="BP35:BR35"/>
    <mergeCell ref="BS35:BU35"/>
    <mergeCell ref="BV35:BX35"/>
    <mergeCell ref="BY35:CA35"/>
    <mergeCell ref="CB35:CD35"/>
    <mergeCell ref="CE35:CG35"/>
    <mergeCell ref="CH35:CJ35"/>
    <mergeCell ref="CL35:CN35"/>
    <mergeCell ref="CP35:CR35"/>
    <mergeCell ref="CT35:CV35"/>
    <mergeCell ref="CX35:CY35"/>
    <mergeCell ref="CZ35:DB35"/>
    <mergeCell ref="BF34:BG34"/>
    <mergeCell ref="BH34:BI34"/>
    <mergeCell ref="BJ34:BL34"/>
    <mergeCell ref="BM34:BO34"/>
    <mergeCell ref="BP34:BR34"/>
    <mergeCell ref="BS34:BU34"/>
    <mergeCell ref="BV34:BX34"/>
    <mergeCell ref="BY34:CA34"/>
    <mergeCell ref="CB37:CD37"/>
    <mergeCell ref="DC35:DF35"/>
    <mergeCell ref="BF36:BG36"/>
    <mergeCell ref="BH36:BI36"/>
    <mergeCell ref="BJ36:BL36"/>
    <mergeCell ref="BM36:BO36"/>
    <mergeCell ref="BP36:BR36"/>
    <mergeCell ref="BS36:BU36"/>
    <mergeCell ref="BV36:BX36"/>
    <mergeCell ref="BY36:CA36"/>
    <mergeCell ref="CB36:CD36"/>
    <mergeCell ref="CE36:CG36"/>
    <mergeCell ref="CH36:CJ36"/>
    <mergeCell ref="CL36:CN36"/>
    <mergeCell ref="CP36:CR36"/>
    <mergeCell ref="CT36:CV36"/>
    <mergeCell ref="CX36:CY36"/>
    <mergeCell ref="CZ36:DB36"/>
    <mergeCell ref="DC36:DF36"/>
    <mergeCell ref="CE37:CG37"/>
    <mergeCell ref="CH37:CJ37"/>
    <mergeCell ref="CL37:CN37"/>
    <mergeCell ref="CP37:CR37"/>
    <mergeCell ref="CT37:CV37"/>
    <mergeCell ref="CX37:CY37"/>
    <mergeCell ref="CZ37:DB37"/>
    <mergeCell ref="DC37:DF37"/>
    <mergeCell ref="BF32:BG32"/>
    <mergeCell ref="BH32:BI32"/>
    <mergeCell ref="BJ32:BL32"/>
    <mergeCell ref="BM32:BO32"/>
    <mergeCell ref="BP32:BR32"/>
    <mergeCell ref="BS32:BU32"/>
    <mergeCell ref="BV32:BX32"/>
    <mergeCell ref="BY32:CA32"/>
    <mergeCell ref="CB32:CD32"/>
    <mergeCell ref="CE32:CG32"/>
    <mergeCell ref="CH32:CJ32"/>
    <mergeCell ref="CL32:CN32"/>
    <mergeCell ref="CP32:CR32"/>
    <mergeCell ref="CT32:CV32"/>
    <mergeCell ref="CX32:CY32"/>
    <mergeCell ref="CZ32:DB32"/>
    <mergeCell ref="BF31:BG31"/>
    <mergeCell ref="BH31:BI31"/>
    <mergeCell ref="BJ31:BL31"/>
    <mergeCell ref="BM31:BO31"/>
    <mergeCell ref="BP31:BR31"/>
    <mergeCell ref="BS31:BU31"/>
    <mergeCell ref="BV31:BX31"/>
    <mergeCell ref="BY31:CA31"/>
    <mergeCell ref="CB34:CD34"/>
    <mergeCell ref="DC32:DF32"/>
    <mergeCell ref="BF33:BG33"/>
    <mergeCell ref="BH33:BI33"/>
    <mergeCell ref="BJ33:BL33"/>
    <mergeCell ref="BM33:BO33"/>
    <mergeCell ref="BP33:BR33"/>
    <mergeCell ref="BS33:BU33"/>
    <mergeCell ref="BV33:BX33"/>
    <mergeCell ref="BY33:CA33"/>
    <mergeCell ref="CB33:CD33"/>
    <mergeCell ref="CE33:CG33"/>
    <mergeCell ref="CH33:CJ33"/>
    <mergeCell ref="CL33:CN33"/>
    <mergeCell ref="CP33:CR33"/>
    <mergeCell ref="CT33:CV33"/>
    <mergeCell ref="CX33:CY33"/>
    <mergeCell ref="CZ33:DB33"/>
    <mergeCell ref="DC33:DF33"/>
    <mergeCell ref="CE34:CG34"/>
    <mergeCell ref="CH34:CJ34"/>
    <mergeCell ref="CL34:CN34"/>
    <mergeCell ref="CP34:CR34"/>
    <mergeCell ref="CT34:CV34"/>
    <mergeCell ref="CX34:CY34"/>
    <mergeCell ref="CZ34:DB34"/>
    <mergeCell ref="DC34:DF34"/>
    <mergeCell ref="BF29:BG29"/>
    <mergeCell ref="BH29:BI29"/>
    <mergeCell ref="BJ29:BL29"/>
    <mergeCell ref="BM29:BO29"/>
    <mergeCell ref="BP29:BR29"/>
    <mergeCell ref="BS29:BU29"/>
    <mergeCell ref="BV29:BX29"/>
    <mergeCell ref="BY29:CA29"/>
    <mergeCell ref="CB29:CD29"/>
    <mergeCell ref="CE29:CG29"/>
    <mergeCell ref="CH29:CJ29"/>
    <mergeCell ref="CL29:CN29"/>
    <mergeCell ref="CP29:CR29"/>
    <mergeCell ref="CT29:CV29"/>
    <mergeCell ref="CX29:CY29"/>
    <mergeCell ref="CZ29:DB29"/>
    <mergeCell ref="BF28:BG28"/>
    <mergeCell ref="BH28:BI28"/>
    <mergeCell ref="BJ28:BL28"/>
    <mergeCell ref="BM28:BO28"/>
    <mergeCell ref="BP28:BR28"/>
    <mergeCell ref="BS28:BU28"/>
    <mergeCell ref="BV28:BX28"/>
    <mergeCell ref="BY28:CA28"/>
    <mergeCell ref="CB31:CD31"/>
    <mergeCell ref="DC29:DF29"/>
    <mergeCell ref="BF30:BG30"/>
    <mergeCell ref="BH30:BI30"/>
    <mergeCell ref="BJ30:BL30"/>
    <mergeCell ref="BM30:BO30"/>
    <mergeCell ref="BP30:BR30"/>
    <mergeCell ref="BS30:BU30"/>
    <mergeCell ref="BV30:BX30"/>
    <mergeCell ref="BY30:CA30"/>
    <mergeCell ref="CB30:CD30"/>
    <mergeCell ref="CE30:CG30"/>
    <mergeCell ref="CH30:CJ30"/>
    <mergeCell ref="CL30:CN30"/>
    <mergeCell ref="CP30:CR30"/>
    <mergeCell ref="CT30:CV30"/>
    <mergeCell ref="CX30:CY30"/>
    <mergeCell ref="CZ30:DB30"/>
    <mergeCell ref="DC30:DF30"/>
    <mergeCell ref="CE31:CG31"/>
    <mergeCell ref="CH31:CJ31"/>
    <mergeCell ref="CL31:CN31"/>
    <mergeCell ref="CP31:CR31"/>
    <mergeCell ref="CT31:CV31"/>
    <mergeCell ref="CX31:CY31"/>
    <mergeCell ref="CZ31:DB31"/>
    <mergeCell ref="DC31:DF31"/>
    <mergeCell ref="BF26:BG26"/>
    <mergeCell ref="BH26:BI26"/>
    <mergeCell ref="BJ26:BL26"/>
    <mergeCell ref="BM26:BO26"/>
    <mergeCell ref="BP26:BR26"/>
    <mergeCell ref="BS26:BU26"/>
    <mergeCell ref="BV26:BX26"/>
    <mergeCell ref="BY26:CA26"/>
    <mergeCell ref="CB26:CD26"/>
    <mergeCell ref="CE26:CG26"/>
    <mergeCell ref="CH26:CJ26"/>
    <mergeCell ref="CL26:CN26"/>
    <mergeCell ref="CP26:CR26"/>
    <mergeCell ref="CT26:CV26"/>
    <mergeCell ref="CX26:CY26"/>
    <mergeCell ref="CZ26:DB26"/>
    <mergeCell ref="BF25:BG25"/>
    <mergeCell ref="BH25:BI25"/>
    <mergeCell ref="BJ25:BL25"/>
    <mergeCell ref="BM25:BO25"/>
    <mergeCell ref="BP25:BR25"/>
    <mergeCell ref="BS25:BU25"/>
    <mergeCell ref="BV25:BX25"/>
    <mergeCell ref="BY25:CA25"/>
    <mergeCell ref="CB28:CD28"/>
    <mergeCell ref="DC26:DF26"/>
    <mergeCell ref="BF27:BG27"/>
    <mergeCell ref="BH27:BI27"/>
    <mergeCell ref="BJ27:BL27"/>
    <mergeCell ref="BM27:BO27"/>
    <mergeCell ref="BP27:BR27"/>
    <mergeCell ref="BS27:BU27"/>
    <mergeCell ref="BV27:BX27"/>
    <mergeCell ref="BY27:CA27"/>
    <mergeCell ref="CB27:CD27"/>
    <mergeCell ref="CE27:CG27"/>
    <mergeCell ref="CH27:CJ27"/>
    <mergeCell ref="CL27:CN27"/>
    <mergeCell ref="CP27:CR27"/>
    <mergeCell ref="CT27:CV27"/>
    <mergeCell ref="CX27:CY27"/>
    <mergeCell ref="CZ27:DB27"/>
    <mergeCell ref="DC27:DF27"/>
    <mergeCell ref="CE28:CG28"/>
    <mergeCell ref="CH28:CJ28"/>
    <mergeCell ref="CL28:CN28"/>
    <mergeCell ref="CP28:CR28"/>
    <mergeCell ref="CT28:CV28"/>
    <mergeCell ref="CX28:CY28"/>
    <mergeCell ref="CZ28:DB28"/>
    <mergeCell ref="DC28:DF28"/>
    <mergeCell ref="BF23:BG23"/>
    <mergeCell ref="BH23:BI23"/>
    <mergeCell ref="BJ23:BL23"/>
    <mergeCell ref="BM23:BO23"/>
    <mergeCell ref="BP23:BR23"/>
    <mergeCell ref="BS23:BU23"/>
    <mergeCell ref="BV23:BX23"/>
    <mergeCell ref="BY23:CA23"/>
    <mergeCell ref="CB23:CD23"/>
    <mergeCell ref="CE23:CG23"/>
    <mergeCell ref="CH23:CJ23"/>
    <mergeCell ref="CL23:CN23"/>
    <mergeCell ref="CP23:CR23"/>
    <mergeCell ref="CT23:CV23"/>
    <mergeCell ref="CX23:CY23"/>
    <mergeCell ref="CZ23:DB23"/>
    <mergeCell ref="BF22:BG22"/>
    <mergeCell ref="BH22:BI22"/>
    <mergeCell ref="BJ22:BL22"/>
    <mergeCell ref="BM22:BO22"/>
    <mergeCell ref="BP22:BR22"/>
    <mergeCell ref="BS22:BU22"/>
    <mergeCell ref="BV22:BX22"/>
    <mergeCell ref="BY22:CA22"/>
    <mergeCell ref="CB25:CD25"/>
    <mergeCell ref="DC23:DF23"/>
    <mergeCell ref="BF24:BG24"/>
    <mergeCell ref="BH24:BI24"/>
    <mergeCell ref="BJ24:BL24"/>
    <mergeCell ref="BM24:BO24"/>
    <mergeCell ref="BP24:BR24"/>
    <mergeCell ref="BS24:BU24"/>
    <mergeCell ref="BV24:BX24"/>
    <mergeCell ref="BY24:CA24"/>
    <mergeCell ref="CB24:CD24"/>
    <mergeCell ref="CE24:CG24"/>
    <mergeCell ref="CH24:CJ24"/>
    <mergeCell ref="CL24:CN24"/>
    <mergeCell ref="CP24:CR24"/>
    <mergeCell ref="CT24:CV24"/>
    <mergeCell ref="CX24:CY24"/>
    <mergeCell ref="CZ24:DB24"/>
    <mergeCell ref="DC24:DF24"/>
    <mergeCell ref="CE25:CG25"/>
    <mergeCell ref="CH25:CJ25"/>
    <mergeCell ref="CL25:CN25"/>
    <mergeCell ref="CP25:CR25"/>
    <mergeCell ref="CT25:CV25"/>
    <mergeCell ref="CX25:CY25"/>
    <mergeCell ref="CZ25:DB25"/>
    <mergeCell ref="DC25:DF25"/>
    <mergeCell ref="BF20:BG20"/>
    <mergeCell ref="BH20:BI20"/>
    <mergeCell ref="BJ20:BL20"/>
    <mergeCell ref="BM20:BO20"/>
    <mergeCell ref="BP20:BR20"/>
    <mergeCell ref="BS20:BU20"/>
    <mergeCell ref="BV20:BX20"/>
    <mergeCell ref="BY20:CA20"/>
    <mergeCell ref="CB20:CD20"/>
    <mergeCell ref="CE20:CG20"/>
    <mergeCell ref="CH20:CJ20"/>
    <mergeCell ref="CL20:CN20"/>
    <mergeCell ref="CP20:CR20"/>
    <mergeCell ref="CT20:CV20"/>
    <mergeCell ref="CX20:CY20"/>
    <mergeCell ref="CZ20:DB20"/>
    <mergeCell ref="BF19:BG19"/>
    <mergeCell ref="BH19:BI19"/>
    <mergeCell ref="BJ19:BL19"/>
    <mergeCell ref="BM19:BO19"/>
    <mergeCell ref="BP19:BR19"/>
    <mergeCell ref="BS19:BU19"/>
    <mergeCell ref="BV19:BX19"/>
    <mergeCell ref="BY19:CA19"/>
    <mergeCell ref="CB22:CD22"/>
    <mergeCell ref="DC20:DF20"/>
    <mergeCell ref="BF21:BG21"/>
    <mergeCell ref="BH21:BI21"/>
    <mergeCell ref="BJ21:BL21"/>
    <mergeCell ref="BM21:BO21"/>
    <mergeCell ref="BP21:BR21"/>
    <mergeCell ref="BS21:BU21"/>
    <mergeCell ref="BV21:BX21"/>
    <mergeCell ref="BY21:CA21"/>
    <mergeCell ref="CB21:CD21"/>
    <mergeCell ref="CE21:CG21"/>
    <mergeCell ref="CH21:CJ21"/>
    <mergeCell ref="CL21:CN21"/>
    <mergeCell ref="CP21:CR21"/>
    <mergeCell ref="CT21:CV21"/>
    <mergeCell ref="CX21:CY21"/>
    <mergeCell ref="CZ21:DB21"/>
    <mergeCell ref="DC21:DF21"/>
    <mergeCell ref="CE22:CG22"/>
    <mergeCell ref="CH22:CJ22"/>
    <mergeCell ref="CL22:CN22"/>
    <mergeCell ref="CP22:CR22"/>
    <mergeCell ref="CT22:CV22"/>
    <mergeCell ref="CX22:CY22"/>
    <mergeCell ref="CZ22:DB22"/>
    <mergeCell ref="DC22:DF22"/>
    <mergeCell ref="CX16:CY16"/>
    <mergeCell ref="CZ16:DB16"/>
    <mergeCell ref="DC16:DF16"/>
    <mergeCell ref="BF17:BG17"/>
    <mergeCell ref="BH17:BI17"/>
    <mergeCell ref="BJ17:BL17"/>
    <mergeCell ref="BM17:BO17"/>
    <mergeCell ref="BP17:BR17"/>
    <mergeCell ref="BS17:BU17"/>
    <mergeCell ref="BV17:BX17"/>
    <mergeCell ref="BY17:CA17"/>
    <mergeCell ref="CB17:CD17"/>
    <mergeCell ref="CE17:CG17"/>
    <mergeCell ref="CH17:CJ17"/>
    <mergeCell ref="CL17:CN17"/>
    <mergeCell ref="CP17:CR17"/>
    <mergeCell ref="CT17:CV17"/>
    <mergeCell ref="CX17:CY17"/>
    <mergeCell ref="CZ17:DB17"/>
    <mergeCell ref="BF16:BG16"/>
    <mergeCell ref="BH16:BI16"/>
    <mergeCell ref="BJ16:BL16"/>
    <mergeCell ref="BM16:BO16"/>
    <mergeCell ref="BP16:BR16"/>
    <mergeCell ref="BS16:BU16"/>
    <mergeCell ref="BV16:BX16"/>
    <mergeCell ref="BY16:CA16"/>
    <mergeCell ref="CB19:CD19"/>
    <mergeCell ref="DC17:DF17"/>
    <mergeCell ref="BF18:BG18"/>
    <mergeCell ref="BH18:BI18"/>
    <mergeCell ref="BJ18:BL18"/>
    <mergeCell ref="BM18:BO18"/>
    <mergeCell ref="BP18:BR18"/>
    <mergeCell ref="BS18:BU18"/>
    <mergeCell ref="BV18:BX18"/>
    <mergeCell ref="BY18:CA18"/>
    <mergeCell ref="CB18:CD18"/>
    <mergeCell ref="CE18:CG18"/>
    <mergeCell ref="CH18:CJ18"/>
    <mergeCell ref="CL18:CN18"/>
    <mergeCell ref="CP18:CR18"/>
    <mergeCell ref="CT18:CV18"/>
    <mergeCell ref="CX18:CY18"/>
    <mergeCell ref="CZ18:DB18"/>
    <mergeCell ref="DC18:DF18"/>
    <mergeCell ref="CE19:CG19"/>
    <mergeCell ref="CH19:CJ19"/>
    <mergeCell ref="CL19:CN19"/>
    <mergeCell ref="CP19:CR19"/>
    <mergeCell ref="CT19:CV19"/>
    <mergeCell ref="CX19:CY19"/>
    <mergeCell ref="CZ19:DB19"/>
    <mergeCell ref="DC19:DF19"/>
    <mergeCell ref="C50:BC50"/>
    <mergeCell ref="AM46:AT46"/>
    <mergeCell ref="AU46:AV46"/>
    <mergeCell ref="AW46:AY46"/>
    <mergeCell ref="AZ46:BC46"/>
    <mergeCell ref="A47:F47"/>
    <mergeCell ref="G47:AD47"/>
    <mergeCell ref="AE47:AL47"/>
    <mergeCell ref="AM47:AT47"/>
    <mergeCell ref="AU47:BC47"/>
    <mergeCell ref="A46:F46"/>
    <mergeCell ref="G46:L46"/>
    <mergeCell ref="M46:R46"/>
    <mergeCell ref="S46:X46"/>
    <mergeCell ref="Y46:AD46"/>
    <mergeCell ref="AE46:AL46"/>
    <mergeCell ref="AQ45:AS45"/>
    <mergeCell ref="AU45:AV45"/>
    <mergeCell ref="AW45:AY45"/>
    <mergeCell ref="AZ45:BC45"/>
    <mergeCell ref="P45:R45"/>
    <mergeCell ref="S45:U45"/>
    <mergeCell ref="BD7:DF7"/>
    <mergeCell ref="BD8:BD12"/>
    <mergeCell ref="BE8:BE12"/>
    <mergeCell ref="BF8:BG12"/>
    <mergeCell ref="BH8:BI12"/>
    <mergeCell ref="BJ8:BU8"/>
    <mergeCell ref="BV8:CG8"/>
    <mergeCell ref="CH8:CW8"/>
    <mergeCell ref="CX8:DB8"/>
    <mergeCell ref="DC8:DF12"/>
    <mergeCell ref="BJ9:BO9"/>
    <mergeCell ref="BP9:BU9"/>
    <mergeCell ref="BV9:CA9"/>
    <mergeCell ref="CB9:CG9"/>
    <mergeCell ref="CH9:CO9"/>
    <mergeCell ref="CP9:CW9"/>
    <mergeCell ref="CX9:DB9"/>
    <mergeCell ref="BJ10:BL12"/>
    <mergeCell ref="BM10:BO12"/>
    <mergeCell ref="BP10:BR12"/>
    <mergeCell ref="BS10:BU12"/>
    <mergeCell ref="BV10:BX12"/>
    <mergeCell ref="BY10:CA12"/>
    <mergeCell ref="CB10:CD12"/>
    <mergeCell ref="CX10:CY12"/>
    <mergeCell ref="CZ10:DB12"/>
    <mergeCell ref="BF13:BG13"/>
    <mergeCell ref="BH13:BI13"/>
    <mergeCell ref="CH13:CJ13"/>
    <mergeCell ref="CL13:CN13"/>
    <mergeCell ref="CP13:CR13"/>
    <mergeCell ref="CT13:CV13"/>
    <mergeCell ref="CX13:CY13"/>
    <mergeCell ref="CZ13:DB13"/>
    <mergeCell ref="CE10:CG12"/>
    <mergeCell ref="CH10:CJ12"/>
    <mergeCell ref="CK10:CK13"/>
    <mergeCell ref="CL10:CN12"/>
    <mergeCell ref="CO10:CO13"/>
    <mergeCell ref="CP10:CR12"/>
    <mergeCell ref="CS10:CS13"/>
    <mergeCell ref="CT10:CV12"/>
    <mergeCell ref="V45:X45"/>
    <mergeCell ref="Y45:AA45"/>
    <mergeCell ref="AB45:AD45"/>
    <mergeCell ref="AE45:AG45"/>
    <mergeCell ref="AM44:AO44"/>
    <mergeCell ref="AQ44:AS44"/>
    <mergeCell ref="AU44:AV44"/>
    <mergeCell ref="AW44:AY44"/>
    <mergeCell ref="AZ44:BC44"/>
    <mergeCell ref="C45:D45"/>
    <mergeCell ref="E45:F45"/>
    <mergeCell ref="G45:I45"/>
    <mergeCell ref="J45:L45"/>
    <mergeCell ref="M45:O45"/>
    <mergeCell ref="S44:U44"/>
    <mergeCell ref="V44:X44"/>
    <mergeCell ref="Y44:AA44"/>
    <mergeCell ref="AB44:AD44"/>
    <mergeCell ref="AE44:AG44"/>
    <mergeCell ref="AI44:AK44"/>
    <mergeCell ref="C44:D44"/>
    <mergeCell ref="E44:F44"/>
    <mergeCell ref="G44:I44"/>
    <mergeCell ref="J44:L44"/>
    <mergeCell ref="M44:O44"/>
    <mergeCell ref="P44:R44"/>
    <mergeCell ref="AI45:AK45"/>
    <mergeCell ref="AM45:AO45"/>
    <mergeCell ref="AI43:AK43"/>
    <mergeCell ref="AM43:AO43"/>
    <mergeCell ref="CR3:CT3"/>
    <mergeCell ref="CU3:DF3"/>
    <mergeCell ref="BE4:BG5"/>
    <mergeCell ref="BH4:CM5"/>
    <mergeCell ref="CO4:CT5"/>
    <mergeCell ref="CU4:CX5"/>
    <mergeCell ref="CZ4:DC5"/>
    <mergeCell ref="DD4:DE5"/>
    <mergeCell ref="DF4:DF5"/>
    <mergeCell ref="CW10:CW13"/>
    <mergeCell ref="CB16:CD16"/>
    <mergeCell ref="DC13:DF13"/>
    <mergeCell ref="BF15:BG15"/>
    <mergeCell ref="BH15:BI15"/>
    <mergeCell ref="BJ15:BL15"/>
    <mergeCell ref="BM15:BO15"/>
    <mergeCell ref="BP15:BR15"/>
    <mergeCell ref="BS15:BU15"/>
    <mergeCell ref="BV15:BX15"/>
    <mergeCell ref="BY15:CA15"/>
    <mergeCell ref="CB15:CD15"/>
    <mergeCell ref="CE15:CG15"/>
    <mergeCell ref="CH15:CJ15"/>
    <mergeCell ref="CL15:CN15"/>
    <mergeCell ref="CP15:CR15"/>
    <mergeCell ref="CT15:CV15"/>
    <mergeCell ref="CX15:CY15"/>
    <mergeCell ref="CZ15:DB15"/>
    <mergeCell ref="DC15:DF15"/>
    <mergeCell ref="CE16:CG16"/>
    <mergeCell ref="CH16:CJ16"/>
    <mergeCell ref="CL16:CN16"/>
    <mergeCell ref="CP16:CR16"/>
    <mergeCell ref="CT16:CV16"/>
    <mergeCell ref="AQ43:AS43"/>
    <mergeCell ref="AU43:AV43"/>
    <mergeCell ref="AW43:AY43"/>
    <mergeCell ref="AZ43:BC43"/>
    <mergeCell ref="P43:R43"/>
    <mergeCell ref="S43:U43"/>
    <mergeCell ref="V43:X43"/>
    <mergeCell ref="Y43:AA43"/>
    <mergeCell ref="AB43:AD43"/>
    <mergeCell ref="AE43:AG43"/>
    <mergeCell ref="AM42:AO42"/>
    <mergeCell ref="AQ42:AS42"/>
    <mergeCell ref="AU42:AV42"/>
    <mergeCell ref="AW42:AY42"/>
    <mergeCell ref="AZ42:BC42"/>
    <mergeCell ref="C39:D39"/>
    <mergeCell ref="E39:F39"/>
    <mergeCell ref="G39:I39"/>
    <mergeCell ref="J39:L39"/>
    <mergeCell ref="M39:O39"/>
    <mergeCell ref="C43:D43"/>
    <mergeCell ref="E43:F43"/>
    <mergeCell ref="G43:I43"/>
    <mergeCell ref="J43:L43"/>
    <mergeCell ref="M43:O43"/>
    <mergeCell ref="S42:U42"/>
    <mergeCell ref="V42:X42"/>
    <mergeCell ref="Y42:AA42"/>
    <mergeCell ref="AB42:AD42"/>
    <mergeCell ref="AE42:AG42"/>
    <mergeCell ref="AI42:AK42"/>
    <mergeCell ref="C42:D42"/>
    <mergeCell ref="E42:F42"/>
    <mergeCell ref="G42:I42"/>
    <mergeCell ref="J42:L42"/>
    <mergeCell ref="M42:O42"/>
    <mergeCell ref="P42:R42"/>
    <mergeCell ref="C41:D41"/>
    <mergeCell ref="E41:F41"/>
    <mergeCell ref="G41:I41"/>
    <mergeCell ref="J41:L41"/>
    <mergeCell ref="M41:O41"/>
    <mergeCell ref="S40:U40"/>
    <mergeCell ref="V40:X40"/>
    <mergeCell ref="Y40:AA40"/>
    <mergeCell ref="AB40:AD40"/>
    <mergeCell ref="AE40:AG40"/>
    <mergeCell ref="AI40:AK40"/>
    <mergeCell ref="C40:D40"/>
    <mergeCell ref="E40:F40"/>
    <mergeCell ref="G40:I40"/>
    <mergeCell ref="J40:L40"/>
    <mergeCell ref="M40:O40"/>
    <mergeCell ref="P40:R40"/>
    <mergeCell ref="AI41:AK41"/>
    <mergeCell ref="AI39:AK39"/>
    <mergeCell ref="AM39:AO39"/>
    <mergeCell ref="AQ41:AS41"/>
    <mergeCell ref="AU41:AV41"/>
    <mergeCell ref="AW41:AY41"/>
    <mergeCell ref="AZ41:BC41"/>
    <mergeCell ref="P41:R41"/>
    <mergeCell ref="S41:U41"/>
    <mergeCell ref="V41:X41"/>
    <mergeCell ref="Y41:AA41"/>
    <mergeCell ref="AB41:AD41"/>
    <mergeCell ref="AE41:AG41"/>
    <mergeCell ref="AM40:AO40"/>
    <mergeCell ref="AQ40:AS40"/>
    <mergeCell ref="AU40:AV40"/>
    <mergeCell ref="AW40:AY40"/>
    <mergeCell ref="AZ40:BC40"/>
    <mergeCell ref="AM41:AO41"/>
    <mergeCell ref="AU36:AV36"/>
    <mergeCell ref="AW36:AY36"/>
    <mergeCell ref="AZ36:BC36"/>
    <mergeCell ref="AM37:AO37"/>
    <mergeCell ref="AQ39:AS39"/>
    <mergeCell ref="AU39:AV39"/>
    <mergeCell ref="AW39:AY39"/>
    <mergeCell ref="AZ39:BC39"/>
    <mergeCell ref="P39:R39"/>
    <mergeCell ref="S39:U39"/>
    <mergeCell ref="V39:X39"/>
    <mergeCell ref="Y39:AA39"/>
    <mergeCell ref="AB39:AD39"/>
    <mergeCell ref="AE39:AG39"/>
    <mergeCell ref="AM38:AO38"/>
    <mergeCell ref="AQ38:AS38"/>
    <mergeCell ref="AU38:AV38"/>
    <mergeCell ref="AW38:AY38"/>
    <mergeCell ref="AZ38:BC38"/>
    <mergeCell ref="S38:U38"/>
    <mergeCell ref="V38:X38"/>
    <mergeCell ref="Y38:AA38"/>
    <mergeCell ref="AB38:AD38"/>
    <mergeCell ref="AE38:AG38"/>
    <mergeCell ref="AI38:AK38"/>
    <mergeCell ref="S37:U37"/>
    <mergeCell ref="V37:X37"/>
    <mergeCell ref="Y37:AA37"/>
    <mergeCell ref="AB37:AD37"/>
    <mergeCell ref="AE37:AG37"/>
    <mergeCell ref="AM36:AO36"/>
    <mergeCell ref="AQ36:AS36"/>
    <mergeCell ref="C38:D38"/>
    <mergeCell ref="E38:F38"/>
    <mergeCell ref="G38:I38"/>
    <mergeCell ref="J38:L38"/>
    <mergeCell ref="M38:O38"/>
    <mergeCell ref="P38:R38"/>
    <mergeCell ref="AQ35:AS35"/>
    <mergeCell ref="AU35:AV35"/>
    <mergeCell ref="AW35:AY35"/>
    <mergeCell ref="AZ35:BC35"/>
    <mergeCell ref="P35:R35"/>
    <mergeCell ref="S35:U35"/>
    <mergeCell ref="V35:X35"/>
    <mergeCell ref="Y35:AA35"/>
    <mergeCell ref="AB35:AD35"/>
    <mergeCell ref="AE35:AG35"/>
    <mergeCell ref="AM34:AO34"/>
    <mergeCell ref="AQ34:AS34"/>
    <mergeCell ref="AU34:AV34"/>
    <mergeCell ref="AW34:AY34"/>
    <mergeCell ref="AZ34:BC34"/>
    <mergeCell ref="C31:D31"/>
    <mergeCell ref="E31:F31"/>
    <mergeCell ref="G31:I31"/>
    <mergeCell ref="J31:L31"/>
    <mergeCell ref="M31:O31"/>
    <mergeCell ref="S34:U34"/>
    <mergeCell ref="V34:X34"/>
    <mergeCell ref="Y34:AA34"/>
    <mergeCell ref="AB34:AD34"/>
    <mergeCell ref="AE34:AG34"/>
    <mergeCell ref="AI34:AK34"/>
    <mergeCell ref="C34:D34"/>
    <mergeCell ref="E34:F34"/>
    <mergeCell ref="G34:I34"/>
    <mergeCell ref="J34:L34"/>
    <mergeCell ref="M34:O34"/>
    <mergeCell ref="P34:R34"/>
    <mergeCell ref="C37:D37"/>
    <mergeCell ref="E37:F37"/>
    <mergeCell ref="G37:I37"/>
    <mergeCell ref="J37:L37"/>
    <mergeCell ref="M37:O37"/>
    <mergeCell ref="S36:U36"/>
    <mergeCell ref="V36:X36"/>
    <mergeCell ref="Y36:AA36"/>
    <mergeCell ref="AB36:AD36"/>
    <mergeCell ref="AE36:AG36"/>
    <mergeCell ref="AI36:AK36"/>
    <mergeCell ref="C36:D36"/>
    <mergeCell ref="E36:F36"/>
    <mergeCell ref="G36:I36"/>
    <mergeCell ref="J36:L36"/>
    <mergeCell ref="AQ37:AS37"/>
    <mergeCell ref="M36:O36"/>
    <mergeCell ref="P36:R36"/>
    <mergeCell ref="AI37:AK37"/>
    <mergeCell ref="AI35:AK35"/>
    <mergeCell ref="AM35:AO35"/>
    <mergeCell ref="AQ33:AS33"/>
    <mergeCell ref="AU37:AV37"/>
    <mergeCell ref="AW37:AY37"/>
    <mergeCell ref="AZ37:BC37"/>
    <mergeCell ref="P37:R37"/>
    <mergeCell ref="AU33:AV33"/>
    <mergeCell ref="AW33:AY33"/>
    <mergeCell ref="AZ33:BC33"/>
    <mergeCell ref="P33:R33"/>
    <mergeCell ref="S33:U33"/>
    <mergeCell ref="V33:X33"/>
    <mergeCell ref="Y33:AA33"/>
    <mergeCell ref="AB33:AD33"/>
    <mergeCell ref="AE33:AG33"/>
    <mergeCell ref="AM32:AO32"/>
    <mergeCell ref="AQ32:AS32"/>
    <mergeCell ref="AU32:AV32"/>
    <mergeCell ref="AW32:AY32"/>
    <mergeCell ref="AZ32:BC32"/>
    <mergeCell ref="AM33:AO33"/>
    <mergeCell ref="AQ31:AS31"/>
    <mergeCell ref="AU31:AV31"/>
    <mergeCell ref="AW31:AY31"/>
    <mergeCell ref="AZ31:BC31"/>
    <mergeCell ref="P31:R31"/>
    <mergeCell ref="S31:U31"/>
    <mergeCell ref="V31:X31"/>
    <mergeCell ref="Y31:AA31"/>
    <mergeCell ref="AB31:AD31"/>
    <mergeCell ref="AE31:AG31"/>
    <mergeCell ref="AM30:AO30"/>
    <mergeCell ref="AQ30:AS30"/>
    <mergeCell ref="AU30:AV30"/>
    <mergeCell ref="AW30:AY30"/>
    <mergeCell ref="AZ30:BC30"/>
    <mergeCell ref="S30:U30"/>
    <mergeCell ref="V30:X30"/>
    <mergeCell ref="Y30:AA30"/>
    <mergeCell ref="AB30:AD30"/>
    <mergeCell ref="AE30:AG30"/>
    <mergeCell ref="AI30:AK30"/>
    <mergeCell ref="V29:X29"/>
    <mergeCell ref="Y29:AA29"/>
    <mergeCell ref="AB29:AD29"/>
    <mergeCell ref="AE29:AG29"/>
    <mergeCell ref="AM28:AO28"/>
    <mergeCell ref="AQ28:AS28"/>
    <mergeCell ref="C27:D27"/>
    <mergeCell ref="E27:F27"/>
    <mergeCell ref="G27:I27"/>
    <mergeCell ref="J27:L27"/>
    <mergeCell ref="M27:O27"/>
    <mergeCell ref="C33:D33"/>
    <mergeCell ref="E33:F33"/>
    <mergeCell ref="G33:I33"/>
    <mergeCell ref="J33:L33"/>
    <mergeCell ref="M33:O33"/>
    <mergeCell ref="S32:U32"/>
    <mergeCell ref="V32:X32"/>
    <mergeCell ref="Y32:AA32"/>
    <mergeCell ref="AB32:AD32"/>
    <mergeCell ref="AE32:AG32"/>
    <mergeCell ref="AI32:AK32"/>
    <mergeCell ref="C32:D32"/>
    <mergeCell ref="E32:F32"/>
    <mergeCell ref="G32:I32"/>
    <mergeCell ref="J32:L32"/>
    <mergeCell ref="M32:O32"/>
    <mergeCell ref="P32:R32"/>
    <mergeCell ref="AI33:AK33"/>
    <mergeCell ref="C35:D35"/>
    <mergeCell ref="E35:F35"/>
    <mergeCell ref="G35:I35"/>
    <mergeCell ref="J35:L35"/>
    <mergeCell ref="M35:O35"/>
    <mergeCell ref="AI31:AK31"/>
    <mergeCell ref="AM31:AO31"/>
    <mergeCell ref="AQ29:AS29"/>
    <mergeCell ref="C30:D30"/>
    <mergeCell ref="E30:F30"/>
    <mergeCell ref="AE24:AG24"/>
    <mergeCell ref="AU28:AV28"/>
    <mergeCell ref="AW28:AY28"/>
    <mergeCell ref="AZ28:BC28"/>
    <mergeCell ref="AM29:AO29"/>
    <mergeCell ref="AB26:AD26"/>
    <mergeCell ref="AE26:AG26"/>
    <mergeCell ref="AI26:AK26"/>
    <mergeCell ref="C26:D26"/>
    <mergeCell ref="E26:F26"/>
    <mergeCell ref="G26:I26"/>
    <mergeCell ref="J26:L26"/>
    <mergeCell ref="M26:O26"/>
    <mergeCell ref="P26:R26"/>
    <mergeCell ref="AW25:AY25"/>
    <mergeCell ref="AZ25:BC25"/>
    <mergeCell ref="P25:R25"/>
    <mergeCell ref="S25:U25"/>
    <mergeCell ref="V25:X25"/>
    <mergeCell ref="Y25:AA25"/>
    <mergeCell ref="AB25:AD25"/>
    <mergeCell ref="AE25:AG25"/>
    <mergeCell ref="AM24:AO24"/>
    <mergeCell ref="AQ24:AS24"/>
    <mergeCell ref="AU24:AV24"/>
    <mergeCell ref="G30:I30"/>
    <mergeCell ref="J30:L30"/>
    <mergeCell ref="M30:O30"/>
    <mergeCell ref="P30:R30"/>
    <mergeCell ref="AQ27:AS27"/>
    <mergeCell ref="AU27:AV27"/>
    <mergeCell ref="AW27:AY27"/>
    <mergeCell ref="AZ27:BC27"/>
    <mergeCell ref="P27:R27"/>
    <mergeCell ref="S27:U27"/>
    <mergeCell ref="V27:X27"/>
    <mergeCell ref="Y27:AA27"/>
    <mergeCell ref="AB27:AD27"/>
    <mergeCell ref="AE27:AG27"/>
    <mergeCell ref="C29:D29"/>
    <mergeCell ref="E29:F29"/>
    <mergeCell ref="G29:I29"/>
    <mergeCell ref="J29:L29"/>
    <mergeCell ref="M29:O29"/>
    <mergeCell ref="S28:U28"/>
    <mergeCell ref="V28:X28"/>
    <mergeCell ref="Y28:AA28"/>
    <mergeCell ref="AB28:AD28"/>
    <mergeCell ref="AE28:AG28"/>
    <mergeCell ref="AI28:AK28"/>
    <mergeCell ref="C28:D28"/>
    <mergeCell ref="E28:F28"/>
    <mergeCell ref="G28:I28"/>
    <mergeCell ref="J28:L28"/>
    <mergeCell ref="M28:O28"/>
    <mergeCell ref="P28:R28"/>
    <mergeCell ref="AI29:AK29"/>
    <mergeCell ref="AI27:AK27"/>
    <mergeCell ref="AM27:AO27"/>
    <mergeCell ref="AU29:AV29"/>
    <mergeCell ref="AW29:AY29"/>
    <mergeCell ref="AZ29:BC29"/>
    <mergeCell ref="P29:R29"/>
    <mergeCell ref="S29:U29"/>
    <mergeCell ref="S23:U23"/>
    <mergeCell ref="V23:X23"/>
    <mergeCell ref="Y23:AA23"/>
    <mergeCell ref="AB23:AD23"/>
    <mergeCell ref="AE23:AG23"/>
    <mergeCell ref="AM22:AO22"/>
    <mergeCell ref="AQ22:AS22"/>
    <mergeCell ref="AU22:AV22"/>
    <mergeCell ref="AW22:AY22"/>
    <mergeCell ref="AZ22:BC22"/>
    <mergeCell ref="S21:U21"/>
    <mergeCell ref="V21:X21"/>
    <mergeCell ref="Y21:AA21"/>
    <mergeCell ref="AB21:AD21"/>
    <mergeCell ref="AE21:AG21"/>
    <mergeCell ref="C23:D23"/>
    <mergeCell ref="E23:F23"/>
    <mergeCell ref="G23:I23"/>
    <mergeCell ref="J23:L23"/>
    <mergeCell ref="M23:O23"/>
    <mergeCell ref="S26:U26"/>
    <mergeCell ref="V26:X26"/>
    <mergeCell ref="Y26:AA26"/>
    <mergeCell ref="C18:D18"/>
    <mergeCell ref="E18:F18"/>
    <mergeCell ref="G18:I18"/>
    <mergeCell ref="J18:L18"/>
    <mergeCell ref="M18:O18"/>
    <mergeCell ref="P18:R18"/>
    <mergeCell ref="S22:U22"/>
    <mergeCell ref="V22:X22"/>
    <mergeCell ref="Y22:AA22"/>
    <mergeCell ref="AB22:AD22"/>
    <mergeCell ref="AE22:AG22"/>
    <mergeCell ref="AI22:AK22"/>
    <mergeCell ref="C22:D22"/>
    <mergeCell ref="E22:F22"/>
    <mergeCell ref="G22:I22"/>
    <mergeCell ref="J22:L22"/>
    <mergeCell ref="M22:O22"/>
    <mergeCell ref="P22:R22"/>
    <mergeCell ref="AQ25:AS25"/>
    <mergeCell ref="C25:D25"/>
    <mergeCell ref="E25:F25"/>
    <mergeCell ref="G25:I25"/>
    <mergeCell ref="J25:L25"/>
    <mergeCell ref="M25:O25"/>
    <mergeCell ref="AI24:AK24"/>
    <mergeCell ref="C24:D24"/>
    <mergeCell ref="E24:F24"/>
    <mergeCell ref="G24:I24"/>
    <mergeCell ref="J24:L24"/>
    <mergeCell ref="M24:O24"/>
    <mergeCell ref="P24:R24"/>
    <mergeCell ref="AI25:AK25"/>
    <mergeCell ref="AM26:AO26"/>
    <mergeCell ref="AQ26:AS26"/>
    <mergeCell ref="AU26:AV26"/>
    <mergeCell ref="AW26:AY26"/>
    <mergeCell ref="AZ26:BC26"/>
    <mergeCell ref="S24:U24"/>
    <mergeCell ref="V24:X24"/>
    <mergeCell ref="Y24:AA24"/>
    <mergeCell ref="AB24:AD24"/>
    <mergeCell ref="V17:X17"/>
    <mergeCell ref="Y17:AA17"/>
    <mergeCell ref="AB17:AD17"/>
    <mergeCell ref="AE17:AG17"/>
    <mergeCell ref="AM18:AO18"/>
    <mergeCell ref="AQ18:AS18"/>
    <mergeCell ref="AU18:AV18"/>
    <mergeCell ref="AI19:AK19"/>
    <mergeCell ref="AM19:AO19"/>
    <mergeCell ref="AQ19:AS19"/>
    <mergeCell ref="AU19:AV19"/>
    <mergeCell ref="AI23:AK23"/>
    <mergeCell ref="AM23:AO23"/>
    <mergeCell ref="AQ21:AS21"/>
    <mergeCell ref="AU25:AV25"/>
    <mergeCell ref="AW19:AY19"/>
    <mergeCell ref="AZ19:BC19"/>
    <mergeCell ref="P19:R19"/>
    <mergeCell ref="S19:U19"/>
    <mergeCell ref="V19:X19"/>
    <mergeCell ref="Y19:AA19"/>
    <mergeCell ref="AB19:AD19"/>
    <mergeCell ref="AE19:AG19"/>
    <mergeCell ref="C19:D19"/>
    <mergeCell ref="E19:F19"/>
    <mergeCell ref="G19:I19"/>
    <mergeCell ref="J19:L19"/>
    <mergeCell ref="M19:O19"/>
    <mergeCell ref="C21:D21"/>
    <mergeCell ref="E21:F21"/>
    <mergeCell ref="G21:I21"/>
    <mergeCell ref="J21:L21"/>
    <mergeCell ref="M21:O21"/>
    <mergeCell ref="S20:U20"/>
    <mergeCell ref="V20:X20"/>
    <mergeCell ref="Y20:AA20"/>
    <mergeCell ref="AB20:AD20"/>
    <mergeCell ref="AE20:AG20"/>
    <mergeCell ref="AI20:AK20"/>
    <mergeCell ref="C20:D20"/>
    <mergeCell ref="E20:F20"/>
    <mergeCell ref="G20:I20"/>
    <mergeCell ref="J20:L20"/>
    <mergeCell ref="M20:O20"/>
    <mergeCell ref="P20:R20"/>
    <mergeCell ref="AI21:AK21"/>
    <mergeCell ref="AU21:AV21"/>
    <mergeCell ref="AW21:AY21"/>
    <mergeCell ref="AZ21:BC21"/>
    <mergeCell ref="P21:R21"/>
    <mergeCell ref="AM20:AO20"/>
    <mergeCell ref="AQ20:AS20"/>
    <mergeCell ref="AU20:AV20"/>
    <mergeCell ref="AW20:AY20"/>
    <mergeCell ref="AZ20:BC20"/>
    <mergeCell ref="AM21:AO21"/>
    <mergeCell ref="AW24:AY24"/>
    <mergeCell ref="AZ24:BC24"/>
    <mergeCell ref="AM25:AO25"/>
    <mergeCell ref="AQ23:AS23"/>
    <mergeCell ref="AU23:AV23"/>
    <mergeCell ref="AW23:AY23"/>
    <mergeCell ref="AZ23:BC23"/>
    <mergeCell ref="P23:R23"/>
    <mergeCell ref="M16:O16"/>
    <mergeCell ref="P16:R16"/>
    <mergeCell ref="V15:X15"/>
    <mergeCell ref="Y15:AA15"/>
    <mergeCell ref="AB15:AD15"/>
    <mergeCell ref="AU13:AV13"/>
    <mergeCell ref="AW13:AY13"/>
    <mergeCell ref="AZ13:BC13"/>
    <mergeCell ref="C15:D15"/>
    <mergeCell ref="E15:F15"/>
    <mergeCell ref="G15:I15"/>
    <mergeCell ref="J15:L15"/>
    <mergeCell ref="M15:O15"/>
    <mergeCell ref="P15:R15"/>
    <mergeCell ref="S15:U15"/>
    <mergeCell ref="AQ15:AS15"/>
    <mergeCell ref="AU15:AV15"/>
    <mergeCell ref="AW15:AY15"/>
    <mergeCell ref="AZ15:BC15"/>
    <mergeCell ref="AE15:AG15"/>
    <mergeCell ref="AI15:AK15"/>
    <mergeCell ref="AM15:AO15"/>
    <mergeCell ref="C13:D13"/>
    <mergeCell ref="E13:F13"/>
    <mergeCell ref="AE13:AG13"/>
    <mergeCell ref="AI13:AK13"/>
    <mergeCell ref="AM13:AO13"/>
    <mergeCell ref="AQ13:AS13"/>
    <mergeCell ref="AW18:AY18"/>
    <mergeCell ref="AZ18:BC18"/>
    <mergeCell ref="AE18:AG18"/>
    <mergeCell ref="AI18:AK18"/>
    <mergeCell ref="AM16:AO16"/>
    <mergeCell ref="AQ16:AS16"/>
    <mergeCell ref="AU16:AV16"/>
    <mergeCell ref="AW16:AY16"/>
    <mergeCell ref="AZ16:BC16"/>
    <mergeCell ref="C17:D17"/>
    <mergeCell ref="E17:F17"/>
    <mergeCell ref="G17:I17"/>
    <mergeCell ref="J17:L17"/>
    <mergeCell ref="M17:O17"/>
    <mergeCell ref="S16:U16"/>
    <mergeCell ref="V16:X16"/>
    <mergeCell ref="Y16:AA16"/>
    <mergeCell ref="AB16:AD16"/>
    <mergeCell ref="AE16:AG16"/>
    <mergeCell ref="AI16:AK16"/>
    <mergeCell ref="AI17:AK17"/>
    <mergeCell ref="AM17:AO17"/>
    <mergeCell ref="AQ17:AS17"/>
    <mergeCell ref="AU17:AV17"/>
    <mergeCell ref="AW17:AY17"/>
    <mergeCell ref="AZ17:BC17"/>
    <mergeCell ref="P17:R17"/>
    <mergeCell ref="S17:U17"/>
    <mergeCell ref="C16:D16"/>
    <mergeCell ref="E16:F16"/>
    <mergeCell ref="G16:I16"/>
    <mergeCell ref="J16:L16"/>
    <mergeCell ref="S18:U18"/>
    <mergeCell ref="V18:X18"/>
    <mergeCell ref="Y18:AA18"/>
    <mergeCell ref="AB18:AD18"/>
    <mergeCell ref="AQ10:AS12"/>
    <mergeCell ref="AT10:AT13"/>
    <mergeCell ref="AU10:AV12"/>
    <mergeCell ref="AW10:AY12"/>
    <mergeCell ref="AO3:AQ3"/>
    <mergeCell ref="AR3:BC3"/>
    <mergeCell ref="B4:D5"/>
    <mergeCell ref="E4:AJ5"/>
    <mergeCell ref="AL4:AQ5"/>
    <mergeCell ref="AR4:AU5"/>
    <mergeCell ref="AW4:AZ5"/>
    <mergeCell ref="BA4:BB5"/>
    <mergeCell ref="BC4:BC5"/>
    <mergeCell ref="GX3:GZ3"/>
    <mergeCell ref="HA3:HL3"/>
    <mergeCell ref="FK4:FM5"/>
    <mergeCell ref="FN4:GS5"/>
    <mergeCell ref="GU4:GZ5"/>
    <mergeCell ref="HA4:HD5"/>
    <mergeCell ref="HF4:HI5"/>
    <mergeCell ref="HJ4:HK5"/>
    <mergeCell ref="HL4:HL5"/>
    <mergeCell ref="FJ7:HL7"/>
    <mergeCell ref="FJ8:FJ12"/>
    <mergeCell ref="FK8:FK12"/>
    <mergeCell ref="FL8:FM12"/>
    <mergeCell ref="FN8:FO12"/>
    <mergeCell ref="FP8:GA8"/>
    <mergeCell ref="GB8:GM8"/>
    <mergeCell ref="GN8:HC8"/>
    <mergeCell ref="HD8:HH8"/>
    <mergeCell ref="HI8:HL12"/>
    <mergeCell ref="AE10:AG12"/>
    <mergeCell ref="AH10:AH13"/>
    <mergeCell ref="AI10:AK12"/>
    <mergeCell ref="AL10:AL13"/>
    <mergeCell ref="AM10:AO12"/>
    <mergeCell ref="AP10:AP13"/>
    <mergeCell ref="M10:O12"/>
    <mergeCell ref="P10:R12"/>
    <mergeCell ref="S10:U12"/>
    <mergeCell ref="V10:X12"/>
    <mergeCell ref="Y10:AA12"/>
    <mergeCell ref="AB10:AD12"/>
    <mergeCell ref="A7:BC7"/>
    <mergeCell ref="A8:A12"/>
    <mergeCell ref="B8:B12"/>
    <mergeCell ref="C8:D12"/>
    <mergeCell ref="E8:F12"/>
    <mergeCell ref="G8:R8"/>
    <mergeCell ref="S8:AD8"/>
    <mergeCell ref="AE8:AT8"/>
    <mergeCell ref="AU8:AY8"/>
    <mergeCell ref="AZ8:BC12"/>
    <mergeCell ref="G9:L9"/>
    <mergeCell ref="M9:R9"/>
    <mergeCell ref="S9:X9"/>
    <mergeCell ref="Y9:AD9"/>
    <mergeCell ref="AE9:AL9"/>
    <mergeCell ref="AM9:AT9"/>
    <mergeCell ref="AU9:AY9"/>
    <mergeCell ref="G10:I12"/>
    <mergeCell ref="J10:L12"/>
    <mergeCell ref="FL13:FM13"/>
    <mergeCell ref="FN13:FO13"/>
    <mergeCell ref="GN13:GP13"/>
    <mergeCell ref="GR13:GT13"/>
    <mergeCell ref="GV13:GX13"/>
    <mergeCell ref="GZ13:HB13"/>
    <mergeCell ref="HD13:HE13"/>
    <mergeCell ref="HF13:HH13"/>
    <mergeCell ref="HI13:HL13"/>
    <mergeCell ref="FL15:FM15"/>
    <mergeCell ref="FN15:FO15"/>
    <mergeCell ref="FP15:FR15"/>
    <mergeCell ref="FS15:FU15"/>
    <mergeCell ref="FV15:FX15"/>
    <mergeCell ref="FY15:GA15"/>
    <mergeCell ref="GB15:GD15"/>
    <mergeCell ref="GE15:GG15"/>
    <mergeCell ref="GH15:GJ15"/>
    <mergeCell ref="GK15:GM15"/>
    <mergeCell ref="GN15:GP15"/>
    <mergeCell ref="GR15:GT15"/>
    <mergeCell ref="GV15:GX15"/>
    <mergeCell ref="GZ15:HB15"/>
    <mergeCell ref="HD15:HE15"/>
    <mergeCell ref="HF15:HH15"/>
    <mergeCell ref="HI15:HL15"/>
    <mergeCell ref="FP9:FU9"/>
    <mergeCell ref="FV9:GA9"/>
    <mergeCell ref="GB9:GG9"/>
    <mergeCell ref="GH9:GM9"/>
    <mergeCell ref="GN9:GU9"/>
    <mergeCell ref="GV9:HC9"/>
    <mergeCell ref="HD9:HH9"/>
    <mergeCell ref="FP10:FR12"/>
    <mergeCell ref="FS10:FU12"/>
    <mergeCell ref="FV10:FX12"/>
    <mergeCell ref="FY10:GA12"/>
    <mergeCell ref="GB10:GD12"/>
    <mergeCell ref="GE10:GG12"/>
    <mergeCell ref="GH10:GJ12"/>
    <mergeCell ref="GK10:GM12"/>
    <mergeCell ref="GN10:GP12"/>
    <mergeCell ref="GQ10:GQ13"/>
    <mergeCell ref="GR10:GT12"/>
    <mergeCell ref="GU10:GU13"/>
    <mergeCell ref="GV10:GX12"/>
    <mergeCell ref="GY10:GY13"/>
    <mergeCell ref="GZ10:HB12"/>
    <mergeCell ref="HC10:HC13"/>
    <mergeCell ref="HD10:HE12"/>
    <mergeCell ref="HF10:HH12"/>
    <mergeCell ref="FL17:FM17"/>
    <mergeCell ref="FN17:FO17"/>
    <mergeCell ref="FP17:FR17"/>
    <mergeCell ref="FS17:FU17"/>
    <mergeCell ref="FV17:FX17"/>
    <mergeCell ref="FY17:GA17"/>
    <mergeCell ref="GB17:GD17"/>
    <mergeCell ref="GE17:GG17"/>
    <mergeCell ref="GH17:GJ17"/>
    <mergeCell ref="GK17:GM17"/>
    <mergeCell ref="GN17:GP17"/>
    <mergeCell ref="GR17:GT17"/>
    <mergeCell ref="GV17:GX17"/>
    <mergeCell ref="GZ17:HB17"/>
    <mergeCell ref="HD17:HE17"/>
    <mergeCell ref="HF17:HH17"/>
    <mergeCell ref="HI17:HL17"/>
    <mergeCell ref="FL16:FM16"/>
    <mergeCell ref="FN16:FO16"/>
    <mergeCell ref="FP16:FR16"/>
    <mergeCell ref="FS16:FU16"/>
    <mergeCell ref="FV16:FX16"/>
    <mergeCell ref="FY16:GA16"/>
    <mergeCell ref="GB16:GD16"/>
    <mergeCell ref="GE16:GG16"/>
    <mergeCell ref="GH16:GJ16"/>
    <mergeCell ref="GK16:GM16"/>
    <mergeCell ref="GN16:GP16"/>
    <mergeCell ref="GR16:GT16"/>
    <mergeCell ref="GV16:GX16"/>
    <mergeCell ref="GZ16:HB16"/>
    <mergeCell ref="HD16:HE16"/>
    <mergeCell ref="HF16:HH16"/>
    <mergeCell ref="HI16:HL16"/>
    <mergeCell ref="FL19:FM19"/>
    <mergeCell ref="FN19:FO19"/>
    <mergeCell ref="FP19:FR19"/>
    <mergeCell ref="FS19:FU19"/>
    <mergeCell ref="FV19:FX19"/>
    <mergeCell ref="FY19:GA19"/>
    <mergeCell ref="GB19:GD19"/>
    <mergeCell ref="GE19:GG19"/>
    <mergeCell ref="GH19:GJ19"/>
    <mergeCell ref="GK19:GM19"/>
    <mergeCell ref="GN19:GP19"/>
    <mergeCell ref="GR19:GT19"/>
    <mergeCell ref="GV19:GX19"/>
    <mergeCell ref="GZ19:HB19"/>
    <mergeCell ref="HD19:HE19"/>
    <mergeCell ref="HF19:HH19"/>
    <mergeCell ref="HI19:HL19"/>
    <mergeCell ref="FL18:FM18"/>
    <mergeCell ref="FN18:FO18"/>
    <mergeCell ref="FP18:FR18"/>
    <mergeCell ref="FS18:FU18"/>
    <mergeCell ref="FV18:FX18"/>
    <mergeCell ref="FY18:GA18"/>
    <mergeCell ref="GB18:GD18"/>
    <mergeCell ref="GE18:GG18"/>
    <mergeCell ref="GH18:GJ18"/>
    <mergeCell ref="GK18:GM18"/>
    <mergeCell ref="GN18:GP18"/>
    <mergeCell ref="GR18:GT18"/>
    <mergeCell ref="GV18:GX18"/>
    <mergeCell ref="GZ18:HB18"/>
    <mergeCell ref="HD18:HE18"/>
    <mergeCell ref="HF18:HH18"/>
    <mergeCell ref="HI18:HL18"/>
    <mergeCell ref="FL21:FM21"/>
    <mergeCell ref="FN21:FO21"/>
    <mergeCell ref="FP21:FR21"/>
    <mergeCell ref="FS21:FU21"/>
    <mergeCell ref="FV21:FX21"/>
    <mergeCell ref="FY21:GA21"/>
    <mergeCell ref="GB21:GD21"/>
    <mergeCell ref="GE21:GG21"/>
    <mergeCell ref="GH21:GJ21"/>
    <mergeCell ref="GK21:GM21"/>
    <mergeCell ref="GN21:GP21"/>
    <mergeCell ref="GR21:GT21"/>
    <mergeCell ref="GV21:GX21"/>
    <mergeCell ref="GZ21:HB21"/>
    <mergeCell ref="HD21:HE21"/>
    <mergeCell ref="HF21:HH21"/>
    <mergeCell ref="HI21:HL21"/>
    <mergeCell ref="FL20:FM20"/>
    <mergeCell ref="FN20:FO20"/>
    <mergeCell ref="FP20:FR20"/>
    <mergeCell ref="FS20:FU20"/>
    <mergeCell ref="FV20:FX20"/>
    <mergeCell ref="FY20:GA20"/>
    <mergeCell ref="GB20:GD20"/>
    <mergeCell ref="GE20:GG20"/>
    <mergeCell ref="GH20:GJ20"/>
    <mergeCell ref="GK20:GM20"/>
    <mergeCell ref="GN20:GP20"/>
    <mergeCell ref="GR20:GT20"/>
    <mergeCell ref="GV20:GX20"/>
    <mergeCell ref="GZ20:HB20"/>
    <mergeCell ref="HD20:HE20"/>
    <mergeCell ref="HF20:HH20"/>
    <mergeCell ref="HI20:HL20"/>
    <mergeCell ref="FL23:FM23"/>
    <mergeCell ref="FN23:FO23"/>
    <mergeCell ref="FP23:FR23"/>
    <mergeCell ref="FS23:FU23"/>
    <mergeCell ref="FV23:FX23"/>
    <mergeCell ref="FY23:GA23"/>
    <mergeCell ref="GB23:GD23"/>
    <mergeCell ref="GE23:GG23"/>
    <mergeCell ref="GH23:GJ23"/>
    <mergeCell ref="GK23:GM23"/>
    <mergeCell ref="GN23:GP23"/>
    <mergeCell ref="GR23:GT23"/>
    <mergeCell ref="GV23:GX23"/>
    <mergeCell ref="GZ23:HB23"/>
    <mergeCell ref="HD23:HE23"/>
    <mergeCell ref="HF23:HH23"/>
    <mergeCell ref="HI23:HL23"/>
    <mergeCell ref="FL22:FM22"/>
    <mergeCell ref="FN22:FO22"/>
    <mergeCell ref="FP22:FR22"/>
    <mergeCell ref="FS22:FU22"/>
    <mergeCell ref="FV22:FX22"/>
    <mergeCell ref="FY22:GA22"/>
    <mergeCell ref="GB22:GD22"/>
    <mergeCell ref="GE22:GG22"/>
    <mergeCell ref="GH22:GJ22"/>
    <mergeCell ref="GK22:GM22"/>
    <mergeCell ref="GN22:GP22"/>
    <mergeCell ref="GR22:GT22"/>
    <mergeCell ref="GV22:GX22"/>
    <mergeCell ref="GZ22:HB22"/>
    <mergeCell ref="HD22:HE22"/>
    <mergeCell ref="HF22:HH22"/>
    <mergeCell ref="HI22:HL22"/>
    <mergeCell ref="FL25:FM25"/>
    <mergeCell ref="FN25:FO25"/>
    <mergeCell ref="FP25:FR25"/>
    <mergeCell ref="FS25:FU25"/>
    <mergeCell ref="FV25:FX25"/>
    <mergeCell ref="FY25:GA25"/>
    <mergeCell ref="GB25:GD25"/>
    <mergeCell ref="GE25:GG25"/>
    <mergeCell ref="GH25:GJ25"/>
    <mergeCell ref="GK25:GM25"/>
    <mergeCell ref="GN25:GP25"/>
    <mergeCell ref="GR25:GT25"/>
    <mergeCell ref="GV25:GX25"/>
    <mergeCell ref="GZ25:HB25"/>
    <mergeCell ref="HD25:HE25"/>
    <mergeCell ref="HF25:HH25"/>
    <mergeCell ref="HI25:HL25"/>
    <mergeCell ref="FL24:FM24"/>
    <mergeCell ref="FN24:FO24"/>
    <mergeCell ref="FP24:FR24"/>
    <mergeCell ref="FS24:FU24"/>
    <mergeCell ref="FV24:FX24"/>
    <mergeCell ref="FY24:GA24"/>
    <mergeCell ref="GB24:GD24"/>
    <mergeCell ref="GE24:GG24"/>
    <mergeCell ref="GH24:GJ24"/>
    <mergeCell ref="GK24:GM24"/>
    <mergeCell ref="GN24:GP24"/>
    <mergeCell ref="GR24:GT24"/>
    <mergeCell ref="GV24:GX24"/>
    <mergeCell ref="GZ24:HB24"/>
    <mergeCell ref="HD24:HE24"/>
    <mergeCell ref="HF24:HH24"/>
    <mergeCell ref="HI24:HL24"/>
    <mergeCell ref="FL27:FM27"/>
    <mergeCell ref="FN27:FO27"/>
    <mergeCell ref="FP27:FR27"/>
    <mergeCell ref="FS27:FU27"/>
    <mergeCell ref="FV27:FX27"/>
    <mergeCell ref="FY27:GA27"/>
    <mergeCell ref="GB27:GD27"/>
    <mergeCell ref="GE27:GG27"/>
    <mergeCell ref="GH27:GJ27"/>
    <mergeCell ref="GK27:GM27"/>
    <mergeCell ref="GN27:GP27"/>
    <mergeCell ref="GR27:GT27"/>
    <mergeCell ref="GV27:GX27"/>
    <mergeCell ref="GZ27:HB27"/>
    <mergeCell ref="HD27:HE27"/>
    <mergeCell ref="HF27:HH27"/>
    <mergeCell ref="HI27:HL27"/>
    <mergeCell ref="FL26:FM26"/>
    <mergeCell ref="FN26:FO26"/>
    <mergeCell ref="FP26:FR26"/>
    <mergeCell ref="FS26:FU26"/>
    <mergeCell ref="FV26:FX26"/>
    <mergeCell ref="FY26:GA26"/>
    <mergeCell ref="GB26:GD26"/>
    <mergeCell ref="GE26:GG26"/>
    <mergeCell ref="GH26:GJ26"/>
    <mergeCell ref="GK26:GM26"/>
    <mergeCell ref="GN26:GP26"/>
    <mergeCell ref="GR26:GT26"/>
    <mergeCell ref="GV26:GX26"/>
    <mergeCell ref="GZ26:HB26"/>
    <mergeCell ref="HD26:HE26"/>
    <mergeCell ref="HF26:HH26"/>
    <mergeCell ref="HI26:HL26"/>
    <mergeCell ref="FL29:FM29"/>
    <mergeCell ref="FN29:FO29"/>
    <mergeCell ref="FP29:FR29"/>
    <mergeCell ref="FS29:FU29"/>
    <mergeCell ref="FV29:FX29"/>
    <mergeCell ref="FY29:GA29"/>
    <mergeCell ref="GB29:GD29"/>
    <mergeCell ref="GE29:GG29"/>
    <mergeCell ref="GH29:GJ29"/>
    <mergeCell ref="GK29:GM29"/>
    <mergeCell ref="GN29:GP29"/>
    <mergeCell ref="GR29:GT29"/>
    <mergeCell ref="GV29:GX29"/>
    <mergeCell ref="GZ29:HB29"/>
    <mergeCell ref="HD29:HE29"/>
    <mergeCell ref="HF29:HH29"/>
    <mergeCell ref="HI29:HL29"/>
    <mergeCell ref="FL28:FM28"/>
    <mergeCell ref="FN28:FO28"/>
    <mergeCell ref="FP28:FR28"/>
    <mergeCell ref="FS28:FU28"/>
    <mergeCell ref="FV28:FX28"/>
    <mergeCell ref="FY28:GA28"/>
    <mergeCell ref="GB28:GD28"/>
    <mergeCell ref="GE28:GG28"/>
    <mergeCell ref="GH28:GJ28"/>
    <mergeCell ref="GK28:GM28"/>
    <mergeCell ref="GN28:GP28"/>
    <mergeCell ref="GR28:GT28"/>
    <mergeCell ref="GV28:GX28"/>
    <mergeCell ref="GZ28:HB28"/>
    <mergeCell ref="HD28:HE28"/>
    <mergeCell ref="HF28:HH28"/>
    <mergeCell ref="HI28:HL28"/>
    <mergeCell ref="FL31:FM31"/>
    <mergeCell ref="FN31:FO31"/>
    <mergeCell ref="FP31:FR31"/>
    <mergeCell ref="FS31:FU31"/>
    <mergeCell ref="FV31:FX31"/>
    <mergeCell ref="FY31:GA31"/>
    <mergeCell ref="GB31:GD31"/>
    <mergeCell ref="GE31:GG31"/>
    <mergeCell ref="GH31:GJ31"/>
    <mergeCell ref="GK31:GM31"/>
    <mergeCell ref="GN31:GP31"/>
    <mergeCell ref="GR31:GT31"/>
    <mergeCell ref="GV31:GX31"/>
    <mergeCell ref="GZ31:HB31"/>
    <mergeCell ref="HD31:HE31"/>
    <mergeCell ref="HF31:HH31"/>
    <mergeCell ref="HI31:HL31"/>
    <mergeCell ref="FL30:FM30"/>
    <mergeCell ref="FN30:FO30"/>
    <mergeCell ref="FP30:FR30"/>
    <mergeCell ref="FS30:FU30"/>
    <mergeCell ref="FV30:FX30"/>
    <mergeCell ref="FY30:GA30"/>
    <mergeCell ref="GB30:GD30"/>
    <mergeCell ref="GE30:GG30"/>
    <mergeCell ref="GH30:GJ30"/>
    <mergeCell ref="GK30:GM30"/>
    <mergeCell ref="GN30:GP30"/>
    <mergeCell ref="GR30:GT30"/>
    <mergeCell ref="GV30:GX30"/>
    <mergeCell ref="GZ30:HB30"/>
    <mergeCell ref="HD30:HE30"/>
    <mergeCell ref="HF30:HH30"/>
    <mergeCell ref="HI30:HL30"/>
    <mergeCell ref="FL33:FM33"/>
    <mergeCell ref="FN33:FO33"/>
    <mergeCell ref="FP33:FR33"/>
    <mergeCell ref="FS33:FU33"/>
    <mergeCell ref="FV33:FX33"/>
    <mergeCell ref="FY33:GA33"/>
    <mergeCell ref="GB33:GD33"/>
    <mergeCell ref="GE33:GG33"/>
    <mergeCell ref="GH33:GJ33"/>
    <mergeCell ref="GK33:GM33"/>
    <mergeCell ref="GN33:GP33"/>
    <mergeCell ref="GR33:GT33"/>
    <mergeCell ref="GV33:GX33"/>
    <mergeCell ref="GZ33:HB33"/>
    <mergeCell ref="HD33:HE33"/>
    <mergeCell ref="HF33:HH33"/>
    <mergeCell ref="HI33:HL33"/>
    <mergeCell ref="FL32:FM32"/>
    <mergeCell ref="FN32:FO32"/>
    <mergeCell ref="FP32:FR32"/>
    <mergeCell ref="FS32:FU32"/>
    <mergeCell ref="FV32:FX32"/>
    <mergeCell ref="FY32:GA32"/>
    <mergeCell ref="GB32:GD32"/>
    <mergeCell ref="GE32:GG32"/>
    <mergeCell ref="GH32:GJ32"/>
    <mergeCell ref="GK32:GM32"/>
    <mergeCell ref="GN32:GP32"/>
    <mergeCell ref="GR32:GT32"/>
    <mergeCell ref="GV32:GX32"/>
    <mergeCell ref="GZ32:HB32"/>
    <mergeCell ref="HD32:HE32"/>
    <mergeCell ref="HF32:HH32"/>
    <mergeCell ref="HI32:HL32"/>
    <mergeCell ref="FL35:FM35"/>
    <mergeCell ref="FN35:FO35"/>
    <mergeCell ref="FP35:FR35"/>
    <mergeCell ref="FS35:FU35"/>
    <mergeCell ref="FV35:FX35"/>
    <mergeCell ref="FY35:GA35"/>
    <mergeCell ref="GB35:GD35"/>
    <mergeCell ref="GE35:GG35"/>
    <mergeCell ref="GH35:GJ35"/>
    <mergeCell ref="GK35:GM35"/>
    <mergeCell ref="GN35:GP35"/>
    <mergeCell ref="GR35:GT35"/>
    <mergeCell ref="GV35:GX35"/>
    <mergeCell ref="GZ35:HB35"/>
    <mergeCell ref="HD35:HE35"/>
    <mergeCell ref="HF35:HH35"/>
    <mergeCell ref="HI35:HL35"/>
    <mergeCell ref="FL34:FM34"/>
    <mergeCell ref="FN34:FO34"/>
    <mergeCell ref="FP34:FR34"/>
    <mergeCell ref="FS34:FU34"/>
    <mergeCell ref="FV34:FX34"/>
    <mergeCell ref="FY34:GA34"/>
    <mergeCell ref="GB34:GD34"/>
    <mergeCell ref="GE34:GG34"/>
    <mergeCell ref="GH34:GJ34"/>
    <mergeCell ref="GK34:GM34"/>
    <mergeCell ref="GN34:GP34"/>
    <mergeCell ref="GR34:GT34"/>
    <mergeCell ref="GV34:GX34"/>
    <mergeCell ref="GZ34:HB34"/>
    <mergeCell ref="HD34:HE34"/>
    <mergeCell ref="HF34:HH34"/>
    <mergeCell ref="HI34:HL34"/>
    <mergeCell ref="FL37:FM37"/>
    <mergeCell ref="FN37:FO37"/>
    <mergeCell ref="FP37:FR37"/>
    <mergeCell ref="FS37:FU37"/>
    <mergeCell ref="FV37:FX37"/>
    <mergeCell ref="FY37:GA37"/>
    <mergeCell ref="GB37:GD37"/>
    <mergeCell ref="GE37:GG37"/>
    <mergeCell ref="GH37:GJ37"/>
    <mergeCell ref="GK37:GM37"/>
    <mergeCell ref="GN37:GP37"/>
    <mergeCell ref="GR37:GT37"/>
    <mergeCell ref="GV37:GX37"/>
    <mergeCell ref="GZ37:HB37"/>
    <mergeCell ref="HD37:HE37"/>
    <mergeCell ref="HF37:HH37"/>
    <mergeCell ref="HI37:HL37"/>
    <mergeCell ref="FL36:FM36"/>
    <mergeCell ref="FN36:FO36"/>
    <mergeCell ref="FP36:FR36"/>
    <mergeCell ref="FS36:FU36"/>
    <mergeCell ref="FV36:FX36"/>
    <mergeCell ref="FY36:GA36"/>
    <mergeCell ref="GB36:GD36"/>
    <mergeCell ref="GE36:GG36"/>
    <mergeCell ref="GH36:GJ36"/>
    <mergeCell ref="GK36:GM36"/>
    <mergeCell ref="GN36:GP36"/>
    <mergeCell ref="GR36:GT36"/>
    <mergeCell ref="GV36:GX36"/>
    <mergeCell ref="GZ36:HB36"/>
    <mergeCell ref="HD36:HE36"/>
    <mergeCell ref="HF36:HH36"/>
    <mergeCell ref="HI36:HL36"/>
    <mergeCell ref="FL39:FM39"/>
    <mergeCell ref="FN39:FO39"/>
    <mergeCell ref="FP39:FR39"/>
    <mergeCell ref="FS39:FU39"/>
    <mergeCell ref="FV39:FX39"/>
    <mergeCell ref="FY39:GA39"/>
    <mergeCell ref="GB39:GD39"/>
    <mergeCell ref="GE39:GG39"/>
    <mergeCell ref="GH39:GJ39"/>
    <mergeCell ref="GK39:GM39"/>
    <mergeCell ref="GN39:GP39"/>
    <mergeCell ref="GR39:GT39"/>
    <mergeCell ref="GV39:GX39"/>
    <mergeCell ref="GZ39:HB39"/>
    <mergeCell ref="HD39:HE39"/>
    <mergeCell ref="HF39:HH39"/>
    <mergeCell ref="HI39:HL39"/>
    <mergeCell ref="FL38:FM38"/>
    <mergeCell ref="FN38:FO38"/>
    <mergeCell ref="FP38:FR38"/>
    <mergeCell ref="FS38:FU38"/>
    <mergeCell ref="FV38:FX38"/>
    <mergeCell ref="FY38:GA38"/>
    <mergeCell ref="GB38:GD38"/>
    <mergeCell ref="GE38:GG38"/>
    <mergeCell ref="GH38:GJ38"/>
    <mergeCell ref="GK38:GM38"/>
    <mergeCell ref="GN38:GP38"/>
    <mergeCell ref="GR38:GT38"/>
    <mergeCell ref="GV38:GX38"/>
    <mergeCell ref="GZ38:HB38"/>
    <mergeCell ref="HD38:HE38"/>
    <mergeCell ref="HF38:HH38"/>
    <mergeCell ref="HI38:HL38"/>
    <mergeCell ref="FY42:GA42"/>
    <mergeCell ref="GB42:GD42"/>
    <mergeCell ref="GE42:GG42"/>
    <mergeCell ref="GH42:GJ42"/>
    <mergeCell ref="GK42:GM42"/>
    <mergeCell ref="GN42:GP42"/>
    <mergeCell ref="GR42:GT42"/>
    <mergeCell ref="GV42:GX42"/>
    <mergeCell ref="GZ42:HB42"/>
    <mergeCell ref="HD42:HE42"/>
    <mergeCell ref="HF42:HH42"/>
    <mergeCell ref="HI42:HL42"/>
    <mergeCell ref="FL41:FM41"/>
    <mergeCell ref="FN41:FO41"/>
    <mergeCell ref="FP41:FR41"/>
    <mergeCell ref="FS41:FU41"/>
    <mergeCell ref="FV41:FX41"/>
    <mergeCell ref="FY41:GA41"/>
    <mergeCell ref="GB41:GD41"/>
    <mergeCell ref="GE41:GG41"/>
    <mergeCell ref="GH41:GJ41"/>
    <mergeCell ref="GK41:GM41"/>
    <mergeCell ref="GN41:GP41"/>
    <mergeCell ref="GR41:GT41"/>
    <mergeCell ref="GV41:GX41"/>
    <mergeCell ref="GZ41:HB41"/>
    <mergeCell ref="HD41:HE41"/>
    <mergeCell ref="HF41:HH41"/>
    <mergeCell ref="HI41:HL41"/>
    <mergeCell ref="FL40:FM40"/>
    <mergeCell ref="FN40:FO40"/>
    <mergeCell ref="FP40:FR40"/>
    <mergeCell ref="FS40:FU40"/>
    <mergeCell ref="FV40:FX40"/>
    <mergeCell ref="FY40:GA40"/>
    <mergeCell ref="GB40:GD40"/>
    <mergeCell ref="GE40:GG40"/>
    <mergeCell ref="GH40:GJ40"/>
    <mergeCell ref="GK40:GM40"/>
    <mergeCell ref="GN40:GP40"/>
    <mergeCell ref="GR40:GT40"/>
    <mergeCell ref="GV40:GX40"/>
    <mergeCell ref="GZ40:HB40"/>
    <mergeCell ref="HD40:HE40"/>
    <mergeCell ref="HF40:HH40"/>
    <mergeCell ref="HI40:HL40"/>
    <mergeCell ref="FJ47:FO47"/>
    <mergeCell ref="FP47:GM47"/>
    <mergeCell ref="GN47:GU47"/>
    <mergeCell ref="GV47:HC47"/>
    <mergeCell ref="HD47:HL47"/>
    <mergeCell ref="FL50:HL50"/>
    <mergeCell ref="FL45:FM45"/>
    <mergeCell ref="FN45:FO45"/>
    <mergeCell ref="FP45:FR45"/>
    <mergeCell ref="FS45:FU45"/>
    <mergeCell ref="FV45:FX45"/>
    <mergeCell ref="FY45:GA45"/>
    <mergeCell ref="GB45:GD45"/>
    <mergeCell ref="GE45:GG45"/>
    <mergeCell ref="GH45:GJ45"/>
    <mergeCell ref="GK45:GM45"/>
    <mergeCell ref="GN45:GP45"/>
    <mergeCell ref="GR45:GT45"/>
    <mergeCell ref="GV45:GX45"/>
    <mergeCell ref="GZ45:HB45"/>
    <mergeCell ref="HD45:HE45"/>
    <mergeCell ref="HF45:HH45"/>
    <mergeCell ref="HI45:HL45"/>
    <mergeCell ref="FL44:FM44"/>
    <mergeCell ref="FN44:FO44"/>
    <mergeCell ref="FP44:FR44"/>
    <mergeCell ref="FS44:FU44"/>
    <mergeCell ref="FV44:FX44"/>
    <mergeCell ref="FY44:GA44"/>
    <mergeCell ref="GB44:GD44"/>
    <mergeCell ref="GE44:GG44"/>
    <mergeCell ref="GH44:GJ44"/>
    <mergeCell ref="GK44:GM44"/>
    <mergeCell ref="GN44:GP44"/>
    <mergeCell ref="GR44:GT44"/>
    <mergeCell ref="GV44:GX44"/>
    <mergeCell ref="GZ44:HB44"/>
    <mergeCell ref="HD44:HE44"/>
    <mergeCell ref="HF44:HH44"/>
    <mergeCell ref="HI44:HL44"/>
    <mergeCell ref="JA3:JC3"/>
    <mergeCell ref="JD3:JO3"/>
    <mergeCell ref="HN4:HP5"/>
    <mergeCell ref="HQ4:IV5"/>
    <mergeCell ref="IX4:JC5"/>
    <mergeCell ref="JD4:JG5"/>
    <mergeCell ref="JI4:JL5"/>
    <mergeCell ref="JM4:JN5"/>
    <mergeCell ref="JO4:JO5"/>
    <mergeCell ref="HM7:JO7"/>
    <mergeCell ref="HM8:HM12"/>
    <mergeCell ref="HN8:HN12"/>
    <mergeCell ref="HO8:HP12"/>
    <mergeCell ref="HQ8:HR12"/>
    <mergeCell ref="HS8:ID8"/>
    <mergeCell ref="IE8:IP8"/>
    <mergeCell ref="IQ8:JF8"/>
    <mergeCell ref="JG8:JK8"/>
    <mergeCell ref="JL8:JO12"/>
    <mergeCell ref="HS9:HX9"/>
    <mergeCell ref="HY9:ID9"/>
    <mergeCell ref="IE9:IJ9"/>
    <mergeCell ref="IK9:IP9"/>
    <mergeCell ref="IQ9:IX9"/>
    <mergeCell ref="IY9:JF9"/>
    <mergeCell ref="JG9:JK9"/>
    <mergeCell ref="HS10:HU12"/>
    <mergeCell ref="HV10:HX12"/>
    <mergeCell ref="HY10:IA12"/>
    <mergeCell ref="IB10:ID12"/>
    <mergeCell ref="IE10:IG12"/>
    <mergeCell ref="IH10:IJ12"/>
    <mergeCell ref="FJ46:FO46"/>
    <mergeCell ref="FP46:FU46"/>
    <mergeCell ref="FV46:GA46"/>
    <mergeCell ref="GB46:GG46"/>
    <mergeCell ref="GH46:GM46"/>
    <mergeCell ref="GN46:GU46"/>
    <mergeCell ref="GV46:HC46"/>
    <mergeCell ref="HD46:HE46"/>
    <mergeCell ref="HF46:HH46"/>
    <mergeCell ref="HI46:HL46"/>
    <mergeCell ref="FL43:FM43"/>
    <mergeCell ref="FN43:FO43"/>
    <mergeCell ref="FP43:FR43"/>
    <mergeCell ref="FS43:FU43"/>
    <mergeCell ref="FV43:FX43"/>
    <mergeCell ref="FY43:GA43"/>
    <mergeCell ref="GB43:GD43"/>
    <mergeCell ref="GE43:GG43"/>
    <mergeCell ref="GH43:GJ43"/>
    <mergeCell ref="GK43:GM43"/>
    <mergeCell ref="GN43:GP43"/>
    <mergeCell ref="GR43:GT43"/>
    <mergeCell ref="GV43:GX43"/>
    <mergeCell ref="GZ43:HB43"/>
    <mergeCell ref="HD43:HE43"/>
    <mergeCell ref="HF43:HH43"/>
    <mergeCell ref="HI43:HL43"/>
    <mergeCell ref="FL42:FM42"/>
    <mergeCell ref="FN42:FO42"/>
    <mergeCell ref="FP42:FR42"/>
    <mergeCell ref="FS42:FU42"/>
    <mergeCell ref="FV42:FX42"/>
    <mergeCell ref="JL13:JO13"/>
    <mergeCell ref="HO15:HP15"/>
    <mergeCell ref="HQ15:HR15"/>
    <mergeCell ref="HS15:HU15"/>
    <mergeCell ref="HV15:HX15"/>
    <mergeCell ref="HY15:IA15"/>
    <mergeCell ref="IB15:ID15"/>
    <mergeCell ref="IE15:IG15"/>
    <mergeCell ref="IH15:IJ15"/>
    <mergeCell ref="IK15:IM15"/>
    <mergeCell ref="IN15:IP15"/>
    <mergeCell ref="IQ15:IS15"/>
    <mergeCell ref="IU15:IW15"/>
    <mergeCell ref="IY15:JA15"/>
    <mergeCell ref="JC15:JE15"/>
    <mergeCell ref="JG15:JH15"/>
    <mergeCell ref="JI15:JK15"/>
    <mergeCell ref="JL15:JO15"/>
    <mergeCell ref="IK10:IM12"/>
    <mergeCell ref="IN10:IP12"/>
    <mergeCell ref="IQ10:IS12"/>
    <mergeCell ref="IT10:IT13"/>
    <mergeCell ref="IU10:IW12"/>
    <mergeCell ref="IX10:IX13"/>
    <mergeCell ref="IY10:JA12"/>
    <mergeCell ref="JB10:JB13"/>
    <mergeCell ref="JC10:JE12"/>
    <mergeCell ref="JF10:JF13"/>
    <mergeCell ref="JG10:JH12"/>
    <mergeCell ref="JI10:JK12"/>
    <mergeCell ref="HO13:HP13"/>
    <mergeCell ref="HQ13:HR13"/>
    <mergeCell ref="IQ13:IS13"/>
    <mergeCell ref="IU13:IW13"/>
    <mergeCell ref="IY13:JA13"/>
    <mergeCell ref="JC13:JE13"/>
    <mergeCell ref="JG13:JH13"/>
    <mergeCell ref="JI13:JK13"/>
    <mergeCell ref="HO17:HP17"/>
    <mergeCell ref="HQ17:HR17"/>
    <mergeCell ref="HS17:HU17"/>
    <mergeCell ref="HV17:HX17"/>
    <mergeCell ref="HY17:IA17"/>
    <mergeCell ref="IB17:ID17"/>
    <mergeCell ref="IE17:IG17"/>
    <mergeCell ref="IH17:IJ17"/>
    <mergeCell ref="IK17:IM17"/>
    <mergeCell ref="IN17:IP17"/>
    <mergeCell ref="IQ17:IS17"/>
    <mergeCell ref="IU17:IW17"/>
    <mergeCell ref="IY17:JA17"/>
    <mergeCell ref="JC17:JE17"/>
    <mergeCell ref="JG17:JH17"/>
    <mergeCell ref="JI17:JK17"/>
    <mergeCell ref="JL17:JO17"/>
    <mergeCell ref="HO16:HP16"/>
    <mergeCell ref="HQ16:HR16"/>
    <mergeCell ref="HS16:HU16"/>
    <mergeCell ref="HV16:HX16"/>
    <mergeCell ref="HY16:IA16"/>
    <mergeCell ref="IB16:ID16"/>
    <mergeCell ref="IE16:IG16"/>
    <mergeCell ref="IH16:IJ16"/>
    <mergeCell ref="IK16:IM16"/>
    <mergeCell ref="IN16:IP16"/>
    <mergeCell ref="IQ16:IS16"/>
    <mergeCell ref="IU16:IW16"/>
    <mergeCell ref="IY16:JA16"/>
    <mergeCell ref="JC16:JE16"/>
    <mergeCell ref="JG16:JH16"/>
    <mergeCell ref="JI16:JK16"/>
    <mergeCell ref="JL16:JO16"/>
    <mergeCell ref="HO19:HP19"/>
    <mergeCell ref="HQ19:HR19"/>
    <mergeCell ref="HS19:HU19"/>
    <mergeCell ref="HV19:HX19"/>
    <mergeCell ref="HY19:IA19"/>
    <mergeCell ref="IB19:ID19"/>
    <mergeCell ref="IE19:IG19"/>
    <mergeCell ref="IH19:IJ19"/>
    <mergeCell ref="IK19:IM19"/>
    <mergeCell ref="IN19:IP19"/>
    <mergeCell ref="IQ19:IS19"/>
    <mergeCell ref="IU19:IW19"/>
    <mergeCell ref="IY19:JA19"/>
    <mergeCell ref="JC19:JE19"/>
    <mergeCell ref="JG19:JH19"/>
    <mergeCell ref="JI19:JK19"/>
    <mergeCell ref="JL19:JO19"/>
    <mergeCell ref="HO18:HP18"/>
    <mergeCell ref="HQ18:HR18"/>
    <mergeCell ref="HS18:HU18"/>
    <mergeCell ref="HV18:HX18"/>
    <mergeCell ref="HY18:IA18"/>
    <mergeCell ref="IB18:ID18"/>
    <mergeCell ref="IE18:IG18"/>
    <mergeCell ref="IH18:IJ18"/>
    <mergeCell ref="IK18:IM18"/>
    <mergeCell ref="IN18:IP18"/>
    <mergeCell ref="IQ18:IS18"/>
    <mergeCell ref="IU18:IW18"/>
    <mergeCell ref="IY18:JA18"/>
    <mergeCell ref="JC18:JE18"/>
    <mergeCell ref="JG18:JH18"/>
    <mergeCell ref="JI18:JK18"/>
    <mergeCell ref="JL18:JO18"/>
    <mergeCell ref="HO21:HP21"/>
    <mergeCell ref="HQ21:HR21"/>
    <mergeCell ref="HS21:HU21"/>
    <mergeCell ref="HV21:HX21"/>
    <mergeCell ref="HY21:IA21"/>
    <mergeCell ref="IB21:ID21"/>
    <mergeCell ref="IE21:IG21"/>
    <mergeCell ref="IH21:IJ21"/>
    <mergeCell ref="IK21:IM21"/>
    <mergeCell ref="IN21:IP21"/>
    <mergeCell ref="IQ21:IS21"/>
    <mergeCell ref="IU21:IW21"/>
    <mergeCell ref="IY21:JA21"/>
    <mergeCell ref="JC21:JE21"/>
    <mergeCell ref="JG21:JH21"/>
    <mergeCell ref="JI21:JK21"/>
    <mergeCell ref="JL21:JO21"/>
    <mergeCell ref="HO20:HP20"/>
    <mergeCell ref="HQ20:HR20"/>
    <mergeCell ref="HS20:HU20"/>
    <mergeCell ref="HV20:HX20"/>
    <mergeCell ref="HY20:IA20"/>
    <mergeCell ref="IB20:ID20"/>
    <mergeCell ref="IE20:IG20"/>
    <mergeCell ref="IH20:IJ20"/>
    <mergeCell ref="IK20:IM20"/>
    <mergeCell ref="IN20:IP20"/>
    <mergeCell ref="IQ20:IS20"/>
    <mergeCell ref="IU20:IW20"/>
    <mergeCell ref="IY20:JA20"/>
    <mergeCell ref="JC20:JE20"/>
    <mergeCell ref="JG20:JH20"/>
    <mergeCell ref="JI20:JK20"/>
    <mergeCell ref="JL20:JO20"/>
    <mergeCell ref="HO23:HP23"/>
    <mergeCell ref="HQ23:HR23"/>
    <mergeCell ref="HS23:HU23"/>
    <mergeCell ref="HV23:HX23"/>
    <mergeCell ref="HY23:IA23"/>
    <mergeCell ref="IB23:ID23"/>
    <mergeCell ref="IE23:IG23"/>
    <mergeCell ref="IH23:IJ23"/>
    <mergeCell ref="IK23:IM23"/>
    <mergeCell ref="IN23:IP23"/>
    <mergeCell ref="IQ23:IS23"/>
    <mergeCell ref="IU23:IW23"/>
    <mergeCell ref="IY23:JA23"/>
    <mergeCell ref="JC23:JE23"/>
    <mergeCell ref="JG23:JH23"/>
    <mergeCell ref="JI23:JK23"/>
    <mergeCell ref="JL23:JO23"/>
    <mergeCell ref="HO22:HP22"/>
    <mergeCell ref="HQ22:HR22"/>
    <mergeCell ref="HS22:HU22"/>
    <mergeCell ref="HV22:HX22"/>
    <mergeCell ref="HY22:IA22"/>
    <mergeCell ref="IB22:ID22"/>
    <mergeCell ref="IE22:IG22"/>
    <mergeCell ref="IH22:IJ22"/>
    <mergeCell ref="IK22:IM22"/>
    <mergeCell ref="IN22:IP22"/>
    <mergeCell ref="IQ22:IS22"/>
    <mergeCell ref="IU22:IW22"/>
    <mergeCell ref="IY22:JA22"/>
    <mergeCell ref="JC22:JE22"/>
    <mergeCell ref="JG22:JH22"/>
    <mergeCell ref="JI22:JK22"/>
    <mergeCell ref="JL22:JO22"/>
    <mergeCell ref="HO25:HP25"/>
    <mergeCell ref="HQ25:HR25"/>
    <mergeCell ref="HS25:HU25"/>
    <mergeCell ref="HV25:HX25"/>
    <mergeCell ref="HY25:IA25"/>
    <mergeCell ref="IB25:ID25"/>
    <mergeCell ref="IE25:IG25"/>
    <mergeCell ref="IH25:IJ25"/>
    <mergeCell ref="IK25:IM25"/>
    <mergeCell ref="IN25:IP25"/>
    <mergeCell ref="IQ25:IS25"/>
    <mergeCell ref="IU25:IW25"/>
    <mergeCell ref="IY25:JA25"/>
    <mergeCell ref="JC25:JE25"/>
    <mergeCell ref="JG25:JH25"/>
    <mergeCell ref="JI25:JK25"/>
    <mergeCell ref="JL25:JO25"/>
    <mergeCell ref="HO24:HP24"/>
    <mergeCell ref="HQ24:HR24"/>
    <mergeCell ref="HS24:HU24"/>
    <mergeCell ref="HV24:HX24"/>
    <mergeCell ref="HY24:IA24"/>
    <mergeCell ref="IB24:ID24"/>
    <mergeCell ref="IE24:IG24"/>
    <mergeCell ref="IH24:IJ24"/>
    <mergeCell ref="IK24:IM24"/>
    <mergeCell ref="IN24:IP24"/>
    <mergeCell ref="IQ24:IS24"/>
    <mergeCell ref="IU24:IW24"/>
    <mergeCell ref="IY24:JA24"/>
    <mergeCell ref="JC24:JE24"/>
    <mergeCell ref="JG24:JH24"/>
    <mergeCell ref="JI24:JK24"/>
    <mergeCell ref="JL24:JO24"/>
    <mergeCell ref="HO27:HP27"/>
    <mergeCell ref="HQ27:HR27"/>
    <mergeCell ref="HS27:HU27"/>
    <mergeCell ref="HV27:HX27"/>
    <mergeCell ref="HY27:IA27"/>
    <mergeCell ref="IB27:ID27"/>
    <mergeCell ref="IE27:IG27"/>
    <mergeCell ref="IH27:IJ27"/>
    <mergeCell ref="IK27:IM27"/>
    <mergeCell ref="IN27:IP27"/>
    <mergeCell ref="IQ27:IS27"/>
    <mergeCell ref="IU27:IW27"/>
    <mergeCell ref="IY27:JA27"/>
    <mergeCell ref="JC27:JE27"/>
    <mergeCell ref="JG27:JH27"/>
    <mergeCell ref="JI27:JK27"/>
    <mergeCell ref="JL27:JO27"/>
    <mergeCell ref="HO26:HP26"/>
    <mergeCell ref="HQ26:HR26"/>
    <mergeCell ref="HS26:HU26"/>
    <mergeCell ref="HV26:HX26"/>
    <mergeCell ref="HY26:IA26"/>
    <mergeCell ref="IB26:ID26"/>
    <mergeCell ref="IE26:IG26"/>
    <mergeCell ref="IH26:IJ26"/>
    <mergeCell ref="IK26:IM26"/>
    <mergeCell ref="IN26:IP26"/>
    <mergeCell ref="IQ26:IS26"/>
    <mergeCell ref="IU26:IW26"/>
    <mergeCell ref="IY26:JA26"/>
    <mergeCell ref="JC26:JE26"/>
    <mergeCell ref="JG26:JH26"/>
    <mergeCell ref="JI26:JK26"/>
    <mergeCell ref="JL26:JO26"/>
    <mergeCell ref="HO29:HP29"/>
    <mergeCell ref="HQ29:HR29"/>
    <mergeCell ref="HS29:HU29"/>
    <mergeCell ref="HV29:HX29"/>
    <mergeCell ref="HY29:IA29"/>
    <mergeCell ref="IB29:ID29"/>
    <mergeCell ref="IE29:IG29"/>
    <mergeCell ref="IH29:IJ29"/>
    <mergeCell ref="IK29:IM29"/>
    <mergeCell ref="IN29:IP29"/>
    <mergeCell ref="IQ29:IS29"/>
    <mergeCell ref="IU29:IW29"/>
    <mergeCell ref="IY29:JA29"/>
    <mergeCell ref="JC29:JE29"/>
    <mergeCell ref="JG29:JH29"/>
    <mergeCell ref="JI29:JK29"/>
    <mergeCell ref="JL29:JO29"/>
    <mergeCell ref="HO28:HP28"/>
    <mergeCell ref="HQ28:HR28"/>
    <mergeCell ref="HS28:HU28"/>
    <mergeCell ref="HV28:HX28"/>
    <mergeCell ref="HY28:IA28"/>
    <mergeCell ref="IB28:ID28"/>
    <mergeCell ref="IE28:IG28"/>
    <mergeCell ref="IH28:IJ28"/>
    <mergeCell ref="IK28:IM28"/>
    <mergeCell ref="IN28:IP28"/>
    <mergeCell ref="IQ28:IS28"/>
    <mergeCell ref="IU28:IW28"/>
    <mergeCell ref="IY28:JA28"/>
    <mergeCell ref="JC28:JE28"/>
    <mergeCell ref="JG28:JH28"/>
    <mergeCell ref="JI28:JK28"/>
    <mergeCell ref="JL28:JO28"/>
    <mergeCell ref="HO31:HP31"/>
    <mergeCell ref="HQ31:HR31"/>
    <mergeCell ref="HS31:HU31"/>
    <mergeCell ref="HV31:HX31"/>
    <mergeCell ref="HY31:IA31"/>
    <mergeCell ref="IB31:ID31"/>
    <mergeCell ref="IE31:IG31"/>
    <mergeCell ref="IH31:IJ31"/>
    <mergeCell ref="IK31:IM31"/>
    <mergeCell ref="IN31:IP31"/>
    <mergeCell ref="IQ31:IS31"/>
    <mergeCell ref="IU31:IW31"/>
    <mergeCell ref="IY31:JA31"/>
    <mergeCell ref="JC31:JE31"/>
    <mergeCell ref="JG31:JH31"/>
    <mergeCell ref="JI31:JK31"/>
    <mergeCell ref="JL31:JO31"/>
    <mergeCell ref="HO30:HP30"/>
    <mergeCell ref="HQ30:HR30"/>
    <mergeCell ref="HS30:HU30"/>
    <mergeCell ref="HV30:HX30"/>
    <mergeCell ref="HY30:IA30"/>
    <mergeCell ref="IB30:ID30"/>
    <mergeCell ref="IE30:IG30"/>
    <mergeCell ref="IH30:IJ30"/>
    <mergeCell ref="IK30:IM30"/>
    <mergeCell ref="IN30:IP30"/>
    <mergeCell ref="IQ30:IS30"/>
    <mergeCell ref="IU30:IW30"/>
    <mergeCell ref="IY30:JA30"/>
    <mergeCell ref="JC30:JE30"/>
    <mergeCell ref="JG30:JH30"/>
    <mergeCell ref="JI30:JK30"/>
    <mergeCell ref="JL30:JO30"/>
    <mergeCell ref="HO33:HP33"/>
    <mergeCell ref="HQ33:HR33"/>
    <mergeCell ref="HS33:HU33"/>
    <mergeCell ref="HV33:HX33"/>
    <mergeCell ref="HY33:IA33"/>
    <mergeCell ref="IB33:ID33"/>
    <mergeCell ref="IE33:IG33"/>
    <mergeCell ref="IH33:IJ33"/>
    <mergeCell ref="IK33:IM33"/>
    <mergeCell ref="IN33:IP33"/>
    <mergeCell ref="IQ33:IS33"/>
    <mergeCell ref="IU33:IW33"/>
    <mergeCell ref="IY33:JA33"/>
    <mergeCell ref="JC33:JE33"/>
    <mergeCell ref="JG33:JH33"/>
    <mergeCell ref="JI33:JK33"/>
    <mergeCell ref="JL33:JO33"/>
    <mergeCell ref="HO32:HP32"/>
    <mergeCell ref="HQ32:HR32"/>
    <mergeCell ref="HS32:HU32"/>
    <mergeCell ref="HV32:HX32"/>
    <mergeCell ref="HY32:IA32"/>
    <mergeCell ref="IB32:ID32"/>
    <mergeCell ref="IE32:IG32"/>
    <mergeCell ref="IH32:IJ32"/>
    <mergeCell ref="IK32:IM32"/>
    <mergeCell ref="IN32:IP32"/>
    <mergeCell ref="IQ32:IS32"/>
    <mergeCell ref="IU32:IW32"/>
    <mergeCell ref="IY32:JA32"/>
    <mergeCell ref="JC32:JE32"/>
    <mergeCell ref="JG32:JH32"/>
    <mergeCell ref="JI32:JK32"/>
    <mergeCell ref="JL32:JO32"/>
    <mergeCell ref="HO35:HP35"/>
    <mergeCell ref="HQ35:HR35"/>
    <mergeCell ref="HS35:HU35"/>
    <mergeCell ref="HV35:HX35"/>
    <mergeCell ref="HY35:IA35"/>
    <mergeCell ref="IB35:ID35"/>
    <mergeCell ref="IE35:IG35"/>
    <mergeCell ref="IH35:IJ35"/>
    <mergeCell ref="IK35:IM35"/>
    <mergeCell ref="IN35:IP35"/>
    <mergeCell ref="IQ35:IS35"/>
    <mergeCell ref="IU35:IW35"/>
    <mergeCell ref="IY35:JA35"/>
    <mergeCell ref="JC35:JE35"/>
    <mergeCell ref="JG35:JH35"/>
    <mergeCell ref="JI35:JK35"/>
    <mergeCell ref="JL35:JO35"/>
    <mergeCell ref="HO34:HP34"/>
    <mergeCell ref="HQ34:HR34"/>
    <mergeCell ref="HS34:HU34"/>
    <mergeCell ref="HV34:HX34"/>
    <mergeCell ref="HY34:IA34"/>
    <mergeCell ref="IB34:ID34"/>
    <mergeCell ref="IE34:IG34"/>
    <mergeCell ref="IH34:IJ34"/>
    <mergeCell ref="IK34:IM34"/>
    <mergeCell ref="IN34:IP34"/>
    <mergeCell ref="IQ34:IS34"/>
    <mergeCell ref="IU34:IW34"/>
    <mergeCell ref="IY34:JA34"/>
    <mergeCell ref="JC34:JE34"/>
    <mergeCell ref="JG34:JH34"/>
    <mergeCell ref="JI34:JK34"/>
    <mergeCell ref="JL34:JO34"/>
    <mergeCell ref="HO37:HP37"/>
    <mergeCell ref="HQ37:HR37"/>
    <mergeCell ref="HS37:HU37"/>
    <mergeCell ref="HV37:HX37"/>
    <mergeCell ref="HY37:IA37"/>
    <mergeCell ref="IB37:ID37"/>
    <mergeCell ref="IE37:IG37"/>
    <mergeCell ref="IH37:IJ37"/>
    <mergeCell ref="IK37:IM37"/>
    <mergeCell ref="IN37:IP37"/>
    <mergeCell ref="IQ37:IS37"/>
    <mergeCell ref="IU37:IW37"/>
    <mergeCell ref="IY37:JA37"/>
    <mergeCell ref="JC37:JE37"/>
    <mergeCell ref="JG37:JH37"/>
    <mergeCell ref="JI37:JK37"/>
    <mergeCell ref="JL37:JO37"/>
    <mergeCell ref="HO36:HP36"/>
    <mergeCell ref="HQ36:HR36"/>
    <mergeCell ref="HS36:HU36"/>
    <mergeCell ref="HV36:HX36"/>
    <mergeCell ref="HY36:IA36"/>
    <mergeCell ref="IB36:ID36"/>
    <mergeCell ref="IE36:IG36"/>
    <mergeCell ref="IH36:IJ36"/>
    <mergeCell ref="IK36:IM36"/>
    <mergeCell ref="IN36:IP36"/>
    <mergeCell ref="IQ36:IS36"/>
    <mergeCell ref="IU36:IW36"/>
    <mergeCell ref="IY36:JA36"/>
    <mergeCell ref="JC36:JE36"/>
    <mergeCell ref="JG36:JH36"/>
    <mergeCell ref="JI36:JK36"/>
    <mergeCell ref="JL36:JO36"/>
    <mergeCell ref="HO39:HP39"/>
    <mergeCell ref="HQ39:HR39"/>
    <mergeCell ref="HS39:HU39"/>
    <mergeCell ref="HV39:HX39"/>
    <mergeCell ref="HY39:IA39"/>
    <mergeCell ref="IB39:ID39"/>
    <mergeCell ref="IE39:IG39"/>
    <mergeCell ref="IH39:IJ39"/>
    <mergeCell ref="IK39:IM39"/>
    <mergeCell ref="IN39:IP39"/>
    <mergeCell ref="IQ39:IS39"/>
    <mergeCell ref="IU39:IW39"/>
    <mergeCell ref="IY39:JA39"/>
    <mergeCell ref="JC39:JE39"/>
    <mergeCell ref="JG39:JH39"/>
    <mergeCell ref="JI39:JK39"/>
    <mergeCell ref="JL39:JO39"/>
    <mergeCell ref="HO38:HP38"/>
    <mergeCell ref="HQ38:HR38"/>
    <mergeCell ref="HS38:HU38"/>
    <mergeCell ref="HV38:HX38"/>
    <mergeCell ref="HY38:IA38"/>
    <mergeCell ref="IB38:ID38"/>
    <mergeCell ref="IE38:IG38"/>
    <mergeCell ref="IH38:IJ38"/>
    <mergeCell ref="IK38:IM38"/>
    <mergeCell ref="IN38:IP38"/>
    <mergeCell ref="IQ38:IS38"/>
    <mergeCell ref="IU38:IW38"/>
    <mergeCell ref="IY38:JA38"/>
    <mergeCell ref="JC38:JE38"/>
    <mergeCell ref="JG38:JH38"/>
    <mergeCell ref="JI38:JK38"/>
    <mergeCell ref="JL38:JO38"/>
    <mergeCell ref="IB42:ID42"/>
    <mergeCell ref="IE42:IG42"/>
    <mergeCell ref="IH42:IJ42"/>
    <mergeCell ref="IK42:IM42"/>
    <mergeCell ref="IN42:IP42"/>
    <mergeCell ref="IQ42:IS42"/>
    <mergeCell ref="IU42:IW42"/>
    <mergeCell ref="IY42:JA42"/>
    <mergeCell ref="JC42:JE42"/>
    <mergeCell ref="JG42:JH42"/>
    <mergeCell ref="JI42:JK42"/>
    <mergeCell ref="JL42:JO42"/>
    <mergeCell ref="HO41:HP41"/>
    <mergeCell ref="HQ41:HR41"/>
    <mergeCell ref="HS41:HU41"/>
    <mergeCell ref="HV41:HX41"/>
    <mergeCell ref="HY41:IA41"/>
    <mergeCell ref="IB41:ID41"/>
    <mergeCell ref="IE41:IG41"/>
    <mergeCell ref="IH41:IJ41"/>
    <mergeCell ref="IK41:IM41"/>
    <mergeCell ref="IN41:IP41"/>
    <mergeCell ref="IQ41:IS41"/>
    <mergeCell ref="IU41:IW41"/>
    <mergeCell ref="IY41:JA41"/>
    <mergeCell ref="JC41:JE41"/>
    <mergeCell ref="JG41:JH41"/>
    <mergeCell ref="JI41:JK41"/>
    <mergeCell ref="JL41:JO41"/>
    <mergeCell ref="HO40:HP40"/>
    <mergeCell ref="HQ40:HR40"/>
    <mergeCell ref="HS40:HU40"/>
    <mergeCell ref="HV40:HX40"/>
    <mergeCell ref="HY40:IA40"/>
    <mergeCell ref="IB40:ID40"/>
    <mergeCell ref="IE40:IG40"/>
    <mergeCell ref="IH40:IJ40"/>
    <mergeCell ref="IK40:IM40"/>
    <mergeCell ref="IN40:IP40"/>
    <mergeCell ref="IQ40:IS40"/>
    <mergeCell ref="IU40:IW40"/>
    <mergeCell ref="IY40:JA40"/>
    <mergeCell ref="JC40:JE40"/>
    <mergeCell ref="JG40:JH40"/>
    <mergeCell ref="JI40:JK40"/>
    <mergeCell ref="JL40:JO40"/>
    <mergeCell ref="HM47:HR47"/>
    <mergeCell ref="HS47:IP47"/>
    <mergeCell ref="IQ47:IX47"/>
    <mergeCell ref="IY47:JF47"/>
    <mergeCell ref="JG47:JO47"/>
    <mergeCell ref="HO50:JO50"/>
    <mergeCell ref="HO45:HP45"/>
    <mergeCell ref="HQ45:HR45"/>
    <mergeCell ref="HS45:HU45"/>
    <mergeCell ref="HV45:HX45"/>
    <mergeCell ref="HY45:IA45"/>
    <mergeCell ref="IB45:ID45"/>
    <mergeCell ref="IE45:IG45"/>
    <mergeCell ref="IH45:IJ45"/>
    <mergeCell ref="IK45:IM45"/>
    <mergeCell ref="IN45:IP45"/>
    <mergeCell ref="IQ45:IS45"/>
    <mergeCell ref="IU45:IW45"/>
    <mergeCell ref="IY45:JA45"/>
    <mergeCell ref="JC45:JE45"/>
    <mergeCell ref="JG45:JH45"/>
    <mergeCell ref="JI45:JK45"/>
    <mergeCell ref="JL45:JO45"/>
    <mergeCell ref="HO44:HP44"/>
    <mergeCell ref="HQ44:HR44"/>
    <mergeCell ref="HS44:HU44"/>
    <mergeCell ref="HV44:HX44"/>
    <mergeCell ref="HY44:IA44"/>
    <mergeCell ref="IB44:ID44"/>
    <mergeCell ref="IE44:IG44"/>
    <mergeCell ref="IH44:IJ44"/>
    <mergeCell ref="IK44:IM44"/>
    <mergeCell ref="IN44:IP44"/>
    <mergeCell ref="IQ44:IS44"/>
    <mergeCell ref="IU44:IW44"/>
    <mergeCell ref="IY44:JA44"/>
    <mergeCell ref="JC44:JE44"/>
    <mergeCell ref="JG44:JH44"/>
    <mergeCell ref="JI44:JK44"/>
    <mergeCell ref="JL44:JO44"/>
    <mergeCell ref="LD3:LF3"/>
    <mergeCell ref="LG3:LR3"/>
    <mergeCell ref="JQ4:JS5"/>
    <mergeCell ref="JT4:KY5"/>
    <mergeCell ref="LA4:LF5"/>
    <mergeCell ref="LG4:LJ5"/>
    <mergeCell ref="LL4:LO5"/>
    <mergeCell ref="LP4:LQ5"/>
    <mergeCell ref="LR4:LR5"/>
    <mergeCell ref="JP7:LR7"/>
    <mergeCell ref="JP8:JP12"/>
    <mergeCell ref="JQ8:JQ12"/>
    <mergeCell ref="JR8:JS12"/>
    <mergeCell ref="JT8:JU12"/>
    <mergeCell ref="JV8:KG8"/>
    <mergeCell ref="KH8:KS8"/>
    <mergeCell ref="KT8:LI8"/>
    <mergeCell ref="LJ8:LN8"/>
    <mergeCell ref="LO8:LR12"/>
    <mergeCell ref="JV9:KA9"/>
    <mergeCell ref="KB9:KG9"/>
    <mergeCell ref="KH9:KM9"/>
    <mergeCell ref="KN9:KS9"/>
    <mergeCell ref="KT9:LA9"/>
    <mergeCell ref="LB9:LI9"/>
    <mergeCell ref="LJ9:LN9"/>
    <mergeCell ref="JV10:JX12"/>
    <mergeCell ref="JY10:KA12"/>
    <mergeCell ref="KB10:KD12"/>
    <mergeCell ref="KE10:KG12"/>
    <mergeCell ref="KH10:KJ12"/>
    <mergeCell ref="KK10:KM12"/>
    <mergeCell ref="HM46:HR46"/>
    <mergeCell ref="HS46:HX46"/>
    <mergeCell ref="HY46:ID46"/>
    <mergeCell ref="IE46:IJ46"/>
    <mergeCell ref="IK46:IP46"/>
    <mergeCell ref="IQ46:IX46"/>
    <mergeCell ref="IY46:JF46"/>
    <mergeCell ref="JG46:JH46"/>
    <mergeCell ref="JI46:JK46"/>
    <mergeCell ref="JL46:JO46"/>
    <mergeCell ref="HO43:HP43"/>
    <mergeCell ref="HQ43:HR43"/>
    <mergeCell ref="HS43:HU43"/>
    <mergeCell ref="HV43:HX43"/>
    <mergeCell ref="HY43:IA43"/>
    <mergeCell ref="IB43:ID43"/>
    <mergeCell ref="IE43:IG43"/>
    <mergeCell ref="IH43:IJ43"/>
    <mergeCell ref="IK43:IM43"/>
    <mergeCell ref="IN43:IP43"/>
    <mergeCell ref="IQ43:IS43"/>
    <mergeCell ref="IU43:IW43"/>
    <mergeCell ref="IY43:JA43"/>
    <mergeCell ref="JC43:JE43"/>
    <mergeCell ref="JG43:JH43"/>
    <mergeCell ref="JI43:JK43"/>
    <mergeCell ref="JL43:JO43"/>
    <mergeCell ref="HO42:HP42"/>
    <mergeCell ref="HQ42:HR42"/>
    <mergeCell ref="HS42:HU42"/>
    <mergeCell ref="HV42:HX42"/>
    <mergeCell ref="HY42:IA42"/>
    <mergeCell ref="LO13:LR13"/>
    <mergeCell ref="JR15:JS15"/>
    <mergeCell ref="JT15:JU15"/>
    <mergeCell ref="JV15:JX15"/>
    <mergeCell ref="JY15:KA15"/>
    <mergeCell ref="KB15:KD15"/>
    <mergeCell ref="KE15:KG15"/>
    <mergeCell ref="KH15:KJ15"/>
    <mergeCell ref="KK15:KM15"/>
    <mergeCell ref="KN15:KP15"/>
    <mergeCell ref="KQ15:KS15"/>
    <mergeCell ref="KT15:KV15"/>
    <mergeCell ref="KX15:KZ15"/>
    <mergeCell ref="LB15:LD15"/>
    <mergeCell ref="LF15:LH15"/>
    <mergeCell ref="LJ15:LK15"/>
    <mergeCell ref="LL15:LN15"/>
    <mergeCell ref="LO15:LR15"/>
    <mergeCell ref="KN10:KP12"/>
    <mergeCell ref="KQ10:KS12"/>
    <mergeCell ref="KT10:KV12"/>
    <mergeCell ref="KW10:KW13"/>
    <mergeCell ref="KX10:KZ12"/>
    <mergeCell ref="LA10:LA13"/>
    <mergeCell ref="LB10:LD12"/>
    <mergeCell ref="LE10:LE13"/>
    <mergeCell ref="LF10:LH12"/>
    <mergeCell ref="LI10:LI13"/>
    <mergeCell ref="LJ10:LK12"/>
    <mergeCell ref="LL10:LN12"/>
    <mergeCell ref="JR13:JS13"/>
    <mergeCell ref="JT13:JU13"/>
    <mergeCell ref="KT13:KV13"/>
    <mergeCell ref="KX13:KZ13"/>
    <mergeCell ref="LB13:LD13"/>
    <mergeCell ref="LF13:LH13"/>
    <mergeCell ref="LJ13:LK13"/>
    <mergeCell ref="LL13:LN13"/>
    <mergeCell ref="JR17:JS17"/>
    <mergeCell ref="JT17:JU17"/>
    <mergeCell ref="JV17:JX17"/>
    <mergeCell ref="JY17:KA17"/>
    <mergeCell ref="KB17:KD17"/>
    <mergeCell ref="KE17:KG17"/>
    <mergeCell ref="KH17:KJ17"/>
    <mergeCell ref="KK17:KM17"/>
    <mergeCell ref="KN17:KP17"/>
    <mergeCell ref="KQ17:KS17"/>
    <mergeCell ref="KT17:KV17"/>
    <mergeCell ref="KX17:KZ17"/>
    <mergeCell ref="LB17:LD17"/>
    <mergeCell ref="LF17:LH17"/>
    <mergeCell ref="LJ17:LK17"/>
    <mergeCell ref="LL17:LN17"/>
    <mergeCell ref="LO17:LR17"/>
    <mergeCell ref="JR16:JS16"/>
    <mergeCell ref="JT16:JU16"/>
    <mergeCell ref="JV16:JX16"/>
    <mergeCell ref="JY16:KA16"/>
    <mergeCell ref="KB16:KD16"/>
    <mergeCell ref="KE16:KG16"/>
    <mergeCell ref="KH16:KJ16"/>
    <mergeCell ref="KK16:KM16"/>
    <mergeCell ref="KN16:KP16"/>
    <mergeCell ref="KQ16:KS16"/>
    <mergeCell ref="KT16:KV16"/>
    <mergeCell ref="KX16:KZ16"/>
    <mergeCell ref="LB16:LD16"/>
    <mergeCell ref="LF16:LH16"/>
    <mergeCell ref="LJ16:LK16"/>
    <mergeCell ref="LL16:LN16"/>
    <mergeCell ref="LO16:LR16"/>
    <mergeCell ref="JR19:JS19"/>
    <mergeCell ref="JT19:JU19"/>
    <mergeCell ref="JV19:JX19"/>
    <mergeCell ref="JY19:KA19"/>
    <mergeCell ref="KB19:KD19"/>
    <mergeCell ref="KE19:KG19"/>
    <mergeCell ref="KH19:KJ19"/>
    <mergeCell ref="KK19:KM19"/>
    <mergeCell ref="KN19:KP19"/>
    <mergeCell ref="KQ19:KS19"/>
    <mergeCell ref="KT19:KV19"/>
    <mergeCell ref="KX19:KZ19"/>
    <mergeCell ref="LB19:LD19"/>
    <mergeCell ref="LF19:LH19"/>
    <mergeCell ref="LJ19:LK19"/>
    <mergeCell ref="LL19:LN19"/>
    <mergeCell ref="LO19:LR19"/>
    <mergeCell ref="JR18:JS18"/>
    <mergeCell ref="JT18:JU18"/>
    <mergeCell ref="JV18:JX18"/>
    <mergeCell ref="JY18:KA18"/>
    <mergeCell ref="KB18:KD18"/>
    <mergeCell ref="KE18:KG18"/>
    <mergeCell ref="KH18:KJ18"/>
    <mergeCell ref="KK18:KM18"/>
    <mergeCell ref="KN18:KP18"/>
    <mergeCell ref="KQ18:KS18"/>
    <mergeCell ref="KT18:KV18"/>
    <mergeCell ref="KX18:KZ18"/>
    <mergeCell ref="LB18:LD18"/>
    <mergeCell ref="LF18:LH18"/>
    <mergeCell ref="LJ18:LK18"/>
    <mergeCell ref="LL18:LN18"/>
    <mergeCell ref="LO18:LR18"/>
    <mergeCell ref="JR21:JS21"/>
    <mergeCell ref="JT21:JU21"/>
    <mergeCell ref="JV21:JX21"/>
    <mergeCell ref="JY21:KA21"/>
    <mergeCell ref="KB21:KD21"/>
    <mergeCell ref="KE21:KG21"/>
    <mergeCell ref="KH21:KJ21"/>
    <mergeCell ref="KK21:KM21"/>
    <mergeCell ref="KN21:KP21"/>
    <mergeCell ref="KQ21:KS21"/>
    <mergeCell ref="KT21:KV21"/>
    <mergeCell ref="KX21:KZ21"/>
    <mergeCell ref="LB21:LD21"/>
    <mergeCell ref="LF21:LH21"/>
    <mergeCell ref="LJ21:LK21"/>
    <mergeCell ref="LL21:LN21"/>
    <mergeCell ref="LO21:LR21"/>
    <mergeCell ref="JR20:JS20"/>
    <mergeCell ref="JT20:JU20"/>
    <mergeCell ref="JV20:JX20"/>
    <mergeCell ref="JY20:KA20"/>
    <mergeCell ref="KB20:KD20"/>
    <mergeCell ref="KE20:KG20"/>
    <mergeCell ref="KH20:KJ20"/>
    <mergeCell ref="KK20:KM20"/>
    <mergeCell ref="KN20:KP20"/>
    <mergeCell ref="KQ20:KS20"/>
    <mergeCell ref="KT20:KV20"/>
    <mergeCell ref="KX20:KZ20"/>
    <mergeCell ref="LB20:LD20"/>
    <mergeCell ref="LF20:LH20"/>
    <mergeCell ref="LJ20:LK20"/>
    <mergeCell ref="LL20:LN20"/>
    <mergeCell ref="LO20:LR20"/>
    <mergeCell ref="JR23:JS23"/>
    <mergeCell ref="JT23:JU23"/>
    <mergeCell ref="JV23:JX23"/>
    <mergeCell ref="JY23:KA23"/>
    <mergeCell ref="KB23:KD23"/>
    <mergeCell ref="KE23:KG23"/>
    <mergeCell ref="KH23:KJ23"/>
    <mergeCell ref="KK23:KM23"/>
    <mergeCell ref="KN23:KP23"/>
    <mergeCell ref="KQ23:KS23"/>
    <mergeCell ref="KT23:KV23"/>
    <mergeCell ref="KX23:KZ23"/>
    <mergeCell ref="LB23:LD23"/>
    <mergeCell ref="LF23:LH23"/>
    <mergeCell ref="LJ23:LK23"/>
    <mergeCell ref="LL23:LN23"/>
    <mergeCell ref="LO23:LR23"/>
    <mergeCell ref="JR22:JS22"/>
    <mergeCell ref="JT22:JU22"/>
    <mergeCell ref="JV22:JX22"/>
    <mergeCell ref="JY22:KA22"/>
    <mergeCell ref="KB22:KD22"/>
    <mergeCell ref="KE22:KG22"/>
    <mergeCell ref="KH22:KJ22"/>
    <mergeCell ref="KK22:KM22"/>
    <mergeCell ref="KN22:KP22"/>
    <mergeCell ref="KQ22:KS22"/>
    <mergeCell ref="KT22:KV22"/>
    <mergeCell ref="KX22:KZ22"/>
    <mergeCell ref="LB22:LD22"/>
    <mergeCell ref="LF22:LH22"/>
    <mergeCell ref="LJ22:LK22"/>
    <mergeCell ref="LL22:LN22"/>
    <mergeCell ref="LO22:LR22"/>
    <mergeCell ref="JR25:JS25"/>
    <mergeCell ref="JT25:JU25"/>
    <mergeCell ref="JV25:JX25"/>
    <mergeCell ref="JY25:KA25"/>
    <mergeCell ref="KB25:KD25"/>
    <mergeCell ref="KE25:KG25"/>
    <mergeCell ref="KH25:KJ25"/>
    <mergeCell ref="KK25:KM25"/>
    <mergeCell ref="KN25:KP25"/>
    <mergeCell ref="KQ25:KS25"/>
    <mergeCell ref="KT25:KV25"/>
    <mergeCell ref="KX25:KZ25"/>
    <mergeCell ref="LB25:LD25"/>
    <mergeCell ref="LF25:LH25"/>
    <mergeCell ref="LJ25:LK25"/>
    <mergeCell ref="LL25:LN25"/>
    <mergeCell ref="LO25:LR25"/>
    <mergeCell ref="JR24:JS24"/>
    <mergeCell ref="JT24:JU24"/>
    <mergeCell ref="JV24:JX24"/>
    <mergeCell ref="JY24:KA24"/>
    <mergeCell ref="KB24:KD24"/>
    <mergeCell ref="KE24:KG24"/>
    <mergeCell ref="KH24:KJ24"/>
    <mergeCell ref="KK24:KM24"/>
    <mergeCell ref="KN24:KP24"/>
    <mergeCell ref="KQ24:KS24"/>
    <mergeCell ref="KT24:KV24"/>
    <mergeCell ref="KX24:KZ24"/>
    <mergeCell ref="LB24:LD24"/>
    <mergeCell ref="LF24:LH24"/>
    <mergeCell ref="LJ24:LK24"/>
    <mergeCell ref="LL24:LN24"/>
    <mergeCell ref="LO24:LR24"/>
    <mergeCell ref="JR27:JS27"/>
    <mergeCell ref="JT27:JU27"/>
    <mergeCell ref="JV27:JX27"/>
    <mergeCell ref="JY27:KA27"/>
    <mergeCell ref="KB27:KD27"/>
    <mergeCell ref="KE27:KG27"/>
    <mergeCell ref="KH27:KJ27"/>
    <mergeCell ref="KK27:KM27"/>
    <mergeCell ref="KN27:KP27"/>
    <mergeCell ref="KQ27:KS27"/>
    <mergeCell ref="KT27:KV27"/>
    <mergeCell ref="KX27:KZ27"/>
    <mergeCell ref="LB27:LD27"/>
    <mergeCell ref="LF27:LH27"/>
    <mergeCell ref="LJ27:LK27"/>
    <mergeCell ref="LL27:LN27"/>
    <mergeCell ref="LO27:LR27"/>
    <mergeCell ref="JR26:JS26"/>
    <mergeCell ref="JT26:JU26"/>
    <mergeCell ref="JV26:JX26"/>
    <mergeCell ref="JY26:KA26"/>
    <mergeCell ref="KB26:KD26"/>
    <mergeCell ref="KE26:KG26"/>
    <mergeCell ref="KH26:KJ26"/>
    <mergeCell ref="KK26:KM26"/>
    <mergeCell ref="KN26:KP26"/>
    <mergeCell ref="KQ26:KS26"/>
    <mergeCell ref="KT26:KV26"/>
    <mergeCell ref="KX26:KZ26"/>
    <mergeCell ref="LB26:LD26"/>
    <mergeCell ref="LF26:LH26"/>
    <mergeCell ref="LJ26:LK26"/>
    <mergeCell ref="LL26:LN26"/>
    <mergeCell ref="LO26:LR26"/>
    <mergeCell ref="JR29:JS29"/>
    <mergeCell ref="JT29:JU29"/>
    <mergeCell ref="JV29:JX29"/>
    <mergeCell ref="JY29:KA29"/>
    <mergeCell ref="KB29:KD29"/>
    <mergeCell ref="KE29:KG29"/>
    <mergeCell ref="KH29:KJ29"/>
    <mergeCell ref="KK29:KM29"/>
    <mergeCell ref="KN29:KP29"/>
    <mergeCell ref="KQ29:KS29"/>
    <mergeCell ref="KT29:KV29"/>
    <mergeCell ref="KX29:KZ29"/>
    <mergeCell ref="LB29:LD29"/>
    <mergeCell ref="LF29:LH29"/>
    <mergeCell ref="LJ29:LK29"/>
    <mergeCell ref="LL29:LN29"/>
    <mergeCell ref="LO29:LR29"/>
    <mergeCell ref="JR28:JS28"/>
    <mergeCell ref="JT28:JU28"/>
    <mergeCell ref="JV28:JX28"/>
    <mergeCell ref="JY28:KA28"/>
    <mergeCell ref="KB28:KD28"/>
    <mergeCell ref="KE28:KG28"/>
    <mergeCell ref="KH28:KJ28"/>
    <mergeCell ref="KK28:KM28"/>
    <mergeCell ref="KN28:KP28"/>
    <mergeCell ref="KQ28:KS28"/>
    <mergeCell ref="KT28:KV28"/>
    <mergeCell ref="KX28:KZ28"/>
    <mergeCell ref="LB28:LD28"/>
    <mergeCell ref="LF28:LH28"/>
    <mergeCell ref="LJ28:LK28"/>
    <mergeCell ref="LL28:LN28"/>
    <mergeCell ref="LO28:LR28"/>
    <mergeCell ref="JR31:JS31"/>
    <mergeCell ref="JT31:JU31"/>
    <mergeCell ref="JV31:JX31"/>
    <mergeCell ref="JY31:KA31"/>
    <mergeCell ref="KB31:KD31"/>
    <mergeCell ref="KE31:KG31"/>
    <mergeCell ref="KH31:KJ31"/>
    <mergeCell ref="KK31:KM31"/>
    <mergeCell ref="KN31:KP31"/>
    <mergeCell ref="KQ31:KS31"/>
    <mergeCell ref="KT31:KV31"/>
    <mergeCell ref="KX31:KZ31"/>
    <mergeCell ref="LB31:LD31"/>
    <mergeCell ref="LF31:LH31"/>
    <mergeCell ref="LJ31:LK31"/>
    <mergeCell ref="LL31:LN31"/>
    <mergeCell ref="LO31:LR31"/>
    <mergeCell ref="JR30:JS30"/>
    <mergeCell ref="JT30:JU30"/>
    <mergeCell ref="JV30:JX30"/>
    <mergeCell ref="JY30:KA30"/>
    <mergeCell ref="KB30:KD30"/>
    <mergeCell ref="KE30:KG30"/>
    <mergeCell ref="KH30:KJ30"/>
    <mergeCell ref="KK30:KM30"/>
    <mergeCell ref="KN30:KP30"/>
    <mergeCell ref="KQ30:KS30"/>
    <mergeCell ref="KT30:KV30"/>
    <mergeCell ref="KX30:KZ30"/>
    <mergeCell ref="LB30:LD30"/>
    <mergeCell ref="LF30:LH30"/>
    <mergeCell ref="LJ30:LK30"/>
    <mergeCell ref="LL30:LN30"/>
    <mergeCell ref="LO30:LR30"/>
    <mergeCell ref="JR33:JS33"/>
    <mergeCell ref="JT33:JU33"/>
    <mergeCell ref="JV33:JX33"/>
    <mergeCell ref="JY33:KA33"/>
    <mergeCell ref="KB33:KD33"/>
    <mergeCell ref="KE33:KG33"/>
    <mergeCell ref="KH33:KJ33"/>
    <mergeCell ref="KK33:KM33"/>
    <mergeCell ref="KN33:KP33"/>
    <mergeCell ref="KQ33:KS33"/>
    <mergeCell ref="KT33:KV33"/>
    <mergeCell ref="KX33:KZ33"/>
    <mergeCell ref="LB33:LD33"/>
    <mergeCell ref="LF33:LH33"/>
    <mergeCell ref="LJ33:LK33"/>
    <mergeCell ref="LL33:LN33"/>
    <mergeCell ref="LO33:LR33"/>
    <mergeCell ref="JR32:JS32"/>
    <mergeCell ref="JT32:JU32"/>
    <mergeCell ref="JV32:JX32"/>
    <mergeCell ref="JY32:KA32"/>
    <mergeCell ref="KB32:KD32"/>
    <mergeCell ref="KE32:KG32"/>
    <mergeCell ref="KH32:KJ32"/>
    <mergeCell ref="KK32:KM32"/>
    <mergeCell ref="KN32:KP32"/>
    <mergeCell ref="KQ32:KS32"/>
    <mergeCell ref="KT32:KV32"/>
    <mergeCell ref="KX32:KZ32"/>
    <mergeCell ref="LB32:LD32"/>
    <mergeCell ref="LF32:LH32"/>
    <mergeCell ref="LJ32:LK32"/>
    <mergeCell ref="LL32:LN32"/>
    <mergeCell ref="LO32:LR32"/>
    <mergeCell ref="JR35:JS35"/>
    <mergeCell ref="JT35:JU35"/>
    <mergeCell ref="JV35:JX35"/>
    <mergeCell ref="JY35:KA35"/>
    <mergeCell ref="KB35:KD35"/>
    <mergeCell ref="KE35:KG35"/>
    <mergeCell ref="KH35:KJ35"/>
    <mergeCell ref="KK35:KM35"/>
    <mergeCell ref="KN35:KP35"/>
    <mergeCell ref="KQ35:KS35"/>
    <mergeCell ref="KT35:KV35"/>
    <mergeCell ref="KX35:KZ35"/>
    <mergeCell ref="LB35:LD35"/>
    <mergeCell ref="LF35:LH35"/>
    <mergeCell ref="LJ35:LK35"/>
    <mergeCell ref="LL35:LN35"/>
    <mergeCell ref="LO35:LR35"/>
    <mergeCell ref="JR34:JS34"/>
    <mergeCell ref="JT34:JU34"/>
    <mergeCell ref="JV34:JX34"/>
    <mergeCell ref="JY34:KA34"/>
    <mergeCell ref="KB34:KD34"/>
    <mergeCell ref="KE34:KG34"/>
    <mergeCell ref="KH34:KJ34"/>
    <mergeCell ref="KK34:KM34"/>
    <mergeCell ref="KN34:KP34"/>
    <mergeCell ref="KQ34:KS34"/>
    <mergeCell ref="KT34:KV34"/>
    <mergeCell ref="KX34:KZ34"/>
    <mergeCell ref="LB34:LD34"/>
    <mergeCell ref="LF34:LH34"/>
    <mergeCell ref="LJ34:LK34"/>
    <mergeCell ref="LL34:LN34"/>
    <mergeCell ref="LO34:LR34"/>
    <mergeCell ref="JR37:JS37"/>
    <mergeCell ref="JT37:JU37"/>
    <mergeCell ref="JV37:JX37"/>
    <mergeCell ref="JY37:KA37"/>
    <mergeCell ref="KB37:KD37"/>
    <mergeCell ref="KE37:KG37"/>
    <mergeCell ref="KH37:KJ37"/>
    <mergeCell ref="KK37:KM37"/>
    <mergeCell ref="KN37:KP37"/>
    <mergeCell ref="KQ37:KS37"/>
    <mergeCell ref="KT37:KV37"/>
    <mergeCell ref="KX37:KZ37"/>
    <mergeCell ref="LB37:LD37"/>
    <mergeCell ref="LF37:LH37"/>
    <mergeCell ref="LJ37:LK37"/>
    <mergeCell ref="LL37:LN37"/>
    <mergeCell ref="LO37:LR37"/>
    <mergeCell ref="JR36:JS36"/>
    <mergeCell ref="JT36:JU36"/>
    <mergeCell ref="JV36:JX36"/>
    <mergeCell ref="JY36:KA36"/>
    <mergeCell ref="KB36:KD36"/>
    <mergeCell ref="KE36:KG36"/>
    <mergeCell ref="KH36:KJ36"/>
    <mergeCell ref="KK36:KM36"/>
    <mergeCell ref="KN36:KP36"/>
    <mergeCell ref="KQ36:KS36"/>
    <mergeCell ref="KT36:KV36"/>
    <mergeCell ref="KX36:KZ36"/>
    <mergeCell ref="LB36:LD36"/>
    <mergeCell ref="LF36:LH36"/>
    <mergeCell ref="LJ36:LK36"/>
    <mergeCell ref="LL36:LN36"/>
    <mergeCell ref="LO36:LR36"/>
    <mergeCell ref="JR39:JS39"/>
    <mergeCell ref="JT39:JU39"/>
    <mergeCell ref="JV39:JX39"/>
    <mergeCell ref="JY39:KA39"/>
    <mergeCell ref="KB39:KD39"/>
    <mergeCell ref="KE39:KG39"/>
    <mergeCell ref="KH39:KJ39"/>
    <mergeCell ref="KK39:KM39"/>
    <mergeCell ref="KN39:KP39"/>
    <mergeCell ref="KQ39:KS39"/>
    <mergeCell ref="KT39:KV39"/>
    <mergeCell ref="KX39:KZ39"/>
    <mergeCell ref="LB39:LD39"/>
    <mergeCell ref="LF39:LH39"/>
    <mergeCell ref="LJ39:LK39"/>
    <mergeCell ref="LL39:LN39"/>
    <mergeCell ref="LO39:LR39"/>
    <mergeCell ref="JR38:JS38"/>
    <mergeCell ref="JT38:JU38"/>
    <mergeCell ref="JV38:JX38"/>
    <mergeCell ref="JY38:KA38"/>
    <mergeCell ref="KB38:KD38"/>
    <mergeCell ref="KE38:KG38"/>
    <mergeCell ref="KH38:KJ38"/>
    <mergeCell ref="KK38:KM38"/>
    <mergeCell ref="KN38:KP38"/>
    <mergeCell ref="KQ38:KS38"/>
    <mergeCell ref="KT38:KV38"/>
    <mergeCell ref="KX38:KZ38"/>
    <mergeCell ref="LB38:LD38"/>
    <mergeCell ref="LF38:LH38"/>
    <mergeCell ref="LJ38:LK38"/>
    <mergeCell ref="LL38:LN38"/>
    <mergeCell ref="LO38:LR38"/>
    <mergeCell ref="KE42:KG42"/>
    <mergeCell ref="KH42:KJ42"/>
    <mergeCell ref="KK42:KM42"/>
    <mergeCell ref="KN42:KP42"/>
    <mergeCell ref="KQ42:KS42"/>
    <mergeCell ref="KT42:KV42"/>
    <mergeCell ref="KX42:KZ42"/>
    <mergeCell ref="LB42:LD42"/>
    <mergeCell ref="LF42:LH42"/>
    <mergeCell ref="LJ42:LK42"/>
    <mergeCell ref="LL42:LN42"/>
    <mergeCell ref="LO42:LR42"/>
    <mergeCell ref="JR41:JS41"/>
    <mergeCell ref="JT41:JU41"/>
    <mergeCell ref="JV41:JX41"/>
    <mergeCell ref="JY41:KA41"/>
    <mergeCell ref="KB41:KD41"/>
    <mergeCell ref="KE41:KG41"/>
    <mergeCell ref="KH41:KJ41"/>
    <mergeCell ref="KK41:KM41"/>
    <mergeCell ref="KN41:KP41"/>
    <mergeCell ref="KQ41:KS41"/>
    <mergeCell ref="KT41:KV41"/>
    <mergeCell ref="KX41:KZ41"/>
    <mergeCell ref="LB41:LD41"/>
    <mergeCell ref="LF41:LH41"/>
    <mergeCell ref="LJ41:LK41"/>
    <mergeCell ref="LL41:LN41"/>
    <mergeCell ref="LO41:LR41"/>
    <mergeCell ref="JR40:JS40"/>
    <mergeCell ref="JT40:JU40"/>
    <mergeCell ref="JV40:JX40"/>
    <mergeCell ref="JY40:KA40"/>
    <mergeCell ref="KB40:KD40"/>
    <mergeCell ref="KE40:KG40"/>
    <mergeCell ref="KH40:KJ40"/>
    <mergeCell ref="KK40:KM40"/>
    <mergeCell ref="KN40:KP40"/>
    <mergeCell ref="KQ40:KS40"/>
    <mergeCell ref="KT40:KV40"/>
    <mergeCell ref="KX40:KZ40"/>
    <mergeCell ref="LB40:LD40"/>
    <mergeCell ref="LF40:LH40"/>
    <mergeCell ref="LJ40:LK40"/>
    <mergeCell ref="LL40:LN40"/>
    <mergeCell ref="LO40:LR40"/>
    <mergeCell ref="JP47:JU47"/>
    <mergeCell ref="JV47:KS47"/>
    <mergeCell ref="KT47:LA47"/>
    <mergeCell ref="LB47:LI47"/>
    <mergeCell ref="LJ47:LR47"/>
    <mergeCell ref="JR50:LR50"/>
    <mergeCell ref="JR45:JS45"/>
    <mergeCell ref="JT45:JU45"/>
    <mergeCell ref="JV45:JX45"/>
    <mergeCell ref="JY45:KA45"/>
    <mergeCell ref="KB45:KD45"/>
    <mergeCell ref="KE45:KG45"/>
    <mergeCell ref="KH45:KJ45"/>
    <mergeCell ref="KK45:KM45"/>
    <mergeCell ref="KN45:KP45"/>
    <mergeCell ref="KQ45:KS45"/>
    <mergeCell ref="KT45:KV45"/>
    <mergeCell ref="KX45:KZ45"/>
    <mergeCell ref="LB45:LD45"/>
    <mergeCell ref="LF45:LH45"/>
    <mergeCell ref="LJ45:LK45"/>
    <mergeCell ref="LL45:LN45"/>
    <mergeCell ref="LO45:LR45"/>
    <mergeCell ref="JR44:JS44"/>
    <mergeCell ref="JT44:JU44"/>
    <mergeCell ref="JV44:JX44"/>
    <mergeCell ref="JY44:KA44"/>
    <mergeCell ref="KB44:KD44"/>
    <mergeCell ref="KE44:KG44"/>
    <mergeCell ref="KH44:KJ44"/>
    <mergeCell ref="KK44:KM44"/>
    <mergeCell ref="KN44:KP44"/>
    <mergeCell ref="KQ44:KS44"/>
    <mergeCell ref="KT44:KV44"/>
    <mergeCell ref="KX44:KZ44"/>
    <mergeCell ref="LB44:LD44"/>
    <mergeCell ref="LF44:LH44"/>
    <mergeCell ref="LJ44:LK44"/>
    <mergeCell ref="LL44:LN44"/>
    <mergeCell ref="LO44:LR44"/>
    <mergeCell ref="NG3:NI3"/>
    <mergeCell ref="NJ3:NU3"/>
    <mergeCell ref="LT4:LV5"/>
    <mergeCell ref="LW4:NB5"/>
    <mergeCell ref="ND4:NI5"/>
    <mergeCell ref="NJ4:NM5"/>
    <mergeCell ref="NO4:NR5"/>
    <mergeCell ref="NS4:NT5"/>
    <mergeCell ref="NU4:NU5"/>
    <mergeCell ref="LS7:NU7"/>
    <mergeCell ref="LS8:LS12"/>
    <mergeCell ref="LT8:LT12"/>
    <mergeCell ref="LU8:LV12"/>
    <mergeCell ref="LW8:LX12"/>
    <mergeCell ref="LY8:MJ8"/>
    <mergeCell ref="MK8:MV8"/>
    <mergeCell ref="MW8:NL8"/>
    <mergeCell ref="NM8:NQ8"/>
    <mergeCell ref="NR8:NU12"/>
    <mergeCell ref="LY9:MD9"/>
    <mergeCell ref="ME9:MJ9"/>
    <mergeCell ref="MK9:MP9"/>
    <mergeCell ref="MQ9:MV9"/>
    <mergeCell ref="MW9:ND9"/>
    <mergeCell ref="NE9:NL9"/>
    <mergeCell ref="NM9:NQ9"/>
    <mergeCell ref="LY10:MA12"/>
    <mergeCell ref="MB10:MD12"/>
    <mergeCell ref="ME10:MG12"/>
    <mergeCell ref="MH10:MJ12"/>
    <mergeCell ref="MK10:MM12"/>
    <mergeCell ref="MN10:MP12"/>
    <mergeCell ref="JP46:JU46"/>
    <mergeCell ref="JV46:KA46"/>
    <mergeCell ref="KB46:KG46"/>
    <mergeCell ref="KH46:KM46"/>
    <mergeCell ref="KN46:KS46"/>
    <mergeCell ref="KT46:LA46"/>
    <mergeCell ref="LB46:LI46"/>
    <mergeCell ref="LJ46:LK46"/>
    <mergeCell ref="LL46:LN46"/>
    <mergeCell ref="LO46:LR46"/>
    <mergeCell ref="JR43:JS43"/>
    <mergeCell ref="JT43:JU43"/>
    <mergeCell ref="JV43:JX43"/>
    <mergeCell ref="JY43:KA43"/>
    <mergeCell ref="KB43:KD43"/>
    <mergeCell ref="KE43:KG43"/>
    <mergeCell ref="KH43:KJ43"/>
    <mergeCell ref="KK43:KM43"/>
    <mergeCell ref="KN43:KP43"/>
    <mergeCell ref="KQ43:KS43"/>
    <mergeCell ref="KT43:KV43"/>
    <mergeCell ref="KX43:KZ43"/>
    <mergeCell ref="LB43:LD43"/>
    <mergeCell ref="LF43:LH43"/>
    <mergeCell ref="LJ43:LK43"/>
    <mergeCell ref="LL43:LN43"/>
    <mergeCell ref="LO43:LR43"/>
    <mergeCell ref="JR42:JS42"/>
    <mergeCell ref="JT42:JU42"/>
    <mergeCell ref="JV42:JX42"/>
    <mergeCell ref="JY42:KA42"/>
    <mergeCell ref="KB42:KD42"/>
    <mergeCell ref="NR13:NU13"/>
    <mergeCell ref="LU15:LV15"/>
    <mergeCell ref="LW15:LX15"/>
    <mergeCell ref="LY15:MA15"/>
    <mergeCell ref="MB15:MD15"/>
    <mergeCell ref="ME15:MG15"/>
    <mergeCell ref="MH15:MJ15"/>
    <mergeCell ref="MK15:MM15"/>
    <mergeCell ref="MN15:MP15"/>
    <mergeCell ref="MQ15:MS15"/>
    <mergeCell ref="MT15:MV15"/>
    <mergeCell ref="MW15:MY15"/>
    <mergeCell ref="NA15:NC15"/>
    <mergeCell ref="NE15:NG15"/>
    <mergeCell ref="NI15:NK15"/>
    <mergeCell ref="NM15:NN15"/>
    <mergeCell ref="NO15:NQ15"/>
    <mergeCell ref="NR15:NU15"/>
    <mergeCell ref="MQ10:MS12"/>
    <mergeCell ref="MT10:MV12"/>
    <mergeCell ref="MW10:MY12"/>
    <mergeCell ref="MZ10:MZ13"/>
    <mergeCell ref="NA10:NC12"/>
    <mergeCell ref="ND10:ND13"/>
    <mergeCell ref="NE10:NG12"/>
    <mergeCell ref="NH10:NH13"/>
    <mergeCell ref="NI10:NK12"/>
    <mergeCell ref="NL10:NL13"/>
    <mergeCell ref="NM10:NN12"/>
    <mergeCell ref="NO10:NQ12"/>
    <mergeCell ref="LU13:LV13"/>
    <mergeCell ref="LW13:LX13"/>
    <mergeCell ref="MW13:MY13"/>
    <mergeCell ref="NA13:NC13"/>
    <mergeCell ref="NE13:NG13"/>
    <mergeCell ref="NI13:NK13"/>
    <mergeCell ref="NM13:NN13"/>
    <mergeCell ref="NO13:NQ13"/>
    <mergeCell ref="LU17:LV17"/>
    <mergeCell ref="LW17:LX17"/>
    <mergeCell ref="LY17:MA17"/>
    <mergeCell ref="MB17:MD17"/>
    <mergeCell ref="ME17:MG17"/>
    <mergeCell ref="MH17:MJ17"/>
    <mergeCell ref="MK17:MM17"/>
    <mergeCell ref="MN17:MP17"/>
    <mergeCell ref="MQ17:MS17"/>
    <mergeCell ref="MT17:MV17"/>
    <mergeCell ref="MW17:MY17"/>
    <mergeCell ref="NA17:NC17"/>
    <mergeCell ref="NE17:NG17"/>
    <mergeCell ref="NI17:NK17"/>
    <mergeCell ref="NM17:NN17"/>
    <mergeCell ref="NO17:NQ17"/>
    <mergeCell ref="NR17:NU17"/>
    <mergeCell ref="LU16:LV16"/>
    <mergeCell ref="LW16:LX16"/>
    <mergeCell ref="LY16:MA16"/>
    <mergeCell ref="MB16:MD16"/>
    <mergeCell ref="ME16:MG16"/>
    <mergeCell ref="MH16:MJ16"/>
    <mergeCell ref="MK16:MM16"/>
    <mergeCell ref="MN16:MP16"/>
    <mergeCell ref="MQ16:MS16"/>
    <mergeCell ref="MT16:MV16"/>
    <mergeCell ref="MW16:MY16"/>
    <mergeCell ref="NA16:NC16"/>
    <mergeCell ref="NE16:NG16"/>
    <mergeCell ref="NI16:NK16"/>
    <mergeCell ref="NM16:NN16"/>
    <mergeCell ref="NO16:NQ16"/>
    <mergeCell ref="NR16:NU16"/>
    <mergeCell ref="LU19:LV19"/>
    <mergeCell ref="LW19:LX19"/>
    <mergeCell ref="LY19:MA19"/>
    <mergeCell ref="MB19:MD19"/>
    <mergeCell ref="ME19:MG19"/>
    <mergeCell ref="MH19:MJ19"/>
    <mergeCell ref="MK19:MM19"/>
    <mergeCell ref="MN19:MP19"/>
    <mergeCell ref="MQ19:MS19"/>
    <mergeCell ref="MT19:MV19"/>
    <mergeCell ref="MW19:MY19"/>
    <mergeCell ref="NA19:NC19"/>
    <mergeCell ref="NE19:NG19"/>
    <mergeCell ref="NI19:NK19"/>
    <mergeCell ref="NM19:NN19"/>
    <mergeCell ref="NO19:NQ19"/>
    <mergeCell ref="NR19:NU19"/>
    <mergeCell ref="LU18:LV18"/>
    <mergeCell ref="LW18:LX18"/>
    <mergeCell ref="LY18:MA18"/>
    <mergeCell ref="MB18:MD18"/>
    <mergeCell ref="ME18:MG18"/>
    <mergeCell ref="MH18:MJ18"/>
    <mergeCell ref="MK18:MM18"/>
    <mergeCell ref="MN18:MP18"/>
    <mergeCell ref="MQ18:MS18"/>
    <mergeCell ref="MT18:MV18"/>
    <mergeCell ref="MW18:MY18"/>
    <mergeCell ref="NA18:NC18"/>
    <mergeCell ref="NE18:NG18"/>
    <mergeCell ref="NI18:NK18"/>
    <mergeCell ref="NM18:NN18"/>
    <mergeCell ref="NO18:NQ18"/>
    <mergeCell ref="NR18:NU18"/>
    <mergeCell ref="LU21:LV21"/>
    <mergeCell ref="LW21:LX21"/>
    <mergeCell ref="LY21:MA21"/>
    <mergeCell ref="MB21:MD21"/>
    <mergeCell ref="ME21:MG21"/>
    <mergeCell ref="MH21:MJ21"/>
    <mergeCell ref="MK21:MM21"/>
    <mergeCell ref="MN21:MP21"/>
    <mergeCell ref="MQ21:MS21"/>
    <mergeCell ref="MT21:MV21"/>
    <mergeCell ref="MW21:MY21"/>
    <mergeCell ref="NA21:NC21"/>
    <mergeCell ref="NE21:NG21"/>
    <mergeCell ref="NI21:NK21"/>
    <mergeCell ref="NM21:NN21"/>
    <mergeCell ref="NO21:NQ21"/>
    <mergeCell ref="NR21:NU21"/>
    <mergeCell ref="LU20:LV20"/>
    <mergeCell ref="LW20:LX20"/>
    <mergeCell ref="LY20:MA20"/>
    <mergeCell ref="MB20:MD20"/>
    <mergeCell ref="ME20:MG20"/>
    <mergeCell ref="MH20:MJ20"/>
    <mergeCell ref="MK20:MM20"/>
    <mergeCell ref="MN20:MP20"/>
    <mergeCell ref="MQ20:MS20"/>
    <mergeCell ref="MT20:MV20"/>
    <mergeCell ref="MW20:MY20"/>
    <mergeCell ref="NA20:NC20"/>
    <mergeCell ref="NE20:NG20"/>
    <mergeCell ref="NI20:NK20"/>
    <mergeCell ref="NM20:NN20"/>
    <mergeCell ref="NO20:NQ20"/>
    <mergeCell ref="NR20:NU20"/>
    <mergeCell ref="LU23:LV23"/>
    <mergeCell ref="LW23:LX23"/>
    <mergeCell ref="LY23:MA23"/>
    <mergeCell ref="MB23:MD23"/>
    <mergeCell ref="ME23:MG23"/>
    <mergeCell ref="MH23:MJ23"/>
    <mergeCell ref="MK23:MM23"/>
    <mergeCell ref="MN23:MP23"/>
    <mergeCell ref="MQ23:MS23"/>
    <mergeCell ref="MT23:MV23"/>
    <mergeCell ref="MW23:MY23"/>
    <mergeCell ref="NA23:NC23"/>
    <mergeCell ref="NE23:NG23"/>
    <mergeCell ref="NI23:NK23"/>
    <mergeCell ref="NM23:NN23"/>
    <mergeCell ref="NO23:NQ23"/>
    <mergeCell ref="NR23:NU23"/>
    <mergeCell ref="LU22:LV22"/>
    <mergeCell ref="LW22:LX22"/>
    <mergeCell ref="LY22:MA22"/>
    <mergeCell ref="MB22:MD22"/>
    <mergeCell ref="ME22:MG22"/>
    <mergeCell ref="MH22:MJ22"/>
    <mergeCell ref="MK22:MM22"/>
    <mergeCell ref="MN22:MP22"/>
    <mergeCell ref="MQ22:MS22"/>
    <mergeCell ref="MT22:MV22"/>
    <mergeCell ref="MW22:MY22"/>
    <mergeCell ref="NA22:NC22"/>
    <mergeCell ref="NE22:NG22"/>
    <mergeCell ref="NI22:NK22"/>
    <mergeCell ref="NM22:NN22"/>
    <mergeCell ref="NO22:NQ22"/>
    <mergeCell ref="NR22:NU22"/>
    <mergeCell ref="LU25:LV25"/>
    <mergeCell ref="LW25:LX25"/>
    <mergeCell ref="LY25:MA25"/>
    <mergeCell ref="MB25:MD25"/>
    <mergeCell ref="ME25:MG25"/>
    <mergeCell ref="MH25:MJ25"/>
    <mergeCell ref="MK25:MM25"/>
    <mergeCell ref="MN25:MP25"/>
    <mergeCell ref="MQ25:MS25"/>
    <mergeCell ref="MT25:MV25"/>
    <mergeCell ref="MW25:MY25"/>
    <mergeCell ref="NA25:NC25"/>
    <mergeCell ref="NE25:NG25"/>
    <mergeCell ref="NI25:NK25"/>
    <mergeCell ref="NM25:NN25"/>
    <mergeCell ref="NO25:NQ25"/>
    <mergeCell ref="NR25:NU25"/>
    <mergeCell ref="LU24:LV24"/>
    <mergeCell ref="LW24:LX24"/>
    <mergeCell ref="LY24:MA24"/>
    <mergeCell ref="MB24:MD24"/>
    <mergeCell ref="ME24:MG24"/>
    <mergeCell ref="MH24:MJ24"/>
    <mergeCell ref="MK24:MM24"/>
    <mergeCell ref="MN24:MP24"/>
    <mergeCell ref="MQ24:MS24"/>
    <mergeCell ref="MT24:MV24"/>
    <mergeCell ref="MW24:MY24"/>
    <mergeCell ref="NA24:NC24"/>
    <mergeCell ref="NE24:NG24"/>
    <mergeCell ref="NI24:NK24"/>
    <mergeCell ref="NM24:NN24"/>
    <mergeCell ref="NO24:NQ24"/>
    <mergeCell ref="NR24:NU24"/>
    <mergeCell ref="LU27:LV27"/>
    <mergeCell ref="LW27:LX27"/>
    <mergeCell ref="LY27:MA27"/>
    <mergeCell ref="MB27:MD27"/>
    <mergeCell ref="ME27:MG27"/>
    <mergeCell ref="MH27:MJ27"/>
    <mergeCell ref="MK27:MM27"/>
    <mergeCell ref="MN27:MP27"/>
    <mergeCell ref="MQ27:MS27"/>
    <mergeCell ref="MT27:MV27"/>
    <mergeCell ref="MW27:MY27"/>
    <mergeCell ref="NA27:NC27"/>
    <mergeCell ref="NE27:NG27"/>
    <mergeCell ref="NI27:NK27"/>
    <mergeCell ref="NM27:NN27"/>
    <mergeCell ref="NO27:NQ27"/>
    <mergeCell ref="NR27:NU27"/>
    <mergeCell ref="LU26:LV26"/>
    <mergeCell ref="LW26:LX26"/>
    <mergeCell ref="LY26:MA26"/>
    <mergeCell ref="MB26:MD26"/>
    <mergeCell ref="ME26:MG26"/>
    <mergeCell ref="MH26:MJ26"/>
    <mergeCell ref="MK26:MM26"/>
    <mergeCell ref="MN26:MP26"/>
    <mergeCell ref="MQ26:MS26"/>
    <mergeCell ref="MT26:MV26"/>
    <mergeCell ref="MW26:MY26"/>
    <mergeCell ref="NA26:NC26"/>
    <mergeCell ref="NE26:NG26"/>
    <mergeCell ref="NI26:NK26"/>
    <mergeCell ref="NM26:NN26"/>
    <mergeCell ref="NO26:NQ26"/>
    <mergeCell ref="NR26:NU26"/>
    <mergeCell ref="LU29:LV29"/>
    <mergeCell ref="LW29:LX29"/>
    <mergeCell ref="LY29:MA29"/>
    <mergeCell ref="MB29:MD29"/>
    <mergeCell ref="ME29:MG29"/>
    <mergeCell ref="MH29:MJ29"/>
    <mergeCell ref="MK29:MM29"/>
    <mergeCell ref="MN29:MP29"/>
    <mergeCell ref="MQ29:MS29"/>
    <mergeCell ref="MT29:MV29"/>
    <mergeCell ref="MW29:MY29"/>
    <mergeCell ref="NA29:NC29"/>
    <mergeCell ref="NE29:NG29"/>
    <mergeCell ref="NI29:NK29"/>
    <mergeCell ref="NM29:NN29"/>
    <mergeCell ref="NO29:NQ29"/>
    <mergeCell ref="NR29:NU29"/>
    <mergeCell ref="LU28:LV28"/>
    <mergeCell ref="LW28:LX28"/>
    <mergeCell ref="LY28:MA28"/>
    <mergeCell ref="MB28:MD28"/>
    <mergeCell ref="ME28:MG28"/>
    <mergeCell ref="MH28:MJ28"/>
    <mergeCell ref="MK28:MM28"/>
    <mergeCell ref="MN28:MP28"/>
    <mergeCell ref="MQ28:MS28"/>
    <mergeCell ref="MT28:MV28"/>
    <mergeCell ref="MW28:MY28"/>
    <mergeCell ref="NA28:NC28"/>
    <mergeCell ref="NE28:NG28"/>
    <mergeCell ref="NI28:NK28"/>
    <mergeCell ref="NM28:NN28"/>
    <mergeCell ref="NO28:NQ28"/>
    <mergeCell ref="NR28:NU28"/>
    <mergeCell ref="LU31:LV31"/>
    <mergeCell ref="LW31:LX31"/>
    <mergeCell ref="LY31:MA31"/>
    <mergeCell ref="MB31:MD31"/>
    <mergeCell ref="ME31:MG31"/>
    <mergeCell ref="MH31:MJ31"/>
    <mergeCell ref="MK31:MM31"/>
    <mergeCell ref="MN31:MP31"/>
    <mergeCell ref="MQ31:MS31"/>
    <mergeCell ref="MT31:MV31"/>
    <mergeCell ref="MW31:MY31"/>
    <mergeCell ref="NA31:NC31"/>
    <mergeCell ref="NE31:NG31"/>
    <mergeCell ref="NI31:NK31"/>
    <mergeCell ref="NM31:NN31"/>
    <mergeCell ref="NO31:NQ31"/>
    <mergeCell ref="NR31:NU31"/>
    <mergeCell ref="LU30:LV30"/>
    <mergeCell ref="LW30:LX30"/>
    <mergeCell ref="LY30:MA30"/>
    <mergeCell ref="MB30:MD30"/>
    <mergeCell ref="ME30:MG30"/>
    <mergeCell ref="MH30:MJ30"/>
    <mergeCell ref="MK30:MM30"/>
    <mergeCell ref="MN30:MP30"/>
    <mergeCell ref="MQ30:MS30"/>
    <mergeCell ref="MT30:MV30"/>
    <mergeCell ref="MW30:MY30"/>
    <mergeCell ref="NA30:NC30"/>
    <mergeCell ref="NE30:NG30"/>
    <mergeCell ref="NI30:NK30"/>
    <mergeCell ref="NM30:NN30"/>
    <mergeCell ref="NO30:NQ30"/>
    <mergeCell ref="NR30:NU30"/>
    <mergeCell ref="LU33:LV33"/>
    <mergeCell ref="LW33:LX33"/>
    <mergeCell ref="LY33:MA33"/>
    <mergeCell ref="MB33:MD33"/>
    <mergeCell ref="ME33:MG33"/>
    <mergeCell ref="MH33:MJ33"/>
    <mergeCell ref="MK33:MM33"/>
    <mergeCell ref="MN33:MP33"/>
    <mergeCell ref="MQ33:MS33"/>
    <mergeCell ref="MT33:MV33"/>
    <mergeCell ref="MW33:MY33"/>
    <mergeCell ref="NA33:NC33"/>
    <mergeCell ref="NE33:NG33"/>
    <mergeCell ref="NI33:NK33"/>
    <mergeCell ref="NM33:NN33"/>
    <mergeCell ref="NO33:NQ33"/>
    <mergeCell ref="NR33:NU33"/>
    <mergeCell ref="LU32:LV32"/>
    <mergeCell ref="LW32:LX32"/>
    <mergeCell ref="LY32:MA32"/>
    <mergeCell ref="MB32:MD32"/>
    <mergeCell ref="ME32:MG32"/>
    <mergeCell ref="MH32:MJ32"/>
    <mergeCell ref="MK32:MM32"/>
    <mergeCell ref="MN32:MP32"/>
    <mergeCell ref="MQ32:MS32"/>
    <mergeCell ref="MT32:MV32"/>
    <mergeCell ref="MW32:MY32"/>
    <mergeCell ref="NA32:NC32"/>
    <mergeCell ref="NE32:NG32"/>
    <mergeCell ref="NI32:NK32"/>
    <mergeCell ref="NM32:NN32"/>
    <mergeCell ref="NO32:NQ32"/>
    <mergeCell ref="NR32:NU32"/>
    <mergeCell ref="LU35:LV35"/>
    <mergeCell ref="LW35:LX35"/>
    <mergeCell ref="LY35:MA35"/>
    <mergeCell ref="MB35:MD35"/>
    <mergeCell ref="ME35:MG35"/>
    <mergeCell ref="MH35:MJ35"/>
    <mergeCell ref="MK35:MM35"/>
    <mergeCell ref="MN35:MP35"/>
    <mergeCell ref="MQ35:MS35"/>
    <mergeCell ref="MT35:MV35"/>
    <mergeCell ref="MW35:MY35"/>
    <mergeCell ref="NA35:NC35"/>
    <mergeCell ref="NE35:NG35"/>
    <mergeCell ref="NI35:NK35"/>
    <mergeCell ref="NM35:NN35"/>
    <mergeCell ref="NO35:NQ35"/>
    <mergeCell ref="NR35:NU35"/>
    <mergeCell ref="LU34:LV34"/>
    <mergeCell ref="LW34:LX34"/>
    <mergeCell ref="LY34:MA34"/>
    <mergeCell ref="MB34:MD34"/>
    <mergeCell ref="ME34:MG34"/>
    <mergeCell ref="MH34:MJ34"/>
    <mergeCell ref="MK34:MM34"/>
    <mergeCell ref="MN34:MP34"/>
    <mergeCell ref="MQ34:MS34"/>
    <mergeCell ref="MT34:MV34"/>
    <mergeCell ref="MW34:MY34"/>
    <mergeCell ref="NA34:NC34"/>
    <mergeCell ref="NE34:NG34"/>
    <mergeCell ref="NI34:NK34"/>
    <mergeCell ref="NM34:NN34"/>
    <mergeCell ref="NO34:NQ34"/>
    <mergeCell ref="NR34:NU34"/>
    <mergeCell ref="LU37:LV37"/>
    <mergeCell ref="LW37:LX37"/>
    <mergeCell ref="LY37:MA37"/>
    <mergeCell ref="MB37:MD37"/>
    <mergeCell ref="ME37:MG37"/>
    <mergeCell ref="MH37:MJ37"/>
    <mergeCell ref="MK37:MM37"/>
    <mergeCell ref="MN37:MP37"/>
    <mergeCell ref="MQ37:MS37"/>
    <mergeCell ref="MT37:MV37"/>
    <mergeCell ref="MW37:MY37"/>
    <mergeCell ref="NA37:NC37"/>
    <mergeCell ref="NE37:NG37"/>
    <mergeCell ref="NI37:NK37"/>
    <mergeCell ref="NM37:NN37"/>
    <mergeCell ref="NO37:NQ37"/>
    <mergeCell ref="NR37:NU37"/>
    <mergeCell ref="LU36:LV36"/>
    <mergeCell ref="LW36:LX36"/>
    <mergeCell ref="LY36:MA36"/>
    <mergeCell ref="MB36:MD36"/>
    <mergeCell ref="ME36:MG36"/>
    <mergeCell ref="MH36:MJ36"/>
    <mergeCell ref="MK36:MM36"/>
    <mergeCell ref="MN36:MP36"/>
    <mergeCell ref="MQ36:MS36"/>
    <mergeCell ref="MT36:MV36"/>
    <mergeCell ref="MW36:MY36"/>
    <mergeCell ref="NA36:NC36"/>
    <mergeCell ref="NE36:NG36"/>
    <mergeCell ref="NI36:NK36"/>
    <mergeCell ref="NM36:NN36"/>
    <mergeCell ref="NO36:NQ36"/>
    <mergeCell ref="NR36:NU36"/>
    <mergeCell ref="LU39:LV39"/>
    <mergeCell ref="LW39:LX39"/>
    <mergeCell ref="LY39:MA39"/>
    <mergeCell ref="MB39:MD39"/>
    <mergeCell ref="ME39:MG39"/>
    <mergeCell ref="MH39:MJ39"/>
    <mergeCell ref="MK39:MM39"/>
    <mergeCell ref="MN39:MP39"/>
    <mergeCell ref="MQ39:MS39"/>
    <mergeCell ref="MT39:MV39"/>
    <mergeCell ref="MW39:MY39"/>
    <mergeCell ref="NA39:NC39"/>
    <mergeCell ref="NE39:NG39"/>
    <mergeCell ref="NI39:NK39"/>
    <mergeCell ref="NM39:NN39"/>
    <mergeCell ref="NO39:NQ39"/>
    <mergeCell ref="NR39:NU39"/>
    <mergeCell ref="LU38:LV38"/>
    <mergeCell ref="LW38:LX38"/>
    <mergeCell ref="LY38:MA38"/>
    <mergeCell ref="MB38:MD38"/>
    <mergeCell ref="ME38:MG38"/>
    <mergeCell ref="MH38:MJ38"/>
    <mergeCell ref="MK38:MM38"/>
    <mergeCell ref="MN38:MP38"/>
    <mergeCell ref="MQ38:MS38"/>
    <mergeCell ref="MT38:MV38"/>
    <mergeCell ref="MW38:MY38"/>
    <mergeCell ref="NA38:NC38"/>
    <mergeCell ref="NE38:NG38"/>
    <mergeCell ref="NI38:NK38"/>
    <mergeCell ref="NM38:NN38"/>
    <mergeCell ref="NO38:NQ38"/>
    <mergeCell ref="NR38:NU38"/>
    <mergeCell ref="MH42:MJ42"/>
    <mergeCell ref="MK42:MM42"/>
    <mergeCell ref="MN42:MP42"/>
    <mergeCell ref="MQ42:MS42"/>
    <mergeCell ref="MT42:MV42"/>
    <mergeCell ref="MW42:MY42"/>
    <mergeCell ref="NA42:NC42"/>
    <mergeCell ref="NE42:NG42"/>
    <mergeCell ref="NI42:NK42"/>
    <mergeCell ref="NM42:NN42"/>
    <mergeCell ref="NO42:NQ42"/>
    <mergeCell ref="NR42:NU42"/>
    <mergeCell ref="LU41:LV41"/>
    <mergeCell ref="LW41:LX41"/>
    <mergeCell ref="LY41:MA41"/>
    <mergeCell ref="MB41:MD41"/>
    <mergeCell ref="ME41:MG41"/>
    <mergeCell ref="MH41:MJ41"/>
    <mergeCell ref="MK41:MM41"/>
    <mergeCell ref="MN41:MP41"/>
    <mergeCell ref="MQ41:MS41"/>
    <mergeCell ref="MT41:MV41"/>
    <mergeCell ref="MW41:MY41"/>
    <mergeCell ref="NA41:NC41"/>
    <mergeCell ref="NE41:NG41"/>
    <mergeCell ref="NI41:NK41"/>
    <mergeCell ref="NM41:NN41"/>
    <mergeCell ref="NO41:NQ41"/>
    <mergeCell ref="NR41:NU41"/>
    <mergeCell ref="LU40:LV40"/>
    <mergeCell ref="LW40:LX40"/>
    <mergeCell ref="LY40:MA40"/>
    <mergeCell ref="MB40:MD40"/>
    <mergeCell ref="ME40:MG40"/>
    <mergeCell ref="MH40:MJ40"/>
    <mergeCell ref="MK40:MM40"/>
    <mergeCell ref="MN40:MP40"/>
    <mergeCell ref="MQ40:MS40"/>
    <mergeCell ref="MT40:MV40"/>
    <mergeCell ref="MW40:MY40"/>
    <mergeCell ref="NA40:NC40"/>
    <mergeCell ref="NE40:NG40"/>
    <mergeCell ref="NI40:NK40"/>
    <mergeCell ref="NM40:NN40"/>
    <mergeCell ref="NO40:NQ40"/>
    <mergeCell ref="NR40:NU40"/>
    <mergeCell ref="LS47:LX47"/>
    <mergeCell ref="LY47:MV47"/>
    <mergeCell ref="MW47:ND47"/>
    <mergeCell ref="NE47:NL47"/>
    <mergeCell ref="NM47:NU47"/>
    <mergeCell ref="LU50:NU50"/>
    <mergeCell ref="LU45:LV45"/>
    <mergeCell ref="LW45:LX45"/>
    <mergeCell ref="LY45:MA45"/>
    <mergeCell ref="MB45:MD45"/>
    <mergeCell ref="ME45:MG45"/>
    <mergeCell ref="MH45:MJ45"/>
    <mergeCell ref="MK45:MM45"/>
    <mergeCell ref="MN45:MP45"/>
    <mergeCell ref="MQ45:MS45"/>
    <mergeCell ref="MT45:MV45"/>
    <mergeCell ref="MW45:MY45"/>
    <mergeCell ref="NA45:NC45"/>
    <mergeCell ref="NE45:NG45"/>
    <mergeCell ref="NI45:NK45"/>
    <mergeCell ref="NM45:NN45"/>
    <mergeCell ref="NO45:NQ45"/>
    <mergeCell ref="NR45:NU45"/>
    <mergeCell ref="LU44:LV44"/>
    <mergeCell ref="LW44:LX44"/>
    <mergeCell ref="LY44:MA44"/>
    <mergeCell ref="MB44:MD44"/>
    <mergeCell ref="ME44:MG44"/>
    <mergeCell ref="MH44:MJ44"/>
    <mergeCell ref="MK44:MM44"/>
    <mergeCell ref="MN44:MP44"/>
    <mergeCell ref="MQ44:MS44"/>
    <mergeCell ref="MT44:MV44"/>
    <mergeCell ref="MW44:MY44"/>
    <mergeCell ref="NA44:NC44"/>
    <mergeCell ref="NE44:NG44"/>
    <mergeCell ref="NI44:NK44"/>
    <mergeCell ref="NM44:NN44"/>
    <mergeCell ref="NO44:NQ44"/>
    <mergeCell ref="NR44:NU44"/>
    <mergeCell ref="PJ3:PL3"/>
    <mergeCell ref="PM3:PX3"/>
    <mergeCell ref="NW4:NY5"/>
    <mergeCell ref="NZ4:PE5"/>
    <mergeCell ref="PG4:PL5"/>
    <mergeCell ref="PM4:PP5"/>
    <mergeCell ref="PR4:PU5"/>
    <mergeCell ref="PV4:PW5"/>
    <mergeCell ref="PX4:PX5"/>
    <mergeCell ref="NV7:PX7"/>
    <mergeCell ref="NV8:NV12"/>
    <mergeCell ref="NW8:NW12"/>
    <mergeCell ref="NX8:NY12"/>
    <mergeCell ref="NZ8:OA12"/>
    <mergeCell ref="OB8:OM8"/>
    <mergeCell ref="ON8:OY8"/>
    <mergeCell ref="OZ8:PO8"/>
    <mergeCell ref="PP8:PT8"/>
    <mergeCell ref="PU8:PX12"/>
    <mergeCell ref="OB9:OG9"/>
    <mergeCell ref="OH9:OM9"/>
    <mergeCell ref="ON9:OS9"/>
    <mergeCell ref="OT9:OY9"/>
    <mergeCell ref="OZ9:PG9"/>
    <mergeCell ref="PH9:PO9"/>
    <mergeCell ref="PP9:PT9"/>
    <mergeCell ref="OB10:OD12"/>
    <mergeCell ref="OE10:OG12"/>
    <mergeCell ref="OH10:OJ12"/>
    <mergeCell ref="OK10:OM12"/>
    <mergeCell ref="ON10:OP12"/>
    <mergeCell ref="OQ10:OS12"/>
    <mergeCell ref="LS46:LX46"/>
    <mergeCell ref="LY46:MD46"/>
    <mergeCell ref="ME46:MJ46"/>
    <mergeCell ref="MK46:MP46"/>
    <mergeCell ref="MQ46:MV46"/>
    <mergeCell ref="MW46:ND46"/>
    <mergeCell ref="NE46:NL46"/>
    <mergeCell ref="NM46:NN46"/>
    <mergeCell ref="NO46:NQ46"/>
    <mergeCell ref="NR46:NU46"/>
    <mergeCell ref="LU43:LV43"/>
    <mergeCell ref="LW43:LX43"/>
    <mergeCell ref="LY43:MA43"/>
    <mergeCell ref="MB43:MD43"/>
    <mergeCell ref="ME43:MG43"/>
    <mergeCell ref="MH43:MJ43"/>
    <mergeCell ref="MK43:MM43"/>
    <mergeCell ref="MN43:MP43"/>
    <mergeCell ref="MQ43:MS43"/>
    <mergeCell ref="MT43:MV43"/>
    <mergeCell ref="MW43:MY43"/>
    <mergeCell ref="NA43:NC43"/>
    <mergeCell ref="NE43:NG43"/>
    <mergeCell ref="NI43:NK43"/>
    <mergeCell ref="NM43:NN43"/>
    <mergeCell ref="NO43:NQ43"/>
    <mergeCell ref="NR43:NU43"/>
    <mergeCell ref="LU42:LV42"/>
    <mergeCell ref="LW42:LX42"/>
    <mergeCell ref="LY42:MA42"/>
    <mergeCell ref="MB42:MD42"/>
    <mergeCell ref="ME42:MG42"/>
    <mergeCell ref="PU13:PX13"/>
    <mergeCell ref="NX15:NY15"/>
    <mergeCell ref="NZ15:OA15"/>
    <mergeCell ref="OB15:OD15"/>
    <mergeCell ref="OE15:OG15"/>
    <mergeCell ref="OH15:OJ15"/>
    <mergeCell ref="OK15:OM15"/>
    <mergeCell ref="ON15:OP15"/>
    <mergeCell ref="OQ15:OS15"/>
    <mergeCell ref="OT15:OV15"/>
    <mergeCell ref="OW15:OY15"/>
    <mergeCell ref="OZ15:PB15"/>
    <mergeCell ref="PD15:PF15"/>
    <mergeCell ref="PH15:PJ15"/>
    <mergeCell ref="PL15:PN15"/>
    <mergeCell ref="PP15:PQ15"/>
    <mergeCell ref="PR15:PT15"/>
    <mergeCell ref="PU15:PX15"/>
    <mergeCell ref="OT10:OV12"/>
    <mergeCell ref="OW10:OY12"/>
    <mergeCell ref="OZ10:PB12"/>
    <mergeCell ref="PC10:PC13"/>
    <mergeCell ref="PD10:PF12"/>
    <mergeCell ref="PG10:PG13"/>
    <mergeCell ref="PH10:PJ12"/>
    <mergeCell ref="PK10:PK13"/>
    <mergeCell ref="PL10:PN12"/>
    <mergeCell ref="PO10:PO13"/>
    <mergeCell ref="PP10:PQ12"/>
    <mergeCell ref="PR10:PT12"/>
    <mergeCell ref="NX13:NY13"/>
    <mergeCell ref="NZ13:OA13"/>
    <mergeCell ref="OZ13:PB13"/>
    <mergeCell ref="PD13:PF13"/>
    <mergeCell ref="PH13:PJ13"/>
    <mergeCell ref="PL13:PN13"/>
    <mergeCell ref="PP13:PQ13"/>
    <mergeCell ref="PR13:PT13"/>
    <mergeCell ref="NX17:NY17"/>
    <mergeCell ref="NZ17:OA17"/>
    <mergeCell ref="OB17:OD17"/>
    <mergeCell ref="OE17:OG17"/>
    <mergeCell ref="OH17:OJ17"/>
    <mergeCell ref="OK17:OM17"/>
    <mergeCell ref="ON17:OP17"/>
    <mergeCell ref="OQ17:OS17"/>
    <mergeCell ref="OT17:OV17"/>
    <mergeCell ref="OW17:OY17"/>
    <mergeCell ref="OZ17:PB17"/>
    <mergeCell ref="PD17:PF17"/>
    <mergeCell ref="PH17:PJ17"/>
    <mergeCell ref="PL17:PN17"/>
    <mergeCell ref="PP17:PQ17"/>
    <mergeCell ref="PR17:PT17"/>
    <mergeCell ref="PU17:PX17"/>
    <mergeCell ref="NX16:NY16"/>
    <mergeCell ref="NZ16:OA16"/>
    <mergeCell ref="OB16:OD16"/>
    <mergeCell ref="OE16:OG16"/>
    <mergeCell ref="OH16:OJ16"/>
    <mergeCell ref="OK16:OM16"/>
    <mergeCell ref="ON16:OP16"/>
    <mergeCell ref="OQ16:OS16"/>
    <mergeCell ref="OT16:OV16"/>
    <mergeCell ref="OW16:OY16"/>
    <mergeCell ref="OZ16:PB16"/>
    <mergeCell ref="PD16:PF16"/>
    <mergeCell ref="PH16:PJ16"/>
    <mergeCell ref="PL16:PN16"/>
    <mergeCell ref="PP16:PQ16"/>
    <mergeCell ref="PR16:PT16"/>
    <mergeCell ref="PU16:PX16"/>
    <mergeCell ref="NX19:NY19"/>
    <mergeCell ref="NZ19:OA19"/>
    <mergeCell ref="OB19:OD19"/>
    <mergeCell ref="OE19:OG19"/>
    <mergeCell ref="OH19:OJ19"/>
    <mergeCell ref="OK19:OM19"/>
    <mergeCell ref="ON19:OP19"/>
    <mergeCell ref="OQ19:OS19"/>
    <mergeCell ref="OT19:OV19"/>
    <mergeCell ref="OW19:OY19"/>
    <mergeCell ref="OZ19:PB19"/>
    <mergeCell ref="PD19:PF19"/>
    <mergeCell ref="PH19:PJ19"/>
    <mergeCell ref="PL19:PN19"/>
    <mergeCell ref="PP19:PQ19"/>
    <mergeCell ref="PR19:PT19"/>
    <mergeCell ref="PU19:PX19"/>
    <mergeCell ref="NX18:NY18"/>
    <mergeCell ref="NZ18:OA18"/>
    <mergeCell ref="OB18:OD18"/>
    <mergeCell ref="OE18:OG18"/>
    <mergeCell ref="OH18:OJ18"/>
    <mergeCell ref="OK18:OM18"/>
    <mergeCell ref="ON18:OP18"/>
    <mergeCell ref="OQ18:OS18"/>
    <mergeCell ref="OT18:OV18"/>
    <mergeCell ref="OW18:OY18"/>
    <mergeCell ref="OZ18:PB18"/>
    <mergeCell ref="PD18:PF18"/>
    <mergeCell ref="PH18:PJ18"/>
    <mergeCell ref="PL18:PN18"/>
    <mergeCell ref="PP18:PQ18"/>
    <mergeCell ref="PR18:PT18"/>
    <mergeCell ref="PU18:PX18"/>
    <mergeCell ref="NX21:NY21"/>
    <mergeCell ref="NZ21:OA21"/>
    <mergeCell ref="OB21:OD21"/>
    <mergeCell ref="OE21:OG21"/>
    <mergeCell ref="OH21:OJ21"/>
    <mergeCell ref="OK21:OM21"/>
    <mergeCell ref="ON21:OP21"/>
    <mergeCell ref="OQ21:OS21"/>
    <mergeCell ref="OT21:OV21"/>
    <mergeCell ref="OW21:OY21"/>
    <mergeCell ref="OZ21:PB21"/>
    <mergeCell ref="PD21:PF21"/>
    <mergeCell ref="PH21:PJ21"/>
    <mergeCell ref="PL21:PN21"/>
    <mergeCell ref="PP21:PQ21"/>
    <mergeCell ref="PR21:PT21"/>
    <mergeCell ref="PU21:PX21"/>
    <mergeCell ref="NX20:NY20"/>
    <mergeCell ref="NZ20:OA20"/>
    <mergeCell ref="OB20:OD20"/>
    <mergeCell ref="OE20:OG20"/>
    <mergeCell ref="OH20:OJ20"/>
    <mergeCell ref="OK20:OM20"/>
    <mergeCell ref="ON20:OP20"/>
    <mergeCell ref="OQ20:OS20"/>
    <mergeCell ref="OT20:OV20"/>
    <mergeCell ref="OW20:OY20"/>
    <mergeCell ref="OZ20:PB20"/>
    <mergeCell ref="PD20:PF20"/>
    <mergeCell ref="PH20:PJ20"/>
    <mergeCell ref="PL20:PN20"/>
    <mergeCell ref="PP20:PQ20"/>
    <mergeCell ref="PR20:PT20"/>
    <mergeCell ref="PU20:PX20"/>
    <mergeCell ref="NX23:NY23"/>
    <mergeCell ref="NZ23:OA23"/>
    <mergeCell ref="OB23:OD23"/>
    <mergeCell ref="OE23:OG23"/>
    <mergeCell ref="OH23:OJ23"/>
    <mergeCell ref="OK23:OM23"/>
    <mergeCell ref="ON23:OP23"/>
    <mergeCell ref="OQ23:OS23"/>
    <mergeCell ref="OT23:OV23"/>
    <mergeCell ref="OW23:OY23"/>
    <mergeCell ref="OZ23:PB23"/>
    <mergeCell ref="PD23:PF23"/>
    <mergeCell ref="PH23:PJ23"/>
    <mergeCell ref="PL23:PN23"/>
    <mergeCell ref="PP23:PQ23"/>
    <mergeCell ref="PR23:PT23"/>
    <mergeCell ref="PU23:PX23"/>
    <mergeCell ref="NX22:NY22"/>
    <mergeCell ref="NZ22:OA22"/>
    <mergeCell ref="OB22:OD22"/>
    <mergeCell ref="OE22:OG22"/>
    <mergeCell ref="OH22:OJ22"/>
    <mergeCell ref="OK22:OM22"/>
    <mergeCell ref="ON22:OP22"/>
    <mergeCell ref="OQ22:OS22"/>
    <mergeCell ref="OT22:OV22"/>
    <mergeCell ref="OW22:OY22"/>
    <mergeCell ref="OZ22:PB22"/>
    <mergeCell ref="PD22:PF22"/>
    <mergeCell ref="PH22:PJ22"/>
    <mergeCell ref="PL22:PN22"/>
    <mergeCell ref="PP22:PQ22"/>
    <mergeCell ref="PR22:PT22"/>
    <mergeCell ref="PU22:PX22"/>
    <mergeCell ref="NX25:NY25"/>
    <mergeCell ref="NZ25:OA25"/>
    <mergeCell ref="OB25:OD25"/>
    <mergeCell ref="OE25:OG25"/>
    <mergeCell ref="OH25:OJ25"/>
    <mergeCell ref="OK25:OM25"/>
    <mergeCell ref="ON25:OP25"/>
    <mergeCell ref="OQ25:OS25"/>
    <mergeCell ref="OT25:OV25"/>
    <mergeCell ref="OW25:OY25"/>
    <mergeCell ref="OZ25:PB25"/>
    <mergeCell ref="PD25:PF25"/>
    <mergeCell ref="PH25:PJ25"/>
    <mergeCell ref="PL25:PN25"/>
    <mergeCell ref="PP25:PQ25"/>
    <mergeCell ref="PR25:PT25"/>
    <mergeCell ref="PU25:PX25"/>
    <mergeCell ref="NX24:NY24"/>
    <mergeCell ref="NZ24:OA24"/>
    <mergeCell ref="OB24:OD24"/>
    <mergeCell ref="OE24:OG24"/>
    <mergeCell ref="OH24:OJ24"/>
    <mergeCell ref="OK24:OM24"/>
    <mergeCell ref="ON24:OP24"/>
    <mergeCell ref="OQ24:OS24"/>
    <mergeCell ref="OT24:OV24"/>
    <mergeCell ref="OW24:OY24"/>
    <mergeCell ref="OZ24:PB24"/>
    <mergeCell ref="PD24:PF24"/>
    <mergeCell ref="PH24:PJ24"/>
    <mergeCell ref="PL24:PN24"/>
    <mergeCell ref="PP24:PQ24"/>
    <mergeCell ref="PR24:PT24"/>
    <mergeCell ref="PU24:PX24"/>
    <mergeCell ref="NX27:NY27"/>
    <mergeCell ref="NZ27:OA27"/>
    <mergeCell ref="OB27:OD27"/>
    <mergeCell ref="OE27:OG27"/>
    <mergeCell ref="OH27:OJ27"/>
    <mergeCell ref="OK27:OM27"/>
    <mergeCell ref="ON27:OP27"/>
    <mergeCell ref="OQ27:OS27"/>
    <mergeCell ref="OT27:OV27"/>
    <mergeCell ref="OW27:OY27"/>
    <mergeCell ref="OZ27:PB27"/>
    <mergeCell ref="PD27:PF27"/>
    <mergeCell ref="PH27:PJ27"/>
    <mergeCell ref="PL27:PN27"/>
    <mergeCell ref="PP27:PQ27"/>
    <mergeCell ref="PR27:PT27"/>
    <mergeCell ref="PU27:PX27"/>
    <mergeCell ref="NX26:NY26"/>
    <mergeCell ref="NZ26:OA26"/>
    <mergeCell ref="OB26:OD26"/>
    <mergeCell ref="OE26:OG26"/>
    <mergeCell ref="OH26:OJ26"/>
    <mergeCell ref="OK26:OM26"/>
    <mergeCell ref="ON26:OP26"/>
    <mergeCell ref="OQ26:OS26"/>
    <mergeCell ref="OT26:OV26"/>
    <mergeCell ref="OW26:OY26"/>
    <mergeCell ref="OZ26:PB26"/>
    <mergeCell ref="PD26:PF26"/>
    <mergeCell ref="PH26:PJ26"/>
    <mergeCell ref="PL26:PN26"/>
    <mergeCell ref="PP26:PQ26"/>
    <mergeCell ref="PR26:PT26"/>
    <mergeCell ref="PU26:PX26"/>
    <mergeCell ref="NX29:NY29"/>
    <mergeCell ref="NZ29:OA29"/>
    <mergeCell ref="OB29:OD29"/>
    <mergeCell ref="OE29:OG29"/>
    <mergeCell ref="OH29:OJ29"/>
    <mergeCell ref="OK29:OM29"/>
    <mergeCell ref="ON29:OP29"/>
    <mergeCell ref="OQ29:OS29"/>
    <mergeCell ref="OT29:OV29"/>
    <mergeCell ref="OW29:OY29"/>
    <mergeCell ref="OZ29:PB29"/>
    <mergeCell ref="PD29:PF29"/>
    <mergeCell ref="PH29:PJ29"/>
    <mergeCell ref="PL29:PN29"/>
    <mergeCell ref="PP29:PQ29"/>
    <mergeCell ref="PR29:PT29"/>
    <mergeCell ref="PU29:PX29"/>
    <mergeCell ref="NX28:NY28"/>
    <mergeCell ref="NZ28:OA28"/>
    <mergeCell ref="OB28:OD28"/>
    <mergeCell ref="OE28:OG28"/>
    <mergeCell ref="OH28:OJ28"/>
    <mergeCell ref="OK28:OM28"/>
    <mergeCell ref="ON28:OP28"/>
    <mergeCell ref="OQ28:OS28"/>
    <mergeCell ref="OT28:OV28"/>
    <mergeCell ref="OW28:OY28"/>
    <mergeCell ref="OZ28:PB28"/>
    <mergeCell ref="PD28:PF28"/>
    <mergeCell ref="PH28:PJ28"/>
    <mergeCell ref="PL28:PN28"/>
    <mergeCell ref="PP28:PQ28"/>
    <mergeCell ref="PR28:PT28"/>
    <mergeCell ref="PU28:PX28"/>
    <mergeCell ref="NX31:NY31"/>
    <mergeCell ref="NZ31:OA31"/>
    <mergeCell ref="OB31:OD31"/>
    <mergeCell ref="OE31:OG31"/>
    <mergeCell ref="OH31:OJ31"/>
    <mergeCell ref="OK31:OM31"/>
    <mergeCell ref="ON31:OP31"/>
    <mergeCell ref="OQ31:OS31"/>
    <mergeCell ref="OT31:OV31"/>
    <mergeCell ref="OW31:OY31"/>
    <mergeCell ref="OZ31:PB31"/>
    <mergeCell ref="PD31:PF31"/>
    <mergeCell ref="PH31:PJ31"/>
    <mergeCell ref="PL31:PN31"/>
    <mergeCell ref="PP31:PQ31"/>
    <mergeCell ref="PR31:PT31"/>
    <mergeCell ref="PU31:PX31"/>
    <mergeCell ref="NX30:NY30"/>
    <mergeCell ref="NZ30:OA30"/>
    <mergeCell ref="OB30:OD30"/>
    <mergeCell ref="OE30:OG30"/>
    <mergeCell ref="OH30:OJ30"/>
    <mergeCell ref="OK30:OM30"/>
    <mergeCell ref="ON30:OP30"/>
    <mergeCell ref="OQ30:OS30"/>
    <mergeCell ref="OT30:OV30"/>
    <mergeCell ref="OW30:OY30"/>
    <mergeCell ref="OZ30:PB30"/>
    <mergeCell ref="PD30:PF30"/>
    <mergeCell ref="PH30:PJ30"/>
    <mergeCell ref="PL30:PN30"/>
    <mergeCell ref="PP30:PQ30"/>
    <mergeCell ref="PR30:PT30"/>
    <mergeCell ref="PU30:PX30"/>
    <mergeCell ref="NX33:NY33"/>
    <mergeCell ref="NZ33:OA33"/>
    <mergeCell ref="OB33:OD33"/>
    <mergeCell ref="OE33:OG33"/>
    <mergeCell ref="OH33:OJ33"/>
    <mergeCell ref="OK33:OM33"/>
    <mergeCell ref="ON33:OP33"/>
    <mergeCell ref="OQ33:OS33"/>
    <mergeCell ref="OT33:OV33"/>
    <mergeCell ref="OW33:OY33"/>
    <mergeCell ref="OZ33:PB33"/>
    <mergeCell ref="PD33:PF33"/>
    <mergeCell ref="PH33:PJ33"/>
    <mergeCell ref="PL33:PN33"/>
    <mergeCell ref="PP33:PQ33"/>
    <mergeCell ref="PR33:PT33"/>
    <mergeCell ref="PU33:PX33"/>
    <mergeCell ref="NX32:NY32"/>
    <mergeCell ref="NZ32:OA32"/>
    <mergeCell ref="OB32:OD32"/>
    <mergeCell ref="OE32:OG32"/>
    <mergeCell ref="OH32:OJ32"/>
    <mergeCell ref="OK32:OM32"/>
    <mergeCell ref="ON32:OP32"/>
    <mergeCell ref="OQ32:OS32"/>
    <mergeCell ref="OT32:OV32"/>
    <mergeCell ref="OW32:OY32"/>
    <mergeCell ref="OZ32:PB32"/>
    <mergeCell ref="PD32:PF32"/>
    <mergeCell ref="PH32:PJ32"/>
    <mergeCell ref="PL32:PN32"/>
    <mergeCell ref="PP32:PQ32"/>
    <mergeCell ref="PR32:PT32"/>
    <mergeCell ref="PU32:PX32"/>
    <mergeCell ref="NX35:NY35"/>
    <mergeCell ref="NZ35:OA35"/>
    <mergeCell ref="OB35:OD35"/>
    <mergeCell ref="OE35:OG35"/>
    <mergeCell ref="OH35:OJ35"/>
    <mergeCell ref="OK35:OM35"/>
    <mergeCell ref="ON35:OP35"/>
    <mergeCell ref="OQ35:OS35"/>
    <mergeCell ref="OT35:OV35"/>
    <mergeCell ref="OW35:OY35"/>
    <mergeCell ref="OZ35:PB35"/>
    <mergeCell ref="PD35:PF35"/>
    <mergeCell ref="PH35:PJ35"/>
    <mergeCell ref="PL35:PN35"/>
    <mergeCell ref="PP35:PQ35"/>
    <mergeCell ref="PR35:PT35"/>
    <mergeCell ref="PU35:PX35"/>
    <mergeCell ref="NX34:NY34"/>
    <mergeCell ref="NZ34:OA34"/>
    <mergeCell ref="OB34:OD34"/>
    <mergeCell ref="OE34:OG34"/>
    <mergeCell ref="OH34:OJ34"/>
    <mergeCell ref="OK34:OM34"/>
    <mergeCell ref="ON34:OP34"/>
    <mergeCell ref="OQ34:OS34"/>
    <mergeCell ref="OT34:OV34"/>
    <mergeCell ref="OW34:OY34"/>
    <mergeCell ref="OZ34:PB34"/>
    <mergeCell ref="PD34:PF34"/>
    <mergeCell ref="PH34:PJ34"/>
    <mergeCell ref="PL34:PN34"/>
    <mergeCell ref="PP34:PQ34"/>
    <mergeCell ref="PR34:PT34"/>
    <mergeCell ref="PU34:PX34"/>
    <mergeCell ref="NX37:NY37"/>
    <mergeCell ref="NZ37:OA37"/>
    <mergeCell ref="OB37:OD37"/>
    <mergeCell ref="OE37:OG37"/>
    <mergeCell ref="OH37:OJ37"/>
    <mergeCell ref="OK37:OM37"/>
    <mergeCell ref="ON37:OP37"/>
    <mergeCell ref="OQ37:OS37"/>
    <mergeCell ref="OT37:OV37"/>
    <mergeCell ref="OW37:OY37"/>
    <mergeCell ref="OZ37:PB37"/>
    <mergeCell ref="PD37:PF37"/>
    <mergeCell ref="PH37:PJ37"/>
    <mergeCell ref="PL37:PN37"/>
    <mergeCell ref="PP37:PQ37"/>
    <mergeCell ref="PR37:PT37"/>
    <mergeCell ref="PU37:PX37"/>
    <mergeCell ref="NX36:NY36"/>
    <mergeCell ref="NZ36:OA36"/>
    <mergeCell ref="OB36:OD36"/>
    <mergeCell ref="OE36:OG36"/>
    <mergeCell ref="OH36:OJ36"/>
    <mergeCell ref="OK36:OM36"/>
    <mergeCell ref="ON36:OP36"/>
    <mergeCell ref="OQ36:OS36"/>
    <mergeCell ref="OT36:OV36"/>
    <mergeCell ref="OW36:OY36"/>
    <mergeCell ref="OZ36:PB36"/>
    <mergeCell ref="PD36:PF36"/>
    <mergeCell ref="PH36:PJ36"/>
    <mergeCell ref="PL36:PN36"/>
    <mergeCell ref="PP36:PQ36"/>
    <mergeCell ref="PR36:PT36"/>
    <mergeCell ref="PU36:PX36"/>
    <mergeCell ref="NX39:NY39"/>
    <mergeCell ref="NZ39:OA39"/>
    <mergeCell ref="OB39:OD39"/>
    <mergeCell ref="OE39:OG39"/>
    <mergeCell ref="OH39:OJ39"/>
    <mergeCell ref="OK39:OM39"/>
    <mergeCell ref="ON39:OP39"/>
    <mergeCell ref="OQ39:OS39"/>
    <mergeCell ref="OT39:OV39"/>
    <mergeCell ref="OW39:OY39"/>
    <mergeCell ref="OZ39:PB39"/>
    <mergeCell ref="PD39:PF39"/>
    <mergeCell ref="PH39:PJ39"/>
    <mergeCell ref="PL39:PN39"/>
    <mergeCell ref="PP39:PQ39"/>
    <mergeCell ref="PR39:PT39"/>
    <mergeCell ref="PU39:PX39"/>
    <mergeCell ref="NX38:NY38"/>
    <mergeCell ref="NZ38:OA38"/>
    <mergeCell ref="OB38:OD38"/>
    <mergeCell ref="OE38:OG38"/>
    <mergeCell ref="OH38:OJ38"/>
    <mergeCell ref="OK38:OM38"/>
    <mergeCell ref="ON38:OP38"/>
    <mergeCell ref="OQ38:OS38"/>
    <mergeCell ref="OT38:OV38"/>
    <mergeCell ref="OW38:OY38"/>
    <mergeCell ref="OZ38:PB38"/>
    <mergeCell ref="PD38:PF38"/>
    <mergeCell ref="PH38:PJ38"/>
    <mergeCell ref="PL38:PN38"/>
    <mergeCell ref="PP38:PQ38"/>
    <mergeCell ref="PR38:PT38"/>
    <mergeCell ref="PU38:PX38"/>
    <mergeCell ref="OK42:OM42"/>
    <mergeCell ref="ON42:OP42"/>
    <mergeCell ref="OQ42:OS42"/>
    <mergeCell ref="OT42:OV42"/>
    <mergeCell ref="OW42:OY42"/>
    <mergeCell ref="OZ42:PB42"/>
    <mergeCell ref="PD42:PF42"/>
    <mergeCell ref="PH42:PJ42"/>
    <mergeCell ref="PL42:PN42"/>
    <mergeCell ref="PP42:PQ42"/>
    <mergeCell ref="PR42:PT42"/>
    <mergeCell ref="PU42:PX42"/>
    <mergeCell ref="NX41:NY41"/>
    <mergeCell ref="NZ41:OA41"/>
    <mergeCell ref="OB41:OD41"/>
    <mergeCell ref="OE41:OG41"/>
    <mergeCell ref="OH41:OJ41"/>
    <mergeCell ref="OK41:OM41"/>
    <mergeCell ref="ON41:OP41"/>
    <mergeCell ref="OQ41:OS41"/>
    <mergeCell ref="OT41:OV41"/>
    <mergeCell ref="OW41:OY41"/>
    <mergeCell ref="OZ41:PB41"/>
    <mergeCell ref="PD41:PF41"/>
    <mergeCell ref="PH41:PJ41"/>
    <mergeCell ref="PL41:PN41"/>
    <mergeCell ref="PP41:PQ41"/>
    <mergeCell ref="PR41:PT41"/>
    <mergeCell ref="PU41:PX41"/>
    <mergeCell ref="NX40:NY40"/>
    <mergeCell ref="NZ40:OA40"/>
    <mergeCell ref="OB40:OD40"/>
    <mergeCell ref="OE40:OG40"/>
    <mergeCell ref="OH40:OJ40"/>
    <mergeCell ref="OK40:OM40"/>
    <mergeCell ref="ON40:OP40"/>
    <mergeCell ref="OQ40:OS40"/>
    <mergeCell ref="OT40:OV40"/>
    <mergeCell ref="OW40:OY40"/>
    <mergeCell ref="OZ40:PB40"/>
    <mergeCell ref="PD40:PF40"/>
    <mergeCell ref="PH40:PJ40"/>
    <mergeCell ref="PL40:PN40"/>
    <mergeCell ref="PP40:PQ40"/>
    <mergeCell ref="PR40:PT40"/>
    <mergeCell ref="PU40:PX40"/>
    <mergeCell ref="NV47:OA47"/>
    <mergeCell ref="OB47:OY47"/>
    <mergeCell ref="OZ47:PG47"/>
    <mergeCell ref="PH47:PO47"/>
    <mergeCell ref="PP47:PX47"/>
    <mergeCell ref="NX50:PX50"/>
    <mergeCell ref="NX45:NY45"/>
    <mergeCell ref="NZ45:OA45"/>
    <mergeCell ref="OB45:OD45"/>
    <mergeCell ref="OE45:OG45"/>
    <mergeCell ref="OH45:OJ45"/>
    <mergeCell ref="OK45:OM45"/>
    <mergeCell ref="ON45:OP45"/>
    <mergeCell ref="OQ45:OS45"/>
    <mergeCell ref="OT45:OV45"/>
    <mergeCell ref="OW45:OY45"/>
    <mergeCell ref="OZ45:PB45"/>
    <mergeCell ref="PD45:PF45"/>
    <mergeCell ref="PH45:PJ45"/>
    <mergeCell ref="PL45:PN45"/>
    <mergeCell ref="PP45:PQ45"/>
    <mergeCell ref="PR45:PT45"/>
    <mergeCell ref="PU45:PX45"/>
    <mergeCell ref="NX44:NY44"/>
    <mergeCell ref="NZ44:OA44"/>
    <mergeCell ref="OB44:OD44"/>
    <mergeCell ref="OE44:OG44"/>
    <mergeCell ref="OH44:OJ44"/>
    <mergeCell ref="OK44:OM44"/>
    <mergeCell ref="ON44:OP44"/>
    <mergeCell ref="OQ44:OS44"/>
    <mergeCell ref="OT44:OV44"/>
    <mergeCell ref="OW44:OY44"/>
    <mergeCell ref="OZ44:PB44"/>
    <mergeCell ref="PD44:PF44"/>
    <mergeCell ref="PH44:PJ44"/>
    <mergeCell ref="PL44:PN44"/>
    <mergeCell ref="PP44:PQ44"/>
    <mergeCell ref="PR44:PT44"/>
    <mergeCell ref="PU44:PX44"/>
    <mergeCell ref="RM3:RO3"/>
    <mergeCell ref="RP3:SA3"/>
    <mergeCell ref="PZ4:QB5"/>
    <mergeCell ref="QC4:RH5"/>
    <mergeCell ref="RJ4:RO5"/>
    <mergeCell ref="RP4:RS5"/>
    <mergeCell ref="RU4:RX5"/>
    <mergeCell ref="RY4:RZ5"/>
    <mergeCell ref="SA4:SA5"/>
    <mergeCell ref="PY7:SA7"/>
    <mergeCell ref="PY8:PY12"/>
    <mergeCell ref="PZ8:PZ12"/>
    <mergeCell ref="QA8:QB12"/>
    <mergeCell ref="QC8:QD12"/>
    <mergeCell ref="QE8:QP8"/>
    <mergeCell ref="QQ8:RB8"/>
    <mergeCell ref="RC8:RR8"/>
    <mergeCell ref="RS8:RW8"/>
    <mergeCell ref="RX8:SA12"/>
    <mergeCell ref="QE9:QJ9"/>
    <mergeCell ref="QK9:QP9"/>
    <mergeCell ref="QQ9:QV9"/>
    <mergeCell ref="QW9:RB9"/>
    <mergeCell ref="RC9:RJ9"/>
    <mergeCell ref="RK9:RR9"/>
    <mergeCell ref="RS9:RW9"/>
    <mergeCell ref="QE10:QG12"/>
    <mergeCell ref="QH10:QJ12"/>
    <mergeCell ref="QK10:QM12"/>
    <mergeCell ref="QN10:QP12"/>
    <mergeCell ref="QQ10:QS12"/>
    <mergeCell ref="QT10:QV12"/>
    <mergeCell ref="NV46:OA46"/>
    <mergeCell ref="OB46:OG46"/>
    <mergeCell ref="OH46:OM46"/>
    <mergeCell ref="ON46:OS46"/>
    <mergeCell ref="OT46:OY46"/>
    <mergeCell ref="OZ46:PG46"/>
    <mergeCell ref="PH46:PO46"/>
    <mergeCell ref="PP46:PQ46"/>
    <mergeCell ref="PR46:PT46"/>
    <mergeCell ref="PU46:PX46"/>
    <mergeCell ref="NX43:NY43"/>
    <mergeCell ref="NZ43:OA43"/>
    <mergeCell ref="OB43:OD43"/>
    <mergeCell ref="OE43:OG43"/>
    <mergeCell ref="OH43:OJ43"/>
    <mergeCell ref="OK43:OM43"/>
    <mergeCell ref="ON43:OP43"/>
    <mergeCell ref="OQ43:OS43"/>
    <mergeCell ref="OT43:OV43"/>
    <mergeCell ref="OW43:OY43"/>
    <mergeCell ref="OZ43:PB43"/>
    <mergeCell ref="PD43:PF43"/>
    <mergeCell ref="PH43:PJ43"/>
    <mergeCell ref="PL43:PN43"/>
    <mergeCell ref="PP43:PQ43"/>
    <mergeCell ref="PR43:PT43"/>
    <mergeCell ref="PU43:PX43"/>
    <mergeCell ref="NX42:NY42"/>
    <mergeCell ref="NZ42:OA42"/>
    <mergeCell ref="OB42:OD42"/>
    <mergeCell ref="OE42:OG42"/>
    <mergeCell ref="OH42:OJ42"/>
    <mergeCell ref="RX13:SA13"/>
    <mergeCell ref="QA15:QB15"/>
    <mergeCell ref="QC15:QD15"/>
    <mergeCell ref="QE15:QG15"/>
    <mergeCell ref="QH15:QJ15"/>
    <mergeCell ref="QK15:QM15"/>
    <mergeCell ref="QN15:QP15"/>
    <mergeCell ref="QQ15:QS15"/>
    <mergeCell ref="QT15:QV15"/>
    <mergeCell ref="QW15:QY15"/>
    <mergeCell ref="QZ15:RB15"/>
    <mergeCell ref="RC15:RE15"/>
    <mergeCell ref="RG15:RI15"/>
    <mergeCell ref="RK15:RM15"/>
    <mergeCell ref="RO15:RQ15"/>
    <mergeCell ref="RS15:RT15"/>
    <mergeCell ref="RU15:RW15"/>
    <mergeCell ref="RX15:SA15"/>
    <mergeCell ref="QW10:QY12"/>
    <mergeCell ref="QZ10:RB12"/>
    <mergeCell ref="RC10:RE12"/>
    <mergeCell ref="RF10:RF13"/>
    <mergeCell ref="RG10:RI12"/>
    <mergeCell ref="RJ10:RJ13"/>
    <mergeCell ref="RK10:RM12"/>
    <mergeCell ref="RN10:RN13"/>
    <mergeCell ref="RO10:RQ12"/>
    <mergeCell ref="RR10:RR13"/>
    <mergeCell ref="RS10:RT12"/>
    <mergeCell ref="RU10:RW12"/>
    <mergeCell ref="QA13:QB13"/>
    <mergeCell ref="QC13:QD13"/>
    <mergeCell ref="RC13:RE13"/>
    <mergeCell ref="RG13:RI13"/>
    <mergeCell ref="RK13:RM13"/>
    <mergeCell ref="RO13:RQ13"/>
    <mergeCell ref="RS13:RT13"/>
    <mergeCell ref="RU13:RW13"/>
    <mergeCell ref="QA17:QB17"/>
    <mergeCell ref="QC17:QD17"/>
    <mergeCell ref="QE17:QG17"/>
    <mergeCell ref="QH17:QJ17"/>
    <mergeCell ref="QK17:QM17"/>
    <mergeCell ref="QN17:QP17"/>
    <mergeCell ref="QQ17:QS17"/>
    <mergeCell ref="QT17:QV17"/>
    <mergeCell ref="QW17:QY17"/>
    <mergeCell ref="QZ17:RB17"/>
    <mergeCell ref="RC17:RE17"/>
    <mergeCell ref="RG17:RI17"/>
    <mergeCell ref="RK17:RM17"/>
    <mergeCell ref="RO17:RQ17"/>
    <mergeCell ref="RS17:RT17"/>
    <mergeCell ref="RU17:RW17"/>
    <mergeCell ref="RX17:SA17"/>
    <mergeCell ref="QA16:QB16"/>
    <mergeCell ref="QC16:QD16"/>
    <mergeCell ref="QE16:QG16"/>
    <mergeCell ref="QH16:QJ16"/>
    <mergeCell ref="QK16:QM16"/>
    <mergeCell ref="QN16:QP16"/>
    <mergeCell ref="QQ16:QS16"/>
    <mergeCell ref="QT16:QV16"/>
    <mergeCell ref="QW16:QY16"/>
    <mergeCell ref="QZ16:RB16"/>
    <mergeCell ref="RC16:RE16"/>
    <mergeCell ref="RG16:RI16"/>
    <mergeCell ref="RK16:RM16"/>
    <mergeCell ref="RO16:RQ16"/>
    <mergeCell ref="RS16:RT16"/>
    <mergeCell ref="RU16:RW16"/>
    <mergeCell ref="RX16:SA16"/>
    <mergeCell ref="QA19:QB19"/>
    <mergeCell ref="QC19:QD19"/>
    <mergeCell ref="QE19:QG19"/>
    <mergeCell ref="QH19:QJ19"/>
    <mergeCell ref="QK19:QM19"/>
    <mergeCell ref="QN19:QP19"/>
    <mergeCell ref="QQ19:QS19"/>
    <mergeCell ref="QT19:QV19"/>
    <mergeCell ref="QW19:QY19"/>
    <mergeCell ref="QZ19:RB19"/>
    <mergeCell ref="RC19:RE19"/>
    <mergeCell ref="RG19:RI19"/>
    <mergeCell ref="RK19:RM19"/>
    <mergeCell ref="RO19:RQ19"/>
    <mergeCell ref="RS19:RT19"/>
    <mergeCell ref="RU19:RW19"/>
    <mergeCell ref="RX19:SA19"/>
    <mergeCell ref="QA18:QB18"/>
    <mergeCell ref="QC18:QD18"/>
    <mergeCell ref="QE18:QG18"/>
    <mergeCell ref="QH18:QJ18"/>
    <mergeCell ref="QK18:QM18"/>
    <mergeCell ref="QN18:QP18"/>
    <mergeCell ref="QQ18:QS18"/>
    <mergeCell ref="QT18:QV18"/>
    <mergeCell ref="QW18:QY18"/>
    <mergeCell ref="QZ18:RB18"/>
    <mergeCell ref="RC18:RE18"/>
    <mergeCell ref="RG18:RI18"/>
    <mergeCell ref="RK18:RM18"/>
    <mergeCell ref="RO18:RQ18"/>
    <mergeCell ref="RS18:RT18"/>
    <mergeCell ref="RU18:RW18"/>
    <mergeCell ref="RX18:SA18"/>
    <mergeCell ref="QA21:QB21"/>
    <mergeCell ref="QC21:QD21"/>
    <mergeCell ref="QE21:QG21"/>
    <mergeCell ref="QH21:QJ21"/>
    <mergeCell ref="QK21:QM21"/>
    <mergeCell ref="QN21:QP21"/>
    <mergeCell ref="QQ21:QS21"/>
    <mergeCell ref="QT21:QV21"/>
    <mergeCell ref="QW21:QY21"/>
    <mergeCell ref="QZ21:RB21"/>
    <mergeCell ref="RC21:RE21"/>
    <mergeCell ref="RG21:RI21"/>
    <mergeCell ref="RK21:RM21"/>
    <mergeCell ref="RO21:RQ21"/>
    <mergeCell ref="RS21:RT21"/>
    <mergeCell ref="RU21:RW21"/>
    <mergeCell ref="RX21:SA21"/>
    <mergeCell ref="QA20:QB20"/>
    <mergeCell ref="QC20:QD20"/>
    <mergeCell ref="QE20:QG20"/>
    <mergeCell ref="QH20:QJ20"/>
    <mergeCell ref="QK20:QM20"/>
    <mergeCell ref="QN20:QP20"/>
    <mergeCell ref="QQ20:QS20"/>
    <mergeCell ref="QT20:QV20"/>
    <mergeCell ref="QW20:QY20"/>
    <mergeCell ref="QZ20:RB20"/>
    <mergeCell ref="RC20:RE20"/>
    <mergeCell ref="RG20:RI20"/>
    <mergeCell ref="RK20:RM20"/>
    <mergeCell ref="RO20:RQ20"/>
    <mergeCell ref="RS20:RT20"/>
    <mergeCell ref="RU20:RW20"/>
    <mergeCell ref="RX20:SA20"/>
    <mergeCell ref="QA23:QB23"/>
    <mergeCell ref="QC23:QD23"/>
    <mergeCell ref="QE23:QG23"/>
    <mergeCell ref="QH23:QJ23"/>
    <mergeCell ref="QK23:QM23"/>
    <mergeCell ref="QN23:QP23"/>
    <mergeCell ref="QQ23:QS23"/>
    <mergeCell ref="QT23:QV23"/>
    <mergeCell ref="QW23:QY23"/>
    <mergeCell ref="QZ23:RB23"/>
    <mergeCell ref="RC23:RE23"/>
    <mergeCell ref="RG23:RI23"/>
    <mergeCell ref="RK23:RM23"/>
    <mergeCell ref="RO23:RQ23"/>
    <mergeCell ref="RS23:RT23"/>
    <mergeCell ref="RU23:RW23"/>
    <mergeCell ref="RX23:SA23"/>
    <mergeCell ref="QA22:QB22"/>
    <mergeCell ref="QC22:QD22"/>
    <mergeCell ref="QE22:QG22"/>
    <mergeCell ref="QH22:QJ22"/>
    <mergeCell ref="QK22:QM22"/>
    <mergeCell ref="QN22:QP22"/>
    <mergeCell ref="QQ22:QS22"/>
    <mergeCell ref="QT22:QV22"/>
    <mergeCell ref="QW22:QY22"/>
    <mergeCell ref="QZ22:RB22"/>
    <mergeCell ref="RC22:RE22"/>
    <mergeCell ref="RG22:RI22"/>
    <mergeCell ref="RK22:RM22"/>
    <mergeCell ref="RO22:RQ22"/>
    <mergeCell ref="RS22:RT22"/>
    <mergeCell ref="RU22:RW22"/>
    <mergeCell ref="RX22:SA22"/>
    <mergeCell ref="QA25:QB25"/>
    <mergeCell ref="QC25:QD25"/>
    <mergeCell ref="QE25:QG25"/>
    <mergeCell ref="QH25:QJ25"/>
    <mergeCell ref="QK25:QM25"/>
    <mergeCell ref="QN25:QP25"/>
    <mergeCell ref="QQ25:QS25"/>
    <mergeCell ref="QT25:QV25"/>
    <mergeCell ref="QW25:QY25"/>
    <mergeCell ref="QZ25:RB25"/>
    <mergeCell ref="RC25:RE25"/>
    <mergeCell ref="RG25:RI25"/>
    <mergeCell ref="RK25:RM25"/>
    <mergeCell ref="RO25:RQ25"/>
    <mergeCell ref="RS25:RT25"/>
    <mergeCell ref="RU25:RW25"/>
    <mergeCell ref="RX25:SA25"/>
    <mergeCell ref="QA24:QB24"/>
    <mergeCell ref="QC24:QD24"/>
    <mergeCell ref="QE24:QG24"/>
    <mergeCell ref="QH24:QJ24"/>
    <mergeCell ref="QK24:QM24"/>
    <mergeCell ref="QN24:QP24"/>
    <mergeCell ref="QQ24:QS24"/>
    <mergeCell ref="QT24:QV24"/>
    <mergeCell ref="QW24:QY24"/>
    <mergeCell ref="QZ24:RB24"/>
    <mergeCell ref="RC24:RE24"/>
    <mergeCell ref="RG24:RI24"/>
    <mergeCell ref="RK24:RM24"/>
    <mergeCell ref="RO24:RQ24"/>
    <mergeCell ref="RS24:RT24"/>
    <mergeCell ref="RU24:RW24"/>
    <mergeCell ref="RX24:SA24"/>
    <mergeCell ref="QA27:QB27"/>
    <mergeCell ref="QC27:QD27"/>
    <mergeCell ref="QE27:QG27"/>
    <mergeCell ref="QH27:QJ27"/>
    <mergeCell ref="QK27:QM27"/>
    <mergeCell ref="QN27:QP27"/>
    <mergeCell ref="QQ27:QS27"/>
    <mergeCell ref="QT27:QV27"/>
    <mergeCell ref="QW27:QY27"/>
    <mergeCell ref="QZ27:RB27"/>
    <mergeCell ref="RC27:RE27"/>
    <mergeCell ref="RG27:RI27"/>
    <mergeCell ref="RK27:RM27"/>
    <mergeCell ref="RO27:RQ27"/>
    <mergeCell ref="RS27:RT27"/>
    <mergeCell ref="RU27:RW27"/>
    <mergeCell ref="RX27:SA27"/>
    <mergeCell ref="QA26:QB26"/>
    <mergeCell ref="QC26:QD26"/>
    <mergeCell ref="QE26:QG26"/>
    <mergeCell ref="QH26:QJ26"/>
    <mergeCell ref="QK26:QM26"/>
    <mergeCell ref="QN26:QP26"/>
    <mergeCell ref="QQ26:QS26"/>
    <mergeCell ref="QT26:QV26"/>
    <mergeCell ref="QW26:QY26"/>
    <mergeCell ref="QZ26:RB26"/>
    <mergeCell ref="RC26:RE26"/>
    <mergeCell ref="RG26:RI26"/>
    <mergeCell ref="RK26:RM26"/>
    <mergeCell ref="RO26:RQ26"/>
    <mergeCell ref="RS26:RT26"/>
    <mergeCell ref="RU26:RW26"/>
    <mergeCell ref="RX26:SA26"/>
    <mergeCell ref="QA29:QB29"/>
    <mergeCell ref="QC29:QD29"/>
    <mergeCell ref="QE29:QG29"/>
    <mergeCell ref="QH29:QJ29"/>
    <mergeCell ref="QK29:QM29"/>
    <mergeCell ref="QN29:QP29"/>
    <mergeCell ref="QQ29:QS29"/>
    <mergeCell ref="QT29:QV29"/>
    <mergeCell ref="QW29:QY29"/>
    <mergeCell ref="QZ29:RB29"/>
    <mergeCell ref="RC29:RE29"/>
    <mergeCell ref="RG29:RI29"/>
    <mergeCell ref="RK29:RM29"/>
    <mergeCell ref="RO29:RQ29"/>
    <mergeCell ref="RS29:RT29"/>
    <mergeCell ref="RU29:RW29"/>
    <mergeCell ref="RX29:SA29"/>
    <mergeCell ref="QA28:QB28"/>
    <mergeCell ref="QC28:QD28"/>
    <mergeCell ref="QE28:QG28"/>
    <mergeCell ref="QH28:QJ28"/>
    <mergeCell ref="QK28:QM28"/>
    <mergeCell ref="QN28:QP28"/>
    <mergeCell ref="QQ28:QS28"/>
    <mergeCell ref="QT28:QV28"/>
    <mergeCell ref="QW28:QY28"/>
    <mergeCell ref="QZ28:RB28"/>
    <mergeCell ref="RC28:RE28"/>
    <mergeCell ref="RG28:RI28"/>
    <mergeCell ref="RK28:RM28"/>
    <mergeCell ref="RO28:RQ28"/>
    <mergeCell ref="RS28:RT28"/>
    <mergeCell ref="RU28:RW28"/>
    <mergeCell ref="RX28:SA28"/>
    <mergeCell ref="QA31:QB31"/>
    <mergeCell ref="QC31:QD31"/>
    <mergeCell ref="QE31:QG31"/>
    <mergeCell ref="QH31:QJ31"/>
    <mergeCell ref="QK31:QM31"/>
    <mergeCell ref="QN31:QP31"/>
    <mergeCell ref="QQ31:QS31"/>
    <mergeCell ref="QT31:QV31"/>
    <mergeCell ref="QW31:QY31"/>
    <mergeCell ref="QZ31:RB31"/>
    <mergeCell ref="RC31:RE31"/>
    <mergeCell ref="RG31:RI31"/>
    <mergeCell ref="RK31:RM31"/>
    <mergeCell ref="RO31:RQ31"/>
    <mergeCell ref="RS31:RT31"/>
    <mergeCell ref="RU31:RW31"/>
    <mergeCell ref="RX31:SA31"/>
    <mergeCell ref="QA30:QB30"/>
    <mergeCell ref="QC30:QD30"/>
    <mergeCell ref="QE30:QG30"/>
    <mergeCell ref="QH30:QJ30"/>
    <mergeCell ref="QK30:QM30"/>
    <mergeCell ref="QN30:QP30"/>
    <mergeCell ref="QQ30:QS30"/>
    <mergeCell ref="QT30:QV30"/>
    <mergeCell ref="QW30:QY30"/>
    <mergeCell ref="QZ30:RB30"/>
    <mergeCell ref="RC30:RE30"/>
    <mergeCell ref="RG30:RI30"/>
    <mergeCell ref="RK30:RM30"/>
    <mergeCell ref="RO30:RQ30"/>
    <mergeCell ref="RS30:RT30"/>
    <mergeCell ref="RU30:RW30"/>
    <mergeCell ref="RX30:SA30"/>
    <mergeCell ref="QA33:QB33"/>
    <mergeCell ref="QC33:QD33"/>
    <mergeCell ref="QE33:QG33"/>
    <mergeCell ref="QH33:QJ33"/>
    <mergeCell ref="QK33:QM33"/>
    <mergeCell ref="QN33:QP33"/>
    <mergeCell ref="QQ33:QS33"/>
    <mergeCell ref="QT33:QV33"/>
    <mergeCell ref="QW33:QY33"/>
    <mergeCell ref="QZ33:RB33"/>
    <mergeCell ref="RC33:RE33"/>
    <mergeCell ref="RG33:RI33"/>
    <mergeCell ref="RK33:RM33"/>
    <mergeCell ref="RO33:RQ33"/>
    <mergeCell ref="RS33:RT33"/>
    <mergeCell ref="RU33:RW33"/>
    <mergeCell ref="RX33:SA33"/>
    <mergeCell ref="QA32:QB32"/>
    <mergeCell ref="QC32:QD32"/>
    <mergeCell ref="QE32:QG32"/>
    <mergeCell ref="QH32:QJ32"/>
    <mergeCell ref="QK32:QM32"/>
    <mergeCell ref="QN32:QP32"/>
    <mergeCell ref="QQ32:QS32"/>
    <mergeCell ref="QT32:QV32"/>
    <mergeCell ref="QW32:QY32"/>
    <mergeCell ref="QZ32:RB32"/>
    <mergeCell ref="RC32:RE32"/>
    <mergeCell ref="RG32:RI32"/>
    <mergeCell ref="RK32:RM32"/>
    <mergeCell ref="RO32:RQ32"/>
    <mergeCell ref="RS32:RT32"/>
    <mergeCell ref="RU32:RW32"/>
    <mergeCell ref="RX32:SA32"/>
    <mergeCell ref="QA35:QB35"/>
    <mergeCell ref="QC35:QD35"/>
    <mergeCell ref="QE35:QG35"/>
    <mergeCell ref="QH35:QJ35"/>
    <mergeCell ref="QK35:QM35"/>
    <mergeCell ref="QN35:QP35"/>
    <mergeCell ref="QQ35:QS35"/>
    <mergeCell ref="QT35:QV35"/>
    <mergeCell ref="QW35:QY35"/>
    <mergeCell ref="QZ35:RB35"/>
    <mergeCell ref="RC35:RE35"/>
    <mergeCell ref="RG35:RI35"/>
    <mergeCell ref="RK35:RM35"/>
    <mergeCell ref="RO35:RQ35"/>
    <mergeCell ref="RS35:RT35"/>
    <mergeCell ref="RU35:RW35"/>
    <mergeCell ref="RX35:SA35"/>
    <mergeCell ref="QA34:QB34"/>
    <mergeCell ref="QC34:QD34"/>
    <mergeCell ref="QE34:QG34"/>
    <mergeCell ref="QH34:QJ34"/>
    <mergeCell ref="QK34:QM34"/>
    <mergeCell ref="QN34:QP34"/>
    <mergeCell ref="QQ34:QS34"/>
    <mergeCell ref="QT34:QV34"/>
    <mergeCell ref="QW34:QY34"/>
    <mergeCell ref="QZ34:RB34"/>
    <mergeCell ref="RC34:RE34"/>
    <mergeCell ref="RG34:RI34"/>
    <mergeCell ref="RK34:RM34"/>
    <mergeCell ref="RO34:RQ34"/>
    <mergeCell ref="RS34:RT34"/>
    <mergeCell ref="RU34:RW34"/>
    <mergeCell ref="RX34:SA34"/>
    <mergeCell ref="QA37:QB37"/>
    <mergeCell ref="QC37:QD37"/>
    <mergeCell ref="QE37:QG37"/>
    <mergeCell ref="QH37:QJ37"/>
    <mergeCell ref="QK37:QM37"/>
    <mergeCell ref="QN37:QP37"/>
    <mergeCell ref="QQ37:QS37"/>
    <mergeCell ref="QT37:QV37"/>
    <mergeCell ref="QW37:QY37"/>
    <mergeCell ref="QZ37:RB37"/>
    <mergeCell ref="RC37:RE37"/>
    <mergeCell ref="RG37:RI37"/>
    <mergeCell ref="RK37:RM37"/>
    <mergeCell ref="RO37:RQ37"/>
    <mergeCell ref="RS37:RT37"/>
    <mergeCell ref="RU37:RW37"/>
    <mergeCell ref="RX37:SA37"/>
    <mergeCell ref="QA36:QB36"/>
    <mergeCell ref="QC36:QD36"/>
    <mergeCell ref="QE36:QG36"/>
    <mergeCell ref="QH36:QJ36"/>
    <mergeCell ref="QK36:QM36"/>
    <mergeCell ref="QN36:QP36"/>
    <mergeCell ref="QQ36:QS36"/>
    <mergeCell ref="QT36:QV36"/>
    <mergeCell ref="QW36:QY36"/>
    <mergeCell ref="QZ36:RB36"/>
    <mergeCell ref="RC36:RE36"/>
    <mergeCell ref="RG36:RI36"/>
    <mergeCell ref="RK36:RM36"/>
    <mergeCell ref="RO36:RQ36"/>
    <mergeCell ref="RS36:RT36"/>
    <mergeCell ref="RU36:RW36"/>
    <mergeCell ref="RX36:SA36"/>
    <mergeCell ref="QA39:QB39"/>
    <mergeCell ref="QC39:QD39"/>
    <mergeCell ref="QE39:QG39"/>
    <mergeCell ref="QH39:QJ39"/>
    <mergeCell ref="QK39:QM39"/>
    <mergeCell ref="QN39:QP39"/>
    <mergeCell ref="QQ39:QS39"/>
    <mergeCell ref="QT39:QV39"/>
    <mergeCell ref="QW39:QY39"/>
    <mergeCell ref="QZ39:RB39"/>
    <mergeCell ref="RC39:RE39"/>
    <mergeCell ref="RG39:RI39"/>
    <mergeCell ref="RK39:RM39"/>
    <mergeCell ref="RO39:RQ39"/>
    <mergeCell ref="RS39:RT39"/>
    <mergeCell ref="RU39:RW39"/>
    <mergeCell ref="RX39:SA39"/>
    <mergeCell ref="QA38:QB38"/>
    <mergeCell ref="QC38:QD38"/>
    <mergeCell ref="QE38:QG38"/>
    <mergeCell ref="QH38:QJ38"/>
    <mergeCell ref="QK38:QM38"/>
    <mergeCell ref="QN38:QP38"/>
    <mergeCell ref="QQ38:QS38"/>
    <mergeCell ref="QT38:QV38"/>
    <mergeCell ref="QW38:QY38"/>
    <mergeCell ref="QZ38:RB38"/>
    <mergeCell ref="RC38:RE38"/>
    <mergeCell ref="RG38:RI38"/>
    <mergeCell ref="RK38:RM38"/>
    <mergeCell ref="RO38:RQ38"/>
    <mergeCell ref="RS38:RT38"/>
    <mergeCell ref="RU38:RW38"/>
    <mergeCell ref="RX38:SA38"/>
    <mergeCell ref="QN42:QP42"/>
    <mergeCell ref="QQ42:QS42"/>
    <mergeCell ref="QT42:QV42"/>
    <mergeCell ref="QW42:QY42"/>
    <mergeCell ref="QZ42:RB42"/>
    <mergeCell ref="RC42:RE42"/>
    <mergeCell ref="RG42:RI42"/>
    <mergeCell ref="RK42:RM42"/>
    <mergeCell ref="RO42:RQ42"/>
    <mergeCell ref="RS42:RT42"/>
    <mergeCell ref="RU42:RW42"/>
    <mergeCell ref="RX42:SA42"/>
    <mergeCell ref="QA41:QB41"/>
    <mergeCell ref="QC41:QD41"/>
    <mergeCell ref="QE41:QG41"/>
    <mergeCell ref="QH41:QJ41"/>
    <mergeCell ref="QK41:QM41"/>
    <mergeCell ref="QN41:QP41"/>
    <mergeCell ref="QQ41:QS41"/>
    <mergeCell ref="QT41:QV41"/>
    <mergeCell ref="QW41:QY41"/>
    <mergeCell ref="QZ41:RB41"/>
    <mergeCell ref="RC41:RE41"/>
    <mergeCell ref="RG41:RI41"/>
    <mergeCell ref="RK41:RM41"/>
    <mergeCell ref="RO41:RQ41"/>
    <mergeCell ref="RS41:RT41"/>
    <mergeCell ref="RU41:RW41"/>
    <mergeCell ref="RX41:SA41"/>
    <mergeCell ref="QA40:QB40"/>
    <mergeCell ref="QC40:QD40"/>
    <mergeCell ref="QE40:QG40"/>
    <mergeCell ref="QH40:QJ40"/>
    <mergeCell ref="QK40:QM40"/>
    <mergeCell ref="QN40:QP40"/>
    <mergeCell ref="QQ40:QS40"/>
    <mergeCell ref="QT40:QV40"/>
    <mergeCell ref="QW40:QY40"/>
    <mergeCell ref="QZ40:RB40"/>
    <mergeCell ref="RC40:RE40"/>
    <mergeCell ref="RG40:RI40"/>
    <mergeCell ref="RK40:RM40"/>
    <mergeCell ref="RO40:RQ40"/>
    <mergeCell ref="RS40:RT40"/>
    <mergeCell ref="RU40:RW40"/>
    <mergeCell ref="RX40:SA40"/>
    <mergeCell ref="PY47:QD47"/>
    <mergeCell ref="QE47:RB47"/>
    <mergeCell ref="RC47:RJ47"/>
    <mergeCell ref="RK47:RR47"/>
    <mergeCell ref="RS47:SA47"/>
    <mergeCell ref="QA50:SA50"/>
    <mergeCell ref="QA45:QB45"/>
    <mergeCell ref="QC45:QD45"/>
    <mergeCell ref="QE45:QG45"/>
    <mergeCell ref="QH45:QJ45"/>
    <mergeCell ref="QK45:QM45"/>
    <mergeCell ref="QN45:QP45"/>
    <mergeCell ref="QQ45:QS45"/>
    <mergeCell ref="QT45:QV45"/>
    <mergeCell ref="QW45:QY45"/>
    <mergeCell ref="QZ45:RB45"/>
    <mergeCell ref="RC45:RE45"/>
    <mergeCell ref="RG45:RI45"/>
    <mergeCell ref="RK45:RM45"/>
    <mergeCell ref="RO45:RQ45"/>
    <mergeCell ref="RS45:RT45"/>
    <mergeCell ref="RU45:RW45"/>
    <mergeCell ref="RX45:SA45"/>
    <mergeCell ref="QA44:QB44"/>
    <mergeCell ref="QC44:QD44"/>
    <mergeCell ref="QE44:QG44"/>
    <mergeCell ref="QH44:QJ44"/>
    <mergeCell ref="QK44:QM44"/>
    <mergeCell ref="QN44:QP44"/>
    <mergeCell ref="QQ44:QS44"/>
    <mergeCell ref="QT44:QV44"/>
    <mergeCell ref="QW44:QY44"/>
    <mergeCell ref="QZ44:RB44"/>
    <mergeCell ref="RC44:RE44"/>
    <mergeCell ref="RG44:RI44"/>
    <mergeCell ref="RK44:RM44"/>
    <mergeCell ref="RO44:RQ44"/>
    <mergeCell ref="RS44:RT44"/>
    <mergeCell ref="RU44:RW44"/>
    <mergeCell ref="RX44:SA44"/>
    <mergeCell ref="TP3:TR3"/>
    <mergeCell ref="TS3:UD3"/>
    <mergeCell ref="SC4:SE5"/>
    <mergeCell ref="SF4:TK5"/>
    <mergeCell ref="TM4:TR5"/>
    <mergeCell ref="TS4:TV5"/>
    <mergeCell ref="TX4:UA5"/>
    <mergeCell ref="UB4:UC5"/>
    <mergeCell ref="UD4:UD5"/>
    <mergeCell ref="SB7:UD7"/>
    <mergeCell ref="SB8:SB12"/>
    <mergeCell ref="SC8:SC12"/>
    <mergeCell ref="SD8:SE12"/>
    <mergeCell ref="SF8:SG12"/>
    <mergeCell ref="SH8:SS8"/>
    <mergeCell ref="ST8:TE8"/>
    <mergeCell ref="TF8:TU8"/>
    <mergeCell ref="TV8:TZ8"/>
    <mergeCell ref="UA8:UD12"/>
    <mergeCell ref="SH9:SM9"/>
    <mergeCell ref="SN9:SS9"/>
    <mergeCell ref="ST9:SY9"/>
    <mergeCell ref="SZ9:TE9"/>
    <mergeCell ref="TF9:TM9"/>
    <mergeCell ref="TN9:TU9"/>
    <mergeCell ref="TV9:TZ9"/>
    <mergeCell ref="SH10:SJ12"/>
    <mergeCell ref="SK10:SM12"/>
    <mergeCell ref="SN10:SP12"/>
    <mergeCell ref="SQ10:SS12"/>
    <mergeCell ref="ST10:SV12"/>
    <mergeCell ref="SW10:SY12"/>
    <mergeCell ref="PY46:QD46"/>
    <mergeCell ref="QE46:QJ46"/>
    <mergeCell ref="QK46:QP46"/>
    <mergeCell ref="QQ46:QV46"/>
    <mergeCell ref="QW46:RB46"/>
    <mergeCell ref="RC46:RJ46"/>
    <mergeCell ref="RK46:RR46"/>
    <mergeCell ref="RS46:RT46"/>
    <mergeCell ref="RU46:RW46"/>
    <mergeCell ref="RX46:SA46"/>
    <mergeCell ref="QA43:QB43"/>
    <mergeCell ref="QC43:QD43"/>
    <mergeCell ref="QE43:QG43"/>
    <mergeCell ref="QH43:QJ43"/>
    <mergeCell ref="QK43:QM43"/>
    <mergeCell ref="QN43:QP43"/>
    <mergeCell ref="QQ43:QS43"/>
    <mergeCell ref="QT43:QV43"/>
    <mergeCell ref="QW43:QY43"/>
    <mergeCell ref="QZ43:RB43"/>
    <mergeCell ref="RC43:RE43"/>
    <mergeCell ref="RG43:RI43"/>
    <mergeCell ref="RK43:RM43"/>
    <mergeCell ref="RO43:RQ43"/>
    <mergeCell ref="RS43:RT43"/>
    <mergeCell ref="RU43:RW43"/>
    <mergeCell ref="RX43:SA43"/>
    <mergeCell ref="QA42:QB42"/>
    <mergeCell ref="QC42:QD42"/>
    <mergeCell ref="QE42:QG42"/>
    <mergeCell ref="QH42:QJ42"/>
    <mergeCell ref="QK42:QM42"/>
    <mergeCell ref="UA13:UD13"/>
    <mergeCell ref="SD15:SE15"/>
    <mergeCell ref="SF15:SG15"/>
    <mergeCell ref="SH15:SJ15"/>
    <mergeCell ref="SK15:SM15"/>
    <mergeCell ref="SN15:SP15"/>
    <mergeCell ref="SQ15:SS15"/>
    <mergeCell ref="ST15:SV15"/>
    <mergeCell ref="SW15:SY15"/>
    <mergeCell ref="SZ15:TB15"/>
    <mergeCell ref="TC15:TE15"/>
    <mergeCell ref="TF15:TH15"/>
    <mergeCell ref="TJ15:TL15"/>
    <mergeCell ref="TN15:TP15"/>
    <mergeCell ref="TR15:TT15"/>
    <mergeCell ref="TV15:TW15"/>
    <mergeCell ref="TX15:TZ15"/>
    <mergeCell ref="UA15:UD15"/>
    <mergeCell ref="SZ10:TB12"/>
    <mergeCell ref="TC10:TE12"/>
    <mergeCell ref="TF10:TH12"/>
    <mergeCell ref="TI10:TI13"/>
    <mergeCell ref="TJ10:TL12"/>
    <mergeCell ref="TM10:TM13"/>
    <mergeCell ref="TN10:TP12"/>
    <mergeCell ref="TQ10:TQ13"/>
    <mergeCell ref="TR10:TT12"/>
    <mergeCell ref="TU10:TU13"/>
    <mergeCell ref="TV10:TW12"/>
    <mergeCell ref="TX10:TZ12"/>
    <mergeCell ref="SD13:SE13"/>
    <mergeCell ref="SF13:SG13"/>
    <mergeCell ref="TF13:TH13"/>
    <mergeCell ref="TJ13:TL13"/>
    <mergeCell ref="TN13:TP13"/>
    <mergeCell ref="TR13:TT13"/>
    <mergeCell ref="TV13:TW13"/>
    <mergeCell ref="TX13:TZ13"/>
    <mergeCell ref="SD17:SE17"/>
    <mergeCell ref="SF17:SG17"/>
    <mergeCell ref="SH17:SJ17"/>
    <mergeCell ref="SK17:SM17"/>
    <mergeCell ref="SN17:SP17"/>
    <mergeCell ref="SQ17:SS17"/>
    <mergeCell ref="ST17:SV17"/>
    <mergeCell ref="SW17:SY17"/>
    <mergeCell ref="SZ17:TB17"/>
    <mergeCell ref="TC17:TE17"/>
    <mergeCell ref="TF17:TH17"/>
    <mergeCell ref="TJ17:TL17"/>
    <mergeCell ref="TN17:TP17"/>
    <mergeCell ref="TR17:TT17"/>
    <mergeCell ref="TV17:TW17"/>
    <mergeCell ref="TX17:TZ17"/>
    <mergeCell ref="UA17:UD17"/>
    <mergeCell ref="SD16:SE16"/>
    <mergeCell ref="SF16:SG16"/>
    <mergeCell ref="SH16:SJ16"/>
    <mergeCell ref="SK16:SM16"/>
    <mergeCell ref="SN16:SP16"/>
    <mergeCell ref="SQ16:SS16"/>
    <mergeCell ref="ST16:SV16"/>
    <mergeCell ref="SW16:SY16"/>
    <mergeCell ref="SZ16:TB16"/>
    <mergeCell ref="TC16:TE16"/>
    <mergeCell ref="TF16:TH16"/>
    <mergeCell ref="TJ16:TL16"/>
    <mergeCell ref="TN16:TP16"/>
    <mergeCell ref="TR16:TT16"/>
    <mergeCell ref="TV16:TW16"/>
    <mergeCell ref="TX16:TZ16"/>
    <mergeCell ref="UA16:UD16"/>
    <mergeCell ref="SD19:SE19"/>
    <mergeCell ref="SF19:SG19"/>
    <mergeCell ref="SH19:SJ19"/>
    <mergeCell ref="SK19:SM19"/>
    <mergeCell ref="SN19:SP19"/>
    <mergeCell ref="SQ19:SS19"/>
    <mergeCell ref="ST19:SV19"/>
    <mergeCell ref="SW19:SY19"/>
    <mergeCell ref="SZ19:TB19"/>
    <mergeCell ref="TC19:TE19"/>
    <mergeCell ref="TF19:TH19"/>
    <mergeCell ref="TJ19:TL19"/>
    <mergeCell ref="TN19:TP19"/>
    <mergeCell ref="TR19:TT19"/>
    <mergeCell ref="TV19:TW19"/>
    <mergeCell ref="TX19:TZ19"/>
    <mergeCell ref="UA19:UD19"/>
    <mergeCell ref="SD18:SE18"/>
    <mergeCell ref="SF18:SG18"/>
    <mergeCell ref="SH18:SJ18"/>
    <mergeCell ref="SK18:SM18"/>
    <mergeCell ref="SN18:SP18"/>
    <mergeCell ref="SQ18:SS18"/>
    <mergeCell ref="ST18:SV18"/>
    <mergeCell ref="SW18:SY18"/>
    <mergeCell ref="SZ18:TB18"/>
    <mergeCell ref="TC18:TE18"/>
    <mergeCell ref="TF18:TH18"/>
    <mergeCell ref="TJ18:TL18"/>
    <mergeCell ref="TN18:TP18"/>
    <mergeCell ref="TR18:TT18"/>
    <mergeCell ref="TV18:TW18"/>
    <mergeCell ref="TX18:TZ18"/>
    <mergeCell ref="UA18:UD18"/>
    <mergeCell ref="SD21:SE21"/>
    <mergeCell ref="SF21:SG21"/>
    <mergeCell ref="SH21:SJ21"/>
    <mergeCell ref="SK21:SM21"/>
    <mergeCell ref="SN21:SP21"/>
    <mergeCell ref="SQ21:SS21"/>
    <mergeCell ref="ST21:SV21"/>
    <mergeCell ref="SW21:SY21"/>
    <mergeCell ref="SZ21:TB21"/>
    <mergeCell ref="TC21:TE21"/>
    <mergeCell ref="TF21:TH21"/>
    <mergeCell ref="TJ21:TL21"/>
    <mergeCell ref="TN21:TP21"/>
    <mergeCell ref="TR21:TT21"/>
    <mergeCell ref="TV21:TW21"/>
    <mergeCell ref="TX21:TZ21"/>
    <mergeCell ref="UA21:UD21"/>
    <mergeCell ref="SD20:SE20"/>
    <mergeCell ref="SF20:SG20"/>
    <mergeCell ref="SH20:SJ20"/>
    <mergeCell ref="SK20:SM20"/>
    <mergeCell ref="SN20:SP20"/>
    <mergeCell ref="SQ20:SS20"/>
    <mergeCell ref="ST20:SV20"/>
    <mergeCell ref="SW20:SY20"/>
    <mergeCell ref="SZ20:TB20"/>
    <mergeCell ref="TC20:TE20"/>
    <mergeCell ref="TF20:TH20"/>
    <mergeCell ref="TJ20:TL20"/>
    <mergeCell ref="TN20:TP20"/>
    <mergeCell ref="TR20:TT20"/>
    <mergeCell ref="TV20:TW20"/>
    <mergeCell ref="TX20:TZ20"/>
    <mergeCell ref="UA20:UD20"/>
    <mergeCell ref="SD23:SE23"/>
    <mergeCell ref="SF23:SG23"/>
    <mergeCell ref="SH23:SJ23"/>
    <mergeCell ref="SK23:SM23"/>
    <mergeCell ref="SN23:SP23"/>
    <mergeCell ref="SQ23:SS23"/>
    <mergeCell ref="ST23:SV23"/>
    <mergeCell ref="SW23:SY23"/>
    <mergeCell ref="SZ23:TB23"/>
    <mergeCell ref="TC23:TE23"/>
    <mergeCell ref="TF23:TH23"/>
    <mergeCell ref="TJ23:TL23"/>
    <mergeCell ref="TN23:TP23"/>
    <mergeCell ref="TR23:TT23"/>
    <mergeCell ref="TV23:TW23"/>
    <mergeCell ref="TX23:TZ23"/>
    <mergeCell ref="UA23:UD23"/>
    <mergeCell ref="SD22:SE22"/>
    <mergeCell ref="SF22:SG22"/>
    <mergeCell ref="SH22:SJ22"/>
    <mergeCell ref="SK22:SM22"/>
    <mergeCell ref="SN22:SP22"/>
    <mergeCell ref="SQ22:SS22"/>
    <mergeCell ref="ST22:SV22"/>
    <mergeCell ref="SW22:SY22"/>
    <mergeCell ref="SZ22:TB22"/>
    <mergeCell ref="TC22:TE22"/>
    <mergeCell ref="TF22:TH22"/>
    <mergeCell ref="TJ22:TL22"/>
    <mergeCell ref="TN22:TP22"/>
    <mergeCell ref="TR22:TT22"/>
    <mergeCell ref="TV22:TW22"/>
    <mergeCell ref="TX22:TZ22"/>
    <mergeCell ref="UA22:UD22"/>
    <mergeCell ref="SD25:SE25"/>
    <mergeCell ref="SF25:SG25"/>
    <mergeCell ref="SH25:SJ25"/>
    <mergeCell ref="SK25:SM25"/>
    <mergeCell ref="SN25:SP25"/>
    <mergeCell ref="SQ25:SS25"/>
    <mergeCell ref="ST25:SV25"/>
    <mergeCell ref="SW25:SY25"/>
    <mergeCell ref="SZ25:TB25"/>
    <mergeCell ref="TC25:TE25"/>
    <mergeCell ref="TF25:TH25"/>
    <mergeCell ref="TJ25:TL25"/>
    <mergeCell ref="TN25:TP25"/>
    <mergeCell ref="TR25:TT25"/>
    <mergeCell ref="TV25:TW25"/>
    <mergeCell ref="TX25:TZ25"/>
    <mergeCell ref="UA25:UD25"/>
    <mergeCell ref="SD24:SE24"/>
    <mergeCell ref="SF24:SG24"/>
    <mergeCell ref="SH24:SJ24"/>
    <mergeCell ref="SK24:SM24"/>
    <mergeCell ref="SN24:SP24"/>
    <mergeCell ref="SQ24:SS24"/>
    <mergeCell ref="ST24:SV24"/>
    <mergeCell ref="SW24:SY24"/>
    <mergeCell ref="SZ24:TB24"/>
    <mergeCell ref="TC24:TE24"/>
    <mergeCell ref="TF24:TH24"/>
    <mergeCell ref="TJ24:TL24"/>
    <mergeCell ref="TN24:TP24"/>
    <mergeCell ref="TR24:TT24"/>
    <mergeCell ref="TV24:TW24"/>
    <mergeCell ref="TX24:TZ24"/>
    <mergeCell ref="UA24:UD24"/>
    <mergeCell ref="SD27:SE27"/>
    <mergeCell ref="SF27:SG27"/>
    <mergeCell ref="SH27:SJ27"/>
    <mergeCell ref="SK27:SM27"/>
    <mergeCell ref="SN27:SP27"/>
    <mergeCell ref="SQ27:SS27"/>
    <mergeCell ref="ST27:SV27"/>
    <mergeCell ref="SW27:SY27"/>
    <mergeCell ref="SZ27:TB27"/>
    <mergeCell ref="TC27:TE27"/>
    <mergeCell ref="TF27:TH27"/>
    <mergeCell ref="TJ27:TL27"/>
    <mergeCell ref="TN27:TP27"/>
    <mergeCell ref="TR27:TT27"/>
    <mergeCell ref="TV27:TW27"/>
    <mergeCell ref="TX27:TZ27"/>
    <mergeCell ref="UA27:UD27"/>
    <mergeCell ref="SD26:SE26"/>
    <mergeCell ref="SF26:SG26"/>
    <mergeCell ref="SH26:SJ26"/>
    <mergeCell ref="SK26:SM26"/>
    <mergeCell ref="SN26:SP26"/>
    <mergeCell ref="SQ26:SS26"/>
    <mergeCell ref="ST26:SV26"/>
    <mergeCell ref="SW26:SY26"/>
    <mergeCell ref="SZ26:TB26"/>
    <mergeCell ref="TC26:TE26"/>
    <mergeCell ref="TF26:TH26"/>
    <mergeCell ref="TJ26:TL26"/>
    <mergeCell ref="TN26:TP26"/>
    <mergeCell ref="TR26:TT26"/>
    <mergeCell ref="TV26:TW26"/>
    <mergeCell ref="TX26:TZ26"/>
    <mergeCell ref="UA26:UD26"/>
    <mergeCell ref="SD29:SE29"/>
    <mergeCell ref="SF29:SG29"/>
    <mergeCell ref="SH29:SJ29"/>
    <mergeCell ref="SK29:SM29"/>
    <mergeCell ref="SN29:SP29"/>
    <mergeCell ref="SQ29:SS29"/>
    <mergeCell ref="ST29:SV29"/>
    <mergeCell ref="SW29:SY29"/>
    <mergeCell ref="SZ29:TB29"/>
    <mergeCell ref="TC29:TE29"/>
    <mergeCell ref="TF29:TH29"/>
    <mergeCell ref="TJ29:TL29"/>
    <mergeCell ref="TN29:TP29"/>
    <mergeCell ref="TR29:TT29"/>
    <mergeCell ref="TV29:TW29"/>
    <mergeCell ref="TX29:TZ29"/>
    <mergeCell ref="UA29:UD29"/>
    <mergeCell ref="SD28:SE28"/>
    <mergeCell ref="SF28:SG28"/>
    <mergeCell ref="SH28:SJ28"/>
    <mergeCell ref="SK28:SM28"/>
    <mergeCell ref="SN28:SP28"/>
    <mergeCell ref="SQ28:SS28"/>
    <mergeCell ref="ST28:SV28"/>
    <mergeCell ref="SW28:SY28"/>
    <mergeCell ref="SZ28:TB28"/>
    <mergeCell ref="TC28:TE28"/>
    <mergeCell ref="TF28:TH28"/>
    <mergeCell ref="TJ28:TL28"/>
    <mergeCell ref="TN28:TP28"/>
    <mergeCell ref="TR28:TT28"/>
    <mergeCell ref="TV28:TW28"/>
    <mergeCell ref="TX28:TZ28"/>
    <mergeCell ref="UA28:UD28"/>
    <mergeCell ref="SD31:SE31"/>
    <mergeCell ref="SF31:SG31"/>
    <mergeCell ref="SH31:SJ31"/>
    <mergeCell ref="SK31:SM31"/>
    <mergeCell ref="SN31:SP31"/>
    <mergeCell ref="SQ31:SS31"/>
    <mergeCell ref="ST31:SV31"/>
    <mergeCell ref="SW31:SY31"/>
    <mergeCell ref="SZ31:TB31"/>
    <mergeCell ref="TC31:TE31"/>
    <mergeCell ref="TF31:TH31"/>
    <mergeCell ref="TJ31:TL31"/>
    <mergeCell ref="TN31:TP31"/>
    <mergeCell ref="TR31:TT31"/>
    <mergeCell ref="TV31:TW31"/>
    <mergeCell ref="TX31:TZ31"/>
    <mergeCell ref="UA31:UD31"/>
    <mergeCell ref="SD30:SE30"/>
    <mergeCell ref="SF30:SG30"/>
    <mergeCell ref="SH30:SJ30"/>
    <mergeCell ref="SK30:SM30"/>
    <mergeCell ref="SN30:SP30"/>
    <mergeCell ref="SQ30:SS30"/>
    <mergeCell ref="ST30:SV30"/>
    <mergeCell ref="SW30:SY30"/>
    <mergeCell ref="SZ30:TB30"/>
    <mergeCell ref="TC30:TE30"/>
    <mergeCell ref="TF30:TH30"/>
    <mergeCell ref="TJ30:TL30"/>
    <mergeCell ref="TN30:TP30"/>
    <mergeCell ref="TR30:TT30"/>
    <mergeCell ref="TV30:TW30"/>
    <mergeCell ref="TX30:TZ30"/>
    <mergeCell ref="UA30:UD30"/>
    <mergeCell ref="SD33:SE33"/>
    <mergeCell ref="SF33:SG33"/>
    <mergeCell ref="SH33:SJ33"/>
    <mergeCell ref="SK33:SM33"/>
    <mergeCell ref="SN33:SP33"/>
    <mergeCell ref="SQ33:SS33"/>
    <mergeCell ref="ST33:SV33"/>
    <mergeCell ref="SW33:SY33"/>
    <mergeCell ref="SZ33:TB33"/>
    <mergeCell ref="TC33:TE33"/>
    <mergeCell ref="TF33:TH33"/>
    <mergeCell ref="TJ33:TL33"/>
    <mergeCell ref="TN33:TP33"/>
    <mergeCell ref="TR33:TT33"/>
    <mergeCell ref="TV33:TW33"/>
    <mergeCell ref="TX33:TZ33"/>
    <mergeCell ref="UA33:UD33"/>
    <mergeCell ref="SD32:SE32"/>
    <mergeCell ref="SF32:SG32"/>
    <mergeCell ref="SH32:SJ32"/>
    <mergeCell ref="SK32:SM32"/>
    <mergeCell ref="SN32:SP32"/>
    <mergeCell ref="SQ32:SS32"/>
    <mergeCell ref="ST32:SV32"/>
    <mergeCell ref="SW32:SY32"/>
    <mergeCell ref="SZ32:TB32"/>
    <mergeCell ref="TC32:TE32"/>
    <mergeCell ref="TF32:TH32"/>
    <mergeCell ref="TJ32:TL32"/>
    <mergeCell ref="TN32:TP32"/>
    <mergeCell ref="TR32:TT32"/>
    <mergeCell ref="TV32:TW32"/>
    <mergeCell ref="TX32:TZ32"/>
    <mergeCell ref="UA32:UD32"/>
    <mergeCell ref="SD35:SE35"/>
    <mergeCell ref="SF35:SG35"/>
    <mergeCell ref="SH35:SJ35"/>
    <mergeCell ref="SK35:SM35"/>
    <mergeCell ref="SN35:SP35"/>
    <mergeCell ref="SQ35:SS35"/>
    <mergeCell ref="ST35:SV35"/>
    <mergeCell ref="SW35:SY35"/>
    <mergeCell ref="SZ35:TB35"/>
    <mergeCell ref="TC35:TE35"/>
    <mergeCell ref="TF35:TH35"/>
    <mergeCell ref="TJ35:TL35"/>
    <mergeCell ref="TN35:TP35"/>
    <mergeCell ref="TR35:TT35"/>
    <mergeCell ref="TV35:TW35"/>
    <mergeCell ref="TX35:TZ35"/>
    <mergeCell ref="UA35:UD35"/>
    <mergeCell ref="SD34:SE34"/>
    <mergeCell ref="SF34:SG34"/>
    <mergeCell ref="SH34:SJ34"/>
    <mergeCell ref="SK34:SM34"/>
    <mergeCell ref="SN34:SP34"/>
    <mergeCell ref="SQ34:SS34"/>
    <mergeCell ref="ST34:SV34"/>
    <mergeCell ref="SW34:SY34"/>
    <mergeCell ref="SZ34:TB34"/>
    <mergeCell ref="TC34:TE34"/>
    <mergeCell ref="TF34:TH34"/>
    <mergeCell ref="TJ34:TL34"/>
    <mergeCell ref="TN34:TP34"/>
    <mergeCell ref="TR34:TT34"/>
    <mergeCell ref="TV34:TW34"/>
    <mergeCell ref="TX34:TZ34"/>
    <mergeCell ref="UA34:UD34"/>
    <mergeCell ref="SD37:SE37"/>
    <mergeCell ref="SF37:SG37"/>
    <mergeCell ref="SH37:SJ37"/>
    <mergeCell ref="SK37:SM37"/>
    <mergeCell ref="SN37:SP37"/>
    <mergeCell ref="SQ37:SS37"/>
    <mergeCell ref="ST37:SV37"/>
    <mergeCell ref="SW37:SY37"/>
    <mergeCell ref="SZ37:TB37"/>
    <mergeCell ref="TC37:TE37"/>
    <mergeCell ref="TF37:TH37"/>
    <mergeCell ref="TJ37:TL37"/>
    <mergeCell ref="TN37:TP37"/>
    <mergeCell ref="TR37:TT37"/>
    <mergeCell ref="TV37:TW37"/>
    <mergeCell ref="TX37:TZ37"/>
    <mergeCell ref="UA37:UD37"/>
    <mergeCell ref="SD36:SE36"/>
    <mergeCell ref="SF36:SG36"/>
    <mergeCell ref="SH36:SJ36"/>
    <mergeCell ref="SK36:SM36"/>
    <mergeCell ref="SN36:SP36"/>
    <mergeCell ref="SQ36:SS36"/>
    <mergeCell ref="ST36:SV36"/>
    <mergeCell ref="SW36:SY36"/>
    <mergeCell ref="SZ36:TB36"/>
    <mergeCell ref="TC36:TE36"/>
    <mergeCell ref="TF36:TH36"/>
    <mergeCell ref="TJ36:TL36"/>
    <mergeCell ref="TN36:TP36"/>
    <mergeCell ref="TR36:TT36"/>
    <mergeCell ref="TV36:TW36"/>
    <mergeCell ref="TX36:TZ36"/>
    <mergeCell ref="UA36:UD36"/>
    <mergeCell ref="SD39:SE39"/>
    <mergeCell ref="SF39:SG39"/>
    <mergeCell ref="SH39:SJ39"/>
    <mergeCell ref="SK39:SM39"/>
    <mergeCell ref="SN39:SP39"/>
    <mergeCell ref="SQ39:SS39"/>
    <mergeCell ref="ST39:SV39"/>
    <mergeCell ref="SW39:SY39"/>
    <mergeCell ref="SZ39:TB39"/>
    <mergeCell ref="TC39:TE39"/>
    <mergeCell ref="TF39:TH39"/>
    <mergeCell ref="TJ39:TL39"/>
    <mergeCell ref="TN39:TP39"/>
    <mergeCell ref="TR39:TT39"/>
    <mergeCell ref="TV39:TW39"/>
    <mergeCell ref="TX39:TZ39"/>
    <mergeCell ref="UA39:UD39"/>
    <mergeCell ref="SD38:SE38"/>
    <mergeCell ref="SF38:SG38"/>
    <mergeCell ref="SH38:SJ38"/>
    <mergeCell ref="SK38:SM38"/>
    <mergeCell ref="SN38:SP38"/>
    <mergeCell ref="SQ38:SS38"/>
    <mergeCell ref="ST38:SV38"/>
    <mergeCell ref="SW38:SY38"/>
    <mergeCell ref="SZ38:TB38"/>
    <mergeCell ref="TC38:TE38"/>
    <mergeCell ref="TF38:TH38"/>
    <mergeCell ref="TJ38:TL38"/>
    <mergeCell ref="TN38:TP38"/>
    <mergeCell ref="TR38:TT38"/>
    <mergeCell ref="TV38:TW38"/>
    <mergeCell ref="TX38:TZ38"/>
    <mergeCell ref="UA38:UD38"/>
    <mergeCell ref="SQ42:SS42"/>
    <mergeCell ref="ST42:SV42"/>
    <mergeCell ref="SW42:SY42"/>
    <mergeCell ref="SZ42:TB42"/>
    <mergeCell ref="TC42:TE42"/>
    <mergeCell ref="TF42:TH42"/>
    <mergeCell ref="TJ42:TL42"/>
    <mergeCell ref="TN42:TP42"/>
    <mergeCell ref="TR42:TT42"/>
    <mergeCell ref="TV42:TW42"/>
    <mergeCell ref="TX42:TZ42"/>
    <mergeCell ref="UA42:UD42"/>
    <mergeCell ref="SD41:SE41"/>
    <mergeCell ref="SF41:SG41"/>
    <mergeCell ref="SH41:SJ41"/>
    <mergeCell ref="SK41:SM41"/>
    <mergeCell ref="SN41:SP41"/>
    <mergeCell ref="SQ41:SS41"/>
    <mergeCell ref="ST41:SV41"/>
    <mergeCell ref="SW41:SY41"/>
    <mergeCell ref="SZ41:TB41"/>
    <mergeCell ref="TC41:TE41"/>
    <mergeCell ref="TF41:TH41"/>
    <mergeCell ref="TJ41:TL41"/>
    <mergeCell ref="TN41:TP41"/>
    <mergeCell ref="TR41:TT41"/>
    <mergeCell ref="TV41:TW41"/>
    <mergeCell ref="TX41:TZ41"/>
    <mergeCell ref="UA41:UD41"/>
    <mergeCell ref="SD40:SE40"/>
    <mergeCell ref="SF40:SG40"/>
    <mergeCell ref="SH40:SJ40"/>
    <mergeCell ref="SK40:SM40"/>
    <mergeCell ref="SN40:SP40"/>
    <mergeCell ref="SQ40:SS40"/>
    <mergeCell ref="ST40:SV40"/>
    <mergeCell ref="SW40:SY40"/>
    <mergeCell ref="SZ40:TB40"/>
    <mergeCell ref="TC40:TE40"/>
    <mergeCell ref="TF40:TH40"/>
    <mergeCell ref="TJ40:TL40"/>
    <mergeCell ref="TN40:TP40"/>
    <mergeCell ref="TR40:TT40"/>
    <mergeCell ref="TV40:TW40"/>
    <mergeCell ref="TX40:TZ40"/>
    <mergeCell ref="UA40:UD40"/>
    <mergeCell ref="SB47:SG47"/>
    <mergeCell ref="SH47:TE47"/>
    <mergeCell ref="TF47:TM47"/>
    <mergeCell ref="TN47:TU47"/>
    <mergeCell ref="TV47:UD47"/>
    <mergeCell ref="SD50:UD50"/>
    <mergeCell ref="SD45:SE45"/>
    <mergeCell ref="SF45:SG45"/>
    <mergeCell ref="SH45:SJ45"/>
    <mergeCell ref="SK45:SM45"/>
    <mergeCell ref="SN45:SP45"/>
    <mergeCell ref="SQ45:SS45"/>
    <mergeCell ref="ST45:SV45"/>
    <mergeCell ref="SW45:SY45"/>
    <mergeCell ref="SZ45:TB45"/>
    <mergeCell ref="TC45:TE45"/>
    <mergeCell ref="TF45:TH45"/>
    <mergeCell ref="TJ45:TL45"/>
    <mergeCell ref="TN45:TP45"/>
    <mergeCell ref="TR45:TT45"/>
    <mergeCell ref="TV45:TW45"/>
    <mergeCell ref="TX45:TZ45"/>
    <mergeCell ref="UA45:UD45"/>
    <mergeCell ref="SD44:SE44"/>
    <mergeCell ref="SF44:SG44"/>
    <mergeCell ref="SH44:SJ44"/>
    <mergeCell ref="SK44:SM44"/>
    <mergeCell ref="SN44:SP44"/>
    <mergeCell ref="SQ44:SS44"/>
    <mergeCell ref="ST44:SV44"/>
    <mergeCell ref="SW44:SY44"/>
    <mergeCell ref="SZ44:TB44"/>
    <mergeCell ref="TC44:TE44"/>
    <mergeCell ref="TF44:TH44"/>
    <mergeCell ref="TJ44:TL44"/>
    <mergeCell ref="TN44:TP44"/>
    <mergeCell ref="TR44:TT44"/>
    <mergeCell ref="TV44:TW44"/>
    <mergeCell ref="TX44:TZ44"/>
    <mergeCell ref="UA44:UD44"/>
    <mergeCell ref="VS3:VU3"/>
    <mergeCell ref="VV3:WG3"/>
    <mergeCell ref="UF4:UH5"/>
    <mergeCell ref="UI4:VN5"/>
    <mergeCell ref="VP4:VU5"/>
    <mergeCell ref="VV4:VY5"/>
    <mergeCell ref="WA4:WD5"/>
    <mergeCell ref="WE4:WF5"/>
    <mergeCell ref="WG4:WG5"/>
    <mergeCell ref="UE7:WG7"/>
    <mergeCell ref="UE8:UE12"/>
    <mergeCell ref="UF8:UF12"/>
    <mergeCell ref="UG8:UH12"/>
    <mergeCell ref="UI8:UJ12"/>
    <mergeCell ref="UK8:UV8"/>
    <mergeCell ref="UW8:VH8"/>
    <mergeCell ref="VI8:VX8"/>
    <mergeCell ref="VY8:WC8"/>
    <mergeCell ref="WD8:WG12"/>
    <mergeCell ref="UK9:UP9"/>
    <mergeCell ref="UQ9:UV9"/>
    <mergeCell ref="UW9:VB9"/>
    <mergeCell ref="VC9:VH9"/>
    <mergeCell ref="VI9:VP9"/>
    <mergeCell ref="VQ9:VX9"/>
    <mergeCell ref="VY9:WC9"/>
    <mergeCell ref="UK10:UM12"/>
    <mergeCell ref="UN10:UP12"/>
    <mergeCell ref="UQ10:US12"/>
    <mergeCell ref="UT10:UV12"/>
    <mergeCell ref="UW10:UY12"/>
    <mergeCell ref="UZ10:VB12"/>
    <mergeCell ref="SB46:SG46"/>
    <mergeCell ref="SH46:SM46"/>
    <mergeCell ref="SN46:SS46"/>
    <mergeCell ref="ST46:SY46"/>
    <mergeCell ref="SZ46:TE46"/>
    <mergeCell ref="TF46:TM46"/>
    <mergeCell ref="TN46:TU46"/>
    <mergeCell ref="TV46:TW46"/>
    <mergeCell ref="TX46:TZ46"/>
    <mergeCell ref="UA46:UD46"/>
    <mergeCell ref="SD43:SE43"/>
    <mergeCell ref="SF43:SG43"/>
    <mergeCell ref="SH43:SJ43"/>
    <mergeCell ref="SK43:SM43"/>
    <mergeCell ref="SN43:SP43"/>
    <mergeCell ref="SQ43:SS43"/>
    <mergeCell ref="ST43:SV43"/>
    <mergeCell ref="SW43:SY43"/>
    <mergeCell ref="SZ43:TB43"/>
    <mergeCell ref="TC43:TE43"/>
    <mergeCell ref="TF43:TH43"/>
    <mergeCell ref="TJ43:TL43"/>
    <mergeCell ref="TN43:TP43"/>
    <mergeCell ref="TR43:TT43"/>
    <mergeCell ref="TV43:TW43"/>
    <mergeCell ref="TX43:TZ43"/>
    <mergeCell ref="UA43:UD43"/>
    <mergeCell ref="SD42:SE42"/>
    <mergeCell ref="SF42:SG42"/>
    <mergeCell ref="SH42:SJ42"/>
    <mergeCell ref="SK42:SM42"/>
    <mergeCell ref="SN42:SP42"/>
    <mergeCell ref="WD13:WG13"/>
    <mergeCell ref="UG15:UH15"/>
    <mergeCell ref="UI15:UJ15"/>
    <mergeCell ref="UK15:UM15"/>
    <mergeCell ref="UN15:UP15"/>
    <mergeCell ref="UQ15:US15"/>
    <mergeCell ref="UT15:UV15"/>
    <mergeCell ref="UW15:UY15"/>
    <mergeCell ref="UZ15:VB15"/>
    <mergeCell ref="VC15:VE15"/>
    <mergeCell ref="VF15:VH15"/>
    <mergeCell ref="VI15:VK15"/>
    <mergeCell ref="VM15:VO15"/>
    <mergeCell ref="VQ15:VS15"/>
    <mergeCell ref="VU15:VW15"/>
    <mergeCell ref="VY15:VZ15"/>
    <mergeCell ref="WA15:WC15"/>
    <mergeCell ref="WD15:WG15"/>
    <mergeCell ref="VC10:VE12"/>
    <mergeCell ref="VF10:VH12"/>
    <mergeCell ref="VI10:VK12"/>
    <mergeCell ref="VL10:VL13"/>
    <mergeCell ref="VM10:VO12"/>
    <mergeCell ref="VP10:VP13"/>
    <mergeCell ref="VQ10:VS12"/>
    <mergeCell ref="VT10:VT13"/>
    <mergeCell ref="VU10:VW12"/>
    <mergeCell ref="VX10:VX13"/>
    <mergeCell ref="VY10:VZ12"/>
    <mergeCell ref="WA10:WC12"/>
    <mergeCell ref="UG13:UH13"/>
    <mergeCell ref="UI13:UJ13"/>
    <mergeCell ref="VI13:VK13"/>
    <mergeCell ref="VM13:VO13"/>
    <mergeCell ref="VQ13:VS13"/>
    <mergeCell ref="VU13:VW13"/>
    <mergeCell ref="VY13:VZ13"/>
    <mergeCell ref="WA13:WC13"/>
    <mergeCell ref="UG17:UH17"/>
    <mergeCell ref="UI17:UJ17"/>
    <mergeCell ref="UK17:UM17"/>
    <mergeCell ref="UN17:UP17"/>
    <mergeCell ref="UQ17:US17"/>
    <mergeCell ref="UT17:UV17"/>
    <mergeCell ref="UW17:UY17"/>
    <mergeCell ref="UZ17:VB17"/>
    <mergeCell ref="VC17:VE17"/>
    <mergeCell ref="VF17:VH17"/>
    <mergeCell ref="VI17:VK17"/>
    <mergeCell ref="VM17:VO17"/>
    <mergeCell ref="VQ17:VS17"/>
    <mergeCell ref="VU17:VW17"/>
    <mergeCell ref="VY17:VZ17"/>
    <mergeCell ref="WA17:WC17"/>
    <mergeCell ref="WD17:WG17"/>
    <mergeCell ref="UG16:UH16"/>
    <mergeCell ref="UI16:UJ16"/>
    <mergeCell ref="UK16:UM16"/>
    <mergeCell ref="UN16:UP16"/>
    <mergeCell ref="UQ16:US16"/>
    <mergeCell ref="UT16:UV16"/>
    <mergeCell ref="UW16:UY16"/>
    <mergeCell ref="UZ16:VB16"/>
    <mergeCell ref="VC16:VE16"/>
    <mergeCell ref="VF16:VH16"/>
    <mergeCell ref="VI16:VK16"/>
    <mergeCell ref="VM16:VO16"/>
    <mergeCell ref="VQ16:VS16"/>
    <mergeCell ref="VU16:VW16"/>
    <mergeCell ref="VY16:VZ16"/>
    <mergeCell ref="WA16:WC16"/>
    <mergeCell ref="WD16:WG16"/>
    <mergeCell ref="UG19:UH19"/>
    <mergeCell ref="UI19:UJ19"/>
    <mergeCell ref="UK19:UM19"/>
    <mergeCell ref="UN19:UP19"/>
    <mergeCell ref="UQ19:US19"/>
    <mergeCell ref="UT19:UV19"/>
    <mergeCell ref="UW19:UY19"/>
    <mergeCell ref="UZ19:VB19"/>
    <mergeCell ref="VC19:VE19"/>
    <mergeCell ref="VF19:VH19"/>
    <mergeCell ref="VI19:VK19"/>
    <mergeCell ref="VM19:VO19"/>
    <mergeCell ref="VQ19:VS19"/>
    <mergeCell ref="VU19:VW19"/>
    <mergeCell ref="VY19:VZ19"/>
    <mergeCell ref="WA19:WC19"/>
    <mergeCell ref="WD19:WG19"/>
    <mergeCell ref="UG18:UH18"/>
    <mergeCell ref="UI18:UJ18"/>
    <mergeCell ref="UK18:UM18"/>
    <mergeCell ref="UN18:UP18"/>
    <mergeCell ref="UQ18:US18"/>
    <mergeCell ref="UT18:UV18"/>
    <mergeCell ref="UW18:UY18"/>
    <mergeCell ref="UZ18:VB18"/>
    <mergeCell ref="VC18:VE18"/>
    <mergeCell ref="VF18:VH18"/>
    <mergeCell ref="VI18:VK18"/>
    <mergeCell ref="VM18:VO18"/>
    <mergeCell ref="VQ18:VS18"/>
    <mergeCell ref="VU18:VW18"/>
    <mergeCell ref="VY18:VZ18"/>
    <mergeCell ref="WA18:WC18"/>
    <mergeCell ref="WD18:WG18"/>
    <mergeCell ref="UG21:UH21"/>
    <mergeCell ref="UI21:UJ21"/>
    <mergeCell ref="UK21:UM21"/>
    <mergeCell ref="UN21:UP21"/>
    <mergeCell ref="UQ21:US21"/>
    <mergeCell ref="UT21:UV21"/>
    <mergeCell ref="UW21:UY21"/>
    <mergeCell ref="UZ21:VB21"/>
    <mergeCell ref="VC21:VE21"/>
    <mergeCell ref="VF21:VH21"/>
    <mergeCell ref="VI21:VK21"/>
    <mergeCell ref="VM21:VO21"/>
    <mergeCell ref="VQ21:VS21"/>
    <mergeCell ref="VU21:VW21"/>
    <mergeCell ref="VY21:VZ21"/>
    <mergeCell ref="WA21:WC21"/>
    <mergeCell ref="WD21:WG21"/>
    <mergeCell ref="UG20:UH20"/>
    <mergeCell ref="UI20:UJ20"/>
    <mergeCell ref="UK20:UM20"/>
    <mergeCell ref="UN20:UP20"/>
    <mergeCell ref="UQ20:US20"/>
    <mergeCell ref="UT20:UV20"/>
    <mergeCell ref="UW20:UY20"/>
    <mergeCell ref="UZ20:VB20"/>
    <mergeCell ref="VC20:VE20"/>
    <mergeCell ref="VF20:VH20"/>
    <mergeCell ref="VI20:VK20"/>
    <mergeCell ref="VM20:VO20"/>
    <mergeCell ref="VQ20:VS20"/>
    <mergeCell ref="VU20:VW20"/>
    <mergeCell ref="VY20:VZ20"/>
    <mergeCell ref="WA20:WC20"/>
    <mergeCell ref="WD20:WG20"/>
    <mergeCell ref="UG23:UH23"/>
    <mergeCell ref="UI23:UJ23"/>
    <mergeCell ref="UK23:UM23"/>
    <mergeCell ref="UN23:UP23"/>
    <mergeCell ref="UQ23:US23"/>
    <mergeCell ref="UT23:UV23"/>
    <mergeCell ref="UW23:UY23"/>
    <mergeCell ref="UZ23:VB23"/>
    <mergeCell ref="VC23:VE23"/>
    <mergeCell ref="VF23:VH23"/>
    <mergeCell ref="VI23:VK23"/>
    <mergeCell ref="VM23:VO23"/>
    <mergeCell ref="VQ23:VS23"/>
    <mergeCell ref="VU23:VW23"/>
    <mergeCell ref="VY23:VZ23"/>
    <mergeCell ref="WA23:WC23"/>
    <mergeCell ref="WD23:WG23"/>
    <mergeCell ref="UG22:UH22"/>
    <mergeCell ref="UI22:UJ22"/>
    <mergeCell ref="UK22:UM22"/>
    <mergeCell ref="UN22:UP22"/>
    <mergeCell ref="UQ22:US22"/>
    <mergeCell ref="UT22:UV22"/>
    <mergeCell ref="UW22:UY22"/>
    <mergeCell ref="UZ22:VB22"/>
    <mergeCell ref="VC22:VE22"/>
    <mergeCell ref="VF22:VH22"/>
    <mergeCell ref="VI22:VK22"/>
    <mergeCell ref="VM22:VO22"/>
    <mergeCell ref="VQ22:VS22"/>
    <mergeCell ref="VU22:VW22"/>
    <mergeCell ref="VY22:VZ22"/>
    <mergeCell ref="WA22:WC22"/>
    <mergeCell ref="WD22:WG22"/>
    <mergeCell ref="UG25:UH25"/>
    <mergeCell ref="UI25:UJ25"/>
    <mergeCell ref="UK25:UM25"/>
    <mergeCell ref="UN25:UP25"/>
    <mergeCell ref="UQ25:US25"/>
    <mergeCell ref="UT25:UV25"/>
    <mergeCell ref="UW25:UY25"/>
    <mergeCell ref="UZ25:VB25"/>
    <mergeCell ref="VC25:VE25"/>
    <mergeCell ref="VF25:VH25"/>
    <mergeCell ref="VI25:VK25"/>
    <mergeCell ref="VM25:VO25"/>
    <mergeCell ref="VQ25:VS25"/>
    <mergeCell ref="VU25:VW25"/>
    <mergeCell ref="VY25:VZ25"/>
    <mergeCell ref="WA25:WC25"/>
    <mergeCell ref="WD25:WG25"/>
    <mergeCell ref="UG24:UH24"/>
    <mergeCell ref="UI24:UJ24"/>
    <mergeCell ref="UK24:UM24"/>
    <mergeCell ref="UN24:UP24"/>
    <mergeCell ref="UQ24:US24"/>
    <mergeCell ref="UT24:UV24"/>
    <mergeCell ref="UW24:UY24"/>
    <mergeCell ref="UZ24:VB24"/>
    <mergeCell ref="VC24:VE24"/>
    <mergeCell ref="VF24:VH24"/>
    <mergeCell ref="VI24:VK24"/>
    <mergeCell ref="VM24:VO24"/>
    <mergeCell ref="VQ24:VS24"/>
    <mergeCell ref="VU24:VW24"/>
    <mergeCell ref="VY24:VZ24"/>
    <mergeCell ref="WA24:WC24"/>
    <mergeCell ref="WD24:WG24"/>
    <mergeCell ref="UG27:UH27"/>
    <mergeCell ref="UI27:UJ27"/>
    <mergeCell ref="UK27:UM27"/>
    <mergeCell ref="UN27:UP27"/>
    <mergeCell ref="UQ27:US27"/>
    <mergeCell ref="UT27:UV27"/>
    <mergeCell ref="UW27:UY27"/>
    <mergeCell ref="UZ27:VB27"/>
    <mergeCell ref="VC27:VE27"/>
    <mergeCell ref="VF27:VH27"/>
    <mergeCell ref="VI27:VK27"/>
    <mergeCell ref="VM27:VO27"/>
    <mergeCell ref="VQ27:VS27"/>
    <mergeCell ref="VU27:VW27"/>
    <mergeCell ref="VY27:VZ27"/>
    <mergeCell ref="WA27:WC27"/>
    <mergeCell ref="WD27:WG27"/>
    <mergeCell ref="UG26:UH26"/>
    <mergeCell ref="UI26:UJ26"/>
    <mergeCell ref="UK26:UM26"/>
    <mergeCell ref="UN26:UP26"/>
    <mergeCell ref="UQ26:US26"/>
    <mergeCell ref="UT26:UV26"/>
    <mergeCell ref="UW26:UY26"/>
    <mergeCell ref="UZ26:VB26"/>
    <mergeCell ref="VC26:VE26"/>
    <mergeCell ref="VF26:VH26"/>
    <mergeCell ref="VI26:VK26"/>
    <mergeCell ref="VM26:VO26"/>
    <mergeCell ref="VQ26:VS26"/>
    <mergeCell ref="VU26:VW26"/>
    <mergeCell ref="VY26:VZ26"/>
    <mergeCell ref="WA26:WC26"/>
    <mergeCell ref="WD26:WG26"/>
    <mergeCell ref="UG29:UH29"/>
    <mergeCell ref="UI29:UJ29"/>
    <mergeCell ref="UK29:UM29"/>
    <mergeCell ref="UN29:UP29"/>
    <mergeCell ref="UQ29:US29"/>
    <mergeCell ref="UT29:UV29"/>
    <mergeCell ref="UW29:UY29"/>
    <mergeCell ref="UZ29:VB29"/>
    <mergeCell ref="VC29:VE29"/>
    <mergeCell ref="VF29:VH29"/>
    <mergeCell ref="VI29:VK29"/>
    <mergeCell ref="VM29:VO29"/>
    <mergeCell ref="VQ29:VS29"/>
    <mergeCell ref="VU29:VW29"/>
    <mergeCell ref="VY29:VZ29"/>
    <mergeCell ref="WA29:WC29"/>
    <mergeCell ref="WD29:WG29"/>
    <mergeCell ref="UG28:UH28"/>
    <mergeCell ref="UI28:UJ28"/>
    <mergeCell ref="UK28:UM28"/>
    <mergeCell ref="UN28:UP28"/>
    <mergeCell ref="UQ28:US28"/>
    <mergeCell ref="UT28:UV28"/>
    <mergeCell ref="UW28:UY28"/>
    <mergeCell ref="UZ28:VB28"/>
    <mergeCell ref="VC28:VE28"/>
    <mergeCell ref="VF28:VH28"/>
    <mergeCell ref="VI28:VK28"/>
    <mergeCell ref="VM28:VO28"/>
    <mergeCell ref="VQ28:VS28"/>
    <mergeCell ref="VU28:VW28"/>
    <mergeCell ref="VY28:VZ28"/>
    <mergeCell ref="WA28:WC28"/>
    <mergeCell ref="WD28:WG28"/>
    <mergeCell ref="UG31:UH31"/>
    <mergeCell ref="UI31:UJ31"/>
    <mergeCell ref="UK31:UM31"/>
    <mergeCell ref="UN31:UP31"/>
    <mergeCell ref="UQ31:US31"/>
    <mergeCell ref="UT31:UV31"/>
    <mergeCell ref="UW31:UY31"/>
    <mergeCell ref="UZ31:VB31"/>
    <mergeCell ref="VC31:VE31"/>
    <mergeCell ref="VF31:VH31"/>
    <mergeCell ref="VI31:VK31"/>
    <mergeCell ref="VM31:VO31"/>
    <mergeCell ref="VQ31:VS31"/>
    <mergeCell ref="VU31:VW31"/>
    <mergeCell ref="VY31:VZ31"/>
    <mergeCell ref="WA31:WC31"/>
    <mergeCell ref="WD31:WG31"/>
    <mergeCell ref="UG30:UH30"/>
    <mergeCell ref="UI30:UJ30"/>
    <mergeCell ref="UK30:UM30"/>
    <mergeCell ref="UN30:UP30"/>
    <mergeCell ref="UQ30:US30"/>
    <mergeCell ref="UT30:UV30"/>
    <mergeCell ref="UW30:UY30"/>
    <mergeCell ref="UZ30:VB30"/>
    <mergeCell ref="VC30:VE30"/>
    <mergeCell ref="VF30:VH30"/>
    <mergeCell ref="VI30:VK30"/>
    <mergeCell ref="VM30:VO30"/>
    <mergeCell ref="VQ30:VS30"/>
    <mergeCell ref="VU30:VW30"/>
    <mergeCell ref="VY30:VZ30"/>
    <mergeCell ref="WA30:WC30"/>
    <mergeCell ref="WD30:WG30"/>
    <mergeCell ref="UG33:UH33"/>
    <mergeCell ref="UI33:UJ33"/>
    <mergeCell ref="UK33:UM33"/>
    <mergeCell ref="UN33:UP33"/>
    <mergeCell ref="UQ33:US33"/>
    <mergeCell ref="UT33:UV33"/>
    <mergeCell ref="UW33:UY33"/>
    <mergeCell ref="UZ33:VB33"/>
    <mergeCell ref="VC33:VE33"/>
    <mergeCell ref="VF33:VH33"/>
    <mergeCell ref="VI33:VK33"/>
    <mergeCell ref="VM33:VO33"/>
    <mergeCell ref="VQ33:VS33"/>
    <mergeCell ref="VU33:VW33"/>
    <mergeCell ref="VY33:VZ33"/>
    <mergeCell ref="WA33:WC33"/>
    <mergeCell ref="WD33:WG33"/>
    <mergeCell ref="UG32:UH32"/>
    <mergeCell ref="UI32:UJ32"/>
    <mergeCell ref="UK32:UM32"/>
    <mergeCell ref="UN32:UP32"/>
    <mergeCell ref="UQ32:US32"/>
    <mergeCell ref="UT32:UV32"/>
    <mergeCell ref="UW32:UY32"/>
    <mergeCell ref="UZ32:VB32"/>
    <mergeCell ref="VC32:VE32"/>
    <mergeCell ref="VF32:VH32"/>
    <mergeCell ref="VI32:VK32"/>
    <mergeCell ref="VM32:VO32"/>
    <mergeCell ref="VQ32:VS32"/>
    <mergeCell ref="VU32:VW32"/>
    <mergeCell ref="VY32:VZ32"/>
    <mergeCell ref="WA32:WC32"/>
    <mergeCell ref="WD32:WG32"/>
    <mergeCell ref="UG35:UH35"/>
    <mergeCell ref="UI35:UJ35"/>
    <mergeCell ref="UK35:UM35"/>
    <mergeCell ref="UN35:UP35"/>
    <mergeCell ref="UQ35:US35"/>
    <mergeCell ref="UT35:UV35"/>
    <mergeCell ref="UW35:UY35"/>
    <mergeCell ref="UZ35:VB35"/>
    <mergeCell ref="VC35:VE35"/>
    <mergeCell ref="VF35:VH35"/>
    <mergeCell ref="VI35:VK35"/>
    <mergeCell ref="VM35:VO35"/>
    <mergeCell ref="VQ35:VS35"/>
    <mergeCell ref="VU35:VW35"/>
    <mergeCell ref="VY35:VZ35"/>
    <mergeCell ref="WA35:WC35"/>
    <mergeCell ref="WD35:WG35"/>
    <mergeCell ref="UG34:UH34"/>
    <mergeCell ref="UI34:UJ34"/>
    <mergeCell ref="UK34:UM34"/>
    <mergeCell ref="UN34:UP34"/>
    <mergeCell ref="UQ34:US34"/>
    <mergeCell ref="UT34:UV34"/>
    <mergeCell ref="UW34:UY34"/>
    <mergeCell ref="UZ34:VB34"/>
    <mergeCell ref="VC34:VE34"/>
    <mergeCell ref="VF34:VH34"/>
    <mergeCell ref="VI34:VK34"/>
    <mergeCell ref="VM34:VO34"/>
    <mergeCell ref="VQ34:VS34"/>
    <mergeCell ref="VU34:VW34"/>
    <mergeCell ref="VY34:VZ34"/>
    <mergeCell ref="WA34:WC34"/>
    <mergeCell ref="WD34:WG34"/>
    <mergeCell ref="UG37:UH37"/>
    <mergeCell ref="UI37:UJ37"/>
    <mergeCell ref="UK37:UM37"/>
    <mergeCell ref="UN37:UP37"/>
    <mergeCell ref="UQ37:US37"/>
    <mergeCell ref="UT37:UV37"/>
    <mergeCell ref="UW37:UY37"/>
    <mergeCell ref="UZ37:VB37"/>
    <mergeCell ref="VC37:VE37"/>
    <mergeCell ref="VF37:VH37"/>
    <mergeCell ref="VI37:VK37"/>
    <mergeCell ref="VM37:VO37"/>
    <mergeCell ref="VQ37:VS37"/>
    <mergeCell ref="VU37:VW37"/>
    <mergeCell ref="VY37:VZ37"/>
    <mergeCell ref="WA37:WC37"/>
    <mergeCell ref="WD37:WG37"/>
    <mergeCell ref="UG36:UH36"/>
    <mergeCell ref="UI36:UJ36"/>
    <mergeCell ref="UK36:UM36"/>
    <mergeCell ref="UN36:UP36"/>
    <mergeCell ref="UQ36:US36"/>
    <mergeCell ref="UT36:UV36"/>
    <mergeCell ref="UW36:UY36"/>
    <mergeCell ref="UZ36:VB36"/>
    <mergeCell ref="VC36:VE36"/>
    <mergeCell ref="VF36:VH36"/>
    <mergeCell ref="VI36:VK36"/>
    <mergeCell ref="VM36:VO36"/>
    <mergeCell ref="VQ36:VS36"/>
    <mergeCell ref="VU36:VW36"/>
    <mergeCell ref="VY36:VZ36"/>
    <mergeCell ref="WA36:WC36"/>
    <mergeCell ref="WD36:WG36"/>
    <mergeCell ref="UG39:UH39"/>
    <mergeCell ref="UI39:UJ39"/>
    <mergeCell ref="UK39:UM39"/>
    <mergeCell ref="UN39:UP39"/>
    <mergeCell ref="UQ39:US39"/>
    <mergeCell ref="UT39:UV39"/>
    <mergeCell ref="UW39:UY39"/>
    <mergeCell ref="UZ39:VB39"/>
    <mergeCell ref="VC39:VE39"/>
    <mergeCell ref="VF39:VH39"/>
    <mergeCell ref="VI39:VK39"/>
    <mergeCell ref="VM39:VO39"/>
    <mergeCell ref="VQ39:VS39"/>
    <mergeCell ref="VU39:VW39"/>
    <mergeCell ref="VY39:VZ39"/>
    <mergeCell ref="WA39:WC39"/>
    <mergeCell ref="WD39:WG39"/>
    <mergeCell ref="UG38:UH38"/>
    <mergeCell ref="UI38:UJ38"/>
    <mergeCell ref="UK38:UM38"/>
    <mergeCell ref="UN38:UP38"/>
    <mergeCell ref="UQ38:US38"/>
    <mergeCell ref="UT38:UV38"/>
    <mergeCell ref="UW38:UY38"/>
    <mergeCell ref="UZ38:VB38"/>
    <mergeCell ref="VC38:VE38"/>
    <mergeCell ref="VF38:VH38"/>
    <mergeCell ref="VI38:VK38"/>
    <mergeCell ref="VM38:VO38"/>
    <mergeCell ref="VQ38:VS38"/>
    <mergeCell ref="VU38:VW38"/>
    <mergeCell ref="VY38:VZ38"/>
    <mergeCell ref="WA38:WC38"/>
    <mergeCell ref="WD38:WG38"/>
    <mergeCell ref="UT42:UV42"/>
    <mergeCell ref="UW42:UY42"/>
    <mergeCell ref="UZ42:VB42"/>
    <mergeCell ref="VC42:VE42"/>
    <mergeCell ref="VF42:VH42"/>
    <mergeCell ref="VI42:VK42"/>
    <mergeCell ref="VM42:VO42"/>
    <mergeCell ref="VQ42:VS42"/>
    <mergeCell ref="VU42:VW42"/>
    <mergeCell ref="VY42:VZ42"/>
    <mergeCell ref="WA42:WC42"/>
    <mergeCell ref="WD42:WG42"/>
    <mergeCell ref="UG41:UH41"/>
    <mergeCell ref="UI41:UJ41"/>
    <mergeCell ref="UK41:UM41"/>
    <mergeCell ref="UN41:UP41"/>
    <mergeCell ref="UQ41:US41"/>
    <mergeCell ref="UT41:UV41"/>
    <mergeCell ref="UW41:UY41"/>
    <mergeCell ref="UZ41:VB41"/>
    <mergeCell ref="VC41:VE41"/>
    <mergeCell ref="VF41:VH41"/>
    <mergeCell ref="VI41:VK41"/>
    <mergeCell ref="VM41:VO41"/>
    <mergeCell ref="VQ41:VS41"/>
    <mergeCell ref="VU41:VW41"/>
    <mergeCell ref="VY41:VZ41"/>
    <mergeCell ref="WA41:WC41"/>
    <mergeCell ref="WD41:WG41"/>
    <mergeCell ref="UG40:UH40"/>
    <mergeCell ref="UI40:UJ40"/>
    <mergeCell ref="UK40:UM40"/>
    <mergeCell ref="UN40:UP40"/>
    <mergeCell ref="UQ40:US40"/>
    <mergeCell ref="UT40:UV40"/>
    <mergeCell ref="UW40:UY40"/>
    <mergeCell ref="UZ40:VB40"/>
    <mergeCell ref="VC40:VE40"/>
    <mergeCell ref="VF40:VH40"/>
    <mergeCell ref="VI40:VK40"/>
    <mergeCell ref="VM40:VO40"/>
    <mergeCell ref="VQ40:VS40"/>
    <mergeCell ref="VU40:VW40"/>
    <mergeCell ref="VY40:VZ40"/>
    <mergeCell ref="WA40:WC40"/>
    <mergeCell ref="WD40:WG40"/>
    <mergeCell ref="UE47:UJ47"/>
    <mergeCell ref="UK47:VH47"/>
    <mergeCell ref="VI47:VP47"/>
    <mergeCell ref="VQ47:VX47"/>
    <mergeCell ref="VY47:WG47"/>
    <mergeCell ref="UG50:WG50"/>
    <mergeCell ref="UG45:UH45"/>
    <mergeCell ref="UI45:UJ45"/>
    <mergeCell ref="UK45:UM45"/>
    <mergeCell ref="UN45:UP45"/>
    <mergeCell ref="UQ45:US45"/>
    <mergeCell ref="UT45:UV45"/>
    <mergeCell ref="UW45:UY45"/>
    <mergeCell ref="UZ45:VB45"/>
    <mergeCell ref="VC45:VE45"/>
    <mergeCell ref="VF45:VH45"/>
    <mergeCell ref="VI45:VK45"/>
    <mergeCell ref="VM45:VO45"/>
    <mergeCell ref="VQ45:VS45"/>
    <mergeCell ref="VU45:VW45"/>
    <mergeCell ref="VY45:VZ45"/>
    <mergeCell ref="WA45:WC45"/>
    <mergeCell ref="WD45:WG45"/>
    <mergeCell ref="UG44:UH44"/>
    <mergeCell ref="UI44:UJ44"/>
    <mergeCell ref="UK44:UM44"/>
    <mergeCell ref="UN44:UP44"/>
    <mergeCell ref="UQ44:US44"/>
    <mergeCell ref="UT44:UV44"/>
    <mergeCell ref="UW44:UY44"/>
    <mergeCell ref="UZ44:VB44"/>
    <mergeCell ref="VC44:VE44"/>
    <mergeCell ref="VF44:VH44"/>
    <mergeCell ref="VI44:VK44"/>
    <mergeCell ref="VM44:VO44"/>
    <mergeCell ref="VQ44:VS44"/>
    <mergeCell ref="VU44:VW44"/>
    <mergeCell ref="VY44:VZ44"/>
    <mergeCell ref="WA44:WC44"/>
    <mergeCell ref="WD44:WG44"/>
    <mergeCell ref="XV3:XX3"/>
    <mergeCell ref="XY3:YJ3"/>
    <mergeCell ref="WI4:WK5"/>
    <mergeCell ref="WL4:XQ5"/>
    <mergeCell ref="XS4:XX5"/>
    <mergeCell ref="XY4:YB5"/>
    <mergeCell ref="YD4:YG5"/>
    <mergeCell ref="YH4:YI5"/>
    <mergeCell ref="YJ4:YJ5"/>
    <mergeCell ref="WH7:YJ7"/>
    <mergeCell ref="WH8:WH12"/>
    <mergeCell ref="WI8:WI12"/>
    <mergeCell ref="WJ8:WK12"/>
    <mergeCell ref="WL8:WM12"/>
    <mergeCell ref="WN8:WY8"/>
    <mergeCell ref="WZ8:XK8"/>
    <mergeCell ref="XL8:YA8"/>
    <mergeCell ref="YB8:YF8"/>
    <mergeCell ref="YG8:YJ12"/>
    <mergeCell ref="WN9:WS9"/>
    <mergeCell ref="WT9:WY9"/>
    <mergeCell ref="WZ9:XE9"/>
    <mergeCell ref="XF9:XK9"/>
    <mergeCell ref="XL9:XS9"/>
    <mergeCell ref="XT9:YA9"/>
    <mergeCell ref="YB9:YF9"/>
    <mergeCell ref="WN10:WP12"/>
    <mergeCell ref="WQ10:WS12"/>
    <mergeCell ref="WT10:WV12"/>
    <mergeCell ref="WW10:WY12"/>
    <mergeCell ref="WZ10:XB12"/>
    <mergeCell ref="XC10:XE12"/>
    <mergeCell ref="UE46:UJ46"/>
    <mergeCell ref="UK46:UP46"/>
    <mergeCell ref="UQ46:UV46"/>
    <mergeCell ref="UW46:VB46"/>
    <mergeCell ref="VC46:VH46"/>
    <mergeCell ref="VI46:VP46"/>
    <mergeCell ref="VQ46:VX46"/>
    <mergeCell ref="VY46:VZ46"/>
    <mergeCell ref="WA46:WC46"/>
    <mergeCell ref="WD46:WG46"/>
    <mergeCell ref="UG43:UH43"/>
    <mergeCell ref="UI43:UJ43"/>
    <mergeCell ref="UK43:UM43"/>
    <mergeCell ref="UN43:UP43"/>
    <mergeCell ref="UQ43:US43"/>
    <mergeCell ref="UT43:UV43"/>
    <mergeCell ref="UW43:UY43"/>
    <mergeCell ref="UZ43:VB43"/>
    <mergeCell ref="VC43:VE43"/>
    <mergeCell ref="VF43:VH43"/>
    <mergeCell ref="VI43:VK43"/>
    <mergeCell ref="VM43:VO43"/>
    <mergeCell ref="VQ43:VS43"/>
    <mergeCell ref="VU43:VW43"/>
    <mergeCell ref="VY43:VZ43"/>
    <mergeCell ref="WA43:WC43"/>
    <mergeCell ref="WD43:WG43"/>
    <mergeCell ref="UG42:UH42"/>
    <mergeCell ref="UI42:UJ42"/>
    <mergeCell ref="UK42:UM42"/>
    <mergeCell ref="UN42:UP42"/>
    <mergeCell ref="UQ42:US42"/>
    <mergeCell ref="YG13:YJ13"/>
    <mergeCell ref="WJ15:WK15"/>
    <mergeCell ref="WL15:WM15"/>
    <mergeCell ref="WN15:WP15"/>
    <mergeCell ref="WQ15:WS15"/>
    <mergeCell ref="WT15:WV15"/>
    <mergeCell ref="WW15:WY15"/>
    <mergeCell ref="WZ15:XB15"/>
    <mergeCell ref="XC15:XE15"/>
    <mergeCell ref="XF15:XH15"/>
    <mergeCell ref="XI15:XK15"/>
    <mergeCell ref="XL15:XN15"/>
    <mergeCell ref="XP15:XR15"/>
    <mergeCell ref="XT15:XV15"/>
    <mergeCell ref="XX15:XZ15"/>
    <mergeCell ref="YB15:YC15"/>
    <mergeCell ref="YD15:YF15"/>
    <mergeCell ref="YG15:YJ15"/>
    <mergeCell ref="XF10:XH12"/>
    <mergeCell ref="XI10:XK12"/>
    <mergeCell ref="XL10:XN12"/>
    <mergeCell ref="XO10:XO13"/>
    <mergeCell ref="XP10:XR12"/>
    <mergeCell ref="XS10:XS13"/>
    <mergeCell ref="XT10:XV12"/>
    <mergeCell ref="XW10:XW13"/>
    <mergeCell ref="XX10:XZ12"/>
    <mergeCell ref="YA10:YA13"/>
    <mergeCell ref="YB10:YC12"/>
    <mergeCell ref="YD10:YF12"/>
    <mergeCell ref="WJ13:WK13"/>
    <mergeCell ref="WL13:WM13"/>
    <mergeCell ref="XL13:XN13"/>
    <mergeCell ref="XP13:XR13"/>
    <mergeCell ref="XT13:XV13"/>
    <mergeCell ref="XX13:XZ13"/>
    <mergeCell ref="YB13:YC13"/>
    <mergeCell ref="YD13:YF13"/>
    <mergeCell ref="WJ17:WK17"/>
    <mergeCell ref="WL17:WM17"/>
    <mergeCell ref="WN17:WP17"/>
    <mergeCell ref="WQ17:WS17"/>
    <mergeCell ref="WT17:WV17"/>
    <mergeCell ref="WW17:WY17"/>
    <mergeCell ref="WZ17:XB17"/>
    <mergeCell ref="XC17:XE17"/>
    <mergeCell ref="XF17:XH17"/>
    <mergeCell ref="XI17:XK17"/>
    <mergeCell ref="XL17:XN17"/>
    <mergeCell ref="XP17:XR17"/>
    <mergeCell ref="XT17:XV17"/>
    <mergeCell ref="XX17:XZ17"/>
    <mergeCell ref="YB17:YC17"/>
    <mergeCell ref="YD17:YF17"/>
    <mergeCell ref="YG17:YJ17"/>
    <mergeCell ref="WJ16:WK16"/>
    <mergeCell ref="WL16:WM16"/>
    <mergeCell ref="WN16:WP16"/>
    <mergeCell ref="WQ16:WS16"/>
    <mergeCell ref="WT16:WV16"/>
    <mergeCell ref="WW16:WY16"/>
    <mergeCell ref="WZ16:XB16"/>
    <mergeCell ref="XC16:XE16"/>
    <mergeCell ref="XF16:XH16"/>
    <mergeCell ref="XI16:XK16"/>
    <mergeCell ref="XL16:XN16"/>
    <mergeCell ref="XP16:XR16"/>
    <mergeCell ref="XT16:XV16"/>
    <mergeCell ref="XX16:XZ16"/>
    <mergeCell ref="YB16:YC16"/>
    <mergeCell ref="YD16:YF16"/>
    <mergeCell ref="YG16:YJ16"/>
    <mergeCell ref="WJ19:WK19"/>
    <mergeCell ref="WL19:WM19"/>
    <mergeCell ref="WN19:WP19"/>
    <mergeCell ref="WQ19:WS19"/>
    <mergeCell ref="WT19:WV19"/>
    <mergeCell ref="WW19:WY19"/>
    <mergeCell ref="WZ19:XB19"/>
    <mergeCell ref="XC19:XE19"/>
    <mergeCell ref="XF19:XH19"/>
    <mergeCell ref="XI19:XK19"/>
    <mergeCell ref="XL19:XN19"/>
    <mergeCell ref="XP19:XR19"/>
    <mergeCell ref="XT19:XV19"/>
    <mergeCell ref="XX19:XZ19"/>
    <mergeCell ref="YB19:YC19"/>
    <mergeCell ref="YD19:YF19"/>
    <mergeCell ref="YG19:YJ19"/>
    <mergeCell ref="WJ18:WK18"/>
    <mergeCell ref="WL18:WM18"/>
    <mergeCell ref="WN18:WP18"/>
    <mergeCell ref="WQ18:WS18"/>
    <mergeCell ref="WT18:WV18"/>
    <mergeCell ref="WW18:WY18"/>
    <mergeCell ref="WZ18:XB18"/>
    <mergeCell ref="XC18:XE18"/>
    <mergeCell ref="XF18:XH18"/>
    <mergeCell ref="XI18:XK18"/>
    <mergeCell ref="XL18:XN18"/>
    <mergeCell ref="XP18:XR18"/>
    <mergeCell ref="XT18:XV18"/>
    <mergeCell ref="XX18:XZ18"/>
    <mergeCell ref="YB18:YC18"/>
    <mergeCell ref="YD18:YF18"/>
    <mergeCell ref="YG18:YJ18"/>
    <mergeCell ref="WJ21:WK21"/>
    <mergeCell ref="WL21:WM21"/>
    <mergeCell ref="WN21:WP21"/>
    <mergeCell ref="WQ21:WS21"/>
    <mergeCell ref="WT21:WV21"/>
    <mergeCell ref="WW21:WY21"/>
    <mergeCell ref="WZ21:XB21"/>
    <mergeCell ref="XC21:XE21"/>
    <mergeCell ref="XF21:XH21"/>
    <mergeCell ref="XI21:XK21"/>
    <mergeCell ref="XL21:XN21"/>
    <mergeCell ref="XP21:XR21"/>
    <mergeCell ref="XT21:XV21"/>
    <mergeCell ref="XX21:XZ21"/>
    <mergeCell ref="YB21:YC21"/>
    <mergeCell ref="YD21:YF21"/>
    <mergeCell ref="YG21:YJ21"/>
    <mergeCell ref="WJ20:WK20"/>
    <mergeCell ref="WL20:WM20"/>
    <mergeCell ref="WN20:WP20"/>
    <mergeCell ref="WQ20:WS20"/>
    <mergeCell ref="WT20:WV20"/>
    <mergeCell ref="WW20:WY20"/>
    <mergeCell ref="WZ20:XB20"/>
    <mergeCell ref="XC20:XE20"/>
    <mergeCell ref="XF20:XH20"/>
    <mergeCell ref="XI20:XK20"/>
    <mergeCell ref="XL20:XN20"/>
    <mergeCell ref="XP20:XR20"/>
    <mergeCell ref="XT20:XV20"/>
    <mergeCell ref="XX20:XZ20"/>
    <mergeCell ref="YB20:YC20"/>
    <mergeCell ref="YD20:YF20"/>
    <mergeCell ref="YG20:YJ20"/>
    <mergeCell ref="WJ23:WK23"/>
    <mergeCell ref="WL23:WM23"/>
    <mergeCell ref="WN23:WP23"/>
    <mergeCell ref="WQ23:WS23"/>
    <mergeCell ref="WT23:WV23"/>
    <mergeCell ref="WW23:WY23"/>
    <mergeCell ref="WZ23:XB23"/>
    <mergeCell ref="XC23:XE23"/>
    <mergeCell ref="XF23:XH23"/>
    <mergeCell ref="XI23:XK23"/>
    <mergeCell ref="XL23:XN23"/>
    <mergeCell ref="XP23:XR23"/>
    <mergeCell ref="XT23:XV23"/>
    <mergeCell ref="XX23:XZ23"/>
    <mergeCell ref="YB23:YC23"/>
    <mergeCell ref="YD23:YF23"/>
    <mergeCell ref="YG23:YJ23"/>
    <mergeCell ref="WJ22:WK22"/>
    <mergeCell ref="WL22:WM22"/>
    <mergeCell ref="WN22:WP22"/>
    <mergeCell ref="WQ22:WS22"/>
    <mergeCell ref="WT22:WV22"/>
    <mergeCell ref="WW22:WY22"/>
    <mergeCell ref="WZ22:XB22"/>
    <mergeCell ref="XC22:XE22"/>
    <mergeCell ref="XF22:XH22"/>
    <mergeCell ref="XI22:XK22"/>
    <mergeCell ref="XL22:XN22"/>
    <mergeCell ref="XP22:XR22"/>
    <mergeCell ref="XT22:XV22"/>
    <mergeCell ref="XX22:XZ22"/>
    <mergeCell ref="YB22:YC22"/>
    <mergeCell ref="YD22:YF22"/>
    <mergeCell ref="YG22:YJ22"/>
    <mergeCell ref="WJ25:WK25"/>
    <mergeCell ref="WL25:WM25"/>
    <mergeCell ref="WN25:WP25"/>
    <mergeCell ref="WQ25:WS25"/>
    <mergeCell ref="WT25:WV25"/>
    <mergeCell ref="WW25:WY25"/>
    <mergeCell ref="WZ25:XB25"/>
    <mergeCell ref="XC25:XE25"/>
    <mergeCell ref="XF25:XH25"/>
    <mergeCell ref="XI25:XK25"/>
    <mergeCell ref="XL25:XN25"/>
    <mergeCell ref="XP25:XR25"/>
    <mergeCell ref="XT25:XV25"/>
    <mergeCell ref="XX25:XZ25"/>
    <mergeCell ref="YB25:YC25"/>
    <mergeCell ref="YD25:YF25"/>
    <mergeCell ref="YG25:YJ25"/>
    <mergeCell ref="WJ24:WK24"/>
    <mergeCell ref="WL24:WM24"/>
    <mergeCell ref="WN24:WP24"/>
    <mergeCell ref="WQ24:WS24"/>
    <mergeCell ref="WT24:WV24"/>
    <mergeCell ref="WW24:WY24"/>
    <mergeCell ref="WZ24:XB24"/>
    <mergeCell ref="XC24:XE24"/>
    <mergeCell ref="XF24:XH24"/>
    <mergeCell ref="XI24:XK24"/>
    <mergeCell ref="XL24:XN24"/>
    <mergeCell ref="XP24:XR24"/>
    <mergeCell ref="XT24:XV24"/>
    <mergeCell ref="XX24:XZ24"/>
    <mergeCell ref="YB24:YC24"/>
    <mergeCell ref="YD24:YF24"/>
    <mergeCell ref="YG24:YJ24"/>
    <mergeCell ref="WJ27:WK27"/>
    <mergeCell ref="WL27:WM27"/>
    <mergeCell ref="WN27:WP27"/>
    <mergeCell ref="WQ27:WS27"/>
    <mergeCell ref="WT27:WV27"/>
    <mergeCell ref="WW27:WY27"/>
    <mergeCell ref="WZ27:XB27"/>
    <mergeCell ref="XC27:XE27"/>
    <mergeCell ref="XF27:XH27"/>
    <mergeCell ref="XI27:XK27"/>
    <mergeCell ref="XL27:XN27"/>
    <mergeCell ref="XP27:XR27"/>
    <mergeCell ref="XT27:XV27"/>
    <mergeCell ref="XX27:XZ27"/>
    <mergeCell ref="YB27:YC27"/>
    <mergeCell ref="YD27:YF27"/>
    <mergeCell ref="YG27:YJ27"/>
    <mergeCell ref="WJ26:WK26"/>
    <mergeCell ref="WL26:WM26"/>
    <mergeCell ref="WN26:WP26"/>
    <mergeCell ref="WQ26:WS26"/>
    <mergeCell ref="WT26:WV26"/>
    <mergeCell ref="WW26:WY26"/>
    <mergeCell ref="WZ26:XB26"/>
    <mergeCell ref="XC26:XE26"/>
    <mergeCell ref="XF26:XH26"/>
    <mergeCell ref="XI26:XK26"/>
    <mergeCell ref="XL26:XN26"/>
    <mergeCell ref="XP26:XR26"/>
    <mergeCell ref="XT26:XV26"/>
    <mergeCell ref="XX26:XZ26"/>
    <mergeCell ref="YB26:YC26"/>
    <mergeCell ref="YD26:YF26"/>
    <mergeCell ref="YG26:YJ26"/>
    <mergeCell ref="WJ29:WK29"/>
    <mergeCell ref="WL29:WM29"/>
    <mergeCell ref="WN29:WP29"/>
    <mergeCell ref="WQ29:WS29"/>
    <mergeCell ref="WT29:WV29"/>
    <mergeCell ref="WW29:WY29"/>
    <mergeCell ref="WZ29:XB29"/>
    <mergeCell ref="XC29:XE29"/>
    <mergeCell ref="XF29:XH29"/>
    <mergeCell ref="XI29:XK29"/>
    <mergeCell ref="XL29:XN29"/>
    <mergeCell ref="XP29:XR29"/>
    <mergeCell ref="XT29:XV29"/>
    <mergeCell ref="XX29:XZ29"/>
    <mergeCell ref="YB29:YC29"/>
    <mergeCell ref="YD29:YF29"/>
    <mergeCell ref="YG29:YJ29"/>
    <mergeCell ref="WJ28:WK28"/>
    <mergeCell ref="WL28:WM28"/>
    <mergeCell ref="WN28:WP28"/>
    <mergeCell ref="WQ28:WS28"/>
    <mergeCell ref="WT28:WV28"/>
    <mergeCell ref="WW28:WY28"/>
    <mergeCell ref="WZ28:XB28"/>
    <mergeCell ref="XC28:XE28"/>
    <mergeCell ref="XF28:XH28"/>
    <mergeCell ref="XI28:XK28"/>
    <mergeCell ref="XL28:XN28"/>
    <mergeCell ref="XP28:XR28"/>
    <mergeCell ref="XT28:XV28"/>
    <mergeCell ref="XX28:XZ28"/>
    <mergeCell ref="YB28:YC28"/>
    <mergeCell ref="YD28:YF28"/>
    <mergeCell ref="YG28:YJ28"/>
    <mergeCell ref="WJ31:WK31"/>
    <mergeCell ref="WL31:WM31"/>
    <mergeCell ref="WN31:WP31"/>
    <mergeCell ref="WQ31:WS31"/>
    <mergeCell ref="WT31:WV31"/>
    <mergeCell ref="WW31:WY31"/>
    <mergeCell ref="WZ31:XB31"/>
    <mergeCell ref="XC31:XE31"/>
    <mergeCell ref="XF31:XH31"/>
    <mergeCell ref="XI31:XK31"/>
    <mergeCell ref="XL31:XN31"/>
    <mergeCell ref="XP31:XR31"/>
    <mergeCell ref="XT31:XV31"/>
    <mergeCell ref="XX31:XZ31"/>
    <mergeCell ref="YB31:YC31"/>
    <mergeCell ref="YD31:YF31"/>
    <mergeCell ref="YG31:YJ31"/>
    <mergeCell ref="WJ30:WK30"/>
    <mergeCell ref="WL30:WM30"/>
    <mergeCell ref="WN30:WP30"/>
    <mergeCell ref="WQ30:WS30"/>
    <mergeCell ref="WT30:WV30"/>
    <mergeCell ref="WW30:WY30"/>
    <mergeCell ref="WZ30:XB30"/>
    <mergeCell ref="XC30:XE30"/>
    <mergeCell ref="XF30:XH30"/>
    <mergeCell ref="XI30:XK30"/>
    <mergeCell ref="XL30:XN30"/>
    <mergeCell ref="XP30:XR30"/>
    <mergeCell ref="XT30:XV30"/>
    <mergeCell ref="XX30:XZ30"/>
    <mergeCell ref="YB30:YC30"/>
    <mergeCell ref="YD30:YF30"/>
    <mergeCell ref="YG30:YJ30"/>
    <mergeCell ref="WJ33:WK33"/>
    <mergeCell ref="WL33:WM33"/>
    <mergeCell ref="WN33:WP33"/>
    <mergeCell ref="WQ33:WS33"/>
    <mergeCell ref="WT33:WV33"/>
    <mergeCell ref="WW33:WY33"/>
    <mergeCell ref="WZ33:XB33"/>
    <mergeCell ref="XC33:XE33"/>
    <mergeCell ref="XF33:XH33"/>
    <mergeCell ref="XI33:XK33"/>
    <mergeCell ref="XL33:XN33"/>
    <mergeCell ref="XP33:XR33"/>
    <mergeCell ref="XT33:XV33"/>
    <mergeCell ref="XX33:XZ33"/>
    <mergeCell ref="YB33:YC33"/>
    <mergeCell ref="YD33:YF33"/>
    <mergeCell ref="YG33:YJ33"/>
    <mergeCell ref="WJ32:WK32"/>
    <mergeCell ref="WL32:WM32"/>
    <mergeCell ref="WN32:WP32"/>
    <mergeCell ref="WQ32:WS32"/>
    <mergeCell ref="WT32:WV32"/>
    <mergeCell ref="WW32:WY32"/>
    <mergeCell ref="WZ32:XB32"/>
    <mergeCell ref="XC32:XE32"/>
    <mergeCell ref="XF32:XH32"/>
    <mergeCell ref="XI32:XK32"/>
    <mergeCell ref="XL32:XN32"/>
    <mergeCell ref="XP32:XR32"/>
    <mergeCell ref="XT32:XV32"/>
    <mergeCell ref="XX32:XZ32"/>
    <mergeCell ref="YB32:YC32"/>
    <mergeCell ref="YD32:YF32"/>
    <mergeCell ref="YG32:YJ32"/>
    <mergeCell ref="WJ35:WK35"/>
    <mergeCell ref="WL35:WM35"/>
    <mergeCell ref="WN35:WP35"/>
    <mergeCell ref="WQ35:WS35"/>
    <mergeCell ref="WT35:WV35"/>
    <mergeCell ref="WW35:WY35"/>
    <mergeCell ref="WZ35:XB35"/>
    <mergeCell ref="XC35:XE35"/>
    <mergeCell ref="XF35:XH35"/>
    <mergeCell ref="XI35:XK35"/>
    <mergeCell ref="XL35:XN35"/>
    <mergeCell ref="XP35:XR35"/>
    <mergeCell ref="XT35:XV35"/>
    <mergeCell ref="XX35:XZ35"/>
    <mergeCell ref="YB35:YC35"/>
    <mergeCell ref="YD35:YF35"/>
    <mergeCell ref="YG35:YJ35"/>
    <mergeCell ref="WJ34:WK34"/>
    <mergeCell ref="WL34:WM34"/>
    <mergeCell ref="WN34:WP34"/>
    <mergeCell ref="WQ34:WS34"/>
    <mergeCell ref="WT34:WV34"/>
    <mergeCell ref="WW34:WY34"/>
    <mergeCell ref="WZ34:XB34"/>
    <mergeCell ref="XC34:XE34"/>
    <mergeCell ref="XF34:XH34"/>
    <mergeCell ref="XI34:XK34"/>
    <mergeCell ref="XL34:XN34"/>
    <mergeCell ref="XP34:XR34"/>
    <mergeCell ref="XT34:XV34"/>
    <mergeCell ref="XX34:XZ34"/>
    <mergeCell ref="YB34:YC34"/>
    <mergeCell ref="YD34:YF34"/>
    <mergeCell ref="YG34:YJ34"/>
    <mergeCell ref="WJ37:WK37"/>
    <mergeCell ref="WL37:WM37"/>
    <mergeCell ref="WN37:WP37"/>
    <mergeCell ref="WQ37:WS37"/>
    <mergeCell ref="WT37:WV37"/>
    <mergeCell ref="WW37:WY37"/>
    <mergeCell ref="WZ37:XB37"/>
    <mergeCell ref="XC37:XE37"/>
    <mergeCell ref="XF37:XH37"/>
    <mergeCell ref="XI37:XK37"/>
    <mergeCell ref="XL37:XN37"/>
    <mergeCell ref="XP37:XR37"/>
    <mergeCell ref="XT37:XV37"/>
    <mergeCell ref="XX37:XZ37"/>
    <mergeCell ref="YB37:YC37"/>
    <mergeCell ref="YD37:YF37"/>
    <mergeCell ref="YG37:YJ37"/>
    <mergeCell ref="WJ36:WK36"/>
    <mergeCell ref="WL36:WM36"/>
    <mergeCell ref="WN36:WP36"/>
    <mergeCell ref="WQ36:WS36"/>
    <mergeCell ref="WT36:WV36"/>
    <mergeCell ref="WW36:WY36"/>
    <mergeCell ref="WZ36:XB36"/>
    <mergeCell ref="XC36:XE36"/>
    <mergeCell ref="XF36:XH36"/>
    <mergeCell ref="XI36:XK36"/>
    <mergeCell ref="XL36:XN36"/>
    <mergeCell ref="XP36:XR36"/>
    <mergeCell ref="XT36:XV36"/>
    <mergeCell ref="XX36:XZ36"/>
    <mergeCell ref="YB36:YC36"/>
    <mergeCell ref="YD36:YF36"/>
    <mergeCell ref="YG36:YJ36"/>
    <mergeCell ref="WJ39:WK39"/>
    <mergeCell ref="WL39:WM39"/>
    <mergeCell ref="WN39:WP39"/>
    <mergeCell ref="WQ39:WS39"/>
    <mergeCell ref="WT39:WV39"/>
    <mergeCell ref="WW39:WY39"/>
    <mergeCell ref="WZ39:XB39"/>
    <mergeCell ref="XC39:XE39"/>
    <mergeCell ref="XF39:XH39"/>
    <mergeCell ref="XI39:XK39"/>
    <mergeCell ref="XL39:XN39"/>
    <mergeCell ref="XP39:XR39"/>
    <mergeCell ref="XT39:XV39"/>
    <mergeCell ref="XX39:XZ39"/>
    <mergeCell ref="YB39:YC39"/>
    <mergeCell ref="YD39:YF39"/>
    <mergeCell ref="YG39:YJ39"/>
    <mergeCell ref="WJ38:WK38"/>
    <mergeCell ref="WL38:WM38"/>
    <mergeCell ref="WN38:WP38"/>
    <mergeCell ref="WQ38:WS38"/>
    <mergeCell ref="WT38:WV38"/>
    <mergeCell ref="WW38:WY38"/>
    <mergeCell ref="WZ38:XB38"/>
    <mergeCell ref="XC38:XE38"/>
    <mergeCell ref="XF38:XH38"/>
    <mergeCell ref="XI38:XK38"/>
    <mergeCell ref="XL38:XN38"/>
    <mergeCell ref="XP38:XR38"/>
    <mergeCell ref="XT38:XV38"/>
    <mergeCell ref="XX38:XZ38"/>
    <mergeCell ref="YB38:YC38"/>
    <mergeCell ref="YD38:YF38"/>
    <mergeCell ref="YG38:YJ38"/>
    <mergeCell ref="WW42:WY42"/>
    <mergeCell ref="WZ42:XB42"/>
    <mergeCell ref="XC42:XE42"/>
    <mergeCell ref="XF42:XH42"/>
    <mergeCell ref="XI42:XK42"/>
    <mergeCell ref="XL42:XN42"/>
    <mergeCell ref="XP42:XR42"/>
    <mergeCell ref="XT42:XV42"/>
    <mergeCell ref="XX42:XZ42"/>
    <mergeCell ref="YB42:YC42"/>
    <mergeCell ref="YD42:YF42"/>
    <mergeCell ref="YG42:YJ42"/>
    <mergeCell ref="WJ41:WK41"/>
    <mergeCell ref="WL41:WM41"/>
    <mergeCell ref="WN41:WP41"/>
    <mergeCell ref="WQ41:WS41"/>
    <mergeCell ref="WT41:WV41"/>
    <mergeCell ref="WW41:WY41"/>
    <mergeCell ref="WZ41:XB41"/>
    <mergeCell ref="XC41:XE41"/>
    <mergeCell ref="XF41:XH41"/>
    <mergeCell ref="XI41:XK41"/>
    <mergeCell ref="XL41:XN41"/>
    <mergeCell ref="XP41:XR41"/>
    <mergeCell ref="XT41:XV41"/>
    <mergeCell ref="XX41:XZ41"/>
    <mergeCell ref="YB41:YC41"/>
    <mergeCell ref="YD41:YF41"/>
    <mergeCell ref="YG41:YJ41"/>
    <mergeCell ref="WJ40:WK40"/>
    <mergeCell ref="WL40:WM40"/>
    <mergeCell ref="WN40:WP40"/>
    <mergeCell ref="WQ40:WS40"/>
    <mergeCell ref="WT40:WV40"/>
    <mergeCell ref="WW40:WY40"/>
    <mergeCell ref="WZ40:XB40"/>
    <mergeCell ref="XC40:XE40"/>
    <mergeCell ref="XF40:XH40"/>
    <mergeCell ref="XI40:XK40"/>
    <mergeCell ref="XL40:XN40"/>
    <mergeCell ref="XP40:XR40"/>
    <mergeCell ref="XT40:XV40"/>
    <mergeCell ref="XX40:XZ40"/>
    <mergeCell ref="YB40:YC40"/>
    <mergeCell ref="YD40:YF40"/>
    <mergeCell ref="YG40:YJ40"/>
    <mergeCell ref="WH47:WM47"/>
    <mergeCell ref="WN47:XK47"/>
    <mergeCell ref="XL47:XS47"/>
    <mergeCell ref="XT47:YA47"/>
    <mergeCell ref="YB47:YJ47"/>
    <mergeCell ref="WJ50:YJ50"/>
    <mergeCell ref="WJ45:WK45"/>
    <mergeCell ref="WL45:WM45"/>
    <mergeCell ref="WN45:WP45"/>
    <mergeCell ref="WQ45:WS45"/>
    <mergeCell ref="WT45:WV45"/>
    <mergeCell ref="WW45:WY45"/>
    <mergeCell ref="WZ45:XB45"/>
    <mergeCell ref="XC45:XE45"/>
    <mergeCell ref="XF45:XH45"/>
    <mergeCell ref="XI45:XK45"/>
    <mergeCell ref="XL45:XN45"/>
    <mergeCell ref="XP45:XR45"/>
    <mergeCell ref="XT45:XV45"/>
    <mergeCell ref="XX45:XZ45"/>
    <mergeCell ref="YB45:YC45"/>
    <mergeCell ref="YD45:YF45"/>
    <mergeCell ref="YG45:YJ45"/>
    <mergeCell ref="WJ44:WK44"/>
    <mergeCell ref="WL44:WM44"/>
    <mergeCell ref="WN44:WP44"/>
    <mergeCell ref="WQ44:WS44"/>
    <mergeCell ref="WT44:WV44"/>
    <mergeCell ref="WW44:WY44"/>
    <mergeCell ref="WZ44:XB44"/>
    <mergeCell ref="XC44:XE44"/>
    <mergeCell ref="XF44:XH44"/>
    <mergeCell ref="XI44:XK44"/>
    <mergeCell ref="XL44:XN44"/>
    <mergeCell ref="XP44:XR44"/>
    <mergeCell ref="XT44:XV44"/>
    <mergeCell ref="XX44:XZ44"/>
    <mergeCell ref="YB44:YC44"/>
    <mergeCell ref="YD44:YF44"/>
    <mergeCell ref="YG44:YJ44"/>
    <mergeCell ref="ZY3:AAA3"/>
    <mergeCell ref="AAB3:AAM3"/>
    <mergeCell ref="YL4:YN5"/>
    <mergeCell ref="YO4:ZT5"/>
    <mergeCell ref="ZV4:AAA5"/>
    <mergeCell ref="AAB4:AAE5"/>
    <mergeCell ref="AAG4:AAJ5"/>
    <mergeCell ref="AAK4:AAL5"/>
    <mergeCell ref="AAM4:AAM5"/>
    <mergeCell ref="YK7:AAM7"/>
    <mergeCell ref="YK8:YK12"/>
    <mergeCell ref="YL8:YL12"/>
    <mergeCell ref="YM8:YN12"/>
    <mergeCell ref="YO8:YP12"/>
    <mergeCell ref="YQ8:ZB8"/>
    <mergeCell ref="ZC8:ZN8"/>
    <mergeCell ref="ZO8:AAD8"/>
    <mergeCell ref="AAE8:AAI8"/>
    <mergeCell ref="AAJ8:AAM12"/>
    <mergeCell ref="YQ9:YV9"/>
    <mergeCell ref="YW9:ZB9"/>
    <mergeCell ref="ZC9:ZH9"/>
    <mergeCell ref="ZI9:ZN9"/>
    <mergeCell ref="ZO9:ZV9"/>
    <mergeCell ref="ZW9:AAD9"/>
    <mergeCell ref="AAE9:AAI9"/>
    <mergeCell ref="YQ10:YS12"/>
    <mergeCell ref="YT10:YV12"/>
    <mergeCell ref="YW10:YY12"/>
    <mergeCell ref="YZ10:ZB12"/>
    <mergeCell ref="ZC10:ZE12"/>
    <mergeCell ref="ZF10:ZH12"/>
    <mergeCell ref="WH46:WM46"/>
    <mergeCell ref="WN46:WS46"/>
    <mergeCell ref="WT46:WY46"/>
    <mergeCell ref="WZ46:XE46"/>
    <mergeCell ref="XF46:XK46"/>
    <mergeCell ref="XL46:XS46"/>
    <mergeCell ref="XT46:YA46"/>
    <mergeCell ref="YB46:YC46"/>
    <mergeCell ref="YD46:YF46"/>
    <mergeCell ref="YG46:YJ46"/>
    <mergeCell ref="WJ43:WK43"/>
    <mergeCell ref="WL43:WM43"/>
    <mergeCell ref="WN43:WP43"/>
    <mergeCell ref="WQ43:WS43"/>
    <mergeCell ref="WT43:WV43"/>
    <mergeCell ref="WW43:WY43"/>
    <mergeCell ref="WZ43:XB43"/>
    <mergeCell ref="XC43:XE43"/>
    <mergeCell ref="XF43:XH43"/>
    <mergeCell ref="XI43:XK43"/>
    <mergeCell ref="XL43:XN43"/>
    <mergeCell ref="XP43:XR43"/>
    <mergeCell ref="XT43:XV43"/>
    <mergeCell ref="XX43:XZ43"/>
    <mergeCell ref="YB43:YC43"/>
    <mergeCell ref="YD43:YF43"/>
    <mergeCell ref="YG43:YJ43"/>
    <mergeCell ref="WJ42:WK42"/>
    <mergeCell ref="WL42:WM42"/>
    <mergeCell ref="WN42:WP42"/>
    <mergeCell ref="WQ42:WS42"/>
    <mergeCell ref="WT42:WV42"/>
    <mergeCell ref="AAJ13:AAM13"/>
    <mergeCell ref="YM15:YN15"/>
    <mergeCell ref="YO15:YP15"/>
    <mergeCell ref="YQ15:YS15"/>
    <mergeCell ref="YT15:YV15"/>
    <mergeCell ref="YW15:YY15"/>
    <mergeCell ref="YZ15:ZB15"/>
    <mergeCell ref="ZC15:ZE15"/>
    <mergeCell ref="ZF15:ZH15"/>
    <mergeCell ref="ZI15:ZK15"/>
    <mergeCell ref="ZL15:ZN15"/>
    <mergeCell ref="ZO15:ZQ15"/>
    <mergeCell ref="ZS15:ZU15"/>
    <mergeCell ref="ZW15:ZY15"/>
    <mergeCell ref="AAA15:AAC15"/>
    <mergeCell ref="AAE15:AAF15"/>
    <mergeCell ref="AAG15:AAI15"/>
    <mergeCell ref="AAJ15:AAM15"/>
    <mergeCell ref="ZI10:ZK12"/>
    <mergeCell ref="ZL10:ZN12"/>
    <mergeCell ref="ZO10:ZQ12"/>
    <mergeCell ref="ZR10:ZR13"/>
    <mergeCell ref="ZS10:ZU12"/>
    <mergeCell ref="ZV10:ZV13"/>
    <mergeCell ref="ZW10:ZY12"/>
    <mergeCell ref="ZZ10:ZZ13"/>
    <mergeCell ref="AAA10:AAC12"/>
    <mergeCell ref="AAD10:AAD13"/>
    <mergeCell ref="AAE10:AAF12"/>
    <mergeCell ref="AAG10:AAI12"/>
    <mergeCell ref="YM13:YN13"/>
    <mergeCell ref="YO13:YP13"/>
    <mergeCell ref="ZO13:ZQ13"/>
    <mergeCell ref="ZS13:ZU13"/>
    <mergeCell ref="ZW13:ZY13"/>
    <mergeCell ref="AAA13:AAC13"/>
    <mergeCell ref="AAE13:AAF13"/>
    <mergeCell ref="AAG13:AAI13"/>
    <mergeCell ref="YM17:YN17"/>
    <mergeCell ref="YO17:YP17"/>
    <mergeCell ref="YQ17:YS17"/>
    <mergeCell ref="YT17:YV17"/>
    <mergeCell ref="YW17:YY17"/>
    <mergeCell ref="YZ17:ZB17"/>
    <mergeCell ref="ZC17:ZE17"/>
    <mergeCell ref="ZF17:ZH17"/>
    <mergeCell ref="ZI17:ZK17"/>
    <mergeCell ref="ZL17:ZN17"/>
    <mergeCell ref="ZO17:ZQ17"/>
    <mergeCell ref="ZS17:ZU17"/>
    <mergeCell ref="ZW17:ZY17"/>
    <mergeCell ref="AAA17:AAC17"/>
    <mergeCell ref="AAE17:AAF17"/>
    <mergeCell ref="AAG17:AAI17"/>
    <mergeCell ref="AAJ17:AAM17"/>
    <mergeCell ref="YM16:YN16"/>
    <mergeCell ref="YO16:YP16"/>
    <mergeCell ref="YQ16:YS16"/>
    <mergeCell ref="YT16:YV16"/>
    <mergeCell ref="YW16:YY16"/>
    <mergeCell ref="YZ16:ZB16"/>
    <mergeCell ref="ZC16:ZE16"/>
    <mergeCell ref="ZF16:ZH16"/>
    <mergeCell ref="ZI16:ZK16"/>
    <mergeCell ref="ZL16:ZN16"/>
    <mergeCell ref="ZO16:ZQ16"/>
    <mergeCell ref="ZS16:ZU16"/>
    <mergeCell ref="ZW16:ZY16"/>
    <mergeCell ref="AAA16:AAC16"/>
    <mergeCell ref="AAE16:AAF16"/>
    <mergeCell ref="AAG16:AAI16"/>
    <mergeCell ref="AAJ16:AAM16"/>
    <mergeCell ref="YM19:YN19"/>
    <mergeCell ref="YO19:YP19"/>
    <mergeCell ref="YQ19:YS19"/>
    <mergeCell ref="YT19:YV19"/>
    <mergeCell ref="YW19:YY19"/>
    <mergeCell ref="YZ19:ZB19"/>
    <mergeCell ref="ZC19:ZE19"/>
    <mergeCell ref="ZF19:ZH19"/>
    <mergeCell ref="ZI19:ZK19"/>
    <mergeCell ref="ZL19:ZN19"/>
    <mergeCell ref="ZO19:ZQ19"/>
    <mergeCell ref="ZS19:ZU19"/>
    <mergeCell ref="ZW19:ZY19"/>
    <mergeCell ref="AAA19:AAC19"/>
    <mergeCell ref="AAE19:AAF19"/>
    <mergeCell ref="AAG19:AAI19"/>
    <mergeCell ref="AAJ19:AAM19"/>
    <mergeCell ref="YM18:YN18"/>
    <mergeCell ref="YO18:YP18"/>
    <mergeCell ref="YQ18:YS18"/>
    <mergeCell ref="YT18:YV18"/>
    <mergeCell ref="YW18:YY18"/>
    <mergeCell ref="YZ18:ZB18"/>
    <mergeCell ref="ZC18:ZE18"/>
    <mergeCell ref="ZF18:ZH18"/>
    <mergeCell ref="ZI18:ZK18"/>
    <mergeCell ref="ZL18:ZN18"/>
    <mergeCell ref="ZO18:ZQ18"/>
    <mergeCell ref="ZS18:ZU18"/>
    <mergeCell ref="ZW18:ZY18"/>
    <mergeCell ref="AAA18:AAC18"/>
    <mergeCell ref="AAE18:AAF18"/>
    <mergeCell ref="AAG18:AAI18"/>
    <mergeCell ref="AAJ18:AAM18"/>
    <mergeCell ref="YM21:YN21"/>
    <mergeCell ref="YO21:YP21"/>
    <mergeCell ref="YQ21:YS21"/>
    <mergeCell ref="YT21:YV21"/>
    <mergeCell ref="YW21:YY21"/>
    <mergeCell ref="YZ21:ZB21"/>
    <mergeCell ref="ZC21:ZE21"/>
    <mergeCell ref="ZF21:ZH21"/>
    <mergeCell ref="ZI21:ZK21"/>
    <mergeCell ref="ZL21:ZN21"/>
    <mergeCell ref="ZO21:ZQ21"/>
    <mergeCell ref="ZS21:ZU21"/>
    <mergeCell ref="ZW21:ZY21"/>
    <mergeCell ref="AAA21:AAC21"/>
    <mergeCell ref="AAE21:AAF21"/>
    <mergeCell ref="AAG21:AAI21"/>
    <mergeCell ref="AAJ21:AAM21"/>
    <mergeCell ref="YM20:YN20"/>
    <mergeCell ref="YO20:YP20"/>
    <mergeCell ref="YQ20:YS20"/>
    <mergeCell ref="YT20:YV20"/>
    <mergeCell ref="YW20:YY20"/>
    <mergeCell ref="YZ20:ZB20"/>
    <mergeCell ref="ZC20:ZE20"/>
    <mergeCell ref="ZF20:ZH20"/>
    <mergeCell ref="ZI20:ZK20"/>
    <mergeCell ref="ZL20:ZN20"/>
    <mergeCell ref="ZO20:ZQ20"/>
    <mergeCell ref="ZS20:ZU20"/>
    <mergeCell ref="ZW20:ZY20"/>
    <mergeCell ref="AAA20:AAC20"/>
    <mergeCell ref="AAE20:AAF20"/>
    <mergeCell ref="AAG20:AAI20"/>
    <mergeCell ref="AAJ20:AAM20"/>
    <mergeCell ref="YM23:YN23"/>
    <mergeCell ref="YO23:YP23"/>
    <mergeCell ref="YQ23:YS23"/>
    <mergeCell ref="YT23:YV23"/>
    <mergeCell ref="YW23:YY23"/>
    <mergeCell ref="YZ23:ZB23"/>
    <mergeCell ref="ZC23:ZE23"/>
    <mergeCell ref="ZF23:ZH23"/>
    <mergeCell ref="ZI23:ZK23"/>
    <mergeCell ref="ZL23:ZN23"/>
    <mergeCell ref="ZO23:ZQ23"/>
    <mergeCell ref="ZS23:ZU23"/>
    <mergeCell ref="ZW23:ZY23"/>
    <mergeCell ref="AAA23:AAC23"/>
    <mergeCell ref="AAE23:AAF23"/>
    <mergeCell ref="AAG23:AAI23"/>
    <mergeCell ref="AAJ23:AAM23"/>
    <mergeCell ref="YM22:YN22"/>
    <mergeCell ref="YO22:YP22"/>
    <mergeCell ref="YQ22:YS22"/>
    <mergeCell ref="YT22:YV22"/>
    <mergeCell ref="YW22:YY22"/>
    <mergeCell ref="YZ22:ZB22"/>
    <mergeCell ref="ZC22:ZE22"/>
    <mergeCell ref="ZF22:ZH22"/>
    <mergeCell ref="ZI22:ZK22"/>
    <mergeCell ref="ZL22:ZN22"/>
    <mergeCell ref="ZO22:ZQ22"/>
    <mergeCell ref="ZS22:ZU22"/>
    <mergeCell ref="ZW22:ZY22"/>
    <mergeCell ref="AAA22:AAC22"/>
    <mergeCell ref="AAE22:AAF22"/>
    <mergeCell ref="AAG22:AAI22"/>
    <mergeCell ref="AAJ22:AAM22"/>
    <mergeCell ref="YM25:YN25"/>
    <mergeCell ref="YO25:YP25"/>
    <mergeCell ref="YQ25:YS25"/>
    <mergeCell ref="YT25:YV25"/>
    <mergeCell ref="YW25:YY25"/>
    <mergeCell ref="YZ25:ZB25"/>
    <mergeCell ref="ZC25:ZE25"/>
    <mergeCell ref="ZF25:ZH25"/>
    <mergeCell ref="ZI25:ZK25"/>
    <mergeCell ref="ZL25:ZN25"/>
    <mergeCell ref="ZO25:ZQ25"/>
    <mergeCell ref="ZS25:ZU25"/>
    <mergeCell ref="ZW25:ZY25"/>
    <mergeCell ref="AAA25:AAC25"/>
    <mergeCell ref="AAE25:AAF25"/>
    <mergeCell ref="AAG25:AAI25"/>
    <mergeCell ref="AAJ25:AAM25"/>
    <mergeCell ref="YM24:YN24"/>
    <mergeCell ref="YO24:YP24"/>
    <mergeCell ref="YQ24:YS24"/>
    <mergeCell ref="YT24:YV24"/>
    <mergeCell ref="YW24:YY24"/>
    <mergeCell ref="YZ24:ZB24"/>
    <mergeCell ref="ZC24:ZE24"/>
    <mergeCell ref="ZF24:ZH24"/>
    <mergeCell ref="ZI24:ZK24"/>
    <mergeCell ref="ZL24:ZN24"/>
    <mergeCell ref="ZO24:ZQ24"/>
    <mergeCell ref="ZS24:ZU24"/>
    <mergeCell ref="ZW24:ZY24"/>
    <mergeCell ref="AAA24:AAC24"/>
    <mergeCell ref="AAE24:AAF24"/>
    <mergeCell ref="AAG24:AAI24"/>
    <mergeCell ref="AAJ24:AAM24"/>
    <mergeCell ref="YM27:YN27"/>
    <mergeCell ref="YO27:YP27"/>
    <mergeCell ref="YQ27:YS27"/>
    <mergeCell ref="YT27:YV27"/>
    <mergeCell ref="YW27:YY27"/>
    <mergeCell ref="YZ27:ZB27"/>
    <mergeCell ref="ZC27:ZE27"/>
    <mergeCell ref="ZF27:ZH27"/>
    <mergeCell ref="ZI27:ZK27"/>
    <mergeCell ref="ZL27:ZN27"/>
    <mergeCell ref="ZO27:ZQ27"/>
    <mergeCell ref="ZS27:ZU27"/>
    <mergeCell ref="ZW27:ZY27"/>
    <mergeCell ref="AAA27:AAC27"/>
    <mergeCell ref="AAE27:AAF27"/>
    <mergeCell ref="AAG27:AAI27"/>
    <mergeCell ref="AAJ27:AAM27"/>
    <mergeCell ref="YM26:YN26"/>
    <mergeCell ref="YO26:YP26"/>
    <mergeCell ref="YQ26:YS26"/>
    <mergeCell ref="YT26:YV26"/>
    <mergeCell ref="YW26:YY26"/>
    <mergeCell ref="YZ26:ZB26"/>
    <mergeCell ref="ZC26:ZE26"/>
    <mergeCell ref="ZF26:ZH26"/>
    <mergeCell ref="ZI26:ZK26"/>
    <mergeCell ref="ZL26:ZN26"/>
    <mergeCell ref="ZO26:ZQ26"/>
    <mergeCell ref="ZS26:ZU26"/>
    <mergeCell ref="ZW26:ZY26"/>
    <mergeCell ref="AAA26:AAC26"/>
    <mergeCell ref="AAE26:AAF26"/>
    <mergeCell ref="AAG26:AAI26"/>
    <mergeCell ref="AAJ26:AAM26"/>
    <mergeCell ref="YM29:YN29"/>
    <mergeCell ref="YO29:YP29"/>
    <mergeCell ref="YQ29:YS29"/>
    <mergeCell ref="YT29:YV29"/>
    <mergeCell ref="YW29:YY29"/>
    <mergeCell ref="YZ29:ZB29"/>
    <mergeCell ref="ZC29:ZE29"/>
    <mergeCell ref="ZF29:ZH29"/>
    <mergeCell ref="ZI29:ZK29"/>
    <mergeCell ref="ZL29:ZN29"/>
    <mergeCell ref="ZO29:ZQ29"/>
    <mergeCell ref="ZS29:ZU29"/>
    <mergeCell ref="ZW29:ZY29"/>
    <mergeCell ref="AAA29:AAC29"/>
    <mergeCell ref="AAE29:AAF29"/>
    <mergeCell ref="AAG29:AAI29"/>
    <mergeCell ref="AAJ29:AAM29"/>
    <mergeCell ref="YM28:YN28"/>
    <mergeCell ref="YO28:YP28"/>
    <mergeCell ref="YQ28:YS28"/>
    <mergeCell ref="YT28:YV28"/>
    <mergeCell ref="YW28:YY28"/>
    <mergeCell ref="YZ28:ZB28"/>
    <mergeCell ref="ZC28:ZE28"/>
    <mergeCell ref="ZF28:ZH28"/>
    <mergeCell ref="ZI28:ZK28"/>
    <mergeCell ref="ZL28:ZN28"/>
    <mergeCell ref="ZO28:ZQ28"/>
    <mergeCell ref="ZS28:ZU28"/>
    <mergeCell ref="ZW28:ZY28"/>
    <mergeCell ref="AAA28:AAC28"/>
    <mergeCell ref="AAE28:AAF28"/>
    <mergeCell ref="AAG28:AAI28"/>
    <mergeCell ref="AAJ28:AAM28"/>
    <mergeCell ref="YM31:YN31"/>
    <mergeCell ref="YO31:YP31"/>
    <mergeCell ref="YQ31:YS31"/>
    <mergeCell ref="YT31:YV31"/>
    <mergeCell ref="YW31:YY31"/>
    <mergeCell ref="YZ31:ZB31"/>
    <mergeCell ref="ZC31:ZE31"/>
    <mergeCell ref="ZF31:ZH31"/>
    <mergeCell ref="ZI31:ZK31"/>
    <mergeCell ref="ZL31:ZN31"/>
    <mergeCell ref="ZO31:ZQ31"/>
    <mergeCell ref="ZS31:ZU31"/>
    <mergeCell ref="ZW31:ZY31"/>
    <mergeCell ref="AAA31:AAC31"/>
    <mergeCell ref="AAE31:AAF31"/>
    <mergeCell ref="AAG31:AAI31"/>
    <mergeCell ref="AAJ31:AAM31"/>
    <mergeCell ref="YM30:YN30"/>
    <mergeCell ref="YO30:YP30"/>
    <mergeCell ref="YQ30:YS30"/>
    <mergeCell ref="YT30:YV30"/>
    <mergeCell ref="YW30:YY30"/>
    <mergeCell ref="YZ30:ZB30"/>
    <mergeCell ref="ZC30:ZE30"/>
    <mergeCell ref="ZF30:ZH30"/>
    <mergeCell ref="ZI30:ZK30"/>
    <mergeCell ref="ZL30:ZN30"/>
    <mergeCell ref="ZO30:ZQ30"/>
    <mergeCell ref="ZS30:ZU30"/>
    <mergeCell ref="ZW30:ZY30"/>
    <mergeCell ref="AAA30:AAC30"/>
    <mergeCell ref="AAE30:AAF30"/>
    <mergeCell ref="AAG30:AAI30"/>
    <mergeCell ref="AAJ30:AAM30"/>
    <mergeCell ref="YM33:YN33"/>
    <mergeCell ref="YO33:YP33"/>
    <mergeCell ref="YQ33:YS33"/>
    <mergeCell ref="YT33:YV33"/>
    <mergeCell ref="YW33:YY33"/>
    <mergeCell ref="YZ33:ZB33"/>
    <mergeCell ref="ZC33:ZE33"/>
    <mergeCell ref="ZF33:ZH33"/>
    <mergeCell ref="ZI33:ZK33"/>
    <mergeCell ref="ZL33:ZN33"/>
    <mergeCell ref="ZO33:ZQ33"/>
    <mergeCell ref="ZS33:ZU33"/>
    <mergeCell ref="ZW33:ZY33"/>
    <mergeCell ref="AAA33:AAC33"/>
    <mergeCell ref="AAE33:AAF33"/>
    <mergeCell ref="AAG33:AAI33"/>
    <mergeCell ref="AAJ33:AAM33"/>
    <mergeCell ref="YM32:YN32"/>
    <mergeCell ref="YO32:YP32"/>
    <mergeCell ref="YQ32:YS32"/>
    <mergeCell ref="YT32:YV32"/>
    <mergeCell ref="YW32:YY32"/>
    <mergeCell ref="YZ32:ZB32"/>
    <mergeCell ref="ZC32:ZE32"/>
    <mergeCell ref="ZF32:ZH32"/>
    <mergeCell ref="ZI32:ZK32"/>
    <mergeCell ref="ZL32:ZN32"/>
    <mergeCell ref="ZO32:ZQ32"/>
    <mergeCell ref="ZS32:ZU32"/>
    <mergeCell ref="ZW32:ZY32"/>
    <mergeCell ref="AAA32:AAC32"/>
    <mergeCell ref="AAE32:AAF32"/>
    <mergeCell ref="AAG32:AAI32"/>
    <mergeCell ref="AAJ32:AAM32"/>
    <mergeCell ref="YM35:YN35"/>
    <mergeCell ref="YO35:YP35"/>
    <mergeCell ref="YQ35:YS35"/>
    <mergeCell ref="YT35:YV35"/>
    <mergeCell ref="YW35:YY35"/>
    <mergeCell ref="YZ35:ZB35"/>
    <mergeCell ref="ZC35:ZE35"/>
    <mergeCell ref="ZF35:ZH35"/>
    <mergeCell ref="ZI35:ZK35"/>
    <mergeCell ref="ZL35:ZN35"/>
    <mergeCell ref="ZO35:ZQ35"/>
    <mergeCell ref="ZS35:ZU35"/>
    <mergeCell ref="ZW35:ZY35"/>
    <mergeCell ref="AAA35:AAC35"/>
    <mergeCell ref="AAE35:AAF35"/>
    <mergeCell ref="AAG35:AAI35"/>
    <mergeCell ref="AAJ35:AAM35"/>
    <mergeCell ref="YM34:YN34"/>
    <mergeCell ref="YO34:YP34"/>
    <mergeCell ref="YQ34:YS34"/>
    <mergeCell ref="YT34:YV34"/>
    <mergeCell ref="YW34:YY34"/>
    <mergeCell ref="YZ34:ZB34"/>
    <mergeCell ref="ZC34:ZE34"/>
    <mergeCell ref="ZF34:ZH34"/>
    <mergeCell ref="ZI34:ZK34"/>
    <mergeCell ref="ZL34:ZN34"/>
    <mergeCell ref="ZO34:ZQ34"/>
    <mergeCell ref="ZS34:ZU34"/>
    <mergeCell ref="ZW34:ZY34"/>
    <mergeCell ref="AAA34:AAC34"/>
    <mergeCell ref="AAE34:AAF34"/>
    <mergeCell ref="AAG34:AAI34"/>
    <mergeCell ref="AAJ34:AAM34"/>
    <mergeCell ref="YM37:YN37"/>
    <mergeCell ref="YO37:YP37"/>
    <mergeCell ref="YQ37:YS37"/>
    <mergeCell ref="YT37:YV37"/>
    <mergeCell ref="YW37:YY37"/>
    <mergeCell ref="YZ37:ZB37"/>
    <mergeCell ref="ZC37:ZE37"/>
    <mergeCell ref="ZF37:ZH37"/>
    <mergeCell ref="ZI37:ZK37"/>
    <mergeCell ref="ZL37:ZN37"/>
    <mergeCell ref="ZO37:ZQ37"/>
    <mergeCell ref="ZS37:ZU37"/>
    <mergeCell ref="ZW37:ZY37"/>
    <mergeCell ref="AAA37:AAC37"/>
    <mergeCell ref="AAE37:AAF37"/>
    <mergeCell ref="AAG37:AAI37"/>
    <mergeCell ref="AAJ37:AAM37"/>
    <mergeCell ref="YM36:YN36"/>
    <mergeCell ref="YO36:YP36"/>
    <mergeCell ref="YQ36:YS36"/>
    <mergeCell ref="YT36:YV36"/>
    <mergeCell ref="YW36:YY36"/>
    <mergeCell ref="YZ36:ZB36"/>
    <mergeCell ref="ZC36:ZE36"/>
    <mergeCell ref="ZF36:ZH36"/>
    <mergeCell ref="ZI36:ZK36"/>
    <mergeCell ref="ZL36:ZN36"/>
    <mergeCell ref="ZO36:ZQ36"/>
    <mergeCell ref="ZS36:ZU36"/>
    <mergeCell ref="ZW36:ZY36"/>
    <mergeCell ref="AAA36:AAC36"/>
    <mergeCell ref="AAE36:AAF36"/>
    <mergeCell ref="AAG36:AAI36"/>
    <mergeCell ref="AAJ36:AAM36"/>
    <mergeCell ref="YM39:YN39"/>
    <mergeCell ref="YO39:YP39"/>
    <mergeCell ref="YQ39:YS39"/>
    <mergeCell ref="YT39:YV39"/>
    <mergeCell ref="YW39:YY39"/>
    <mergeCell ref="YZ39:ZB39"/>
    <mergeCell ref="ZC39:ZE39"/>
    <mergeCell ref="ZF39:ZH39"/>
    <mergeCell ref="ZI39:ZK39"/>
    <mergeCell ref="ZL39:ZN39"/>
    <mergeCell ref="ZO39:ZQ39"/>
    <mergeCell ref="ZS39:ZU39"/>
    <mergeCell ref="ZW39:ZY39"/>
    <mergeCell ref="AAA39:AAC39"/>
    <mergeCell ref="AAE39:AAF39"/>
    <mergeCell ref="AAG39:AAI39"/>
    <mergeCell ref="AAJ39:AAM39"/>
    <mergeCell ref="YM38:YN38"/>
    <mergeCell ref="YO38:YP38"/>
    <mergeCell ref="YQ38:YS38"/>
    <mergeCell ref="YT38:YV38"/>
    <mergeCell ref="YW38:YY38"/>
    <mergeCell ref="YZ38:ZB38"/>
    <mergeCell ref="ZC38:ZE38"/>
    <mergeCell ref="ZF38:ZH38"/>
    <mergeCell ref="ZI38:ZK38"/>
    <mergeCell ref="ZL38:ZN38"/>
    <mergeCell ref="ZO38:ZQ38"/>
    <mergeCell ref="ZS38:ZU38"/>
    <mergeCell ref="ZW38:ZY38"/>
    <mergeCell ref="AAA38:AAC38"/>
    <mergeCell ref="AAE38:AAF38"/>
    <mergeCell ref="AAG38:AAI38"/>
    <mergeCell ref="AAJ38:AAM38"/>
    <mergeCell ref="YZ42:ZB42"/>
    <mergeCell ref="ZC42:ZE42"/>
    <mergeCell ref="ZF42:ZH42"/>
    <mergeCell ref="ZI42:ZK42"/>
    <mergeCell ref="ZL42:ZN42"/>
    <mergeCell ref="ZO42:ZQ42"/>
    <mergeCell ref="ZS42:ZU42"/>
    <mergeCell ref="ZW42:ZY42"/>
    <mergeCell ref="AAA42:AAC42"/>
    <mergeCell ref="AAE42:AAF42"/>
    <mergeCell ref="AAG42:AAI42"/>
    <mergeCell ref="AAJ42:AAM42"/>
    <mergeCell ref="YM41:YN41"/>
    <mergeCell ref="YO41:YP41"/>
    <mergeCell ref="YQ41:YS41"/>
    <mergeCell ref="YT41:YV41"/>
    <mergeCell ref="YW41:YY41"/>
    <mergeCell ref="YZ41:ZB41"/>
    <mergeCell ref="ZC41:ZE41"/>
    <mergeCell ref="ZF41:ZH41"/>
    <mergeCell ref="ZI41:ZK41"/>
    <mergeCell ref="ZL41:ZN41"/>
    <mergeCell ref="ZO41:ZQ41"/>
    <mergeCell ref="ZS41:ZU41"/>
    <mergeCell ref="ZW41:ZY41"/>
    <mergeCell ref="AAA41:AAC41"/>
    <mergeCell ref="AAE41:AAF41"/>
    <mergeCell ref="AAG41:AAI41"/>
    <mergeCell ref="AAJ41:AAM41"/>
    <mergeCell ref="YM40:YN40"/>
    <mergeCell ref="YO40:YP40"/>
    <mergeCell ref="YQ40:YS40"/>
    <mergeCell ref="YT40:YV40"/>
    <mergeCell ref="YW40:YY40"/>
    <mergeCell ref="YZ40:ZB40"/>
    <mergeCell ref="ZC40:ZE40"/>
    <mergeCell ref="ZF40:ZH40"/>
    <mergeCell ref="ZI40:ZK40"/>
    <mergeCell ref="ZL40:ZN40"/>
    <mergeCell ref="ZO40:ZQ40"/>
    <mergeCell ref="ZS40:ZU40"/>
    <mergeCell ref="ZW40:ZY40"/>
    <mergeCell ref="AAA40:AAC40"/>
    <mergeCell ref="AAE40:AAF40"/>
    <mergeCell ref="AAG40:AAI40"/>
    <mergeCell ref="AAJ40:AAM40"/>
    <mergeCell ref="YK47:YP47"/>
    <mergeCell ref="YQ47:ZN47"/>
    <mergeCell ref="ZO47:ZV47"/>
    <mergeCell ref="ZW47:AAD47"/>
    <mergeCell ref="AAE47:AAM47"/>
    <mergeCell ref="YM50:AAM50"/>
    <mergeCell ref="YM45:YN45"/>
    <mergeCell ref="YO45:YP45"/>
    <mergeCell ref="YQ45:YS45"/>
    <mergeCell ref="YT45:YV45"/>
    <mergeCell ref="YW45:YY45"/>
    <mergeCell ref="YZ45:ZB45"/>
    <mergeCell ref="ZC45:ZE45"/>
    <mergeCell ref="ZF45:ZH45"/>
    <mergeCell ref="ZI45:ZK45"/>
    <mergeCell ref="ZL45:ZN45"/>
    <mergeCell ref="ZO45:ZQ45"/>
    <mergeCell ref="ZS45:ZU45"/>
    <mergeCell ref="ZW45:ZY45"/>
    <mergeCell ref="AAA45:AAC45"/>
    <mergeCell ref="AAE45:AAF45"/>
    <mergeCell ref="AAG45:AAI45"/>
    <mergeCell ref="AAJ45:AAM45"/>
    <mergeCell ref="YM44:YN44"/>
    <mergeCell ref="YO44:YP44"/>
    <mergeCell ref="YQ44:YS44"/>
    <mergeCell ref="YT44:YV44"/>
    <mergeCell ref="YW44:YY44"/>
    <mergeCell ref="YZ44:ZB44"/>
    <mergeCell ref="ZC44:ZE44"/>
    <mergeCell ref="ZF44:ZH44"/>
    <mergeCell ref="ZI44:ZK44"/>
    <mergeCell ref="ZL44:ZN44"/>
    <mergeCell ref="ZO44:ZQ44"/>
    <mergeCell ref="ZS44:ZU44"/>
    <mergeCell ref="ZW44:ZY44"/>
    <mergeCell ref="AAA44:AAC44"/>
    <mergeCell ref="AAE44:AAF44"/>
    <mergeCell ref="AAG44:AAI44"/>
    <mergeCell ref="AAJ44:AAM44"/>
    <mergeCell ref="ACB3:ACD3"/>
    <mergeCell ref="ACE3:ACP3"/>
    <mergeCell ref="AAO4:AAQ5"/>
    <mergeCell ref="AAR4:ABW5"/>
    <mergeCell ref="ABY4:ACD5"/>
    <mergeCell ref="ACE4:ACH5"/>
    <mergeCell ref="ACJ4:ACM5"/>
    <mergeCell ref="ACN4:ACO5"/>
    <mergeCell ref="ACP4:ACP5"/>
    <mergeCell ref="AAN7:ACP7"/>
    <mergeCell ref="AAN8:AAN12"/>
    <mergeCell ref="AAO8:AAO12"/>
    <mergeCell ref="AAP8:AAQ12"/>
    <mergeCell ref="AAR8:AAS12"/>
    <mergeCell ref="AAT8:ABE8"/>
    <mergeCell ref="ABF8:ABQ8"/>
    <mergeCell ref="ABR8:ACG8"/>
    <mergeCell ref="ACH8:ACL8"/>
    <mergeCell ref="ACM8:ACP12"/>
    <mergeCell ref="AAT9:AAY9"/>
    <mergeCell ref="AAZ9:ABE9"/>
    <mergeCell ref="ABF9:ABK9"/>
    <mergeCell ref="ABL9:ABQ9"/>
    <mergeCell ref="ABR9:ABY9"/>
    <mergeCell ref="ABZ9:ACG9"/>
    <mergeCell ref="ACH9:ACL9"/>
    <mergeCell ref="AAT10:AAV12"/>
    <mergeCell ref="AAW10:AAY12"/>
    <mergeCell ref="AAZ10:ABB12"/>
    <mergeCell ref="ABC10:ABE12"/>
    <mergeCell ref="ABF10:ABH12"/>
    <mergeCell ref="ABI10:ABK12"/>
    <mergeCell ref="YK46:YP46"/>
    <mergeCell ref="YQ46:YV46"/>
    <mergeCell ref="YW46:ZB46"/>
    <mergeCell ref="ZC46:ZH46"/>
    <mergeCell ref="ZI46:ZN46"/>
    <mergeCell ref="ZO46:ZV46"/>
    <mergeCell ref="ZW46:AAD46"/>
    <mergeCell ref="AAE46:AAF46"/>
    <mergeCell ref="AAG46:AAI46"/>
    <mergeCell ref="AAJ46:AAM46"/>
    <mergeCell ref="YM43:YN43"/>
    <mergeCell ref="YO43:YP43"/>
    <mergeCell ref="YQ43:YS43"/>
    <mergeCell ref="YT43:YV43"/>
    <mergeCell ref="YW43:YY43"/>
    <mergeCell ref="YZ43:ZB43"/>
    <mergeCell ref="ZC43:ZE43"/>
    <mergeCell ref="ZF43:ZH43"/>
    <mergeCell ref="ZI43:ZK43"/>
    <mergeCell ref="ZL43:ZN43"/>
    <mergeCell ref="ZO43:ZQ43"/>
    <mergeCell ref="ZS43:ZU43"/>
    <mergeCell ref="ZW43:ZY43"/>
    <mergeCell ref="AAA43:AAC43"/>
    <mergeCell ref="AAE43:AAF43"/>
    <mergeCell ref="AAG43:AAI43"/>
    <mergeCell ref="AAJ43:AAM43"/>
    <mergeCell ref="YM42:YN42"/>
    <mergeCell ref="YO42:YP42"/>
    <mergeCell ref="YQ42:YS42"/>
    <mergeCell ref="YT42:YV42"/>
    <mergeCell ref="YW42:YY42"/>
    <mergeCell ref="ACM13:ACP13"/>
    <mergeCell ref="AAP15:AAQ15"/>
    <mergeCell ref="AAR15:AAS15"/>
    <mergeCell ref="AAT15:AAV15"/>
    <mergeCell ref="AAW15:AAY15"/>
    <mergeCell ref="AAZ15:ABB15"/>
    <mergeCell ref="ABC15:ABE15"/>
    <mergeCell ref="ABF15:ABH15"/>
    <mergeCell ref="ABI15:ABK15"/>
    <mergeCell ref="ABL15:ABN15"/>
    <mergeCell ref="ABO15:ABQ15"/>
    <mergeCell ref="ABR15:ABT15"/>
    <mergeCell ref="ABV15:ABX15"/>
    <mergeCell ref="ABZ15:ACB15"/>
    <mergeCell ref="ACD15:ACF15"/>
    <mergeCell ref="ACH15:ACI15"/>
    <mergeCell ref="ACJ15:ACL15"/>
    <mergeCell ref="ACM15:ACP15"/>
    <mergeCell ref="ABL10:ABN12"/>
    <mergeCell ref="ABO10:ABQ12"/>
    <mergeCell ref="ABR10:ABT12"/>
    <mergeCell ref="ABU10:ABU13"/>
    <mergeCell ref="ABV10:ABX12"/>
    <mergeCell ref="ABY10:ABY13"/>
    <mergeCell ref="ABZ10:ACB12"/>
    <mergeCell ref="ACC10:ACC13"/>
    <mergeCell ref="ACD10:ACF12"/>
    <mergeCell ref="ACG10:ACG13"/>
    <mergeCell ref="ACH10:ACI12"/>
    <mergeCell ref="ACJ10:ACL12"/>
    <mergeCell ref="AAP13:AAQ13"/>
    <mergeCell ref="AAR13:AAS13"/>
    <mergeCell ref="ABR13:ABT13"/>
    <mergeCell ref="ABV13:ABX13"/>
    <mergeCell ref="ABZ13:ACB13"/>
    <mergeCell ref="ACD13:ACF13"/>
    <mergeCell ref="ACH13:ACI13"/>
    <mergeCell ref="ACJ13:ACL13"/>
    <mergeCell ref="AAP17:AAQ17"/>
    <mergeCell ref="AAR17:AAS17"/>
    <mergeCell ref="AAT17:AAV17"/>
    <mergeCell ref="AAW17:AAY17"/>
    <mergeCell ref="AAZ17:ABB17"/>
    <mergeCell ref="ABC17:ABE17"/>
    <mergeCell ref="ABF17:ABH17"/>
    <mergeCell ref="ABI17:ABK17"/>
    <mergeCell ref="ABL17:ABN17"/>
    <mergeCell ref="ABO17:ABQ17"/>
    <mergeCell ref="ABR17:ABT17"/>
    <mergeCell ref="ABV17:ABX17"/>
    <mergeCell ref="ABZ17:ACB17"/>
    <mergeCell ref="ACD17:ACF17"/>
    <mergeCell ref="ACH17:ACI17"/>
    <mergeCell ref="ACJ17:ACL17"/>
    <mergeCell ref="ACM17:ACP17"/>
    <mergeCell ref="AAP16:AAQ16"/>
    <mergeCell ref="AAR16:AAS16"/>
    <mergeCell ref="AAT16:AAV16"/>
    <mergeCell ref="AAW16:AAY16"/>
    <mergeCell ref="AAZ16:ABB16"/>
    <mergeCell ref="ABC16:ABE16"/>
    <mergeCell ref="ABF16:ABH16"/>
    <mergeCell ref="ABI16:ABK16"/>
    <mergeCell ref="ABL16:ABN16"/>
    <mergeCell ref="ABO16:ABQ16"/>
    <mergeCell ref="ABR16:ABT16"/>
    <mergeCell ref="ABV16:ABX16"/>
    <mergeCell ref="ABZ16:ACB16"/>
    <mergeCell ref="ACD16:ACF16"/>
    <mergeCell ref="ACH16:ACI16"/>
    <mergeCell ref="ACJ16:ACL16"/>
    <mergeCell ref="ACM16:ACP16"/>
    <mergeCell ref="AAP19:AAQ19"/>
    <mergeCell ref="AAR19:AAS19"/>
    <mergeCell ref="AAT19:AAV19"/>
    <mergeCell ref="AAW19:AAY19"/>
    <mergeCell ref="AAZ19:ABB19"/>
    <mergeCell ref="ABC19:ABE19"/>
    <mergeCell ref="ABF19:ABH19"/>
    <mergeCell ref="ABI19:ABK19"/>
    <mergeCell ref="ABL19:ABN19"/>
    <mergeCell ref="ABO19:ABQ19"/>
    <mergeCell ref="ABR19:ABT19"/>
    <mergeCell ref="ABV19:ABX19"/>
    <mergeCell ref="ABZ19:ACB19"/>
    <mergeCell ref="ACD19:ACF19"/>
    <mergeCell ref="ACH19:ACI19"/>
    <mergeCell ref="ACJ19:ACL19"/>
    <mergeCell ref="ACM19:ACP19"/>
    <mergeCell ref="AAP18:AAQ18"/>
    <mergeCell ref="AAR18:AAS18"/>
    <mergeCell ref="AAT18:AAV18"/>
    <mergeCell ref="AAW18:AAY18"/>
    <mergeCell ref="AAZ18:ABB18"/>
    <mergeCell ref="ABC18:ABE18"/>
    <mergeCell ref="ABF18:ABH18"/>
    <mergeCell ref="ABI18:ABK18"/>
    <mergeCell ref="ABL18:ABN18"/>
    <mergeCell ref="ABO18:ABQ18"/>
    <mergeCell ref="ABR18:ABT18"/>
    <mergeCell ref="ABV18:ABX18"/>
    <mergeCell ref="ABZ18:ACB18"/>
    <mergeCell ref="ACD18:ACF18"/>
    <mergeCell ref="ACH18:ACI18"/>
    <mergeCell ref="ACJ18:ACL18"/>
    <mergeCell ref="ACM18:ACP18"/>
    <mergeCell ref="AAP21:AAQ21"/>
    <mergeCell ref="AAR21:AAS21"/>
    <mergeCell ref="AAT21:AAV21"/>
    <mergeCell ref="AAW21:AAY21"/>
    <mergeCell ref="AAZ21:ABB21"/>
    <mergeCell ref="ABC21:ABE21"/>
    <mergeCell ref="ABF21:ABH21"/>
    <mergeCell ref="ABI21:ABK21"/>
    <mergeCell ref="ABL21:ABN21"/>
    <mergeCell ref="ABO21:ABQ21"/>
    <mergeCell ref="ABR21:ABT21"/>
    <mergeCell ref="ABV21:ABX21"/>
    <mergeCell ref="ABZ21:ACB21"/>
    <mergeCell ref="ACD21:ACF21"/>
    <mergeCell ref="ACH21:ACI21"/>
    <mergeCell ref="ACJ21:ACL21"/>
    <mergeCell ref="ACM21:ACP21"/>
    <mergeCell ref="AAP20:AAQ20"/>
    <mergeCell ref="AAR20:AAS20"/>
    <mergeCell ref="AAT20:AAV20"/>
    <mergeCell ref="AAW20:AAY20"/>
    <mergeCell ref="AAZ20:ABB20"/>
    <mergeCell ref="ABC20:ABE20"/>
    <mergeCell ref="ABF20:ABH20"/>
    <mergeCell ref="ABI20:ABK20"/>
    <mergeCell ref="ABL20:ABN20"/>
    <mergeCell ref="ABO20:ABQ20"/>
    <mergeCell ref="ABR20:ABT20"/>
    <mergeCell ref="ABV20:ABX20"/>
    <mergeCell ref="ABZ20:ACB20"/>
    <mergeCell ref="ACD20:ACF20"/>
    <mergeCell ref="ACH20:ACI20"/>
    <mergeCell ref="ACJ20:ACL20"/>
    <mergeCell ref="ACM20:ACP20"/>
    <mergeCell ref="AAP23:AAQ23"/>
    <mergeCell ref="AAR23:AAS23"/>
    <mergeCell ref="AAT23:AAV23"/>
    <mergeCell ref="AAW23:AAY23"/>
    <mergeCell ref="AAZ23:ABB23"/>
    <mergeCell ref="ABC23:ABE23"/>
    <mergeCell ref="ABF23:ABH23"/>
    <mergeCell ref="ABI23:ABK23"/>
    <mergeCell ref="ABL23:ABN23"/>
    <mergeCell ref="ABO23:ABQ23"/>
    <mergeCell ref="ABR23:ABT23"/>
    <mergeCell ref="ABV23:ABX23"/>
    <mergeCell ref="ABZ23:ACB23"/>
    <mergeCell ref="ACD23:ACF23"/>
    <mergeCell ref="ACH23:ACI23"/>
    <mergeCell ref="ACJ23:ACL23"/>
    <mergeCell ref="ACM23:ACP23"/>
    <mergeCell ref="AAP22:AAQ22"/>
    <mergeCell ref="AAR22:AAS22"/>
    <mergeCell ref="AAT22:AAV22"/>
    <mergeCell ref="AAW22:AAY22"/>
    <mergeCell ref="AAZ22:ABB22"/>
    <mergeCell ref="ABC22:ABE22"/>
    <mergeCell ref="ABF22:ABH22"/>
    <mergeCell ref="ABI22:ABK22"/>
    <mergeCell ref="ABL22:ABN22"/>
    <mergeCell ref="ABO22:ABQ22"/>
    <mergeCell ref="ABR22:ABT22"/>
    <mergeCell ref="ABV22:ABX22"/>
    <mergeCell ref="ABZ22:ACB22"/>
    <mergeCell ref="ACD22:ACF22"/>
    <mergeCell ref="ACH22:ACI22"/>
    <mergeCell ref="ACJ22:ACL22"/>
    <mergeCell ref="ACM22:ACP22"/>
    <mergeCell ref="AAP25:AAQ25"/>
    <mergeCell ref="AAR25:AAS25"/>
    <mergeCell ref="AAT25:AAV25"/>
    <mergeCell ref="AAW25:AAY25"/>
    <mergeCell ref="AAZ25:ABB25"/>
    <mergeCell ref="ABC25:ABE25"/>
    <mergeCell ref="ABF25:ABH25"/>
    <mergeCell ref="ABI25:ABK25"/>
    <mergeCell ref="ABL25:ABN25"/>
    <mergeCell ref="ABO25:ABQ25"/>
    <mergeCell ref="ABR25:ABT25"/>
    <mergeCell ref="ABV25:ABX25"/>
    <mergeCell ref="ABZ25:ACB25"/>
    <mergeCell ref="ACD25:ACF25"/>
    <mergeCell ref="ACH25:ACI25"/>
    <mergeCell ref="ACJ25:ACL25"/>
    <mergeCell ref="ACM25:ACP25"/>
    <mergeCell ref="AAP24:AAQ24"/>
    <mergeCell ref="AAR24:AAS24"/>
    <mergeCell ref="AAT24:AAV24"/>
    <mergeCell ref="AAW24:AAY24"/>
    <mergeCell ref="AAZ24:ABB24"/>
    <mergeCell ref="ABC24:ABE24"/>
    <mergeCell ref="ABF24:ABH24"/>
    <mergeCell ref="ABI24:ABK24"/>
    <mergeCell ref="ABL24:ABN24"/>
    <mergeCell ref="ABO24:ABQ24"/>
    <mergeCell ref="ABR24:ABT24"/>
    <mergeCell ref="ABV24:ABX24"/>
    <mergeCell ref="ABZ24:ACB24"/>
    <mergeCell ref="ACD24:ACF24"/>
    <mergeCell ref="ACH24:ACI24"/>
    <mergeCell ref="ACJ24:ACL24"/>
    <mergeCell ref="ACM24:ACP24"/>
    <mergeCell ref="AAP27:AAQ27"/>
    <mergeCell ref="AAR27:AAS27"/>
    <mergeCell ref="AAT27:AAV27"/>
    <mergeCell ref="AAW27:AAY27"/>
    <mergeCell ref="AAZ27:ABB27"/>
    <mergeCell ref="ABC27:ABE27"/>
    <mergeCell ref="ABF27:ABH27"/>
    <mergeCell ref="ABI27:ABK27"/>
    <mergeCell ref="ABL27:ABN27"/>
    <mergeCell ref="ABO27:ABQ27"/>
    <mergeCell ref="ABR27:ABT27"/>
    <mergeCell ref="ABV27:ABX27"/>
    <mergeCell ref="ABZ27:ACB27"/>
    <mergeCell ref="ACD27:ACF27"/>
    <mergeCell ref="ACH27:ACI27"/>
    <mergeCell ref="ACJ27:ACL27"/>
    <mergeCell ref="ACM27:ACP27"/>
    <mergeCell ref="AAP26:AAQ26"/>
    <mergeCell ref="AAR26:AAS26"/>
    <mergeCell ref="AAT26:AAV26"/>
    <mergeCell ref="AAW26:AAY26"/>
    <mergeCell ref="AAZ26:ABB26"/>
    <mergeCell ref="ABC26:ABE26"/>
    <mergeCell ref="ABF26:ABH26"/>
    <mergeCell ref="ABI26:ABK26"/>
    <mergeCell ref="ABL26:ABN26"/>
    <mergeCell ref="ABO26:ABQ26"/>
    <mergeCell ref="ABR26:ABT26"/>
    <mergeCell ref="ABV26:ABX26"/>
    <mergeCell ref="ABZ26:ACB26"/>
    <mergeCell ref="ACD26:ACF26"/>
    <mergeCell ref="ACH26:ACI26"/>
    <mergeCell ref="ACJ26:ACL26"/>
    <mergeCell ref="ACM26:ACP26"/>
    <mergeCell ref="AAP29:AAQ29"/>
    <mergeCell ref="AAR29:AAS29"/>
    <mergeCell ref="AAT29:AAV29"/>
    <mergeCell ref="AAW29:AAY29"/>
    <mergeCell ref="AAZ29:ABB29"/>
    <mergeCell ref="ABC29:ABE29"/>
    <mergeCell ref="ABF29:ABH29"/>
    <mergeCell ref="ABI29:ABK29"/>
    <mergeCell ref="ABL29:ABN29"/>
    <mergeCell ref="ABO29:ABQ29"/>
    <mergeCell ref="ABR29:ABT29"/>
    <mergeCell ref="ABV29:ABX29"/>
    <mergeCell ref="ABZ29:ACB29"/>
    <mergeCell ref="ACD29:ACF29"/>
    <mergeCell ref="ACH29:ACI29"/>
    <mergeCell ref="ACJ29:ACL29"/>
    <mergeCell ref="ACM29:ACP29"/>
    <mergeCell ref="AAP28:AAQ28"/>
    <mergeCell ref="AAR28:AAS28"/>
    <mergeCell ref="AAT28:AAV28"/>
    <mergeCell ref="AAW28:AAY28"/>
    <mergeCell ref="AAZ28:ABB28"/>
    <mergeCell ref="ABC28:ABE28"/>
    <mergeCell ref="ABF28:ABH28"/>
    <mergeCell ref="ABI28:ABK28"/>
    <mergeCell ref="ABL28:ABN28"/>
    <mergeCell ref="ABO28:ABQ28"/>
    <mergeCell ref="ABR28:ABT28"/>
    <mergeCell ref="ABV28:ABX28"/>
    <mergeCell ref="ABZ28:ACB28"/>
    <mergeCell ref="ACD28:ACF28"/>
    <mergeCell ref="ACH28:ACI28"/>
    <mergeCell ref="ACJ28:ACL28"/>
    <mergeCell ref="ACM28:ACP28"/>
    <mergeCell ref="AAP31:AAQ31"/>
    <mergeCell ref="AAR31:AAS31"/>
    <mergeCell ref="AAT31:AAV31"/>
    <mergeCell ref="AAW31:AAY31"/>
    <mergeCell ref="AAZ31:ABB31"/>
    <mergeCell ref="ABC31:ABE31"/>
    <mergeCell ref="ABF31:ABH31"/>
    <mergeCell ref="ABI31:ABK31"/>
    <mergeCell ref="ABL31:ABN31"/>
    <mergeCell ref="ABO31:ABQ31"/>
    <mergeCell ref="ABR31:ABT31"/>
    <mergeCell ref="ABV31:ABX31"/>
    <mergeCell ref="ABZ31:ACB31"/>
    <mergeCell ref="ACD31:ACF31"/>
    <mergeCell ref="ACH31:ACI31"/>
    <mergeCell ref="ACJ31:ACL31"/>
    <mergeCell ref="ACM31:ACP31"/>
    <mergeCell ref="AAP30:AAQ30"/>
    <mergeCell ref="AAR30:AAS30"/>
    <mergeCell ref="AAT30:AAV30"/>
    <mergeCell ref="AAW30:AAY30"/>
    <mergeCell ref="AAZ30:ABB30"/>
    <mergeCell ref="ABC30:ABE30"/>
    <mergeCell ref="ABF30:ABH30"/>
    <mergeCell ref="ABI30:ABK30"/>
    <mergeCell ref="ABL30:ABN30"/>
    <mergeCell ref="ABO30:ABQ30"/>
    <mergeCell ref="ABR30:ABT30"/>
    <mergeCell ref="ABV30:ABX30"/>
    <mergeCell ref="ABZ30:ACB30"/>
    <mergeCell ref="ACD30:ACF30"/>
    <mergeCell ref="ACH30:ACI30"/>
    <mergeCell ref="ACJ30:ACL30"/>
    <mergeCell ref="ACM30:ACP30"/>
    <mergeCell ref="AAP33:AAQ33"/>
    <mergeCell ref="AAR33:AAS33"/>
    <mergeCell ref="AAT33:AAV33"/>
    <mergeCell ref="AAW33:AAY33"/>
    <mergeCell ref="AAZ33:ABB33"/>
    <mergeCell ref="ABC33:ABE33"/>
    <mergeCell ref="ABF33:ABH33"/>
    <mergeCell ref="ABI33:ABK33"/>
    <mergeCell ref="ABL33:ABN33"/>
    <mergeCell ref="ABO33:ABQ33"/>
    <mergeCell ref="ABR33:ABT33"/>
    <mergeCell ref="ABV33:ABX33"/>
    <mergeCell ref="ABZ33:ACB33"/>
    <mergeCell ref="ACD33:ACF33"/>
    <mergeCell ref="ACH33:ACI33"/>
    <mergeCell ref="ACJ33:ACL33"/>
    <mergeCell ref="ACM33:ACP33"/>
    <mergeCell ref="AAP32:AAQ32"/>
    <mergeCell ref="AAR32:AAS32"/>
    <mergeCell ref="AAT32:AAV32"/>
    <mergeCell ref="AAW32:AAY32"/>
    <mergeCell ref="AAZ32:ABB32"/>
    <mergeCell ref="ABC32:ABE32"/>
    <mergeCell ref="ABF32:ABH32"/>
    <mergeCell ref="ABI32:ABK32"/>
    <mergeCell ref="ABL32:ABN32"/>
    <mergeCell ref="ABO32:ABQ32"/>
    <mergeCell ref="ABR32:ABT32"/>
    <mergeCell ref="ABV32:ABX32"/>
    <mergeCell ref="ABZ32:ACB32"/>
    <mergeCell ref="ACD32:ACF32"/>
    <mergeCell ref="ACH32:ACI32"/>
    <mergeCell ref="ACJ32:ACL32"/>
    <mergeCell ref="ACM32:ACP32"/>
    <mergeCell ref="AAP35:AAQ35"/>
    <mergeCell ref="AAR35:AAS35"/>
    <mergeCell ref="AAT35:AAV35"/>
    <mergeCell ref="AAW35:AAY35"/>
    <mergeCell ref="AAZ35:ABB35"/>
    <mergeCell ref="ABC35:ABE35"/>
    <mergeCell ref="ABF35:ABH35"/>
    <mergeCell ref="ABI35:ABK35"/>
    <mergeCell ref="ABL35:ABN35"/>
    <mergeCell ref="ABO35:ABQ35"/>
    <mergeCell ref="ABR35:ABT35"/>
    <mergeCell ref="ABV35:ABX35"/>
    <mergeCell ref="ABZ35:ACB35"/>
    <mergeCell ref="ACD35:ACF35"/>
    <mergeCell ref="ACH35:ACI35"/>
    <mergeCell ref="ACJ35:ACL35"/>
    <mergeCell ref="ACM35:ACP35"/>
    <mergeCell ref="AAP34:AAQ34"/>
    <mergeCell ref="AAR34:AAS34"/>
    <mergeCell ref="AAT34:AAV34"/>
    <mergeCell ref="AAW34:AAY34"/>
    <mergeCell ref="AAZ34:ABB34"/>
    <mergeCell ref="ABC34:ABE34"/>
    <mergeCell ref="ABF34:ABH34"/>
    <mergeCell ref="ABI34:ABK34"/>
    <mergeCell ref="ABL34:ABN34"/>
    <mergeCell ref="ABO34:ABQ34"/>
    <mergeCell ref="ABR34:ABT34"/>
    <mergeCell ref="ABV34:ABX34"/>
    <mergeCell ref="ABZ34:ACB34"/>
    <mergeCell ref="ACD34:ACF34"/>
    <mergeCell ref="ACH34:ACI34"/>
    <mergeCell ref="ACJ34:ACL34"/>
    <mergeCell ref="ACM34:ACP34"/>
    <mergeCell ref="AAP37:AAQ37"/>
    <mergeCell ref="AAR37:AAS37"/>
    <mergeCell ref="AAT37:AAV37"/>
    <mergeCell ref="AAW37:AAY37"/>
    <mergeCell ref="AAZ37:ABB37"/>
    <mergeCell ref="ABC37:ABE37"/>
    <mergeCell ref="ABF37:ABH37"/>
    <mergeCell ref="ABI37:ABK37"/>
    <mergeCell ref="ABL37:ABN37"/>
    <mergeCell ref="ABO37:ABQ37"/>
    <mergeCell ref="ABR37:ABT37"/>
    <mergeCell ref="ABV37:ABX37"/>
    <mergeCell ref="ABZ37:ACB37"/>
    <mergeCell ref="ACD37:ACF37"/>
    <mergeCell ref="ACH37:ACI37"/>
    <mergeCell ref="ACJ37:ACL37"/>
    <mergeCell ref="ACM37:ACP37"/>
    <mergeCell ref="AAP36:AAQ36"/>
    <mergeCell ref="AAR36:AAS36"/>
    <mergeCell ref="AAT36:AAV36"/>
    <mergeCell ref="AAW36:AAY36"/>
    <mergeCell ref="AAZ36:ABB36"/>
    <mergeCell ref="ABC36:ABE36"/>
    <mergeCell ref="ABF36:ABH36"/>
    <mergeCell ref="ABI36:ABK36"/>
    <mergeCell ref="ABL36:ABN36"/>
    <mergeCell ref="ABO36:ABQ36"/>
    <mergeCell ref="ABR36:ABT36"/>
    <mergeCell ref="ABV36:ABX36"/>
    <mergeCell ref="ABZ36:ACB36"/>
    <mergeCell ref="ACD36:ACF36"/>
    <mergeCell ref="ACH36:ACI36"/>
    <mergeCell ref="ACJ36:ACL36"/>
    <mergeCell ref="ACM36:ACP36"/>
    <mergeCell ref="AAP39:AAQ39"/>
    <mergeCell ref="AAR39:AAS39"/>
    <mergeCell ref="AAT39:AAV39"/>
    <mergeCell ref="AAW39:AAY39"/>
    <mergeCell ref="AAZ39:ABB39"/>
    <mergeCell ref="ABC39:ABE39"/>
    <mergeCell ref="ABF39:ABH39"/>
    <mergeCell ref="ABI39:ABK39"/>
    <mergeCell ref="ABL39:ABN39"/>
    <mergeCell ref="ABO39:ABQ39"/>
    <mergeCell ref="ABR39:ABT39"/>
    <mergeCell ref="ABV39:ABX39"/>
    <mergeCell ref="ABZ39:ACB39"/>
    <mergeCell ref="ACD39:ACF39"/>
    <mergeCell ref="ACH39:ACI39"/>
    <mergeCell ref="ACJ39:ACL39"/>
    <mergeCell ref="ACM39:ACP39"/>
    <mergeCell ref="AAP38:AAQ38"/>
    <mergeCell ref="AAR38:AAS38"/>
    <mergeCell ref="AAT38:AAV38"/>
    <mergeCell ref="AAW38:AAY38"/>
    <mergeCell ref="AAZ38:ABB38"/>
    <mergeCell ref="ABC38:ABE38"/>
    <mergeCell ref="ABF38:ABH38"/>
    <mergeCell ref="ABI38:ABK38"/>
    <mergeCell ref="ABL38:ABN38"/>
    <mergeCell ref="ABO38:ABQ38"/>
    <mergeCell ref="ABR38:ABT38"/>
    <mergeCell ref="ABV38:ABX38"/>
    <mergeCell ref="ABZ38:ACB38"/>
    <mergeCell ref="ACD38:ACF38"/>
    <mergeCell ref="ACH38:ACI38"/>
    <mergeCell ref="ACJ38:ACL38"/>
    <mergeCell ref="ACM38:ACP38"/>
    <mergeCell ref="ABC42:ABE42"/>
    <mergeCell ref="ABF42:ABH42"/>
    <mergeCell ref="ABI42:ABK42"/>
    <mergeCell ref="ABL42:ABN42"/>
    <mergeCell ref="ABO42:ABQ42"/>
    <mergeCell ref="ABR42:ABT42"/>
    <mergeCell ref="ABV42:ABX42"/>
    <mergeCell ref="ABZ42:ACB42"/>
    <mergeCell ref="ACD42:ACF42"/>
    <mergeCell ref="ACH42:ACI42"/>
    <mergeCell ref="ACJ42:ACL42"/>
    <mergeCell ref="ACM42:ACP42"/>
    <mergeCell ref="AAP41:AAQ41"/>
    <mergeCell ref="AAR41:AAS41"/>
    <mergeCell ref="AAT41:AAV41"/>
    <mergeCell ref="AAW41:AAY41"/>
    <mergeCell ref="AAZ41:ABB41"/>
    <mergeCell ref="ABC41:ABE41"/>
    <mergeCell ref="ABF41:ABH41"/>
    <mergeCell ref="ABI41:ABK41"/>
    <mergeCell ref="ABL41:ABN41"/>
    <mergeCell ref="ABO41:ABQ41"/>
    <mergeCell ref="ABR41:ABT41"/>
    <mergeCell ref="ABV41:ABX41"/>
    <mergeCell ref="ABZ41:ACB41"/>
    <mergeCell ref="ACD41:ACF41"/>
    <mergeCell ref="ACH41:ACI41"/>
    <mergeCell ref="ACJ41:ACL41"/>
    <mergeCell ref="ACM41:ACP41"/>
    <mergeCell ref="AAP40:AAQ40"/>
    <mergeCell ref="AAR40:AAS40"/>
    <mergeCell ref="AAT40:AAV40"/>
    <mergeCell ref="AAW40:AAY40"/>
    <mergeCell ref="AAZ40:ABB40"/>
    <mergeCell ref="ABC40:ABE40"/>
    <mergeCell ref="ABF40:ABH40"/>
    <mergeCell ref="ABI40:ABK40"/>
    <mergeCell ref="ABL40:ABN40"/>
    <mergeCell ref="ABO40:ABQ40"/>
    <mergeCell ref="ABR40:ABT40"/>
    <mergeCell ref="ABV40:ABX40"/>
    <mergeCell ref="ABZ40:ACB40"/>
    <mergeCell ref="ACD40:ACF40"/>
    <mergeCell ref="ACH40:ACI40"/>
    <mergeCell ref="ACJ40:ACL40"/>
    <mergeCell ref="ACM40:ACP40"/>
    <mergeCell ref="AAN47:AAS47"/>
    <mergeCell ref="AAT47:ABQ47"/>
    <mergeCell ref="ABR47:ABY47"/>
    <mergeCell ref="ABZ47:ACG47"/>
    <mergeCell ref="ACH47:ACP47"/>
    <mergeCell ref="AAP50:ACP50"/>
    <mergeCell ref="AAP45:AAQ45"/>
    <mergeCell ref="AAR45:AAS45"/>
    <mergeCell ref="AAT45:AAV45"/>
    <mergeCell ref="AAW45:AAY45"/>
    <mergeCell ref="AAZ45:ABB45"/>
    <mergeCell ref="ABC45:ABE45"/>
    <mergeCell ref="ABF45:ABH45"/>
    <mergeCell ref="ABI45:ABK45"/>
    <mergeCell ref="ABL45:ABN45"/>
    <mergeCell ref="ABO45:ABQ45"/>
    <mergeCell ref="ABR45:ABT45"/>
    <mergeCell ref="ABV45:ABX45"/>
    <mergeCell ref="ABZ45:ACB45"/>
    <mergeCell ref="ACD45:ACF45"/>
    <mergeCell ref="ACH45:ACI45"/>
    <mergeCell ref="ACJ45:ACL45"/>
    <mergeCell ref="ACM45:ACP45"/>
    <mergeCell ref="AAP44:AAQ44"/>
    <mergeCell ref="AAR44:AAS44"/>
    <mergeCell ref="AAT44:AAV44"/>
    <mergeCell ref="AAW44:AAY44"/>
    <mergeCell ref="AAZ44:ABB44"/>
    <mergeCell ref="ABC44:ABE44"/>
    <mergeCell ref="ABF44:ABH44"/>
    <mergeCell ref="ABI44:ABK44"/>
    <mergeCell ref="ABL44:ABN44"/>
    <mergeCell ref="ABO44:ABQ44"/>
    <mergeCell ref="ABR44:ABT44"/>
    <mergeCell ref="ABV44:ABX44"/>
    <mergeCell ref="ABZ44:ACB44"/>
    <mergeCell ref="ACD44:ACF44"/>
    <mergeCell ref="ACH44:ACI44"/>
    <mergeCell ref="ACJ44:ACL44"/>
    <mergeCell ref="ACM44:ACP44"/>
    <mergeCell ref="AEE3:AEG3"/>
    <mergeCell ref="AEH3:AES3"/>
    <mergeCell ref="ACR4:ACT5"/>
    <mergeCell ref="ACU4:ADZ5"/>
    <mergeCell ref="AEB4:AEG5"/>
    <mergeCell ref="AEH4:AEK5"/>
    <mergeCell ref="AEM4:AEP5"/>
    <mergeCell ref="AEQ4:AER5"/>
    <mergeCell ref="AES4:AES5"/>
    <mergeCell ref="ACQ7:AES7"/>
    <mergeCell ref="ACQ8:ACQ12"/>
    <mergeCell ref="ACR8:ACR12"/>
    <mergeCell ref="ACS8:ACT12"/>
    <mergeCell ref="ACU8:ACV12"/>
    <mergeCell ref="ACW8:ADH8"/>
    <mergeCell ref="ADI8:ADT8"/>
    <mergeCell ref="ADU8:AEJ8"/>
    <mergeCell ref="AEK8:AEO8"/>
    <mergeCell ref="AEP8:AES12"/>
    <mergeCell ref="ACW9:ADB9"/>
    <mergeCell ref="ADC9:ADH9"/>
    <mergeCell ref="ADI9:ADN9"/>
    <mergeCell ref="ADO9:ADT9"/>
    <mergeCell ref="ADU9:AEB9"/>
    <mergeCell ref="AEC9:AEJ9"/>
    <mergeCell ref="AEK9:AEO9"/>
    <mergeCell ref="ACW10:ACY12"/>
    <mergeCell ref="ACZ10:ADB12"/>
    <mergeCell ref="ADC10:ADE12"/>
    <mergeCell ref="ADF10:ADH12"/>
    <mergeCell ref="ADI10:ADK12"/>
    <mergeCell ref="ADL10:ADN12"/>
    <mergeCell ref="AAN46:AAS46"/>
    <mergeCell ref="AAT46:AAY46"/>
    <mergeCell ref="AAZ46:ABE46"/>
    <mergeCell ref="ABF46:ABK46"/>
    <mergeCell ref="ABL46:ABQ46"/>
    <mergeCell ref="ABR46:ABY46"/>
    <mergeCell ref="ABZ46:ACG46"/>
    <mergeCell ref="ACH46:ACI46"/>
    <mergeCell ref="ACJ46:ACL46"/>
    <mergeCell ref="ACM46:ACP46"/>
    <mergeCell ref="AAP43:AAQ43"/>
    <mergeCell ref="AAR43:AAS43"/>
    <mergeCell ref="AAT43:AAV43"/>
    <mergeCell ref="AAW43:AAY43"/>
    <mergeCell ref="AAZ43:ABB43"/>
    <mergeCell ref="ABC43:ABE43"/>
    <mergeCell ref="ABF43:ABH43"/>
    <mergeCell ref="ABI43:ABK43"/>
    <mergeCell ref="ABL43:ABN43"/>
    <mergeCell ref="ABO43:ABQ43"/>
    <mergeCell ref="ABR43:ABT43"/>
    <mergeCell ref="ABV43:ABX43"/>
    <mergeCell ref="ABZ43:ACB43"/>
    <mergeCell ref="ACD43:ACF43"/>
    <mergeCell ref="ACH43:ACI43"/>
    <mergeCell ref="ACJ43:ACL43"/>
    <mergeCell ref="ACM43:ACP43"/>
    <mergeCell ref="AAP42:AAQ42"/>
    <mergeCell ref="AAR42:AAS42"/>
    <mergeCell ref="AAT42:AAV42"/>
    <mergeCell ref="AAW42:AAY42"/>
    <mergeCell ref="AAZ42:ABB42"/>
    <mergeCell ref="AEP13:AES13"/>
    <mergeCell ref="ACS15:ACT15"/>
    <mergeCell ref="ACU15:ACV15"/>
    <mergeCell ref="ACW15:ACY15"/>
    <mergeCell ref="ACZ15:ADB15"/>
    <mergeCell ref="ADC15:ADE15"/>
    <mergeCell ref="ADF15:ADH15"/>
    <mergeCell ref="ADI15:ADK15"/>
    <mergeCell ref="ADL15:ADN15"/>
    <mergeCell ref="ADO15:ADQ15"/>
    <mergeCell ref="ADR15:ADT15"/>
    <mergeCell ref="ADU15:ADW15"/>
    <mergeCell ref="ADY15:AEA15"/>
    <mergeCell ref="AEC15:AEE15"/>
    <mergeCell ref="AEG15:AEI15"/>
    <mergeCell ref="AEK15:AEL15"/>
    <mergeCell ref="AEM15:AEO15"/>
    <mergeCell ref="AEP15:AES15"/>
    <mergeCell ref="ADO10:ADQ12"/>
    <mergeCell ref="ADR10:ADT12"/>
    <mergeCell ref="ADU10:ADW12"/>
    <mergeCell ref="ADX10:ADX13"/>
    <mergeCell ref="ADY10:AEA12"/>
    <mergeCell ref="AEB10:AEB13"/>
    <mergeCell ref="AEC10:AEE12"/>
    <mergeCell ref="AEF10:AEF13"/>
    <mergeCell ref="AEG10:AEI12"/>
    <mergeCell ref="AEJ10:AEJ13"/>
    <mergeCell ref="AEK10:AEL12"/>
    <mergeCell ref="AEM10:AEO12"/>
    <mergeCell ref="ACS13:ACT13"/>
    <mergeCell ref="ACU13:ACV13"/>
    <mergeCell ref="ADU13:ADW13"/>
    <mergeCell ref="ADY13:AEA13"/>
    <mergeCell ref="AEC13:AEE13"/>
    <mergeCell ref="AEG13:AEI13"/>
    <mergeCell ref="AEK13:AEL13"/>
    <mergeCell ref="AEM13:AEO13"/>
    <mergeCell ref="ACS17:ACT17"/>
    <mergeCell ref="ACU17:ACV17"/>
    <mergeCell ref="ACW17:ACY17"/>
    <mergeCell ref="ACZ17:ADB17"/>
    <mergeCell ref="ADC17:ADE17"/>
    <mergeCell ref="ADF17:ADH17"/>
    <mergeCell ref="ADI17:ADK17"/>
    <mergeCell ref="ADL17:ADN17"/>
    <mergeCell ref="ADO17:ADQ17"/>
    <mergeCell ref="ADR17:ADT17"/>
    <mergeCell ref="ADU17:ADW17"/>
    <mergeCell ref="ADY17:AEA17"/>
    <mergeCell ref="AEC17:AEE17"/>
    <mergeCell ref="AEG17:AEI17"/>
    <mergeCell ref="AEK17:AEL17"/>
    <mergeCell ref="AEM17:AEO17"/>
    <mergeCell ref="AEP17:AES17"/>
    <mergeCell ref="ACS16:ACT16"/>
    <mergeCell ref="ACU16:ACV16"/>
    <mergeCell ref="ACW16:ACY16"/>
    <mergeCell ref="ACZ16:ADB16"/>
    <mergeCell ref="ADC16:ADE16"/>
    <mergeCell ref="ADF16:ADH16"/>
    <mergeCell ref="ADI16:ADK16"/>
    <mergeCell ref="ADL16:ADN16"/>
    <mergeCell ref="ADO16:ADQ16"/>
    <mergeCell ref="ADR16:ADT16"/>
    <mergeCell ref="ADU16:ADW16"/>
    <mergeCell ref="ADY16:AEA16"/>
    <mergeCell ref="AEC16:AEE16"/>
    <mergeCell ref="AEG16:AEI16"/>
    <mergeCell ref="AEK16:AEL16"/>
    <mergeCell ref="AEM16:AEO16"/>
    <mergeCell ref="AEP16:AES16"/>
    <mergeCell ref="ACS19:ACT19"/>
    <mergeCell ref="ACU19:ACV19"/>
    <mergeCell ref="ACW19:ACY19"/>
    <mergeCell ref="ACZ19:ADB19"/>
    <mergeCell ref="ADC19:ADE19"/>
    <mergeCell ref="ADF19:ADH19"/>
    <mergeCell ref="ADI19:ADK19"/>
    <mergeCell ref="ADL19:ADN19"/>
    <mergeCell ref="ADO19:ADQ19"/>
    <mergeCell ref="ADR19:ADT19"/>
    <mergeCell ref="ADU19:ADW19"/>
    <mergeCell ref="ADY19:AEA19"/>
    <mergeCell ref="AEC19:AEE19"/>
    <mergeCell ref="AEG19:AEI19"/>
    <mergeCell ref="AEK19:AEL19"/>
    <mergeCell ref="AEM19:AEO19"/>
    <mergeCell ref="AEP19:AES19"/>
    <mergeCell ref="ACS18:ACT18"/>
    <mergeCell ref="ACU18:ACV18"/>
    <mergeCell ref="ACW18:ACY18"/>
    <mergeCell ref="ACZ18:ADB18"/>
    <mergeCell ref="ADC18:ADE18"/>
    <mergeCell ref="ADF18:ADH18"/>
    <mergeCell ref="ADI18:ADK18"/>
    <mergeCell ref="ADL18:ADN18"/>
    <mergeCell ref="ADO18:ADQ18"/>
    <mergeCell ref="ADR18:ADT18"/>
    <mergeCell ref="ADU18:ADW18"/>
    <mergeCell ref="ADY18:AEA18"/>
    <mergeCell ref="AEC18:AEE18"/>
    <mergeCell ref="AEG18:AEI18"/>
    <mergeCell ref="AEK18:AEL18"/>
    <mergeCell ref="AEM18:AEO18"/>
    <mergeCell ref="AEP18:AES18"/>
    <mergeCell ref="ACS21:ACT21"/>
    <mergeCell ref="ACU21:ACV21"/>
    <mergeCell ref="ACW21:ACY21"/>
    <mergeCell ref="ACZ21:ADB21"/>
    <mergeCell ref="ADC21:ADE21"/>
    <mergeCell ref="ADF21:ADH21"/>
    <mergeCell ref="ADI21:ADK21"/>
    <mergeCell ref="ADL21:ADN21"/>
    <mergeCell ref="ADO21:ADQ21"/>
    <mergeCell ref="ADR21:ADT21"/>
    <mergeCell ref="ADU21:ADW21"/>
    <mergeCell ref="ADY21:AEA21"/>
    <mergeCell ref="AEC21:AEE21"/>
    <mergeCell ref="AEG21:AEI21"/>
    <mergeCell ref="AEK21:AEL21"/>
    <mergeCell ref="AEM21:AEO21"/>
    <mergeCell ref="AEP21:AES21"/>
    <mergeCell ref="ACS20:ACT20"/>
    <mergeCell ref="ACU20:ACV20"/>
    <mergeCell ref="ACW20:ACY20"/>
    <mergeCell ref="ACZ20:ADB20"/>
    <mergeCell ref="ADC20:ADE20"/>
    <mergeCell ref="ADF20:ADH20"/>
    <mergeCell ref="ADI20:ADK20"/>
    <mergeCell ref="ADL20:ADN20"/>
    <mergeCell ref="ADO20:ADQ20"/>
    <mergeCell ref="ADR20:ADT20"/>
    <mergeCell ref="ADU20:ADW20"/>
    <mergeCell ref="ADY20:AEA20"/>
    <mergeCell ref="AEC20:AEE20"/>
    <mergeCell ref="AEG20:AEI20"/>
    <mergeCell ref="AEK20:AEL20"/>
    <mergeCell ref="AEM20:AEO20"/>
    <mergeCell ref="AEP20:AES20"/>
    <mergeCell ref="ACS23:ACT23"/>
    <mergeCell ref="ACU23:ACV23"/>
    <mergeCell ref="ACW23:ACY23"/>
    <mergeCell ref="ACZ23:ADB23"/>
    <mergeCell ref="ADC23:ADE23"/>
    <mergeCell ref="ADF23:ADH23"/>
    <mergeCell ref="ADI23:ADK23"/>
    <mergeCell ref="ADL23:ADN23"/>
    <mergeCell ref="ADO23:ADQ23"/>
    <mergeCell ref="ADR23:ADT23"/>
    <mergeCell ref="ADU23:ADW23"/>
    <mergeCell ref="ADY23:AEA23"/>
    <mergeCell ref="AEC23:AEE23"/>
    <mergeCell ref="AEG23:AEI23"/>
    <mergeCell ref="AEK23:AEL23"/>
    <mergeCell ref="AEM23:AEO23"/>
    <mergeCell ref="AEP23:AES23"/>
    <mergeCell ref="ACS22:ACT22"/>
    <mergeCell ref="ACU22:ACV22"/>
    <mergeCell ref="ACW22:ACY22"/>
    <mergeCell ref="ACZ22:ADB22"/>
    <mergeCell ref="ADC22:ADE22"/>
    <mergeCell ref="ADF22:ADH22"/>
    <mergeCell ref="ADI22:ADK22"/>
    <mergeCell ref="ADL22:ADN22"/>
    <mergeCell ref="ADO22:ADQ22"/>
    <mergeCell ref="ADR22:ADT22"/>
    <mergeCell ref="ADU22:ADW22"/>
    <mergeCell ref="ADY22:AEA22"/>
    <mergeCell ref="AEC22:AEE22"/>
    <mergeCell ref="AEG22:AEI22"/>
    <mergeCell ref="AEK22:AEL22"/>
    <mergeCell ref="AEM22:AEO22"/>
    <mergeCell ref="AEP22:AES22"/>
    <mergeCell ref="ACS25:ACT25"/>
    <mergeCell ref="ACU25:ACV25"/>
    <mergeCell ref="ACW25:ACY25"/>
    <mergeCell ref="ACZ25:ADB25"/>
    <mergeCell ref="ADC25:ADE25"/>
    <mergeCell ref="ADF25:ADH25"/>
    <mergeCell ref="ADI25:ADK25"/>
    <mergeCell ref="ADL25:ADN25"/>
    <mergeCell ref="ADO25:ADQ25"/>
    <mergeCell ref="ADR25:ADT25"/>
    <mergeCell ref="ADU25:ADW25"/>
    <mergeCell ref="ADY25:AEA25"/>
    <mergeCell ref="AEC25:AEE25"/>
    <mergeCell ref="AEG25:AEI25"/>
    <mergeCell ref="AEK25:AEL25"/>
    <mergeCell ref="AEM25:AEO25"/>
    <mergeCell ref="AEP25:AES25"/>
    <mergeCell ref="ACS24:ACT24"/>
    <mergeCell ref="ACU24:ACV24"/>
    <mergeCell ref="ACW24:ACY24"/>
    <mergeCell ref="ACZ24:ADB24"/>
    <mergeCell ref="ADC24:ADE24"/>
    <mergeCell ref="ADF24:ADH24"/>
    <mergeCell ref="ADI24:ADK24"/>
    <mergeCell ref="ADL24:ADN24"/>
    <mergeCell ref="ADO24:ADQ24"/>
    <mergeCell ref="ADR24:ADT24"/>
    <mergeCell ref="ADU24:ADW24"/>
    <mergeCell ref="ADY24:AEA24"/>
    <mergeCell ref="AEC24:AEE24"/>
    <mergeCell ref="AEG24:AEI24"/>
    <mergeCell ref="AEK24:AEL24"/>
    <mergeCell ref="AEM24:AEO24"/>
    <mergeCell ref="AEP24:AES24"/>
    <mergeCell ref="ACS27:ACT27"/>
    <mergeCell ref="ACU27:ACV27"/>
    <mergeCell ref="ACW27:ACY27"/>
    <mergeCell ref="ACZ27:ADB27"/>
    <mergeCell ref="ADC27:ADE27"/>
    <mergeCell ref="ADF27:ADH27"/>
    <mergeCell ref="ADI27:ADK27"/>
    <mergeCell ref="ADL27:ADN27"/>
    <mergeCell ref="ADO27:ADQ27"/>
    <mergeCell ref="ADR27:ADT27"/>
    <mergeCell ref="ADU27:ADW27"/>
    <mergeCell ref="ADY27:AEA27"/>
    <mergeCell ref="AEC27:AEE27"/>
    <mergeCell ref="AEG27:AEI27"/>
    <mergeCell ref="AEK27:AEL27"/>
    <mergeCell ref="AEM27:AEO27"/>
    <mergeCell ref="AEP27:AES27"/>
    <mergeCell ref="ACS26:ACT26"/>
    <mergeCell ref="ACU26:ACV26"/>
    <mergeCell ref="ACW26:ACY26"/>
    <mergeCell ref="ACZ26:ADB26"/>
    <mergeCell ref="ADC26:ADE26"/>
    <mergeCell ref="ADF26:ADH26"/>
    <mergeCell ref="ADI26:ADK26"/>
    <mergeCell ref="ADL26:ADN26"/>
    <mergeCell ref="ADO26:ADQ26"/>
    <mergeCell ref="ADR26:ADT26"/>
    <mergeCell ref="ADU26:ADW26"/>
    <mergeCell ref="ADY26:AEA26"/>
    <mergeCell ref="AEC26:AEE26"/>
    <mergeCell ref="AEG26:AEI26"/>
    <mergeCell ref="AEK26:AEL26"/>
    <mergeCell ref="AEM26:AEO26"/>
    <mergeCell ref="AEP26:AES26"/>
    <mergeCell ref="ACS29:ACT29"/>
    <mergeCell ref="ACU29:ACV29"/>
    <mergeCell ref="ACW29:ACY29"/>
    <mergeCell ref="ACZ29:ADB29"/>
    <mergeCell ref="ADC29:ADE29"/>
    <mergeCell ref="ADF29:ADH29"/>
    <mergeCell ref="ADI29:ADK29"/>
    <mergeCell ref="ADL29:ADN29"/>
    <mergeCell ref="ADO29:ADQ29"/>
    <mergeCell ref="ADR29:ADT29"/>
    <mergeCell ref="ADU29:ADW29"/>
    <mergeCell ref="ADY29:AEA29"/>
    <mergeCell ref="AEC29:AEE29"/>
    <mergeCell ref="AEG29:AEI29"/>
    <mergeCell ref="AEK29:AEL29"/>
    <mergeCell ref="AEM29:AEO29"/>
    <mergeCell ref="AEP29:AES29"/>
    <mergeCell ref="ACS28:ACT28"/>
    <mergeCell ref="ACU28:ACV28"/>
    <mergeCell ref="ACW28:ACY28"/>
    <mergeCell ref="ACZ28:ADB28"/>
    <mergeCell ref="ADC28:ADE28"/>
    <mergeCell ref="ADF28:ADH28"/>
    <mergeCell ref="ADI28:ADK28"/>
    <mergeCell ref="ADL28:ADN28"/>
    <mergeCell ref="ADO28:ADQ28"/>
    <mergeCell ref="ADR28:ADT28"/>
    <mergeCell ref="ADU28:ADW28"/>
    <mergeCell ref="ADY28:AEA28"/>
    <mergeCell ref="AEC28:AEE28"/>
    <mergeCell ref="AEG28:AEI28"/>
    <mergeCell ref="AEK28:AEL28"/>
    <mergeCell ref="AEM28:AEO28"/>
    <mergeCell ref="AEP28:AES28"/>
    <mergeCell ref="ACS31:ACT31"/>
    <mergeCell ref="ACU31:ACV31"/>
    <mergeCell ref="ACW31:ACY31"/>
    <mergeCell ref="ACZ31:ADB31"/>
    <mergeCell ref="ADC31:ADE31"/>
    <mergeCell ref="ADF31:ADH31"/>
    <mergeCell ref="ADI31:ADK31"/>
    <mergeCell ref="ADL31:ADN31"/>
    <mergeCell ref="ADO31:ADQ31"/>
    <mergeCell ref="ADR31:ADT31"/>
    <mergeCell ref="ADU31:ADW31"/>
    <mergeCell ref="ADY31:AEA31"/>
    <mergeCell ref="AEC31:AEE31"/>
    <mergeCell ref="AEG31:AEI31"/>
    <mergeCell ref="AEK31:AEL31"/>
    <mergeCell ref="AEM31:AEO31"/>
    <mergeCell ref="AEP31:AES31"/>
    <mergeCell ref="ACS30:ACT30"/>
    <mergeCell ref="ACU30:ACV30"/>
    <mergeCell ref="ACW30:ACY30"/>
    <mergeCell ref="ACZ30:ADB30"/>
    <mergeCell ref="ADC30:ADE30"/>
    <mergeCell ref="ADF30:ADH30"/>
    <mergeCell ref="ADI30:ADK30"/>
    <mergeCell ref="ADL30:ADN30"/>
    <mergeCell ref="ADO30:ADQ30"/>
    <mergeCell ref="ADR30:ADT30"/>
    <mergeCell ref="ADU30:ADW30"/>
    <mergeCell ref="ADY30:AEA30"/>
    <mergeCell ref="AEC30:AEE30"/>
    <mergeCell ref="AEG30:AEI30"/>
    <mergeCell ref="AEK30:AEL30"/>
    <mergeCell ref="AEM30:AEO30"/>
    <mergeCell ref="AEP30:AES30"/>
    <mergeCell ref="ACS33:ACT33"/>
    <mergeCell ref="ACU33:ACV33"/>
    <mergeCell ref="ACW33:ACY33"/>
    <mergeCell ref="ACZ33:ADB33"/>
    <mergeCell ref="ADC33:ADE33"/>
    <mergeCell ref="ADF33:ADH33"/>
    <mergeCell ref="ADI33:ADK33"/>
    <mergeCell ref="ADL33:ADN33"/>
    <mergeCell ref="ADO33:ADQ33"/>
    <mergeCell ref="ADR33:ADT33"/>
    <mergeCell ref="ADU33:ADW33"/>
    <mergeCell ref="ADY33:AEA33"/>
    <mergeCell ref="AEC33:AEE33"/>
    <mergeCell ref="AEG33:AEI33"/>
    <mergeCell ref="AEK33:AEL33"/>
    <mergeCell ref="AEM33:AEO33"/>
    <mergeCell ref="AEP33:AES33"/>
    <mergeCell ref="ACS32:ACT32"/>
    <mergeCell ref="ACU32:ACV32"/>
    <mergeCell ref="ACW32:ACY32"/>
    <mergeCell ref="ACZ32:ADB32"/>
    <mergeCell ref="ADC32:ADE32"/>
    <mergeCell ref="ADF32:ADH32"/>
    <mergeCell ref="ADI32:ADK32"/>
    <mergeCell ref="ADL32:ADN32"/>
    <mergeCell ref="ADO32:ADQ32"/>
    <mergeCell ref="ADR32:ADT32"/>
    <mergeCell ref="ADU32:ADW32"/>
    <mergeCell ref="ADY32:AEA32"/>
    <mergeCell ref="AEC32:AEE32"/>
    <mergeCell ref="AEG32:AEI32"/>
    <mergeCell ref="AEK32:AEL32"/>
    <mergeCell ref="AEM32:AEO32"/>
    <mergeCell ref="AEP32:AES32"/>
    <mergeCell ref="ACS35:ACT35"/>
    <mergeCell ref="ACU35:ACV35"/>
    <mergeCell ref="ACW35:ACY35"/>
    <mergeCell ref="ACZ35:ADB35"/>
    <mergeCell ref="ADC35:ADE35"/>
    <mergeCell ref="ADF35:ADH35"/>
    <mergeCell ref="ADI35:ADK35"/>
    <mergeCell ref="ADL35:ADN35"/>
    <mergeCell ref="ADO35:ADQ35"/>
    <mergeCell ref="ADR35:ADT35"/>
    <mergeCell ref="ADU35:ADW35"/>
    <mergeCell ref="ADY35:AEA35"/>
    <mergeCell ref="AEC35:AEE35"/>
    <mergeCell ref="AEG35:AEI35"/>
    <mergeCell ref="AEK35:AEL35"/>
    <mergeCell ref="AEM35:AEO35"/>
    <mergeCell ref="AEP35:AES35"/>
    <mergeCell ref="ACS34:ACT34"/>
    <mergeCell ref="ACU34:ACV34"/>
    <mergeCell ref="ACW34:ACY34"/>
    <mergeCell ref="ACZ34:ADB34"/>
    <mergeCell ref="ADC34:ADE34"/>
    <mergeCell ref="ADF34:ADH34"/>
    <mergeCell ref="ADI34:ADK34"/>
    <mergeCell ref="ADL34:ADN34"/>
    <mergeCell ref="ADO34:ADQ34"/>
    <mergeCell ref="ADR34:ADT34"/>
    <mergeCell ref="ADU34:ADW34"/>
    <mergeCell ref="ADY34:AEA34"/>
    <mergeCell ref="AEC34:AEE34"/>
    <mergeCell ref="AEG34:AEI34"/>
    <mergeCell ref="AEK34:AEL34"/>
    <mergeCell ref="AEM34:AEO34"/>
    <mergeCell ref="AEP34:AES34"/>
    <mergeCell ref="ACS37:ACT37"/>
    <mergeCell ref="ACU37:ACV37"/>
    <mergeCell ref="ACW37:ACY37"/>
    <mergeCell ref="ACZ37:ADB37"/>
    <mergeCell ref="ADC37:ADE37"/>
    <mergeCell ref="ADF37:ADH37"/>
    <mergeCell ref="ADI37:ADK37"/>
    <mergeCell ref="ADL37:ADN37"/>
    <mergeCell ref="ADO37:ADQ37"/>
    <mergeCell ref="ADR37:ADT37"/>
    <mergeCell ref="ADU37:ADW37"/>
    <mergeCell ref="ADY37:AEA37"/>
    <mergeCell ref="AEC37:AEE37"/>
    <mergeCell ref="AEG37:AEI37"/>
    <mergeCell ref="AEK37:AEL37"/>
    <mergeCell ref="AEM37:AEO37"/>
    <mergeCell ref="AEP37:AES37"/>
    <mergeCell ref="ACS36:ACT36"/>
    <mergeCell ref="ACU36:ACV36"/>
    <mergeCell ref="ACW36:ACY36"/>
    <mergeCell ref="ACZ36:ADB36"/>
    <mergeCell ref="ADC36:ADE36"/>
    <mergeCell ref="ADF36:ADH36"/>
    <mergeCell ref="ADI36:ADK36"/>
    <mergeCell ref="ADL36:ADN36"/>
    <mergeCell ref="ADO36:ADQ36"/>
    <mergeCell ref="ADR36:ADT36"/>
    <mergeCell ref="ADU36:ADW36"/>
    <mergeCell ref="ADY36:AEA36"/>
    <mergeCell ref="AEC36:AEE36"/>
    <mergeCell ref="AEG36:AEI36"/>
    <mergeCell ref="AEK36:AEL36"/>
    <mergeCell ref="AEM36:AEO36"/>
    <mergeCell ref="AEP36:AES36"/>
    <mergeCell ref="ACS39:ACT39"/>
    <mergeCell ref="ACU39:ACV39"/>
    <mergeCell ref="ACW39:ACY39"/>
    <mergeCell ref="ACZ39:ADB39"/>
    <mergeCell ref="ADC39:ADE39"/>
    <mergeCell ref="ADF39:ADH39"/>
    <mergeCell ref="ADI39:ADK39"/>
    <mergeCell ref="ADL39:ADN39"/>
    <mergeCell ref="ADO39:ADQ39"/>
    <mergeCell ref="ADR39:ADT39"/>
    <mergeCell ref="ADU39:ADW39"/>
    <mergeCell ref="ADY39:AEA39"/>
    <mergeCell ref="AEC39:AEE39"/>
    <mergeCell ref="AEG39:AEI39"/>
    <mergeCell ref="AEK39:AEL39"/>
    <mergeCell ref="AEM39:AEO39"/>
    <mergeCell ref="AEP39:AES39"/>
    <mergeCell ref="ACS38:ACT38"/>
    <mergeCell ref="ACU38:ACV38"/>
    <mergeCell ref="ACW38:ACY38"/>
    <mergeCell ref="ACZ38:ADB38"/>
    <mergeCell ref="ADC38:ADE38"/>
    <mergeCell ref="ADF38:ADH38"/>
    <mergeCell ref="ADI38:ADK38"/>
    <mergeCell ref="ADL38:ADN38"/>
    <mergeCell ref="ADO38:ADQ38"/>
    <mergeCell ref="ADR38:ADT38"/>
    <mergeCell ref="ADU38:ADW38"/>
    <mergeCell ref="ADY38:AEA38"/>
    <mergeCell ref="AEC38:AEE38"/>
    <mergeCell ref="AEG38:AEI38"/>
    <mergeCell ref="AEK38:AEL38"/>
    <mergeCell ref="AEM38:AEO38"/>
    <mergeCell ref="AEP38:AES38"/>
    <mergeCell ref="ADF42:ADH42"/>
    <mergeCell ref="ADI42:ADK42"/>
    <mergeCell ref="ADL42:ADN42"/>
    <mergeCell ref="ADO42:ADQ42"/>
    <mergeCell ref="ADR42:ADT42"/>
    <mergeCell ref="ADU42:ADW42"/>
    <mergeCell ref="ADY42:AEA42"/>
    <mergeCell ref="AEC42:AEE42"/>
    <mergeCell ref="AEG42:AEI42"/>
    <mergeCell ref="AEK42:AEL42"/>
    <mergeCell ref="AEM42:AEO42"/>
    <mergeCell ref="AEP42:AES42"/>
    <mergeCell ref="ACS41:ACT41"/>
    <mergeCell ref="ACU41:ACV41"/>
    <mergeCell ref="ACW41:ACY41"/>
    <mergeCell ref="ACZ41:ADB41"/>
    <mergeCell ref="ADC41:ADE41"/>
    <mergeCell ref="ADF41:ADH41"/>
    <mergeCell ref="ADI41:ADK41"/>
    <mergeCell ref="ADL41:ADN41"/>
    <mergeCell ref="ADO41:ADQ41"/>
    <mergeCell ref="ADR41:ADT41"/>
    <mergeCell ref="ADU41:ADW41"/>
    <mergeCell ref="ADY41:AEA41"/>
    <mergeCell ref="AEC41:AEE41"/>
    <mergeCell ref="AEG41:AEI41"/>
    <mergeCell ref="AEK41:AEL41"/>
    <mergeCell ref="AEM41:AEO41"/>
    <mergeCell ref="AEP41:AES41"/>
    <mergeCell ref="ACS40:ACT40"/>
    <mergeCell ref="ACU40:ACV40"/>
    <mergeCell ref="ACW40:ACY40"/>
    <mergeCell ref="ACZ40:ADB40"/>
    <mergeCell ref="ADC40:ADE40"/>
    <mergeCell ref="ADF40:ADH40"/>
    <mergeCell ref="ADI40:ADK40"/>
    <mergeCell ref="ADL40:ADN40"/>
    <mergeCell ref="ADO40:ADQ40"/>
    <mergeCell ref="ADR40:ADT40"/>
    <mergeCell ref="ADU40:ADW40"/>
    <mergeCell ref="ADY40:AEA40"/>
    <mergeCell ref="AEC40:AEE40"/>
    <mergeCell ref="AEG40:AEI40"/>
    <mergeCell ref="AEK40:AEL40"/>
    <mergeCell ref="AEM40:AEO40"/>
    <mergeCell ref="AEP40:AES40"/>
    <mergeCell ref="ACQ47:ACV47"/>
    <mergeCell ref="ACW47:ADT47"/>
    <mergeCell ref="ADU47:AEB47"/>
    <mergeCell ref="AEC47:AEJ47"/>
    <mergeCell ref="AEK47:AES47"/>
    <mergeCell ref="ACS50:AES50"/>
    <mergeCell ref="ACS45:ACT45"/>
    <mergeCell ref="ACU45:ACV45"/>
    <mergeCell ref="ACW45:ACY45"/>
    <mergeCell ref="ACZ45:ADB45"/>
    <mergeCell ref="ADC45:ADE45"/>
    <mergeCell ref="ADF45:ADH45"/>
    <mergeCell ref="ADI45:ADK45"/>
    <mergeCell ref="ADL45:ADN45"/>
    <mergeCell ref="ADO45:ADQ45"/>
    <mergeCell ref="ADR45:ADT45"/>
    <mergeCell ref="ADU45:ADW45"/>
    <mergeCell ref="ADY45:AEA45"/>
    <mergeCell ref="AEC45:AEE45"/>
    <mergeCell ref="AEG45:AEI45"/>
    <mergeCell ref="AEK45:AEL45"/>
    <mergeCell ref="AEM45:AEO45"/>
    <mergeCell ref="AEP45:AES45"/>
    <mergeCell ref="ACS44:ACT44"/>
    <mergeCell ref="ACU44:ACV44"/>
    <mergeCell ref="ACW44:ACY44"/>
    <mergeCell ref="ACZ44:ADB44"/>
    <mergeCell ref="ADC44:ADE44"/>
    <mergeCell ref="ADF44:ADH44"/>
    <mergeCell ref="ADI44:ADK44"/>
    <mergeCell ref="ADL44:ADN44"/>
    <mergeCell ref="ADO44:ADQ44"/>
    <mergeCell ref="ADR44:ADT44"/>
    <mergeCell ref="ADU44:ADW44"/>
    <mergeCell ref="ADY44:AEA44"/>
    <mergeCell ref="AEC44:AEE44"/>
    <mergeCell ref="AEG44:AEI44"/>
    <mergeCell ref="AEK44:AEL44"/>
    <mergeCell ref="AEM44:AEO44"/>
    <mergeCell ref="AEP44:AES44"/>
    <mergeCell ref="AGH3:AGJ3"/>
    <mergeCell ref="AGK3:AGV3"/>
    <mergeCell ref="AEU4:AEW5"/>
    <mergeCell ref="AEX4:AGC5"/>
    <mergeCell ref="AGE4:AGJ5"/>
    <mergeCell ref="AGK4:AGN5"/>
    <mergeCell ref="AGP4:AGS5"/>
    <mergeCell ref="AGT4:AGU5"/>
    <mergeCell ref="AGV4:AGV5"/>
    <mergeCell ref="AET7:AGV7"/>
    <mergeCell ref="AET8:AET12"/>
    <mergeCell ref="AEU8:AEU12"/>
    <mergeCell ref="AEV8:AEW12"/>
    <mergeCell ref="AEX8:AEY12"/>
    <mergeCell ref="AEZ8:AFK8"/>
    <mergeCell ref="AFL8:AFW8"/>
    <mergeCell ref="AFX8:AGM8"/>
    <mergeCell ref="AGN8:AGR8"/>
    <mergeCell ref="AGS8:AGV12"/>
    <mergeCell ref="AEZ9:AFE9"/>
    <mergeCell ref="AFF9:AFK9"/>
    <mergeCell ref="AFL9:AFQ9"/>
    <mergeCell ref="AFR9:AFW9"/>
    <mergeCell ref="AFX9:AGE9"/>
    <mergeCell ref="AGF9:AGM9"/>
    <mergeCell ref="AGN9:AGR9"/>
    <mergeCell ref="AEZ10:AFB12"/>
    <mergeCell ref="AFC10:AFE12"/>
    <mergeCell ref="AFF10:AFH12"/>
    <mergeCell ref="AFI10:AFK12"/>
    <mergeCell ref="AFL10:AFN12"/>
    <mergeCell ref="AFO10:AFQ12"/>
    <mergeCell ref="ACQ46:ACV46"/>
    <mergeCell ref="ACW46:ADB46"/>
    <mergeCell ref="ADC46:ADH46"/>
    <mergeCell ref="ADI46:ADN46"/>
    <mergeCell ref="ADO46:ADT46"/>
    <mergeCell ref="ADU46:AEB46"/>
    <mergeCell ref="AEC46:AEJ46"/>
    <mergeCell ref="AEK46:AEL46"/>
    <mergeCell ref="AEM46:AEO46"/>
    <mergeCell ref="AEP46:AES46"/>
    <mergeCell ref="ACS43:ACT43"/>
    <mergeCell ref="ACU43:ACV43"/>
    <mergeCell ref="ACW43:ACY43"/>
    <mergeCell ref="ACZ43:ADB43"/>
    <mergeCell ref="ADC43:ADE43"/>
    <mergeCell ref="ADF43:ADH43"/>
    <mergeCell ref="ADI43:ADK43"/>
    <mergeCell ref="ADL43:ADN43"/>
    <mergeCell ref="ADO43:ADQ43"/>
    <mergeCell ref="ADR43:ADT43"/>
    <mergeCell ref="ADU43:ADW43"/>
    <mergeCell ref="ADY43:AEA43"/>
    <mergeCell ref="AEC43:AEE43"/>
    <mergeCell ref="AEG43:AEI43"/>
    <mergeCell ref="AEK43:AEL43"/>
    <mergeCell ref="AEM43:AEO43"/>
    <mergeCell ref="AEP43:AES43"/>
    <mergeCell ref="ACS42:ACT42"/>
    <mergeCell ref="ACU42:ACV42"/>
    <mergeCell ref="ACW42:ACY42"/>
    <mergeCell ref="ACZ42:ADB42"/>
    <mergeCell ref="ADC42:ADE42"/>
    <mergeCell ref="AGS13:AGV13"/>
    <mergeCell ref="AEV15:AEW15"/>
    <mergeCell ref="AEX15:AEY15"/>
    <mergeCell ref="AEZ15:AFB15"/>
    <mergeCell ref="AFC15:AFE15"/>
    <mergeCell ref="AFF15:AFH15"/>
    <mergeCell ref="AFI15:AFK15"/>
    <mergeCell ref="AFL15:AFN15"/>
    <mergeCell ref="AFO15:AFQ15"/>
    <mergeCell ref="AFR15:AFT15"/>
    <mergeCell ref="AFU15:AFW15"/>
    <mergeCell ref="AFX15:AFZ15"/>
    <mergeCell ref="AGB15:AGD15"/>
    <mergeCell ref="AGF15:AGH15"/>
    <mergeCell ref="AGJ15:AGL15"/>
    <mergeCell ref="AGN15:AGO15"/>
    <mergeCell ref="AGP15:AGR15"/>
    <mergeCell ref="AGS15:AGV15"/>
    <mergeCell ref="AFR10:AFT12"/>
    <mergeCell ref="AFU10:AFW12"/>
    <mergeCell ref="AFX10:AFZ12"/>
    <mergeCell ref="AGA10:AGA13"/>
    <mergeCell ref="AGB10:AGD12"/>
    <mergeCell ref="AGE10:AGE13"/>
    <mergeCell ref="AGF10:AGH12"/>
    <mergeCell ref="AGI10:AGI13"/>
    <mergeCell ref="AGJ10:AGL12"/>
    <mergeCell ref="AGM10:AGM13"/>
    <mergeCell ref="AGN10:AGO12"/>
    <mergeCell ref="AGP10:AGR12"/>
    <mergeCell ref="AEV13:AEW13"/>
    <mergeCell ref="AEX13:AEY13"/>
    <mergeCell ref="AFX13:AFZ13"/>
    <mergeCell ref="AGB13:AGD13"/>
    <mergeCell ref="AGF13:AGH13"/>
    <mergeCell ref="AGJ13:AGL13"/>
    <mergeCell ref="AGN13:AGO13"/>
    <mergeCell ref="AGP13:AGR13"/>
    <mergeCell ref="AEV17:AEW17"/>
    <mergeCell ref="AEX17:AEY17"/>
    <mergeCell ref="AEZ17:AFB17"/>
    <mergeCell ref="AFC17:AFE17"/>
    <mergeCell ref="AFF17:AFH17"/>
    <mergeCell ref="AFI17:AFK17"/>
    <mergeCell ref="AFL17:AFN17"/>
    <mergeCell ref="AFO17:AFQ17"/>
    <mergeCell ref="AFR17:AFT17"/>
    <mergeCell ref="AFU17:AFW17"/>
    <mergeCell ref="AFX17:AFZ17"/>
    <mergeCell ref="AGB17:AGD17"/>
    <mergeCell ref="AGF17:AGH17"/>
    <mergeCell ref="AGJ17:AGL17"/>
    <mergeCell ref="AGN17:AGO17"/>
    <mergeCell ref="AGP17:AGR17"/>
    <mergeCell ref="AGS17:AGV17"/>
    <mergeCell ref="AEV16:AEW16"/>
    <mergeCell ref="AEX16:AEY16"/>
    <mergeCell ref="AEZ16:AFB16"/>
    <mergeCell ref="AFC16:AFE16"/>
    <mergeCell ref="AFF16:AFH16"/>
    <mergeCell ref="AFI16:AFK16"/>
    <mergeCell ref="AFL16:AFN16"/>
    <mergeCell ref="AFO16:AFQ16"/>
    <mergeCell ref="AFR16:AFT16"/>
    <mergeCell ref="AFU16:AFW16"/>
    <mergeCell ref="AFX16:AFZ16"/>
    <mergeCell ref="AGB16:AGD16"/>
    <mergeCell ref="AGF16:AGH16"/>
    <mergeCell ref="AGJ16:AGL16"/>
    <mergeCell ref="AGN16:AGO16"/>
    <mergeCell ref="AGP16:AGR16"/>
    <mergeCell ref="AGS16:AGV16"/>
    <mergeCell ref="AEV19:AEW19"/>
    <mergeCell ref="AEX19:AEY19"/>
    <mergeCell ref="AEZ19:AFB19"/>
    <mergeCell ref="AFC19:AFE19"/>
    <mergeCell ref="AFF19:AFH19"/>
    <mergeCell ref="AFI19:AFK19"/>
    <mergeCell ref="AFL19:AFN19"/>
    <mergeCell ref="AFO19:AFQ19"/>
    <mergeCell ref="AFR19:AFT19"/>
    <mergeCell ref="AFU19:AFW19"/>
    <mergeCell ref="AFX19:AFZ19"/>
    <mergeCell ref="AGB19:AGD19"/>
    <mergeCell ref="AGF19:AGH19"/>
    <mergeCell ref="AGJ19:AGL19"/>
    <mergeCell ref="AGN19:AGO19"/>
    <mergeCell ref="AGP19:AGR19"/>
    <mergeCell ref="AGS19:AGV19"/>
    <mergeCell ref="AEV18:AEW18"/>
    <mergeCell ref="AEX18:AEY18"/>
    <mergeCell ref="AEZ18:AFB18"/>
    <mergeCell ref="AFC18:AFE18"/>
    <mergeCell ref="AFF18:AFH18"/>
    <mergeCell ref="AFI18:AFK18"/>
    <mergeCell ref="AFL18:AFN18"/>
    <mergeCell ref="AFO18:AFQ18"/>
    <mergeCell ref="AFR18:AFT18"/>
    <mergeCell ref="AFU18:AFW18"/>
    <mergeCell ref="AFX18:AFZ18"/>
    <mergeCell ref="AGB18:AGD18"/>
    <mergeCell ref="AGF18:AGH18"/>
    <mergeCell ref="AGJ18:AGL18"/>
    <mergeCell ref="AGN18:AGO18"/>
    <mergeCell ref="AGP18:AGR18"/>
    <mergeCell ref="AGS18:AGV18"/>
    <mergeCell ref="AEV21:AEW21"/>
    <mergeCell ref="AEX21:AEY21"/>
    <mergeCell ref="AEZ21:AFB21"/>
    <mergeCell ref="AFC21:AFE21"/>
    <mergeCell ref="AFF21:AFH21"/>
    <mergeCell ref="AFI21:AFK21"/>
    <mergeCell ref="AFL21:AFN21"/>
    <mergeCell ref="AFO21:AFQ21"/>
    <mergeCell ref="AFR21:AFT21"/>
    <mergeCell ref="AFU21:AFW21"/>
    <mergeCell ref="AFX21:AFZ21"/>
    <mergeCell ref="AGB21:AGD21"/>
    <mergeCell ref="AGF21:AGH21"/>
    <mergeCell ref="AGJ21:AGL21"/>
    <mergeCell ref="AGN21:AGO21"/>
    <mergeCell ref="AGP21:AGR21"/>
    <mergeCell ref="AGS21:AGV21"/>
    <mergeCell ref="AEV20:AEW20"/>
    <mergeCell ref="AEX20:AEY20"/>
    <mergeCell ref="AEZ20:AFB20"/>
    <mergeCell ref="AFC20:AFE20"/>
    <mergeCell ref="AFF20:AFH20"/>
    <mergeCell ref="AFI20:AFK20"/>
    <mergeCell ref="AFL20:AFN20"/>
    <mergeCell ref="AFO20:AFQ20"/>
    <mergeCell ref="AFR20:AFT20"/>
    <mergeCell ref="AFU20:AFW20"/>
    <mergeCell ref="AFX20:AFZ20"/>
    <mergeCell ref="AGB20:AGD20"/>
    <mergeCell ref="AGF20:AGH20"/>
    <mergeCell ref="AGJ20:AGL20"/>
    <mergeCell ref="AGN20:AGO20"/>
    <mergeCell ref="AGP20:AGR20"/>
    <mergeCell ref="AGS20:AGV20"/>
    <mergeCell ref="AEV23:AEW23"/>
    <mergeCell ref="AEX23:AEY23"/>
    <mergeCell ref="AEZ23:AFB23"/>
    <mergeCell ref="AFC23:AFE23"/>
    <mergeCell ref="AFF23:AFH23"/>
    <mergeCell ref="AFI23:AFK23"/>
    <mergeCell ref="AFL23:AFN23"/>
    <mergeCell ref="AFO23:AFQ23"/>
    <mergeCell ref="AFR23:AFT23"/>
    <mergeCell ref="AFU23:AFW23"/>
    <mergeCell ref="AFX23:AFZ23"/>
    <mergeCell ref="AGB23:AGD23"/>
    <mergeCell ref="AGF23:AGH23"/>
    <mergeCell ref="AGJ23:AGL23"/>
    <mergeCell ref="AGN23:AGO23"/>
    <mergeCell ref="AGP23:AGR23"/>
    <mergeCell ref="AGS23:AGV23"/>
    <mergeCell ref="AEV22:AEW22"/>
    <mergeCell ref="AEX22:AEY22"/>
    <mergeCell ref="AEZ22:AFB22"/>
    <mergeCell ref="AFC22:AFE22"/>
    <mergeCell ref="AFF22:AFH22"/>
    <mergeCell ref="AFI22:AFK22"/>
    <mergeCell ref="AFL22:AFN22"/>
    <mergeCell ref="AFO22:AFQ22"/>
    <mergeCell ref="AFR22:AFT22"/>
    <mergeCell ref="AFU22:AFW22"/>
    <mergeCell ref="AFX22:AFZ22"/>
    <mergeCell ref="AGB22:AGD22"/>
    <mergeCell ref="AGF22:AGH22"/>
    <mergeCell ref="AGJ22:AGL22"/>
    <mergeCell ref="AGN22:AGO22"/>
    <mergeCell ref="AGP22:AGR22"/>
    <mergeCell ref="AGS22:AGV22"/>
    <mergeCell ref="AEV25:AEW25"/>
    <mergeCell ref="AEX25:AEY25"/>
    <mergeCell ref="AEZ25:AFB25"/>
    <mergeCell ref="AFC25:AFE25"/>
    <mergeCell ref="AFF25:AFH25"/>
    <mergeCell ref="AFI25:AFK25"/>
    <mergeCell ref="AFL25:AFN25"/>
    <mergeCell ref="AFO25:AFQ25"/>
    <mergeCell ref="AFR25:AFT25"/>
    <mergeCell ref="AFU25:AFW25"/>
    <mergeCell ref="AFX25:AFZ25"/>
    <mergeCell ref="AGB25:AGD25"/>
    <mergeCell ref="AGF25:AGH25"/>
    <mergeCell ref="AGJ25:AGL25"/>
    <mergeCell ref="AGN25:AGO25"/>
    <mergeCell ref="AGP25:AGR25"/>
    <mergeCell ref="AGS25:AGV25"/>
    <mergeCell ref="AEV24:AEW24"/>
    <mergeCell ref="AEX24:AEY24"/>
    <mergeCell ref="AEZ24:AFB24"/>
    <mergeCell ref="AFC24:AFE24"/>
    <mergeCell ref="AFF24:AFH24"/>
    <mergeCell ref="AFI24:AFK24"/>
    <mergeCell ref="AFL24:AFN24"/>
    <mergeCell ref="AFO24:AFQ24"/>
    <mergeCell ref="AFR24:AFT24"/>
    <mergeCell ref="AFU24:AFW24"/>
    <mergeCell ref="AFX24:AFZ24"/>
    <mergeCell ref="AGB24:AGD24"/>
    <mergeCell ref="AGF24:AGH24"/>
    <mergeCell ref="AGJ24:AGL24"/>
    <mergeCell ref="AGN24:AGO24"/>
    <mergeCell ref="AGP24:AGR24"/>
    <mergeCell ref="AGS24:AGV24"/>
    <mergeCell ref="AEV27:AEW27"/>
    <mergeCell ref="AEX27:AEY27"/>
    <mergeCell ref="AEZ27:AFB27"/>
    <mergeCell ref="AFC27:AFE27"/>
    <mergeCell ref="AFF27:AFH27"/>
    <mergeCell ref="AFI27:AFK27"/>
    <mergeCell ref="AFL27:AFN27"/>
    <mergeCell ref="AFO27:AFQ27"/>
    <mergeCell ref="AFR27:AFT27"/>
    <mergeCell ref="AFU27:AFW27"/>
    <mergeCell ref="AFX27:AFZ27"/>
    <mergeCell ref="AGB27:AGD27"/>
    <mergeCell ref="AGF27:AGH27"/>
    <mergeCell ref="AGJ27:AGL27"/>
    <mergeCell ref="AGN27:AGO27"/>
    <mergeCell ref="AGP27:AGR27"/>
    <mergeCell ref="AGS27:AGV27"/>
    <mergeCell ref="AEV26:AEW26"/>
    <mergeCell ref="AEX26:AEY26"/>
    <mergeCell ref="AEZ26:AFB26"/>
    <mergeCell ref="AFC26:AFE26"/>
    <mergeCell ref="AFF26:AFH26"/>
    <mergeCell ref="AFI26:AFK26"/>
    <mergeCell ref="AFL26:AFN26"/>
    <mergeCell ref="AFO26:AFQ26"/>
    <mergeCell ref="AFR26:AFT26"/>
    <mergeCell ref="AFU26:AFW26"/>
    <mergeCell ref="AFX26:AFZ26"/>
    <mergeCell ref="AGB26:AGD26"/>
    <mergeCell ref="AGF26:AGH26"/>
    <mergeCell ref="AGJ26:AGL26"/>
    <mergeCell ref="AGN26:AGO26"/>
    <mergeCell ref="AGP26:AGR26"/>
    <mergeCell ref="AGS26:AGV26"/>
    <mergeCell ref="AEV29:AEW29"/>
    <mergeCell ref="AEX29:AEY29"/>
    <mergeCell ref="AEZ29:AFB29"/>
    <mergeCell ref="AFC29:AFE29"/>
    <mergeCell ref="AFF29:AFH29"/>
    <mergeCell ref="AFI29:AFK29"/>
    <mergeCell ref="AFL29:AFN29"/>
    <mergeCell ref="AFO29:AFQ29"/>
    <mergeCell ref="AFR29:AFT29"/>
    <mergeCell ref="AFU29:AFW29"/>
    <mergeCell ref="AFX29:AFZ29"/>
    <mergeCell ref="AGB29:AGD29"/>
    <mergeCell ref="AGF29:AGH29"/>
    <mergeCell ref="AGJ29:AGL29"/>
    <mergeCell ref="AGN29:AGO29"/>
    <mergeCell ref="AGP29:AGR29"/>
    <mergeCell ref="AGS29:AGV29"/>
    <mergeCell ref="AEV28:AEW28"/>
    <mergeCell ref="AEX28:AEY28"/>
    <mergeCell ref="AEZ28:AFB28"/>
    <mergeCell ref="AFC28:AFE28"/>
    <mergeCell ref="AFF28:AFH28"/>
    <mergeCell ref="AFI28:AFK28"/>
    <mergeCell ref="AFL28:AFN28"/>
    <mergeCell ref="AFO28:AFQ28"/>
    <mergeCell ref="AFR28:AFT28"/>
    <mergeCell ref="AFU28:AFW28"/>
    <mergeCell ref="AFX28:AFZ28"/>
    <mergeCell ref="AGB28:AGD28"/>
    <mergeCell ref="AGF28:AGH28"/>
    <mergeCell ref="AGJ28:AGL28"/>
    <mergeCell ref="AGN28:AGO28"/>
    <mergeCell ref="AGP28:AGR28"/>
    <mergeCell ref="AGS28:AGV28"/>
    <mergeCell ref="AEV31:AEW31"/>
    <mergeCell ref="AEX31:AEY31"/>
    <mergeCell ref="AEZ31:AFB31"/>
    <mergeCell ref="AFC31:AFE31"/>
    <mergeCell ref="AFF31:AFH31"/>
    <mergeCell ref="AFI31:AFK31"/>
    <mergeCell ref="AFL31:AFN31"/>
    <mergeCell ref="AFO31:AFQ31"/>
    <mergeCell ref="AFR31:AFT31"/>
    <mergeCell ref="AFU31:AFW31"/>
    <mergeCell ref="AFX31:AFZ31"/>
    <mergeCell ref="AGB31:AGD31"/>
    <mergeCell ref="AGF31:AGH31"/>
    <mergeCell ref="AGJ31:AGL31"/>
    <mergeCell ref="AGN31:AGO31"/>
    <mergeCell ref="AGP31:AGR31"/>
    <mergeCell ref="AGS31:AGV31"/>
    <mergeCell ref="AEV30:AEW30"/>
    <mergeCell ref="AEX30:AEY30"/>
    <mergeCell ref="AEZ30:AFB30"/>
    <mergeCell ref="AFC30:AFE30"/>
    <mergeCell ref="AFF30:AFH30"/>
    <mergeCell ref="AFI30:AFK30"/>
    <mergeCell ref="AFL30:AFN30"/>
    <mergeCell ref="AFO30:AFQ30"/>
    <mergeCell ref="AFR30:AFT30"/>
    <mergeCell ref="AFU30:AFW30"/>
    <mergeCell ref="AFX30:AFZ30"/>
    <mergeCell ref="AGB30:AGD30"/>
    <mergeCell ref="AGF30:AGH30"/>
    <mergeCell ref="AGJ30:AGL30"/>
    <mergeCell ref="AGN30:AGO30"/>
    <mergeCell ref="AGP30:AGR30"/>
    <mergeCell ref="AGS30:AGV30"/>
    <mergeCell ref="AEV33:AEW33"/>
    <mergeCell ref="AEX33:AEY33"/>
    <mergeCell ref="AEZ33:AFB33"/>
    <mergeCell ref="AFC33:AFE33"/>
    <mergeCell ref="AFF33:AFH33"/>
    <mergeCell ref="AFI33:AFK33"/>
    <mergeCell ref="AFL33:AFN33"/>
    <mergeCell ref="AFO33:AFQ33"/>
    <mergeCell ref="AFR33:AFT33"/>
    <mergeCell ref="AFU33:AFW33"/>
    <mergeCell ref="AFX33:AFZ33"/>
    <mergeCell ref="AGB33:AGD33"/>
    <mergeCell ref="AGF33:AGH33"/>
    <mergeCell ref="AGJ33:AGL33"/>
    <mergeCell ref="AGN33:AGO33"/>
    <mergeCell ref="AGP33:AGR33"/>
    <mergeCell ref="AGS33:AGV33"/>
    <mergeCell ref="AEV32:AEW32"/>
    <mergeCell ref="AEX32:AEY32"/>
    <mergeCell ref="AEZ32:AFB32"/>
    <mergeCell ref="AFC32:AFE32"/>
    <mergeCell ref="AFF32:AFH32"/>
    <mergeCell ref="AFI32:AFK32"/>
    <mergeCell ref="AFL32:AFN32"/>
    <mergeCell ref="AFO32:AFQ32"/>
    <mergeCell ref="AFR32:AFT32"/>
    <mergeCell ref="AFU32:AFW32"/>
    <mergeCell ref="AFX32:AFZ32"/>
    <mergeCell ref="AGB32:AGD32"/>
    <mergeCell ref="AGF32:AGH32"/>
    <mergeCell ref="AGJ32:AGL32"/>
    <mergeCell ref="AGN32:AGO32"/>
    <mergeCell ref="AGP32:AGR32"/>
    <mergeCell ref="AGS32:AGV32"/>
    <mergeCell ref="AEV35:AEW35"/>
    <mergeCell ref="AEX35:AEY35"/>
    <mergeCell ref="AEZ35:AFB35"/>
    <mergeCell ref="AFC35:AFE35"/>
    <mergeCell ref="AFF35:AFH35"/>
    <mergeCell ref="AFI35:AFK35"/>
    <mergeCell ref="AFL35:AFN35"/>
    <mergeCell ref="AFO35:AFQ35"/>
    <mergeCell ref="AFR35:AFT35"/>
    <mergeCell ref="AFU35:AFW35"/>
    <mergeCell ref="AFX35:AFZ35"/>
    <mergeCell ref="AGB35:AGD35"/>
    <mergeCell ref="AGF35:AGH35"/>
    <mergeCell ref="AGJ35:AGL35"/>
    <mergeCell ref="AGN35:AGO35"/>
    <mergeCell ref="AGP35:AGR35"/>
    <mergeCell ref="AGS35:AGV35"/>
    <mergeCell ref="AEV34:AEW34"/>
    <mergeCell ref="AEX34:AEY34"/>
    <mergeCell ref="AEZ34:AFB34"/>
    <mergeCell ref="AFC34:AFE34"/>
    <mergeCell ref="AFF34:AFH34"/>
    <mergeCell ref="AFI34:AFK34"/>
    <mergeCell ref="AFL34:AFN34"/>
    <mergeCell ref="AFO34:AFQ34"/>
    <mergeCell ref="AFR34:AFT34"/>
    <mergeCell ref="AFU34:AFW34"/>
    <mergeCell ref="AFX34:AFZ34"/>
    <mergeCell ref="AGB34:AGD34"/>
    <mergeCell ref="AGF34:AGH34"/>
    <mergeCell ref="AGJ34:AGL34"/>
    <mergeCell ref="AGN34:AGO34"/>
    <mergeCell ref="AGP34:AGR34"/>
    <mergeCell ref="AGS34:AGV34"/>
    <mergeCell ref="AEV37:AEW37"/>
    <mergeCell ref="AEX37:AEY37"/>
    <mergeCell ref="AEZ37:AFB37"/>
    <mergeCell ref="AFC37:AFE37"/>
    <mergeCell ref="AFF37:AFH37"/>
    <mergeCell ref="AFI37:AFK37"/>
    <mergeCell ref="AFL37:AFN37"/>
    <mergeCell ref="AFO37:AFQ37"/>
    <mergeCell ref="AFR37:AFT37"/>
    <mergeCell ref="AFU37:AFW37"/>
    <mergeCell ref="AFX37:AFZ37"/>
    <mergeCell ref="AGB37:AGD37"/>
    <mergeCell ref="AGF37:AGH37"/>
    <mergeCell ref="AGJ37:AGL37"/>
    <mergeCell ref="AGN37:AGO37"/>
    <mergeCell ref="AGP37:AGR37"/>
    <mergeCell ref="AGS37:AGV37"/>
    <mergeCell ref="AEV36:AEW36"/>
    <mergeCell ref="AEX36:AEY36"/>
    <mergeCell ref="AEZ36:AFB36"/>
    <mergeCell ref="AFC36:AFE36"/>
    <mergeCell ref="AFF36:AFH36"/>
    <mergeCell ref="AFI36:AFK36"/>
    <mergeCell ref="AFL36:AFN36"/>
    <mergeCell ref="AFO36:AFQ36"/>
    <mergeCell ref="AFR36:AFT36"/>
    <mergeCell ref="AFU36:AFW36"/>
    <mergeCell ref="AFX36:AFZ36"/>
    <mergeCell ref="AGB36:AGD36"/>
    <mergeCell ref="AGF36:AGH36"/>
    <mergeCell ref="AGJ36:AGL36"/>
    <mergeCell ref="AGN36:AGO36"/>
    <mergeCell ref="AGP36:AGR36"/>
    <mergeCell ref="AGS36:AGV36"/>
    <mergeCell ref="AEV39:AEW39"/>
    <mergeCell ref="AEX39:AEY39"/>
    <mergeCell ref="AEZ39:AFB39"/>
    <mergeCell ref="AFC39:AFE39"/>
    <mergeCell ref="AFF39:AFH39"/>
    <mergeCell ref="AFI39:AFK39"/>
    <mergeCell ref="AFL39:AFN39"/>
    <mergeCell ref="AFO39:AFQ39"/>
    <mergeCell ref="AFR39:AFT39"/>
    <mergeCell ref="AFU39:AFW39"/>
    <mergeCell ref="AFX39:AFZ39"/>
    <mergeCell ref="AGB39:AGD39"/>
    <mergeCell ref="AGF39:AGH39"/>
    <mergeCell ref="AGJ39:AGL39"/>
    <mergeCell ref="AGN39:AGO39"/>
    <mergeCell ref="AGP39:AGR39"/>
    <mergeCell ref="AGS39:AGV39"/>
    <mergeCell ref="AEV38:AEW38"/>
    <mergeCell ref="AEX38:AEY38"/>
    <mergeCell ref="AEZ38:AFB38"/>
    <mergeCell ref="AFC38:AFE38"/>
    <mergeCell ref="AFF38:AFH38"/>
    <mergeCell ref="AFI38:AFK38"/>
    <mergeCell ref="AFL38:AFN38"/>
    <mergeCell ref="AFO38:AFQ38"/>
    <mergeCell ref="AFR38:AFT38"/>
    <mergeCell ref="AFU38:AFW38"/>
    <mergeCell ref="AFX38:AFZ38"/>
    <mergeCell ref="AGB38:AGD38"/>
    <mergeCell ref="AGF38:AGH38"/>
    <mergeCell ref="AGJ38:AGL38"/>
    <mergeCell ref="AGN38:AGO38"/>
    <mergeCell ref="AGP38:AGR38"/>
    <mergeCell ref="AGS38:AGV38"/>
    <mergeCell ref="AFI42:AFK42"/>
    <mergeCell ref="AFL42:AFN42"/>
    <mergeCell ref="AFO42:AFQ42"/>
    <mergeCell ref="AFR42:AFT42"/>
    <mergeCell ref="AFU42:AFW42"/>
    <mergeCell ref="AFX42:AFZ42"/>
    <mergeCell ref="AGB42:AGD42"/>
    <mergeCell ref="AGF42:AGH42"/>
    <mergeCell ref="AGJ42:AGL42"/>
    <mergeCell ref="AGN42:AGO42"/>
    <mergeCell ref="AGP42:AGR42"/>
    <mergeCell ref="AGS42:AGV42"/>
    <mergeCell ref="AEV41:AEW41"/>
    <mergeCell ref="AEX41:AEY41"/>
    <mergeCell ref="AEZ41:AFB41"/>
    <mergeCell ref="AFC41:AFE41"/>
    <mergeCell ref="AFF41:AFH41"/>
    <mergeCell ref="AFI41:AFK41"/>
    <mergeCell ref="AFL41:AFN41"/>
    <mergeCell ref="AFO41:AFQ41"/>
    <mergeCell ref="AFR41:AFT41"/>
    <mergeCell ref="AFU41:AFW41"/>
    <mergeCell ref="AFX41:AFZ41"/>
    <mergeCell ref="AGB41:AGD41"/>
    <mergeCell ref="AGF41:AGH41"/>
    <mergeCell ref="AGJ41:AGL41"/>
    <mergeCell ref="AGN41:AGO41"/>
    <mergeCell ref="AGP41:AGR41"/>
    <mergeCell ref="AGS41:AGV41"/>
    <mergeCell ref="AEV40:AEW40"/>
    <mergeCell ref="AEX40:AEY40"/>
    <mergeCell ref="AEZ40:AFB40"/>
    <mergeCell ref="AFC40:AFE40"/>
    <mergeCell ref="AFF40:AFH40"/>
    <mergeCell ref="AFI40:AFK40"/>
    <mergeCell ref="AFL40:AFN40"/>
    <mergeCell ref="AFO40:AFQ40"/>
    <mergeCell ref="AFR40:AFT40"/>
    <mergeCell ref="AFU40:AFW40"/>
    <mergeCell ref="AFX40:AFZ40"/>
    <mergeCell ref="AGB40:AGD40"/>
    <mergeCell ref="AGF40:AGH40"/>
    <mergeCell ref="AGJ40:AGL40"/>
    <mergeCell ref="AGN40:AGO40"/>
    <mergeCell ref="AGP40:AGR40"/>
    <mergeCell ref="AGS40:AGV40"/>
    <mergeCell ref="AET47:AEY47"/>
    <mergeCell ref="AEZ47:AFW47"/>
    <mergeCell ref="AFX47:AGE47"/>
    <mergeCell ref="AGF47:AGM47"/>
    <mergeCell ref="AGN47:AGV47"/>
    <mergeCell ref="AEV50:AGV50"/>
    <mergeCell ref="AEV45:AEW45"/>
    <mergeCell ref="AEX45:AEY45"/>
    <mergeCell ref="AEZ45:AFB45"/>
    <mergeCell ref="AFC45:AFE45"/>
    <mergeCell ref="AFF45:AFH45"/>
    <mergeCell ref="AFI45:AFK45"/>
    <mergeCell ref="AFL45:AFN45"/>
    <mergeCell ref="AFO45:AFQ45"/>
    <mergeCell ref="AFR45:AFT45"/>
    <mergeCell ref="AFU45:AFW45"/>
    <mergeCell ref="AFX45:AFZ45"/>
    <mergeCell ref="AGB45:AGD45"/>
    <mergeCell ref="AGF45:AGH45"/>
    <mergeCell ref="AGJ45:AGL45"/>
    <mergeCell ref="AGN45:AGO45"/>
    <mergeCell ref="AGP45:AGR45"/>
    <mergeCell ref="AGS45:AGV45"/>
    <mergeCell ref="AEV44:AEW44"/>
    <mergeCell ref="AEX44:AEY44"/>
    <mergeCell ref="AEZ44:AFB44"/>
    <mergeCell ref="AFC44:AFE44"/>
    <mergeCell ref="AFF44:AFH44"/>
    <mergeCell ref="AFI44:AFK44"/>
    <mergeCell ref="AFL44:AFN44"/>
    <mergeCell ref="AFO44:AFQ44"/>
    <mergeCell ref="AFR44:AFT44"/>
    <mergeCell ref="AFU44:AFW44"/>
    <mergeCell ref="AFX44:AFZ44"/>
    <mergeCell ref="AGB44:AGD44"/>
    <mergeCell ref="AGF44:AGH44"/>
    <mergeCell ref="AGJ44:AGL44"/>
    <mergeCell ref="AGN44:AGO44"/>
    <mergeCell ref="AGP44:AGR44"/>
    <mergeCell ref="AGS44:AGV44"/>
    <mergeCell ref="AIK3:AIM3"/>
    <mergeCell ref="AIN3:AIY3"/>
    <mergeCell ref="AGX4:AGZ5"/>
    <mergeCell ref="AHA4:AIF5"/>
    <mergeCell ref="AIH4:AIM5"/>
    <mergeCell ref="AIN4:AIQ5"/>
    <mergeCell ref="AIS4:AIV5"/>
    <mergeCell ref="AIW4:AIX5"/>
    <mergeCell ref="AIY4:AIY5"/>
    <mergeCell ref="AGW7:AIY7"/>
    <mergeCell ref="AGW8:AGW12"/>
    <mergeCell ref="AGX8:AGX12"/>
    <mergeCell ref="AGY8:AGZ12"/>
    <mergeCell ref="AHA8:AHB12"/>
    <mergeCell ref="AHC8:AHN8"/>
    <mergeCell ref="AHO8:AHZ8"/>
    <mergeCell ref="AIA8:AIP8"/>
    <mergeCell ref="AIQ8:AIU8"/>
    <mergeCell ref="AIV8:AIY12"/>
    <mergeCell ref="AHC9:AHH9"/>
    <mergeCell ref="AHI9:AHN9"/>
    <mergeCell ref="AHO9:AHT9"/>
    <mergeCell ref="AHU9:AHZ9"/>
    <mergeCell ref="AIA9:AIH9"/>
    <mergeCell ref="AII9:AIP9"/>
    <mergeCell ref="AIQ9:AIU9"/>
    <mergeCell ref="AHC10:AHE12"/>
    <mergeCell ref="AHF10:AHH12"/>
    <mergeCell ref="AHI10:AHK12"/>
    <mergeCell ref="AHL10:AHN12"/>
    <mergeCell ref="AHO10:AHQ12"/>
    <mergeCell ref="AHR10:AHT12"/>
    <mergeCell ref="AET46:AEY46"/>
    <mergeCell ref="AEZ46:AFE46"/>
    <mergeCell ref="AFF46:AFK46"/>
    <mergeCell ref="AFL46:AFQ46"/>
    <mergeCell ref="AFR46:AFW46"/>
    <mergeCell ref="AFX46:AGE46"/>
    <mergeCell ref="AGF46:AGM46"/>
    <mergeCell ref="AGN46:AGO46"/>
    <mergeCell ref="AGP46:AGR46"/>
    <mergeCell ref="AGS46:AGV46"/>
    <mergeCell ref="AEV43:AEW43"/>
    <mergeCell ref="AEX43:AEY43"/>
    <mergeCell ref="AEZ43:AFB43"/>
    <mergeCell ref="AFC43:AFE43"/>
    <mergeCell ref="AFF43:AFH43"/>
    <mergeCell ref="AFI43:AFK43"/>
    <mergeCell ref="AFL43:AFN43"/>
    <mergeCell ref="AFO43:AFQ43"/>
    <mergeCell ref="AFR43:AFT43"/>
    <mergeCell ref="AFU43:AFW43"/>
    <mergeCell ref="AFX43:AFZ43"/>
    <mergeCell ref="AGB43:AGD43"/>
    <mergeCell ref="AGF43:AGH43"/>
    <mergeCell ref="AGJ43:AGL43"/>
    <mergeCell ref="AGN43:AGO43"/>
    <mergeCell ref="AGP43:AGR43"/>
    <mergeCell ref="AGS43:AGV43"/>
    <mergeCell ref="AEV42:AEW42"/>
    <mergeCell ref="AEX42:AEY42"/>
    <mergeCell ref="AEZ42:AFB42"/>
    <mergeCell ref="AFC42:AFE42"/>
    <mergeCell ref="AFF42:AFH42"/>
    <mergeCell ref="AIV13:AIY13"/>
    <mergeCell ref="AGY15:AGZ15"/>
    <mergeCell ref="AHA15:AHB15"/>
    <mergeCell ref="AHC15:AHE15"/>
    <mergeCell ref="AHF15:AHH15"/>
    <mergeCell ref="AHI15:AHK15"/>
    <mergeCell ref="AHL15:AHN15"/>
    <mergeCell ref="AHO15:AHQ15"/>
    <mergeCell ref="AHR15:AHT15"/>
    <mergeCell ref="AHU15:AHW15"/>
    <mergeCell ref="AHX15:AHZ15"/>
    <mergeCell ref="AIA15:AIC15"/>
    <mergeCell ref="AIE15:AIG15"/>
    <mergeCell ref="AII15:AIK15"/>
    <mergeCell ref="AIM15:AIO15"/>
    <mergeCell ref="AIQ15:AIR15"/>
    <mergeCell ref="AIS15:AIU15"/>
    <mergeCell ref="AIV15:AIY15"/>
    <mergeCell ref="AHU10:AHW12"/>
    <mergeCell ref="AHX10:AHZ12"/>
    <mergeCell ref="AIA10:AIC12"/>
    <mergeCell ref="AID10:AID13"/>
    <mergeCell ref="AIE10:AIG12"/>
    <mergeCell ref="AIH10:AIH13"/>
    <mergeCell ref="AII10:AIK12"/>
    <mergeCell ref="AIL10:AIL13"/>
    <mergeCell ref="AIM10:AIO12"/>
    <mergeCell ref="AIP10:AIP13"/>
    <mergeCell ref="AIQ10:AIR12"/>
    <mergeCell ref="AIS10:AIU12"/>
    <mergeCell ref="AGY13:AGZ13"/>
    <mergeCell ref="AHA13:AHB13"/>
    <mergeCell ref="AIA13:AIC13"/>
    <mergeCell ref="AIE13:AIG13"/>
    <mergeCell ref="AII13:AIK13"/>
    <mergeCell ref="AIM13:AIO13"/>
    <mergeCell ref="AIQ13:AIR13"/>
    <mergeCell ref="AIS13:AIU13"/>
    <mergeCell ref="AGY17:AGZ17"/>
    <mergeCell ref="AHA17:AHB17"/>
    <mergeCell ref="AHC17:AHE17"/>
    <mergeCell ref="AHF17:AHH17"/>
    <mergeCell ref="AHI17:AHK17"/>
    <mergeCell ref="AHL17:AHN17"/>
    <mergeCell ref="AHO17:AHQ17"/>
    <mergeCell ref="AHR17:AHT17"/>
    <mergeCell ref="AHU17:AHW17"/>
    <mergeCell ref="AHX17:AHZ17"/>
    <mergeCell ref="AIA17:AIC17"/>
    <mergeCell ref="AIE17:AIG17"/>
    <mergeCell ref="AII17:AIK17"/>
    <mergeCell ref="AIM17:AIO17"/>
    <mergeCell ref="AIQ17:AIR17"/>
    <mergeCell ref="AIS17:AIU17"/>
    <mergeCell ref="AIV17:AIY17"/>
    <mergeCell ref="AGY16:AGZ16"/>
    <mergeCell ref="AHA16:AHB16"/>
    <mergeCell ref="AHC16:AHE16"/>
    <mergeCell ref="AHF16:AHH16"/>
    <mergeCell ref="AHI16:AHK16"/>
    <mergeCell ref="AHL16:AHN16"/>
    <mergeCell ref="AHO16:AHQ16"/>
    <mergeCell ref="AHR16:AHT16"/>
    <mergeCell ref="AHU16:AHW16"/>
    <mergeCell ref="AHX16:AHZ16"/>
    <mergeCell ref="AIA16:AIC16"/>
    <mergeCell ref="AIE16:AIG16"/>
    <mergeCell ref="AII16:AIK16"/>
    <mergeCell ref="AIM16:AIO16"/>
    <mergeCell ref="AIQ16:AIR16"/>
    <mergeCell ref="AIS16:AIU16"/>
    <mergeCell ref="AIV16:AIY16"/>
    <mergeCell ref="AGY19:AGZ19"/>
    <mergeCell ref="AHA19:AHB19"/>
    <mergeCell ref="AHC19:AHE19"/>
    <mergeCell ref="AHF19:AHH19"/>
    <mergeCell ref="AHI19:AHK19"/>
    <mergeCell ref="AHL19:AHN19"/>
    <mergeCell ref="AHO19:AHQ19"/>
    <mergeCell ref="AHR19:AHT19"/>
    <mergeCell ref="AHU19:AHW19"/>
    <mergeCell ref="AHX19:AHZ19"/>
    <mergeCell ref="AIA19:AIC19"/>
    <mergeCell ref="AIE19:AIG19"/>
    <mergeCell ref="AII19:AIK19"/>
    <mergeCell ref="AIM19:AIO19"/>
    <mergeCell ref="AIQ19:AIR19"/>
    <mergeCell ref="AIS19:AIU19"/>
    <mergeCell ref="AIV19:AIY19"/>
    <mergeCell ref="AGY18:AGZ18"/>
    <mergeCell ref="AHA18:AHB18"/>
    <mergeCell ref="AHC18:AHE18"/>
    <mergeCell ref="AHF18:AHH18"/>
    <mergeCell ref="AHI18:AHK18"/>
    <mergeCell ref="AHL18:AHN18"/>
    <mergeCell ref="AHO18:AHQ18"/>
    <mergeCell ref="AHR18:AHT18"/>
    <mergeCell ref="AHU18:AHW18"/>
    <mergeCell ref="AHX18:AHZ18"/>
    <mergeCell ref="AIA18:AIC18"/>
    <mergeCell ref="AIE18:AIG18"/>
    <mergeCell ref="AII18:AIK18"/>
    <mergeCell ref="AIM18:AIO18"/>
    <mergeCell ref="AIQ18:AIR18"/>
    <mergeCell ref="AIS18:AIU18"/>
    <mergeCell ref="AIV18:AIY18"/>
    <mergeCell ref="AGY21:AGZ21"/>
    <mergeCell ref="AHA21:AHB21"/>
    <mergeCell ref="AHC21:AHE21"/>
    <mergeCell ref="AHF21:AHH21"/>
    <mergeCell ref="AHI21:AHK21"/>
    <mergeCell ref="AHL21:AHN21"/>
    <mergeCell ref="AHO21:AHQ21"/>
    <mergeCell ref="AHR21:AHT21"/>
    <mergeCell ref="AHU21:AHW21"/>
    <mergeCell ref="AHX21:AHZ21"/>
    <mergeCell ref="AIA21:AIC21"/>
    <mergeCell ref="AIE21:AIG21"/>
    <mergeCell ref="AII21:AIK21"/>
    <mergeCell ref="AIM21:AIO21"/>
    <mergeCell ref="AIQ21:AIR21"/>
    <mergeCell ref="AIS21:AIU21"/>
    <mergeCell ref="AIV21:AIY21"/>
    <mergeCell ref="AGY20:AGZ20"/>
    <mergeCell ref="AHA20:AHB20"/>
    <mergeCell ref="AHC20:AHE20"/>
    <mergeCell ref="AHF20:AHH20"/>
    <mergeCell ref="AHI20:AHK20"/>
    <mergeCell ref="AHL20:AHN20"/>
    <mergeCell ref="AHO20:AHQ20"/>
    <mergeCell ref="AHR20:AHT20"/>
    <mergeCell ref="AHU20:AHW20"/>
    <mergeCell ref="AHX20:AHZ20"/>
    <mergeCell ref="AIA20:AIC20"/>
    <mergeCell ref="AIE20:AIG20"/>
    <mergeCell ref="AII20:AIK20"/>
    <mergeCell ref="AIM20:AIO20"/>
    <mergeCell ref="AIQ20:AIR20"/>
    <mergeCell ref="AIS20:AIU20"/>
    <mergeCell ref="AIV20:AIY20"/>
    <mergeCell ref="AGY23:AGZ23"/>
    <mergeCell ref="AHA23:AHB23"/>
    <mergeCell ref="AHC23:AHE23"/>
    <mergeCell ref="AHF23:AHH23"/>
    <mergeCell ref="AHI23:AHK23"/>
    <mergeCell ref="AHL23:AHN23"/>
    <mergeCell ref="AHO23:AHQ23"/>
    <mergeCell ref="AHR23:AHT23"/>
    <mergeCell ref="AHU23:AHW23"/>
    <mergeCell ref="AHX23:AHZ23"/>
    <mergeCell ref="AIA23:AIC23"/>
    <mergeCell ref="AIE23:AIG23"/>
    <mergeCell ref="AII23:AIK23"/>
    <mergeCell ref="AIM23:AIO23"/>
    <mergeCell ref="AIQ23:AIR23"/>
    <mergeCell ref="AIS23:AIU23"/>
    <mergeCell ref="AIV23:AIY23"/>
    <mergeCell ref="AGY22:AGZ22"/>
    <mergeCell ref="AHA22:AHB22"/>
    <mergeCell ref="AHC22:AHE22"/>
    <mergeCell ref="AHF22:AHH22"/>
    <mergeCell ref="AHI22:AHK22"/>
    <mergeCell ref="AHL22:AHN22"/>
    <mergeCell ref="AHO22:AHQ22"/>
    <mergeCell ref="AHR22:AHT22"/>
    <mergeCell ref="AHU22:AHW22"/>
    <mergeCell ref="AHX22:AHZ22"/>
    <mergeCell ref="AIA22:AIC22"/>
    <mergeCell ref="AIE22:AIG22"/>
    <mergeCell ref="AII22:AIK22"/>
    <mergeCell ref="AIM22:AIO22"/>
    <mergeCell ref="AIQ22:AIR22"/>
    <mergeCell ref="AIS22:AIU22"/>
    <mergeCell ref="AIV22:AIY22"/>
    <mergeCell ref="AGY25:AGZ25"/>
    <mergeCell ref="AHA25:AHB25"/>
    <mergeCell ref="AHC25:AHE25"/>
    <mergeCell ref="AHF25:AHH25"/>
    <mergeCell ref="AHI25:AHK25"/>
    <mergeCell ref="AHL25:AHN25"/>
    <mergeCell ref="AHO25:AHQ25"/>
    <mergeCell ref="AHR25:AHT25"/>
    <mergeCell ref="AHU25:AHW25"/>
    <mergeCell ref="AHX25:AHZ25"/>
    <mergeCell ref="AIA25:AIC25"/>
    <mergeCell ref="AIE25:AIG25"/>
    <mergeCell ref="AII25:AIK25"/>
    <mergeCell ref="AIM25:AIO25"/>
    <mergeCell ref="AIQ25:AIR25"/>
    <mergeCell ref="AIS25:AIU25"/>
    <mergeCell ref="AIV25:AIY25"/>
    <mergeCell ref="AGY24:AGZ24"/>
    <mergeCell ref="AHA24:AHB24"/>
    <mergeCell ref="AHC24:AHE24"/>
    <mergeCell ref="AHF24:AHH24"/>
    <mergeCell ref="AHI24:AHK24"/>
    <mergeCell ref="AHL24:AHN24"/>
    <mergeCell ref="AHO24:AHQ24"/>
    <mergeCell ref="AHR24:AHT24"/>
    <mergeCell ref="AHU24:AHW24"/>
    <mergeCell ref="AHX24:AHZ24"/>
    <mergeCell ref="AIA24:AIC24"/>
    <mergeCell ref="AIE24:AIG24"/>
    <mergeCell ref="AII24:AIK24"/>
    <mergeCell ref="AIM24:AIO24"/>
    <mergeCell ref="AIQ24:AIR24"/>
    <mergeCell ref="AIS24:AIU24"/>
    <mergeCell ref="AIV24:AIY24"/>
    <mergeCell ref="AGY27:AGZ27"/>
    <mergeCell ref="AHA27:AHB27"/>
    <mergeCell ref="AHC27:AHE27"/>
    <mergeCell ref="AHF27:AHH27"/>
    <mergeCell ref="AHI27:AHK27"/>
    <mergeCell ref="AHL27:AHN27"/>
    <mergeCell ref="AHO27:AHQ27"/>
    <mergeCell ref="AHR27:AHT27"/>
    <mergeCell ref="AHU27:AHW27"/>
    <mergeCell ref="AHX27:AHZ27"/>
    <mergeCell ref="AIA27:AIC27"/>
    <mergeCell ref="AIE27:AIG27"/>
    <mergeCell ref="AII27:AIK27"/>
    <mergeCell ref="AIM27:AIO27"/>
    <mergeCell ref="AIQ27:AIR27"/>
    <mergeCell ref="AIS27:AIU27"/>
    <mergeCell ref="AIV27:AIY27"/>
    <mergeCell ref="AGY26:AGZ26"/>
    <mergeCell ref="AHA26:AHB26"/>
    <mergeCell ref="AHC26:AHE26"/>
    <mergeCell ref="AHF26:AHH26"/>
    <mergeCell ref="AHI26:AHK26"/>
    <mergeCell ref="AHL26:AHN26"/>
    <mergeCell ref="AHO26:AHQ26"/>
    <mergeCell ref="AHR26:AHT26"/>
    <mergeCell ref="AHU26:AHW26"/>
    <mergeCell ref="AHX26:AHZ26"/>
    <mergeCell ref="AIA26:AIC26"/>
    <mergeCell ref="AIE26:AIG26"/>
    <mergeCell ref="AII26:AIK26"/>
    <mergeCell ref="AIM26:AIO26"/>
    <mergeCell ref="AIQ26:AIR26"/>
    <mergeCell ref="AIS26:AIU26"/>
    <mergeCell ref="AIV26:AIY26"/>
    <mergeCell ref="AGY29:AGZ29"/>
    <mergeCell ref="AHA29:AHB29"/>
    <mergeCell ref="AHC29:AHE29"/>
    <mergeCell ref="AHF29:AHH29"/>
    <mergeCell ref="AHI29:AHK29"/>
    <mergeCell ref="AHL29:AHN29"/>
    <mergeCell ref="AHO29:AHQ29"/>
    <mergeCell ref="AHR29:AHT29"/>
    <mergeCell ref="AHU29:AHW29"/>
    <mergeCell ref="AHX29:AHZ29"/>
    <mergeCell ref="AIA29:AIC29"/>
    <mergeCell ref="AIE29:AIG29"/>
    <mergeCell ref="AII29:AIK29"/>
    <mergeCell ref="AIM29:AIO29"/>
    <mergeCell ref="AIQ29:AIR29"/>
    <mergeCell ref="AIS29:AIU29"/>
    <mergeCell ref="AIV29:AIY29"/>
    <mergeCell ref="AGY28:AGZ28"/>
    <mergeCell ref="AHA28:AHB28"/>
    <mergeCell ref="AHC28:AHE28"/>
    <mergeCell ref="AHF28:AHH28"/>
    <mergeCell ref="AHI28:AHK28"/>
    <mergeCell ref="AHL28:AHN28"/>
    <mergeCell ref="AHO28:AHQ28"/>
    <mergeCell ref="AHR28:AHT28"/>
    <mergeCell ref="AHU28:AHW28"/>
    <mergeCell ref="AHX28:AHZ28"/>
    <mergeCell ref="AIA28:AIC28"/>
    <mergeCell ref="AIE28:AIG28"/>
    <mergeCell ref="AII28:AIK28"/>
    <mergeCell ref="AIM28:AIO28"/>
    <mergeCell ref="AIQ28:AIR28"/>
    <mergeCell ref="AIS28:AIU28"/>
    <mergeCell ref="AIV28:AIY28"/>
    <mergeCell ref="AGY31:AGZ31"/>
    <mergeCell ref="AHA31:AHB31"/>
    <mergeCell ref="AHC31:AHE31"/>
    <mergeCell ref="AHF31:AHH31"/>
    <mergeCell ref="AHI31:AHK31"/>
    <mergeCell ref="AHL31:AHN31"/>
    <mergeCell ref="AHO31:AHQ31"/>
    <mergeCell ref="AHR31:AHT31"/>
    <mergeCell ref="AHU31:AHW31"/>
    <mergeCell ref="AHX31:AHZ31"/>
    <mergeCell ref="AIA31:AIC31"/>
    <mergeCell ref="AIE31:AIG31"/>
    <mergeCell ref="AII31:AIK31"/>
    <mergeCell ref="AIM31:AIO31"/>
    <mergeCell ref="AIQ31:AIR31"/>
    <mergeCell ref="AIS31:AIU31"/>
    <mergeCell ref="AIV31:AIY31"/>
    <mergeCell ref="AGY30:AGZ30"/>
    <mergeCell ref="AHA30:AHB30"/>
    <mergeCell ref="AHC30:AHE30"/>
    <mergeCell ref="AHF30:AHH30"/>
    <mergeCell ref="AHI30:AHK30"/>
    <mergeCell ref="AHL30:AHN30"/>
    <mergeCell ref="AHO30:AHQ30"/>
    <mergeCell ref="AHR30:AHT30"/>
    <mergeCell ref="AHU30:AHW30"/>
    <mergeCell ref="AHX30:AHZ30"/>
    <mergeCell ref="AIA30:AIC30"/>
    <mergeCell ref="AIE30:AIG30"/>
    <mergeCell ref="AII30:AIK30"/>
    <mergeCell ref="AIM30:AIO30"/>
    <mergeCell ref="AIQ30:AIR30"/>
    <mergeCell ref="AIS30:AIU30"/>
    <mergeCell ref="AIV30:AIY30"/>
    <mergeCell ref="AGY33:AGZ33"/>
    <mergeCell ref="AHA33:AHB33"/>
    <mergeCell ref="AHC33:AHE33"/>
    <mergeCell ref="AHF33:AHH33"/>
    <mergeCell ref="AHI33:AHK33"/>
    <mergeCell ref="AHL33:AHN33"/>
    <mergeCell ref="AHO33:AHQ33"/>
    <mergeCell ref="AHR33:AHT33"/>
    <mergeCell ref="AHU33:AHW33"/>
    <mergeCell ref="AHX33:AHZ33"/>
    <mergeCell ref="AIA33:AIC33"/>
    <mergeCell ref="AIE33:AIG33"/>
    <mergeCell ref="AII33:AIK33"/>
    <mergeCell ref="AIM33:AIO33"/>
    <mergeCell ref="AIQ33:AIR33"/>
    <mergeCell ref="AIS33:AIU33"/>
    <mergeCell ref="AIV33:AIY33"/>
    <mergeCell ref="AGY32:AGZ32"/>
    <mergeCell ref="AHA32:AHB32"/>
    <mergeCell ref="AHC32:AHE32"/>
    <mergeCell ref="AHF32:AHH32"/>
    <mergeCell ref="AHI32:AHK32"/>
    <mergeCell ref="AHL32:AHN32"/>
    <mergeCell ref="AHO32:AHQ32"/>
    <mergeCell ref="AHR32:AHT32"/>
    <mergeCell ref="AHU32:AHW32"/>
    <mergeCell ref="AHX32:AHZ32"/>
    <mergeCell ref="AIA32:AIC32"/>
    <mergeCell ref="AIE32:AIG32"/>
    <mergeCell ref="AII32:AIK32"/>
    <mergeCell ref="AIM32:AIO32"/>
    <mergeCell ref="AIQ32:AIR32"/>
    <mergeCell ref="AIS32:AIU32"/>
    <mergeCell ref="AIV32:AIY32"/>
    <mergeCell ref="AGY35:AGZ35"/>
    <mergeCell ref="AHA35:AHB35"/>
    <mergeCell ref="AHC35:AHE35"/>
    <mergeCell ref="AHF35:AHH35"/>
    <mergeCell ref="AHI35:AHK35"/>
    <mergeCell ref="AHL35:AHN35"/>
    <mergeCell ref="AHO35:AHQ35"/>
    <mergeCell ref="AHR35:AHT35"/>
    <mergeCell ref="AHU35:AHW35"/>
    <mergeCell ref="AHX35:AHZ35"/>
    <mergeCell ref="AIA35:AIC35"/>
    <mergeCell ref="AIE35:AIG35"/>
    <mergeCell ref="AII35:AIK35"/>
    <mergeCell ref="AIM35:AIO35"/>
    <mergeCell ref="AIQ35:AIR35"/>
    <mergeCell ref="AIS35:AIU35"/>
    <mergeCell ref="AIV35:AIY35"/>
    <mergeCell ref="AGY34:AGZ34"/>
    <mergeCell ref="AHA34:AHB34"/>
    <mergeCell ref="AHC34:AHE34"/>
    <mergeCell ref="AHF34:AHH34"/>
    <mergeCell ref="AHI34:AHK34"/>
    <mergeCell ref="AHL34:AHN34"/>
    <mergeCell ref="AHO34:AHQ34"/>
    <mergeCell ref="AHR34:AHT34"/>
    <mergeCell ref="AHU34:AHW34"/>
    <mergeCell ref="AHX34:AHZ34"/>
    <mergeCell ref="AIA34:AIC34"/>
    <mergeCell ref="AIE34:AIG34"/>
    <mergeCell ref="AII34:AIK34"/>
    <mergeCell ref="AIM34:AIO34"/>
    <mergeCell ref="AIQ34:AIR34"/>
    <mergeCell ref="AIS34:AIU34"/>
    <mergeCell ref="AIV34:AIY34"/>
    <mergeCell ref="AGY37:AGZ37"/>
    <mergeCell ref="AHA37:AHB37"/>
    <mergeCell ref="AHC37:AHE37"/>
    <mergeCell ref="AHF37:AHH37"/>
    <mergeCell ref="AHI37:AHK37"/>
    <mergeCell ref="AHL37:AHN37"/>
    <mergeCell ref="AHO37:AHQ37"/>
    <mergeCell ref="AHR37:AHT37"/>
    <mergeCell ref="AHU37:AHW37"/>
    <mergeCell ref="AHX37:AHZ37"/>
    <mergeCell ref="AIA37:AIC37"/>
    <mergeCell ref="AIE37:AIG37"/>
    <mergeCell ref="AII37:AIK37"/>
    <mergeCell ref="AIM37:AIO37"/>
    <mergeCell ref="AIQ37:AIR37"/>
    <mergeCell ref="AIS37:AIU37"/>
    <mergeCell ref="AIV37:AIY37"/>
    <mergeCell ref="AGY36:AGZ36"/>
    <mergeCell ref="AHA36:AHB36"/>
    <mergeCell ref="AHC36:AHE36"/>
    <mergeCell ref="AHF36:AHH36"/>
    <mergeCell ref="AHI36:AHK36"/>
    <mergeCell ref="AHL36:AHN36"/>
    <mergeCell ref="AHO36:AHQ36"/>
    <mergeCell ref="AHR36:AHT36"/>
    <mergeCell ref="AHU36:AHW36"/>
    <mergeCell ref="AHX36:AHZ36"/>
    <mergeCell ref="AIA36:AIC36"/>
    <mergeCell ref="AIE36:AIG36"/>
    <mergeCell ref="AII36:AIK36"/>
    <mergeCell ref="AIM36:AIO36"/>
    <mergeCell ref="AIQ36:AIR36"/>
    <mergeCell ref="AIS36:AIU36"/>
    <mergeCell ref="AIV36:AIY36"/>
    <mergeCell ref="AGY39:AGZ39"/>
    <mergeCell ref="AHA39:AHB39"/>
    <mergeCell ref="AHC39:AHE39"/>
    <mergeCell ref="AHF39:AHH39"/>
    <mergeCell ref="AHI39:AHK39"/>
    <mergeCell ref="AHL39:AHN39"/>
    <mergeCell ref="AHO39:AHQ39"/>
    <mergeCell ref="AHR39:AHT39"/>
    <mergeCell ref="AHU39:AHW39"/>
    <mergeCell ref="AHX39:AHZ39"/>
    <mergeCell ref="AIA39:AIC39"/>
    <mergeCell ref="AIE39:AIG39"/>
    <mergeCell ref="AII39:AIK39"/>
    <mergeCell ref="AIM39:AIO39"/>
    <mergeCell ref="AIQ39:AIR39"/>
    <mergeCell ref="AIS39:AIU39"/>
    <mergeCell ref="AIV39:AIY39"/>
    <mergeCell ref="AGY38:AGZ38"/>
    <mergeCell ref="AHA38:AHB38"/>
    <mergeCell ref="AHC38:AHE38"/>
    <mergeCell ref="AHF38:AHH38"/>
    <mergeCell ref="AHI38:AHK38"/>
    <mergeCell ref="AHL38:AHN38"/>
    <mergeCell ref="AHO38:AHQ38"/>
    <mergeCell ref="AHR38:AHT38"/>
    <mergeCell ref="AHU38:AHW38"/>
    <mergeCell ref="AHX38:AHZ38"/>
    <mergeCell ref="AIA38:AIC38"/>
    <mergeCell ref="AIE38:AIG38"/>
    <mergeCell ref="AII38:AIK38"/>
    <mergeCell ref="AIM38:AIO38"/>
    <mergeCell ref="AIQ38:AIR38"/>
    <mergeCell ref="AIS38:AIU38"/>
    <mergeCell ref="AIV38:AIY38"/>
    <mergeCell ref="AHL42:AHN42"/>
    <mergeCell ref="AHO42:AHQ42"/>
    <mergeCell ref="AHR42:AHT42"/>
    <mergeCell ref="AHU42:AHW42"/>
    <mergeCell ref="AHX42:AHZ42"/>
    <mergeCell ref="AIA42:AIC42"/>
    <mergeCell ref="AIE42:AIG42"/>
    <mergeCell ref="AII42:AIK42"/>
    <mergeCell ref="AIM42:AIO42"/>
    <mergeCell ref="AIQ42:AIR42"/>
    <mergeCell ref="AIS42:AIU42"/>
    <mergeCell ref="AIV42:AIY42"/>
    <mergeCell ref="AGY41:AGZ41"/>
    <mergeCell ref="AHA41:AHB41"/>
    <mergeCell ref="AHC41:AHE41"/>
    <mergeCell ref="AHF41:AHH41"/>
    <mergeCell ref="AHI41:AHK41"/>
    <mergeCell ref="AHL41:AHN41"/>
    <mergeCell ref="AHO41:AHQ41"/>
    <mergeCell ref="AHR41:AHT41"/>
    <mergeCell ref="AHU41:AHW41"/>
    <mergeCell ref="AHX41:AHZ41"/>
    <mergeCell ref="AIA41:AIC41"/>
    <mergeCell ref="AIE41:AIG41"/>
    <mergeCell ref="AII41:AIK41"/>
    <mergeCell ref="AIM41:AIO41"/>
    <mergeCell ref="AIQ41:AIR41"/>
    <mergeCell ref="AIS41:AIU41"/>
    <mergeCell ref="AIV41:AIY41"/>
    <mergeCell ref="AGY40:AGZ40"/>
    <mergeCell ref="AHA40:AHB40"/>
    <mergeCell ref="AHC40:AHE40"/>
    <mergeCell ref="AHF40:AHH40"/>
    <mergeCell ref="AHI40:AHK40"/>
    <mergeCell ref="AHL40:AHN40"/>
    <mergeCell ref="AHO40:AHQ40"/>
    <mergeCell ref="AHR40:AHT40"/>
    <mergeCell ref="AHU40:AHW40"/>
    <mergeCell ref="AHX40:AHZ40"/>
    <mergeCell ref="AIA40:AIC40"/>
    <mergeCell ref="AIE40:AIG40"/>
    <mergeCell ref="AII40:AIK40"/>
    <mergeCell ref="AIM40:AIO40"/>
    <mergeCell ref="AIQ40:AIR40"/>
    <mergeCell ref="AIS40:AIU40"/>
    <mergeCell ref="AIV40:AIY40"/>
    <mergeCell ref="AGW47:AHB47"/>
    <mergeCell ref="AHC47:AHZ47"/>
    <mergeCell ref="AIA47:AIH47"/>
    <mergeCell ref="AII47:AIP47"/>
    <mergeCell ref="AIQ47:AIY47"/>
    <mergeCell ref="AGY50:AIY50"/>
    <mergeCell ref="AGY45:AGZ45"/>
    <mergeCell ref="AHA45:AHB45"/>
    <mergeCell ref="AHC45:AHE45"/>
    <mergeCell ref="AHF45:AHH45"/>
    <mergeCell ref="AHI45:AHK45"/>
    <mergeCell ref="AHL45:AHN45"/>
    <mergeCell ref="AHO45:AHQ45"/>
    <mergeCell ref="AHR45:AHT45"/>
    <mergeCell ref="AHU45:AHW45"/>
    <mergeCell ref="AHX45:AHZ45"/>
    <mergeCell ref="AIA45:AIC45"/>
    <mergeCell ref="AIE45:AIG45"/>
    <mergeCell ref="AII45:AIK45"/>
    <mergeCell ref="AIM45:AIO45"/>
    <mergeCell ref="AIQ45:AIR45"/>
    <mergeCell ref="AIS45:AIU45"/>
    <mergeCell ref="AIV45:AIY45"/>
    <mergeCell ref="AGY44:AGZ44"/>
    <mergeCell ref="AHA44:AHB44"/>
    <mergeCell ref="AHC44:AHE44"/>
    <mergeCell ref="AHF44:AHH44"/>
    <mergeCell ref="AHI44:AHK44"/>
    <mergeCell ref="AHL44:AHN44"/>
    <mergeCell ref="AHO44:AHQ44"/>
    <mergeCell ref="AHR44:AHT44"/>
    <mergeCell ref="AHU44:AHW44"/>
    <mergeCell ref="AHX44:AHZ44"/>
    <mergeCell ref="AIA44:AIC44"/>
    <mergeCell ref="AIE44:AIG44"/>
    <mergeCell ref="AII44:AIK44"/>
    <mergeCell ref="AIM44:AIO44"/>
    <mergeCell ref="AIQ44:AIR44"/>
    <mergeCell ref="AIS44:AIU44"/>
    <mergeCell ref="AIV44:AIY44"/>
    <mergeCell ref="AKN3:AKP3"/>
    <mergeCell ref="AKQ3:ALB3"/>
    <mergeCell ref="AJA4:AJC5"/>
    <mergeCell ref="AJD4:AKI5"/>
    <mergeCell ref="AKK4:AKP5"/>
    <mergeCell ref="AKQ4:AKT5"/>
    <mergeCell ref="AKV4:AKY5"/>
    <mergeCell ref="AKZ4:ALA5"/>
    <mergeCell ref="ALB4:ALB5"/>
    <mergeCell ref="AIZ7:ALB7"/>
    <mergeCell ref="AIZ8:AIZ12"/>
    <mergeCell ref="AJA8:AJA12"/>
    <mergeCell ref="AJB8:AJC12"/>
    <mergeCell ref="AJD8:AJE12"/>
    <mergeCell ref="AJF8:AJQ8"/>
    <mergeCell ref="AJR8:AKC8"/>
    <mergeCell ref="AKD8:AKS8"/>
    <mergeCell ref="AKT8:AKX8"/>
    <mergeCell ref="AKY8:ALB12"/>
    <mergeCell ref="AJF9:AJK9"/>
    <mergeCell ref="AJL9:AJQ9"/>
    <mergeCell ref="AJR9:AJW9"/>
    <mergeCell ref="AJX9:AKC9"/>
    <mergeCell ref="AKD9:AKK9"/>
    <mergeCell ref="AKL9:AKS9"/>
    <mergeCell ref="AKT9:AKX9"/>
    <mergeCell ref="AJF10:AJH12"/>
    <mergeCell ref="AJI10:AJK12"/>
    <mergeCell ref="AJL10:AJN12"/>
    <mergeCell ref="AJO10:AJQ12"/>
    <mergeCell ref="AJR10:AJT12"/>
    <mergeCell ref="AJU10:AJW12"/>
    <mergeCell ref="AGW46:AHB46"/>
    <mergeCell ref="AHC46:AHH46"/>
    <mergeCell ref="AHI46:AHN46"/>
    <mergeCell ref="AHO46:AHT46"/>
    <mergeCell ref="AHU46:AHZ46"/>
    <mergeCell ref="AIA46:AIH46"/>
    <mergeCell ref="AII46:AIP46"/>
    <mergeCell ref="AIQ46:AIR46"/>
    <mergeCell ref="AIS46:AIU46"/>
    <mergeCell ref="AIV46:AIY46"/>
    <mergeCell ref="AGY43:AGZ43"/>
    <mergeCell ref="AHA43:AHB43"/>
    <mergeCell ref="AHC43:AHE43"/>
    <mergeCell ref="AHF43:AHH43"/>
    <mergeCell ref="AHI43:AHK43"/>
    <mergeCell ref="AHL43:AHN43"/>
    <mergeCell ref="AHO43:AHQ43"/>
    <mergeCell ref="AHR43:AHT43"/>
    <mergeCell ref="AHU43:AHW43"/>
    <mergeCell ref="AHX43:AHZ43"/>
    <mergeCell ref="AIA43:AIC43"/>
    <mergeCell ref="AIE43:AIG43"/>
    <mergeCell ref="AII43:AIK43"/>
    <mergeCell ref="AIM43:AIO43"/>
    <mergeCell ref="AIQ43:AIR43"/>
    <mergeCell ref="AIS43:AIU43"/>
    <mergeCell ref="AIV43:AIY43"/>
    <mergeCell ref="AGY42:AGZ42"/>
    <mergeCell ref="AHA42:AHB42"/>
    <mergeCell ref="AHC42:AHE42"/>
    <mergeCell ref="AHF42:AHH42"/>
    <mergeCell ref="AHI42:AHK42"/>
    <mergeCell ref="AKY13:ALB13"/>
    <mergeCell ref="AJB15:AJC15"/>
    <mergeCell ref="AJD15:AJE15"/>
    <mergeCell ref="AJF15:AJH15"/>
    <mergeCell ref="AJI15:AJK15"/>
    <mergeCell ref="AJL15:AJN15"/>
    <mergeCell ref="AJO15:AJQ15"/>
    <mergeCell ref="AJR15:AJT15"/>
    <mergeCell ref="AJU15:AJW15"/>
    <mergeCell ref="AJX15:AJZ15"/>
    <mergeCell ref="AKA15:AKC15"/>
    <mergeCell ref="AKD15:AKF15"/>
    <mergeCell ref="AKH15:AKJ15"/>
    <mergeCell ref="AKL15:AKN15"/>
    <mergeCell ref="AKP15:AKR15"/>
    <mergeCell ref="AKT15:AKU15"/>
    <mergeCell ref="AKV15:AKX15"/>
    <mergeCell ref="AKY15:ALB15"/>
    <mergeCell ref="AJX10:AJZ12"/>
    <mergeCell ref="AKA10:AKC12"/>
    <mergeCell ref="AKD10:AKF12"/>
    <mergeCell ref="AKG10:AKG13"/>
    <mergeCell ref="AKH10:AKJ12"/>
    <mergeCell ref="AKK10:AKK13"/>
    <mergeCell ref="AKL10:AKN12"/>
    <mergeCell ref="AKO10:AKO13"/>
    <mergeCell ref="AKP10:AKR12"/>
    <mergeCell ref="AKS10:AKS13"/>
    <mergeCell ref="AKT10:AKU12"/>
    <mergeCell ref="AKV10:AKX12"/>
    <mergeCell ref="AJB13:AJC13"/>
    <mergeCell ref="AJD13:AJE13"/>
    <mergeCell ref="AKD13:AKF13"/>
    <mergeCell ref="AKH13:AKJ13"/>
    <mergeCell ref="AKL13:AKN13"/>
    <mergeCell ref="AKP13:AKR13"/>
    <mergeCell ref="AKT13:AKU13"/>
    <mergeCell ref="AKV13:AKX13"/>
    <mergeCell ref="AJB17:AJC17"/>
    <mergeCell ref="AJD17:AJE17"/>
    <mergeCell ref="AJF17:AJH17"/>
    <mergeCell ref="AJI17:AJK17"/>
    <mergeCell ref="AJL17:AJN17"/>
    <mergeCell ref="AJO17:AJQ17"/>
    <mergeCell ref="AJR17:AJT17"/>
    <mergeCell ref="AJU17:AJW17"/>
    <mergeCell ref="AJX17:AJZ17"/>
    <mergeCell ref="AKA17:AKC17"/>
    <mergeCell ref="AKD17:AKF17"/>
    <mergeCell ref="AKH17:AKJ17"/>
    <mergeCell ref="AKL17:AKN17"/>
    <mergeCell ref="AKP17:AKR17"/>
    <mergeCell ref="AKT17:AKU17"/>
    <mergeCell ref="AKV17:AKX17"/>
    <mergeCell ref="AKY17:ALB17"/>
    <mergeCell ref="AJB16:AJC16"/>
    <mergeCell ref="AJD16:AJE16"/>
    <mergeCell ref="AJF16:AJH16"/>
    <mergeCell ref="AJI16:AJK16"/>
    <mergeCell ref="AJL16:AJN16"/>
    <mergeCell ref="AJO16:AJQ16"/>
    <mergeCell ref="AJR16:AJT16"/>
    <mergeCell ref="AJU16:AJW16"/>
    <mergeCell ref="AJX16:AJZ16"/>
    <mergeCell ref="AKA16:AKC16"/>
    <mergeCell ref="AKD16:AKF16"/>
    <mergeCell ref="AKH16:AKJ16"/>
    <mergeCell ref="AKL16:AKN16"/>
    <mergeCell ref="AKP16:AKR16"/>
    <mergeCell ref="AKT16:AKU16"/>
    <mergeCell ref="AKV16:AKX16"/>
    <mergeCell ref="AKY16:ALB16"/>
    <mergeCell ref="AJB19:AJC19"/>
    <mergeCell ref="AJD19:AJE19"/>
    <mergeCell ref="AJF19:AJH19"/>
    <mergeCell ref="AJI19:AJK19"/>
    <mergeCell ref="AJL19:AJN19"/>
    <mergeCell ref="AJO19:AJQ19"/>
    <mergeCell ref="AJR19:AJT19"/>
    <mergeCell ref="AJU19:AJW19"/>
    <mergeCell ref="AJX19:AJZ19"/>
    <mergeCell ref="AKA19:AKC19"/>
    <mergeCell ref="AKD19:AKF19"/>
    <mergeCell ref="AKH19:AKJ19"/>
    <mergeCell ref="AKL19:AKN19"/>
    <mergeCell ref="AKP19:AKR19"/>
    <mergeCell ref="AKT19:AKU19"/>
    <mergeCell ref="AKV19:AKX19"/>
    <mergeCell ref="AKY19:ALB19"/>
    <mergeCell ref="AJB18:AJC18"/>
    <mergeCell ref="AJD18:AJE18"/>
    <mergeCell ref="AJF18:AJH18"/>
    <mergeCell ref="AJI18:AJK18"/>
    <mergeCell ref="AJL18:AJN18"/>
    <mergeCell ref="AJO18:AJQ18"/>
    <mergeCell ref="AJR18:AJT18"/>
    <mergeCell ref="AJU18:AJW18"/>
    <mergeCell ref="AJX18:AJZ18"/>
    <mergeCell ref="AKA18:AKC18"/>
    <mergeCell ref="AKD18:AKF18"/>
    <mergeCell ref="AKH18:AKJ18"/>
    <mergeCell ref="AKL18:AKN18"/>
    <mergeCell ref="AKP18:AKR18"/>
    <mergeCell ref="AKT18:AKU18"/>
    <mergeCell ref="AKV18:AKX18"/>
    <mergeCell ref="AKY18:ALB18"/>
    <mergeCell ref="AJB21:AJC21"/>
    <mergeCell ref="AJD21:AJE21"/>
    <mergeCell ref="AJF21:AJH21"/>
    <mergeCell ref="AJI21:AJK21"/>
    <mergeCell ref="AJL21:AJN21"/>
    <mergeCell ref="AJO21:AJQ21"/>
    <mergeCell ref="AJR21:AJT21"/>
    <mergeCell ref="AJU21:AJW21"/>
    <mergeCell ref="AJX21:AJZ21"/>
    <mergeCell ref="AKA21:AKC21"/>
    <mergeCell ref="AKD21:AKF21"/>
    <mergeCell ref="AKH21:AKJ21"/>
    <mergeCell ref="AKL21:AKN21"/>
    <mergeCell ref="AKP21:AKR21"/>
    <mergeCell ref="AKT21:AKU21"/>
    <mergeCell ref="AKV21:AKX21"/>
    <mergeCell ref="AKY21:ALB21"/>
    <mergeCell ref="AJB20:AJC20"/>
    <mergeCell ref="AJD20:AJE20"/>
    <mergeCell ref="AJF20:AJH20"/>
    <mergeCell ref="AJI20:AJK20"/>
    <mergeCell ref="AJL20:AJN20"/>
    <mergeCell ref="AJO20:AJQ20"/>
    <mergeCell ref="AJR20:AJT20"/>
    <mergeCell ref="AJU20:AJW20"/>
    <mergeCell ref="AJX20:AJZ20"/>
    <mergeCell ref="AKA20:AKC20"/>
    <mergeCell ref="AKD20:AKF20"/>
    <mergeCell ref="AKH20:AKJ20"/>
    <mergeCell ref="AKL20:AKN20"/>
    <mergeCell ref="AKP20:AKR20"/>
    <mergeCell ref="AKT20:AKU20"/>
    <mergeCell ref="AKV20:AKX20"/>
    <mergeCell ref="AKY20:ALB20"/>
    <mergeCell ref="AJB23:AJC23"/>
    <mergeCell ref="AJD23:AJE23"/>
    <mergeCell ref="AJF23:AJH23"/>
    <mergeCell ref="AJI23:AJK23"/>
    <mergeCell ref="AJL23:AJN23"/>
    <mergeCell ref="AJO23:AJQ23"/>
    <mergeCell ref="AJR23:AJT23"/>
    <mergeCell ref="AJU23:AJW23"/>
    <mergeCell ref="AJX23:AJZ23"/>
    <mergeCell ref="AKA23:AKC23"/>
    <mergeCell ref="AKD23:AKF23"/>
    <mergeCell ref="AKH23:AKJ23"/>
    <mergeCell ref="AKL23:AKN23"/>
    <mergeCell ref="AKP23:AKR23"/>
    <mergeCell ref="AKT23:AKU23"/>
    <mergeCell ref="AKV23:AKX23"/>
    <mergeCell ref="AKY23:ALB23"/>
    <mergeCell ref="AJB22:AJC22"/>
    <mergeCell ref="AJD22:AJE22"/>
    <mergeCell ref="AJF22:AJH22"/>
    <mergeCell ref="AJI22:AJK22"/>
    <mergeCell ref="AJL22:AJN22"/>
    <mergeCell ref="AJO22:AJQ22"/>
    <mergeCell ref="AJR22:AJT22"/>
    <mergeCell ref="AJU22:AJW22"/>
    <mergeCell ref="AJX22:AJZ22"/>
    <mergeCell ref="AKA22:AKC22"/>
    <mergeCell ref="AKD22:AKF22"/>
    <mergeCell ref="AKH22:AKJ22"/>
    <mergeCell ref="AKL22:AKN22"/>
    <mergeCell ref="AKP22:AKR22"/>
    <mergeCell ref="AKT22:AKU22"/>
    <mergeCell ref="AKV22:AKX22"/>
    <mergeCell ref="AKY22:ALB22"/>
    <mergeCell ref="AJB25:AJC25"/>
    <mergeCell ref="AJD25:AJE25"/>
    <mergeCell ref="AJF25:AJH25"/>
    <mergeCell ref="AJI25:AJK25"/>
    <mergeCell ref="AJL25:AJN25"/>
    <mergeCell ref="AJO25:AJQ25"/>
    <mergeCell ref="AJR25:AJT25"/>
    <mergeCell ref="AJU25:AJW25"/>
    <mergeCell ref="AJX25:AJZ25"/>
    <mergeCell ref="AKA25:AKC25"/>
    <mergeCell ref="AKD25:AKF25"/>
    <mergeCell ref="AKH25:AKJ25"/>
    <mergeCell ref="AKL25:AKN25"/>
    <mergeCell ref="AKP25:AKR25"/>
    <mergeCell ref="AKT25:AKU25"/>
    <mergeCell ref="AKV25:AKX25"/>
    <mergeCell ref="AKY25:ALB25"/>
    <mergeCell ref="AJB24:AJC24"/>
    <mergeCell ref="AJD24:AJE24"/>
    <mergeCell ref="AJF24:AJH24"/>
    <mergeCell ref="AJI24:AJK24"/>
    <mergeCell ref="AJL24:AJN24"/>
    <mergeCell ref="AJO24:AJQ24"/>
    <mergeCell ref="AJR24:AJT24"/>
    <mergeCell ref="AJU24:AJW24"/>
    <mergeCell ref="AJX24:AJZ24"/>
    <mergeCell ref="AKA24:AKC24"/>
    <mergeCell ref="AKD24:AKF24"/>
    <mergeCell ref="AKH24:AKJ24"/>
    <mergeCell ref="AKL24:AKN24"/>
    <mergeCell ref="AKP24:AKR24"/>
    <mergeCell ref="AKT24:AKU24"/>
    <mergeCell ref="AKV24:AKX24"/>
    <mergeCell ref="AKY24:ALB24"/>
    <mergeCell ref="AJB27:AJC27"/>
    <mergeCell ref="AJD27:AJE27"/>
    <mergeCell ref="AJF27:AJH27"/>
    <mergeCell ref="AJI27:AJK27"/>
    <mergeCell ref="AJL27:AJN27"/>
    <mergeCell ref="AJO27:AJQ27"/>
    <mergeCell ref="AJR27:AJT27"/>
    <mergeCell ref="AJU27:AJW27"/>
    <mergeCell ref="AJX27:AJZ27"/>
    <mergeCell ref="AKA27:AKC27"/>
    <mergeCell ref="AKD27:AKF27"/>
    <mergeCell ref="AKH27:AKJ27"/>
    <mergeCell ref="AKL27:AKN27"/>
    <mergeCell ref="AKP27:AKR27"/>
    <mergeCell ref="AKT27:AKU27"/>
    <mergeCell ref="AKV27:AKX27"/>
    <mergeCell ref="AKY27:ALB27"/>
    <mergeCell ref="AJB26:AJC26"/>
    <mergeCell ref="AJD26:AJE26"/>
    <mergeCell ref="AJF26:AJH26"/>
    <mergeCell ref="AJI26:AJK26"/>
    <mergeCell ref="AJL26:AJN26"/>
    <mergeCell ref="AJO26:AJQ26"/>
    <mergeCell ref="AJR26:AJT26"/>
    <mergeCell ref="AJU26:AJW26"/>
    <mergeCell ref="AJX26:AJZ26"/>
    <mergeCell ref="AKA26:AKC26"/>
    <mergeCell ref="AKD26:AKF26"/>
    <mergeCell ref="AKH26:AKJ26"/>
    <mergeCell ref="AKL26:AKN26"/>
    <mergeCell ref="AKP26:AKR26"/>
    <mergeCell ref="AKT26:AKU26"/>
    <mergeCell ref="AKV26:AKX26"/>
    <mergeCell ref="AKY26:ALB26"/>
    <mergeCell ref="AJB29:AJC29"/>
    <mergeCell ref="AJD29:AJE29"/>
    <mergeCell ref="AJF29:AJH29"/>
    <mergeCell ref="AJI29:AJK29"/>
    <mergeCell ref="AJL29:AJN29"/>
    <mergeCell ref="AJO29:AJQ29"/>
    <mergeCell ref="AJR29:AJT29"/>
    <mergeCell ref="AJU29:AJW29"/>
    <mergeCell ref="AJX29:AJZ29"/>
    <mergeCell ref="AKA29:AKC29"/>
    <mergeCell ref="AKD29:AKF29"/>
    <mergeCell ref="AKH29:AKJ29"/>
    <mergeCell ref="AKL29:AKN29"/>
    <mergeCell ref="AKP29:AKR29"/>
    <mergeCell ref="AKT29:AKU29"/>
    <mergeCell ref="AKV29:AKX29"/>
    <mergeCell ref="AKY29:ALB29"/>
    <mergeCell ref="AJB28:AJC28"/>
    <mergeCell ref="AJD28:AJE28"/>
    <mergeCell ref="AJF28:AJH28"/>
    <mergeCell ref="AJI28:AJK28"/>
    <mergeCell ref="AJL28:AJN28"/>
    <mergeCell ref="AJO28:AJQ28"/>
    <mergeCell ref="AJR28:AJT28"/>
    <mergeCell ref="AJU28:AJW28"/>
    <mergeCell ref="AJX28:AJZ28"/>
    <mergeCell ref="AKA28:AKC28"/>
    <mergeCell ref="AKD28:AKF28"/>
    <mergeCell ref="AKH28:AKJ28"/>
    <mergeCell ref="AKL28:AKN28"/>
    <mergeCell ref="AKP28:AKR28"/>
    <mergeCell ref="AKT28:AKU28"/>
    <mergeCell ref="AKV28:AKX28"/>
    <mergeCell ref="AKY28:ALB28"/>
    <mergeCell ref="AJB31:AJC31"/>
    <mergeCell ref="AJD31:AJE31"/>
    <mergeCell ref="AJF31:AJH31"/>
    <mergeCell ref="AJI31:AJK31"/>
    <mergeCell ref="AJL31:AJN31"/>
    <mergeCell ref="AJO31:AJQ31"/>
    <mergeCell ref="AJR31:AJT31"/>
    <mergeCell ref="AJU31:AJW31"/>
    <mergeCell ref="AJX31:AJZ31"/>
    <mergeCell ref="AKA31:AKC31"/>
    <mergeCell ref="AKD31:AKF31"/>
    <mergeCell ref="AKH31:AKJ31"/>
    <mergeCell ref="AKL31:AKN31"/>
    <mergeCell ref="AKP31:AKR31"/>
    <mergeCell ref="AKT31:AKU31"/>
    <mergeCell ref="AKV31:AKX31"/>
    <mergeCell ref="AKY31:ALB31"/>
    <mergeCell ref="AJB30:AJC30"/>
    <mergeCell ref="AJD30:AJE30"/>
    <mergeCell ref="AJF30:AJH30"/>
    <mergeCell ref="AJI30:AJK30"/>
    <mergeCell ref="AJL30:AJN30"/>
    <mergeCell ref="AJO30:AJQ30"/>
    <mergeCell ref="AJR30:AJT30"/>
    <mergeCell ref="AJU30:AJW30"/>
    <mergeCell ref="AJX30:AJZ30"/>
    <mergeCell ref="AKA30:AKC30"/>
    <mergeCell ref="AKD30:AKF30"/>
    <mergeCell ref="AKH30:AKJ30"/>
    <mergeCell ref="AKL30:AKN30"/>
    <mergeCell ref="AKP30:AKR30"/>
    <mergeCell ref="AKT30:AKU30"/>
    <mergeCell ref="AKV30:AKX30"/>
    <mergeCell ref="AKY30:ALB30"/>
    <mergeCell ref="AJB33:AJC33"/>
    <mergeCell ref="AJD33:AJE33"/>
    <mergeCell ref="AJF33:AJH33"/>
    <mergeCell ref="AJI33:AJK33"/>
    <mergeCell ref="AJL33:AJN33"/>
    <mergeCell ref="AJO33:AJQ33"/>
    <mergeCell ref="AJR33:AJT33"/>
    <mergeCell ref="AJU33:AJW33"/>
    <mergeCell ref="AJX33:AJZ33"/>
    <mergeCell ref="AKA33:AKC33"/>
    <mergeCell ref="AKD33:AKF33"/>
    <mergeCell ref="AKH33:AKJ33"/>
    <mergeCell ref="AKL33:AKN33"/>
    <mergeCell ref="AKP33:AKR33"/>
    <mergeCell ref="AKT33:AKU33"/>
    <mergeCell ref="AKV33:AKX33"/>
    <mergeCell ref="AKY33:ALB33"/>
    <mergeCell ref="AJB32:AJC32"/>
    <mergeCell ref="AJD32:AJE32"/>
    <mergeCell ref="AJF32:AJH32"/>
    <mergeCell ref="AJI32:AJK32"/>
    <mergeCell ref="AJL32:AJN32"/>
    <mergeCell ref="AJO32:AJQ32"/>
    <mergeCell ref="AJR32:AJT32"/>
    <mergeCell ref="AJU32:AJW32"/>
    <mergeCell ref="AJX32:AJZ32"/>
    <mergeCell ref="AKA32:AKC32"/>
    <mergeCell ref="AKD32:AKF32"/>
    <mergeCell ref="AKH32:AKJ32"/>
    <mergeCell ref="AKL32:AKN32"/>
    <mergeCell ref="AKP32:AKR32"/>
    <mergeCell ref="AKT32:AKU32"/>
    <mergeCell ref="AKV32:AKX32"/>
    <mergeCell ref="AKY32:ALB32"/>
    <mergeCell ref="AJB35:AJC35"/>
    <mergeCell ref="AJD35:AJE35"/>
    <mergeCell ref="AJF35:AJH35"/>
    <mergeCell ref="AJI35:AJK35"/>
    <mergeCell ref="AJL35:AJN35"/>
    <mergeCell ref="AJO35:AJQ35"/>
    <mergeCell ref="AJR35:AJT35"/>
    <mergeCell ref="AJU35:AJW35"/>
    <mergeCell ref="AJX35:AJZ35"/>
    <mergeCell ref="AKA35:AKC35"/>
    <mergeCell ref="AKD35:AKF35"/>
    <mergeCell ref="AKH35:AKJ35"/>
    <mergeCell ref="AKL35:AKN35"/>
    <mergeCell ref="AKP35:AKR35"/>
    <mergeCell ref="AKT35:AKU35"/>
    <mergeCell ref="AKV35:AKX35"/>
    <mergeCell ref="AKY35:ALB35"/>
    <mergeCell ref="AJB34:AJC34"/>
    <mergeCell ref="AJD34:AJE34"/>
    <mergeCell ref="AJF34:AJH34"/>
    <mergeCell ref="AJI34:AJK34"/>
    <mergeCell ref="AJL34:AJN34"/>
    <mergeCell ref="AJO34:AJQ34"/>
    <mergeCell ref="AJR34:AJT34"/>
    <mergeCell ref="AJU34:AJW34"/>
    <mergeCell ref="AJX34:AJZ34"/>
    <mergeCell ref="AKA34:AKC34"/>
    <mergeCell ref="AKD34:AKF34"/>
    <mergeCell ref="AKH34:AKJ34"/>
    <mergeCell ref="AKL34:AKN34"/>
    <mergeCell ref="AKP34:AKR34"/>
    <mergeCell ref="AKT34:AKU34"/>
    <mergeCell ref="AKV34:AKX34"/>
    <mergeCell ref="AKY34:ALB34"/>
    <mergeCell ref="AJB37:AJC37"/>
    <mergeCell ref="AJD37:AJE37"/>
    <mergeCell ref="AJF37:AJH37"/>
    <mergeCell ref="AJI37:AJK37"/>
    <mergeCell ref="AJL37:AJN37"/>
    <mergeCell ref="AJO37:AJQ37"/>
    <mergeCell ref="AJR37:AJT37"/>
    <mergeCell ref="AJU37:AJW37"/>
    <mergeCell ref="AJX37:AJZ37"/>
    <mergeCell ref="AKA37:AKC37"/>
    <mergeCell ref="AKD37:AKF37"/>
    <mergeCell ref="AKH37:AKJ37"/>
    <mergeCell ref="AKL37:AKN37"/>
    <mergeCell ref="AKP37:AKR37"/>
    <mergeCell ref="AKT37:AKU37"/>
    <mergeCell ref="AKV37:AKX37"/>
    <mergeCell ref="AKY37:ALB37"/>
    <mergeCell ref="AJB36:AJC36"/>
    <mergeCell ref="AJD36:AJE36"/>
    <mergeCell ref="AJF36:AJH36"/>
    <mergeCell ref="AJI36:AJK36"/>
    <mergeCell ref="AJL36:AJN36"/>
    <mergeCell ref="AJO36:AJQ36"/>
    <mergeCell ref="AJR36:AJT36"/>
    <mergeCell ref="AJU36:AJW36"/>
    <mergeCell ref="AJX36:AJZ36"/>
    <mergeCell ref="AKA36:AKC36"/>
    <mergeCell ref="AKD36:AKF36"/>
    <mergeCell ref="AKH36:AKJ36"/>
    <mergeCell ref="AKL36:AKN36"/>
    <mergeCell ref="AKP36:AKR36"/>
    <mergeCell ref="AKT36:AKU36"/>
    <mergeCell ref="AKV36:AKX36"/>
    <mergeCell ref="AKY36:ALB36"/>
    <mergeCell ref="AJB39:AJC39"/>
    <mergeCell ref="AJD39:AJE39"/>
    <mergeCell ref="AJF39:AJH39"/>
    <mergeCell ref="AJI39:AJK39"/>
    <mergeCell ref="AJL39:AJN39"/>
    <mergeCell ref="AJO39:AJQ39"/>
    <mergeCell ref="AJR39:AJT39"/>
    <mergeCell ref="AJU39:AJW39"/>
    <mergeCell ref="AJX39:AJZ39"/>
    <mergeCell ref="AKA39:AKC39"/>
    <mergeCell ref="AKD39:AKF39"/>
    <mergeCell ref="AKH39:AKJ39"/>
    <mergeCell ref="AKL39:AKN39"/>
    <mergeCell ref="AKP39:AKR39"/>
    <mergeCell ref="AKT39:AKU39"/>
    <mergeCell ref="AKV39:AKX39"/>
    <mergeCell ref="AKY39:ALB39"/>
    <mergeCell ref="AJB38:AJC38"/>
    <mergeCell ref="AJD38:AJE38"/>
    <mergeCell ref="AJF38:AJH38"/>
    <mergeCell ref="AJI38:AJK38"/>
    <mergeCell ref="AJL38:AJN38"/>
    <mergeCell ref="AJO38:AJQ38"/>
    <mergeCell ref="AJR38:AJT38"/>
    <mergeCell ref="AJU38:AJW38"/>
    <mergeCell ref="AJX38:AJZ38"/>
    <mergeCell ref="AKA38:AKC38"/>
    <mergeCell ref="AKD38:AKF38"/>
    <mergeCell ref="AKH38:AKJ38"/>
    <mergeCell ref="AKL38:AKN38"/>
    <mergeCell ref="AKP38:AKR38"/>
    <mergeCell ref="AKT38:AKU38"/>
    <mergeCell ref="AKV38:AKX38"/>
    <mergeCell ref="AKY38:ALB38"/>
    <mergeCell ref="AJO42:AJQ42"/>
    <mergeCell ref="AJR42:AJT42"/>
    <mergeCell ref="AJU42:AJW42"/>
    <mergeCell ref="AJX42:AJZ42"/>
    <mergeCell ref="AKA42:AKC42"/>
    <mergeCell ref="AKD42:AKF42"/>
    <mergeCell ref="AKH42:AKJ42"/>
    <mergeCell ref="AKL42:AKN42"/>
    <mergeCell ref="AKP42:AKR42"/>
    <mergeCell ref="AKT42:AKU42"/>
    <mergeCell ref="AKV42:AKX42"/>
    <mergeCell ref="AKY42:ALB42"/>
    <mergeCell ref="AJB41:AJC41"/>
    <mergeCell ref="AJD41:AJE41"/>
    <mergeCell ref="AJF41:AJH41"/>
    <mergeCell ref="AJI41:AJK41"/>
    <mergeCell ref="AJL41:AJN41"/>
    <mergeCell ref="AJO41:AJQ41"/>
    <mergeCell ref="AJR41:AJT41"/>
    <mergeCell ref="AJU41:AJW41"/>
    <mergeCell ref="AJX41:AJZ41"/>
    <mergeCell ref="AKA41:AKC41"/>
    <mergeCell ref="AKD41:AKF41"/>
    <mergeCell ref="AKH41:AKJ41"/>
    <mergeCell ref="AKL41:AKN41"/>
    <mergeCell ref="AKP41:AKR41"/>
    <mergeCell ref="AKT41:AKU41"/>
    <mergeCell ref="AKV41:AKX41"/>
    <mergeCell ref="AKY41:ALB41"/>
    <mergeCell ref="AJB40:AJC40"/>
    <mergeCell ref="AJD40:AJE40"/>
    <mergeCell ref="AJF40:AJH40"/>
    <mergeCell ref="AJI40:AJK40"/>
    <mergeCell ref="AJL40:AJN40"/>
    <mergeCell ref="AJO40:AJQ40"/>
    <mergeCell ref="AJR40:AJT40"/>
    <mergeCell ref="AJU40:AJW40"/>
    <mergeCell ref="AJX40:AJZ40"/>
    <mergeCell ref="AKA40:AKC40"/>
    <mergeCell ref="AKD40:AKF40"/>
    <mergeCell ref="AKH40:AKJ40"/>
    <mergeCell ref="AKL40:AKN40"/>
    <mergeCell ref="AKP40:AKR40"/>
    <mergeCell ref="AKT40:AKU40"/>
    <mergeCell ref="AKV40:AKX40"/>
    <mergeCell ref="AKY40:ALB40"/>
    <mergeCell ref="AIZ47:AJE47"/>
    <mergeCell ref="AJF47:AKC47"/>
    <mergeCell ref="AKD47:AKK47"/>
    <mergeCell ref="AKL47:AKS47"/>
    <mergeCell ref="AKT47:ALB47"/>
    <mergeCell ref="AJB50:ALB50"/>
    <mergeCell ref="AJB45:AJC45"/>
    <mergeCell ref="AJD45:AJE45"/>
    <mergeCell ref="AJF45:AJH45"/>
    <mergeCell ref="AJI45:AJK45"/>
    <mergeCell ref="AJL45:AJN45"/>
    <mergeCell ref="AJO45:AJQ45"/>
    <mergeCell ref="AJR45:AJT45"/>
    <mergeCell ref="AJU45:AJW45"/>
    <mergeCell ref="AJX45:AJZ45"/>
    <mergeCell ref="AKA45:AKC45"/>
    <mergeCell ref="AKD45:AKF45"/>
    <mergeCell ref="AKH45:AKJ45"/>
    <mergeCell ref="AKL45:AKN45"/>
    <mergeCell ref="AKP45:AKR45"/>
    <mergeCell ref="AKT45:AKU45"/>
    <mergeCell ref="AKV45:AKX45"/>
    <mergeCell ref="AKY45:ALB45"/>
    <mergeCell ref="AJB44:AJC44"/>
    <mergeCell ref="AJD44:AJE44"/>
    <mergeCell ref="AJF44:AJH44"/>
    <mergeCell ref="AJI44:AJK44"/>
    <mergeCell ref="AJL44:AJN44"/>
    <mergeCell ref="AJO44:AJQ44"/>
    <mergeCell ref="AJR44:AJT44"/>
    <mergeCell ref="AJU44:AJW44"/>
    <mergeCell ref="AJX44:AJZ44"/>
    <mergeCell ref="AKA44:AKC44"/>
    <mergeCell ref="AKD44:AKF44"/>
    <mergeCell ref="AKH44:AKJ44"/>
    <mergeCell ref="AKL44:AKN44"/>
    <mergeCell ref="AKP44:AKR44"/>
    <mergeCell ref="AKT44:AKU44"/>
    <mergeCell ref="AKV44:AKX44"/>
    <mergeCell ref="AKY44:ALB44"/>
    <mergeCell ref="AMQ3:AMS3"/>
    <mergeCell ref="AMT3:ANE3"/>
    <mergeCell ref="ALD4:ALF5"/>
    <mergeCell ref="ALG4:AML5"/>
    <mergeCell ref="AMN4:AMS5"/>
    <mergeCell ref="AMT4:AMW5"/>
    <mergeCell ref="AMY4:ANB5"/>
    <mergeCell ref="ANC4:AND5"/>
    <mergeCell ref="ANE4:ANE5"/>
    <mergeCell ref="ALC7:ANE7"/>
    <mergeCell ref="ALC8:ALC12"/>
    <mergeCell ref="ALD8:ALD12"/>
    <mergeCell ref="ALE8:ALF12"/>
    <mergeCell ref="ALG8:ALH12"/>
    <mergeCell ref="ALI8:ALT8"/>
    <mergeCell ref="ALU8:AMF8"/>
    <mergeCell ref="AMG8:AMV8"/>
    <mergeCell ref="AMW8:ANA8"/>
    <mergeCell ref="ANB8:ANE12"/>
    <mergeCell ref="ALI9:ALN9"/>
    <mergeCell ref="ALO9:ALT9"/>
    <mergeCell ref="ALU9:ALZ9"/>
    <mergeCell ref="AMA9:AMF9"/>
    <mergeCell ref="AMG9:AMN9"/>
    <mergeCell ref="AMO9:AMV9"/>
    <mergeCell ref="AMW9:ANA9"/>
    <mergeCell ref="ALI10:ALK12"/>
    <mergeCell ref="ALL10:ALN12"/>
    <mergeCell ref="ALO10:ALQ12"/>
    <mergeCell ref="ALR10:ALT12"/>
    <mergeCell ref="ALU10:ALW12"/>
    <mergeCell ref="ALX10:ALZ12"/>
    <mergeCell ref="AIZ46:AJE46"/>
    <mergeCell ref="AJF46:AJK46"/>
    <mergeCell ref="AJL46:AJQ46"/>
    <mergeCell ref="AJR46:AJW46"/>
    <mergeCell ref="AJX46:AKC46"/>
    <mergeCell ref="AKD46:AKK46"/>
    <mergeCell ref="AKL46:AKS46"/>
    <mergeCell ref="AKT46:AKU46"/>
    <mergeCell ref="AKV46:AKX46"/>
    <mergeCell ref="AKY46:ALB46"/>
    <mergeCell ref="AJB43:AJC43"/>
    <mergeCell ref="AJD43:AJE43"/>
    <mergeCell ref="AJF43:AJH43"/>
    <mergeCell ref="AJI43:AJK43"/>
    <mergeCell ref="AJL43:AJN43"/>
    <mergeCell ref="AJO43:AJQ43"/>
    <mergeCell ref="AJR43:AJT43"/>
    <mergeCell ref="AJU43:AJW43"/>
    <mergeCell ref="AJX43:AJZ43"/>
    <mergeCell ref="AKA43:AKC43"/>
    <mergeCell ref="AKD43:AKF43"/>
    <mergeCell ref="AKH43:AKJ43"/>
    <mergeCell ref="AKL43:AKN43"/>
    <mergeCell ref="AKP43:AKR43"/>
    <mergeCell ref="AKT43:AKU43"/>
    <mergeCell ref="AKV43:AKX43"/>
    <mergeCell ref="AKY43:ALB43"/>
    <mergeCell ref="AJB42:AJC42"/>
    <mergeCell ref="AJD42:AJE42"/>
    <mergeCell ref="AJF42:AJH42"/>
    <mergeCell ref="AJI42:AJK42"/>
    <mergeCell ref="AJL42:AJN42"/>
    <mergeCell ref="ANB13:ANE13"/>
    <mergeCell ref="ALE15:ALF15"/>
    <mergeCell ref="ALG15:ALH15"/>
    <mergeCell ref="ALI15:ALK15"/>
    <mergeCell ref="ALL15:ALN15"/>
    <mergeCell ref="ALO15:ALQ15"/>
    <mergeCell ref="ALR15:ALT15"/>
    <mergeCell ref="ALU15:ALW15"/>
    <mergeCell ref="ALX15:ALZ15"/>
    <mergeCell ref="AMA15:AMC15"/>
    <mergeCell ref="AMD15:AMF15"/>
    <mergeCell ref="AMG15:AMI15"/>
    <mergeCell ref="AMK15:AMM15"/>
    <mergeCell ref="AMO15:AMQ15"/>
    <mergeCell ref="AMS15:AMU15"/>
    <mergeCell ref="AMW15:AMX15"/>
    <mergeCell ref="AMY15:ANA15"/>
    <mergeCell ref="ANB15:ANE15"/>
    <mergeCell ref="AMA10:AMC12"/>
    <mergeCell ref="AMD10:AMF12"/>
    <mergeCell ref="AMG10:AMI12"/>
    <mergeCell ref="AMJ10:AMJ13"/>
    <mergeCell ref="AMK10:AMM12"/>
    <mergeCell ref="AMN10:AMN13"/>
    <mergeCell ref="AMO10:AMQ12"/>
    <mergeCell ref="AMR10:AMR13"/>
    <mergeCell ref="AMS10:AMU12"/>
    <mergeCell ref="AMV10:AMV13"/>
    <mergeCell ref="AMW10:AMX12"/>
    <mergeCell ref="AMY10:ANA12"/>
    <mergeCell ref="ALE13:ALF13"/>
    <mergeCell ref="ALG13:ALH13"/>
    <mergeCell ref="AMG13:AMI13"/>
    <mergeCell ref="AMK13:AMM13"/>
    <mergeCell ref="AMO13:AMQ13"/>
    <mergeCell ref="AMS13:AMU13"/>
    <mergeCell ref="AMW13:AMX13"/>
    <mergeCell ref="AMY13:ANA13"/>
    <mergeCell ref="ALE17:ALF17"/>
    <mergeCell ref="ALG17:ALH17"/>
    <mergeCell ref="ALI17:ALK17"/>
    <mergeCell ref="ALL17:ALN17"/>
    <mergeCell ref="ALO17:ALQ17"/>
    <mergeCell ref="ALR17:ALT17"/>
    <mergeCell ref="ALU17:ALW17"/>
    <mergeCell ref="ALX17:ALZ17"/>
    <mergeCell ref="AMA17:AMC17"/>
    <mergeCell ref="AMD17:AMF17"/>
    <mergeCell ref="AMG17:AMI17"/>
    <mergeCell ref="AMK17:AMM17"/>
    <mergeCell ref="AMO17:AMQ17"/>
    <mergeCell ref="AMS17:AMU17"/>
    <mergeCell ref="AMW17:AMX17"/>
    <mergeCell ref="AMY17:ANA17"/>
    <mergeCell ref="ANB17:ANE17"/>
    <mergeCell ref="ALE16:ALF16"/>
    <mergeCell ref="ALG16:ALH16"/>
    <mergeCell ref="ALI16:ALK16"/>
    <mergeCell ref="ALL16:ALN16"/>
    <mergeCell ref="ALO16:ALQ16"/>
    <mergeCell ref="ALR16:ALT16"/>
    <mergeCell ref="ALU16:ALW16"/>
    <mergeCell ref="ALX16:ALZ16"/>
    <mergeCell ref="AMA16:AMC16"/>
    <mergeCell ref="AMD16:AMF16"/>
    <mergeCell ref="AMG16:AMI16"/>
    <mergeCell ref="AMK16:AMM16"/>
    <mergeCell ref="AMO16:AMQ16"/>
    <mergeCell ref="AMS16:AMU16"/>
    <mergeCell ref="AMW16:AMX16"/>
    <mergeCell ref="AMY16:ANA16"/>
    <mergeCell ref="ANB16:ANE16"/>
    <mergeCell ref="ALE19:ALF19"/>
    <mergeCell ref="ALG19:ALH19"/>
    <mergeCell ref="ALI19:ALK19"/>
    <mergeCell ref="ALL19:ALN19"/>
    <mergeCell ref="ALO19:ALQ19"/>
    <mergeCell ref="ALR19:ALT19"/>
    <mergeCell ref="ALU19:ALW19"/>
    <mergeCell ref="ALX19:ALZ19"/>
    <mergeCell ref="AMA19:AMC19"/>
    <mergeCell ref="AMD19:AMF19"/>
    <mergeCell ref="AMG19:AMI19"/>
    <mergeCell ref="AMK19:AMM19"/>
    <mergeCell ref="AMO19:AMQ19"/>
    <mergeCell ref="AMS19:AMU19"/>
    <mergeCell ref="AMW19:AMX19"/>
    <mergeCell ref="AMY19:ANA19"/>
    <mergeCell ref="ANB19:ANE19"/>
    <mergeCell ref="ALE18:ALF18"/>
    <mergeCell ref="ALG18:ALH18"/>
    <mergeCell ref="ALI18:ALK18"/>
    <mergeCell ref="ALL18:ALN18"/>
    <mergeCell ref="ALO18:ALQ18"/>
    <mergeCell ref="ALR18:ALT18"/>
    <mergeCell ref="ALU18:ALW18"/>
    <mergeCell ref="ALX18:ALZ18"/>
    <mergeCell ref="AMA18:AMC18"/>
    <mergeCell ref="AMD18:AMF18"/>
    <mergeCell ref="AMG18:AMI18"/>
    <mergeCell ref="AMK18:AMM18"/>
    <mergeCell ref="AMO18:AMQ18"/>
    <mergeCell ref="AMS18:AMU18"/>
    <mergeCell ref="AMW18:AMX18"/>
    <mergeCell ref="AMY18:ANA18"/>
    <mergeCell ref="ANB18:ANE18"/>
    <mergeCell ref="ALE21:ALF21"/>
    <mergeCell ref="ALG21:ALH21"/>
    <mergeCell ref="ALI21:ALK21"/>
    <mergeCell ref="ALL21:ALN21"/>
    <mergeCell ref="ALO21:ALQ21"/>
    <mergeCell ref="ALR21:ALT21"/>
    <mergeCell ref="ALU21:ALW21"/>
    <mergeCell ref="ALX21:ALZ21"/>
    <mergeCell ref="AMA21:AMC21"/>
    <mergeCell ref="AMD21:AMF21"/>
    <mergeCell ref="AMG21:AMI21"/>
    <mergeCell ref="AMK21:AMM21"/>
    <mergeCell ref="AMO21:AMQ21"/>
    <mergeCell ref="AMS21:AMU21"/>
    <mergeCell ref="AMW21:AMX21"/>
    <mergeCell ref="AMY21:ANA21"/>
    <mergeCell ref="ANB21:ANE21"/>
    <mergeCell ref="ALE20:ALF20"/>
    <mergeCell ref="ALG20:ALH20"/>
    <mergeCell ref="ALI20:ALK20"/>
    <mergeCell ref="ALL20:ALN20"/>
    <mergeCell ref="ALO20:ALQ20"/>
    <mergeCell ref="ALR20:ALT20"/>
    <mergeCell ref="ALU20:ALW20"/>
    <mergeCell ref="ALX20:ALZ20"/>
    <mergeCell ref="AMA20:AMC20"/>
    <mergeCell ref="AMD20:AMF20"/>
    <mergeCell ref="AMG20:AMI20"/>
    <mergeCell ref="AMK20:AMM20"/>
    <mergeCell ref="AMO20:AMQ20"/>
    <mergeCell ref="AMS20:AMU20"/>
    <mergeCell ref="AMW20:AMX20"/>
    <mergeCell ref="AMY20:ANA20"/>
    <mergeCell ref="ANB20:ANE20"/>
    <mergeCell ref="ALE23:ALF23"/>
    <mergeCell ref="ALG23:ALH23"/>
    <mergeCell ref="ALI23:ALK23"/>
    <mergeCell ref="ALL23:ALN23"/>
    <mergeCell ref="ALO23:ALQ23"/>
    <mergeCell ref="ALR23:ALT23"/>
    <mergeCell ref="ALU23:ALW23"/>
    <mergeCell ref="ALX23:ALZ23"/>
    <mergeCell ref="AMA23:AMC23"/>
    <mergeCell ref="AMD23:AMF23"/>
    <mergeCell ref="AMG23:AMI23"/>
    <mergeCell ref="AMK23:AMM23"/>
    <mergeCell ref="AMO23:AMQ23"/>
    <mergeCell ref="AMS23:AMU23"/>
    <mergeCell ref="AMW23:AMX23"/>
    <mergeCell ref="AMY23:ANA23"/>
    <mergeCell ref="ANB23:ANE23"/>
    <mergeCell ref="ALE22:ALF22"/>
    <mergeCell ref="ALG22:ALH22"/>
    <mergeCell ref="ALI22:ALK22"/>
    <mergeCell ref="ALL22:ALN22"/>
    <mergeCell ref="ALO22:ALQ22"/>
    <mergeCell ref="ALR22:ALT22"/>
    <mergeCell ref="ALU22:ALW22"/>
    <mergeCell ref="ALX22:ALZ22"/>
    <mergeCell ref="AMA22:AMC22"/>
    <mergeCell ref="AMD22:AMF22"/>
    <mergeCell ref="AMG22:AMI22"/>
    <mergeCell ref="AMK22:AMM22"/>
    <mergeCell ref="AMO22:AMQ22"/>
    <mergeCell ref="AMS22:AMU22"/>
    <mergeCell ref="AMW22:AMX22"/>
    <mergeCell ref="AMY22:ANA22"/>
    <mergeCell ref="ANB22:ANE22"/>
    <mergeCell ref="ALE25:ALF25"/>
    <mergeCell ref="ALG25:ALH25"/>
    <mergeCell ref="ALI25:ALK25"/>
    <mergeCell ref="ALL25:ALN25"/>
    <mergeCell ref="ALO25:ALQ25"/>
    <mergeCell ref="ALR25:ALT25"/>
    <mergeCell ref="ALU25:ALW25"/>
    <mergeCell ref="ALX25:ALZ25"/>
    <mergeCell ref="AMA25:AMC25"/>
    <mergeCell ref="AMD25:AMF25"/>
    <mergeCell ref="AMG25:AMI25"/>
    <mergeCell ref="AMK25:AMM25"/>
    <mergeCell ref="AMO25:AMQ25"/>
    <mergeCell ref="AMS25:AMU25"/>
    <mergeCell ref="AMW25:AMX25"/>
    <mergeCell ref="AMY25:ANA25"/>
    <mergeCell ref="ANB25:ANE25"/>
    <mergeCell ref="ALE24:ALF24"/>
    <mergeCell ref="ALG24:ALH24"/>
    <mergeCell ref="ALI24:ALK24"/>
    <mergeCell ref="ALL24:ALN24"/>
    <mergeCell ref="ALO24:ALQ24"/>
    <mergeCell ref="ALR24:ALT24"/>
    <mergeCell ref="ALU24:ALW24"/>
    <mergeCell ref="ALX24:ALZ24"/>
    <mergeCell ref="AMA24:AMC24"/>
    <mergeCell ref="AMD24:AMF24"/>
    <mergeCell ref="AMG24:AMI24"/>
    <mergeCell ref="AMK24:AMM24"/>
    <mergeCell ref="AMO24:AMQ24"/>
    <mergeCell ref="AMS24:AMU24"/>
    <mergeCell ref="AMW24:AMX24"/>
    <mergeCell ref="AMY24:ANA24"/>
    <mergeCell ref="ANB24:ANE24"/>
    <mergeCell ref="ALE27:ALF27"/>
    <mergeCell ref="ALG27:ALH27"/>
    <mergeCell ref="ALI27:ALK27"/>
    <mergeCell ref="ALL27:ALN27"/>
    <mergeCell ref="ALO27:ALQ27"/>
    <mergeCell ref="ALR27:ALT27"/>
    <mergeCell ref="ALU27:ALW27"/>
    <mergeCell ref="ALX27:ALZ27"/>
    <mergeCell ref="AMA27:AMC27"/>
    <mergeCell ref="AMD27:AMF27"/>
    <mergeCell ref="AMG27:AMI27"/>
    <mergeCell ref="AMK27:AMM27"/>
    <mergeCell ref="AMO27:AMQ27"/>
    <mergeCell ref="AMS27:AMU27"/>
    <mergeCell ref="AMW27:AMX27"/>
    <mergeCell ref="AMY27:ANA27"/>
    <mergeCell ref="ANB27:ANE27"/>
    <mergeCell ref="ALE26:ALF26"/>
    <mergeCell ref="ALG26:ALH26"/>
    <mergeCell ref="ALI26:ALK26"/>
    <mergeCell ref="ALL26:ALN26"/>
    <mergeCell ref="ALO26:ALQ26"/>
    <mergeCell ref="ALR26:ALT26"/>
    <mergeCell ref="ALU26:ALW26"/>
    <mergeCell ref="ALX26:ALZ26"/>
    <mergeCell ref="AMA26:AMC26"/>
    <mergeCell ref="AMD26:AMF26"/>
    <mergeCell ref="AMG26:AMI26"/>
    <mergeCell ref="AMK26:AMM26"/>
    <mergeCell ref="AMO26:AMQ26"/>
    <mergeCell ref="AMS26:AMU26"/>
    <mergeCell ref="AMW26:AMX26"/>
    <mergeCell ref="AMY26:ANA26"/>
    <mergeCell ref="ANB26:ANE26"/>
    <mergeCell ref="ALE29:ALF29"/>
    <mergeCell ref="ALG29:ALH29"/>
    <mergeCell ref="ALI29:ALK29"/>
    <mergeCell ref="ALL29:ALN29"/>
    <mergeCell ref="ALO29:ALQ29"/>
    <mergeCell ref="ALR29:ALT29"/>
    <mergeCell ref="ALU29:ALW29"/>
    <mergeCell ref="ALX29:ALZ29"/>
    <mergeCell ref="AMA29:AMC29"/>
    <mergeCell ref="AMD29:AMF29"/>
    <mergeCell ref="AMG29:AMI29"/>
    <mergeCell ref="AMK29:AMM29"/>
    <mergeCell ref="AMO29:AMQ29"/>
    <mergeCell ref="AMS29:AMU29"/>
    <mergeCell ref="AMW29:AMX29"/>
    <mergeCell ref="AMY29:ANA29"/>
    <mergeCell ref="ANB29:ANE29"/>
    <mergeCell ref="ALE28:ALF28"/>
    <mergeCell ref="ALG28:ALH28"/>
    <mergeCell ref="ALI28:ALK28"/>
    <mergeCell ref="ALL28:ALN28"/>
    <mergeCell ref="ALO28:ALQ28"/>
    <mergeCell ref="ALR28:ALT28"/>
    <mergeCell ref="ALU28:ALW28"/>
    <mergeCell ref="ALX28:ALZ28"/>
    <mergeCell ref="AMA28:AMC28"/>
    <mergeCell ref="AMD28:AMF28"/>
    <mergeCell ref="AMG28:AMI28"/>
    <mergeCell ref="AMK28:AMM28"/>
    <mergeCell ref="AMO28:AMQ28"/>
    <mergeCell ref="AMS28:AMU28"/>
    <mergeCell ref="AMW28:AMX28"/>
    <mergeCell ref="AMY28:ANA28"/>
    <mergeCell ref="ANB28:ANE28"/>
    <mergeCell ref="ALE31:ALF31"/>
    <mergeCell ref="ALG31:ALH31"/>
    <mergeCell ref="ALI31:ALK31"/>
    <mergeCell ref="ALL31:ALN31"/>
    <mergeCell ref="ALO31:ALQ31"/>
    <mergeCell ref="ALR31:ALT31"/>
    <mergeCell ref="ALU31:ALW31"/>
    <mergeCell ref="ALX31:ALZ31"/>
    <mergeCell ref="AMA31:AMC31"/>
    <mergeCell ref="AMD31:AMF31"/>
    <mergeCell ref="AMG31:AMI31"/>
    <mergeCell ref="AMK31:AMM31"/>
    <mergeCell ref="AMO31:AMQ31"/>
    <mergeCell ref="AMS31:AMU31"/>
    <mergeCell ref="AMW31:AMX31"/>
    <mergeCell ref="AMY31:ANA31"/>
    <mergeCell ref="ANB31:ANE31"/>
    <mergeCell ref="ALE30:ALF30"/>
    <mergeCell ref="ALG30:ALH30"/>
    <mergeCell ref="ALI30:ALK30"/>
    <mergeCell ref="ALL30:ALN30"/>
    <mergeCell ref="ALO30:ALQ30"/>
    <mergeCell ref="ALR30:ALT30"/>
    <mergeCell ref="ALU30:ALW30"/>
    <mergeCell ref="ALX30:ALZ30"/>
    <mergeCell ref="AMA30:AMC30"/>
    <mergeCell ref="AMD30:AMF30"/>
    <mergeCell ref="AMG30:AMI30"/>
    <mergeCell ref="AMK30:AMM30"/>
    <mergeCell ref="AMO30:AMQ30"/>
    <mergeCell ref="AMS30:AMU30"/>
    <mergeCell ref="AMW30:AMX30"/>
    <mergeCell ref="AMY30:ANA30"/>
    <mergeCell ref="ANB30:ANE30"/>
    <mergeCell ref="ALE33:ALF33"/>
    <mergeCell ref="ALG33:ALH33"/>
    <mergeCell ref="ALI33:ALK33"/>
    <mergeCell ref="ALL33:ALN33"/>
    <mergeCell ref="ALO33:ALQ33"/>
    <mergeCell ref="ALR33:ALT33"/>
    <mergeCell ref="ALU33:ALW33"/>
    <mergeCell ref="ALX33:ALZ33"/>
    <mergeCell ref="AMA33:AMC33"/>
    <mergeCell ref="AMD33:AMF33"/>
    <mergeCell ref="AMG33:AMI33"/>
    <mergeCell ref="AMK33:AMM33"/>
    <mergeCell ref="AMO33:AMQ33"/>
    <mergeCell ref="AMS33:AMU33"/>
    <mergeCell ref="AMW33:AMX33"/>
    <mergeCell ref="AMY33:ANA33"/>
    <mergeCell ref="ANB33:ANE33"/>
    <mergeCell ref="ALE32:ALF32"/>
    <mergeCell ref="ALG32:ALH32"/>
    <mergeCell ref="ALI32:ALK32"/>
    <mergeCell ref="ALL32:ALN32"/>
    <mergeCell ref="ALO32:ALQ32"/>
    <mergeCell ref="ALR32:ALT32"/>
    <mergeCell ref="ALU32:ALW32"/>
    <mergeCell ref="ALX32:ALZ32"/>
    <mergeCell ref="AMA32:AMC32"/>
    <mergeCell ref="AMD32:AMF32"/>
    <mergeCell ref="AMG32:AMI32"/>
    <mergeCell ref="AMK32:AMM32"/>
    <mergeCell ref="AMO32:AMQ32"/>
    <mergeCell ref="AMS32:AMU32"/>
    <mergeCell ref="AMW32:AMX32"/>
    <mergeCell ref="AMY32:ANA32"/>
    <mergeCell ref="ANB32:ANE32"/>
    <mergeCell ref="ALE35:ALF35"/>
    <mergeCell ref="ALG35:ALH35"/>
    <mergeCell ref="ALI35:ALK35"/>
    <mergeCell ref="ALL35:ALN35"/>
    <mergeCell ref="ALO35:ALQ35"/>
    <mergeCell ref="ALR35:ALT35"/>
    <mergeCell ref="ALU35:ALW35"/>
    <mergeCell ref="ALX35:ALZ35"/>
    <mergeCell ref="AMA35:AMC35"/>
    <mergeCell ref="AMD35:AMF35"/>
    <mergeCell ref="AMG35:AMI35"/>
    <mergeCell ref="AMK35:AMM35"/>
    <mergeCell ref="AMO35:AMQ35"/>
    <mergeCell ref="AMS35:AMU35"/>
    <mergeCell ref="AMW35:AMX35"/>
    <mergeCell ref="AMY35:ANA35"/>
    <mergeCell ref="ANB35:ANE35"/>
    <mergeCell ref="ALE34:ALF34"/>
    <mergeCell ref="ALG34:ALH34"/>
    <mergeCell ref="ALI34:ALK34"/>
    <mergeCell ref="ALL34:ALN34"/>
    <mergeCell ref="ALO34:ALQ34"/>
    <mergeCell ref="ALR34:ALT34"/>
    <mergeCell ref="ALU34:ALW34"/>
    <mergeCell ref="ALX34:ALZ34"/>
    <mergeCell ref="AMA34:AMC34"/>
    <mergeCell ref="AMD34:AMF34"/>
    <mergeCell ref="AMG34:AMI34"/>
    <mergeCell ref="AMK34:AMM34"/>
    <mergeCell ref="AMO34:AMQ34"/>
    <mergeCell ref="AMS34:AMU34"/>
    <mergeCell ref="AMW34:AMX34"/>
    <mergeCell ref="AMY34:ANA34"/>
    <mergeCell ref="ANB34:ANE34"/>
    <mergeCell ref="ALE37:ALF37"/>
    <mergeCell ref="ALG37:ALH37"/>
    <mergeCell ref="ALI37:ALK37"/>
    <mergeCell ref="ALL37:ALN37"/>
    <mergeCell ref="ALO37:ALQ37"/>
    <mergeCell ref="ALR37:ALT37"/>
    <mergeCell ref="ALU37:ALW37"/>
    <mergeCell ref="ALX37:ALZ37"/>
    <mergeCell ref="AMA37:AMC37"/>
    <mergeCell ref="AMD37:AMF37"/>
    <mergeCell ref="AMG37:AMI37"/>
    <mergeCell ref="AMK37:AMM37"/>
    <mergeCell ref="AMO37:AMQ37"/>
    <mergeCell ref="AMS37:AMU37"/>
    <mergeCell ref="AMW37:AMX37"/>
    <mergeCell ref="AMY37:ANA37"/>
    <mergeCell ref="ANB37:ANE37"/>
    <mergeCell ref="ALE36:ALF36"/>
    <mergeCell ref="ALG36:ALH36"/>
    <mergeCell ref="ALI36:ALK36"/>
    <mergeCell ref="ALL36:ALN36"/>
    <mergeCell ref="ALO36:ALQ36"/>
    <mergeCell ref="ALR36:ALT36"/>
    <mergeCell ref="ALU36:ALW36"/>
    <mergeCell ref="ALX36:ALZ36"/>
    <mergeCell ref="AMA36:AMC36"/>
    <mergeCell ref="AMD36:AMF36"/>
    <mergeCell ref="AMG36:AMI36"/>
    <mergeCell ref="AMK36:AMM36"/>
    <mergeCell ref="AMO36:AMQ36"/>
    <mergeCell ref="AMS36:AMU36"/>
    <mergeCell ref="AMW36:AMX36"/>
    <mergeCell ref="AMY36:ANA36"/>
    <mergeCell ref="ANB36:ANE36"/>
    <mergeCell ref="ALE39:ALF39"/>
    <mergeCell ref="ALG39:ALH39"/>
    <mergeCell ref="ALI39:ALK39"/>
    <mergeCell ref="ALL39:ALN39"/>
    <mergeCell ref="ALO39:ALQ39"/>
    <mergeCell ref="ALR39:ALT39"/>
    <mergeCell ref="ALU39:ALW39"/>
    <mergeCell ref="ALX39:ALZ39"/>
    <mergeCell ref="AMA39:AMC39"/>
    <mergeCell ref="AMD39:AMF39"/>
    <mergeCell ref="AMG39:AMI39"/>
    <mergeCell ref="AMK39:AMM39"/>
    <mergeCell ref="AMO39:AMQ39"/>
    <mergeCell ref="AMS39:AMU39"/>
    <mergeCell ref="AMW39:AMX39"/>
    <mergeCell ref="AMY39:ANA39"/>
    <mergeCell ref="ANB39:ANE39"/>
    <mergeCell ref="ALE38:ALF38"/>
    <mergeCell ref="ALG38:ALH38"/>
    <mergeCell ref="ALI38:ALK38"/>
    <mergeCell ref="ALL38:ALN38"/>
    <mergeCell ref="ALO38:ALQ38"/>
    <mergeCell ref="ALR38:ALT38"/>
    <mergeCell ref="ALU38:ALW38"/>
    <mergeCell ref="ALX38:ALZ38"/>
    <mergeCell ref="AMA38:AMC38"/>
    <mergeCell ref="AMD38:AMF38"/>
    <mergeCell ref="AMG38:AMI38"/>
    <mergeCell ref="AMK38:AMM38"/>
    <mergeCell ref="AMO38:AMQ38"/>
    <mergeCell ref="AMS38:AMU38"/>
    <mergeCell ref="AMW38:AMX38"/>
    <mergeCell ref="AMY38:ANA38"/>
    <mergeCell ref="ANB38:ANE38"/>
    <mergeCell ref="ALR42:ALT42"/>
    <mergeCell ref="ALU42:ALW42"/>
    <mergeCell ref="ALX42:ALZ42"/>
    <mergeCell ref="AMA42:AMC42"/>
    <mergeCell ref="AMD42:AMF42"/>
    <mergeCell ref="AMG42:AMI42"/>
    <mergeCell ref="AMK42:AMM42"/>
    <mergeCell ref="AMO42:AMQ42"/>
    <mergeCell ref="AMS42:AMU42"/>
    <mergeCell ref="AMW42:AMX42"/>
    <mergeCell ref="AMY42:ANA42"/>
    <mergeCell ref="ANB42:ANE42"/>
    <mergeCell ref="ALE41:ALF41"/>
    <mergeCell ref="ALG41:ALH41"/>
    <mergeCell ref="ALI41:ALK41"/>
    <mergeCell ref="ALL41:ALN41"/>
    <mergeCell ref="ALO41:ALQ41"/>
    <mergeCell ref="ALR41:ALT41"/>
    <mergeCell ref="ALU41:ALW41"/>
    <mergeCell ref="ALX41:ALZ41"/>
    <mergeCell ref="AMA41:AMC41"/>
    <mergeCell ref="AMD41:AMF41"/>
    <mergeCell ref="AMG41:AMI41"/>
    <mergeCell ref="AMK41:AMM41"/>
    <mergeCell ref="AMO41:AMQ41"/>
    <mergeCell ref="AMS41:AMU41"/>
    <mergeCell ref="AMW41:AMX41"/>
    <mergeCell ref="AMY41:ANA41"/>
    <mergeCell ref="ANB41:ANE41"/>
    <mergeCell ref="ALE40:ALF40"/>
    <mergeCell ref="ALG40:ALH40"/>
    <mergeCell ref="ALI40:ALK40"/>
    <mergeCell ref="ALL40:ALN40"/>
    <mergeCell ref="ALO40:ALQ40"/>
    <mergeCell ref="ALR40:ALT40"/>
    <mergeCell ref="ALU40:ALW40"/>
    <mergeCell ref="ALX40:ALZ40"/>
    <mergeCell ref="AMA40:AMC40"/>
    <mergeCell ref="AMD40:AMF40"/>
    <mergeCell ref="AMG40:AMI40"/>
    <mergeCell ref="AMK40:AMM40"/>
    <mergeCell ref="AMO40:AMQ40"/>
    <mergeCell ref="AMS40:AMU40"/>
    <mergeCell ref="AMW40:AMX40"/>
    <mergeCell ref="AMY40:ANA40"/>
    <mergeCell ref="ANB40:ANE40"/>
    <mergeCell ref="ALC47:ALH47"/>
    <mergeCell ref="ALI47:AMF47"/>
    <mergeCell ref="AMG47:AMN47"/>
    <mergeCell ref="AMO47:AMV47"/>
    <mergeCell ref="AMW47:ANE47"/>
    <mergeCell ref="ALE50:ANE50"/>
    <mergeCell ref="ALE45:ALF45"/>
    <mergeCell ref="ALG45:ALH45"/>
    <mergeCell ref="ALI45:ALK45"/>
    <mergeCell ref="ALL45:ALN45"/>
    <mergeCell ref="ALO45:ALQ45"/>
    <mergeCell ref="ALR45:ALT45"/>
    <mergeCell ref="ALU45:ALW45"/>
    <mergeCell ref="ALX45:ALZ45"/>
    <mergeCell ref="AMA45:AMC45"/>
    <mergeCell ref="AMD45:AMF45"/>
    <mergeCell ref="AMG45:AMI45"/>
    <mergeCell ref="AMK45:AMM45"/>
    <mergeCell ref="AMO45:AMQ45"/>
    <mergeCell ref="AMS45:AMU45"/>
    <mergeCell ref="AMW45:AMX45"/>
    <mergeCell ref="AMY45:ANA45"/>
    <mergeCell ref="ANB45:ANE45"/>
    <mergeCell ref="ALE44:ALF44"/>
    <mergeCell ref="ALG44:ALH44"/>
    <mergeCell ref="ALI44:ALK44"/>
    <mergeCell ref="ALL44:ALN44"/>
    <mergeCell ref="ALO44:ALQ44"/>
    <mergeCell ref="ALR44:ALT44"/>
    <mergeCell ref="ALU44:ALW44"/>
    <mergeCell ref="ALX44:ALZ44"/>
    <mergeCell ref="AMA44:AMC44"/>
    <mergeCell ref="AMD44:AMF44"/>
    <mergeCell ref="AMG44:AMI44"/>
    <mergeCell ref="AMK44:AMM44"/>
    <mergeCell ref="AMO44:AMQ44"/>
    <mergeCell ref="AMS44:AMU44"/>
    <mergeCell ref="AMW44:AMX44"/>
    <mergeCell ref="AMY44:ANA44"/>
    <mergeCell ref="ANB44:ANE44"/>
    <mergeCell ref="AOT3:AOV3"/>
    <mergeCell ref="AOW3:APH3"/>
    <mergeCell ref="ANG4:ANI5"/>
    <mergeCell ref="ANJ4:AOO5"/>
    <mergeCell ref="AOQ4:AOV5"/>
    <mergeCell ref="AOW4:AOZ5"/>
    <mergeCell ref="APB4:APE5"/>
    <mergeCell ref="APF4:APG5"/>
    <mergeCell ref="APH4:APH5"/>
    <mergeCell ref="ANF7:APH7"/>
    <mergeCell ref="ANF8:ANF12"/>
    <mergeCell ref="ANG8:ANG12"/>
    <mergeCell ref="ANH8:ANI12"/>
    <mergeCell ref="ANJ8:ANK12"/>
    <mergeCell ref="ANL8:ANW8"/>
    <mergeCell ref="ANX8:AOI8"/>
    <mergeCell ref="AOJ8:AOY8"/>
    <mergeCell ref="AOZ8:APD8"/>
    <mergeCell ref="APE8:APH12"/>
    <mergeCell ref="ANL9:ANQ9"/>
    <mergeCell ref="ANR9:ANW9"/>
    <mergeCell ref="ANX9:AOC9"/>
    <mergeCell ref="AOD9:AOI9"/>
    <mergeCell ref="AOJ9:AOQ9"/>
    <mergeCell ref="AOR9:AOY9"/>
    <mergeCell ref="AOZ9:APD9"/>
    <mergeCell ref="ANL10:ANN12"/>
    <mergeCell ref="ANO10:ANQ12"/>
    <mergeCell ref="ANR10:ANT12"/>
    <mergeCell ref="ANU10:ANW12"/>
    <mergeCell ref="ANX10:ANZ12"/>
    <mergeCell ref="AOA10:AOC12"/>
    <mergeCell ref="ALC46:ALH46"/>
    <mergeCell ref="ALI46:ALN46"/>
    <mergeCell ref="ALO46:ALT46"/>
    <mergeCell ref="ALU46:ALZ46"/>
    <mergeCell ref="AMA46:AMF46"/>
    <mergeCell ref="AMG46:AMN46"/>
    <mergeCell ref="AMO46:AMV46"/>
    <mergeCell ref="AMW46:AMX46"/>
    <mergeCell ref="AMY46:ANA46"/>
    <mergeCell ref="ANB46:ANE46"/>
    <mergeCell ref="ALE43:ALF43"/>
    <mergeCell ref="ALG43:ALH43"/>
    <mergeCell ref="ALI43:ALK43"/>
    <mergeCell ref="ALL43:ALN43"/>
    <mergeCell ref="ALO43:ALQ43"/>
    <mergeCell ref="ALR43:ALT43"/>
    <mergeCell ref="ALU43:ALW43"/>
    <mergeCell ref="ALX43:ALZ43"/>
    <mergeCell ref="AMA43:AMC43"/>
    <mergeCell ref="AMD43:AMF43"/>
    <mergeCell ref="AMG43:AMI43"/>
    <mergeCell ref="AMK43:AMM43"/>
    <mergeCell ref="AMO43:AMQ43"/>
    <mergeCell ref="AMS43:AMU43"/>
    <mergeCell ref="AMW43:AMX43"/>
    <mergeCell ref="AMY43:ANA43"/>
    <mergeCell ref="ANB43:ANE43"/>
    <mergeCell ref="ALE42:ALF42"/>
    <mergeCell ref="ALG42:ALH42"/>
    <mergeCell ref="ALI42:ALK42"/>
    <mergeCell ref="ALL42:ALN42"/>
    <mergeCell ref="ALO42:ALQ42"/>
    <mergeCell ref="APE13:APH13"/>
    <mergeCell ref="ANH15:ANI15"/>
    <mergeCell ref="ANJ15:ANK15"/>
    <mergeCell ref="ANL15:ANN15"/>
    <mergeCell ref="ANO15:ANQ15"/>
    <mergeCell ref="ANR15:ANT15"/>
    <mergeCell ref="ANU15:ANW15"/>
    <mergeCell ref="ANX15:ANZ15"/>
    <mergeCell ref="AOA15:AOC15"/>
    <mergeCell ref="AOD15:AOF15"/>
    <mergeCell ref="AOG15:AOI15"/>
    <mergeCell ref="AOJ15:AOL15"/>
    <mergeCell ref="AON15:AOP15"/>
    <mergeCell ref="AOR15:AOT15"/>
    <mergeCell ref="AOV15:AOX15"/>
    <mergeCell ref="AOZ15:APA15"/>
    <mergeCell ref="APB15:APD15"/>
    <mergeCell ref="APE15:APH15"/>
    <mergeCell ref="AOD10:AOF12"/>
    <mergeCell ref="AOG10:AOI12"/>
    <mergeCell ref="AOJ10:AOL12"/>
    <mergeCell ref="AOM10:AOM13"/>
    <mergeCell ref="AON10:AOP12"/>
    <mergeCell ref="AOQ10:AOQ13"/>
    <mergeCell ref="AOR10:AOT12"/>
    <mergeCell ref="AOU10:AOU13"/>
    <mergeCell ref="AOV10:AOX12"/>
    <mergeCell ref="AOY10:AOY13"/>
    <mergeCell ref="AOZ10:APA12"/>
    <mergeCell ref="APB10:APD12"/>
    <mergeCell ref="ANH13:ANI13"/>
    <mergeCell ref="ANJ13:ANK13"/>
    <mergeCell ref="AOJ13:AOL13"/>
    <mergeCell ref="AON13:AOP13"/>
    <mergeCell ref="AOR13:AOT13"/>
    <mergeCell ref="AOV13:AOX13"/>
    <mergeCell ref="AOZ13:APA13"/>
    <mergeCell ref="APB13:APD13"/>
    <mergeCell ref="ANH17:ANI17"/>
    <mergeCell ref="ANJ17:ANK17"/>
    <mergeCell ref="ANL17:ANN17"/>
    <mergeCell ref="ANO17:ANQ17"/>
    <mergeCell ref="ANR17:ANT17"/>
    <mergeCell ref="ANU17:ANW17"/>
    <mergeCell ref="ANX17:ANZ17"/>
    <mergeCell ref="AOA17:AOC17"/>
    <mergeCell ref="AOD17:AOF17"/>
    <mergeCell ref="AOG17:AOI17"/>
    <mergeCell ref="AOJ17:AOL17"/>
    <mergeCell ref="AON17:AOP17"/>
    <mergeCell ref="AOR17:AOT17"/>
    <mergeCell ref="AOV17:AOX17"/>
    <mergeCell ref="AOZ17:APA17"/>
    <mergeCell ref="APB17:APD17"/>
    <mergeCell ref="APE17:APH17"/>
    <mergeCell ref="ANH16:ANI16"/>
    <mergeCell ref="ANJ16:ANK16"/>
    <mergeCell ref="ANL16:ANN16"/>
    <mergeCell ref="ANO16:ANQ16"/>
    <mergeCell ref="ANR16:ANT16"/>
    <mergeCell ref="ANU16:ANW16"/>
    <mergeCell ref="ANX16:ANZ16"/>
    <mergeCell ref="AOA16:AOC16"/>
    <mergeCell ref="AOD16:AOF16"/>
    <mergeCell ref="AOG16:AOI16"/>
    <mergeCell ref="AOJ16:AOL16"/>
    <mergeCell ref="AON16:AOP16"/>
    <mergeCell ref="AOR16:AOT16"/>
    <mergeCell ref="AOV16:AOX16"/>
    <mergeCell ref="AOZ16:APA16"/>
    <mergeCell ref="APB16:APD16"/>
    <mergeCell ref="APE16:APH16"/>
    <mergeCell ref="ANH19:ANI19"/>
    <mergeCell ref="ANJ19:ANK19"/>
    <mergeCell ref="ANL19:ANN19"/>
    <mergeCell ref="ANO19:ANQ19"/>
    <mergeCell ref="ANR19:ANT19"/>
    <mergeCell ref="ANU19:ANW19"/>
    <mergeCell ref="ANX19:ANZ19"/>
    <mergeCell ref="AOA19:AOC19"/>
    <mergeCell ref="AOD19:AOF19"/>
    <mergeCell ref="AOG19:AOI19"/>
    <mergeCell ref="AOJ19:AOL19"/>
    <mergeCell ref="AON19:AOP19"/>
    <mergeCell ref="AOR19:AOT19"/>
    <mergeCell ref="AOV19:AOX19"/>
    <mergeCell ref="AOZ19:APA19"/>
    <mergeCell ref="APB19:APD19"/>
    <mergeCell ref="APE19:APH19"/>
    <mergeCell ref="ANH18:ANI18"/>
    <mergeCell ref="ANJ18:ANK18"/>
    <mergeCell ref="ANL18:ANN18"/>
    <mergeCell ref="ANO18:ANQ18"/>
    <mergeCell ref="ANR18:ANT18"/>
    <mergeCell ref="ANU18:ANW18"/>
    <mergeCell ref="ANX18:ANZ18"/>
    <mergeCell ref="AOA18:AOC18"/>
    <mergeCell ref="AOD18:AOF18"/>
    <mergeCell ref="AOG18:AOI18"/>
    <mergeCell ref="AOJ18:AOL18"/>
    <mergeCell ref="AON18:AOP18"/>
    <mergeCell ref="AOR18:AOT18"/>
    <mergeCell ref="AOV18:AOX18"/>
    <mergeCell ref="AOZ18:APA18"/>
    <mergeCell ref="APB18:APD18"/>
    <mergeCell ref="APE18:APH18"/>
    <mergeCell ref="ANH21:ANI21"/>
    <mergeCell ref="ANJ21:ANK21"/>
    <mergeCell ref="ANL21:ANN21"/>
    <mergeCell ref="ANO21:ANQ21"/>
    <mergeCell ref="ANR21:ANT21"/>
    <mergeCell ref="ANU21:ANW21"/>
    <mergeCell ref="ANX21:ANZ21"/>
    <mergeCell ref="AOA21:AOC21"/>
    <mergeCell ref="AOD21:AOF21"/>
    <mergeCell ref="AOG21:AOI21"/>
    <mergeCell ref="AOJ21:AOL21"/>
    <mergeCell ref="AON21:AOP21"/>
    <mergeCell ref="AOR21:AOT21"/>
    <mergeCell ref="AOV21:AOX21"/>
    <mergeCell ref="AOZ21:APA21"/>
    <mergeCell ref="APB21:APD21"/>
    <mergeCell ref="APE21:APH21"/>
    <mergeCell ref="ANH20:ANI20"/>
    <mergeCell ref="ANJ20:ANK20"/>
    <mergeCell ref="ANL20:ANN20"/>
    <mergeCell ref="ANO20:ANQ20"/>
    <mergeCell ref="ANR20:ANT20"/>
    <mergeCell ref="ANU20:ANW20"/>
    <mergeCell ref="ANX20:ANZ20"/>
    <mergeCell ref="AOA20:AOC20"/>
    <mergeCell ref="AOD20:AOF20"/>
    <mergeCell ref="AOG20:AOI20"/>
    <mergeCell ref="AOJ20:AOL20"/>
    <mergeCell ref="AON20:AOP20"/>
    <mergeCell ref="AOR20:AOT20"/>
    <mergeCell ref="AOV20:AOX20"/>
    <mergeCell ref="AOZ20:APA20"/>
    <mergeCell ref="APB20:APD20"/>
    <mergeCell ref="APE20:APH20"/>
    <mergeCell ref="ANH23:ANI23"/>
    <mergeCell ref="ANJ23:ANK23"/>
    <mergeCell ref="ANL23:ANN23"/>
    <mergeCell ref="ANO23:ANQ23"/>
    <mergeCell ref="ANR23:ANT23"/>
    <mergeCell ref="ANU23:ANW23"/>
    <mergeCell ref="ANX23:ANZ23"/>
    <mergeCell ref="AOA23:AOC23"/>
    <mergeCell ref="AOD23:AOF23"/>
    <mergeCell ref="AOG23:AOI23"/>
    <mergeCell ref="AOJ23:AOL23"/>
    <mergeCell ref="AON23:AOP23"/>
    <mergeCell ref="AOR23:AOT23"/>
    <mergeCell ref="AOV23:AOX23"/>
    <mergeCell ref="AOZ23:APA23"/>
    <mergeCell ref="APB23:APD23"/>
    <mergeCell ref="APE23:APH23"/>
    <mergeCell ref="ANH22:ANI22"/>
    <mergeCell ref="ANJ22:ANK22"/>
    <mergeCell ref="ANL22:ANN22"/>
    <mergeCell ref="ANO22:ANQ22"/>
    <mergeCell ref="ANR22:ANT22"/>
    <mergeCell ref="ANU22:ANW22"/>
    <mergeCell ref="ANX22:ANZ22"/>
    <mergeCell ref="AOA22:AOC22"/>
    <mergeCell ref="AOD22:AOF22"/>
    <mergeCell ref="AOG22:AOI22"/>
    <mergeCell ref="AOJ22:AOL22"/>
    <mergeCell ref="AON22:AOP22"/>
    <mergeCell ref="AOR22:AOT22"/>
    <mergeCell ref="AOV22:AOX22"/>
    <mergeCell ref="AOZ22:APA22"/>
    <mergeCell ref="APB22:APD22"/>
    <mergeCell ref="APE22:APH22"/>
    <mergeCell ref="ANH25:ANI25"/>
    <mergeCell ref="ANJ25:ANK25"/>
    <mergeCell ref="ANL25:ANN25"/>
    <mergeCell ref="ANO25:ANQ25"/>
    <mergeCell ref="ANR25:ANT25"/>
    <mergeCell ref="ANU25:ANW25"/>
    <mergeCell ref="ANX25:ANZ25"/>
    <mergeCell ref="AOA25:AOC25"/>
    <mergeCell ref="AOD25:AOF25"/>
    <mergeCell ref="AOG25:AOI25"/>
    <mergeCell ref="AOJ25:AOL25"/>
    <mergeCell ref="AON25:AOP25"/>
    <mergeCell ref="AOR25:AOT25"/>
    <mergeCell ref="AOV25:AOX25"/>
    <mergeCell ref="AOZ25:APA25"/>
    <mergeCell ref="APB25:APD25"/>
    <mergeCell ref="APE25:APH25"/>
    <mergeCell ref="ANH24:ANI24"/>
    <mergeCell ref="ANJ24:ANK24"/>
    <mergeCell ref="ANL24:ANN24"/>
    <mergeCell ref="ANO24:ANQ24"/>
    <mergeCell ref="ANR24:ANT24"/>
    <mergeCell ref="ANU24:ANW24"/>
    <mergeCell ref="ANX24:ANZ24"/>
    <mergeCell ref="AOA24:AOC24"/>
    <mergeCell ref="AOD24:AOF24"/>
    <mergeCell ref="AOG24:AOI24"/>
    <mergeCell ref="AOJ24:AOL24"/>
    <mergeCell ref="AON24:AOP24"/>
    <mergeCell ref="AOR24:AOT24"/>
    <mergeCell ref="AOV24:AOX24"/>
    <mergeCell ref="AOZ24:APA24"/>
    <mergeCell ref="APB24:APD24"/>
    <mergeCell ref="APE24:APH24"/>
    <mergeCell ref="ANH27:ANI27"/>
    <mergeCell ref="ANJ27:ANK27"/>
    <mergeCell ref="ANL27:ANN27"/>
    <mergeCell ref="ANO27:ANQ27"/>
    <mergeCell ref="ANR27:ANT27"/>
    <mergeCell ref="ANU27:ANW27"/>
    <mergeCell ref="ANX27:ANZ27"/>
    <mergeCell ref="AOA27:AOC27"/>
    <mergeCell ref="AOD27:AOF27"/>
    <mergeCell ref="AOG27:AOI27"/>
    <mergeCell ref="AOJ27:AOL27"/>
    <mergeCell ref="AON27:AOP27"/>
    <mergeCell ref="AOR27:AOT27"/>
    <mergeCell ref="AOV27:AOX27"/>
    <mergeCell ref="AOZ27:APA27"/>
    <mergeCell ref="APB27:APD27"/>
    <mergeCell ref="APE27:APH27"/>
    <mergeCell ref="ANH26:ANI26"/>
    <mergeCell ref="ANJ26:ANK26"/>
    <mergeCell ref="ANL26:ANN26"/>
    <mergeCell ref="ANO26:ANQ26"/>
    <mergeCell ref="ANR26:ANT26"/>
    <mergeCell ref="ANU26:ANW26"/>
    <mergeCell ref="ANX26:ANZ26"/>
    <mergeCell ref="AOA26:AOC26"/>
    <mergeCell ref="AOD26:AOF26"/>
    <mergeCell ref="AOG26:AOI26"/>
    <mergeCell ref="AOJ26:AOL26"/>
    <mergeCell ref="AON26:AOP26"/>
    <mergeCell ref="AOR26:AOT26"/>
    <mergeCell ref="AOV26:AOX26"/>
    <mergeCell ref="AOZ26:APA26"/>
    <mergeCell ref="APB26:APD26"/>
    <mergeCell ref="APE26:APH26"/>
    <mergeCell ref="ANH29:ANI29"/>
    <mergeCell ref="ANJ29:ANK29"/>
    <mergeCell ref="ANL29:ANN29"/>
    <mergeCell ref="ANO29:ANQ29"/>
    <mergeCell ref="ANR29:ANT29"/>
    <mergeCell ref="ANU29:ANW29"/>
    <mergeCell ref="ANX29:ANZ29"/>
    <mergeCell ref="AOA29:AOC29"/>
    <mergeCell ref="AOD29:AOF29"/>
    <mergeCell ref="AOG29:AOI29"/>
    <mergeCell ref="AOJ29:AOL29"/>
    <mergeCell ref="AON29:AOP29"/>
    <mergeCell ref="AOR29:AOT29"/>
    <mergeCell ref="AOV29:AOX29"/>
    <mergeCell ref="AOZ29:APA29"/>
    <mergeCell ref="APB29:APD29"/>
    <mergeCell ref="APE29:APH29"/>
    <mergeCell ref="ANH28:ANI28"/>
    <mergeCell ref="ANJ28:ANK28"/>
    <mergeCell ref="ANL28:ANN28"/>
    <mergeCell ref="ANO28:ANQ28"/>
    <mergeCell ref="ANR28:ANT28"/>
    <mergeCell ref="ANU28:ANW28"/>
    <mergeCell ref="ANX28:ANZ28"/>
    <mergeCell ref="AOA28:AOC28"/>
    <mergeCell ref="AOD28:AOF28"/>
    <mergeCell ref="AOG28:AOI28"/>
    <mergeCell ref="AOJ28:AOL28"/>
    <mergeCell ref="AON28:AOP28"/>
    <mergeCell ref="AOR28:AOT28"/>
    <mergeCell ref="AOV28:AOX28"/>
    <mergeCell ref="AOZ28:APA28"/>
    <mergeCell ref="APB28:APD28"/>
    <mergeCell ref="APE28:APH28"/>
    <mergeCell ref="ANH31:ANI31"/>
    <mergeCell ref="ANJ31:ANK31"/>
    <mergeCell ref="ANL31:ANN31"/>
    <mergeCell ref="ANO31:ANQ31"/>
    <mergeCell ref="ANR31:ANT31"/>
    <mergeCell ref="ANU31:ANW31"/>
    <mergeCell ref="ANX31:ANZ31"/>
    <mergeCell ref="AOA31:AOC31"/>
    <mergeCell ref="AOD31:AOF31"/>
    <mergeCell ref="AOG31:AOI31"/>
    <mergeCell ref="AOJ31:AOL31"/>
    <mergeCell ref="AON31:AOP31"/>
    <mergeCell ref="AOR31:AOT31"/>
    <mergeCell ref="AOV31:AOX31"/>
    <mergeCell ref="AOZ31:APA31"/>
    <mergeCell ref="APB31:APD31"/>
    <mergeCell ref="APE31:APH31"/>
    <mergeCell ref="ANH30:ANI30"/>
    <mergeCell ref="ANJ30:ANK30"/>
    <mergeCell ref="ANL30:ANN30"/>
    <mergeCell ref="ANO30:ANQ30"/>
    <mergeCell ref="ANR30:ANT30"/>
    <mergeCell ref="ANU30:ANW30"/>
    <mergeCell ref="ANX30:ANZ30"/>
    <mergeCell ref="AOA30:AOC30"/>
    <mergeCell ref="AOD30:AOF30"/>
    <mergeCell ref="AOG30:AOI30"/>
    <mergeCell ref="AOJ30:AOL30"/>
    <mergeCell ref="AON30:AOP30"/>
    <mergeCell ref="AOR30:AOT30"/>
    <mergeCell ref="AOV30:AOX30"/>
    <mergeCell ref="AOZ30:APA30"/>
    <mergeCell ref="APB30:APD30"/>
    <mergeCell ref="APE30:APH30"/>
    <mergeCell ref="ANH33:ANI33"/>
    <mergeCell ref="ANJ33:ANK33"/>
    <mergeCell ref="ANL33:ANN33"/>
    <mergeCell ref="ANO33:ANQ33"/>
    <mergeCell ref="ANR33:ANT33"/>
    <mergeCell ref="ANU33:ANW33"/>
    <mergeCell ref="ANX33:ANZ33"/>
    <mergeCell ref="AOA33:AOC33"/>
    <mergeCell ref="AOD33:AOF33"/>
    <mergeCell ref="AOG33:AOI33"/>
    <mergeCell ref="AOJ33:AOL33"/>
    <mergeCell ref="AON33:AOP33"/>
    <mergeCell ref="AOR33:AOT33"/>
    <mergeCell ref="AOV33:AOX33"/>
    <mergeCell ref="AOZ33:APA33"/>
    <mergeCell ref="APB33:APD33"/>
    <mergeCell ref="APE33:APH33"/>
    <mergeCell ref="ANH32:ANI32"/>
    <mergeCell ref="ANJ32:ANK32"/>
    <mergeCell ref="ANL32:ANN32"/>
    <mergeCell ref="ANO32:ANQ32"/>
    <mergeCell ref="ANR32:ANT32"/>
    <mergeCell ref="ANU32:ANW32"/>
    <mergeCell ref="ANX32:ANZ32"/>
    <mergeCell ref="AOA32:AOC32"/>
    <mergeCell ref="AOD32:AOF32"/>
    <mergeCell ref="AOG32:AOI32"/>
    <mergeCell ref="AOJ32:AOL32"/>
    <mergeCell ref="AON32:AOP32"/>
    <mergeCell ref="AOR32:AOT32"/>
    <mergeCell ref="AOV32:AOX32"/>
    <mergeCell ref="AOZ32:APA32"/>
    <mergeCell ref="APB32:APD32"/>
    <mergeCell ref="APE32:APH32"/>
    <mergeCell ref="ANH35:ANI35"/>
    <mergeCell ref="ANJ35:ANK35"/>
    <mergeCell ref="ANL35:ANN35"/>
    <mergeCell ref="ANO35:ANQ35"/>
    <mergeCell ref="ANR35:ANT35"/>
    <mergeCell ref="ANU35:ANW35"/>
    <mergeCell ref="ANX35:ANZ35"/>
    <mergeCell ref="AOA35:AOC35"/>
    <mergeCell ref="AOD35:AOF35"/>
    <mergeCell ref="AOG35:AOI35"/>
    <mergeCell ref="AOJ35:AOL35"/>
    <mergeCell ref="AON35:AOP35"/>
    <mergeCell ref="AOR35:AOT35"/>
    <mergeCell ref="AOV35:AOX35"/>
    <mergeCell ref="AOZ35:APA35"/>
    <mergeCell ref="APB35:APD35"/>
    <mergeCell ref="APE35:APH35"/>
    <mergeCell ref="ANH34:ANI34"/>
    <mergeCell ref="ANJ34:ANK34"/>
    <mergeCell ref="ANL34:ANN34"/>
    <mergeCell ref="ANO34:ANQ34"/>
    <mergeCell ref="ANR34:ANT34"/>
    <mergeCell ref="ANU34:ANW34"/>
    <mergeCell ref="ANX34:ANZ34"/>
    <mergeCell ref="AOA34:AOC34"/>
    <mergeCell ref="AOD34:AOF34"/>
    <mergeCell ref="AOG34:AOI34"/>
    <mergeCell ref="AOJ34:AOL34"/>
    <mergeCell ref="AON34:AOP34"/>
    <mergeCell ref="AOR34:AOT34"/>
    <mergeCell ref="AOV34:AOX34"/>
    <mergeCell ref="AOZ34:APA34"/>
    <mergeCell ref="APB34:APD34"/>
    <mergeCell ref="APE34:APH34"/>
    <mergeCell ref="ANH37:ANI37"/>
    <mergeCell ref="ANJ37:ANK37"/>
    <mergeCell ref="ANL37:ANN37"/>
    <mergeCell ref="ANO37:ANQ37"/>
    <mergeCell ref="ANR37:ANT37"/>
    <mergeCell ref="ANU37:ANW37"/>
    <mergeCell ref="ANX37:ANZ37"/>
    <mergeCell ref="AOA37:AOC37"/>
    <mergeCell ref="AOD37:AOF37"/>
    <mergeCell ref="AOG37:AOI37"/>
    <mergeCell ref="AOJ37:AOL37"/>
    <mergeCell ref="AON37:AOP37"/>
    <mergeCell ref="AOR37:AOT37"/>
    <mergeCell ref="AOV37:AOX37"/>
    <mergeCell ref="AOZ37:APA37"/>
    <mergeCell ref="APB37:APD37"/>
    <mergeCell ref="APE37:APH37"/>
    <mergeCell ref="ANH36:ANI36"/>
    <mergeCell ref="ANJ36:ANK36"/>
    <mergeCell ref="ANL36:ANN36"/>
    <mergeCell ref="ANO36:ANQ36"/>
    <mergeCell ref="ANR36:ANT36"/>
    <mergeCell ref="ANU36:ANW36"/>
    <mergeCell ref="ANX36:ANZ36"/>
    <mergeCell ref="AOA36:AOC36"/>
    <mergeCell ref="AOD36:AOF36"/>
    <mergeCell ref="AOG36:AOI36"/>
    <mergeCell ref="AOJ36:AOL36"/>
    <mergeCell ref="AON36:AOP36"/>
    <mergeCell ref="AOR36:AOT36"/>
    <mergeCell ref="AOV36:AOX36"/>
    <mergeCell ref="AOZ36:APA36"/>
    <mergeCell ref="APB36:APD36"/>
    <mergeCell ref="APE36:APH36"/>
    <mergeCell ref="ANH39:ANI39"/>
    <mergeCell ref="ANJ39:ANK39"/>
    <mergeCell ref="ANL39:ANN39"/>
    <mergeCell ref="ANO39:ANQ39"/>
    <mergeCell ref="ANR39:ANT39"/>
    <mergeCell ref="ANU39:ANW39"/>
    <mergeCell ref="ANX39:ANZ39"/>
    <mergeCell ref="AOA39:AOC39"/>
    <mergeCell ref="AOD39:AOF39"/>
    <mergeCell ref="AOG39:AOI39"/>
    <mergeCell ref="AOJ39:AOL39"/>
    <mergeCell ref="AON39:AOP39"/>
    <mergeCell ref="AOR39:AOT39"/>
    <mergeCell ref="AOV39:AOX39"/>
    <mergeCell ref="AOZ39:APA39"/>
    <mergeCell ref="APB39:APD39"/>
    <mergeCell ref="APE39:APH39"/>
    <mergeCell ref="ANH38:ANI38"/>
    <mergeCell ref="ANJ38:ANK38"/>
    <mergeCell ref="ANL38:ANN38"/>
    <mergeCell ref="ANO38:ANQ38"/>
    <mergeCell ref="ANR38:ANT38"/>
    <mergeCell ref="ANU38:ANW38"/>
    <mergeCell ref="ANX38:ANZ38"/>
    <mergeCell ref="AOA38:AOC38"/>
    <mergeCell ref="AOD38:AOF38"/>
    <mergeCell ref="AOG38:AOI38"/>
    <mergeCell ref="AOJ38:AOL38"/>
    <mergeCell ref="AON38:AOP38"/>
    <mergeCell ref="AOR38:AOT38"/>
    <mergeCell ref="AOV38:AOX38"/>
    <mergeCell ref="AOZ38:APA38"/>
    <mergeCell ref="APB38:APD38"/>
    <mergeCell ref="APE38:APH38"/>
    <mergeCell ref="AOZ42:APA42"/>
    <mergeCell ref="APB42:APD42"/>
    <mergeCell ref="APE42:APH42"/>
    <mergeCell ref="ANH41:ANI41"/>
    <mergeCell ref="ANJ41:ANK41"/>
    <mergeCell ref="ANL41:ANN41"/>
    <mergeCell ref="ANO41:ANQ41"/>
    <mergeCell ref="ANR41:ANT41"/>
    <mergeCell ref="ANU41:ANW41"/>
    <mergeCell ref="ANX41:ANZ41"/>
    <mergeCell ref="AOA41:AOC41"/>
    <mergeCell ref="AOD41:AOF41"/>
    <mergeCell ref="AOG41:AOI41"/>
    <mergeCell ref="AOJ41:AOL41"/>
    <mergeCell ref="AON41:AOP41"/>
    <mergeCell ref="AOR41:AOT41"/>
    <mergeCell ref="AOV41:AOX41"/>
    <mergeCell ref="AOZ41:APA41"/>
    <mergeCell ref="APB41:APD41"/>
    <mergeCell ref="APE41:APH41"/>
    <mergeCell ref="ANH40:ANI40"/>
    <mergeCell ref="ANJ40:ANK40"/>
    <mergeCell ref="ANL40:ANN40"/>
    <mergeCell ref="ANO40:ANQ40"/>
    <mergeCell ref="ANR40:ANT40"/>
    <mergeCell ref="ANU40:ANW40"/>
    <mergeCell ref="ANX40:ANZ40"/>
    <mergeCell ref="AOA40:AOC40"/>
    <mergeCell ref="AOD40:AOF40"/>
    <mergeCell ref="AOG40:AOI40"/>
    <mergeCell ref="AOJ40:AOL40"/>
    <mergeCell ref="AON40:AOP40"/>
    <mergeCell ref="AOR40:AOT40"/>
    <mergeCell ref="AOV40:AOX40"/>
    <mergeCell ref="AOZ40:APA40"/>
    <mergeCell ref="APB40:APD40"/>
    <mergeCell ref="APE40:APH40"/>
    <mergeCell ref="ANH50:APH50"/>
    <mergeCell ref="ANH45:ANI45"/>
    <mergeCell ref="ANJ45:ANK45"/>
    <mergeCell ref="ANL45:ANN45"/>
    <mergeCell ref="ANO45:ANQ45"/>
    <mergeCell ref="ANR45:ANT45"/>
    <mergeCell ref="ANU45:ANW45"/>
    <mergeCell ref="ANX45:ANZ45"/>
    <mergeCell ref="AOA45:AOC45"/>
    <mergeCell ref="AOD45:AOF45"/>
    <mergeCell ref="AOG45:AOI45"/>
    <mergeCell ref="AOJ45:AOL45"/>
    <mergeCell ref="AON45:AOP45"/>
    <mergeCell ref="AOR45:AOT45"/>
    <mergeCell ref="AOV45:AOX45"/>
    <mergeCell ref="AOZ45:APA45"/>
    <mergeCell ref="APB45:APD45"/>
    <mergeCell ref="APE45:APH45"/>
    <mergeCell ref="ANH44:ANI44"/>
    <mergeCell ref="ANJ44:ANK44"/>
    <mergeCell ref="ANL44:ANN44"/>
    <mergeCell ref="ANO44:ANQ44"/>
    <mergeCell ref="ANR44:ANT44"/>
    <mergeCell ref="ANU44:ANW44"/>
    <mergeCell ref="ANX44:ANZ44"/>
    <mergeCell ref="AOA44:AOC44"/>
    <mergeCell ref="AOD44:AOF44"/>
    <mergeCell ref="AOG44:AOI44"/>
    <mergeCell ref="AOJ44:AOL44"/>
    <mergeCell ref="AON44:AOP44"/>
    <mergeCell ref="AOR44:AOT44"/>
    <mergeCell ref="AOV44:AOX44"/>
    <mergeCell ref="AOZ44:APA44"/>
    <mergeCell ref="APB44:APD44"/>
    <mergeCell ref="APE44:APH44"/>
    <mergeCell ref="ANF46:ANK46"/>
    <mergeCell ref="ANL46:ANQ46"/>
    <mergeCell ref="ANR46:ANW46"/>
    <mergeCell ref="ANX46:AOC46"/>
    <mergeCell ref="AOD46:AOI46"/>
    <mergeCell ref="AOJ46:AOQ46"/>
    <mergeCell ref="AOR46:AOY46"/>
    <mergeCell ref="AOZ46:APA46"/>
    <mergeCell ref="APB46:APD46"/>
    <mergeCell ref="APE46:APH46"/>
    <mergeCell ref="ANF47:ANK47"/>
    <mergeCell ref="ANL47:AOI47"/>
    <mergeCell ref="AOJ47:AOQ47"/>
    <mergeCell ref="AOR47:AOY47"/>
    <mergeCell ref="AOZ47:APH47"/>
    <mergeCell ref="ANH43:ANI43"/>
    <mergeCell ref="ANJ43:ANK43"/>
    <mergeCell ref="ANL43:ANN43"/>
    <mergeCell ref="ANO43:ANQ43"/>
    <mergeCell ref="ANR43:ANT43"/>
    <mergeCell ref="ANU43:ANW43"/>
    <mergeCell ref="ANX43:ANZ43"/>
    <mergeCell ref="AOA43:AOC43"/>
    <mergeCell ref="AOD43:AOF43"/>
    <mergeCell ref="AOG43:AOI43"/>
    <mergeCell ref="AOJ43:AOL43"/>
    <mergeCell ref="AON43:AOP43"/>
    <mergeCell ref="AOR43:AOT43"/>
    <mergeCell ref="AOV43:AOX43"/>
    <mergeCell ref="AOZ43:APA43"/>
    <mergeCell ref="APB43:APD43"/>
    <mergeCell ref="APE43:APH43"/>
    <mergeCell ref="ANH42:ANI42"/>
    <mergeCell ref="ANJ42:ANK42"/>
    <mergeCell ref="ANL42:ANN42"/>
    <mergeCell ref="ANO42:ANQ42"/>
    <mergeCell ref="ANR42:ANT42"/>
    <mergeCell ref="ANU42:ANW42"/>
    <mergeCell ref="ANX42:ANZ42"/>
    <mergeCell ref="AOA42:AOC42"/>
    <mergeCell ref="AOD42:AOF42"/>
    <mergeCell ref="AOG42:AOI42"/>
    <mergeCell ref="AOJ42:AOL42"/>
    <mergeCell ref="AON42:AOP42"/>
    <mergeCell ref="AOR42:AOT42"/>
    <mergeCell ref="AOV42:AOX42"/>
  </mergeCells>
  <phoneticPr fontId="3"/>
  <conditionalFormatting sqref="A15:APH45">
    <cfRule type="expression" dxfId="8" priority="4" stopIfTrue="1">
      <formula>OR($B15="日",$B15="祝",$B15=0)</formula>
    </cfRule>
  </conditionalFormatting>
  <conditionalFormatting sqref="A43:APH43">
    <cfRule type="expression" dxfId="7" priority="3">
      <formula>$A$42&gt;$A$43</formula>
    </cfRule>
  </conditionalFormatting>
  <conditionalFormatting sqref="A44:APH44">
    <cfRule type="expression" dxfId="6" priority="2">
      <formula>$A$42&gt;$A$44</formula>
    </cfRule>
  </conditionalFormatting>
  <conditionalFormatting sqref="A45:APH45">
    <cfRule type="expression" dxfId="5" priority="1">
      <formula>$A$42&gt;$A$45</formula>
    </cfRule>
  </conditionalFormatting>
  <dataValidations count="7">
    <dataValidation allowBlank="1" showInputMessage="1" showErrorMessage="1" prompt="延長保育事業対象時間で、事務作業等してたため対象外とする場合は、対象外となる時間数をここに入力。_x000a_※対象外とする時間がない場合は空欄のまま。_x000a__x000a_（例）10:00～20:00の勤務で、18:30～19:00は事務仕事をしていたため保育従事者にカウントされていない場合は、『0:30』と入力してください。" sqref="AW15:AY15 AEM15:AEO15 CZ15:DB15 RU15:RW15 AGP15:AGR15 AIS15:AIU15 AKV15:AKX15 AMY15:ANA15 FC15:FE15 HF15:HH15 JI15:JK15 LL15:LN15 NO15:NQ15 PR15:PT15 TX15:TZ15 WA15:WC15 YD15:YF15 AAG15:AAI15 ACJ15:ACL15 APB15:APD15" xr:uid="{D11D3EE3-FD91-4292-9080-68B2D0C526EA}"/>
    <dataValidation allowBlank="1" showInputMessage="1" showErrorMessage="1" prompt="推進分対象時間で、事務作業等していたため対象外とする場合は、対象外となる時間数をここに入力。_x000a_※対象外とする時間がない場合は空欄のままで。_x000a__x000a_（例）_x000a_7:00～18:00の勤務で、8:00～8:30は事務作業をしていて保育従事者としてカウントされていない場合は『0:30』と入力してください。" sqref="AU15:AV45 AEK15:AEL45 CX15:CY45 RS15:RT45 AGN15:AGO45 AIQ15:AIR45 AKT15:AKU45 AMW15:AMX45 FA15:FB45 HD15:HE45 JG15:JH45 LJ15:LK45 NM15:NN45 PP15:PQ45 TV15:TW45 VY15:VZ45 YB15:YC45 AAE15:AAF45 ACH15:ACI45 AOZ15:APA45" xr:uid="{BDEBC248-DA9D-44DF-B423-072B0AC4C30B}"/>
    <dataValidation allowBlank="1" showInputMessage="1" showErrorMessage="1" prompt="半角数字で入力。_x000a_数字を入力すると、曜日が自動的に反映されます。" sqref="BA4:BB5 AEQ4:AER5 DD4:DE5 RY4:RZ5 AGT4:AGU5 AIW4:AIX5 AKZ4:ALA5 FG4:FH5 HJ4:HK5 JM4:JN5 LP4:LQ5 NS4:NT5 PV4:PW5 UB4:UC5 WE4:WF5 YH4:YI5 AAK4:AAL5 ACN4:ACO5 ANC4:AND5 APF4:APG5" xr:uid="{72AEC8EB-DD12-41C1-9CE7-3B0BDF814A1C}"/>
    <dataValidation allowBlank="1" showInputMessage="1" showErrorMessage="1" prompt="従事者の氏名を入力" sqref="E4:AJ5 ACU4:ADZ5 BH4:CM5 QC4:RH5 AEX4:AGC5 AHA4:AIF5 AJD4:AKI5 ALG4:AML5 DK4:EP5 FN4:GS5 HQ4:IV5 JT4:KY5 LW4:NB5 NZ4:PE5 SF4:TK5 UI4:VN5 WL4:XQ5 YO4:ZT5 AAR4:ABW5 ANJ4:AOO5" xr:uid="{9340B1AA-A95A-464D-970C-2C88CB7D5081}"/>
    <dataValidation type="list" allowBlank="1" showInputMessage="1" showErrorMessage="1" prompt="・一部を対象外とする場合は△、全てを対象外とする場合は×を入力。_x000a_・全て対象となる場合はそのまま（空欄）でお願いします。" sqref="AH15:AH45 AL15:AL45 AP15:AP45 AT15:AT45 ADX15:ADX45 AEB15:AEB45 AEF15:AEF45 AEJ15:AEJ45 AGA15:AGA45 AGE15:AGE45 AGI15:AGI45 AGM15:AGM45 RF15:RF45 RJ15:RJ45 RN15:RN45 RR15:RR45 CK15:CK45 CO15:CO45 CS15:CS45 CW15:CW45 AID15:AID45 AIH15:AIH45 AIL15:AIL45 AIP15:AIP45 AKG15:AKG45 AKK15:AKK45 AKO15:AKO45 AKS15:AKS45 AMJ15:AMJ45 AMN15:AMN45 AMR15:AMR45 AMV15:AMV45 EN15:EN45 ER15:ER45 EV15:EV45 EZ15:EZ45 GQ15:GQ45 GU15:GU45 GY15:GY45 HC15:HC45 IT15:IT45 IX15:IX45 JB15:JB45 JF15:JF45 KW15:KW45 LA15:LA45 LE15:LE45 LI15:LI45 MZ15:MZ45 ND15:ND45 NH15:NH45 NL15:NL45 PC15:PC45 PG15:PG45 PK15:PK45 PO15:PO45 TI15:TI45 TM15:TM45 TQ15:TQ45 TU15:TU45 VL15:VL45 VP15:VP45 VT15:VT45 VX15:VX45 XO15:XO45 XS15:XS45 XW15:XW45 YA15:YA45 ZR15:ZR45 ZV15:ZV45 ZZ15:ZZ45 AAD15:AAD45 ABU15:ABU45 ABY15:ABY45 ACC15:ACC45 ACG15:ACG45 AOM15:AOM45 AOQ15:AOQ45 AOU15:AOU45 AOY15:AOY45" xr:uid="{D7FDC8A3-EDB5-43E8-9828-37024A78A86B}">
      <formula1>"△,×"</formula1>
    </dataValidation>
    <dataValidation type="time" allowBlank="1" showInputMessage="1" showErrorMessage="1" prompt="・延長時間を含む開園時間の範囲で入力してください。ただし、保護者のお迎えが遅れたなどやむをえない理由で閉園時間を過ぎて保育従事した場合はその時間まで入力可能です。この場合は備考にその旨具体的に入力してください。_x000a_・10:00～15:00の勤務等で延長保育及び推進分の時間帯にかからない日は入力不要です。" sqref="C15:F45 ACS15:ACV45 AEV15:AEY45 QA15:QD45 BF15:BI45 AGY15:AHB45 AJB15:AJE45 FL15:FO45 ALE15:ALH45 DI15:DL45 HO15:HR45 JR15:JU45 LU15:LX45 NX15:OA45 SD15:SG45 UG15:UJ45 WJ15:WM45 YM15:YP45 AAP15:AAS45 ANH15:ANK45" xr:uid="{C118EACA-947C-4A99-BCC9-3A6A9F6C14B8}">
      <formula1>$G$14</formula1>
      <formula2>0.999305555555556</formula2>
    </dataValidation>
    <dataValidation type="list" allowBlank="1" showInputMessage="1" showErrorMessage="1" prompt="常勤・非常勤どちらかをリストから必ず選んでください。_x000a__x000a_入力後、対象となる時間帯が表示されます。" sqref="AR4:AU5 AEH4:AEK5 CU4:CX5 RP4:RS5 AGK4:AGN5 AIN4:AIQ5 AKQ4:AKT5 EX4:FA5 HA4:HD5 JD4:JG5 LG4:LJ5 NJ4:NM5 PM4:PP5 TS4:TV5 VV4:VY5 XY4:YB5 AAB4:AAE5 ACE4:ACH5 AMT4:AMW5 AOW4:AOZ5" xr:uid="{76741F21-7927-4A13-A3D5-C5D807FE304B}">
      <formula1>"常勤,非常勤"</formula1>
    </dataValidation>
  </dataValidations>
  <pageMargins left="0.51181102362204722" right="0.11811023622047245" top="0.74803149606299213" bottom="0.74803149606299213" header="0.31496062992125984" footer="0.31496062992125984"/>
  <pageSetup paperSize="9" scale="97" fitToWidth="20" orientation="portrait" r:id="rId1"/>
  <colBreaks count="2" manualBreakCount="2">
    <brk id="55" max="49" man="1"/>
    <brk id="110" max="49"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755EB-42F0-40E3-BE21-5DE8F75F69D1}">
  <sheetPr>
    <tabColor rgb="FFFFFF00"/>
    <pageSetUpPr fitToPage="1"/>
  </sheetPr>
  <dimension ref="A1:ASJ53"/>
  <sheetViews>
    <sheetView view="pageBreakPreview" zoomScale="90" zoomScaleNormal="100" zoomScaleSheetLayoutView="90" workbookViewId="0">
      <pane ySplit="14" topLeftCell="A15" activePane="bottomLeft" state="frozen"/>
      <selection pane="bottomLeft" activeCell="C15" sqref="C15:D15"/>
    </sheetView>
  </sheetViews>
  <sheetFormatPr defaultColWidth="9" defaultRowHeight="13.5"/>
  <cols>
    <col min="1" max="1" width="3.25" style="364" customWidth="1"/>
    <col min="2" max="2" width="4.125" style="364" customWidth="1"/>
    <col min="3" max="9" width="3.5" style="364" customWidth="1"/>
    <col min="10" max="10" width="3.375" style="364" customWidth="1"/>
    <col min="11" max="34" width="3.375" style="364" hidden="1" customWidth="1"/>
    <col min="35" max="35" width="3.375" style="364" customWidth="1"/>
    <col min="36" max="50" width="3" style="364" customWidth="1"/>
    <col min="51" max="51" width="2.75" style="364" customWidth="1"/>
    <col min="52" max="52" width="4.375" style="364" customWidth="1"/>
    <col min="53" max="55" width="2.75" style="364" customWidth="1"/>
    <col min="56" max="58" width="3.25" style="364" customWidth="1"/>
    <col min="59" max="59" width="5" style="364" customWidth="1"/>
    <col min="60" max="60" width="3.25" style="364" customWidth="1"/>
    <col min="61" max="61" width="4.125" style="364" customWidth="1"/>
    <col min="62" max="68" width="3.5" style="364" customWidth="1"/>
    <col min="69" max="69" width="3.375" style="364" customWidth="1"/>
    <col min="70" max="93" width="3.375" style="364" hidden="1" customWidth="1"/>
    <col min="94" max="94" width="3.375" style="364" customWidth="1"/>
    <col min="95" max="109" width="3" style="364" customWidth="1"/>
    <col min="110" max="110" width="2.75" style="364" customWidth="1"/>
    <col min="111" max="111" width="4.375" style="364" customWidth="1"/>
    <col min="112" max="114" width="2.75" style="364" customWidth="1"/>
    <col min="115" max="117" width="3.25" style="364" customWidth="1"/>
    <col min="118" max="118" width="5" style="364" customWidth="1"/>
    <col min="119" max="119" width="3.25" style="364" customWidth="1"/>
    <col min="120" max="120" width="4.125" style="364" customWidth="1"/>
    <col min="121" max="127" width="3.5" style="364" customWidth="1"/>
    <col min="128" max="128" width="3.375" style="364" customWidth="1"/>
    <col min="129" max="152" width="3.375" style="364" hidden="1" customWidth="1"/>
    <col min="153" max="153" width="3.375" style="364" customWidth="1"/>
    <col min="154" max="168" width="3" style="364" customWidth="1"/>
    <col min="169" max="169" width="2.75" style="364" customWidth="1"/>
    <col min="170" max="170" width="4.375" style="364" customWidth="1"/>
    <col min="171" max="173" width="2.75" style="364" customWidth="1"/>
    <col min="174" max="176" width="3.25" style="364" customWidth="1"/>
    <col min="177" max="177" width="5" style="364" customWidth="1"/>
    <col min="178" max="178" width="3.25" style="364" customWidth="1"/>
    <col min="179" max="179" width="4.125" style="364" customWidth="1"/>
    <col min="180" max="186" width="3.5" style="364" customWidth="1"/>
    <col min="187" max="187" width="3.375" style="364" customWidth="1"/>
    <col min="188" max="211" width="3.375" style="364" hidden="1" customWidth="1"/>
    <col min="212" max="212" width="3.375" style="364" customWidth="1"/>
    <col min="213" max="227" width="3" style="364" customWidth="1"/>
    <col min="228" max="228" width="2.75" style="364" customWidth="1"/>
    <col min="229" max="229" width="4.375" style="364" customWidth="1"/>
    <col min="230" max="232" width="2.75" style="364" customWidth="1"/>
    <col min="233" max="235" width="3.25" style="364" customWidth="1"/>
    <col min="236" max="236" width="5" style="364" customWidth="1"/>
    <col min="237" max="237" width="3.25" style="364" customWidth="1"/>
    <col min="238" max="238" width="4.125" style="364" customWidth="1"/>
    <col min="239" max="245" width="3.5" style="364" customWidth="1"/>
    <col min="246" max="246" width="3.375" style="364" customWidth="1"/>
    <col min="247" max="270" width="3.375" style="364" hidden="1" customWidth="1"/>
    <col min="271" max="271" width="3.375" style="364" customWidth="1"/>
    <col min="272" max="286" width="3" style="364" customWidth="1"/>
    <col min="287" max="287" width="2.75" style="364" customWidth="1"/>
    <col min="288" max="288" width="4.375" style="364" customWidth="1"/>
    <col min="289" max="291" width="2.75" style="364" customWidth="1"/>
    <col min="292" max="294" width="3.25" style="364" customWidth="1"/>
    <col min="295" max="295" width="5" style="364" customWidth="1"/>
    <col min="296" max="296" width="3.25" style="364" customWidth="1"/>
    <col min="297" max="297" width="4.125" style="364" customWidth="1"/>
    <col min="298" max="304" width="3.5" style="364" customWidth="1"/>
    <col min="305" max="305" width="3.375" style="364" customWidth="1"/>
    <col min="306" max="329" width="3.375" style="364" hidden="1" customWidth="1"/>
    <col min="330" max="330" width="3.375" style="364" customWidth="1"/>
    <col min="331" max="345" width="3" style="364" customWidth="1"/>
    <col min="346" max="346" width="2.75" style="364" customWidth="1"/>
    <col min="347" max="347" width="4.375" style="364" customWidth="1"/>
    <col min="348" max="350" width="2.75" style="364" customWidth="1"/>
    <col min="351" max="353" width="3.25" style="364" customWidth="1"/>
    <col min="354" max="354" width="5" style="364" customWidth="1"/>
    <col min="355" max="355" width="3.25" style="364" customWidth="1"/>
    <col min="356" max="356" width="4.125" style="364" customWidth="1"/>
    <col min="357" max="363" width="3.5" style="364" customWidth="1"/>
    <col min="364" max="364" width="3.375" style="364" customWidth="1"/>
    <col min="365" max="388" width="3.375" style="364" hidden="1" customWidth="1"/>
    <col min="389" max="389" width="3.375" style="364" customWidth="1"/>
    <col min="390" max="404" width="3" style="364" customWidth="1"/>
    <col min="405" max="405" width="2.75" style="364" customWidth="1"/>
    <col min="406" max="406" width="4.375" style="364" customWidth="1"/>
    <col min="407" max="409" width="2.75" style="364" customWidth="1"/>
    <col min="410" max="412" width="3.25" style="364" customWidth="1"/>
    <col min="413" max="413" width="5" style="364" customWidth="1"/>
    <col min="414" max="414" width="3.25" style="364" customWidth="1"/>
    <col min="415" max="415" width="4.125" style="364" customWidth="1"/>
    <col min="416" max="422" width="3.5" style="364" customWidth="1"/>
    <col min="423" max="423" width="3.375" style="364" customWidth="1"/>
    <col min="424" max="447" width="3.375" style="364" hidden="1" customWidth="1"/>
    <col min="448" max="448" width="3.375" style="364" customWidth="1"/>
    <col min="449" max="463" width="3" style="364" customWidth="1"/>
    <col min="464" max="464" width="2.75" style="364" customWidth="1"/>
    <col min="465" max="465" width="4.375" style="364" customWidth="1"/>
    <col min="466" max="468" width="2.75" style="364" customWidth="1"/>
    <col min="469" max="471" width="3.25" style="364" customWidth="1"/>
    <col min="472" max="472" width="5" style="364" customWidth="1"/>
    <col min="473" max="473" width="3.25" style="364" customWidth="1"/>
    <col min="474" max="474" width="4.125" style="364" customWidth="1"/>
    <col min="475" max="481" width="3.5" style="364" customWidth="1"/>
    <col min="482" max="482" width="3.375" style="364" customWidth="1"/>
    <col min="483" max="506" width="3.375" style="364" hidden="1" customWidth="1"/>
    <col min="507" max="507" width="3.375" style="364" customWidth="1"/>
    <col min="508" max="522" width="3" style="364" customWidth="1"/>
    <col min="523" max="523" width="2.75" style="364" customWidth="1"/>
    <col min="524" max="524" width="4.375" style="364" customWidth="1"/>
    <col min="525" max="527" width="2.75" style="364" customWidth="1"/>
    <col min="528" max="530" width="3.25" style="364" customWidth="1"/>
    <col min="531" max="531" width="5" style="364" customWidth="1"/>
    <col min="532" max="532" width="3.25" style="364" customWidth="1"/>
    <col min="533" max="533" width="4.125" style="364" customWidth="1"/>
    <col min="534" max="540" width="3.5" style="364" customWidth="1"/>
    <col min="541" max="541" width="3.375" style="364" customWidth="1"/>
    <col min="542" max="565" width="3.375" style="364" hidden="1" customWidth="1"/>
    <col min="566" max="566" width="3.375" style="364" customWidth="1"/>
    <col min="567" max="581" width="3" style="364" customWidth="1"/>
    <col min="582" max="582" width="2.75" style="364" customWidth="1"/>
    <col min="583" max="583" width="4.375" style="364" customWidth="1"/>
    <col min="584" max="586" width="2.75" style="364" customWidth="1"/>
    <col min="587" max="589" width="3.25" style="364" customWidth="1"/>
    <col min="590" max="590" width="5" style="364" customWidth="1"/>
    <col min="591" max="591" width="3.25" style="364" customWidth="1"/>
    <col min="592" max="592" width="4.125" style="364" customWidth="1"/>
    <col min="593" max="599" width="3.5" style="364" customWidth="1"/>
    <col min="600" max="600" width="3.375" style="364" customWidth="1"/>
    <col min="601" max="624" width="3.375" style="364" hidden="1" customWidth="1"/>
    <col min="625" max="625" width="3.375" style="364" customWidth="1"/>
    <col min="626" max="640" width="3" style="364" customWidth="1"/>
    <col min="641" max="641" width="2.75" style="364" customWidth="1"/>
    <col min="642" max="642" width="4.375" style="364" customWidth="1"/>
    <col min="643" max="645" width="2.75" style="364" customWidth="1"/>
    <col min="646" max="648" width="3.25" style="364" customWidth="1"/>
    <col min="649" max="649" width="5" style="364" customWidth="1"/>
    <col min="650" max="650" width="3.25" style="364" customWidth="1"/>
    <col min="651" max="651" width="4.125" style="364" customWidth="1"/>
    <col min="652" max="658" width="3.5" style="364" customWidth="1"/>
    <col min="659" max="659" width="3.375" style="364" customWidth="1"/>
    <col min="660" max="683" width="3.375" style="364" hidden="1" customWidth="1"/>
    <col min="684" max="684" width="3.375" style="364" customWidth="1"/>
    <col min="685" max="699" width="3" style="364" customWidth="1"/>
    <col min="700" max="700" width="2.75" style="364" customWidth="1"/>
    <col min="701" max="701" width="4.375" style="364" customWidth="1"/>
    <col min="702" max="704" width="2.75" style="364" customWidth="1"/>
    <col min="705" max="707" width="3.25" style="364" customWidth="1"/>
    <col min="708" max="708" width="5" style="364" customWidth="1"/>
    <col min="709" max="709" width="3.25" style="364" customWidth="1"/>
    <col min="710" max="710" width="4.125" style="364" customWidth="1"/>
    <col min="711" max="717" width="3.5" style="364" customWidth="1"/>
    <col min="718" max="718" width="3.375" style="364" customWidth="1"/>
    <col min="719" max="742" width="3.375" style="364" hidden="1" customWidth="1"/>
    <col min="743" max="743" width="3.375" style="364" customWidth="1"/>
    <col min="744" max="758" width="3" style="364" customWidth="1"/>
    <col min="759" max="759" width="2.75" style="364" customWidth="1"/>
    <col min="760" max="760" width="4.375" style="364" customWidth="1"/>
    <col min="761" max="763" width="2.75" style="364" customWidth="1"/>
    <col min="764" max="766" width="3.25" style="364" customWidth="1"/>
    <col min="767" max="767" width="5" style="364" customWidth="1"/>
    <col min="768" max="768" width="3.25" style="364" customWidth="1"/>
    <col min="769" max="769" width="4.125" style="364" customWidth="1"/>
    <col min="770" max="776" width="3.5" style="364" customWidth="1"/>
    <col min="777" max="777" width="3.375" style="364" customWidth="1"/>
    <col min="778" max="801" width="3.375" style="364" hidden="1" customWidth="1"/>
    <col min="802" max="802" width="3.375" style="364" customWidth="1"/>
    <col min="803" max="817" width="3" style="364" customWidth="1"/>
    <col min="818" max="818" width="2.75" style="364" customWidth="1"/>
    <col min="819" max="819" width="4.375" style="364" customWidth="1"/>
    <col min="820" max="822" width="2.75" style="364" customWidth="1"/>
    <col min="823" max="825" width="3.25" style="364" customWidth="1"/>
    <col min="826" max="826" width="5" style="364" customWidth="1"/>
    <col min="827" max="827" width="3.25" style="364" customWidth="1"/>
    <col min="828" max="828" width="4.125" style="364" customWidth="1"/>
    <col min="829" max="835" width="3.5" style="364" customWidth="1"/>
    <col min="836" max="836" width="3.375" style="364" customWidth="1"/>
    <col min="837" max="860" width="3.375" style="364" hidden="1" customWidth="1"/>
    <col min="861" max="861" width="3.375" style="364" customWidth="1"/>
    <col min="862" max="876" width="3" style="364" customWidth="1"/>
    <col min="877" max="877" width="2.75" style="364" customWidth="1"/>
    <col min="878" max="878" width="4.375" style="364" customWidth="1"/>
    <col min="879" max="881" width="2.75" style="364" customWidth="1"/>
    <col min="882" max="884" width="3.25" style="364" customWidth="1"/>
    <col min="885" max="885" width="5" style="364" customWidth="1"/>
    <col min="886" max="886" width="3.25" style="364" customWidth="1"/>
    <col min="887" max="887" width="4.125" style="364" customWidth="1"/>
    <col min="888" max="894" width="3.5" style="364" customWidth="1"/>
    <col min="895" max="895" width="3.375" style="364" customWidth="1"/>
    <col min="896" max="919" width="3.375" style="364" hidden="1" customWidth="1"/>
    <col min="920" max="920" width="3.375" style="364" customWidth="1"/>
    <col min="921" max="935" width="3" style="364" customWidth="1"/>
    <col min="936" max="936" width="2.75" style="364" customWidth="1"/>
    <col min="937" max="937" width="4.375" style="364" customWidth="1"/>
    <col min="938" max="940" width="2.75" style="364" customWidth="1"/>
    <col min="941" max="943" width="3.25" style="364" customWidth="1"/>
    <col min="944" max="944" width="5" style="364" customWidth="1"/>
    <col min="945" max="945" width="3.25" style="364" customWidth="1"/>
    <col min="946" max="946" width="4.125" style="364" customWidth="1"/>
    <col min="947" max="953" width="3.5" style="364" customWidth="1"/>
    <col min="954" max="954" width="3.375" style="364" customWidth="1"/>
    <col min="955" max="978" width="3.375" style="364" hidden="1" customWidth="1"/>
    <col min="979" max="979" width="3.375" style="364" customWidth="1"/>
    <col min="980" max="994" width="3" style="364" customWidth="1"/>
    <col min="995" max="995" width="2.75" style="364" customWidth="1"/>
    <col min="996" max="996" width="4.375" style="364" customWidth="1"/>
    <col min="997" max="999" width="2.75" style="364" customWidth="1"/>
    <col min="1000" max="1002" width="3.25" style="364" customWidth="1"/>
    <col min="1003" max="1003" width="5" style="364" customWidth="1"/>
    <col min="1004" max="1004" width="3.25" style="364" customWidth="1"/>
    <col min="1005" max="1005" width="4.125" style="364" customWidth="1"/>
    <col min="1006" max="1012" width="3.5" style="364" customWidth="1"/>
    <col min="1013" max="1013" width="3.375" style="364" customWidth="1"/>
    <col min="1014" max="1037" width="3.375" style="364" hidden="1" customWidth="1"/>
    <col min="1038" max="1038" width="3.375" style="364" customWidth="1"/>
    <col min="1039" max="1053" width="3" style="364" customWidth="1"/>
    <col min="1054" max="1054" width="2.75" style="364" customWidth="1"/>
    <col min="1055" max="1055" width="4.375" style="364" customWidth="1"/>
    <col min="1056" max="1058" width="2.75" style="364" customWidth="1"/>
    <col min="1059" max="1061" width="3.25" style="364" customWidth="1"/>
    <col min="1062" max="1062" width="5" style="364" customWidth="1"/>
    <col min="1063" max="1063" width="3.25" style="364" customWidth="1"/>
    <col min="1064" max="1064" width="4.125" style="364" customWidth="1"/>
    <col min="1065" max="1071" width="3.5" style="364" customWidth="1"/>
    <col min="1072" max="1072" width="3.375" style="364" customWidth="1"/>
    <col min="1073" max="1096" width="3.375" style="364" hidden="1" customWidth="1"/>
    <col min="1097" max="1097" width="3.375" style="364" customWidth="1"/>
    <col min="1098" max="1112" width="3" style="364" customWidth="1"/>
    <col min="1113" max="1113" width="2.75" style="364" customWidth="1"/>
    <col min="1114" max="1114" width="4.375" style="364" customWidth="1"/>
    <col min="1115" max="1117" width="2.75" style="364" customWidth="1"/>
    <col min="1118" max="1120" width="3.25" style="364" customWidth="1"/>
    <col min="1121" max="1121" width="5" style="364" customWidth="1"/>
    <col min="1122" max="1122" width="3.25" style="364" customWidth="1"/>
    <col min="1123" max="1123" width="4.125" style="364" customWidth="1"/>
    <col min="1124" max="1130" width="3.5" style="364" customWidth="1"/>
    <col min="1131" max="1131" width="3.375" style="364" customWidth="1"/>
    <col min="1132" max="1155" width="3.375" style="364" hidden="1" customWidth="1"/>
    <col min="1156" max="1156" width="3.375" style="364" customWidth="1"/>
    <col min="1157" max="1171" width="3" style="364" customWidth="1"/>
    <col min="1172" max="1172" width="2.75" style="364" customWidth="1"/>
    <col min="1173" max="1173" width="4.375" style="364" customWidth="1"/>
    <col min="1174" max="1176" width="2.75" style="364" customWidth="1"/>
    <col min="1177" max="1179" width="3.25" style="364" customWidth="1"/>
    <col min="1180" max="1180" width="5" style="364" customWidth="1"/>
    <col min="1181" max="16384" width="9" style="364"/>
  </cols>
  <sheetData>
    <row r="1" spans="1:1180">
      <c r="A1" s="360" t="s">
        <v>277</v>
      </c>
      <c r="B1" s="361"/>
      <c r="C1" s="361"/>
      <c r="D1" s="361"/>
      <c r="E1" s="361"/>
      <c r="F1" s="361"/>
      <c r="G1" s="361"/>
      <c r="H1" s="361"/>
      <c r="I1" s="361"/>
      <c r="J1" s="361"/>
      <c r="K1" s="361"/>
      <c r="L1" s="361"/>
      <c r="M1" s="361"/>
      <c r="N1" s="361"/>
      <c r="O1" s="361"/>
      <c r="P1" s="361"/>
      <c r="Q1" s="361"/>
      <c r="R1" s="361"/>
      <c r="S1" s="361"/>
      <c r="T1" s="361"/>
      <c r="U1" s="361"/>
      <c r="V1" s="361"/>
      <c r="W1" s="362"/>
      <c r="X1" s="363"/>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0" t="s">
        <v>277</v>
      </c>
      <c r="BI1" s="361"/>
      <c r="BJ1" s="361"/>
      <c r="BK1" s="361"/>
      <c r="BL1" s="361"/>
      <c r="BM1" s="361"/>
      <c r="BN1" s="361"/>
      <c r="BO1" s="361"/>
      <c r="BP1" s="361"/>
      <c r="BQ1" s="361"/>
      <c r="BR1" s="361"/>
      <c r="BS1" s="361"/>
      <c r="BT1" s="361"/>
      <c r="BU1" s="361"/>
      <c r="BV1" s="361"/>
      <c r="BW1" s="361"/>
      <c r="BX1" s="361"/>
      <c r="BY1" s="361"/>
      <c r="BZ1" s="361"/>
      <c r="CA1" s="361"/>
      <c r="CB1" s="361"/>
      <c r="CC1" s="361"/>
      <c r="CD1" s="362"/>
      <c r="CE1" s="363"/>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0" t="s">
        <v>277</v>
      </c>
      <c r="DP1" s="361"/>
      <c r="DQ1" s="361"/>
      <c r="DR1" s="361"/>
      <c r="DS1" s="361"/>
      <c r="DT1" s="361"/>
      <c r="DU1" s="361"/>
      <c r="DV1" s="361"/>
      <c r="DW1" s="361"/>
      <c r="DX1" s="361"/>
      <c r="DY1" s="361"/>
      <c r="DZ1" s="361"/>
      <c r="EA1" s="361"/>
      <c r="EB1" s="361"/>
      <c r="EC1" s="361"/>
      <c r="ED1" s="361"/>
      <c r="EE1" s="361"/>
      <c r="EF1" s="361"/>
      <c r="EG1" s="361"/>
      <c r="EH1" s="361"/>
      <c r="EI1" s="361"/>
      <c r="EJ1" s="361"/>
      <c r="EK1" s="362"/>
      <c r="EL1" s="363"/>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0" t="s">
        <v>277</v>
      </c>
      <c r="FW1" s="361"/>
      <c r="FX1" s="361"/>
      <c r="FY1" s="361"/>
      <c r="FZ1" s="361"/>
      <c r="GA1" s="361"/>
      <c r="GB1" s="361"/>
      <c r="GC1" s="361"/>
      <c r="GD1" s="361"/>
      <c r="GE1" s="361"/>
      <c r="GF1" s="361"/>
      <c r="GG1" s="361"/>
      <c r="GH1" s="361"/>
      <c r="GI1" s="361"/>
      <c r="GJ1" s="361"/>
      <c r="GK1" s="361"/>
      <c r="GL1" s="361"/>
      <c r="GM1" s="361"/>
      <c r="GN1" s="361"/>
      <c r="GO1" s="361"/>
      <c r="GP1" s="361"/>
      <c r="GQ1" s="361"/>
      <c r="GR1" s="362"/>
      <c r="GS1" s="363"/>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0" t="s">
        <v>277</v>
      </c>
      <c r="ID1" s="361"/>
      <c r="IE1" s="361"/>
      <c r="IF1" s="361"/>
      <c r="IG1" s="361"/>
      <c r="IH1" s="361"/>
      <c r="II1" s="361"/>
      <c r="IJ1" s="361"/>
      <c r="IK1" s="361"/>
      <c r="IL1" s="361"/>
      <c r="IM1" s="361"/>
      <c r="IN1" s="361"/>
      <c r="IO1" s="361"/>
      <c r="IP1" s="361"/>
      <c r="IQ1" s="361"/>
      <c r="IR1" s="361"/>
      <c r="IS1" s="361"/>
      <c r="IT1" s="361"/>
      <c r="IU1" s="361"/>
      <c r="IV1" s="361"/>
      <c r="IW1" s="361"/>
      <c r="IX1" s="361"/>
      <c r="IY1" s="362"/>
      <c r="IZ1" s="363"/>
      <c r="JA1" s="361"/>
      <c r="JB1" s="361"/>
      <c r="JC1" s="361"/>
      <c r="JD1" s="361"/>
      <c r="JE1" s="361"/>
      <c r="JF1" s="361"/>
      <c r="JG1" s="361"/>
      <c r="JH1" s="361"/>
      <c r="JI1" s="361"/>
      <c r="JJ1" s="361"/>
      <c r="JK1" s="361"/>
      <c r="JL1" s="361"/>
      <c r="JM1" s="361"/>
      <c r="JN1" s="361"/>
      <c r="JO1" s="361"/>
      <c r="JP1" s="361"/>
      <c r="JQ1" s="361"/>
      <c r="JR1" s="361"/>
      <c r="JS1" s="361"/>
      <c r="JT1" s="361"/>
      <c r="JU1" s="361"/>
      <c r="JV1" s="361"/>
      <c r="JW1" s="361"/>
      <c r="JX1" s="361"/>
      <c r="JY1" s="361"/>
      <c r="JZ1" s="361"/>
      <c r="KA1" s="361"/>
      <c r="KB1" s="361"/>
      <c r="KC1" s="361"/>
      <c r="KD1" s="361"/>
      <c r="KE1" s="361"/>
      <c r="KF1" s="361"/>
      <c r="KG1" s="361"/>
      <c r="KH1" s="361"/>
      <c r="KI1" s="361"/>
      <c r="KJ1" s="360" t="s">
        <v>277</v>
      </c>
      <c r="KK1" s="361"/>
      <c r="KL1" s="361"/>
      <c r="KM1" s="361"/>
      <c r="KN1" s="361"/>
      <c r="KO1" s="361"/>
      <c r="KP1" s="361"/>
      <c r="KQ1" s="361"/>
      <c r="KR1" s="361"/>
      <c r="KS1" s="361"/>
      <c r="KT1" s="361"/>
      <c r="KU1" s="361"/>
      <c r="KV1" s="361"/>
      <c r="KW1" s="361"/>
      <c r="KX1" s="361"/>
      <c r="KY1" s="361"/>
      <c r="KZ1" s="361"/>
      <c r="LA1" s="361"/>
      <c r="LB1" s="361"/>
      <c r="LC1" s="361"/>
      <c r="LD1" s="361"/>
      <c r="LE1" s="361"/>
      <c r="LF1" s="362"/>
      <c r="LG1" s="363"/>
      <c r="LH1" s="361"/>
      <c r="LI1" s="361"/>
      <c r="LJ1" s="361"/>
      <c r="LK1" s="361"/>
      <c r="LL1" s="361"/>
      <c r="LM1" s="361"/>
      <c r="LN1" s="361"/>
      <c r="LO1" s="361"/>
      <c r="LP1" s="361"/>
      <c r="LQ1" s="361"/>
      <c r="LR1" s="361"/>
      <c r="LS1" s="361"/>
      <c r="LT1" s="361"/>
      <c r="LU1" s="361"/>
      <c r="LV1" s="361"/>
      <c r="LW1" s="361"/>
      <c r="LX1" s="361"/>
      <c r="LY1" s="361"/>
      <c r="LZ1" s="361"/>
      <c r="MA1" s="361"/>
      <c r="MB1" s="361"/>
      <c r="MC1" s="361"/>
      <c r="MD1" s="361"/>
      <c r="ME1" s="361"/>
      <c r="MF1" s="361"/>
      <c r="MG1" s="361"/>
      <c r="MH1" s="361"/>
      <c r="MI1" s="361"/>
      <c r="MJ1" s="361"/>
      <c r="MK1" s="361"/>
      <c r="ML1" s="361"/>
      <c r="MM1" s="361"/>
      <c r="MN1" s="361"/>
      <c r="MO1" s="361"/>
      <c r="MP1" s="361"/>
      <c r="MQ1" s="360" t="s">
        <v>277</v>
      </c>
      <c r="MR1" s="361"/>
      <c r="MS1" s="361"/>
      <c r="MT1" s="361"/>
      <c r="MU1" s="361"/>
      <c r="MV1" s="361"/>
      <c r="MW1" s="361"/>
      <c r="MX1" s="361"/>
      <c r="MY1" s="361"/>
      <c r="MZ1" s="361"/>
      <c r="NA1" s="361"/>
      <c r="NB1" s="361"/>
      <c r="NC1" s="361"/>
      <c r="ND1" s="361"/>
      <c r="NE1" s="361"/>
      <c r="NF1" s="361"/>
      <c r="NG1" s="361"/>
      <c r="NH1" s="361"/>
      <c r="NI1" s="361"/>
      <c r="NJ1" s="361"/>
      <c r="NK1" s="361"/>
      <c r="NL1" s="361"/>
      <c r="NM1" s="362"/>
      <c r="NN1" s="363"/>
      <c r="NO1" s="361"/>
      <c r="NP1" s="361"/>
      <c r="NQ1" s="361"/>
      <c r="NR1" s="361"/>
      <c r="NS1" s="361"/>
      <c r="NT1" s="361"/>
      <c r="NU1" s="361"/>
      <c r="NV1" s="361"/>
      <c r="NW1" s="361"/>
      <c r="NX1" s="361"/>
      <c r="NY1" s="361"/>
      <c r="NZ1" s="361"/>
      <c r="OA1" s="361"/>
      <c r="OB1" s="361"/>
      <c r="OC1" s="361"/>
      <c r="OD1" s="361"/>
      <c r="OE1" s="361"/>
      <c r="OF1" s="361"/>
      <c r="OG1" s="361"/>
      <c r="OH1" s="361"/>
      <c r="OI1" s="361"/>
      <c r="OJ1" s="361"/>
      <c r="OK1" s="361"/>
      <c r="OL1" s="361"/>
      <c r="OM1" s="361"/>
      <c r="ON1" s="361"/>
      <c r="OO1" s="361"/>
      <c r="OP1" s="361"/>
      <c r="OQ1" s="361"/>
      <c r="OR1" s="361"/>
      <c r="OS1" s="361"/>
      <c r="OT1" s="361"/>
      <c r="OU1" s="361"/>
      <c r="OV1" s="361"/>
      <c r="OW1" s="361"/>
      <c r="OX1" s="360" t="s">
        <v>277</v>
      </c>
      <c r="OY1" s="361"/>
      <c r="OZ1" s="361"/>
      <c r="PA1" s="361"/>
      <c r="PB1" s="361"/>
      <c r="PC1" s="361"/>
      <c r="PD1" s="361"/>
      <c r="PE1" s="361"/>
      <c r="PF1" s="361"/>
      <c r="PG1" s="361"/>
      <c r="PH1" s="361"/>
      <c r="PI1" s="361"/>
      <c r="PJ1" s="361"/>
      <c r="PK1" s="361"/>
      <c r="PL1" s="361"/>
      <c r="PM1" s="361"/>
      <c r="PN1" s="361"/>
      <c r="PO1" s="361"/>
      <c r="PP1" s="361"/>
      <c r="PQ1" s="361"/>
      <c r="PR1" s="361"/>
      <c r="PS1" s="361"/>
      <c r="PT1" s="362"/>
      <c r="PU1" s="363"/>
      <c r="PV1" s="361"/>
      <c r="PW1" s="361"/>
      <c r="PX1" s="361"/>
      <c r="PY1" s="361"/>
      <c r="PZ1" s="361"/>
      <c r="QA1" s="361"/>
      <c r="QB1" s="361"/>
      <c r="QC1" s="361"/>
      <c r="QD1" s="361"/>
      <c r="QE1" s="361"/>
      <c r="QF1" s="361"/>
      <c r="QG1" s="361"/>
      <c r="QH1" s="361"/>
      <c r="QI1" s="361"/>
      <c r="QJ1" s="361"/>
      <c r="QK1" s="361"/>
      <c r="QL1" s="361"/>
      <c r="QM1" s="361"/>
      <c r="QN1" s="361"/>
      <c r="QO1" s="361"/>
      <c r="QP1" s="361"/>
      <c r="QQ1" s="361"/>
      <c r="QR1" s="361"/>
      <c r="QS1" s="361"/>
      <c r="QT1" s="361"/>
      <c r="QU1" s="361"/>
      <c r="QV1" s="361"/>
      <c r="QW1" s="361"/>
      <c r="QX1" s="361"/>
      <c r="QY1" s="361"/>
      <c r="QZ1" s="361"/>
      <c r="RA1" s="361"/>
      <c r="RB1" s="361"/>
      <c r="RC1" s="361"/>
      <c r="RD1" s="361"/>
      <c r="RE1" s="360" t="s">
        <v>277</v>
      </c>
      <c r="RF1" s="361"/>
      <c r="RG1" s="361"/>
      <c r="RH1" s="361"/>
      <c r="RI1" s="361"/>
      <c r="RJ1" s="361"/>
      <c r="RK1" s="361"/>
      <c r="RL1" s="361"/>
      <c r="RM1" s="361"/>
      <c r="RN1" s="361"/>
      <c r="RO1" s="361"/>
      <c r="RP1" s="361"/>
      <c r="RQ1" s="361"/>
      <c r="RR1" s="361"/>
      <c r="RS1" s="361"/>
      <c r="RT1" s="361"/>
      <c r="RU1" s="361"/>
      <c r="RV1" s="361"/>
      <c r="RW1" s="361"/>
      <c r="RX1" s="361"/>
      <c r="RY1" s="361"/>
      <c r="RZ1" s="361"/>
      <c r="SA1" s="362"/>
      <c r="SB1" s="363"/>
      <c r="SC1" s="361"/>
      <c r="SD1" s="361"/>
      <c r="SE1" s="361"/>
      <c r="SF1" s="361"/>
      <c r="SG1" s="361"/>
      <c r="SH1" s="361"/>
      <c r="SI1" s="361"/>
      <c r="SJ1" s="361"/>
      <c r="SK1" s="361"/>
      <c r="SL1" s="361"/>
      <c r="SM1" s="361"/>
      <c r="SN1" s="361"/>
      <c r="SO1" s="361"/>
      <c r="SP1" s="361"/>
      <c r="SQ1" s="361"/>
      <c r="SR1" s="361"/>
      <c r="SS1" s="361"/>
      <c r="ST1" s="361"/>
      <c r="SU1" s="361"/>
      <c r="SV1" s="361"/>
      <c r="SW1" s="361"/>
      <c r="SX1" s="361"/>
      <c r="SY1" s="361"/>
      <c r="SZ1" s="361"/>
      <c r="TA1" s="361"/>
      <c r="TB1" s="361"/>
      <c r="TC1" s="361"/>
      <c r="TD1" s="361"/>
      <c r="TE1" s="361"/>
      <c r="TF1" s="361"/>
      <c r="TG1" s="361"/>
      <c r="TH1" s="361"/>
      <c r="TI1" s="361"/>
      <c r="TJ1" s="361"/>
      <c r="TK1" s="361"/>
      <c r="TL1" s="360" t="s">
        <v>277</v>
      </c>
      <c r="TM1" s="361"/>
      <c r="TN1" s="361"/>
      <c r="TO1" s="361"/>
      <c r="TP1" s="361"/>
      <c r="TQ1" s="361"/>
      <c r="TR1" s="361"/>
      <c r="TS1" s="361"/>
      <c r="TT1" s="361"/>
      <c r="TU1" s="361"/>
      <c r="TV1" s="361"/>
      <c r="TW1" s="361"/>
      <c r="TX1" s="361"/>
      <c r="TY1" s="361"/>
      <c r="TZ1" s="361"/>
      <c r="UA1" s="361"/>
      <c r="UB1" s="361"/>
      <c r="UC1" s="361"/>
      <c r="UD1" s="361"/>
      <c r="UE1" s="361"/>
      <c r="UF1" s="361"/>
      <c r="UG1" s="361"/>
      <c r="UH1" s="362"/>
      <c r="UI1" s="363"/>
      <c r="UJ1" s="361"/>
      <c r="UK1" s="361"/>
      <c r="UL1" s="361"/>
      <c r="UM1" s="361"/>
      <c r="UN1" s="361"/>
      <c r="UO1" s="361"/>
      <c r="UP1" s="361"/>
      <c r="UQ1" s="361"/>
      <c r="UR1" s="361"/>
      <c r="US1" s="361"/>
      <c r="UT1" s="361"/>
      <c r="UU1" s="361"/>
      <c r="UV1" s="361"/>
      <c r="UW1" s="361"/>
      <c r="UX1" s="361"/>
      <c r="UY1" s="361"/>
      <c r="UZ1" s="361"/>
      <c r="VA1" s="361"/>
      <c r="VB1" s="361"/>
      <c r="VC1" s="361"/>
      <c r="VD1" s="361"/>
      <c r="VE1" s="361"/>
      <c r="VF1" s="361"/>
      <c r="VG1" s="361"/>
      <c r="VH1" s="361"/>
      <c r="VI1" s="361"/>
      <c r="VJ1" s="361"/>
      <c r="VK1" s="361"/>
      <c r="VL1" s="361"/>
      <c r="VM1" s="361"/>
      <c r="VN1" s="361"/>
      <c r="VO1" s="361"/>
      <c r="VP1" s="361"/>
      <c r="VQ1" s="361"/>
      <c r="VR1" s="361"/>
      <c r="VS1" s="360" t="s">
        <v>277</v>
      </c>
      <c r="VT1" s="361"/>
      <c r="VU1" s="361"/>
      <c r="VV1" s="361"/>
      <c r="VW1" s="361"/>
      <c r="VX1" s="361"/>
      <c r="VY1" s="361"/>
      <c r="VZ1" s="361"/>
      <c r="WA1" s="361"/>
      <c r="WB1" s="361"/>
      <c r="WC1" s="361"/>
      <c r="WD1" s="361"/>
      <c r="WE1" s="361"/>
      <c r="WF1" s="361"/>
      <c r="WG1" s="361"/>
      <c r="WH1" s="361"/>
      <c r="WI1" s="361"/>
      <c r="WJ1" s="361"/>
      <c r="WK1" s="361"/>
      <c r="WL1" s="361"/>
      <c r="WM1" s="361"/>
      <c r="WN1" s="361"/>
      <c r="WO1" s="362"/>
      <c r="WP1" s="363"/>
      <c r="WQ1" s="361"/>
      <c r="WR1" s="361"/>
      <c r="WS1" s="361"/>
      <c r="WT1" s="361"/>
      <c r="WU1" s="361"/>
      <c r="WV1" s="361"/>
      <c r="WW1" s="361"/>
      <c r="WX1" s="361"/>
      <c r="WY1" s="361"/>
      <c r="WZ1" s="361"/>
      <c r="XA1" s="361"/>
      <c r="XB1" s="361"/>
      <c r="XC1" s="361"/>
      <c r="XD1" s="361"/>
      <c r="XE1" s="361"/>
      <c r="XF1" s="361"/>
      <c r="XG1" s="361"/>
      <c r="XH1" s="361"/>
      <c r="XI1" s="361"/>
      <c r="XJ1" s="361"/>
      <c r="XK1" s="361"/>
      <c r="XL1" s="361"/>
      <c r="XM1" s="361"/>
      <c r="XN1" s="361"/>
      <c r="XO1" s="361"/>
      <c r="XP1" s="361"/>
      <c r="XQ1" s="361"/>
      <c r="XR1" s="361"/>
      <c r="XS1" s="361"/>
      <c r="XT1" s="361"/>
      <c r="XU1" s="361"/>
      <c r="XV1" s="361"/>
      <c r="XW1" s="361"/>
      <c r="XX1" s="361"/>
      <c r="XY1" s="361"/>
      <c r="XZ1" s="360" t="s">
        <v>277</v>
      </c>
      <c r="YA1" s="361"/>
      <c r="YB1" s="361"/>
      <c r="YC1" s="361"/>
      <c r="YD1" s="361"/>
      <c r="YE1" s="361"/>
      <c r="YF1" s="361"/>
      <c r="YG1" s="361"/>
      <c r="YH1" s="361"/>
      <c r="YI1" s="361"/>
      <c r="YJ1" s="361"/>
      <c r="YK1" s="361"/>
      <c r="YL1" s="361"/>
      <c r="YM1" s="361"/>
      <c r="YN1" s="361"/>
      <c r="YO1" s="361"/>
      <c r="YP1" s="361"/>
      <c r="YQ1" s="361"/>
      <c r="YR1" s="361"/>
      <c r="YS1" s="361"/>
      <c r="YT1" s="361"/>
      <c r="YU1" s="361"/>
      <c r="YV1" s="362"/>
      <c r="YW1" s="363"/>
      <c r="YX1" s="361"/>
      <c r="YY1" s="361"/>
      <c r="YZ1" s="361"/>
      <c r="ZA1" s="361"/>
      <c r="ZB1" s="361"/>
      <c r="ZC1" s="361"/>
      <c r="ZD1" s="361"/>
      <c r="ZE1" s="361"/>
      <c r="ZF1" s="361"/>
      <c r="ZG1" s="361"/>
      <c r="ZH1" s="361"/>
      <c r="ZI1" s="361"/>
      <c r="ZJ1" s="361"/>
      <c r="ZK1" s="361"/>
      <c r="ZL1" s="361"/>
      <c r="ZM1" s="361"/>
      <c r="ZN1" s="361"/>
      <c r="ZO1" s="361"/>
      <c r="ZP1" s="361"/>
      <c r="ZQ1" s="361"/>
      <c r="ZR1" s="361"/>
      <c r="ZS1" s="361"/>
      <c r="ZT1" s="361"/>
      <c r="ZU1" s="361"/>
      <c r="ZV1" s="361"/>
      <c r="ZW1" s="361"/>
      <c r="ZX1" s="361"/>
      <c r="ZY1" s="361"/>
      <c r="ZZ1" s="361"/>
      <c r="AAA1" s="361"/>
      <c r="AAB1" s="361"/>
      <c r="AAC1" s="361"/>
      <c r="AAD1" s="361"/>
      <c r="AAE1" s="361"/>
      <c r="AAF1" s="361"/>
      <c r="AAG1" s="360" t="s">
        <v>277</v>
      </c>
      <c r="AAH1" s="361"/>
      <c r="AAI1" s="361"/>
      <c r="AAJ1" s="361"/>
      <c r="AAK1" s="361"/>
      <c r="AAL1" s="361"/>
      <c r="AAM1" s="361"/>
      <c r="AAN1" s="361"/>
      <c r="AAO1" s="361"/>
      <c r="AAP1" s="361"/>
      <c r="AAQ1" s="361"/>
      <c r="AAR1" s="361"/>
      <c r="AAS1" s="361"/>
      <c r="AAT1" s="361"/>
      <c r="AAU1" s="361"/>
      <c r="AAV1" s="361"/>
      <c r="AAW1" s="361"/>
      <c r="AAX1" s="361"/>
      <c r="AAY1" s="361"/>
      <c r="AAZ1" s="361"/>
      <c r="ABA1" s="361"/>
      <c r="ABB1" s="361"/>
      <c r="ABC1" s="362"/>
      <c r="ABD1" s="363"/>
      <c r="ABE1" s="361"/>
      <c r="ABF1" s="361"/>
      <c r="ABG1" s="361"/>
      <c r="ABH1" s="361"/>
      <c r="ABI1" s="361"/>
      <c r="ABJ1" s="361"/>
      <c r="ABK1" s="361"/>
      <c r="ABL1" s="361"/>
      <c r="ABM1" s="361"/>
      <c r="ABN1" s="361"/>
      <c r="ABO1" s="361"/>
      <c r="ABP1" s="361"/>
      <c r="ABQ1" s="361"/>
      <c r="ABR1" s="361"/>
      <c r="ABS1" s="361"/>
      <c r="ABT1" s="361"/>
      <c r="ABU1" s="361"/>
      <c r="ABV1" s="361"/>
      <c r="ABW1" s="361"/>
      <c r="ABX1" s="361"/>
      <c r="ABY1" s="361"/>
      <c r="ABZ1" s="361"/>
      <c r="ACA1" s="361"/>
      <c r="ACB1" s="361"/>
      <c r="ACC1" s="361"/>
      <c r="ACD1" s="361"/>
      <c r="ACE1" s="361"/>
      <c r="ACF1" s="361"/>
      <c r="ACG1" s="361"/>
      <c r="ACH1" s="361"/>
      <c r="ACI1" s="361"/>
      <c r="ACJ1" s="361"/>
      <c r="ACK1" s="361"/>
      <c r="ACL1" s="361"/>
      <c r="ACM1" s="361"/>
      <c r="ACN1" s="360" t="s">
        <v>277</v>
      </c>
      <c r="ACO1" s="361"/>
      <c r="ACP1" s="361"/>
      <c r="ACQ1" s="361"/>
      <c r="ACR1" s="361"/>
      <c r="ACS1" s="361"/>
      <c r="ACT1" s="361"/>
      <c r="ACU1" s="361"/>
      <c r="ACV1" s="361"/>
      <c r="ACW1" s="361"/>
      <c r="ACX1" s="361"/>
      <c r="ACY1" s="361"/>
      <c r="ACZ1" s="361"/>
      <c r="ADA1" s="361"/>
      <c r="ADB1" s="361"/>
      <c r="ADC1" s="361"/>
      <c r="ADD1" s="361"/>
      <c r="ADE1" s="361"/>
      <c r="ADF1" s="361"/>
      <c r="ADG1" s="361"/>
      <c r="ADH1" s="361"/>
      <c r="ADI1" s="361"/>
      <c r="ADJ1" s="362"/>
      <c r="ADK1" s="363"/>
      <c r="ADL1" s="361"/>
      <c r="ADM1" s="361"/>
      <c r="ADN1" s="361"/>
      <c r="ADO1" s="361"/>
      <c r="ADP1" s="361"/>
      <c r="ADQ1" s="361"/>
      <c r="ADR1" s="361"/>
      <c r="ADS1" s="361"/>
      <c r="ADT1" s="361"/>
      <c r="ADU1" s="361"/>
      <c r="ADV1" s="361"/>
      <c r="ADW1" s="361"/>
      <c r="ADX1" s="361"/>
      <c r="ADY1" s="361"/>
      <c r="ADZ1" s="361"/>
      <c r="AEA1" s="361"/>
      <c r="AEB1" s="361"/>
      <c r="AEC1" s="361"/>
      <c r="AED1" s="361"/>
      <c r="AEE1" s="361"/>
      <c r="AEF1" s="361"/>
      <c r="AEG1" s="361"/>
      <c r="AEH1" s="361"/>
      <c r="AEI1" s="361"/>
      <c r="AEJ1" s="361"/>
      <c r="AEK1" s="361"/>
      <c r="AEL1" s="361"/>
      <c r="AEM1" s="361"/>
      <c r="AEN1" s="361"/>
      <c r="AEO1" s="361"/>
      <c r="AEP1" s="361"/>
      <c r="AEQ1" s="361"/>
      <c r="AER1" s="361"/>
      <c r="AES1" s="361"/>
      <c r="AET1" s="361"/>
      <c r="AEU1" s="360" t="s">
        <v>277</v>
      </c>
      <c r="AEV1" s="361"/>
      <c r="AEW1" s="361"/>
      <c r="AEX1" s="361"/>
      <c r="AEY1" s="361"/>
      <c r="AEZ1" s="361"/>
      <c r="AFA1" s="361"/>
      <c r="AFB1" s="361"/>
      <c r="AFC1" s="361"/>
      <c r="AFD1" s="361"/>
      <c r="AFE1" s="361"/>
      <c r="AFF1" s="361"/>
      <c r="AFG1" s="361"/>
      <c r="AFH1" s="361"/>
      <c r="AFI1" s="361"/>
      <c r="AFJ1" s="361"/>
      <c r="AFK1" s="361"/>
      <c r="AFL1" s="361"/>
      <c r="AFM1" s="361"/>
      <c r="AFN1" s="361"/>
      <c r="AFO1" s="361"/>
      <c r="AFP1" s="361"/>
      <c r="AFQ1" s="362"/>
      <c r="AFR1" s="363"/>
      <c r="AFS1" s="361"/>
      <c r="AFT1" s="361"/>
      <c r="AFU1" s="361"/>
      <c r="AFV1" s="361"/>
      <c r="AFW1" s="361"/>
      <c r="AFX1" s="361"/>
      <c r="AFY1" s="361"/>
      <c r="AFZ1" s="361"/>
      <c r="AGA1" s="361"/>
      <c r="AGB1" s="361"/>
      <c r="AGC1" s="361"/>
      <c r="AGD1" s="361"/>
      <c r="AGE1" s="361"/>
      <c r="AGF1" s="361"/>
      <c r="AGG1" s="361"/>
      <c r="AGH1" s="361"/>
      <c r="AGI1" s="361"/>
      <c r="AGJ1" s="361"/>
      <c r="AGK1" s="361"/>
      <c r="AGL1" s="361"/>
      <c r="AGM1" s="361"/>
      <c r="AGN1" s="361"/>
      <c r="AGO1" s="361"/>
      <c r="AGP1" s="361"/>
      <c r="AGQ1" s="361"/>
      <c r="AGR1" s="361"/>
      <c r="AGS1" s="361"/>
      <c r="AGT1" s="361"/>
      <c r="AGU1" s="361"/>
      <c r="AGV1" s="361"/>
      <c r="AGW1" s="361"/>
      <c r="AGX1" s="361"/>
      <c r="AGY1" s="361"/>
      <c r="AGZ1" s="361"/>
      <c r="AHA1" s="361"/>
      <c r="AHB1" s="360" t="s">
        <v>277</v>
      </c>
      <c r="AHC1" s="361"/>
      <c r="AHD1" s="361"/>
      <c r="AHE1" s="361"/>
      <c r="AHF1" s="361"/>
      <c r="AHG1" s="361"/>
      <c r="AHH1" s="361"/>
      <c r="AHI1" s="361"/>
      <c r="AHJ1" s="361"/>
      <c r="AHK1" s="361"/>
      <c r="AHL1" s="361"/>
      <c r="AHM1" s="361"/>
      <c r="AHN1" s="361"/>
      <c r="AHO1" s="361"/>
      <c r="AHP1" s="361"/>
      <c r="AHQ1" s="361"/>
      <c r="AHR1" s="361"/>
      <c r="AHS1" s="361"/>
      <c r="AHT1" s="361"/>
      <c r="AHU1" s="361"/>
      <c r="AHV1" s="361"/>
      <c r="AHW1" s="361"/>
      <c r="AHX1" s="362"/>
      <c r="AHY1" s="363"/>
      <c r="AHZ1" s="361"/>
      <c r="AIA1" s="361"/>
      <c r="AIB1" s="361"/>
      <c r="AIC1" s="361"/>
      <c r="AID1" s="361"/>
      <c r="AIE1" s="361"/>
      <c r="AIF1" s="361"/>
      <c r="AIG1" s="361"/>
      <c r="AIH1" s="361"/>
      <c r="AII1" s="361"/>
      <c r="AIJ1" s="361"/>
      <c r="AIK1" s="361"/>
      <c r="AIL1" s="361"/>
      <c r="AIM1" s="361"/>
      <c r="AIN1" s="361"/>
      <c r="AIO1" s="361"/>
      <c r="AIP1" s="361"/>
      <c r="AIQ1" s="361"/>
      <c r="AIR1" s="361"/>
      <c r="AIS1" s="361"/>
      <c r="AIT1" s="361"/>
      <c r="AIU1" s="361"/>
      <c r="AIV1" s="361"/>
      <c r="AIW1" s="361"/>
      <c r="AIX1" s="361"/>
      <c r="AIY1" s="361"/>
      <c r="AIZ1" s="361"/>
      <c r="AJA1" s="361"/>
      <c r="AJB1" s="361"/>
      <c r="AJC1" s="361"/>
      <c r="AJD1" s="361"/>
      <c r="AJE1" s="361"/>
      <c r="AJF1" s="361"/>
      <c r="AJG1" s="361"/>
      <c r="AJH1" s="361"/>
      <c r="AJI1" s="360" t="s">
        <v>277</v>
      </c>
      <c r="AJJ1" s="361"/>
      <c r="AJK1" s="361"/>
      <c r="AJL1" s="361"/>
      <c r="AJM1" s="361"/>
      <c r="AJN1" s="361"/>
      <c r="AJO1" s="361"/>
      <c r="AJP1" s="361"/>
      <c r="AJQ1" s="361"/>
      <c r="AJR1" s="361"/>
      <c r="AJS1" s="361"/>
      <c r="AJT1" s="361"/>
      <c r="AJU1" s="361"/>
      <c r="AJV1" s="361"/>
      <c r="AJW1" s="361"/>
      <c r="AJX1" s="361"/>
      <c r="AJY1" s="361"/>
      <c r="AJZ1" s="361"/>
      <c r="AKA1" s="361"/>
      <c r="AKB1" s="361"/>
      <c r="AKC1" s="361"/>
      <c r="AKD1" s="361"/>
      <c r="AKE1" s="362"/>
      <c r="AKF1" s="363"/>
      <c r="AKG1" s="361"/>
      <c r="AKH1" s="361"/>
      <c r="AKI1" s="361"/>
      <c r="AKJ1" s="361"/>
      <c r="AKK1" s="361"/>
      <c r="AKL1" s="361"/>
      <c r="AKM1" s="361"/>
      <c r="AKN1" s="361"/>
      <c r="AKO1" s="361"/>
      <c r="AKP1" s="361"/>
      <c r="AKQ1" s="361"/>
      <c r="AKR1" s="361"/>
      <c r="AKS1" s="361"/>
      <c r="AKT1" s="361"/>
      <c r="AKU1" s="361"/>
      <c r="AKV1" s="361"/>
      <c r="AKW1" s="361"/>
      <c r="AKX1" s="361"/>
      <c r="AKY1" s="361"/>
      <c r="AKZ1" s="361"/>
      <c r="ALA1" s="361"/>
      <c r="ALB1" s="361"/>
      <c r="ALC1" s="361"/>
      <c r="ALD1" s="361"/>
      <c r="ALE1" s="361"/>
      <c r="ALF1" s="361"/>
      <c r="ALG1" s="361"/>
      <c r="ALH1" s="361"/>
      <c r="ALI1" s="361"/>
      <c r="ALJ1" s="361"/>
      <c r="ALK1" s="361"/>
      <c r="ALL1" s="361"/>
      <c r="ALM1" s="361"/>
      <c r="ALN1" s="361"/>
      <c r="ALO1" s="361"/>
      <c r="ALP1" s="360" t="s">
        <v>277</v>
      </c>
      <c r="ALQ1" s="361"/>
      <c r="ALR1" s="361"/>
      <c r="ALS1" s="361"/>
      <c r="ALT1" s="361"/>
      <c r="ALU1" s="361"/>
      <c r="ALV1" s="361"/>
      <c r="ALW1" s="361"/>
      <c r="ALX1" s="361"/>
      <c r="ALY1" s="361"/>
      <c r="ALZ1" s="361"/>
      <c r="AMA1" s="361"/>
      <c r="AMB1" s="361"/>
      <c r="AMC1" s="361"/>
      <c r="AMD1" s="361"/>
      <c r="AME1" s="361"/>
      <c r="AMF1" s="361"/>
      <c r="AMG1" s="361"/>
      <c r="AMH1" s="361"/>
      <c r="AMI1" s="361"/>
      <c r="AMJ1" s="361"/>
      <c r="AMK1" s="361"/>
      <c r="AML1" s="362"/>
      <c r="AMM1" s="363"/>
      <c r="AMN1" s="361"/>
      <c r="AMO1" s="361"/>
      <c r="AMP1" s="361"/>
      <c r="AMQ1" s="361"/>
      <c r="AMR1" s="361"/>
      <c r="AMS1" s="361"/>
      <c r="AMT1" s="361"/>
      <c r="AMU1" s="361"/>
      <c r="AMV1" s="361"/>
      <c r="AMW1" s="361"/>
      <c r="AMX1" s="361"/>
      <c r="AMY1" s="361"/>
      <c r="AMZ1" s="361"/>
      <c r="ANA1" s="361"/>
      <c r="ANB1" s="361"/>
      <c r="ANC1" s="361"/>
      <c r="AND1" s="361"/>
      <c r="ANE1" s="361"/>
      <c r="ANF1" s="361"/>
      <c r="ANG1" s="361"/>
      <c r="ANH1" s="361"/>
      <c r="ANI1" s="361"/>
      <c r="ANJ1" s="361"/>
      <c r="ANK1" s="361"/>
      <c r="ANL1" s="361"/>
      <c r="ANM1" s="361"/>
      <c r="ANN1" s="361"/>
      <c r="ANO1" s="361"/>
      <c r="ANP1" s="361"/>
      <c r="ANQ1" s="361"/>
      <c r="ANR1" s="361"/>
      <c r="ANS1" s="361"/>
      <c r="ANT1" s="361"/>
      <c r="ANU1" s="361"/>
      <c r="ANV1" s="361"/>
      <c r="ANW1" s="360" t="s">
        <v>277</v>
      </c>
      <c r="ANX1" s="361"/>
      <c r="ANY1" s="361"/>
      <c r="ANZ1" s="361"/>
      <c r="AOA1" s="361"/>
      <c r="AOB1" s="361"/>
      <c r="AOC1" s="361"/>
      <c r="AOD1" s="361"/>
      <c r="AOE1" s="361"/>
      <c r="AOF1" s="361"/>
      <c r="AOG1" s="361"/>
      <c r="AOH1" s="361"/>
      <c r="AOI1" s="361"/>
      <c r="AOJ1" s="361"/>
      <c r="AOK1" s="361"/>
      <c r="AOL1" s="361"/>
      <c r="AOM1" s="361"/>
      <c r="AON1" s="361"/>
      <c r="AOO1" s="361"/>
      <c r="AOP1" s="361"/>
      <c r="AOQ1" s="361"/>
      <c r="AOR1" s="361"/>
      <c r="AOS1" s="362"/>
      <c r="AOT1" s="363"/>
      <c r="AOU1" s="361"/>
      <c r="AOV1" s="361"/>
      <c r="AOW1" s="361"/>
      <c r="AOX1" s="361"/>
      <c r="AOY1" s="361"/>
      <c r="AOZ1" s="361"/>
      <c r="APA1" s="361"/>
      <c r="APB1" s="361"/>
      <c r="APC1" s="361"/>
      <c r="APD1" s="361"/>
      <c r="APE1" s="361"/>
      <c r="APF1" s="361"/>
      <c r="APG1" s="361"/>
      <c r="APH1" s="361"/>
      <c r="API1" s="361"/>
      <c r="APJ1" s="361"/>
      <c r="APK1" s="361"/>
      <c r="APL1" s="361"/>
      <c r="APM1" s="361"/>
      <c r="APN1" s="361"/>
      <c r="APO1" s="361"/>
      <c r="APP1" s="361"/>
      <c r="APQ1" s="361"/>
      <c r="APR1" s="361"/>
      <c r="APS1" s="361"/>
      <c r="APT1" s="361"/>
      <c r="APU1" s="361"/>
      <c r="APV1" s="361"/>
      <c r="APW1" s="361"/>
      <c r="APX1" s="361"/>
      <c r="APY1" s="361"/>
      <c r="APZ1" s="361"/>
      <c r="AQA1" s="361"/>
      <c r="AQB1" s="361"/>
      <c r="AQC1" s="361"/>
      <c r="AQD1" s="360" t="s">
        <v>277</v>
      </c>
      <c r="AQE1" s="361"/>
      <c r="AQF1" s="361"/>
      <c r="AQG1" s="361"/>
      <c r="AQH1" s="361"/>
      <c r="AQI1" s="361"/>
      <c r="AQJ1" s="361"/>
      <c r="AQK1" s="361"/>
      <c r="AQL1" s="361"/>
      <c r="AQM1" s="361"/>
      <c r="AQN1" s="361"/>
      <c r="AQO1" s="361"/>
      <c r="AQP1" s="361"/>
      <c r="AQQ1" s="361"/>
      <c r="AQR1" s="361"/>
      <c r="AQS1" s="361"/>
      <c r="AQT1" s="361"/>
      <c r="AQU1" s="361"/>
      <c r="AQV1" s="361"/>
      <c r="AQW1" s="361"/>
      <c r="AQX1" s="361"/>
      <c r="AQY1" s="361"/>
      <c r="AQZ1" s="362"/>
      <c r="ARA1" s="363"/>
      <c r="ARB1" s="361"/>
      <c r="ARC1" s="361"/>
      <c r="ARD1" s="361"/>
      <c r="ARE1" s="361"/>
      <c r="ARF1" s="361"/>
      <c r="ARG1" s="361"/>
      <c r="ARH1" s="361"/>
      <c r="ARI1" s="361"/>
      <c r="ARJ1" s="361"/>
      <c r="ARK1" s="361"/>
      <c r="ARL1" s="361"/>
      <c r="ARM1" s="361"/>
      <c r="ARN1" s="361"/>
      <c r="ARO1" s="361"/>
      <c r="ARP1" s="361"/>
      <c r="ARQ1" s="361"/>
      <c r="ARR1" s="361"/>
      <c r="ARS1" s="361"/>
      <c r="ART1" s="361"/>
      <c r="ARU1" s="361"/>
      <c r="ARV1" s="361"/>
      <c r="ARW1" s="361"/>
      <c r="ARX1" s="361"/>
      <c r="ARY1" s="361"/>
      <c r="ARZ1" s="361"/>
      <c r="ASA1" s="361"/>
      <c r="ASB1" s="361"/>
      <c r="ASC1" s="361"/>
      <c r="ASD1" s="361"/>
      <c r="ASE1" s="361"/>
      <c r="ASF1" s="361"/>
      <c r="ASG1" s="361"/>
      <c r="ASH1" s="361"/>
      <c r="ASI1" s="361"/>
      <c r="ASJ1" s="361"/>
    </row>
    <row r="2" spans="1:1180" ht="6.6" customHeight="1">
      <c r="A2" s="360"/>
      <c r="B2" s="361"/>
      <c r="C2" s="361"/>
      <c r="D2" s="361"/>
      <c r="E2" s="361"/>
      <c r="F2" s="361"/>
      <c r="G2" s="361"/>
      <c r="H2" s="361"/>
      <c r="I2" s="361"/>
      <c r="J2" s="361"/>
      <c r="K2" s="361"/>
      <c r="L2" s="361"/>
      <c r="M2" s="361"/>
      <c r="N2" s="361"/>
      <c r="O2" s="361"/>
      <c r="P2" s="361"/>
      <c r="Q2" s="361"/>
      <c r="R2" s="361"/>
      <c r="S2" s="361"/>
      <c r="T2" s="361"/>
      <c r="U2" s="361"/>
      <c r="V2" s="361"/>
      <c r="W2" s="362"/>
      <c r="X2" s="363"/>
      <c r="Y2" s="361"/>
      <c r="Z2" s="361"/>
      <c r="AA2" s="361"/>
      <c r="AB2" s="361"/>
      <c r="AC2" s="361"/>
      <c r="AD2" s="361"/>
      <c r="AE2" s="361"/>
      <c r="AF2" s="361"/>
      <c r="AG2" s="361"/>
      <c r="AH2" s="361"/>
      <c r="AI2" s="361"/>
      <c r="AJ2" s="361"/>
      <c r="AK2" s="361"/>
      <c r="AL2" s="361"/>
      <c r="AM2" s="361"/>
      <c r="AN2" s="361"/>
      <c r="AO2" s="361"/>
      <c r="AP2" s="361"/>
      <c r="AQ2" s="361"/>
      <c r="AR2" s="361"/>
      <c r="AS2" s="361"/>
      <c r="AT2" s="361"/>
      <c r="AU2" s="361"/>
      <c r="AV2" s="361"/>
      <c r="AW2" s="361"/>
      <c r="AX2" s="361"/>
      <c r="AY2" s="361"/>
      <c r="AZ2" s="361"/>
      <c r="BA2" s="361"/>
      <c r="BB2" s="361"/>
      <c r="BC2" s="361"/>
      <c r="BD2" s="361"/>
      <c r="BE2" s="361"/>
      <c r="BF2" s="361"/>
      <c r="BG2" s="361"/>
      <c r="BH2" s="360"/>
      <c r="BI2" s="361"/>
      <c r="BJ2" s="361"/>
      <c r="BK2" s="361"/>
      <c r="BL2" s="361"/>
      <c r="BM2" s="361"/>
      <c r="BN2" s="361"/>
      <c r="BO2" s="361"/>
      <c r="BP2" s="361"/>
      <c r="BQ2" s="361"/>
      <c r="BR2" s="361"/>
      <c r="BS2" s="361"/>
      <c r="BT2" s="361"/>
      <c r="BU2" s="361"/>
      <c r="BV2" s="361"/>
      <c r="BW2" s="361"/>
      <c r="BX2" s="361"/>
      <c r="BY2" s="361"/>
      <c r="BZ2" s="361"/>
      <c r="CA2" s="361"/>
      <c r="CB2" s="361"/>
      <c r="CC2" s="361"/>
      <c r="CD2" s="362"/>
      <c r="CE2" s="363"/>
      <c r="CF2" s="361"/>
      <c r="CG2" s="361"/>
      <c r="CH2" s="361"/>
      <c r="CI2" s="361"/>
      <c r="CJ2" s="361"/>
      <c r="CK2" s="361"/>
      <c r="CL2" s="361"/>
      <c r="CM2" s="361"/>
      <c r="CN2" s="361"/>
      <c r="CO2" s="361"/>
      <c r="CP2" s="361"/>
      <c r="CQ2" s="361"/>
      <c r="CR2" s="361"/>
      <c r="CS2" s="361"/>
      <c r="CT2" s="361"/>
      <c r="CU2" s="361"/>
      <c r="CV2" s="361"/>
      <c r="CW2" s="361"/>
      <c r="CX2" s="361"/>
      <c r="CY2" s="361"/>
      <c r="CZ2" s="361"/>
      <c r="DA2" s="361"/>
      <c r="DB2" s="361"/>
      <c r="DC2" s="361"/>
      <c r="DD2" s="361"/>
      <c r="DE2" s="361"/>
      <c r="DF2" s="361"/>
      <c r="DG2" s="361"/>
      <c r="DH2" s="361"/>
      <c r="DI2" s="361"/>
      <c r="DJ2" s="361"/>
      <c r="DK2" s="361"/>
      <c r="DL2" s="361"/>
      <c r="DM2" s="361"/>
      <c r="DN2" s="361"/>
      <c r="DO2" s="360"/>
      <c r="DP2" s="361"/>
      <c r="DQ2" s="361"/>
      <c r="DR2" s="361"/>
      <c r="DS2" s="361"/>
      <c r="DT2" s="361"/>
      <c r="DU2" s="361"/>
      <c r="DV2" s="361"/>
      <c r="DW2" s="361"/>
      <c r="DX2" s="361"/>
      <c r="DY2" s="361"/>
      <c r="DZ2" s="361"/>
      <c r="EA2" s="361"/>
      <c r="EB2" s="361"/>
      <c r="EC2" s="361"/>
      <c r="ED2" s="361"/>
      <c r="EE2" s="361"/>
      <c r="EF2" s="361"/>
      <c r="EG2" s="361"/>
      <c r="EH2" s="361"/>
      <c r="EI2" s="361"/>
      <c r="EJ2" s="361"/>
      <c r="EK2" s="362"/>
      <c r="EL2" s="363"/>
      <c r="EM2" s="361"/>
      <c r="EN2" s="361"/>
      <c r="EO2" s="361"/>
      <c r="EP2" s="361"/>
      <c r="EQ2" s="361"/>
      <c r="ER2" s="361"/>
      <c r="ES2" s="361"/>
      <c r="ET2" s="361"/>
      <c r="EU2" s="361"/>
      <c r="EV2" s="361"/>
      <c r="EW2" s="361"/>
      <c r="EX2" s="361"/>
      <c r="EY2" s="361"/>
      <c r="EZ2" s="361"/>
      <c r="FA2" s="361"/>
      <c r="FB2" s="361"/>
      <c r="FC2" s="361"/>
      <c r="FD2" s="361"/>
      <c r="FE2" s="361"/>
      <c r="FF2" s="361"/>
      <c r="FG2" s="361"/>
      <c r="FH2" s="361"/>
      <c r="FI2" s="361"/>
      <c r="FJ2" s="361"/>
      <c r="FK2" s="361"/>
      <c r="FL2" s="361"/>
      <c r="FM2" s="361"/>
      <c r="FN2" s="361"/>
      <c r="FO2" s="361"/>
      <c r="FP2" s="361"/>
      <c r="FQ2" s="361"/>
      <c r="FR2" s="361"/>
      <c r="FS2" s="361"/>
      <c r="FT2" s="361"/>
      <c r="FU2" s="361"/>
      <c r="FV2" s="360"/>
      <c r="FW2" s="361"/>
      <c r="FX2" s="361"/>
      <c r="FY2" s="361"/>
      <c r="FZ2" s="361"/>
      <c r="GA2" s="361"/>
      <c r="GB2" s="361"/>
      <c r="GC2" s="361"/>
      <c r="GD2" s="361"/>
      <c r="GE2" s="361"/>
      <c r="GF2" s="361"/>
      <c r="GG2" s="361"/>
      <c r="GH2" s="361"/>
      <c r="GI2" s="361"/>
      <c r="GJ2" s="361"/>
      <c r="GK2" s="361"/>
      <c r="GL2" s="361"/>
      <c r="GM2" s="361"/>
      <c r="GN2" s="361"/>
      <c r="GO2" s="361"/>
      <c r="GP2" s="361"/>
      <c r="GQ2" s="361"/>
      <c r="GR2" s="362"/>
      <c r="GS2" s="363"/>
      <c r="GT2" s="361"/>
      <c r="GU2" s="361"/>
      <c r="GV2" s="361"/>
      <c r="GW2" s="361"/>
      <c r="GX2" s="361"/>
      <c r="GY2" s="361"/>
      <c r="GZ2" s="361"/>
      <c r="HA2" s="361"/>
      <c r="HB2" s="361"/>
      <c r="HC2" s="361"/>
      <c r="HD2" s="361"/>
      <c r="HE2" s="361"/>
      <c r="HF2" s="361"/>
      <c r="HG2" s="361"/>
      <c r="HH2" s="361"/>
      <c r="HI2" s="361"/>
      <c r="HJ2" s="361"/>
      <c r="HK2" s="361"/>
      <c r="HL2" s="361"/>
      <c r="HM2" s="361"/>
      <c r="HN2" s="361"/>
      <c r="HO2" s="361"/>
      <c r="HP2" s="361"/>
      <c r="HQ2" s="361"/>
      <c r="HR2" s="361"/>
      <c r="HS2" s="361"/>
      <c r="HT2" s="361"/>
      <c r="HU2" s="361"/>
      <c r="HV2" s="361"/>
      <c r="HW2" s="361"/>
      <c r="HX2" s="361"/>
      <c r="HY2" s="361"/>
      <c r="HZ2" s="361"/>
      <c r="IA2" s="361"/>
      <c r="IB2" s="361"/>
      <c r="IC2" s="360"/>
      <c r="ID2" s="361"/>
      <c r="IE2" s="361"/>
      <c r="IF2" s="361"/>
      <c r="IG2" s="361"/>
      <c r="IH2" s="361"/>
      <c r="II2" s="361"/>
      <c r="IJ2" s="361"/>
      <c r="IK2" s="361"/>
      <c r="IL2" s="361"/>
      <c r="IM2" s="361"/>
      <c r="IN2" s="361"/>
      <c r="IO2" s="361"/>
      <c r="IP2" s="361"/>
      <c r="IQ2" s="361"/>
      <c r="IR2" s="361"/>
      <c r="IS2" s="361"/>
      <c r="IT2" s="361"/>
      <c r="IU2" s="361"/>
      <c r="IV2" s="361"/>
      <c r="IW2" s="361"/>
      <c r="IX2" s="361"/>
      <c r="IY2" s="362"/>
      <c r="IZ2" s="363"/>
      <c r="JA2" s="361"/>
      <c r="JB2" s="361"/>
      <c r="JC2" s="361"/>
      <c r="JD2" s="361"/>
      <c r="JE2" s="361"/>
      <c r="JF2" s="361"/>
      <c r="JG2" s="361"/>
      <c r="JH2" s="361"/>
      <c r="JI2" s="361"/>
      <c r="JJ2" s="361"/>
      <c r="JK2" s="361"/>
      <c r="JL2" s="361"/>
      <c r="JM2" s="361"/>
      <c r="JN2" s="361"/>
      <c r="JO2" s="361"/>
      <c r="JP2" s="361"/>
      <c r="JQ2" s="361"/>
      <c r="JR2" s="361"/>
      <c r="JS2" s="361"/>
      <c r="JT2" s="361"/>
      <c r="JU2" s="361"/>
      <c r="JV2" s="361"/>
      <c r="JW2" s="361"/>
      <c r="JX2" s="361"/>
      <c r="JY2" s="361"/>
      <c r="JZ2" s="361"/>
      <c r="KA2" s="361"/>
      <c r="KB2" s="361"/>
      <c r="KC2" s="361"/>
      <c r="KD2" s="361"/>
      <c r="KE2" s="361"/>
      <c r="KF2" s="361"/>
      <c r="KG2" s="361"/>
      <c r="KH2" s="361"/>
      <c r="KI2" s="361"/>
      <c r="KJ2" s="360"/>
      <c r="KK2" s="361"/>
      <c r="KL2" s="361"/>
      <c r="KM2" s="361"/>
      <c r="KN2" s="361"/>
      <c r="KO2" s="361"/>
      <c r="KP2" s="361"/>
      <c r="KQ2" s="361"/>
      <c r="KR2" s="361"/>
      <c r="KS2" s="361"/>
      <c r="KT2" s="361"/>
      <c r="KU2" s="361"/>
      <c r="KV2" s="361"/>
      <c r="KW2" s="361"/>
      <c r="KX2" s="361"/>
      <c r="KY2" s="361"/>
      <c r="KZ2" s="361"/>
      <c r="LA2" s="361"/>
      <c r="LB2" s="361"/>
      <c r="LC2" s="361"/>
      <c r="LD2" s="361"/>
      <c r="LE2" s="361"/>
      <c r="LF2" s="362"/>
      <c r="LG2" s="363"/>
      <c r="LH2" s="361"/>
      <c r="LI2" s="361"/>
      <c r="LJ2" s="361"/>
      <c r="LK2" s="361"/>
      <c r="LL2" s="361"/>
      <c r="LM2" s="361"/>
      <c r="LN2" s="361"/>
      <c r="LO2" s="361"/>
      <c r="LP2" s="361"/>
      <c r="LQ2" s="361"/>
      <c r="LR2" s="361"/>
      <c r="LS2" s="361"/>
      <c r="LT2" s="361"/>
      <c r="LU2" s="361"/>
      <c r="LV2" s="361"/>
      <c r="LW2" s="361"/>
      <c r="LX2" s="361"/>
      <c r="LY2" s="361"/>
      <c r="LZ2" s="361"/>
      <c r="MA2" s="361"/>
      <c r="MB2" s="361"/>
      <c r="MC2" s="361"/>
      <c r="MD2" s="361"/>
      <c r="ME2" s="361"/>
      <c r="MF2" s="361"/>
      <c r="MG2" s="361"/>
      <c r="MH2" s="361"/>
      <c r="MI2" s="361"/>
      <c r="MJ2" s="361"/>
      <c r="MK2" s="361"/>
      <c r="ML2" s="361"/>
      <c r="MM2" s="361"/>
      <c r="MN2" s="361"/>
      <c r="MO2" s="361"/>
      <c r="MP2" s="361"/>
      <c r="MQ2" s="360"/>
      <c r="MR2" s="361"/>
      <c r="MS2" s="361"/>
      <c r="MT2" s="361"/>
      <c r="MU2" s="361"/>
      <c r="MV2" s="361"/>
      <c r="MW2" s="361"/>
      <c r="MX2" s="361"/>
      <c r="MY2" s="361"/>
      <c r="MZ2" s="361"/>
      <c r="NA2" s="361"/>
      <c r="NB2" s="361"/>
      <c r="NC2" s="361"/>
      <c r="ND2" s="361"/>
      <c r="NE2" s="361"/>
      <c r="NF2" s="361"/>
      <c r="NG2" s="361"/>
      <c r="NH2" s="361"/>
      <c r="NI2" s="361"/>
      <c r="NJ2" s="361"/>
      <c r="NK2" s="361"/>
      <c r="NL2" s="361"/>
      <c r="NM2" s="362"/>
      <c r="NN2" s="363"/>
      <c r="NO2" s="361"/>
      <c r="NP2" s="361"/>
      <c r="NQ2" s="361"/>
      <c r="NR2" s="361"/>
      <c r="NS2" s="361"/>
      <c r="NT2" s="361"/>
      <c r="NU2" s="361"/>
      <c r="NV2" s="361"/>
      <c r="NW2" s="361"/>
      <c r="NX2" s="361"/>
      <c r="NY2" s="361"/>
      <c r="NZ2" s="361"/>
      <c r="OA2" s="361"/>
      <c r="OB2" s="361"/>
      <c r="OC2" s="361"/>
      <c r="OD2" s="361"/>
      <c r="OE2" s="361"/>
      <c r="OF2" s="361"/>
      <c r="OG2" s="361"/>
      <c r="OH2" s="361"/>
      <c r="OI2" s="361"/>
      <c r="OJ2" s="361"/>
      <c r="OK2" s="361"/>
      <c r="OL2" s="361"/>
      <c r="OM2" s="361"/>
      <c r="ON2" s="361"/>
      <c r="OO2" s="361"/>
      <c r="OP2" s="361"/>
      <c r="OQ2" s="361"/>
      <c r="OR2" s="361"/>
      <c r="OS2" s="361"/>
      <c r="OT2" s="361"/>
      <c r="OU2" s="361"/>
      <c r="OV2" s="361"/>
      <c r="OW2" s="361"/>
      <c r="OX2" s="360"/>
      <c r="OY2" s="361"/>
      <c r="OZ2" s="361"/>
      <c r="PA2" s="361"/>
      <c r="PB2" s="361"/>
      <c r="PC2" s="361"/>
      <c r="PD2" s="361"/>
      <c r="PE2" s="361"/>
      <c r="PF2" s="361"/>
      <c r="PG2" s="361"/>
      <c r="PH2" s="361"/>
      <c r="PI2" s="361"/>
      <c r="PJ2" s="361"/>
      <c r="PK2" s="361"/>
      <c r="PL2" s="361"/>
      <c r="PM2" s="361"/>
      <c r="PN2" s="361"/>
      <c r="PO2" s="361"/>
      <c r="PP2" s="361"/>
      <c r="PQ2" s="361"/>
      <c r="PR2" s="361"/>
      <c r="PS2" s="361"/>
      <c r="PT2" s="362"/>
      <c r="PU2" s="363"/>
      <c r="PV2" s="361"/>
      <c r="PW2" s="361"/>
      <c r="PX2" s="361"/>
      <c r="PY2" s="361"/>
      <c r="PZ2" s="361"/>
      <c r="QA2" s="361"/>
      <c r="QB2" s="361"/>
      <c r="QC2" s="361"/>
      <c r="QD2" s="361"/>
      <c r="QE2" s="361"/>
      <c r="QF2" s="361"/>
      <c r="QG2" s="361"/>
      <c r="QH2" s="361"/>
      <c r="QI2" s="361"/>
      <c r="QJ2" s="361"/>
      <c r="QK2" s="361"/>
      <c r="QL2" s="361"/>
      <c r="QM2" s="361"/>
      <c r="QN2" s="361"/>
      <c r="QO2" s="361"/>
      <c r="QP2" s="361"/>
      <c r="QQ2" s="361"/>
      <c r="QR2" s="361"/>
      <c r="QS2" s="361"/>
      <c r="QT2" s="361"/>
      <c r="QU2" s="361"/>
      <c r="QV2" s="361"/>
      <c r="QW2" s="361"/>
      <c r="QX2" s="361"/>
      <c r="QY2" s="361"/>
      <c r="QZ2" s="361"/>
      <c r="RA2" s="361"/>
      <c r="RB2" s="361"/>
      <c r="RC2" s="361"/>
      <c r="RD2" s="361"/>
      <c r="RE2" s="360"/>
      <c r="RF2" s="361"/>
      <c r="RG2" s="361"/>
      <c r="RH2" s="361"/>
      <c r="RI2" s="361"/>
      <c r="RJ2" s="361"/>
      <c r="RK2" s="361"/>
      <c r="RL2" s="361"/>
      <c r="RM2" s="361"/>
      <c r="RN2" s="361"/>
      <c r="RO2" s="361"/>
      <c r="RP2" s="361"/>
      <c r="RQ2" s="361"/>
      <c r="RR2" s="361"/>
      <c r="RS2" s="361"/>
      <c r="RT2" s="361"/>
      <c r="RU2" s="361"/>
      <c r="RV2" s="361"/>
      <c r="RW2" s="361"/>
      <c r="RX2" s="361"/>
      <c r="RY2" s="361"/>
      <c r="RZ2" s="361"/>
      <c r="SA2" s="362"/>
      <c r="SB2" s="363"/>
      <c r="SC2" s="361"/>
      <c r="SD2" s="361"/>
      <c r="SE2" s="361"/>
      <c r="SF2" s="361"/>
      <c r="SG2" s="361"/>
      <c r="SH2" s="361"/>
      <c r="SI2" s="361"/>
      <c r="SJ2" s="361"/>
      <c r="SK2" s="361"/>
      <c r="SL2" s="361"/>
      <c r="SM2" s="361"/>
      <c r="SN2" s="361"/>
      <c r="SO2" s="361"/>
      <c r="SP2" s="361"/>
      <c r="SQ2" s="361"/>
      <c r="SR2" s="361"/>
      <c r="SS2" s="361"/>
      <c r="ST2" s="361"/>
      <c r="SU2" s="361"/>
      <c r="SV2" s="361"/>
      <c r="SW2" s="361"/>
      <c r="SX2" s="361"/>
      <c r="SY2" s="361"/>
      <c r="SZ2" s="361"/>
      <c r="TA2" s="361"/>
      <c r="TB2" s="361"/>
      <c r="TC2" s="361"/>
      <c r="TD2" s="361"/>
      <c r="TE2" s="361"/>
      <c r="TF2" s="361"/>
      <c r="TG2" s="361"/>
      <c r="TH2" s="361"/>
      <c r="TI2" s="361"/>
      <c r="TJ2" s="361"/>
      <c r="TK2" s="361"/>
      <c r="TL2" s="360"/>
      <c r="TM2" s="361"/>
      <c r="TN2" s="361"/>
      <c r="TO2" s="361"/>
      <c r="TP2" s="361"/>
      <c r="TQ2" s="361"/>
      <c r="TR2" s="361"/>
      <c r="TS2" s="361"/>
      <c r="TT2" s="361"/>
      <c r="TU2" s="361"/>
      <c r="TV2" s="361"/>
      <c r="TW2" s="361"/>
      <c r="TX2" s="361"/>
      <c r="TY2" s="361"/>
      <c r="TZ2" s="361"/>
      <c r="UA2" s="361"/>
      <c r="UB2" s="361"/>
      <c r="UC2" s="361"/>
      <c r="UD2" s="361"/>
      <c r="UE2" s="361"/>
      <c r="UF2" s="361"/>
      <c r="UG2" s="361"/>
      <c r="UH2" s="362"/>
      <c r="UI2" s="363"/>
      <c r="UJ2" s="361"/>
      <c r="UK2" s="361"/>
      <c r="UL2" s="361"/>
      <c r="UM2" s="361"/>
      <c r="UN2" s="361"/>
      <c r="UO2" s="361"/>
      <c r="UP2" s="361"/>
      <c r="UQ2" s="361"/>
      <c r="UR2" s="361"/>
      <c r="US2" s="361"/>
      <c r="UT2" s="361"/>
      <c r="UU2" s="361"/>
      <c r="UV2" s="361"/>
      <c r="UW2" s="361"/>
      <c r="UX2" s="361"/>
      <c r="UY2" s="361"/>
      <c r="UZ2" s="361"/>
      <c r="VA2" s="361"/>
      <c r="VB2" s="361"/>
      <c r="VC2" s="361"/>
      <c r="VD2" s="361"/>
      <c r="VE2" s="361"/>
      <c r="VF2" s="361"/>
      <c r="VG2" s="361"/>
      <c r="VH2" s="361"/>
      <c r="VI2" s="361"/>
      <c r="VJ2" s="361"/>
      <c r="VK2" s="361"/>
      <c r="VL2" s="361"/>
      <c r="VM2" s="361"/>
      <c r="VN2" s="361"/>
      <c r="VO2" s="361"/>
      <c r="VP2" s="361"/>
      <c r="VQ2" s="361"/>
      <c r="VR2" s="361"/>
      <c r="VS2" s="360"/>
      <c r="VT2" s="361"/>
      <c r="VU2" s="361"/>
      <c r="VV2" s="361"/>
      <c r="VW2" s="361"/>
      <c r="VX2" s="361"/>
      <c r="VY2" s="361"/>
      <c r="VZ2" s="361"/>
      <c r="WA2" s="361"/>
      <c r="WB2" s="361"/>
      <c r="WC2" s="361"/>
      <c r="WD2" s="361"/>
      <c r="WE2" s="361"/>
      <c r="WF2" s="361"/>
      <c r="WG2" s="361"/>
      <c r="WH2" s="361"/>
      <c r="WI2" s="361"/>
      <c r="WJ2" s="361"/>
      <c r="WK2" s="361"/>
      <c r="WL2" s="361"/>
      <c r="WM2" s="361"/>
      <c r="WN2" s="361"/>
      <c r="WO2" s="362"/>
      <c r="WP2" s="363"/>
      <c r="WQ2" s="361"/>
      <c r="WR2" s="361"/>
      <c r="WS2" s="361"/>
      <c r="WT2" s="361"/>
      <c r="WU2" s="361"/>
      <c r="WV2" s="361"/>
      <c r="WW2" s="361"/>
      <c r="WX2" s="361"/>
      <c r="WY2" s="361"/>
      <c r="WZ2" s="361"/>
      <c r="XA2" s="361"/>
      <c r="XB2" s="361"/>
      <c r="XC2" s="361"/>
      <c r="XD2" s="361"/>
      <c r="XE2" s="361"/>
      <c r="XF2" s="361"/>
      <c r="XG2" s="361"/>
      <c r="XH2" s="361"/>
      <c r="XI2" s="361"/>
      <c r="XJ2" s="361"/>
      <c r="XK2" s="361"/>
      <c r="XL2" s="361"/>
      <c r="XM2" s="361"/>
      <c r="XN2" s="361"/>
      <c r="XO2" s="361"/>
      <c r="XP2" s="361"/>
      <c r="XQ2" s="361"/>
      <c r="XR2" s="361"/>
      <c r="XS2" s="361"/>
      <c r="XT2" s="361"/>
      <c r="XU2" s="361"/>
      <c r="XV2" s="361"/>
      <c r="XW2" s="361"/>
      <c r="XX2" s="361"/>
      <c r="XY2" s="361"/>
      <c r="XZ2" s="360"/>
      <c r="YA2" s="361"/>
      <c r="YB2" s="361"/>
      <c r="YC2" s="361"/>
      <c r="YD2" s="361"/>
      <c r="YE2" s="361"/>
      <c r="YF2" s="361"/>
      <c r="YG2" s="361"/>
      <c r="YH2" s="361"/>
      <c r="YI2" s="361"/>
      <c r="YJ2" s="361"/>
      <c r="YK2" s="361"/>
      <c r="YL2" s="361"/>
      <c r="YM2" s="361"/>
      <c r="YN2" s="361"/>
      <c r="YO2" s="361"/>
      <c r="YP2" s="361"/>
      <c r="YQ2" s="361"/>
      <c r="YR2" s="361"/>
      <c r="YS2" s="361"/>
      <c r="YT2" s="361"/>
      <c r="YU2" s="361"/>
      <c r="YV2" s="362"/>
      <c r="YW2" s="363"/>
      <c r="YX2" s="361"/>
      <c r="YY2" s="361"/>
      <c r="YZ2" s="361"/>
      <c r="ZA2" s="361"/>
      <c r="ZB2" s="361"/>
      <c r="ZC2" s="361"/>
      <c r="ZD2" s="361"/>
      <c r="ZE2" s="361"/>
      <c r="ZF2" s="361"/>
      <c r="ZG2" s="361"/>
      <c r="ZH2" s="361"/>
      <c r="ZI2" s="361"/>
      <c r="ZJ2" s="361"/>
      <c r="ZK2" s="361"/>
      <c r="ZL2" s="361"/>
      <c r="ZM2" s="361"/>
      <c r="ZN2" s="361"/>
      <c r="ZO2" s="361"/>
      <c r="ZP2" s="361"/>
      <c r="ZQ2" s="361"/>
      <c r="ZR2" s="361"/>
      <c r="ZS2" s="361"/>
      <c r="ZT2" s="361"/>
      <c r="ZU2" s="361"/>
      <c r="ZV2" s="361"/>
      <c r="ZW2" s="361"/>
      <c r="ZX2" s="361"/>
      <c r="ZY2" s="361"/>
      <c r="ZZ2" s="361"/>
      <c r="AAA2" s="361"/>
      <c r="AAB2" s="361"/>
      <c r="AAC2" s="361"/>
      <c r="AAD2" s="361"/>
      <c r="AAE2" s="361"/>
      <c r="AAF2" s="361"/>
      <c r="AAG2" s="360"/>
      <c r="AAH2" s="361"/>
      <c r="AAI2" s="361"/>
      <c r="AAJ2" s="361"/>
      <c r="AAK2" s="361"/>
      <c r="AAL2" s="361"/>
      <c r="AAM2" s="361"/>
      <c r="AAN2" s="361"/>
      <c r="AAO2" s="361"/>
      <c r="AAP2" s="361"/>
      <c r="AAQ2" s="361"/>
      <c r="AAR2" s="361"/>
      <c r="AAS2" s="361"/>
      <c r="AAT2" s="361"/>
      <c r="AAU2" s="361"/>
      <c r="AAV2" s="361"/>
      <c r="AAW2" s="361"/>
      <c r="AAX2" s="361"/>
      <c r="AAY2" s="361"/>
      <c r="AAZ2" s="361"/>
      <c r="ABA2" s="361"/>
      <c r="ABB2" s="361"/>
      <c r="ABC2" s="362"/>
      <c r="ABD2" s="363"/>
      <c r="ABE2" s="361"/>
      <c r="ABF2" s="361"/>
      <c r="ABG2" s="361"/>
      <c r="ABH2" s="361"/>
      <c r="ABI2" s="361"/>
      <c r="ABJ2" s="361"/>
      <c r="ABK2" s="361"/>
      <c r="ABL2" s="361"/>
      <c r="ABM2" s="361"/>
      <c r="ABN2" s="361"/>
      <c r="ABO2" s="361"/>
      <c r="ABP2" s="361"/>
      <c r="ABQ2" s="361"/>
      <c r="ABR2" s="361"/>
      <c r="ABS2" s="361"/>
      <c r="ABT2" s="361"/>
      <c r="ABU2" s="361"/>
      <c r="ABV2" s="361"/>
      <c r="ABW2" s="361"/>
      <c r="ABX2" s="361"/>
      <c r="ABY2" s="361"/>
      <c r="ABZ2" s="361"/>
      <c r="ACA2" s="361"/>
      <c r="ACB2" s="361"/>
      <c r="ACC2" s="361"/>
      <c r="ACD2" s="361"/>
      <c r="ACE2" s="361"/>
      <c r="ACF2" s="361"/>
      <c r="ACG2" s="361"/>
      <c r="ACH2" s="361"/>
      <c r="ACI2" s="361"/>
      <c r="ACJ2" s="361"/>
      <c r="ACK2" s="361"/>
      <c r="ACL2" s="361"/>
      <c r="ACM2" s="361"/>
      <c r="ACN2" s="360"/>
      <c r="ACO2" s="361"/>
      <c r="ACP2" s="361"/>
      <c r="ACQ2" s="361"/>
      <c r="ACR2" s="361"/>
      <c r="ACS2" s="361"/>
      <c r="ACT2" s="361"/>
      <c r="ACU2" s="361"/>
      <c r="ACV2" s="361"/>
      <c r="ACW2" s="361"/>
      <c r="ACX2" s="361"/>
      <c r="ACY2" s="361"/>
      <c r="ACZ2" s="361"/>
      <c r="ADA2" s="361"/>
      <c r="ADB2" s="361"/>
      <c r="ADC2" s="361"/>
      <c r="ADD2" s="361"/>
      <c r="ADE2" s="361"/>
      <c r="ADF2" s="361"/>
      <c r="ADG2" s="361"/>
      <c r="ADH2" s="361"/>
      <c r="ADI2" s="361"/>
      <c r="ADJ2" s="362"/>
      <c r="ADK2" s="363"/>
      <c r="ADL2" s="361"/>
      <c r="ADM2" s="361"/>
      <c r="ADN2" s="361"/>
      <c r="ADO2" s="361"/>
      <c r="ADP2" s="361"/>
      <c r="ADQ2" s="361"/>
      <c r="ADR2" s="361"/>
      <c r="ADS2" s="361"/>
      <c r="ADT2" s="361"/>
      <c r="ADU2" s="361"/>
      <c r="ADV2" s="361"/>
      <c r="ADW2" s="361"/>
      <c r="ADX2" s="361"/>
      <c r="ADY2" s="361"/>
      <c r="ADZ2" s="361"/>
      <c r="AEA2" s="361"/>
      <c r="AEB2" s="361"/>
      <c r="AEC2" s="361"/>
      <c r="AED2" s="361"/>
      <c r="AEE2" s="361"/>
      <c r="AEF2" s="361"/>
      <c r="AEG2" s="361"/>
      <c r="AEH2" s="361"/>
      <c r="AEI2" s="361"/>
      <c r="AEJ2" s="361"/>
      <c r="AEK2" s="361"/>
      <c r="AEL2" s="361"/>
      <c r="AEM2" s="361"/>
      <c r="AEN2" s="361"/>
      <c r="AEO2" s="361"/>
      <c r="AEP2" s="361"/>
      <c r="AEQ2" s="361"/>
      <c r="AER2" s="361"/>
      <c r="AES2" s="361"/>
      <c r="AET2" s="361"/>
      <c r="AEU2" s="360"/>
      <c r="AEV2" s="361"/>
      <c r="AEW2" s="361"/>
      <c r="AEX2" s="361"/>
      <c r="AEY2" s="361"/>
      <c r="AEZ2" s="361"/>
      <c r="AFA2" s="361"/>
      <c r="AFB2" s="361"/>
      <c r="AFC2" s="361"/>
      <c r="AFD2" s="361"/>
      <c r="AFE2" s="361"/>
      <c r="AFF2" s="361"/>
      <c r="AFG2" s="361"/>
      <c r="AFH2" s="361"/>
      <c r="AFI2" s="361"/>
      <c r="AFJ2" s="361"/>
      <c r="AFK2" s="361"/>
      <c r="AFL2" s="361"/>
      <c r="AFM2" s="361"/>
      <c r="AFN2" s="361"/>
      <c r="AFO2" s="361"/>
      <c r="AFP2" s="361"/>
      <c r="AFQ2" s="362"/>
      <c r="AFR2" s="363"/>
      <c r="AFS2" s="361"/>
      <c r="AFT2" s="361"/>
      <c r="AFU2" s="361"/>
      <c r="AFV2" s="361"/>
      <c r="AFW2" s="361"/>
      <c r="AFX2" s="361"/>
      <c r="AFY2" s="361"/>
      <c r="AFZ2" s="361"/>
      <c r="AGA2" s="361"/>
      <c r="AGB2" s="361"/>
      <c r="AGC2" s="361"/>
      <c r="AGD2" s="361"/>
      <c r="AGE2" s="361"/>
      <c r="AGF2" s="361"/>
      <c r="AGG2" s="361"/>
      <c r="AGH2" s="361"/>
      <c r="AGI2" s="361"/>
      <c r="AGJ2" s="361"/>
      <c r="AGK2" s="361"/>
      <c r="AGL2" s="361"/>
      <c r="AGM2" s="361"/>
      <c r="AGN2" s="361"/>
      <c r="AGO2" s="361"/>
      <c r="AGP2" s="361"/>
      <c r="AGQ2" s="361"/>
      <c r="AGR2" s="361"/>
      <c r="AGS2" s="361"/>
      <c r="AGT2" s="361"/>
      <c r="AGU2" s="361"/>
      <c r="AGV2" s="361"/>
      <c r="AGW2" s="361"/>
      <c r="AGX2" s="361"/>
      <c r="AGY2" s="361"/>
      <c r="AGZ2" s="361"/>
      <c r="AHA2" s="361"/>
      <c r="AHB2" s="360"/>
      <c r="AHC2" s="361"/>
      <c r="AHD2" s="361"/>
      <c r="AHE2" s="361"/>
      <c r="AHF2" s="361"/>
      <c r="AHG2" s="361"/>
      <c r="AHH2" s="361"/>
      <c r="AHI2" s="361"/>
      <c r="AHJ2" s="361"/>
      <c r="AHK2" s="361"/>
      <c r="AHL2" s="361"/>
      <c r="AHM2" s="361"/>
      <c r="AHN2" s="361"/>
      <c r="AHO2" s="361"/>
      <c r="AHP2" s="361"/>
      <c r="AHQ2" s="361"/>
      <c r="AHR2" s="361"/>
      <c r="AHS2" s="361"/>
      <c r="AHT2" s="361"/>
      <c r="AHU2" s="361"/>
      <c r="AHV2" s="361"/>
      <c r="AHW2" s="361"/>
      <c r="AHX2" s="362"/>
      <c r="AHY2" s="363"/>
      <c r="AHZ2" s="361"/>
      <c r="AIA2" s="361"/>
      <c r="AIB2" s="361"/>
      <c r="AIC2" s="361"/>
      <c r="AID2" s="361"/>
      <c r="AIE2" s="361"/>
      <c r="AIF2" s="361"/>
      <c r="AIG2" s="361"/>
      <c r="AIH2" s="361"/>
      <c r="AII2" s="361"/>
      <c r="AIJ2" s="361"/>
      <c r="AIK2" s="361"/>
      <c r="AIL2" s="361"/>
      <c r="AIM2" s="361"/>
      <c r="AIN2" s="361"/>
      <c r="AIO2" s="361"/>
      <c r="AIP2" s="361"/>
      <c r="AIQ2" s="361"/>
      <c r="AIR2" s="361"/>
      <c r="AIS2" s="361"/>
      <c r="AIT2" s="361"/>
      <c r="AIU2" s="361"/>
      <c r="AIV2" s="361"/>
      <c r="AIW2" s="361"/>
      <c r="AIX2" s="361"/>
      <c r="AIY2" s="361"/>
      <c r="AIZ2" s="361"/>
      <c r="AJA2" s="361"/>
      <c r="AJB2" s="361"/>
      <c r="AJC2" s="361"/>
      <c r="AJD2" s="361"/>
      <c r="AJE2" s="361"/>
      <c r="AJF2" s="361"/>
      <c r="AJG2" s="361"/>
      <c r="AJH2" s="361"/>
      <c r="AJI2" s="360"/>
      <c r="AJJ2" s="361"/>
      <c r="AJK2" s="361"/>
      <c r="AJL2" s="361"/>
      <c r="AJM2" s="361"/>
      <c r="AJN2" s="361"/>
      <c r="AJO2" s="361"/>
      <c r="AJP2" s="361"/>
      <c r="AJQ2" s="361"/>
      <c r="AJR2" s="361"/>
      <c r="AJS2" s="361"/>
      <c r="AJT2" s="361"/>
      <c r="AJU2" s="361"/>
      <c r="AJV2" s="361"/>
      <c r="AJW2" s="361"/>
      <c r="AJX2" s="361"/>
      <c r="AJY2" s="361"/>
      <c r="AJZ2" s="361"/>
      <c r="AKA2" s="361"/>
      <c r="AKB2" s="361"/>
      <c r="AKC2" s="361"/>
      <c r="AKD2" s="361"/>
      <c r="AKE2" s="362"/>
      <c r="AKF2" s="363"/>
      <c r="AKG2" s="361"/>
      <c r="AKH2" s="361"/>
      <c r="AKI2" s="361"/>
      <c r="AKJ2" s="361"/>
      <c r="AKK2" s="361"/>
      <c r="AKL2" s="361"/>
      <c r="AKM2" s="361"/>
      <c r="AKN2" s="361"/>
      <c r="AKO2" s="361"/>
      <c r="AKP2" s="361"/>
      <c r="AKQ2" s="361"/>
      <c r="AKR2" s="361"/>
      <c r="AKS2" s="361"/>
      <c r="AKT2" s="361"/>
      <c r="AKU2" s="361"/>
      <c r="AKV2" s="361"/>
      <c r="AKW2" s="361"/>
      <c r="AKX2" s="361"/>
      <c r="AKY2" s="361"/>
      <c r="AKZ2" s="361"/>
      <c r="ALA2" s="361"/>
      <c r="ALB2" s="361"/>
      <c r="ALC2" s="361"/>
      <c r="ALD2" s="361"/>
      <c r="ALE2" s="361"/>
      <c r="ALF2" s="361"/>
      <c r="ALG2" s="361"/>
      <c r="ALH2" s="361"/>
      <c r="ALI2" s="361"/>
      <c r="ALJ2" s="361"/>
      <c r="ALK2" s="361"/>
      <c r="ALL2" s="361"/>
      <c r="ALM2" s="361"/>
      <c r="ALN2" s="361"/>
      <c r="ALO2" s="361"/>
      <c r="ALP2" s="360"/>
      <c r="ALQ2" s="361"/>
      <c r="ALR2" s="361"/>
      <c r="ALS2" s="361"/>
      <c r="ALT2" s="361"/>
      <c r="ALU2" s="361"/>
      <c r="ALV2" s="361"/>
      <c r="ALW2" s="361"/>
      <c r="ALX2" s="361"/>
      <c r="ALY2" s="361"/>
      <c r="ALZ2" s="361"/>
      <c r="AMA2" s="361"/>
      <c r="AMB2" s="361"/>
      <c r="AMC2" s="361"/>
      <c r="AMD2" s="361"/>
      <c r="AME2" s="361"/>
      <c r="AMF2" s="361"/>
      <c r="AMG2" s="361"/>
      <c r="AMH2" s="361"/>
      <c r="AMI2" s="361"/>
      <c r="AMJ2" s="361"/>
      <c r="AMK2" s="361"/>
      <c r="AML2" s="362"/>
      <c r="AMM2" s="363"/>
      <c r="AMN2" s="361"/>
      <c r="AMO2" s="361"/>
      <c r="AMP2" s="361"/>
      <c r="AMQ2" s="361"/>
      <c r="AMR2" s="361"/>
      <c r="AMS2" s="361"/>
      <c r="AMT2" s="361"/>
      <c r="AMU2" s="361"/>
      <c r="AMV2" s="361"/>
      <c r="AMW2" s="361"/>
      <c r="AMX2" s="361"/>
      <c r="AMY2" s="361"/>
      <c r="AMZ2" s="361"/>
      <c r="ANA2" s="361"/>
      <c r="ANB2" s="361"/>
      <c r="ANC2" s="361"/>
      <c r="AND2" s="361"/>
      <c r="ANE2" s="361"/>
      <c r="ANF2" s="361"/>
      <c r="ANG2" s="361"/>
      <c r="ANH2" s="361"/>
      <c r="ANI2" s="361"/>
      <c r="ANJ2" s="361"/>
      <c r="ANK2" s="361"/>
      <c r="ANL2" s="361"/>
      <c r="ANM2" s="361"/>
      <c r="ANN2" s="361"/>
      <c r="ANO2" s="361"/>
      <c r="ANP2" s="361"/>
      <c r="ANQ2" s="361"/>
      <c r="ANR2" s="361"/>
      <c r="ANS2" s="361"/>
      <c r="ANT2" s="361"/>
      <c r="ANU2" s="361"/>
      <c r="ANV2" s="361"/>
      <c r="ANW2" s="360"/>
      <c r="ANX2" s="361"/>
      <c r="ANY2" s="361"/>
      <c r="ANZ2" s="361"/>
      <c r="AOA2" s="361"/>
      <c r="AOB2" s="361"/>
      <c r="AOC2" s="361"/>
      <c r="AOD2" s="361"/>
      <c r="AOE2" s="361"/>
      <c r="AOF2" s="361"/>
      <c r="AOG2" s="361"/>
      <c r="AOH2" s="361"/>
      <c r="AOI2" s="361"/>
      <c r="AOJ2" s="361"/>
      <c r="AOK2" s="361"/>
      <c r="AOL2" s="361"/>
      <c r="AOM2" s="361"/>
      <c r="AON2" s="361"/>
      <c r="AOO2" s="361"/>
      <c r="AOP2" s="361"/>
      <c r="AOQ2" s="361"/>
      <c r="AOR2" s="361"/>
      <c r="AOS2" s="362"/>
      <c r="AOT2" s="363"/>
      <c r="AOU2" s="361"/>
      <c r="AOV2" s="361"/>
      <c r="AOW2" s="361"/>
      <c r="AOX2" s="361"/>
      <c r="AOY2" s="361"/>
      <c r="AOZ2" s="361"/>
      <c r="APA2" s="361"/>
      <c r="APB2" s="361"/>
      <c r="APC2" s="361"/>
      <c r="APD2" s="361"/>
      <c r="APE2" s="361"/>
      <c r="APF2" s="361"/>
      <c r="APG2" s="361"/>
      <c r="APH2" s="361"/>
      <c r="API2" s="361"/>
      <c r="APJ2" s="361"/>
      <c r="APK2" s="361"/>
      <c r="APL2" s="361"/>
      <c r="APM2" s="361"/>
      <c r="APN2" s="361"/>
      <c r="APO2" s="361"/>
      <c r="APP2" s="361"/>
      <c r="APQ2" s="361"/>
      <c r="APR2" s="361"/>
      <c r="APS2" s="361"/>
      <c r="APT2" s="361"/>
      <c r="APU2" s="361"/>
      <c r="APV2" s="361"/>
      <c r="APW2" s="361"/>
      <c r="APX2" s="361"/>
      <c r="APY2" s="361"/>
      <c r="APZ2" s="361"/>
      <c r="AQA2" s="361"/>
      <c r="AQB2" s="361"/>
      <c r="AQC2" s="361"/>
      <c r="AQD2" s="360"/>
      <c r="AQE2" s="361"/>
      <c r="AQF2" s="361"/>
      <c r="AQG2" s="361"/>
      <c r="AQH2" s="361"/>
      <c r="AQI2" s="361"/>
      <c r="AQJ2" s="361"/>
      <c r="AQK2" s="361"/>
      <c r="AQL2" s="361"/>
      <c r="AQM2" s="361"/>
      <c r="AQN2" s="361"/>
      <c r="AQO2" s="361"/>
      <c r="AQP2" s="361"/>
      <c r="AQQ2" s="361"/>
      <c r="AQR2" s="361"/>
      <c r="AQS2" s="361"/>
      <c r="AQT2" s="361"/>
      <c r="AQU2" s="361"/>
      <c r="AQV2" s="361"/>
      <c r="AQW2" s="361"/>
      <c r="AQX2" s="361"/>
      <c r="AQY2" s="361"/>
      <c r="AQZ2" s="362"/>
      <c r="ARA2" s="363"/>
      <c r="ARB2" s="361"/>
      <c r="ARC2" s="361"/>
      <c r="ARD2" s="361"/>
      <c r="ARE2" s="361"/>
      <c r="ARF2" s="361"/>
      <c r="ARG2" s="361"/>
      <c r="ARH2" s="361"/>
      <c r="ARI2" s="361"/>
      <c r="ARJ2" s="361"/>
      <c r="ARK2" s="361"/>
      <c r="ARL2" s="361"/>
      <c r="ARM2" s="361"/>
      <c r="ARN2" s="361"/>
      <c r="ARO2" s="361"/>
      <c r="ARP2" s="361"/>
      <c r="ARQ2" s="361"/>
      <c r="ARR2" s="361"/>
      <c r="ARS2" s="361"/>
      <c r="ART2" s="361"/>
      <c r="ARU2" s="361"/>
      <c r="ARV2" s="361"/>
      <c r="ARW2" s="361"/>
      <c r="ARX2" s="361"/>
      <c r="ARY2" s="361"/>
      <c r="ARZ2" s="361"/>
      <c r="ASA2" s="361"/>
      <c r="ASB2" s="361"/>
      <c r="ASC2" s="361"/>
      <c r="ASD2" s="361"/>
      <c r="ASE2" s="361"/>
      <c r="ASF2" s="361"/>
      <c r="ASG2" s="361"/>
      <c r="ASH2" s="361"/>
      <c r="ASI2" s="361"/>
      <c r="ASJ2" s="361"/>
    </row>
    <row r="3" spans="1:1180" ht="19.5" customHeight="1">
      <c r="A3" s="416">
        <v>21</v>
      </c>
      <c r="B3" s="360" t="str">
        <f>DBCS("従事者　"&amp;A3)</f>
        <v>従事者　２１</v>
      </c>
      <c r="C3" s="361"/>
      <c r="D3" s="361"/>
      <c r="E3" s="361"/>
      <c r="F3" s="361"/>
      <c r="G3" s="361"/>
      <c r="H3" s="361"/>
      <c r="I3" s="361"/>
      <c r="J3" s="361"/>
      <c r="K3" s="361"/>
      <c r="L3" s="361"/>
      <c r="M3" s="361"/>
      <c r="N3" s="361"/>
      <c r="O3" s="361"/>
      <c r="P3" s="361"/>
      <c r="Q3" s="361"/>
      <c r="R3" s="361"/>
      <c r="S3" s="361"/>
      <c r="T3" s="361"/>
      <c r="U3" s="361"/>
      <c r="V3" s="361"/>
      <c r="W3" s="365"/>
      <c r="X3" s="363"/>
      <c r="Y3" s="361"/>
      <c r="Z3" s="361"/>
      <c r="AA3" s="361"/>
      <c r="AB3" s="361"/>
      <c r="AC3" s="361"/>
      <c r="AD3" s="361"/>
      <c r="AE3" s="361"/>
      <c r="AF3" s="361"/>
      <c r="AG3" s="361"/>
      <c r="AH3" s="361"/>
      <c r="AI3" s="360"/>
      <c r="AJ3" s="361"/>
      <c r="AK3" s="361"/>
      <c r="AL3" s="361"/>
      <c r="AM3" s="361"/>
      <c r="AN3" s="361"/>
      <c r="AO3" s="361"/>
      <c r="AP3" s="361"/>
      <c r="AQ3" s="361"/>
      <c r="AR3" s="361"/>
      <c r="AS3" s="712" t="s">
        <v>37</v>
      </c>
      <c r="AT3" s="713"/>
      <c r="AU3" s="714"/>
      <c r="AV3" s="715">
        <f>'別表_個別勤務状況（1～20）'!AR3</f>
        <v>0</v>
      </c>
      <c r="AW3" s="716"/>
      <c r="AX3" s="716"/>
      <c r="AY3" s="716"/>
      <c r="AZ3" s="716"/>
      <c r="BA3" s="716"/>
      <c r="BB3" s="716"/>
      <c r="BC3" s="716"/>
      <c r="BD3" s="716"/>
      <c r="BE3" s="716"/>
      <c r="BF3" s="716"/>
      <c r="BG3" s="717"/>
      <c r="BH3" s="416">
        <f>A3+1</f>
        <v>22</v>
      </c>
      <c r="BI3" s="360" t="str">
        <f>DBCS("従事者　"&amp;BH3)</f>
        <v>従事者　２２</v>
      </c>
      <c r="BJ3" s="361"/>
      <c r="BK3" s="361"/>
      <c r="BL3" s="361"/>
      <c r="BM3" s="361"/>
      <c r="BN3" s="361"/>
      <c r="BO3" s="361"/>
      <c r="BP3" s="361"/>
      <c r="BQ3" s="361"/>
      <c r="BR3" s="361"/>
      <c r="BS3" s="361"/>
      <c r="BT3" s="361"/>
      <c r="BU3" s="361"/>
      <c r="BV3" s="361"/>
      <c r="BW3" s="361"/>
      <c r="BX3" s="361"/>
      <c r="BY3" s="361"/>
      <c r="BZ3" s="361"/>
      <c r="CA3" s="361"/>
      <c r="CB3" s="361"/>
      <c r="CC3" s="361"/>
      <c r="CD3" s="365"/>
      <c r="CE3" s="363"/>
      <c r="CF3" s="361"/>
      <c r="CG3" s="361"/>
      <c r="CH3" s="361"/>
      <c r="CI3" s="361"/>
      <c r="CJ3" s="361"/>
      <c r="CK3" s="361"/>
      <c r="CL3" s="361"/>
      <c r="CM3" s="361"/>
      <c r="CN3" s="361"/>
      <c r="CO3" s="361"/>
      <c r="CP3" s="360"/>
      <c r="CQ3" s="361"/>
      <c r="CR3" s="361"/>
      <c r="CS3" s="361"/>
      <c r="CT3" s="361"/>
      <c r="CU3" s="361"/>
      <c r="CV3" s="361"/>
      <c r="CW3" s="361"/>
      <c r="CX3" s="361"/>
      <c r="CY3" s="361"/>
      <c r="CZ3" s="712" t="s">
        <v>37</v>
      </c>
      <c r="DA3" s="713"/>
      <c r="DB3" s="714"/>
      <c r="DC3" s="715">
        <f>$AV$3</f>
        <v>0</v>
      </c>
      <c r="DD3" s="716"/>
      <c r="DE3" s="716"/>
      <c r="DF3" s="716"/>
      <c r="DG3" s="716"/>
      <c r="DH3" s="716"/>
      <c r="DI3" s="716"/>
      <c r="DJ3" s="716"/>
      <c r="DK3" s="716"/>
      <c r="DL3" s="716"/>
      <c r="DM3" s="716"/>
      <c r="DN3" s="717"/>
      <c r="DO3" s="416">
        <f>BH3+1</f>
        <v>23</v>
      </c>
      <c r="DP3" s="360" t="str">
        <f>DBCS("従事者　"&amp;DO3)</f>
        <v>従事者　２３</v>
      </c>
      <c r="DQ3" s="361"/>
      <c r="DR3" s="361"/>
      <c r="DS3" s="361"/>
      <c r="DT3" s="361"/>
      <c r="DU3" s="361"/>
      <c r="DV3" s="361"/>
      <c r="DW3" s="361"/>
      <c r="DX3" s="361"/>
      <c r="DY3" s="361"/>
      <c r="DZ3" s="361"/>
      <c r="EA3" s="361"/>
      <c r="EB3" s="361"/>
      <c r="EC3" s="361"/>
      <c r="ED3" s="361"/>
      <c r="EE3" s="361"/>
      <c r="EF3" s="361"/>
      <c r="EG3" s="361"/>
      <c r="EH3" s="361"/>
      <c r="EI3" s="361"/>
      <c r="EJ3" s="361"/>
      <c r="EK3" s="365"/>
      <c r="EL3" s="363"/>
      <c r="EM3" s="361"/>
      <c r="EN3" s="361"/>
      <c r="EO3" s="361"/>
      <c r="EP3" s="361"/>
      <c r="EQ3" s="361"/>
      <c r="ER3" s="361"/>
      <c r="ES3" s="361"/>
      <c r="ET3" s="361"/>
      <c r="EU3" s="361"/>
      <c r="EV3" s="361"/>
      <c r="EW3" s="360"/>
      <c r="EX3" s="361"/>
      <c r="EY3" s="361"/>
      <c r="EZ3" s="361"/>
      <c r="FA3" s="361"/>
      <c r="FB3" s="361"/>
      <c r="FC3" s="361"/>
      <c r="FD3" s="361"/>
      <c r="FE3" s="361"/>
      <c r="FF3" s="361"/>
      <c r="FG3" s="712" t="s">
        <v>37</v>
      </c>
      <c r="FH3" s="713"/>
      <c r="FI3" s="714"/>
      <c r="FJ3" s="715">
        <f>$AV$3</f>
        <v>0</v>
      </c>
      <c r="FK3" s="716"/>
      <c r="FL3" s="716"/>
      <c r="FM3" s="716"/>
      <c r="FN3" s="716"/>
      <c r="FO3" s="716"/>
      <c r="FP3" s="716"/>
      <c r="FQ3" s="716"/>
      <c r="FR3" s="716"/>
      <c r="FS3" s="716"/>
      <c r="FT3" s="716"/>
      <c r="FU3" s="717"/>
      <c r="FV3" s="416">
        <f>DO3+1</f>
        <v>24</v>
      </c>
      <c r="FW3" s="360" t="str">
        <f>DBCS("従事者　"&amp;FV3)</f>
        <v>従事者　２４</v>
      </c>
      <c r="FX3" s="361"/>
      <c r="FY3" s="361"/>
      <c r="FZ3" s="361"/>
      <c r="GA3" s="361"/>
      <c r="GB3" s="361"/>
      <c r="GC3" s="361"/>
      <c r="GD3" s="361"/>
      <c r="GE3" s="361"/>
      <c r="GF3" s="361"/>
      <c r="GG3" s="361"/>
      <c r="GH3" s="361"/>
      <c r="GI3" s="361"/>
      <c r="GJ3" s="361"/>
      <c r="GK3" s="361"/>
      <c r="GL3" s="361"/>
      <c r="GM3" s="361"/>
      <c r="GN3" s="361"/>
      <c r="GO3" s="361"/>
      <c r="GP3" s="361"/>
      <c r="GQ3" s="361"/>
      <c r="GR3" s="365"/>
      <c r="GS3" s="363"/>
      <c r="GT3" s="361"/>
      <c r="GU3" s="361"/>
      <c r="GV3" s="361"/>
      <c r="GW3" s="361"/>
      <c r="GX3" s="361"/>
      <c r="GY3" s="361"/>
      <c r="GZ3" s="361"/>
      <c r="HA3" s="361"/>
      <c r="HB3" s="361"/>
      <c r="HC3" s="361"/>
      <c r="HD3" s="360"/>
      <c r="HE3" s="361"/>
      <c r="HF3" s="361"/>
      <c r="HG3" s="361"/>
      <c r="HH3" s="361"/>
      <c r="HI3" s="361"/>
      <c r="HJ3" s="361"/>
      <c r="HK3" s="361"/>
      <c r="HL3" s="361"/>
      <c r="HM3" s="361"/>
      <c r="HN3" s="712" t="s">
        <v>37</v>
      </c>
      <c r="HO3" s="713"/>
      <c r="HP3" s="714"/>
      <c r="HQ3" s="715">
        <f>$AV$3</f>
        <v>0</v>
      </c>
      <c r="HR3" s="716"/>
      <c r="HS3" s="716"/>
      <c r="HT3" s="716"/>
      <c r="HU3" s="716"/>
      <c r="HV3" s="716"/>
      <c r="HW3" s="716"/>
      <c r="HX3" s="716"/>
      <c r="HY3" s="716"/>
      <c r="HZ3" s="716"/>
      <c r="IA3" s="716"/>
      <c r="IB3" s="717"/>
      <c r="IC3" s="416">
        <f>FV3+1</f>
        <v>25</v>
      </c>
      <c r="ID3" s="360" t="str">
        <f>DBCS("従事者　"&amp;IC3)</f>
        <v>従事者　２５</v>
      </c>
      <c r="IE3" s="361"/>
      <c r="IF3" s="361"/>
      <c r="IG3" s="361"/>
      <c r="IH3" s="361"/>
      <c r="II3" s="361"/>
      <c r="IJ3" s="361"/>
      <c r="IK3" s="361"/>
      <c r="IL3" s="361"/>
      <c r="IM3" s="361"/>
      <c r="IN3" s="361"/>
      <c r="IO3" s="361"/>
      <c r="IP3" s="361"/>
      <c r="IQ3" s="361"/>
      <c r="IR3" s="361"/>
      <c r="IS3" s="361"/>
      <c r="IT3" s="361"/>
      <c r="IU3" s="361"/>
      <c r="IV3" s="361"/>
      <c r="IW3" s="361"/>
      <c r="IX3" s="361"/>
      <c r="IY3" s="365"/>
      <c r="IZ3" s="363"/>
      <c r="JA3" s="361"/>
      <c r="JB3" s="361"/>
      <c r="JC3" s="361"/>
      <c r="JD3" s="361"/>
      <c r="JE3" s="361"/>
      <c r="JF3" s="361"/>
      <c r="JG3" s="361"/>
      <c r="JH3" s="361"/>
      <c r="JI3" s="361"/>
      <c r="JJ3" s="361"/>
      <c r="JK3" s="360"/>
      <c r="JL3" s="361"/>
      <c r="JM3" s="361"/>
      <c r="JN3" s="361"/>
      <c r="JO3" s="361"/>
      <c r="JP3" s="361"/>
      <c r="JQ3" s="361"/>
      <c r="JR3" s="361"/>
      <c r="JS3" s="361"/>
      <c r="JT3" s="361"/>
      <c r="JU3" s="712" t="s">
        <v>37</v>
      </c>
      <c r="JV3" s="713"/>
      <c r="JW3" s="714"/>
      <c r="JX3" s="715">
        <f>$AV$3</f>
        <v>0</v>
      </c>
      <c r="JY3" s="716"/>
      <c r="JZ3" s="716"/>
      <c r="KA3" s="716"/>
      <c r="KB3" s="716"/>
      <c r="KC3" s="716"/>
      <c r="KD3" s="716"/>
      <c r="KE3" s="716"/>
      <c r="KF3" s="716"/>
      <c r="KG3" s="716"/>
      <c r="KH3" s="716"/>
      <c r="KI3" s="717"/>
      <c r="KJ3" s="416">
        <f>IC3+1</f>
        <v>26</v>
      </c>
      <c r="KK3" s="360" t="str">
        <f>DBCS("従事者　"&amp;KJ3)</f>
        <v>従事者　２６</v>
      </c>
      <c r="KL3" s="361"/>
      <c r="KM3" s="361"/>
      <c r="KN3" s="361"/>
      <c r="KO3" s="361"/>
      <c r="KP3" s="361"/>
      <c r="KQ3" s="361"/>
      <c r="KR3" s="361"/>
      <c r="KS3" s="361"/>
      <c r="KT3" s="361"/>
      <c r="KU3" s="361"/>
      <c r="KV3" s="361"/>
      <c r="KW3" s="361"/>
      <c r="KX3" s="361"/>
      <c r="KY3" s="361"/>
      <c r="KZ3" s="361"/>
      <c r="LA3" s="361"/>
      <c r="LB3" s="361"/>
      <c r="LC3" s="361"/>
      <c r="LD3" s="361"/>
      <c r="LE3" s="361"/>
      <c r="LF3" s="365"/>
      <c r="LG3" s="363"/>
      <c r="LH3" s="361"/>
      <c r="LI3" s="361"/>
      <c r="LJ3" s="361"/>
      <c r="LK3" s="361"/>
      <c r="LL3" s="361"/>
      <c r="LM3" s="361"/>
      <c r="LN3" s="361"/>
      <c r="LO3" s="361"/>
      <c r="LP3" s="361"/>
      <c r="LQ3" s="361"/>
      <c r="LR3" s="360"/>
      <c r="LS3" s="361"/>
      <c r="LT3" s="361"/>
      <c r="LU3" s="361"/>
      <c r="LV3" s="361"/>
      <c r="LW3" s="361"/>
      <c r="LX3" s="361"/>
      <c r="LY3" s="361"/>
      <c r="LZ3" s="361"/>
      <c r="MA3" s="361"/>
      <c r="MB3" s="712" t="s">
        <v>37</v>
      </c>
      <c r="MC3" s="713"/>
      <c r="MD3" s="714"/>
      <c r="ME3" s="969">
        <f>$AV$3</f>
        <v>0</v>
      </c>
      <c r="MF3" s="970"/>
      <c r="MG3" s="970"/>
      <c r="MH3" s="970"/>
      <c r="MI3" s="970"/>
      <c r="MJ3" s="970"/>
      <c r="MK3" s="970"/>
      <c r="ML3" s="970"/>
      <c r="MM3" s="970"/>
      <c r="MN3" s="970"/>
      <c r="MO3" s="970"/>
      <c r="MP3" s="971"/>
      <c r="MQ3" s="416">
        <f>KJ3+1</f>
        <v>27</v>
      </c>
      <c r="MR3" s="360" t="str">
        <f>DBCS("従事者　"&amp;MQ3)</f>
        <v>従事者　２７</v>
      </c>
      <c r="MS3" s="361"/>
      <c r="MT3" s="361"/>
      <c r="MU3" s="361"/>
      <c r="MV3" s="361"/>
      <c r="MW3" s="361"/>
      <c r="MX3" s="361"/>
      <c r="MY3" s="361"/>
      <c r="MZ3" s="361"/>
      <c r="NA3" s="361"/>
      <c r="NB3" s="361"/>
      <c r="NC3" s="361"/>
      <c r="ND3" s="361"/>
      <c r="NE3" s="361"/>
      <c r="NF3" s="361"/>
      <c r="NG3" s="361"/>
      <c r="NH3" s="361"/>
      <c r="NI3" s="361"/>
      <c r="NJ3" s="361"/>
      <c r="NK3" s="361"/>
      <c r="NL3" s="361"/>
      <c r="NM3" s="365"/>
      <c r="NN3" s="363"/>
      <c r="NO3" s="361"/>
      <c r="NP3" s="361"/>
      <c r="NQ3" s="361"/>
      <c r="NR3" s="361"/>
      <c r="NS3" s="361"/>
      <c r="NT3" s="361"/>
      <c r="NU3" s="361"/>
      <c r="NV3" s="361"/>
      <c r="NW3" s="361"/>
      <c r="NX3" s="361"/>
      <c r="NY3" s="360"/>
      <c r="NZ3" s="361"/>
      <c r="OA3" s="361"/>
      <c r="OB3" s="361"/>
      <c r="OC3" s="361"/>
      <c r="OD3" s="361"/>
      <c r="OE3" s="361"/>
      <c r="OF3" s="361"/>
      <c r="OG3" s="361"/>
      <c r="OH3" s="361"/>
      <c r="OI3" s="712" t="s">
        <v>37</v>
      </c>
      <c r="OJ3" s="713"/>
      <c r="OK3" s="714"/>
      <c r="OL3" s="969">
        <f>$AV$3</f>
        <v>0</v>
      </c>
      <c r="OM3" s="970"/>
      <c r="ON3" s="970"/>
      <c r="OO3" s="970"/>
      <c r="OP3" s="970"/>
      <c r="OQ3" s="970"/>
      <c r="OR3" s="970"/>
      <c r="OS3" s="970"/>
      <c r="OT3" s="970"/>
      <c r="OU3" s="970"/>
      <c r="OV3" s="970"/>
      <c r="OW3" s="971"/>
      <c r="OX3" s="416">
        <f>MQ3+1</f>
        <v>28</v>
      </c>
      <c r="OY3" s="360" t="str">
        <f>DBCS("従事者　"&amp;OX3)</f>
        <v>従事者　２８</v>
      </c>
      <c r="OZ3" s="361"/>
      <c r="PA3" s="361"/>
      <c r="PB3" s="361"/>
      <c r="PC3" s="361"/>
      <c r="PD3" s="361"/>
      <c r="PE3" s="361"/>
      <c r="PF3" s="361"/>
      <c r="PG3" s="361"/>
      <c r="PH3" s="361"/>
      <c r="PI3" s="361"/>
      <c r="PJ3" s="361"/>
      <c r="PK3" s="361"/>
      <c r="PL3" s="361"/>
      <c r="PM3" s="361"/>
      <c r="PN3" s="361"/>
      <c r="PO3" s="361"/>
      <c r="PP3" s="361"/>
      <c r="PQ3" s="361"/>
      <c r="PR3" s="361"/>
      <c r="PS3" s="361"/>
      <c r="PT3" s="365"/>
      <c r="PU3" s="363"/>
      <c r="PV3" s="361"/>
      <c r="PW3" s="361"/>
      <c r="PX3" s="361"/>
      <c r="PY3" s="361"/>
      <c r="PZ3" s="361"/>
      <c r="QA3" s="361"/>
      <c r="QB3" s="361"/>
      <c r="QC3" s="361"/>
      <c r="QD3" s="361"/>
      <c r="QE3" s="361"/>
      <c r="QF3" s="360"/>
      <c r="QG3" s="361"/>
      <c r="QH3" s="361"/>
      <c r="QI3" s="361"/>
      <c r="QJ3" s="361"/>
      <c r="QK3" s="361"/>
      <c r="QL3" s="361"/>
      <c r="QM3" s="361"/>
      <c r="QN3" s="361"/>
      <c r="QO3" s="361"/>
      <c r="QP3" s="712" t="s">
        <v>37</v>
      </c>
      <c r="QQ3" s="713"/>
      <c r="QR3" s="714"/>
      <c r="QS3" s="969">
        <f>$AV$3</f>
        <v>0</v>
      </c>
      <c r="QT3" s="970"/>
      <c r="QU3" s="970"/>
      <c r="QV3" s="970"/>
      <c r="QW3" s="970"/>
      <c r="QX3" s="970"/>
      <c r="QY3" s="970"/>
      <c r="QZ3" s="970"/>
      <c r="RA3" s="970"/>
      <c r="RB3" s="970"/>
      <c r="RC3" s="970"/>
      <c r="RD3" s="971"/>
      <c r="RE3" s="416">
        <f>OX3+1</f>
        <v>29</v>
      </c>
      <c r="RF3" s="360" t="str">
        <f>DBCS("従事者　"&amp;RE3)</f>
        <v>従事者　２９</v>
      </c>
      <c r="RG3" s="361"/>
      <c r="RH3" s="361"/>
      <c r="RI3" s="361"/>
      <c r="RJ3" s="361"/>
      <c r="RK3" s="361"/>
      <c r="RL3" s="361"/>
      <c r="RM3" s="361"/>
      <c r="RN3" s="361"/>
      <c r="RO3" s="361"/>
      <c r="RP3" s="361"/>
      <c r="RQ3" s="361"/>
      <c r="RR3" s="361"/>
      <c r="RS3" s="361"/>
      <c r="RT3" s="361"/>
      <c r="RU3" s="361"/>
      <c r="RV3" s="361"/>
      <c r="RW3" s="361"/>
      <c r="RX3" s="361"/>
      <c r="RY3" s="361"/>
      <c r="RZ3" s="361"/>
      <c r="SA3" s="365"/>
      <c r="SB3" s="363"/>
      <c r="SC3" s="361"/>
      <c r="SD3" s="361"/>
      <c r="SE3" s="361"/>
      <c r="SF3" s="361"/>
      <c r="SG3" s="361"/>
      <c r="SH3" s="361"/>
      <c r="SI3" s="361"/>
      <c r="SJ3" s="361"/>
      <c r="SK3" s="361"/>
      <c r="SL3" s="361"/>
      <c r="SM3" s="360"/>
      <c r="SN3" s="361"/>
      <c r="SO3" s="361"/>
      <c r="SP3" s="361"/>
      <c r="SQ3" s="361"/>
      <c r="SR3" s="361"/>
      <c r="SS3" s="361"/>
      <c r="ST3" s="361"/>
      <c r="SU3" s="361"/>
      <c r="SV3" s="361"/>
      <c r="SW3" s="712" t="s">
        <v>37</v>
      </c>
      <c r="SX3" s="713"/>
      <c r="SY3" s="714"/>
      <c r="SZ3" s="969">
        <f>$AV$3</f>
        <v>0</v>
      </c>
      <c r="TA3" s="970"/>
      <c r="TB3" s="970"/>
      <c r="TC3" s="970"/>
      <c r="TD3" s="970"/>
      <c r="TE3" s="970"/>
      <c r="TF3" s="970"/>
      <c r="TG3" s="970"/>
      <c r="TH3" s="970"/>
      <c r="TI3" s="970"/>
      <c r="TJ3" s="970"/>
      <c r="TK3" s="971"/>
      <c r="TL3" s="416">
        <f>RE3+1</f>
        <v>30</v>
      </c>
      <c r="TM3" s="360" t="str">
        <f>DBCS("従事者　"&amp;TL3)</f>
        <v>従事者　３０</v>
      </c>
      <c r="TN3" s="361"/>
      <c r="TO3" s="361"/>
      <c r="TP3" s="361"/>
      <c r="TQ3" s="361"/>
      <c r="TR3" s="361"/>
      <c r="TS3" s="361"/>
      <c r="TT3" s="361"/>
      <c r="TU3" s="361"/>
      <c r="TV3" s="361"/>
      <c r="TW3" s="361"/>
      <c r="TX3" s="361"/>
      <c r="TY3" s="361"/>
      <c r="TZ3" s="361"/>
      <c r="UA3" s="361"/>
      <c r="UB3" s="361"/>
      <c r="UC3" s="361"/>
      <c r="UD3" s="361"/>
      <c r="UE3" s="361"/>
      <c r="UF3" s="361"/>
      <c r="UG3" s="361"/>
      <c r="UH3" s="365"/>
      <c r="UI3" s="363"/>
      <c r="UJ3" s="361"/>
      <c r="UK3" s="361"/>
      <c r="UL3" s="361"/>
      <c r="UM3" s="361"/>
      <c r="UN3" s="361"/>
      <c r="UO3" s="361"/>
      <c r="UP3" s="361"/>
      <c r="UQ3" s="361"/>
      <c r="UR3" s="361"/>
      <c r="US3" s="361"/>
      <c r="UT3" s="360"/>
      <c r="UU3" s="361"/>
      <c r="UV3" s="361"/>
      <c r="UW3" s="361"/>
      <c r="UX3" s="361"/>
      <c r="UY3" s="361"/>
      <c r="UZ3" s="361"/>
      <c r="VA3" s="361"/>
      <c r="VB3" s="361"/>
      <c r="VC3" s="361"/>
      <c r="VD3" s="712" t="s">
        <v>37</v>
      </c>
      <c r="VE3" s="713"/>
      <c r="VF3" s="714"/>
      <c r="VG3" s="969">
        <f>$AV$3</f>
        <v>0</v>
      </c>
      <c r="VH3" s="970"/>
      <c r="VI3" s="970"/>
      <c r="VJ3" s="970"/>
      <c r="VK3" s="970"/>
      <c r="VL3" s="970"/>
      <c r="VM3" s="970"/>
      <c r="VN3" s="970"/>
      <c r="VO3" s="970"/>
      <c r="VP3" s="970"/>
      <c r="VQ3" s="970"/>
      <c r="VR3" s="971"/>
      <c r="VS3" s="416">
        <f>TL3+1</f>
        <v>31</v>
      </c>
      <c r="VT3" s="360" t="str">
        <f>DBCS("従事者　"&amp;VS3)</f>
        <v>従事者　３１</v>
      </c>
      <c r="VU3" s="361"/>
      <c r="VV3" s="361"/>
      <c r="VW3" s="361"/>
      <c r="VX3" s="361"/>
      <c r="VY3" s="361"/>
      <c r="VZ3" s="361"/>
      <c r="WA3" s="361"/>
      <c r="WB3" s="361"/>
      <c r="WC3" s="361"/>
      <c r="WD3" s="361"/>
      <c r="WE3" s="361"/>
      <c r="WF3" s="361"/>
      <c r="WG3" s="361"/>
      <c r="WH3" s="361"/>
      <c r="WI3" s="361"/>
      <c r="WJ3" s="361"/>
      <c r="WK3" s="361"/>
      <c r="WL3" s="361"/>
      <c r="WM3" s="361"/>
      <c r="WN3" s="361"/>
      <c r="WO3" s="365"/>
      <c r="WP3" s="363"/>
      <c r="WQ3" s="361"/>
      <c r="WR3" s="361"/>
      <c r="WS3" s="361"/>
      <c r="WT3" s="361"/>
      <c r="WU3" s="361"/>
      <c r="WV3" s="361"/>
      <c r="WW3" s="361"/>
      <c r="WX3" s="361"/>
      <c r="WY3" s="361"/>
      <c r="WZ3" s="361"/>
      <c r="XA3" s="360"/>
      <c r="XB3" s="361"/>
      <c r="XC3" s="361"/>
      <c r="XD3" s="361"/>
      <c r="XE3" s="361"/>
      <c r="XF3" s="361"/>
      <c r="XG3" s="361"/>
      <c r="XH3" s="361"/>
      <c r="XI3" s="361"/>
      <c r="XJ3" s="361"/>
      <c r="XK3" s="712" t="s">
        <v>37</v>
      </c>
      <c r="XL3" s="713"/>
      <c r="XM3" s="714"/>
      <c r="XN3" s="969">
        <f>$AV$3</f>
        <v>0</v>
      </c>
      <c r="XO3" s="970"/>
      <c r="XP3" s="970"/>
      <c r="XQ3" s="970"/>
      <c r="XR3" s="970"/>
      <c r="XS3" s="970"/>
      <c r="XT3" s="970"/>
      <c r="XU3" s="970"/>
      <c r="XV3" s="970"/>
      <c r="XW3" s="970"/>
      <c r="XX3" s="970"/>
      <c r="XY3" s="971"/>
      <c r="XZ3" s="416">
        <f>VS3+1</f>
        <v>32</v>
      </c>
      <c r="YA3" s="360" t="str">
        <f>DBCS("従事者　"&amp;XZ3)</f>
        <v>従事者　３２</v>
      </c>
      <c r="YB3" s="361"/>
      <c r="YC3" s="361"/>
      <c r="YD3" s="361"/>
      <c r="YE3" s="361"/>
      <c r="YF3" s="361"/>
      <c r="YG3" s="361"/>
      <c r="YH3" s="361"/>
      <c r="YI3" s="361"/>
      <c r="YJ3" s="361"/>
      <c r="YK3" s="361"/>
      <c r="YL3" s="361"/>
      <c r="YM3" s="361"/>
      <c r="YN3" s="361"/>
      <c r="YO3" s="361"/>
      <c r="YP3" s="361"/>
      <c r="YQ3" s="361"/>
      <c r="YR3" s="361"/>
      <c r="YS3" s="361"/>
      <c r="YT3" s="361"/>
      <c r="YU3" s="361"/>
      <c r="YV3" s="365"/>
      <c r="YW3" s="363"/>
      <c r="YX3" s="361"/>
      <c r="YY3" s="361"/>
      <c r="YZ3" s="361"/>
      <c r="ZA3" s="361"/>
      <c r="ZB3" s="361"/>
      <c r="ZC3" s="361"/>
      <c r="ZD3" s="361"/>
      <c r="ZE3" s="361"/>
      <c r="ZF3" s="361"/>
      <c r="ZG3" s="361"/>
      <c r="ZH3" s="360"/>
      <c r="ZI3" s="361"/>
      <c r="ZJ3" s="361"/>
      <c r="ZK3" s="361"/>
      <c r="ZL3" s="361"/>
      <c r="ZM3" s="361"/>
      <c r="ZN3" s="361"/>
      <c r="ZO3" s="361"/>
      <c r="ZP3" s="361"/>
      <c r="ZQ3" s="361"/>
      <c r="ZR3" s="712" t="s">
        <v>37</v>
      </c>
      <c r="ZS3" s="713"/>
      <c r="ZT3" s="714"/>
      <c r="ZU3" s="969">
        <f>$AV$3</f>
        <v>0</v>
      </c>
      <c r="ZV3" s="970"/>
      <c r="ZW3" s="970"/>
      <c r="ZX3" s="970"/>
      <c r="ZY3" s="970"/>
      <c r="ZZ3" s="970"/>
      <c r="AAA3" s="970"/>
      <c r="AAB3" s="970"/>
      <c r="AAC3" s="970"/>
      <c r="AAD3" s="970"/>
      <c r="AAE3" s="970"/>
      <c r="AAF3" s="971"/>
      <c r="AAG3" s="416">
        <f>XZ3+1</f>
        <v>33</v>
      </c>
      <c r="AAH3" s="360" t="str">
        <f>DBCS("従事者　"&amp;AAG3)</f>
        <v>従事者　３３</v>
      </c>
      <c r="AAI3" s="361"/>
      <c r="AAJ3" s="361"/>
      <c r="AAK3" s="361"/>
      <c r="AAL3" s="361"/>
      <c r="AAM3" s="361"/>
      <c r="AAN3" s="361"/>
      <c r="AAO3" s="361"/>
      <c r="AAP3" s="361"/>
      <c r="AAQ3" s="361"/>
      <c r="AAR3" s="361"/>
      <c r="AAS3" s="361"/>
      <c r="AAT3" s="361"/>
      <c r="AAU3" s="361"/>
      <c r="AAV3" s="361"/>
      <c r="AAW3" s="361"/>
      <c r="AAX3" s="361"/>
      <c r="AAY3" s="361"/>
      <c r="AAZ3" s="361"/>
      <c r="ABA3" s="361"/>
      <c r="ABB3" s="361"/>
      <c r="ABC3" s="365"/>
      <c r="ABD3" s="363"/>
      <c r="ABE3" s="361"/>
      <c r="ABF3" s="361"/>
      <c r="ABG3" s="361"/>
      <c r="ABH3" s="361"/>
      <c r="ABI3" s="361"/>
      <c r="ABJ3" s="361"/>
      <c r="ABK3" s="361"/>
      <c r="ABL3" s="361"/>
      <c r="ABM3" s="361"/>
      <c r="ABN3" s="361"/>
      <c r="ABO3" s="360"/>
      <c r="ABP3" s="361"/>
      <c r="ABQ3" s="361"/>
      <c r="ABR3" s="361"/>
      <c r="ABS3" s="361"/>
      <c r="ABT3" s="361"/>
      <c r="ABU3" s="361"/>
      <c r="ABV3" s="361"/>
      <c r="ABW3" s="361"/>
      <c r="ABX3" s="361"/>
      <c r="ABY3" s="712" t="s">
        <v>37</v>
      </c>
      <c r="ABZ3" s="713"/>
      <c r="ACA3" s="714"/>
      <c r="ACB3" s="969">
        <f>$AV$3</f>
        <v>0</v>
      </c>
      <c r="ACC3" s="970"/>
      <c r="ACD3" s="970"/>
      <c r="ACE3" s="970"/>
      <c r="ACF3" s="970"/>
      <c r="ACG3" s="970"/>
      <c r="ACH3" s="970"/>
      <c r="ACI3" s="970"/>
      <c r="ACJ3" s="970"/>
      <c r="ACK3" s="970"/>
      <c r="ACL3" s="970"/>
      <c r="ACM3" s="971"/>
      <c r="ACN3" s="416">
        <f>AAG3+1</f>
        <v>34</v>
      </c>
      <c r="ACO3" s="360" t="str">
        <f>DBCS("従事者　"&amp;ACN3)</f>
        <v>従事者　３４</v>
      </c>
      <c r="ACP3" s="361"/>
      <c r="ACQ3" s="361"/>
      <c r="ACR3" s="361"/>
      <c r="ACS3" s="361"/>
      <c r="ACT3" s="361"/>
      <c r="ACU3" s="361"/>
      <c r="ACV3" s="361"/>
      <c r="ACW3" s="361"/>
      <c r="ACX3" s="361"/>
      <c r="ACY3" s="361"/>
      <c r="ACZ3" s="361"/>
      <c r="ADA3" s="361"/>
      <c r="ADB3" s="361"/>
      <c r="ADC3" s="361"/>
      <c r="ADD3" s="361"/>
      <c r="ADE3" s="361"/>
      <c r="ADF3" s="361"/>
      <c r="ADG3" s="361"/>
      <c r="ADH3" s="361"/>
      <c r="ADI3" s="361"/>
      <c r="ADJ3" s="365"/>
      <c r="ADK3" s="363"/>
      <c r="ADL3" s="361"/>
      <c r="ADM3" s="361"/>
      <c r="ADN3" s="361"/>
      <c r="ADO3" s="361"/>
      <c r="ADP3" s="361"/>
      <c r="ADQ3" s="361"/>
      <c r="ADR3" s="361"/>
      <c r="ADS3" s="361"/>
      <c r="ADT3" s="361"/>
      <c r="ADU3" s="361"/>
      <c r="ADV3" s="360"/>
      <c r="ADW3" s="361"/>
      <c r="ADX3" s="361"/>
      <c r="ADY3" s="361"/>
      <c r="ADZ3" s="361"/>
      <c r="AEA3" s="361"/>
      <c r="AEB3" s="361"/>
      <c r="AEC3" s="361"/>
      <c r="AED3" s="361"/>
      <c r="AEE3" s="361"/>
      <c r="AEF3" s="712" t="s">
        <v>37</v>
      </c>
      <c r="AEG3" s="713"/>
      <c r="AEH3" s="714"/>
      <c r="AEI3" s="969">
        <f>$AV$3</f>
        <v>0</v>
      </c>
      <c r="AEJ3" s="970"/>
      <c r="AEK3" s="970"/>
      <c r="AEL3" s="970"/>
      <c r="AEM3" s="970"/>
      <c r="AEN3" s="970"/>
      <c r="AEO3" s="970"/>
      <c r="AEP3" s="970"/>
      <c r="AEQ3" s="970"/>
      <c r="AER3" s="970"/>
      <c r="AES3" s="970"/>
      <c r="AET3" s="971"/>
      <c r="AEU3" s="416">
        <f>ACN3+1</f>
        <v>35</v>
      </c>
      <c r="AEV3" s="360" t="str">
        <f>DBCS("従事者　"&amp;AEU3)</f>
        <v>従事者　３５</v>
      </c>
      <c r="AEW3" s="361"/>
      <c r="AEX3" s="361"/>
      <c r="AEY3" s="361"/>
      <c r="AEZ3" s="361"/>
      <c r="AFA3" s="361"/>
      <c r="AFB3" s="361"/>
      <c r="AFC3" s="361"/>
      <c r="AFD3" s="361"/>
      <c r="AFE3" s="361"/>
      <c r="AFF3" s="361"/>
      <c r="AFG3" s="361"/>
      <c r="AFH3" s="361"/>
      <c r="AFI3" s="361"/>
      <c r="AFJ3" s="361"/>
      <c r="AFK3" s="361"/>
      <c r="AFL3" s="361"/>
      <c r="AFM3" s="361"/>
      <c r="AFN3" s="361"/>
      <c r="AFO3" s="361"/>
      <c r="AFP3" s="361"/>
      <c r="AFQ3" s="365"/>
      <c r="AFR3" s="363"/>
      <c r="AFS3" s="361"/>
      <c r="AFT3" s="361"/>
      <c r="AFU3" s="361"/>
      <c r="AFV3" s="361"/>
      <c r="AFW3" s="361"/>
      <c r="AFX3" s="361"/>
      <c r="AFY3" s="361"/>
      <c r="AFZ3" s="361"/>
      <c r="AGA3" s="361"/>
      <c r="AGB3" s="361"/>
      <c r="AGC3" s="360"/>
      <c r="AGD3" s="361"/>
      <c r="AGE3" s="361"/>
      <c r="AGF3" s="361"/>
      <c r="AGG3" s="361"/>
      <c r="AGH3" s="361"/>
      <c r="AGI3" s="361"/>
      <c r="AGJ3" s="361"/>
      <c r="AGK3" s="361"/>
      <c r="AGL3" s="361"/>
      <c r="AGM3" s="712" t="s">
        <v>37</v>
      </c>
      <c r="AGN3" s="713"/>
      <c r="AGO3" s="714"/>
      <c r="AGP3" s="969">
        <f>$AV$3</f>
        <v>0</v>
      </c>
      <c r="AGQ3" s="970"/>
      <c r="AGR3" s="970"/>
      <c r="AGS3" s="970"/>
      <c r="AGT3" s="970"/>
      <c r="AGU3" s="970"/>
      <c r="AGV3" s="970"/>
      <c r="AGW3" s="970"/>
      <c r="AGX3" s="970"/>
      <c r="AGY3" s="970"/>
      <c r="AGZ3" s="970"/>
      <c r="AHA3" s="971"/>
      <c r="AHB3" s="416">
        <f>AEU3+1</f>
        <v>36</v>
      </c>
      <c r="AHC3" s="360" t="str">
        <f>DBCS("従事者　"&amp;AHB3)</f>
        <v>従事者　３６</v>
      </c>
      <c r="AHD3" s="361"/>
      <c r="AHE3" s="361"/>
      <c r="AHF3" s="361"/>
      <c r="AHG3" s="361"/>
      <c r="AHH3" s="361"/>
      <c r="AHI3" s="361"/>
      <c r="AHJ3" s="361"/>
      <c r="AHK3" s="361"/>
      <c r="AHL3" s="361"/>
      <c r="AHM3" s="361"/>
      <c r="AHN3" s="361"/>
      <c r="AHO3" s="361"/>
      <c r="AHP3" s="361"/>
      <c r="AHQ3" s="361"/>
      <c r="AHR3" s="361"/>
      <c r="AHS3" s="361"/>
      <c r="AHT3" s="361"/>
      <c r="AHU3" s="361"/>
      <c r="AHV3" s="361"/>
      <c r="AHW3" s="361"/>
      <c r="AHX3" s="365"/>
      <c r="AHY3" s="363"/>
      <c r="AHZ3" s="361"/>
      <c r="AIA3" s="361"/>
      <c r="AIB3" s="361"/>
      <c r="AIC3" s="361"/>
      <c r="AID3" s="361"/>
      <c r="AIE3" s="361"/>
      <c r="AIF3" s="361"/>
      <c r="AIG3" s="361"/>
      <c r="AIH3" s="361"/>
      <c r="AII3" s="361"/>
      <c r="AIJ3" s="360"/>
      <c r="AIK3" s="361"/>
      <c r="AIL3" s="361"/>
      <c r="AIM3" s="361"/>
      <c r="AIN3" s="361"/>
      <c r="AIO3" s="361"/>
      <c r="AIP3" s="361"/>
      <c r="AIQ3" s="361"/>
      <c r="AIR3" s="361"/>
      <c r="AIS3" s="361"/>
      <c r="AIT3" s="712" t="s">
        <v>37</v>
      </c>
      <c r="AIU3" s="713"/>
      <c r="AIV3" s="714"/>
      <c r="AIW3" s="969">
        <f>$AV$3</f>
        <v>0</v>
      </c>
      <c r="AIX3" s="970"/>
      <c r="AIY3" s="970"/>
      <c r="AIZ3" s="970"/>
      <c r="AJA3" s="970"/>
      <c r="AJB3" s="970"/>
      <c r="AJC3" s="970"/>
      <c r="AJD3" s="970"/>
      <c r="AJE3" s="970"/>
      <c r="AJF3" s="970"/>
      <c r="AJG3" s="970"/>
      <c r="AJH3" s="971"/>
      <c r="AJI3" s="416">
        <f>AHB3+1</f>
        <v>37</v>
      </c>
      <c r="AJJ3" s="360" t="str">
        <f>DBCS("従事者　"&amp;AJI3)</f>
        <v>従事者　３７</v>
      </c>
      <c r="AJK3" s="361"/>
      <c r="AJL3" s="361"/>
      <c r="AJM3" s="361"/>
      <c r="AJN3" s="361"/>
      <c r="AJO3" s="361"/>
      <c r="AJP3" s="361"/>
      <c r="AJQ3" s="361"/>
      <c r="AJR3" s="361"/>
      <c r="AJS3" s="361"/>
      <c r="AJT3" s="361"/>
      <c r="AJU3" s="361"/>
      <c r="AJV3" s="361"/>
      <c r="AJW3" s="361"/>
      <c r="AJX3" s="361"/>
      <c r="AJY3" s="361"/>
      <c r="AJZ3" s="361"/>
      <c r="AKA3" s="361"/>
      <c r="AKB3" s="361"/>
      <c r="AKC3" s="361"/>
      <c r="AKD3" s="361"/>
      <c r="AKE3" s="365"/>
      <c r="AKF3" s="363"/>
      <c r="AKG3" s="361"/>
      <c r="AKH3" s="361"/>
      <c r="AKI3" s="361"/>
      <c r="AKJ3" s="361"/>
      <c r="AKK3" s="361"/>
      <c r="AKL3" s="361"/>
      <c r="AKM3" s="361"/>
      <c r="AKN3" s="361"/>
      <c r="AKO3" s="361"/>
      <c r="AKP3" s="361"/>
      <c r="AKQ3" s="360"/>
      <c r="AKR3" s="361"/>
      <c r="AKS3" s="361"/>
      <c r="AKT3" s="361"/>
      <c r="AKU3" s="361"/>
      <c r="AKV3" s="361"/>
      <c r="AKW3" s="361"/>
      <c r="AKX3" s="361"/>
      <c r="AKY3" s="361"/>
      <c r="AKZ3" s="361"/>
      <c r="ALA3" s="712" t="s">
        <v>37</v>
      </c>
      <c r="ALB3" s="713"/>
      <c r="ALC3" s="714"/>
      <c r="ALD3" s="969">
        <f>$AV$3</f>
        <v>0</v>
      </c>
      <c r="ALE3" s="970"/>
      <c r="ALF3" s="970"/>
      <c r="ALG3" s="970"/>
      <c r="ALH3" s="970"/>
      <c r="ALI3" s="970"/>
      <c r="ALJ3" s="970"/>
      <c r="ALK3" s="970"/>
      <c r="ALL3" s="970"/>
      <c r="ALM3" s="970"/>
      <c r="ALN3" s="970"/>
      <c r="ALO3" s="971"/>
      <c r="ALP3" s="416">
        <f>AJI3+1</f>
        <v>38</v>
      </c>
      <c r="ALQ3" s="360" t="str">
        <f>DBCS("従事者　"&amp;ALP3)</f>
        <v>従事者　３８</v>
      </c>
      <c r="ALR3" s="361"/>
      <c r="ALS3" s="361"/>
      <c r="ALT3" s="361"/>
      <c r="ALU3" s="361"/>
      <c r="ALV3" s="361"/>
      <c r="ALW3" s="361"/>
      <c r="ALX3" s="361"/>
      <c r="ALY3" s="361"/>
      <c r="ALZ3" s="361"/>
      <c r="AMA3" s="361"/>
      <c r="AMB3" s="361"/>
      <c r="AMC3" s="361"/>
      <c r="AMD3" s="361"/>
      <c r="AME3" s="361"/>
      <c r="AMF3" s="361"/>
      <c r="AMG3" s="361"/>
      <c r="AMH3" s="361"/>
      <c r="AMI3" s="361"/>
      <c r="AMJ3" s="361"/>
      <c r="AMK3" s="361"/>
      <c r="AML3" s="365"/>
      <c r="AMM3" s="363"/>
      <c r="AMN3" s="361"/>
      <c r="AMO3" s="361"/>
      <c r="AMP3" s="361"/>
      <c r="AMQ3" s="361"/>
      <c r="AMR3" s="361"/>
      <c r="AMS3" s="361"/>
      <c r="AMT3" s="361"/>
      <c r="AMU3" s="361"/>
      <c r="AMV3" s="361"/>
      <c r="AMW3" s="361"/>
      <c r="AMX3" s="360"/>
      <c r="AMY3" s="361"/>
      <c r="AMZ3" s="361"/>
      <c r="ANA3" s="361"/>
      <c r="ANB3" s="361"/>
      <c r="ANC3" s="361"/>
      <c r="AND3" s="361"/>
      <c r="ANE3" s="361"/>
      <c r="ANF3" s="361"/>
      <c r="ANG3" s="361"/>
      <c r="ANH3" s="712" t="s">
        <v>37</v>
      </c>
      <c r="ANI3" s="713"/>
      <c r="ANJ3" s="714"/>
      <c r="ANK3" s="969">
        <f>$AV$3</f>
        <v>0</v>
      </c>
      <c r="ANL3" s="970"/>
      <c r="ANM3" s="970"/>
      <c r="ANN3" s="970"/>
      <c r="ANO3" s="970"/>
      <c r="ANP3" s="970"/>
      <c r="ANQ3" s="970"/>
      <c r="ANR3" s="970"/>
      <c r="ANS3" s="970"/>
      <c r="ANT3" s="970"/>
      <c r="ANU3" s="970"/>
      <c r="ANV3" s="971"/>
      <c r="ANW3" s="416">
        <f>ALP3+1</f>
        <v>39</v>
      </c>
      <c r="ANX3" s="360" t="str">
        <f>DBCS("従事者　"&amp;ANW3)</f>
        <v>従事者　３９</v>
      </c>
      <c r="ANY3" s="361"/>
      <c r="ANZ3" s="361"/>
      <c r="AOA3" s="361"/>
      <c r="AOB3" s="361"/>
      <c r="AOC3" s="361"/>
      <c r="AOD3" s="361"/>
      <c r="AOE3" s="361"/>
      <c r="AOF3" s="361"/>
      <c r="AOG3" s="361"/>
      <c r="AOH3" s="361"/>
      <c r="AOI3" s="361"/>
      <c r="AOJ3" s="361"/>
      <c r="AOK3" s="361"/>
      <c r="AOL3" s="361"/>
      <c r="AOM3" s="361"/>
      <c r="AON3" s="361"/>
      <c r="AOO3" s="361"/>
      <c r="AOP3" s="361"/>
      <c r="AOQ3" s="361"/>
      <c r="AOR3" s="361"/>
      <c r="AOS3" s="365"/>
      <c r="AOT3" s="363"/>
      <c r="AOU3" s="361"/>
      <c r="AOV3" s="361"/>
      <c r="AOW3" s="361"/>
      <c r="AOX3" s="361"/>
      <c r="AOY3" s="361"/>
      <c r="AOZ3" s="361"/>
      <c r="APA3" s="361"/>
      <c r="APB3" s="361"/>
      <c r="APC3" s="361"/>
      <c r="APD3" s="361"/>
      <c r="APE3" s="360"/>
      <c r="APF3" s="361"/>
      <c r="APG3" s="361"/>
      <c r="APH3" s="361"/>
      <c r="API3" s="361"/>
      <c r="APJ3" s="361"/>
      <c r="APK3" s="361"/>
      <c r="APL3" s="361"/>
      <c r="APM3" s="361"/>
      <c r="APN3" s="361"/>
      <c r="APO3" s="712" t="s">
        <v>37</v>
      </c>
      <c r="APP3" s="713"/>
      <c r="APQ3" s="714"/>
      <c r="APR3" s="969">
        <f>$AV$3</f>
        <v>0</v>
      </c>
      <c r="APS3" s="970"/>
      <c r="APT3" s="970"/>
      <c r="APU3" s="970"/>
      <c r="APV3" s="970"/>
      <c r="APW3" s="970"/>
      <c r="APX3" s="970"/>
      <c r="APY3" s="970"/>
      <c r="APZ3" s="970"/>
      <c r="AQA3" s="970"/>
      <c r="AQB3" s="970"/>
      <c r="AQC3" s="971"/>
      <c r="AQD3" s="416">
        <f>ANW3+1</f>
        <v>40</v>
      </c>
      <c r="AQE3" s="360" t="str">
        <f>DBCS("従事者　"&amp;AQD3)</f>
        <v>従事者　４０</v>
      </c>
      <c r="AQF3" s="361"/>
      <c r="AQG3" s="361"/>
      <c r="AQH3" s="361"/>
      <c r="AQI3" s="361"/>
      <c r="AQJ3" s="361"/>
      <c r="AQK3" s="361"/>
      <c r="AQL3" s="361"/>
      <c r="AQM3" s="361"/>
      <c r="AQN3" s="361"/>
      <c r="AQO3" s="361"/>
      <c r="AQP3" s="361"/>
      <c r="AQQ3" s="361"/>
      <c r="AQR3" s="361"/>
      <c r="AQS3" s="361"/>
      <c r="AQT3" s="361"/>
      <c r="AQU3" s="361"/>
      <c r="AQV3" s="361"/>
      <c r="AQW3" s="361"/>
      <c r="AQX3" s="361"/>
      <c r="AQY3" s="361"/>
      <c r="AQZ3" s="365"/>
      <c r="ARA3" s="363"/>
      <c r="ARB3" s="361"/>
      <c r="ARC3" s="361"/>
      <c r="ARD3" s="361"/>
      <c r="ARE3" s="361"/>
      <c r="ARF3" s="361"/>
      <c r="ARG3" s="361"/>
      <c r="ARH3" s="361"/>
      <c r="ARI3" s="361"/>
      <c r="ARJ3" s="361"/>
      <c r="ARK3" s="361"/>
      <c r="ARL3" s="360"/>
      <c r="ARM3" s="361"/>
      <c r="ARN3" s="361"/>
      <c r="ARO3" s="361"/>
      <c r="ARP3" s="361"/>
      <c r="ARQ3" s="361"/>
      <c r="ARR3" s="361"/>
      <c r="ARS3" s="361"/>
      <c r="ART3" s="361"/>
      <c r="ARU3" s="361"/>
      <c r="ARV3" s="712" t="s">
        <v>37</v>
      </c>
      <c r="ARW3" s="713"/>
      <c r="ARX3" s="714"/>
      <c r="ARY3" s="969">
        <f>$AV$3</f>
        <v>0</v>
      </c>
      <c r="ARZ3" s="970"/>
      <c r="ASA3" s="970"/>
      <c r="ASB3" s="970"/>
      <c r="ASC3" s="970"/>
      <c r="ASD3" s="970"/>
      <c r="ASE3" s="970"/>
      <c r="ASF3" s="970"/>
      <c r="ASG3" s="970"/>
      <c r="ASH3" s="970"/>
      <c r="ASI3" s="970"/>
      <c r="ASJ3" s="971"/>
    </row>
    <row r="4" spans="1:1180" ht="12" customHeight="1">
      <c r="B4" s="942" t="s">
        <v>278</v>
      </c>
      <c r="C4" s="942"/>
      <c r="D4" s="942"/>
      <c r="E4" s="731"/>
      <c r="F4" s="732"/>
      <c r="G4" s="732"/>
      <c r="H4" s="732"/>
      <c r="I4" s="732"/>
      <c r="J4" s="732"/>
      <c r="K4" s="732"/>
      <c r="L4" s="732"/>
      <c r="M4" s="732"/>
      <c r="N4" s="732"/>
      <c r="O4" s="732"/>
      <c r="P4" s="732"/>
      <c r="Q4" s="732"/>
      <c r="R4" s="732"/>
      <c r="S4" s="732"/>
      <c r="T4" s="732"/>
      <c r="U4" s="732"/>
      <c r="V4" s="732"/>
      <c r="W4" s="732"/>
      <c r="X4" s="732"/>
      <c r="Y4" s="732"/>
      <c r="Z4" s="732"/>
      <c r="AA4" s="732"/>
      <c r="AB4" s="732"/>
      <c r="AC4" s="732"/>
      <c r="AD4" s="732"/>
      <c r="AE4" s="732"/>
      <c r="AF4" s="732"/>
      <c r="AG4" s="732"/>
      <c r="AH4" s="732"/>
      <c r="AI4" s="732"/>
      <c r="AJ4" s="732"/>
      <c r="AK4" s="732"/>
      <c r="AL4" s="732"/>
      <c r="AM4" s="732"/>
      <c r="AN4" s="733"/>
      <c r="AP4" s="905" t="s">
        <v>280</v>
      </c>
      <c r="AQ4" s="906"/>
      <c r="AR4" s="906"/>
      <c r="AS4" s="906"/>
      <c r="AT4" s="906"/>
      <c r="AU4" s="907"/>
      <c r="AV4" s="731" t="s">
        <v>338</v>
      </c>
      <c r="AW4" s="732"/>
      <c r="AX4" s="732"/>
      <c r="AY4" s="733"/>
      <c r="AZ4" s="366"/>
      <c r="BA4" s="965">
        <f>'別表_個別勤務状況（1～20）'!AW4</f>
        <v>45383</v>
      </c>
      <c r="BB4" s="966"/>
      <c r="BC4" s="966"/>
      <c r="BD4" s="966"/>
      <c r="BE4" s="753">
        <f>'別表_個別勤務状況（1～20）'!BA4</f>
        <v>5</v>
      </c>
      <c r="BF4" s="753"/>
      <c r="BG4" s="913" t="s">
        <v>249</v>
      </c>
      <c r="BI4" s="942" t="s">
        <v>278</v>
      </c>
      <c r="BJ4" s="942"/>
      <c r="BK4" s="942"/>
      <c r="BL4" s="731"/>
      <c r="BM4" s="732"/>
      <c r="BN4" s="732"/>
      <c r="BO4" s="732"/>
      <c r="BP4" s="732"/>
      <c r="BQ4" s="732"/>
      <c r="BR4" s="732"/>
      <c r="BS4" s="732"/>
      <c r="BT4" s="732"/>
      <c r="BU4" s="732"/>
      <c r="BV4" s="732"/>
      <c r="BW4" s="732"/>
      <c r="BX4" s="732"/>
      <c r="BY4" s="732"/>
      <c r="BZ4" s="732"/>
      <c r="CA4" s="732"/>
      <c r="CB4" s="732"/>
      <c r="CC4" s="732"/>
      <c r="CD4" s="732"/>
      <c r="CE4" s="732"/>
      <c r="CF4" s="732"/>
      <c r="CG4" s="732"/>
      <c r="CH4" s="732"/>
      <c r="CI4" s="732"/>
      <c r="CJ4" s="732"/>
      <c r="CK4" s="732"/>
      <c r="CL4" s="732"/>
      <c r="CM4" s="732"/>
      <c r="CN4" s="732"/>
      <c r="CO4" s="732"/>
      <c r="CP4" s="732"/>
      <c r="CQ4" s="732"/>
      <c r="CR4" s="732"/>
      <c r="CS4" s="732"/>
      <c r="CT4" s="732"/>
      <c r="CU4" s="733"/>
      <c r="CW4" s="905" t="s">
        <v>280</v>
      </c>
      <c r="CX4" s="906"/>
      <c r="CY4" s="906"/>
      <c r="CZ4" s="906"/>
      <c r="DA4" s="906"/>
      <c r="DB4" s="907"/>
      <c r="DC4" s="731" t="s">
        <v>338</v>
      </c>
      <c r="DD4" s="732"/>
      <c r="DE4" s="732"/>
      <c r="DF4" s="733"/>
      <c r="DG4" s="366"/>
      <c r="DH4" s="965">
        <f>$BA$4</f>
        <v>45383</v>
      </c>
      <c r="DI4" s="966"/>
      <c r="DJ4" s="966"/>
      <c r="DK4" s="966"/>
      <c r="DL4" s="753">
        <f>BE4</f>
        <v>5</v>
      </c>
      <c r="DM4" s="753"/>
      <c r="DN4" s="913" t="s">
        <v>249</v>
      </c>
      <c r="DP4" s="942" t="s">
        <v>278</v>
      </c>
      <c r="DQ4" s="942"/>
      <c r="DR4" s="942"/>
      <c r="DS4" s="731"/>
      <c r="DT4" s="732"/>
      <c r="DU4" s="732"/>
      <c r="DV4" s="732"/>
      <c r="DW4" s="732"/>
      <c r="DX4" s="732"/>
      <c r="DY4" s="732"/>
      <c r="DZ4" s="732"/>
      <c r="EA4" s="732"/>
      <c r="EB4" s="732"/>
      <c r="EC4" s="732"/>
      <c r="ED4" s="732"/>
      <c r="EE4" s="732"/>
      <c r="EF4" s="732"/>
      <c r="EG4" s="732"/>
      <c r="EH4" s="732"/>
      <c r="EI4" s="732"/>
      <c r="EJ4" s="732"/>
      <c r="EK4" s="732"/>
      <c r="EL4" s="732"/>
      <c r="EM4" s="732"/>
      <c r="EN4" s="732"/>
      <c r="EO4" s="732"/>
      <c r="EP4" s="732"/>
      <c r="EQ4" s="732"/>
      <c r="ER4" s="732"/>
      <c r="ES4" s="732"/>
      <c r="ET4" s="732"/>
      <c r="EU4" s="732"/>
      <c r="EV4" s="732"/>
      <c r="EW4" s="732"/>
      <c r="EX4" s="732"/>
      <c r="EY4" s="732"/>
      <c r="EZ4" s="732"/>
      <c r="FA4" s="732"/>
      <c r="FB4" s="733"/>
      <c r="FD4" s="905" t="s">
        <v>280</v>
      </c>
      <c r="FE4" s="906"/>
      <c r="FF4" s="906"/>
      <c r="FG4" s="906"/>
      <c r="FH4" s="906"/>
      <c r="FI4" s="907"/>
      <c r="FJ4" s="731" t="s">
        <v>338</v>
      </c>
      <c r="FK4" s="732"/>
      <c r="FL4" s="732"/>
      <c r="FM4" s="733"/>
      <c r="FN4" s="366"/>
      <c r="FO4" s="965">
        <f>$BA$4</f>
        <v>45383</v>
      </c>
      <c r="FP4" s="966"/>
      <c r="FQ4" s="966"/>
      <c r="FR4" s="966"/>
      <c r="FS4" s="753">
        <f>DL4</f>
        <v>5</v>
      </c>
      <c r="FT4" s="753"/>
      <c r="FU4" s="913" t="s">
        <v>249</v>
      </c>
      <c r="FW4" s="942" t="s">
        <v>278</v>
      </c>
      <c r="FX4" s="942"/>
      <c r="FY4" s="942"/>
      <c r="FZ4" s="731"/>
      <c r="GA4" s="732"/>
      <c r="GB4" s="732"/>
      <c r="GC4" s="732"/>
      <c r="GD4" s="732"/>
      <c r="GE4" s="732"/>
      <c r="GF4" s="732"/>
      <c r="GG4" s="732"/>
      <c r="GH4" s="732"/>
      <c r="GI4" s="732"/>
      <c r="GJ4" s="732"/>
      <c r="GK4" s="732"/>
      <c r="GL4" s="732"/>
      <c r="GM4" s="732"/>
      <c r="GN4" s="732"/>
      <c r="GO4" s="732"/>
      <c r="GP4" s="732"/>
      <c r="GQ4" s="732"/>
      <c r="GR4" s="732"/>
      <c r="GS4" s="732"/>
      <c r="GT4" s="732"/>
      <c r="GU4" s="732"/>
      <c r="GV4" s="732"/>
      <c r="GW4" s="732"/>
      <c r="GX4" s="732"/>
      <c r="GY4" s="732"/>
      <c r="GZ4" s="732"/>
      <c r="HA4" s="732"/>
      <c r="HB4" s="732"/>
      <c r="HC4" s="732"/>
      <c r="HD4" s="732"/>
      <c r="HE4" s="732"/>
      <c r="HF4" s="732"/>
      <c r="HG4" s="732"/>
      <c r="HH4" s="732"/>
      <c r="HI4" s="733"/>
      <c r="HK4" s="905" t="s">
        <v>280</v>
      </c>
      <c r="HL4" s="906"/>
      <c r="HM4" s="906"/>
      <c r="HN4" s="906"/>
      <c r="HO4" s="906"/>
      <c r="HP4" s="907"/>
      <c r="HQ4" s="731" t="s">
        <v>338</v>
      </c>
      <c r="HR4" s="732"/>
      <c r="HS4" s="732"/>
      <c r="HT4" s="733"/>
      <c r="HU4" s="366"/>
      <c r="HV4" s="965">
        <f>$BA$4</f>
        <v>45383</v>
      </c>
      <c r="HW4" s="966"/>
      <c r="HX4" s="966"/>
      <c r="HY4" s="966"/>
      <c r="HZ4" s="753">
        <f>FS4</f>
        <v>5</v>
      </c>
      <c r="IA4" s="753"/>
      <c r="IB4" s="913" t="s">
        <v>249</v>
      </c>
      <c r="ID4" s="942" t="s">
        <v>278</v>
      </c>
      <c r="IE4" s="942"/>
      <c r="IF4" s="942"/>
      <c r="IG4" s="731"/>
      <c r="IH4" s="732"/>
      <c r="II4" s="732"/>
      <c r="IJ4" s="732"/>
      <c r="IK4" s="732"/>
      <c r="IL4" s="732"/>
      <c r="IM4" s="732"/>
      <c r="IN4" s="732"/>
      <c r="IO4" s="732"/>
      <c r="IP4" s="732"/>
      <c r="IQ4" s="732"/>
      <c r="IR4" s="732"/>
      <c r="IS4" s="732"/>
      <c r="IT4" s="732"/>
      <c r="IU4" s="732"/>
      <c r="IV4" s="732"/>
      <c r="IW4" s="732"/>
      <c r="IX4" s="732"/>
      <c r="IY4" s="732"/>
      <c r="IZ4" s="732"/>
      <c r="JA4" s="732"/>
      <c r="JB4" s="732"/>
      <c r="JC4" s="732"/>
      <c r="JD4" s="732"/>
      <c r="JE4" s="732"/>
      <c r="JF4" s="732"/>
      <c r="JG4" s="732"/>
      <c r="JH4" s="732"/>
      <c r="JI4" s="732"/>
      <c r="JJ4" s="732"/>
      <c r="JK4" s="732"/>
      <c r="JL4" s="732"/>
      <c r="JM4" s="732"/>
      <c r="JN4" s="732"/>
      <c r="JO4" s="732"/>
      <c r="JP4" s="733"/>
      <c r="JR4" s="905" t="s">
        <v>280</v>
      </c>
      <c r="JS4" s="906"/>
      <c r="JT4" s="906"/>
      <c r="JU4" s="906"/>
      <c r="JV4" s="906"/>
      <c r="JW4" s="907"/>
      <c r="JX4" s="731" t="s">
        <v>281</v>
      </c>
      <c r="JY4" s="732"/>
      <c r="JZ4" s="732"/>
      <c r="KA4" s="733"/>
      <c r="KB4" s="366"/>
      <c r="KC4" s="965">
        <f>$BA$4</f>
        <v>45383</v>
      </c>
      <c r="KD4" s="966"/>
      <c r="KE4" s="966"/>
      <c r="KF4" s="966"/>
      <c r="KG4" s="753">
        <f>HZ4</f>
        <v>5</v>
      </c>
      <c r="KH4" s="753"/>
      <c r="KI4" s="913" t="s">
        <v>249</v>
      </c>
      <c r="KK4" s="901" t="s">
        <v>278</v>
      </c>
      <c r="KL4" s="902"/>
      <c r="KM4" s="903"/>
      <c r="KN4" s="731"/>
      <c r="KO4" s="732"/>
      <c r="KP4" s="732"/>
      <c r="KQ4" s="732"/>
      <c r="KR4" s="732"/>
      <c r="KS4" s="732"/>
      <c r="KT4" s="732"/>
      <c r="KU4" s="732"/>
      <c r="KV4" s="732"/>
      <c r="KW4" s="732"/>
      <c r="KX4" s="732"/>
      <c r="KY4" s="732"/>
      <c r="KZ4" s="732"/>
      <c r="LA4" s="732"/>
      <c r="LB4" s="732"/>
      <c r="LC4" s="732"/>
      <c r="LD4" s="732"/>
      <c r="LE4" s="732"/>
      <c r="LF4" s="732"/>
      <c r="LG4" s="732"/>
      <c r="LH4" s="732"/>
      <c r="LI4" s="732"/>
      <c r="LJ4" s="732"/>
      <c r="LK4" s="732"/>
      <c r="LL4" s="732"/>
      <c r="LM4" s="732"/>
      <c r="LN4" s="732"/>
      <c r="LO4" s="732"/>
      <c r="LP4" s="732"/>
      <c r="LQ4" s="732"/>
      <c r="LR4" s="732"/>
      <c r="LS4" s="732"/>
      <c r="LT4" s="732"/>
      <c r="LU4" s="732"/>
      <c r="LV4" s="732"/>
      <c r="LW4" s="733"/>
      <c r="LY4" s="905" t="s">
        <v>280</v>
      </c>
      <c r="LZ4" s="906"/>
      <c r="MA4" s="906"/>
      <c r="MB4" s="906"/>
      <c r="MC4" s="906"/>
      <c r="MD4" s="907"/>
      <c r="ME4" s="731" t="s">
        <v>281</v>
      </c>
      <c r="MF4" s="732"/>
      <c r="MG4" s="732"/>
      <c r="MH4" s="733"/>
      <c r="MI4" s="366"/>
      <c r="MJ4" s="965">
        <f>$BA$4</f>
        <v>45383</v>
      </c>
      <c r="MK4" s="966"/>
      <c r="ML4" s="966"/>
      <c r="MM4" s="966"/>
      <c r="MN4" s="753">
        <f>KG4</f>
        <v>5</v>
      </c>
      <c r="MO4" s="753"/>
      <c r="MP4" s="913" t="s">
        <v>249</v>
      </c>
      <c r="MR4" s="901" t="s">
        <v>278</v>
      </c>
      <c r="MS4" s="902"/>
      <c r="MT4" s="903"/>
      <c r="MU4" s="731"/>
      <c r="MV4" s="732"/>
      <c r="MW4" s="732"/>
      <c r="MX4" s="732"/>
      <c r="MY4" s="732"/>
      <c r="MZ4" s="732"/>
      <c r="NA4" s="732"/>
      <c r="NB4" s="732"/>
      <c r="NC4" s="732"/>
      <c r="ND4" s="732"/>
      <c r="NE4" s="732"/>
      <c r="NF4" s="732"/>
      <c r="NG4" s="732"/>
      <c r="NH4" s="732"/>
      <c r="NI4" s="732"/>
      <c r="NJ4" s="732"/>
      <c r="NK4" s="732"/>
      <c r="NL4" s="732"/>
      <c r="NM4" s="732"/>
      <c r="NN4" s="732"/>
      <c r="NO4" s="732"/>
      <c r="NP4" s="732"/>
      <c r="NQ4" s="732"/>
      <c r="NR4" s="732"/>
      <c r="NS4" s="732"/>
      <c r="NT4" s="732"/>
      <c r="NU4" s="732"/>
      <c r="NV4" s="732"/>
      <c r="NW4" s="732"/>
      <c r="NX4" s="732"/>
      <c r="NY4" s="732"/>
      <c r="NZ4" s="732"/>
      <c r="OA4" s="732"/>
      <c r="OB4" s="732"/>
      <c r="OC4" s="732"/>
      <c r="OD4" s="733"/>
      <c r="OF4" s="905" t="s">
        <v>280</v>
      </c>
      <c r="OG4" s="906"/>
      <c r="OH4" s="906"/>
      <c r="OI4" s="906"/>
      <c r="OJ4" s="906"/>
      <c r="OK4" s="907"/>
      <c r="OL4" s="731" t="s">
        <v>281</v>
      </c>
      <c r="OM4" s="732"/>
      <c r="ON4" s="732"/>
      <c r="OO4" s="733"/>
      <c r="OP4" s="366"/>
      <c r="OQ4" s="965">
        <f>$BA$4</f>
        <v>45383</v>
      </c>
      <c r="OR4" s="966"/>
      <c r="OS4" s="966"/>
      <c r="OT4" s="966"/>
      <c r="OU4" s="753">
        <f>MN4</f>
        <v>5</v>
      </c>
      <c r="OV4" s="753"/>
      <c r="OW4" s="913" t="s">
        <v>249</v>
      </c>
      <c r="OY4" s="901" t="s">
        <v>278</v>
      </c>
      <c r="OZ4" s="902"/>
      <c r="PA4" s="903"/>
      <c r="PB4" s="731"/>
      <c r="PC4" s="732"/>
      <c r="PD4" s="732"/>
      <c r="PE4" s="732"/>
      <c r="PF4" s="732"/>
      <c r="PG4" s="732"/>
      <c r="PH4" s="732"/>
      <c r="PI4" s="732"/>
      <c r="PJ4" s="732"/>
      <c r="PK4" s="732"/>
      <c r="PL4" s="732"/>
      <c r="PM4" s="732"/>
      <c r="PN4" s="732"/>
      <c r="PO4" s="732"/>
      <c r="PP4" s="732"/>
      <c r="PQ4" s="732"/>
      <c r="PR4" s="732"/>
      <c r="PS4" s="732"/>
      <c r="PT4" s="732"/>
      <c r="PU4" s="732"/>
      <c r="PV4" s="732"/>
      <c r="PW4" s="732"/>
      <c r="PX4" s="732"/>
      <c r="PY4" s="732"/>
      <c r="PZ4" s="732"/>
      <c r="QA4" s="732"/>
      <c r="QB4" s="732"/>
      <c r="QC4" s="732"/>
      <c r="QD4" s="732"/>
      <c r="QE4" s="732"/>
      <c r="QF4" s="732"/>
      <c r="QG4" s="732"/>
      <c r="QH4" s="732"/>
      <c r="QI4" s="732"/>
      <c r="QJ4" s="732"/>
      <c r="QK4" s="733"/>
      <c r="QM4" s="905" t="s">
        <v>280</v>
      </c>
      <c r="QN4" s="906"/>
      <c r="QO4" s="906"/>
      <c r="QP4" s="906"/>
      <c r="QQ4" s="906"/>
      <c r="QR4" s="907"/>
      <c r="QS4" s="731" t="s">
        <v>281</v>
      </c>
      <c r="QT4" s="732"/>
      <c r="QU4" s="732"/>
      <c r="QV4" s="733"/>
      <c r="QW4" s="366"/>
      <c r="QX4" s="965">
        <f>$BA$4</f>
        <v>45383</v>
      </c>
      <c r="QY4" s="966"/>
      <c r="QZ4" s="966"/>
      <c r="RA4" s="966"/>
      <c r="RB4" s="753">
        <f>OU4</f>
        <v>5</v>
      </c>
      <c r="RC4" s="753"/>
      <c r="RD4" s="913" t="s">
        <v>249</v>
      </c>
      <c r="RF4" s="901" t="s">
        <v>278</v>
      </c>
      <c r="RG4" s="902"/>
      <c r="RH4" s="903"/>
      <c r="RI4" s="731"/>
      <c r="RJ4" s="732"/>
      <c r="RK4" s="732"/>
      <c r="RL4" s="732"/>
      <c r="RM4" s="732"/>
      <c r="RN4" s="732"/>
      <c r="RO4" s="732"/>
      <c r="RP4" s="732"/>
      <c r="RQ4" s="732"/>
      <c r="RR4" s="732"/>
      <c r="RS4" s="732"/>
      <c r="RT4" s="732"/>
      <c r="RU4" s="732"/>
      <c r="RV4" s="732"/>
      <c r="RW4" s="732"/>
      <c r="RX4" s="732"/>
      <c r="RY4" s="732"/>
      <c r="RZ4" s="732"/>
      <c r="SA4" s="732"/>
      <c r="SB4" s="732"/>
      <c r="SC4" s="732"/>
      <c r="SD4" s="732"/>
      <c r="SE4" s="732"/>
      <c r="SF4" s="732"/>
      <c r="SG4" s="732"/>
      <c r="SH4" s="732"/>
      <c r="SI4" s="732"/>
      <c r="SJ4" s="732"/>
      <c r="SK4" s="732"/>
      <c r="SL4" s="732"/>
      <c r="SM4" s="732"/>
      <c r="SN4" s="732"/>
      <c r="SO4" s="732"/>
      <c r="SP4" s="732"/>
      <c r="SQ4" s="732"/>
      <c r="SR4" s="733"/>
      <c r="ST4" s="905" t="s">
        <v>280</v>
      </c>
      <c r="SU4" s="906"/>
      <c r="SV4" s="906"/>
      <c r="SW4" s="906"/>
      <c r="SX4" s="906"/>
      <c r="SY4" s="907"/>
      <c r="SZ4" s="731" t="s">
        <v>281</v>
      </c>
      <c r="TA4" s="732"/>
      <c r="TB4" s="732"/>
      <c r="TC4" s="733"/>
      <c r="TD4" s="366"/>
      <c r="TE4" s="965">
        <f>$BA$4</f>
        <v>45383</v>
      </c>
      <c r="TF4" s="966"/>
      <c r="TG4" s="966"/>
      <c r="TH4" s="966"/>
      <c r="TI4" s="753">
        <f>RB4</f>
        <v>5</v>
      </c>
      <c r="TJ4" s="753"/>
      <c r="TK4" s="913" t="s">
        <v>249</v>
      </c>
      <c r="TM4" s="901" t="s">
        <v>278</v>
      </c>
      <c r="TN4" s="902"/>
      <c r="TO4" s="903"/>
      <c r="TP4" s="731"/>
      <c r="TQ4" s="732"/>
      <c r="TR4" s="732"/>
      <c r="TS4" s="732"/>
      <c r="TT4" s="732"/>
      <c r="TU4" s="732"/>
      <c r="TV4" s="732"/>
      <c r="TW4" s="732"/>
      <c r="TX4" s="732"/>
      <c r="TY4" s="732"/>
      <c r="TZ4" s="732"/>
      <c r="UA4" s="732"/>
      <c r="UB4" s="732"/>
      <c r="UC4" s="732"/>
      <c r="UD4" s="732"/>
      <c r="UE4" s="732"/>
      <c r="UF4" s="732"/>
      <c r="UG4" s="732"/>
      <c r="UH4" s="732"/>
      <c r="UI4" s="732"/>
      <c r="UJ4" s="732"/>
      <c r="UK4" s="732"/>
      <c r="UL4" s="732"/>
      <c r="UM4" s="732"/>
      <c r="UN4" s="732"/>
      <c r="UO4" s="732"/>
      <c r="UP4" s="732"/>
      <c r="UQ4" s="732"/>
      <c r="UR4" s="732"/>
      <c r="US4" s="732"/>
      <c r="UT4" s="732"/>
      <c r="UU4" s="732"/>
      <c r="UV4" s="732"/>
      <c r="UW4" s="732"/>
      <c r="UX4" s="732"/>
      <c r="UY4" s="733"/>
      <c r="VA4" s="905" t="s">
        <v>280</v>
      </c>
      <c r="VB4" s="906"/>
      <c r="VC4" s="906"/>
      <c r="VD4" s="906"/>
      <c r="VE4" s="906"/>
      <c r="VF4" s="907"/>
      <c r="VG4" s="731" t="s">
        <v>281</v>
      </c>
      <c r="VH4" s="732"/>
      <c r="VI4" s="732"/>
      <c r="VJ4" s="733"/>
      <c r="VK4" s="366"/>
      <c r="VL4" s="965">
        <f>$BA$4</f>
        <v>45383</v>
      </c>
      <c r="VM4" s="966"/>
      <c r="VN4" s="966"/>
      <c r="VO4" s="966"/>
      <c r="VP4" s="753">
        <f>TI4</f>
        <v>5</v>
      </c>
      <c r="VQ4" s="753"/>
      <c r="VR4" s="913" t="s">
        <v>249</v>
      </c>
      <c r="VT4" s="901" t="s">
        <v>278</v>
      </c>
      <c r="VU4" s="902"/>
      <c r="VV4" s="903"/>
      <c r="VW4" s="731"/>
      <c r="VX4" s="732"/>
      <c r="VY4" s="732"/>
      <c r="VZ4" s="732"/>
      <c r="WA4" s="732"/>
      <c r="WB4" s="732"/>
      <c r="WC4" s="732"/>
      <c r="WD4" s="732"/>
      <c r="WE4" s="732"/>
      <c r="WF4" s="732"/>
      <c r="WG4" s="732"/>
      <c r="WH4" s="732"/>
      <c r="WI4" s="732"/>
      <c r="WJ4" s="732"/>
      <c r="WK4" s="732"/>
      <c r="WL4" s="732"/>
      <c r="WM4" s="732"/>
      <c r="WN4" s="732"/>
      <c r="WO4" s="732"/>
      <c r="WP4" s="732"/>
      <c r="WQ4" s="732"/>
      <c r="WR4" s="732"/>
      <c r="WS4" s="732"/>
      <c r="WT4" s="732"/>
      <c r="WU4" s="732"/>
      <c r="WV4" s="732"/>
      <c r="WW4" s="732"/>
      <c r="WX4" s="732"/>
      <c r="WY4" s="732"/>
      <c r="WZ4" s="732"/>
      <c r="XA4" s="732"/>
      <c r="XB4" s="732"/>
      <c r="XC4" s="732"/>
      <c r="XD4" s="732"/>
      <c r="XE4" s="732"/>
      <c r="XF4" s="733"/>
      <c r="XH4" s="905" t="s">
        <v>280</v>
      </c>
      <c r="XI4" s="906"/>
      <c r="XJ4" s="906"/>
      <c r="XK4" s="906"/>
      <c r="XL4" s="906"/>
      <c r="XM4" s="907"/>
      <c r="XN4" s="731" t="s">
        <v>281</v>
      </c>
      <c r="XO4" s="732"/>
      <c r="XP4" s="732"/>
      <c r="XQ4" s="733"/>
      <c r="XR4" s="366"/>
      <c r="XS4" s="965">
        <f>$BA$4</f>
        <v>45383</v>
      </c>
      <c r="XT4" s="966"/>
      <c r="XU4" s="966"/>
      <c r="XV4" s="966"/>
      <c r="XW4" s="753">
        <f>VP4</f>
        <v>5</v>
      </c>
      <c r="XX4" s="753"/>
      <c r="XY4" s="913" t="s">
        <v>249</v>
      </c>
      <c r="YA4" s="901" t="s">
        <v>278</v>
      </c>
      <c r="YB4" s="902"/>
      <c r="YC4" s="903"/>
      <c r="YD4" s="731"/>
      <c r="YE4" s="732"/>
      <c r="YF4" s="732"/>
      <c r="YG4" s="732"/>
      <c r="YH4" s="732"/>
      <c r="YI4" s="732"/>
      <c r="YJ4" s="732"/>
      <c r="YK4" s="732"/>
      <c r="YL4" s="732"/>
      <c r="YM4" s="732"/>
      <c r="YN4" s="732"/>
      <c r="YO4" s="732"/>
      <c r="YP4" s="732"/>
      <c r="YQ4" s="732"/>
      <c r="YR4" s="732"/>
      <c r="YS4" s="732"/>
      <c r="YT4" s="732"/>
      <c r="YU4" s="732"/>
      <c r="YV4" s="732"/>
      <c r="YW4" s="732"/>
      <c r="YX4" s="732"/>
      <c r="YY4" s="732"/>
      <c r="YZ4" s="732"/>
      <c r="ZA4" s="732"/>
      <c r="ZB4" s="732"/>
      <c r="ZC4" s="732"/>
      <c r="ZD4" s="732"/>
      <c r="ZE4" s="732"/>
      <c r="ZF4" s="732"/>
      <c r="ZG4" s="732"/>
      <c r="ZH4" s="732"/>
      <c r="ZI4" s="732"/>
      <c r="ZJ4" s="732"/>
      <c r="ZK4" s="732"/>
      <c r="ZL4" s="732"/>
      <c r="ZM4" s="733"/>
      <c r="ZO4" s="905" t="s">
        <v>280</v>
      </c>
      <c r="ZP4" s="906"/>
      <c r="ZQ4" s="906"/>
      <c r="ZR4" s="906"/>
      <c r="ZS4" s="906"/>
      <c r="ZT4" s="907"/>
      <c r="ZU4" s="731" t="s">
        <v>281</v>
      </c>
      <c r="ZV4" s="732"/>
      <c r="ZW4" s="732"/>
      <c r="ZX4" s="733"/>
      <c r="ZY4" s="366"/>
      <c r="ZZ4" s="965">
        <f>$BA$4</f>
        <v>45383</v>
      </c>
      <c r="AAA4" s="966"/>
      <c r="AAB4" s="966"/>
      <c r="AAC4" s="966"/>
      <c r="AAD4" s="753">
        <f>XW4</f>
        <v>5</v>
      </c>
      <c r="AAE4" s="753"/>
      <c r="AAF4" s="913" t="s">
        <v>249</v>
      </c>
      <c r="AAH4" s="901" t="s">
        <v>278</v>
      </c>
      <c r="AAI4" s="902"/>
      <c r="AAJ4" s="903"/>
      <c r="AAK4" s="731"/>
      <c r="AAL4" s="732"/>
      <c r="AAM4" s="732"/>
      <c r="AAN4" s="732"/>
      <c r="AAO4" s="732"/>
      <c r="AAP4" s="732"/>
      <c r="AAQ4" s="732"/>
      <c r="AAR4" s="732"/>
      <c r="AAS4" s="732"/>
      <c r="AAT4" s="732"/>
      <c r="AAU4" s="732"/>
      <c r="AAV4" s="732"/>
      <c r="AAW4" s="732"/>
      <c r="AAX4" s="732"/>
      <c r="AAY4" s="732"/>
      <c r="AAZ4" s="732"/>
      <c r="ABA4" s="732"/>
      <c r="ABB4" s="732"/>
      <c r="ABC4" s="732"/>
      <c r="ABD4" s="732"/>
      <c r="ABE4" s="732"/>
      <c r="ABF4" s="732"/>
      <c r="ABG4" s="732"/>
      <c r="ABH4" s="732"/>
      <c r="ABI4" s="732"/>
      <c r="ABJ4" s="732"/>
      <c r="ABK4" s="732"/>
      <c r="ABL4" s="732"/>
      <c r="ABM4" s="732"/>
      <c r="ABN4" s="732"/>
      <c r="ABO4" s="732"/>
      <c r="ABP4" s="732"/>
      <c r="ABQ4" s="732"/>
      <c r="ABR4" s="732"/>
      <c r="ABS4" s="732"/>
      <c r="ABT4" s="733"/>
      <c r="ABV4" s="905" t="s">
        <v>280</v>
      </c>
      <c r="ABW4" s="906"/>
      <c r="ABX4" s="906"/>
      <c r="ABY4" s="906"/>
      <c r="ABZ4" s="906"/>
      <c r="ACA4" s="907"/>
      <c r="ACB4" s="731" t="s">
        <v>281</v>
      </c>
      <c r="ACC4" s="732"/>
      <c r="ACD4" s="732"/>
      <c r="ACE4" s="733"/>
      <c r="ACF4" s="366"/>
      <c r="ACG4" s="965">
        <f>$BA$4</f>
        <v>45383</v>
      </c>
      <c r="ACH4" s="966"/>
      <c r="ACI4" s="966"/>
      <c r="ACJ4" s="966"/>
      <c r="ACK4" s="753">
        <f>AAD4</f>
        <v>5</v>
      </c>
      <c r="ACL4" s="753"/>
      <c r="ACM4" s="913" t="s">
        <v>249</v>
      </c>
      <c r="ACO4" s="901" t="s">
        <v>278</v>
      </c>
      <c r="ACP4" s="902"/>
      <c r="ACQ4" s="903"/>
      <c r="ACR4" s="731"/>
      <c r="ACS4" s="732"/>
      <c r="ACT4" s="732"/>
      <c r="ACU4" s="732"/>
      <c r="ACV4" s="732"/>
      <c r="ACW4" s="732"/>
      <c r="ACX4" s="732"/>
      <c r="ACY4" s="732"/>
      <c r="ACZ4" s="732"/>
      <c r="ADA4" s="732"/>
      <c r="ADB4" s="732"/>
      <c r="ADC4" s="732"/>
      <c r="ADD4" s="732"/>
      <c r="ADE4" s="732"/>
      <c r="ADF4" s="732"/>
      <c r="ADG4" s="732"/>
      <c r="ADH4" s="732"/>
      <c r="ADI4" s="732"/>
      <c r="ADJ4" s="732"/>
      <c r="ADK4" s="732"/>
      <c r="ADL4" s="732"/>
      <c r="ADM4" s="732"/>
      <c r="ADN4" s="732"/>
      <c r="ADO4" s="732"/>
      <c r="ADP4" s="732"/>
      <c r="ADQ4" s="732"/>
      <c r="ADR4" s="732"/>
      <c r="ADS4" s="732"/>
      <c r="ADT4" s="732"/>
      <c r="ADU4" s="732"/>
      <c r="ADV4" s="732"/>
      <c r="ADW4" s="732"/>
      <c r="ADX4" s="732"/>
      <c r="ADY4" s="732"/>
      <c r="ADZ4" s="732"/>
      <c r="AEA4" s="733"/>
      <c r="AEC4" s="905" t="s">
        <v>280</v>
      </c>
      <c r="AED4" s="906"/>
      <c r="AEE4" s="906"/>
      <c r="AEF4" s="906"/>
      <c r="AEG4" s="906"/>
      <c r="AEH4" s="907"/>
      <c r="AEI4" s="731" t="s">
        <v>281</v>
      </c>
      <c r="AEJ4" s="732"/>
      <c r="AEK4" s="732"/>
      <c r="AEL4" s="733"/>
      <c r="AEM4" s="366"/>
      <c r="AEN4" s="965">
        <f>$BA$4</f>
        <v>45383</v>
      </c>
      <c r="AEO4" s="966"/>
      <c r="AEP4" s="966"/>
      <c r="AEQ4" s="966"/>
      <c r="AER4" s="753">
        <f>ACK4</f>
        <v>5</v>
      </c>
      <c r="AES4" s="753"/>
      <c r="AET4" s="913" t="s">
        <v>249</v>
      </c>
      <c r="AEV4" s="901" t="s">
        <v>278</v>
      </c>
      <c r="AEW4" s="902"/>
      <c r="AEX4" s="903"/>
      <c r="AEY4" s="731"/>
      <c r="AEZ4" s="732"/>
      <c r="AFA4" s="732"/>
      <c r="AFB4" s="732"/>
      <c r="AFC4" s="732"/>
      <c r="AFD4" s="732"/>
      <c r="AFE4" s="732"/>
      <c r="AFF4" s="732"/>
      <c r="AFG4" s="732"/>
      <c r="AFH4" s="732"/>
      <c r="AFI4" s="732"/>
      <c r="AFJ4" s="732"/>
      <c r="AFK4" s="732"/>
      <c r="AFL4" s="732"/>
      <c r="AFM4" s="732"/>
      <c r="AFN4" s="732"/>
      <c r="AFO4" s="732"/>
      <c r="AFP4" s="732"/>
      <c r="AFQ4" s="732"/>
      <c r="AFR4" s="732"/>
      <c r="AFS4" s="732"/>
      <c r="AFT4" s="732"/>
      <c r="AFU4" s="732"/>
      <c r="AFV4" s="732"/>
      <c r="AFW4" s="732"/>
      <c r="AFX4" s="732"/>
      <c r="AFY4" s="732"/>
      <c r="AFZ4" s="732"/>
      <c r="AGA4" s="732"/>
      <c r="AGB4" s="732"/>
      <c r="AGC4" s="732"/>
      <c r="AGD4" s="732"/>
      <c r="AGE4" s="732"/>
      <c r="AGF4" s="732"/>
      <c r="AGG4" s="732"/>
      <c r="AGH4" s="733"/>
      <c r="AGJ4" s="905" t="s">
        <v>280</v>
      </c>
      <c r="AGK4" s="906"/>
      <c r="AGL4" s="906"/>
      <c r="AGM4" s="906"/>
      <c r="AGN4" s="906"/>
      <c r="AGO4" s="907"/>
      <c r="AGP4" s="731" t="s">
        <v>281</v>
      </c>
      <c r="AGQ4" s="732"/>
      <c r="AGR4" s="732"/>
      <c r="AGS4" s="733"/>
      <c r="AGT4" s="366"/>
      <c r="AGU4" s="965">
        <f>$BA$4</f>
        <v>45383</v>
      </c>
      <c r="AGV4" s="966"/>
      <c r="AGW4" s="966"/>
      <c r="AGX4" s="966"/>
      <c r="AGY4" s="753">
        <f>AER4</f>
        <v>5</v>
      </c>
      <c r="AGZ4" s="753"/>
      <c r="AHA4" s="913" t="s">
        <v>249</v>
      </c>
      <c r="AHC4" s="901" t="s">
        <v>278</v>
      </c>
      <c r="AHD4" s="902"/>
      <c r="AHE4" s="903"/>
      <c r="AHF4" s="731"/>
      <c r="AHG4" s="732"/>
      <c r="AHH4" s="732"/>
      <c r="AHI4" s="732"/>
      <c r="AHJ4" s="732"/>
      <c r="AHK4" s="732"/>
      <c r="AHL4" s="732"/>
      <c r="AHM4" s="732"/>
      <c r="AHN4" s="732"/>
      <c r="AHO4" s="732"/>
      <c r="AHP4" s="732"/>
      <c r="AHQ4" s="732"/>
      <c r="AHR4" s="732"/>
      <c r="AHS4" s="732"/>
      <c r="AHT4" s="732"/>
      <c r="AHU4" s="732"/>
      <c r="AHV4" s="732"/>
      <c r="AHW4" s="732"/>
      <c r="AHX4" s="732"/>
      <c r="AHY4" s="732"/>
      <c r="AHZ4" s="732"/>
      <c r="AIA4" s="732"/>
      <c r="AIB4" s="732"/>
      <c r="AIC4" s="732"/>
      <c r="AID4" s="732"/>
      <c r="AIE4" s="732"/>
      <c r="AIF4" s="732"/>
      <c r="AIG4" s="732"/>
      <c r="AIH4" s="732"/>
      <c r="AII4" s="732"/>
      <c r="AIJ4" s="732"/>
      <c r="AIK4" s="732"/>
      <c r="AIL4" s="732"/>
      <c r="AIM4" s="732"/>
      <c r="AIN4" s="732"/>
      <c r="AIO4" s="733"/>
      <c r="AIQ4" s="905" t="s">
        <v>280</v>
      </c>
      <c r="AIR4" s="906"/>
      <c r="AIS4" s="906"/>
      <c r="AIT4" s="906"/>
      <c r="AIU4" s="906"/>
      <c r="AIV4" s="907"/>
      <c r="AIW4" s="731" t="s">
        <v>281</v>
      </c>
      <c r="AIX4" s="732"/>
      <c r="AIY4" s="732"/>
      <c r="AIZ4" s="733"/>
      <c r="AJA4" s="366"/>
      <c r="AJB4" s="965">
        <f>$BA$4</f>
        <v>45383</v>
      </c>
      <c r="AJC4" s="966"/>
      <c r="AJD4" s="966"/>
      <c r="AJE4" s="966"/>
      <c r="AJF4" s="753">
        <f>AGY4</f>
        <v>5</v>
      </c>
      <c r="AJG4" s="753"/>
      <c r="AJH4" s="913" t="s">
        <v>249</v>
      </c>
      <c r="AJJ4" s="901" t="s">
        <v>278</v>
      </c>
      <c r="AJK4" s="902"/>
      <c r="AJL4" s="903"/>
      <c r="AJM4" s="731"/>
      <c r="AJN4" s="732"/>
      <c r="AJO4" s="732"/>
      <c r="AJP4" s="732"/>
      <c r="AJQ4" s="732"/>
      <c r="AJR4" s="732"/>
      <c r="AJS4" s="732"/>
      <c r="AJT4" s="732"/>
      <c r="AJU4" s="732"/>
      <c r="AJV4" s="732"/>
      <c r="AJW4" s="732"/>
      <c r="AJX4" s="732"/>
      <c r="AJY4" s="732"/>
      <c r="AJZ4" s="732"/>
      <c r="AKA4" s="732"/>
      <c r="AKB4" s="732"/>
      <c r="AKC4" s="732"/>
      <c r="AKD4" s="732"/>
      <c r="AKE4" s="732"/>
      <c r="AKF4" s="732"/>
      <c r="AKG4" s="732"/>
      <c r="AKH4" s="732"/>
      <c r="AKI4" s="732"/>
      <c r="AKJ4" s="732"/>
      <c r="AKK4" s="732"/>
      <c r="AKL4" s="732"/>
      <c r="AKM4" s="732"/>
      <c r="AKN4" s="732"/>
      <c r="AKO4" s="732"/>
      <c r="AKP4" s="732"/>
      <c r="AKQ4" s="732"/>
      <c r="AKR4" s="732"/>
      <c r="AKS4" s="732"/>
      <c r="AKT4" s="732"/>
      <c r="AKU4" s="732"/>
      <c r="AKV4" s="733"/>
      <c r="AKX4" s="905" t="s">
        <v>280</v>
      </c>
      <c r="AKY4" s="906"/>
      <c r="AKZ4" s="906"/>
      <c r="ALA4" s="906"/>
      <c r="ALB4" s="906"/>
      <c r="ALC4" s="907"/>
      <c r="ALD4" s="731" t="s">
        <v>281</v>
      </c>
      <c r="ALE4" s="732"/>
      <c r="ALF4" s="732"/>
      <c r="ALG4" s="733"/>
      <c r="ALH4" s="366"/>
      <c r="ALI4" s="965">
        <f>$BA$4</f>
        <v>45383</v>
      </c>
      <c r="ALJ4" s="966"/>
      <c r="ALK4" s="966"/>
      <c r="ALL4" s="966"/>
      <c r="ALM4" s="753">
        <f>AJF4</f>
        <v>5</v>
      </c>
      <c r="ALN4" s="753"/>
      <c r="ALO4" s="913" t="s">
        <v>249</v>
      </c>
      <c r="ALQ4" s="901" t="s">
        <v>278</v>
      </c>
      <c r="ALR4" s="902"/>
      <c r="ALS4" s="903"/>
      <c r="ALT4" s="731"/>
      <c r="ALU4" s="732"/>
      <c r="ALV4" s="732"/>
      <c r="ALW4" s="732"/>
      <c r="ALX4" s="732"/>
      <c r="ALY4" s="732"/>
      <c r="ALZ4" s="732"/>
      <c r="AMA4" s="732"/>
      <c r="AMB4" s="732"/>
      <c r="AMC4" s="732"/>
      <c r="AMD4" s="732"/>
      <c r="AME4" s="732"/>
      <c r="AMF4" s="732"/>
      <c r="AMG4" s="732"/>
      <c r="AMH4" s="732"/>
      <c r="AMI4" s="732"/>
      <c r="AMJ4" s="732"/>
      <c r="AMK4" s="732"/>
      <c r="AML4" s="732"/>
      <c r="AMM4" s="732"/>
      <c r="AMN4" s="732"/>
      <c r="AMO4" s="732"/>
      <c r="AMP4" s="732"/>
      <c r="AMQ4" s="732"/>
      <c r="AMR4" s="732"/>
      <c r="AMS4" s="732"/>
      <c r="AMT4" s="732"/>
      <c r="AMU4" s="732"/>
      <c r="AMV4" s="732"/>
      <c r="AMW4" s="732"/>
      <c r="AMX4" s="732"/>
      <c r="AMY4" s="732"/>
      <c r="AMZ4" s="732"/>
      <c r="ANA4" s="732"/>
      <c r="ANB4" s="732"/>
      <c r="ANC4" s="733"/>
      <c r="ANE4" s="905" t="s">
        <v>280</v>
      </c>
      <c r="ANF4" s="906"/>
      <c r="ANG4" s="906"/>
      <c r="ANH4" s="906"/>
      <c r="ANI4" s="906"/>
      <c r="ANJ4" s="907"/>
      <c r="ANK4" s="731" t="s">
        <v>281</v>
      </c>
      <c r="ANL4" s="732"/>
      <c r="ANM4" s="732"/>
      <c r="ANN4" s="733"/>
      <c r="ANO4" s="366"/>
      <c r="ANP4" s="965">
        <f>$BA$4</f>
        <v>45383</v>
      </c>
      <c r="ANQ4" s="966"/>
      <c r="ANR4" s="966"/>
      <c r="ANS4" s="966"/>
      <c r="ANT4" s="753">
        <f>ALM4</f>
        <v>5</v>
      </c>
      <c r="ANU4" s="753"/>
      <c r="ANV4" s="913" t="s">
        <v>249</v>
      </c>
      <c r="ANX4" s="901" t="s">
        <v>278</v>
      </c>
      <c r="ANY4" s="902"/>
      <c r="ANZ4" s="903"/>
      <c r="AOA4" s="731"/>
      <c r="AOB4" s="732"/>
      <c r="AOC4" s="732"/>
      <c r="AOD4" s="732"/>
      <c r="AOE4" s="732"/>
      <c r="AOF4" s="732"/>
      <c r="AOG4" s="732"/>
      <c r="AOH4" s="732"/>
      <c r="AOI4" s="732"/>
      <c r="AOJ4" s="732"/>
      <c r="AOK4" s="732"/>
      <c r="AOL4" s="732"/>
      <c r="AOM4" s="732"/>
      <c r="AON4" s="732"/>
      <c r="AOO4" s="732"/>
      <c r="AOP4" s="732"/>
      <c r="AOQ4" s="732"/>
      <c r="AOR4" s="732"/>
      <c r="AOS4" s="732"/>
      <c r="AOT4" s="732"/>
      <c r="AOU4" s="732"/>
      <c r="AOV4" s="732"/>
      <c r="AOW4" s="732"/>
      <c r="AOX4" s="732"/>
      <c r="AOY4" s="732"/>
      <c r="AOZ4" s="732"/>
      <c r="APA4" s="732"/>
      <c r="APB4" s="732"/>
      <c r="APC4" s="732"/>
      <c r="APD4" s="732"/>
      <c r="APE4" s="732"/>
      <c r="APF4" s="732"/>
      <c r="APG4" s="732"/>
      <c r="APH4" s="732"/>
      <c r="API4" s="732"/>
      <c r="APJ4" s="733"/>
      <c r="APL4" s="905" t="s">
        <v>280</v>
      </c>
      <c r="APM4" s="906"/>
      <c r="APN4" s="906"/>
      <c r="APO4" s="906"/>
      <c r="APP4" s="906"/>
      <c r="APQ4" s="907"/>
      <c r="APR4" s="731" t="s">
        <v>281</v>
      </c>
      <c r="APS4" s="732"/>
      <c r="APT4" s="732"/>
      <c r="APU4" s="733"/>
      <c r="APV4" s="366"/>
      <c r="APW4" s="965">
        <f>$BA$4</f>
        <v>45383</v>
      </c>
      <c r="APX4" s="966"/>
      <c r="APY4" s="966"/>
      <c r="APZ4" s="966"/>
      <c r="AQA4" s="753">
        <f>ANT4</f>
        <v>5</v>
      </c>
      <c r="AQB4" s="753"/>
      <c r="AQC4" s="913" t="s">
        <v>249</v>
      </c>
      <c r="AQE4" s="901" t="s">
        <v>278</v>
      </c>
      <c r="AQF4" s="902"/>
      <c r="AQG4" s="903"/>
      <c r="AQH4" s="731"/>
      <c r="AQI4" s="732"/>
      <c r="AQJ4" s="732"/>
      <c r="AQK4" s="732"/>
      <c r="AQL4" s="732"/>
      <c r="AQM4" s="732"/>
      <c r="AQN4" s="732"/>
      <c r="AQO4" s="732"/>
      <c r="AQP4" s="732"/>
      <c r="AQQ4" s="732"/>
      <c r="AQR4" s="732"/>
      <c r="AQS4" s="732"/>
      <c r="AQT4" s="732"/>
      <c r="AQU4" s="732"/>
      <c r="AQV4" s="732"/>
      <c r="AQW4" s="732"/>
      <c r="AQX4" s="732"/>
      <c r="AQY4" s="732"/>
      <c r="AQZ4" s="732"/>
      <c r="ARA4" s="732"/>
      <c r="ARB4" s="732"/>
      <c r="ARC4" s="732"/>
      <c r="ARD4" s="732"/>
      <c r="ARE4" s="732"/>
      <c r="ARF4" s="732"/>
      <c r="ARG4" s="732"/>
      <c r="ARH4" s="732"/>
      <c r="ARI4" s="732"/>
      <c r="ARJ4" s="732"/>
      <c r="ARK4" s="732"/>
      <c r="ARL4" s="732"/>
      <c r="ARM4" s="732"/>
      <c r="ARN4" s="732"/>
      <c r="ARO4" s="732"/>
      <c r="ARP4" s="732"/>
      <c r="ARQ4" s="733"/>
      <c r="ARS4" s="905" t="s">
        <v>280</v>
      </c>
      <c r="ART4" s="906"/>
      <c r="ARU4" s="906"/>
      <c r="ARV4" s="906"/>
      <c r="ARW4" s="906"/>
      <c r="ARX4" s="907"/>
      <c r="ARY4" s="731" t="s">
        <v>281</v>
      </c>
      <c r="ARZ4" s="732"/>
      <c r="ASA4" s="732"/>
      <c r="ASB4" s="733"/>
      <c r="ASC4" s="366"/>
      <c r="ASD4" s="965">
        <f>$BA$4</f>
        <v>45383</v>
      </c>
      <c r="ASE4" s="966"/>
      <c r="ASF4" s="966"/>
      <c r="ASG4" s="966"/>
      <c r="ASH4" s="753">
        <f>AQA4</f>
        <v>5</v>
      </c>
      <c r="ASI4" s="753"/>
      <c r="ASJ4" s="913" t="s">
        <v>249</v>
      </c>
    </row>
    <row r="5" spans="1:1180" ht="12" customHeight="1">
      <c r="B5" s="942"/>
      <c r="C5" s="942"/>
      <c r="D5" s="942"/>
      <c r="E5" s="734"/>
      <c r="F5" s="735"/>
      <c r="G5" s="735"/>
      <c r="H5" s="735"/>
      <c r="I5" s="735"/>
      <c r="J5" s="735"/>
      <c r="K5" s="735"/>
      <c r="L5" s="735"/>
      <c r="M5" s="735"/>
      <c r="N5" s="735"/>
      <c r="O5" s="735"/>
      <c r="P5" s="735"/>
      <c r="Q5" s="735"/>
      <c r="R5" s="735"/>
      <c r="S5" s="735"/>
      <c r="T5" s="735"/>
      <c r="U5" s="735"/>
      <c r="V5" s="735"/>
      <c r="W5" s="735"/>
      <c r="X5" s="735"/>
      <c r="Y5" s="735"/>
      <c r="Z5" s="735"/>
      <c r="AA5" s="735"/>
      <c r="AB5" s="735"/>
      <c r="AC5" s="735"/>
      <c r="AD5" s="735"/>
      <c r="AE5" s="735"/>
      <c r="AF5" s="735"/>
      <c r="AG5" s="735"/>
      <c r="AH5" s="735"/>
      <c r="AI5" s="735"/>
      <c r="AJ5" s="735"/>
      <c r="AK5" s="735"/>
      <c r="AL5" s="735"/>
      <c r="AM5" s="735"/>
      <c r="AN5" s="736"/>
      <c r="AP5" s="908"/>
      <c r="AQ5" s="909"/>
      <c r="AR5" s="909"/>
      <c r="AS5" s="909"/>
      <c r="AT5" s="909"/>
      <c r="AU5" s="910"/>
      <c r="AV5" s="734"/>
      <c r="AW5" s="735"/>
      <c r="AX5" s="735"/>
      <c r="AY5" s="736"/>
      <c r="AZ5" s="366"/>
      <c r="BA5" s="967"/>
      <c r="BB5" s="968"/>
      <c r="BC5" s="968"/>
      <c r="BD5" s="968"/>
      <c r="BE5" s="754"/>
      <c r="BF5" s="754"/>
      <c r="BG5" s="871"/>
      <c r="BI5" s="942"/>
      <c r="BJ5" s="942"/>
      <c r="BK5" s="942"/>
      <c r="BL5" s="734"/>
      <c r="BM5" s="735"/>
      <c r="BN5" s="735"/>
      <c r="BO5" s="735"/>
      <c r="BP5" s="735"/>
      <c r="BQ5" s="735"/>
      <c r="BR5" s="735"/>
      <c r="BS5" s="735"/>
      <c r="BT5" s="735"/>
      <c r="BU5" s="735"/>
      <c r="BV5" s="735"/>
      <c r="BW5" s="735"/>
      <c r="BX5" s="735"/>
      <c r="BY5" s="735"/>
      <c r="BZ5" s="735"/>
      <c r="CA5" s="735"/>
      <c r="CB5" s="735"/>
      <c r="CC5" s="735"/>
      <c r="CD5" s="735"/>
      <c r="CE5" s="735"/>
      <c r="CF5" s="735"/>
      <c r="CG5" s="735"/>
      <c r="CH5" s="735"/>
      <c r="CI5" s="735"/>
      <c r="CJ5" s="735"/>
      <c r="CK5" s="735"/>
      <c r="CL5" s="735"/>
      <c r="CM5" s="735"/>
      <c r="CN5" s="735"/>
      <c r="CO5" s="735"/>
      <c r="CP5" s="735"/>
      <c r="CQ5" s="735"/>
      <c r="CR5" s="735"/>
      <c r="CS5" s="735"/>
      <c r="CT5" s="735"/>
      <c r="CU5" s="736"/>
      <c r="CW5" s="908"/>
      <c r="CX5" s="909"/>
      <c r="CY5" s="909"/>
      <c r="CZ5" s="909"/>
      <c r="DA5" s="909"/>
      <c r="DB5" s="910"/>
      <c r="DC5" s="734"/>
      <c r="DD5" s="735"/>
      <c r="DE5" s="735"/>
      <c r="DF5" s="736"/>
      <c r="DG5" s="366"/>
      <c r="DH5" s="967"/>
      <c r="DI5" s="968"/>
      <c r="DJ5" s="968"/>
      <c r="DK5" s="968"/>
      <c r="DL5" s="754"/>
      <c r="DM5" s="754"/>
      <c r="DN5" s="871"/>
      <c r="DP5" s="942"/>
      <c r="DQ5" s="942"/>
      <c r="DR5" s="942"/>
      <c r="DS5" s="734"/>
      <c r="DT5" s="735"/>
      <c r="DU5" s="735"/>
      <c r="DV5" s="735"/>
      <c r="DW5" s="735"/>
      <c r="DX5" s="735"/>
      <c r="DY5" s="735"/>
      <c r="DZ5" s="735"/>
      <c r="EA5" s="735"/>
      <c r="EB5" s="735"/>
      <c r="EC5" s="735"/>
      <c r="ED5" s="735"/>
      <c r="EE5" s="735"/>
      <c r="EF5" s="735"/>
      <c r="EG5" s="735"/>
      <c r="EH5" s="735"/>
      <c r="EI5" s="735"/>
      <c r="EJ5" s="735"/>
      <c r="EK5" s="735"/>
      <c r="EL5" s="735"/>
      <c r="EM5" s="735"/>
      <c r="EN5" s="735"/>
      <c r="EO5" s="735"/>
      <c r="EP5" s="735"/>
      <c r="EQ5" s="735"/>
      <c r="ER5" s="735"/>
      <c r="ES5" s="735"/>
      <c r="ET5" s="735"/>
      <c r="EU5" s="735"/>
      <c r="EV5" s="735"/>
      <c r="EW5" s="735"/>
      <c r="EX5" s="735"/>
      <c r="EY5" s="735"/>
      <c r="EZ5" s="735"/>
      <c r="FA5" s="735"/>
      <c r="FB5" s="736"/>
      <c r="FD5" s="908"/>
      <c r="FE5" s="909"/>
      <c r="FF5" s="909"/>
      <c r="FG5" s="909"/>
      <c r="FH5" s="909"/>
      <c r="FI5" s="910"/>
      <c r="FJ5" s="734"/>
      <c r="FK5" s="735"/>
      <c r="FL5" s="735"/>
      <c r="FM5" s="736"/>
      <c r="FN5" s="366"/>
      <c r="FO5" s="967"/>
      <c r="FP5" s="968"/>
      <c r="FQ5" s="968"/>
      <c r="FR5" s="968"/>
      <c r="FS5" s="754"/>
      <c r="FT5" s="754"/>
      <c r="FU5" s="871"/>
      <c r="FW5" s="942"/>
      <c r="FX5" s="942"/>
      <c r="FY5" s="942"/>
      <c r="FZ5" s="734"/>
      <c r="GA5" s="735"/>
      <c r="GB5" s="735"/>
      <c r="GC5" s="735"/>
      <c r="GD5" s="735"/>
      <c r="GE5" s="735"/>
      <c r="GF5" s="735"/>
      <c r="GG5" s="735"/>
      <c r="GH5" s="735"/>
      <c r="GI5" s="735"/>
      <c r="GJ5" s="735"/>
      <c r="GK5" s="735"/>
      <c r="GL5" s="735"/>
      <c r="GM5" s="735"/>
      <c r="GN5" s="735"/>
      <c r="GO5" s="735"/>
      <c r="GP5" s="735"/>
      <c r="GQ5" s="735"/>
      <c r="GR5" s="735"/>
      <c r="GS5" s="735"/>
      <c r="GT5" s="735"/>
      <c r="GU5" s="735"/>
      <c r="GV5" s="735"/>
      <c r="GW5" s="735"/>
      <c r="GX5" s="735"/>
      <c r="GY5" s="735"/>
      <c r="GZ5" s="735"/>
      <c r="HA5" s="735"/>
      <c r="HB5" s="735"/>
      <c r="HC5" s="735"/>
      <c r="HD5" s="735"/>
      <c r="HE5" s="735"/>
      <c r="HF5" s="735"/>
      <c r="HG5" s="735"/>
      <c r="HH5" s="735"/>
      <c r="HI5" s="736"/>
      <c r="HK5" s="908"/>
      <c r="HL5" s="909"/>
      <c r="HM5" s="909"/>
      <c r="HN5" s="909"/>
      <c r="HO5" s="909"/>
      <c r="HP5" s="910"/>
      <c r="HQ5" s="734"/>
      <c r="HR5" s="735"/>
      <c r="HS5" s="735"/>
      <c r="HT5" s="736"/>
      <c r="HU5" s="366"/>
      <c r="HV5" s="967"/>
      <c r="HW5" s="968"/>
      <c r="HX5" s="968"/>
      <c r="HY5" s="968"/>
      <c r="HZ5" s="754"/>
      <c r="IA5" s="754"/>
      <c r="IB5" s="871"/>
      <c r="ID5" s="942"/>
      <c r="IE5" s="942"/>
      <c r="IF5" s="942"/>
      <c r="IG5" s="734"/>
      <c r="IH5" s="735"/>
      <c r="II5" s="735"/>
      <c r="IJ5" s="735"/>
      <c r="IK5" s="735"/>
      <c r="IL5" s="735"/>
      <c r="IM5" s="735"/>
      <c r="IN5" s="735"/>
      <c r="IO5" s="735"/>
      <c r="IP5" s="735"/>
      <c r="IQ5" s="735"/>
      <c r="IR5" s="735"/>
      <c r="IS5" s="735"/>
      <c r="IT5" s="735"/>
      <c r="IU5" s="735"/>
      <c r="IV5" s="735"/>
      <c r="IW5" s="735"/>
      <c r="IX5" s="735"/>
      <c r="IY5" s="735"/>
      <c r="IZ5" s="735"/>
      <c r="JA5" s="735"/>
      <c r="JB5" s="735"/>
      <c r="JC5" s="735"/>
      <c r="JD5" s="735"/>
      <c r="JE5" s="735"/>
      <c r="JF5" s="735"/>
      <c r="JG5" s="735"/>
      <c r="JH5" s="735"/>
      <c r="JI5" s="735"/>
      <c r="JJ5" s="735"/>
      <c r="JK5" s="735"/>
      <c r="JL5" s="735"/>
      <c r="JM5" s="735"/>
      <c r="JN5" s="735"/>
      <c r="JO5" s="735"/>
      <c r="JP5" s="736"/>
      <c r="JR5" s="908"/>
      <c r="JS5" s="909"/>
      <c r="JT5" s="909"/>
      <c r="JU5" s="909"/>
      <c r="JV5" s="909"/>
      <c r="JW5" s="910"/>
      <c r="JX5" s="734"/>
      <c r="JY5" s="735"/>
      <c r="JZ5" s="735"/>
      <c r="KA5" s="736"/>
      <c r="KB5" s="366"/>
      <c r="KC5" s="967"/>
      <c r="KD5" s="968"/>
      <c r="KE5" s="968"/>
      <c r="KF5" s="968"/>
      <c r="KG5" s="754"/>
      <c r="KH5" s="754"/>
      <c r="KI5" s="871"/>
      <c r="KK5" s="893"/>
      <c r="KL5" s="904"/>
      <c r="KM5" s="894"/>
      <c r="KN5" s="734"/>
      <c r="KO5" s="735"/>
      <c r="KP5" s="735"/>
      <c r="KQ5" s="735"/>
      <c r="KR5" s="735"/>
      <c r="KS5" s="735"/>
      <c r="KT5" s="735"/>
      <c r="KU5" s="735"/>
      <c r="KV5" s="735"/>
      <c r="KW5" s="735"/>
      <c r="KX5" s="735"/>
      <c r="KY5" s="735"/>
      <c r="KZ5" s="735"/>
      <c r="LA5" s="735"/>
      <c r="LB5" s="735"/>
      <c r="LC5" s="735"/>
      <c r="LD5" s="735"/>
      <c r="LE5" s="735"/>
      <c r="LF5" s="735"/>
      <c r="LG5" s="735"/>
      <c r="LH5" s="735"/>
      <c r="LI5" s="735"/>
      <c r="LJ5" s="735"/>
      <c r="LK5" s="735"/>
      <c r="LL5" s="735"/>
      <c r="LM5" s="735"/>
      <c r="LN5" s="735"/>
      <c r="LO5" s="735"/>
      <c r="LP5" s="735"/>
      <c r="LQ5" s="735"/>
      <c r="LR5" s="735"/>
      <c r="LS5" s="735"/>
      <c r="LT5" s="735"/>
      <c r="LU5" s="735"/>
      <c r="LV5" s="735"/>
      <c r="LW5" s="736"/>
      <c r="LY5" s="908"/>
      <c r="LZ5" s="909"/>
      <c r="MA5" s="909"/>
      <c r="MB5" s="909"/>
      <c r="MC5" s="909"/>
      <c r="MD5" s="910"/>
      <c r="ME5" s="734"/>
      <c r="MF5" s="735"/>
      <c r="MG5" s="735"/>
      <c r="MH5" s="736"/>
      <c r="MI5" s="366"/>
      <c r="MJ5" s="967"/>
      <c r="MK5" s="968"/>
      <c r="ML5" s="968"/>
      <c r="MM5" s="968"/>
      <c r="MN5" s="754"/>
      <c r="MO5" s="754"/>
      <c r="MP5" s="871"/>
      <c r="MR5" s="893"/>
      <c r="MS5" s="904"/>
      <c r="MT5" s="894"/>
      <c r="MU5" s="734"/>
      <c r="MV5" s="735"/>
      <c r="MW5" s="735"/>
      <c r="MX5" s="735"/>
      <c r="MY5" s="735"/>
      <c r="MZ5" s="735"/>
      <c r="NA5" s="735"/>
      <c r="NB5" s="735"/>
      <c r="NC5" s="735"/>
      <c r="ND5" s="735"/>
      <c r="NE5" s="735"/>
      <c r="NF5" s="735"/>
      <c r="NG5" s="735"/>
      <c r="NH5" s="735"/>
      <c r="NI5" s="735"/>
      <c r="NJ5" s="735"/>
      <c r="NK5" s="735"/>
      <c r="NL5" s="735"/>
      <c r="NM5" s="735"/>
      <c r="NN5" s="735"/>
      <c r="NO5" s="735"/>
      <c r="NP5" s="735"/>
      <c r="NQ5" s="735"/>
      <c r="NR5" s="735"/>
      <c r="NS5" s="735"/>
      <c r="NT5" s="735"/>
      <c r="NU5" s="735"/>
      <c r="NV5" s="735"/>
      <c r="NW5" s="735"/>
      <c r="NX5" s="735"/>
      <c r="NY5" s="735"/>
      <c r="NZ5" s="735"/>
      <c r="OA5" s="735"/>
      <c r="OB5" s="735"/>
      <c r="OC5" s="735"/>
      <c r="OD5" s="736"/>
      <c r="OF5" s="908"/>
      <c r="OG5" s="909"/>
      <c r="OH5" s="909"/>
      <c r="OI5" s="909"/>
      <c r="OJ5" s="909"/>
      <c r="OK5" s="910"/>
      <c r="OL5" s="734"/>
      <c r="OM5" s="735"/>
      <c r="ON5" s="735"/>
      <c r="OO5" s="736"/>
      <c r="OP5" s="366"/>
      <c r="OQ5" s="967"/>
      <c r="OR5" s="968"/>
      <c r="OS5" s="968"/>
      <c r="OT5" s="968"/>
      <c r="OU5" s="754"/>
      <c r="OV5" s="754"/>
      <c r="OW5" s="871"/>
      <c r="OY5" s="893"/>
      <c r="OZ5" s="904"/>
      <c r="PA5" s="894"/>
      <c r="PB5" s="734"/>
      <c r="PC5" s="735"/>
      <c r="PD5" s="735"/>
      <c r="PE5" s="735"/>
      <c r="PF5" s="735"/>
      <c r="PG5" s="735"/>
      <c r="PH5" s="735"/>
      <c r="PI5" s="735"/>
      <c r="PJ5" s="735"/>
      <c r="PK5" s="735"/>
      <c r="PL5" s="735"/>
      <c r="PM5" s="735"/>
      <c r="PN5" s="735"/>
      <c r="PO5" s="735"/>
      <c r="PP5" s="735"/>
      <c r="PQ5" s="735"/>
      <c r="PR5" s="735"/>
      <c r="PS5" s="735"/>
      <c r="PT5" s="735"/>
      <c r="PU5" s="735"/>
      <c r="PV5" s="735"/>
      <c r="PW5" s="735"/>
      <c r="PX5" s="735"/>
      <c r="PY5" s="735"/>
      <c r="PZ5" s="735"/>
      <c r="QA5" s="735"/>
      <c r="QB5" s="735"/>
      <c r="QC5" s="735"/>
      <c r="QD5" s="735"/>
      <c r="QE5" s="735"/>
      <c r="QF5" s="735"/>
      <c r="QG5" s="735"/>
      <c r="QH5" s="735"/>
      <c r="QI5" s="735"/>
      <c r="QJ5" s="735"/>
      <c r="QK5" s="736"/>
      <c r="QM5" s="908"/>
      <c r="QN5" s="909"/>
      <c r="QO5" s="909"/>
      <c r="QP5" s="909"/>
      <c r="QQ5" s="909"/>
      <c r="QR5" s="910"/>
      <c r="QS5" s="734"/>
      <c r="QT5" s="735"/>
      <c r="QU5" s="735"/>
      <c r="QV5" s="736"/>
      <c r="QW5" s="366"/>
      <c r="QX5" s="967"/>
      <c r="QY5" s="968"/>
      <c r="QZ5" s="968"/>
      <c r="RA5" s="968"/>
      <c r="RB5" s="754"/>
      <c r="RC5" s="754"/>
      <c r="RD5" s="871"/>
      <c r="RF5" s="893"/>
      <c r="RG5" s="904"/>
      <c r="RH5" s="894"/>
      <c r="RI5" s="734"/>
      <c r="RJ5" s="735"/>
      <c r="RK5" s="735"/>
      <c r="RL5" s="735"/>
      <c r="RM5" s="735"/>
      <c r="RN5" s="735"/>
      <c r="RO5" s="735"/>
      <c r="RP5" s="735"/>
      <c r="RQ5" s="735"/>
      <c r="RR5" s="735"/>
      <c r="RS5" s="735"/>
      <c r="RT5" s="735"/>
      <c r="RU5" s="735"/>
      <c r="RV5" s="735"/>
      <c r="RW5" s="735"/>
      <c r="RX5" s="735"/>
      <c r="RY5" s="735"/>
      <c r="RZ5" s="735"/>
      <c r="SA5" s="735"/>
      <c r="SB5" s="735"/>
      <c r="SC5" s="735"/>
      <c r="SD5" s="735"/>
      <c r="SE5" s="735"/>
      <c r="SF5" s="735"/>
      <c r="SG5" s="735"/>
      <c r="SH5" s="735"/>
      <c r="SI5" s="735"/>
      <c r="SJ5" s="735"/>
      <c r="SK5" s="735"/>
      <c r="SL5" s="735"/>
      <c r="SM5" s="735"/>
      <c r="SN5" s="735"/>
      <c r="SO5" s="735"/>
      <c r="SP5" s="735"/>
      <c r="SQ5" s="735"/>
      <c r="SR5" s="736"/>
      <c r="ST5" s="908"/>
      <c r="SU5" s="909"/>
      <c r="SV5" s="909"/>
      <c r="SW5" s="909"/>
      <c r="SX5" s="909"/>
      <c r="SY5" s="910"/>
      <c r="SZ5" s="734"/>
      <c r="TA5" s="735"/>
      <c r="TB5" s="735"/>
      <c r="TC5" s="736"/>
      <c r="TD5" s="366"/>
      <c r="TE5" s="967"/>
      <c r="TF5" s="968"/>
      <c r="TG5" s="968"/>
      <c r="TH5" s="968"/>
      <c r="TI5" s="754"/>
      <c r="TJ5" s="754"/>
      <c r="TK5" s="871"/>
      <c r="TM5" s="893"/>
      <c r="TN5" s="904"/>
      <c r="TO5" s="894"/>
      <c r="TP5" s="734"/>
      <c r="TQ5" s="735"/>
      <c r="TR5" s="735"/>
      <c r="TS5" s="735"/>
      <c r="TT5" s="735"/>
      <c r="TU5" s="735"/>
      <c r="TV5" s="735"/>
      <c r="TW5" s="735"/>
      <c r="TX5" s="735"/>
      <c r="TY5" s="735"/>
      <c r="TZ5" s="735"/>
      <c r="UA5" s="735"/>
      <c r="UB5" s="735"/>
      <c r="UC5" s="735"/>
      <c r="UD5" s="735"/>
      <c r="UE5" s="735"/>
      <c r="UF5" s="735"/>
      <c r="UG5" s="735"/>
      <c r="UH5" s="735"/>
      <c r="UI5" s="735"/>
      <c r="UJ5" s="735"/>
      <c r="UK5" s="735"/>
      <c r="UL5" s="735"/>
      <c r="UM5" s="735"/>
      <c r="UN5" s="735"/>
      <c r="UO5" s="735"/>
      <c r="UP5" s="735"/>
      <c r="UQ5" s="735"/>
      <c r="UR5" s="735"/>
      <c r="US5" s="735"/>
      <c r="UT5" s="735"/>
      <c r="UU5" s="735"/>
      <c r="UV5" s="735"/>
      <c r="UW5" s="735"/>
      <c r="UX5" s="735"/>
      <c r="UY5" s="736"/>
      <c r="VA5" s="908"/>
      <c r="VB5" s="909"/>
      <c r="VC5" s="909"/>
      <c r="VD5" s="909"/>
      <c r="VE5" s="909"/>
      <c r="VF5" s="910"/>
      <c r="VG5" s="734"/>
      <c r="VH5" s="735"/>
      <c r="VI5" s="735"/>
      <c r="VJ5" s="736"/>
      <c r="VK5" s="366"/>
      <c r="VL5" s="967"/>
      <c r="VM5" s="968"/>
      <c r="VN5" s="968"/>
      <c r="VO5" s="968"/>
      <c r="VP5" s="754"/>
      <c r="VQ5" s="754"/>
      <c r="VR5" s="871"/>
      <c r="VT5" s="893"/>
      <c r="VU5" s="904"/>
      <c r="VV5" s="894"/>
      <c r="VW5" s="734"/>
      <c r="VX5" s="735"/>
      <c r="VY5" s="735"/>
      <c r="VZ5" s="735"/>
      <c r="WA5" s="735"/>
      <c r="WB5" s="735"/>
      <c r="WC5" s="735"/>
      <c r="WD5" s="735"/>
      <c r="WE5" s="735"/>
      <c r="WF5" s="735"/>
      <c r="WG5" s="735"/>
      <c r="WH5" s="735"/>
      <c r="WI5" s="735"/>
      <c r="WJ5" s="735"/>
      <c r="WK5" s="735"/>
      <c r="WL5" s="735"/>
      <c r="WM5" s="735"/>
      <c r="WN5" s="735"/>
      <c r="WO5" s="735"/>
      <c r="WP5" s="735"/>
      <c r="WQ5" s="735"/>
      <c r="WR5" s="735"/>
      <c r="WS5" s="735"/>
      <c r="WT5" s="735"/>
      <c r="WU5" s="735"/>
      <c r="WV5" s="735"/>
      <c r="WW5" s="735"/>
      <c r="WX5" s="735"/>
      <c r="WY5" s="735"/>
      <c r="WZ5" s="735"/>
      <c r="XA5" s="735"/>
      <c r="XB5" s="735"/>
      <c r="XC5" s="735"/>
      <c r="XD5" s="735"/>
      <c r="XE5" s="735"/>
      <c r="XF5" s="736"/>
      <c r="XH5" s="908"/>
      <c r="XI5" s="909"/>
      <c r="XJ5" s="909"/>
      <c r="XK5" s="909"/>
      <c r="XL5" s="909"/>
      <c r="XM5" s="910"/>
      <c r="XN5" s="734"/>
      <c r="XO5" s="735"/>
      <c r="XP5" s="735"/>
      <c r="XQ5" s="736"/>
      <c r="XR5" s="366"/>
      <c r="XS5" s="967"/>
      <c r="XT5" s="968"/>
      <c r="XU5" s="968"/>
      <c r="XV5" s="968"/>
      <c r="XW5" s="754"/>
      <c r="XX5" s="754"/>
      <c r="XY5" s="871"/>
      <c r="YA5" s="893"/>
      <c r="YB5" s="904"/>
      <c r="YC5" s="894"/>
      <c r="YD5" s="734"/>
      <c r="YE5" s="735"/>
      <c r="YF5" s="735"/>
      <c r="YG5" s="735"/>
      <c r="YH5" s="735"/>
      <c r="YI5" s="735"/>
      <c r="YJ5" s="735"/>
      <c r="YK5" s="735"/>
      <c r="YL5" s="735"/>
      <c r="YM5" s="735"/>
      <c r="YN5" s="735"/>
      <c r="YO5" s="735"/>
      <c r="YP5" s="735"/>
      <c r="YQ5" s="735"/>
      <c r="YR5" s="735"/>
      <c r="YS5" s="735"/>
      <c r="YT5" s="735"/>
      <c r="YU5" s="735"/>
      <c r="YV5" s="735"/>
      <c r="YW5" s="735"/>
      <c r="YX5" s="735"/>
      <c r="YY5" s="735"/>
      <c r="YZ5" s="735"/>
      <c r="ZA5" s="735"/>
      <c r="ZB5" s="735"/>
      <c r="ZC5" s="735"/>
      <c r="ZD5" s="735"/>
      <c r="ZE5" s="735"/>
      <c r="ZF5" s="735"/>
      <c r="ZG5" s="735"/>
      <c r="ZH5" s="735"/>
      <c r="ZI5" s="735"/>
      <c r="ZJ5" s="735"/>
      <c r="ZK5" s="735"/>
      <c r="ZL5" s="735"/>
      <c r="ZM5" s="736"/>
      <c r="ZO5" s="908"/>
      <c r="ZP5" s="909"/>
      <c r="ZQ5" s="909"/>
      <c r="ZR5" s="909"/>
      <c r="ZS5" s="909"/>
      <c r="ZT5" s="910"/>
      <c r="ZU5" s="734"/>
      <c r="ZV5" s="735"/>
      <c r="ZW5" s="735"/>
      <c r="ZX5" s="736"/>
      <c r="ZY5" s="366"/>
      <c r="ZZ5" s="967"/>
      <c r="AAA5" s="968"/>
      <c r="AAB5" s="968"/>
      <c r="AAC5" s="968"/>
      <c r="AAD5" s="754"/>
      <c r="AAE5" s="754"/>
      <c r="AAF5" s="871"/>
      <c r="AAH5" s="893"/>
      <c r="AAI5" s="904"/>
      <c r="AAJ5" s="894"/>
      <c r="AAK5" s="734"/>
      <c r="AAL5" s="735"/>
      <c r="AAM5" s="735"/>
      <c r="AAN5" s="735"/>
      <c r="AAO5" s="735"/>
      <c r="AAP5" s="735"/>
      <c r="AAQ5" s="735"/>
      <c r="AAR5" s="735"/>
      <c r="AAS5" s="735"/>
      <c r="AAT5" s="735"/>
      <c r="AAU5" s="735"/>
      <c r="AAV5" s="735"/>
      <c r="AAW5" s="735"/>
      <c r="AAX5" s="735"/>
      <c r="AAY5" s="735"/>
      <c r="AAZ5" s="735"/>
      <c r="ABA5" s="735"/>
      <c r="ABB5" s="735"/>
      <c r="ABC5" s="735"/>
      <c r="ABD5" s="735"/>
      <c r="ABE5" s="735"/>
      <c r="ABF5" s="735"/>
      <c r="ABG5" s="735"/>
      <c r="ABH5" s="735"/>
      <c r="ABI5" s="735"/>
      <c r="ABJ5" s="735"/>
      <c r="ABK5" s="735"/>
      <c r="ABL5" s="735"/>
      <c r="ABM5" s="735"/>
      <c r="ABN5" s="735"/>
      <c r="ABO5" s="735"/>
      <c r="ABP5" s="735"/>
      <c r="ABQ5" s="735"/>
      <c r="ABR5" s="735"/>
      <c r="ABS5" s="735"/>
      <c r="ABT5" s="736"/>
      <c r="ABV5" s="908"/>
      <c r="ABW5" s="909"/>
      <c r="ABX5" s="909"/>
      <c r="ABY5" s="909"/>
      <c r="ABZ5" s="909"/>
      <c r="ACA5" s="910"/>
      <c r="ACB5" s="734"/>
      <c r="ACC5" s="735"/>
      <c r="ACD5" s="735"/>
      <c r="ACE5" s="736"/>
      <c r="ACF5" s="366"/>
      <c r="ACG5" s="967"/>
      <c r="ACH5" s="968"/>
      <c r="ACI5" s="968"/>
      <c r="ACJ5" s="968"/>
      <c r="ACK5" s="754"/>
      <c r="ACL5" s="754"/>
      <c r="ACM5" s="871"/>
      <c r="ACO5" s="893"/>
      <c r="ACP5" s="904"/>
      <c r="ACQ5" s="894"/>
      <c r="ACR5" s="734"/>
      <c r="ACS5" s="735"/>
      <c r="ACT5" s="735"/>
      <c r="ACU5" s="735"/>
      <c r="ACV5" s="735"/>
      <c r="ACW5" s="735"/>
      <c r="ACX5" s="735"/>
      <c r="ACY5" s="735"/>
      <c r="ACZ5" s="735"/>
      <c r="ADA5" s="735"/>
      <c r="ADB5" s="735"/>
      <c r="ADC5" s="735"/>
      <c r="ADD5" s="735"/>
      <c r="ADE5" s="735"/>
      <c r="ADF5" s="735"/>
      <c r="ADG5" s="735"/>
      <c r="ADH5" s="735"/>
      <c r="ADI5" s="735"/>
      <c r="ADJ5" s="735"/>
      <c r="ADK5" s="735"/>
      <c r="ADL5" s="735"/>
      <c r="ADM5" s="735"/>
      <c r="ADN5" s="735"/>
      <c r="ADO5" s="735"/>
      <c r="ADP5" s="735"/>
      <c r="ADQ5" s="735"/>
      <c r="ADR5" s="735"/>
      <c r="ADS5" s="735"/>
      <c r="ADT5" s="735"/>
      <c r="ADU5" s="735"/>
      <c r="ADV5" s="735"/>
      <c r="ADW5" s="735"/>
      <c r="ADX5" s="735"/>
      <c r="ADY5" s="735"/>
      <c r="ADZ5" s="735"/>
      <c r="AEA5" s="736"/>
      <c r="AEC5" s="908"/>
      <c r="AED5" s="909"/>
      <c r="AEE5" s="909"/>
      <c r="AEF5" s="909"/>
      <c r="AEG5" s="909"/>
      <c r="AEH5" s="910"/>
      <c r="AEI5" s="734"/>
      <c r="AEJ5" s="735"/>
      <c r="AEK5" s="735"/>
      <c r="AEL5" s="736"/>
      <c r="AEM5" s="366"/>
      <c r="AEN5" s="967"/>
      <c r="AEO5" s="968"/>
      <c r="AEP5" s="968"/>
      <c r="AEQ5" s="968"/>
      <c r="AER5" s="754"/>
      <c r="AES5" s="754"/>
      <c r="AET5" s="871"/>
      <c r="AEV5" s="893"/>
      <c r="AEW5" s="904"/>
      <c r="AEX5" s="894"/>
      <c r="AEY5" s="734"/>
      <c r="AEZ5" s="735"/>
      <c r="AFA5" s="735"/>
      <c r="AFB5" s="735"/>
      <c r="AFC5" s="735"/>
      <c r="AFD5" s="735"/>
      <c r="AFE5" s="735"/>
      <c r="AFF5" s="735"/>
      <c r="AFG5" s="735"/>
      <c r="AFH5" s="735"/>
      <c r="AFI5" s="735"/>
      <c r="AFJ5" s="735"/>
      <c r="AFK5" s="735"/>
      <c r="AFL5" s="735"/>
      <c r="AFM5" s="735"/>
      <c r="AFN5" s="735"/>
      <c r="AFO5" s="735"/>
      <c r="AFP5" s="735"/>
      <c r="AFQ5" s="735"/>
      <c r="AFR5" s="735"/>
      <c r="AFS5" s="735"/>
      <c r="AFT5" s="735"/>
      <c r="AFU5" s="735"/>
      <c r="AFV5" s="735"/>
      <c r="AFW5" s="735"/>
      <c r="AFX5" s="735"/>
      <c r="AFY5" s="735"/>
      <c r="AFZ5" s="735"/>
      <c r="AGA5" s="735"/>
      <c r="AGB5" s="735"/>
      <c r="AGC5" s="735"/>
      <c r="AGD5" s="735"/>
      <c r="AGE5" s="735"/>
      <c r="AGF5" s="735"/>
      <c r="AGG5" s="735"/>
      <c r="AGH5" s="736"/>
      <c r="AGJ5" s="908"/>
      <c r="AGK5" s="909"/>
      <c r="AGL5" s="909"/>
      <c r="AGM5" s="909"/>
      <c r="AGN5" s="909"/>
      <c r="AGO5" s="910"/>
      <c r="AGP5" s="734"/>
      <c r="AGQ5" s="735"/>
      <c r="AGR5" s="735"/>
      <c r="AGS5" s="736"/>
      <c r="AGT5" s="366"/>
      <c r="AGU5" s="967"/>
      <c r="AGV5" s="968"/>
      <c r="AGW5" s="968"/>
      <c r="AGX5" s="968"/>
      <c r="AGY5" s="754"/>
      <c r="AGZ5" s="754"/>
      <c r="AHA5" s="871"/>
      <c r="AHC5" s="893"/>
      <c r="AHD5" s="904"/>
      <c r="AHE5" s="894"/>
      <c r="AHF5" s="734"/>
      <c r="AHG5" s="735"/>
      <c r="AHH5" s="735"/>
      <c r="AHI5" s="735"/>
      <c r="AHJ5" s="735"/>
      <c r="AHK5" s="735"/>
      <c r="AHL5" s="735"/>
      <c r="AHM5" s="735"/>
      <c r="AHN5" s="735"/>
      <c r="AHO5" s="735"/>
      <c r="AHP5" s="735"/>
      <c r="AHQ5" s="735"/>
      <c r="AHR5" s="735"/>
      <c r="AHS5" s="735"/>
      <c r="AHT5" s="735"/>
      <c r="AHU5" s="735"/>
      <c r="AHV5" s="735"/>
      <c r="AHW5" s="735"/>
      <c r="AHX5" s="735"/>
      <c r="AHY5" s="735"/>
      <c r="AHZ5" s="735"/>
      <c r="AIA5" s="735"/>
      <c r="AIB5" s="735"/>
      <c r="AIC5" s="735"/>
      <c r="AID5" s="735"/>
      <c r="AIE5" s="735"/>
      <c r="AIF5" s="735"/>
      <c r="AIG5" s="735"/>
      <c r="AIH5" s="735"/>
      <c r="AII5" s="735"/>
      <c r="AIJ5" s="735"/>
      <c r="AIK5" s="735"/>
      <c r="AIL5" s="735"/>
      <c r="AIM5" s="735"/>
      <c r="AIN5" s="735"/>
      <c r="AIO5" s="736"/>
      <c r="AIQ5" s="908"/>
      <c r="AIR5" s="909"/>
      <c r="AIS5" s="909"/>
      <c r="AIT5" s="909"/>
      <c r="AIU5" s="909"/>
      <c r="AIV5" s="910"/>
      <c r="AIW5" s="734"/>
      <c r="AIX5" s="735"/>
      <c r="AIY5" s="735"/>
      <c r="AIZ5" s="736"/>
      <c r="AJA5" s="366"/>
      <c r="AJB5" s="967"/>
      <c r="AJC5" s="968"/>
      <c r="AJD5" s="968"/>
      <c r="AJE5" s="968"/>
      <c r="AJF5" s="754"/>
      <c r="AJG5" s="754"/>
      <c r="AJH5" s="871"/>
      <c r="AJJ5" s="893"/>
      <c r="AJK5" s="904"/>
      <c r="AJL5" s="894"/>
      <c r="AJM5" s="734"/>
      <c r="AJN5" s="735"/>
      <c r="AJO5" s="735"/>
      <c r="AJP5" s="735"/>
      <c r="AJQ5" s="735"/>
      <c r="AJR5" s="735"/>
      <c r="AJS5" s="735"/>
      <c r="AJT5" s="735"/>
      <c r="AJU5" s="735"/>
      <c r="AJV5" s="735"/>
      <c r="AJW5" s="735"/>
      <c r="AJX5" s="735"/>
      <c r="AJY5" s="735"/>
      <c r="AJZ5" s="735"/>
      <c r="AKA5" s="735"/>
      <c r="AKB5" s="735"/>
      <c r="AKC5" s="735"/>
      <c r="AKD5" s="735"/>
      <c r="AKE5" s="735"/>
      <c r="AKF5" s="735"/>
      <c r="AKG5" s="735"/>
      <c r="AKH5" s="735"/>
      <c r="AKI5" s="735"/>
      <c r="AKJ5" s="735"/>
      <c r="AKK5" s="735"/>
      <c r="AKL5" s="735"/>
      <c r="AKM5" s="735"/>
      <c r="AKN5" s="735"/>
      <c r="AKO5" s="735"/>
      <c r="AKP5" s="735"/>
      <c r="AKQ5" s="735"/>
      <c r="AKR5" s="735"/>
      <c r="AKS5" s="735"/>
      <c r="AKT5" s="735"/>
      <c r="AKU5" s="735"/>
      <c r="AKV5" s="736"/>
      <c r="AKX5" s="908"/>
      <c r="AKY5" s="909"/>
      <c r="AKZ5" s="909"/>
      <c r="ALA5" s="909"/>
      <c r="ALB5" s="909"/>
      <c r="ALC5" s="910"/>
      <c r="ALD5" s="734"/>
      <c r="ALE5" s="735"/>
      <c r="ALF5" s="735"/>
      <c r="ALG5" s="736"/>
      <c r="ALH5" s="366"/>
      <c r="ALI5" s="967"/>
      <c r="ALJ5" s="968"/>
      <c r="ALK5" s="968"/>
      <c r="ALL5" s="968"/>
      <c r="ALM5" s="754"/>
      <c r="ALN5" s="754"/>
      <c r="ALO5" s="871"/>
      <c r="ALQ5" s="893"/>
      <c r="ALR5" s="904"/>
      <c r="ALS5" s="894"/>
      <c r="ALT5" s="734"/>
      <c r="ALU5" s="735"/>
      <c r="ALV5" s="735"/>
      <c r="ALW5" s="735"/>
      <c r="ALX5" s="735"/>
      <c r="ALY5" s="735"/>
      <c r="ALZ5" s="735"/>
      <c r="AMA5" s="735"/>
      <c r="AMB5" s="735"/>
      <c r="AMC5" s="735"/>
      <c r="AMD5" s="735"/>
      <c r="AME5" s="735"/>
      <c r="AMF5" s="735"/>
      <c r="AMG5" s="735"/>
      <c r="AMH5" s="735"/>
      <c r="AMI5" s="735"/>
      <c r="AMJ5" s="735"/>
      <c r="AMK5" s="735"/>
      <c r="AML5" s="735"/>
      <c r="AMM5" s="735"/>
      <c r="AMN5" s="735"/>
      <c r="AMO5" s="735"/>
      <c r="AMP5" s="735"/>
      <c r="AMQ5" s="735"/>
      <c r="AMR5" s="735"/>
      <c r="AMS5" s="735"/>
      <c r="AMT5" s="735"/>
      <c r="AMU5" s="735"/>
      <c r="AMV5" s="735"/>
      <c r="AMW5" s="735"/>
      <c r="AMX5" s="735"/>
      <c r="AMY5" s="735"/>
      <c r="AMZ5" s="735"/>
      <c r="ANA5" s="735"/>
      <c r="ANB5" s="735"/>
      <c r="ANC5" s="736"/>
      <c r="ANE5" s="908"/>
      <c r="ANF5" s="909"/>
      <c r="ANG5" s="909"/>
      <c r="ANH5" s="909"/>
      <c r="ANI5" s="909"/>
      <c r="ANJ5" s="910"/>
      <c r="ANK5" s="734"/>
      <c r="ANL5" s="735"/>
      <c r="ANM5" s="735"/>
      <c r="ANN5" s="736"/>
      <c r="ANO5" s="366"/>
      <c r="ANP5" s="967"/>
      <c r="ANQ5" s="968"/>
      <c r="ANR5" s="968"/>
      <c r="ANS5" s="968"/>
      <c r="ANT5" s="754"/>
      <c r="ANU5" s="754"/>
      <c r="ANV5" s="871"/>
      <c r="ANX5" s="893"/>
      <c r="ANY5" s="904"/>
      <c r="ANZ5" s="894"/>
      <c r="AOA5" s="734"/>
      <c r="AOB5" s="735"/>
      <c r="AOC5" s="735"/>
      <c r="AOD5" s="735"/>
      <c r="AOE5" s="735"/>
      <c r="AOF5" s="735"/>
      <c r="AOG5" s="735"/>
      <c r="AOH5" s="735"/>
      <c r="AOI5" s="735"/>
      <c r="AOJ5" s="735"/>
      <c r="AOK5" s="735"/>
      <c r="AOL5" s="735"/>
      <c r="AOM5" s="735"/>
      <c r="AON5" s="735"/>
      <c r="AOO5" s="735"/>
      <c r="AOP5" s="735"/>
      <c r="AOQ5" s="735"/>
      <c r="AOR5" s="735"/>
      <c r="AOS5" s="735"/>
      <c r="AOT5" s="735"/>
      <c r="AOU5" s="735"/>
      <c r="AOV5" s="735"/>
      <c r="AOW5" s="735"/>
      <c r="AOX5" s="735"/>
      <c r="AOY5" s="735"/>
      <c r="AOZ5" s="735"/>
      <c r="APA5" s="735"/>
      <c r="APB5" s="735"/>
      <c r="APC5" s="735"/>
      <c r="APD5" s="735"/>
      <c r="APE5" s="735"/>
      <c r="APF5" s="735"/>
      <c r="APG5" s="735"/>
      <c r="APH5" s="735"/>
      <c r="API5" s="735"/>
      <c r="APJ5" s="736"/>
      <c r="APL5" s="908"/>
      <c r="APM5" s="909"/>
      <c r="APN5" s="909"/>
      <c r="APO5" s="909"/>
      <c r="APP5" s="909"/>
      <c r="APQ5" s="910"/>
      <c r="APR5" s="734"/>
      <c r="APS5" s="735"/>
      <c r="APT5" s="735"/>
      <c r="APU5" s="736"/>
      <c r="APV5" s="366"/>
      <c r="APW5" s="967"/>
      <c r="APX5" s="968"/>
      <c r="APY5" s="968"/>
      <c r="APZ5" s="968"/>
      <c r="AQA5" s="754"/>
      <c r="AQB5" s="754"/>
      <c r="AQC5" s="871"/>
      <c r="AQE5" s="893"/>
      <c r="AQF5" s="904"/>
      <c r="AQG5" s="894"/>
      <c r="AQH5" s="734"/>
      <c r="AQI5" s="735"/>
      <c r="AQJ5" s="735"/>
      <c r="AQK5" s="735"/>
      <c r="AQL5" s="735"/>
      <c r="AQM5" s="735"/>
      <c r="AQN5" s="735"/>
      <c r="AQO5" s="735"/>
      <c r="AQP5" s="735"/>
      <c r="AQQ5" s="735"/>
      <c r="AQR5" s="735"/>
      <c r="AQS5" s="735"/>
      <c r="AQT5" s="735"/>
      <c r="AQU5" s="735"/>
      <c r="AQV5" s="735"/>
      <c r="AQW5" s="735"/>
      <c r="AQX5" s="735"/>
      <c r="AQY5" s="735"/>
      <c r="AQZ5" s="735"/>
      <c r="ARA5" s="735"/>
      <c r="ARB5" s="735"/>
      <c r="ARC5" s="735"/>
      <c r="ARD5" s="735"/>
      <c r="ARE5" s="735"/>
      <c r="ARF5" s="735"/>
      <c r="ARG5" s="735"/>
      <c r="ARH5" s="735"/>
      <c r="ARI5" s="735"/>
      <c r="ARJ5" s="735"/>
      <c r="ARK5" s="735"/>
      <c r="ARL5" s="735"/>
      <c r="ARM5" s="735"/>
      <c r="ARN5" s="735"/>
      <c r="ARO5" s="735"/>
      <c r="ARP5" s="735"/>
      <c r="ARQ5" s="736"/>
      <c r="ARS5" s="908"/>
      <c r="ART5" s="909"/>
      <c r="ARU5" s="909"/>
      <c r="ARV5" s="909"/>
      <c r="ARW5" s="909"/>
      <c r="ARX5" s="910"/>
      <c r="ARY5" s="734"/>
      <c r="ARZ5" s="735"/>
      <c r="ASA5" s="735"/>
      <c r="ASB5" s="736"/>
      <c r="ASC5" s="366"/>
      <c r="ASD5" s="967"/>
      <c r="ASE5" s="968"/>
      <c r="ASF5" s="968"/>
      <c r="ASG5" s="968"/>
      <c r="ASH5" s="754"/>
      <c r="ASI5" s="754"/>
      <c r="ASJ5" s="871"/>
    </row>
    <row r="6" spans="1:1180" ht="15.75" customHeight="1"/>
    <row r="7" spans="1:1180" ht="26.25" customHeight="1">
      <c r="A7" s="914" t="s">
        <v>282</v>
      </c>
      <c r="B7" s="914"/>
      <c r="C7" s="914"/>
      <c r="D7" s="914"/>
      <c r="E7" s="914"/>
      <c r="F7" s="914"/>
      <c r="G7" s="914"/>
      <c r="H7" s="914"/>
      <c r="I7" s="914"/>
      <c r="J7" s="914"/>
      <c r="K7" s="914"/>
      <c r="L7" s="914"/>
      <c r="M7" s="914"/>
      <c r="N7" s="914"/>
      <c r="O7" s="914"/>
      <c r="P7" s="914"/>
      <c r="Q7" s="914"/>
      <c r="R7" s="914"/>
      <c r="S7" s="914"/>
      <c r="T7" s="914"/>
      <c r="U7" s="914"/>
      <c r="V7" s="914"/>
      <c r="W7" s="914"/>
      <c r="X7" s="914"/>
      <c r="Y7" s="914"/>
      <c r="Z7" s="914"/>
      <c r="AA7" s="914"/>
      <c r="AB7" s="914"/>
      <c r="AC7" s="914"/>
      <c r="AD7" s="914"/>
      <c r="AE7" s="914"/>
      <c r="AF7" s="914"/>
      <c r="AG7" s="914"/>
      <c r="AH7" s="914"/>
      <c r="AI7" s="914"/>
      <c r="AJ7" s="914"/>
      <c r="AK7" s="914"/>
      <c r="AL7" s="914"/>
      <c r="AM7" s="914"/>
      <c r="AN7" s="914"/>
      <c r="AO7" s="914"/>
      <c r="AP7" s="914"/>
      <c r="AQ7" s="914"/>
      <c r="AR7" s="914"/>
      <c r="AS7" s="914"/>
      <c r="AT7" s="914"/>
      <c r="AU7" s="914"/>
      <c r="AV7" s="914"/>
      <c r="AW7" s="914"/>
      <c r="AX7" s="914"/>
      <c r="AY7" s="914"/>
      <c r="AZ7" s="914"/>
      <c r="BA7" s="914"/>
      <c r="BB7" s="914"/>
      <c r="BC7" s="914"/>
      <c r="BD7" s="914"/>
      <c r="BE7" s="914"/>
      <c r="BF7" s="914"/>
      <c r="BG7" s="914"/>
      <c r="BH7" s="914" t="s">
        <v>282</v>
      </c>
      <c r="BI7" s="914"/>
      <c r="BJ7" s="914"/>
      <c r="BK7" s="914"/>
      <c r="BL7" s="914"/>
      <c r="BM7" s="914"/>
      <c r="BN7" s="914"/>
      <c r="BO7" s="914"/>
      <c r="BP7" s="914"/>
      <c r="BQ7" s="914"/>
      <c r="BR7" s="914"/>
      <c r="BS7" s="914"/>
      <c r="BT7" s="914"/>
      <c r="BU7" s="914"/>
      <c r="BV7" s="914"/>
      <c r="BW7" s="914"/>
      <c r="BX7" s="914"/>
      <c r="BY7" s="914"/>
      <c r="BZ7" s="914"/>
      <c r="CA7" s="914"/>
      <c r="CB7" s="914"/>
      <c r="CC7" s="914"/>
      <c r="CD7" s="914"/>
      <c r="CE7" s="914"/>
      <c r="CF7" s="914"/>
      <c r="CG7" s="914"/>
      <c r="CH7" s="914"/>
      <c r="CI7" s="914"/>
      <c r="CJ7" s="914"/>
      <c r="CK7" s="914"/>
      <c r="CL7" s="914"/>
      <c r="CM7" s="914"/>
      <c r="CN7" s="914"/>
      <c r="CO7" s="914"/>
      <c r="CP7" s="914"/>
      <c r="CQ7" s="914"/>
      <c r="CR7" s="914"/>
      <c r="CS7" s="914"/>
      <c r="CT7" s="914"/>
      <c r="CU7" s="914"/>
      <c r="CV7" s="914"/>
      <c r="CW7" s="914"/>
      <c r="CX7" s="914"/>
      <c r="CY7" s="914"/>
      <c r="CZ7" s="914"/>
      <c r="DA7" s="914"/>
      <c r="DB7" s="914"/>
      <c r="DC7" s="914"/>
      <c r="DD7" s="914"/>
      <c r="DE7" s="914"/>
      <c r="DF7" s="914"/>
      <c r="DG7" s="914"/>
      <c r="DH7" s="914"/>
      <c r="DI7" s="914"/>
      <c r="DJ7" s="914"/>
      <c r="DK7" s="914"/>
      <c r="DL7" s="914"/>
      <c r="DM7" s="914"/>
      <c r="DN7" s="914"/>
      <c r="DO7" s="914" t="s">
        <v>282</v>
      </c>
      <c r="DP7" s="914"/>
      <c r="DQ7" s="914"/>
      <c r="DR7" s="914"/>
      <c r="DS7" s="914"/>
      <c r="DT7" s="914"/>
      <c r="DU7" s="914"/>
      <c r="DV7" s="914"/>
      <c r="DW7" s="914"/>
      <c r="DX7" s="914"/>
      <c r="DY7" s="914"/>
      <c r="DZ7" s="914"/>
      <c r="EA7" s="914"/>
      <c r="EB7" s="914"/>
      <c r="EC7" s="914"/>
      <c r="ED7" s="914"/>
      <c r="EE7" s="914"/>
      <c r="EF7" s="914"/>
      <c r="EG7" s="914"/>
      <c r="EH7" s="914"/>
      <c r="EI7" s="914"/>
      <c r="EJ7" s="914"/>
      <c r="EK7" s="914"/>
      <c r="EL7" s="914"/>
      <c r="EM7" s="914"/>
      <c r="EN7" s="914"/>
      <c r="EO7" s="914"/>
      <c r="EP7" s="914"/>
      <c r="EQ7" s="914"/>
      <c r="ER7" s="914"/>
      <c r="ES7" s="914"/>
      <c r="ET7" s="914"/>
      <c r="EU7" s="914"/>
      <c r="EV7" s="914"/>
      <c r="EW7" s="914"/>
      <c r="EX7" s="914"/>
      <c r="EY7" s="914"/>
      <c r="EZ7" s="914"/>
      <c r="FA7" s="914"/>
      <c r="FB7" s="914"/>
      <c r="FC7" s="914"/>
      <c r="FD7" s="914"/>
      <c r="FE7" s="914"/>
      <c r="FF7" s="914"/>
      <c r="FG7" s="914"/>
      <c r="FH7" s="914"/>
      <c r="FI7" s="914"/>
      <c r="FJ7" s="914"/>
      <c r="FK7" s="914"/>
      <c r="FL7" s="914"/>
      <c r="FM7" s="914"/>
      <c r="FN7" s="914"/>
      <c r="FO7" s="914"/>
      <c r="FP7" s="914"/>
      <c r="FQ7" s="914"/>
      <c r="FR7" s="914"/>
      <c r="FS7" s="914"/>
      <c r="FT7" s="914"/>
      <c r="FU7" s="914"/>
      <c r="FV7" s="914" t="s">
        <v>282</v>
      </c>
      <c r="FW7" s="914"/>
      <c r="FX7" s="914"/>
      <c r="FY7" s="914"/>
      <c r="FZ7" s="914"/>
      <c r="GA7" s="914"/>
      <c r="GB7" s="914"/>
      <c r="GC7" s="914"/>
      <c r="GD7" s="914"/>
      <c r="GE7" s="914"/>
      <c r="GF7" s="914"/>
      <c r="GG7" s="914"/>
      <c r="GH7" s="914"/>
      <c r="GI7" s="914"/>
      <c r="GJ7" s="914"/>
      <c r="GK7" s="914"/>
      <c r="GL7" s="914"/>
      <c r="GM7" s="914"/>
      <c r="GN7" s="914"/>
      <c r="GO7" s="914"/>
      <c r="GP7" s="914"/>
      <c r="GQ7" s="914"/>
      <c r="GR7" s="914"/>
      <c r="GS7" s="914"/>
      <c r="GT7" s="914"/>
      <c r="GU7" s="914"/>
      <c r="GV7" s="914"/>
      <c r="GW7" s="914"/>
      <c r="GX7" s="914"/>
      <c r="GY7" s="914"/>
      <c r="GZ7" s="914"/>
      <c r="HA7" s="914"/>
      <c r="HB7" s="914"/>
      <c r="HC7" s="914"/>
      <c r="HD7" s="914"/>
      <c r="HE7" s="914"/>
      <c r="HF7" s="914"/>
      <c r="HG7" s="914"/>
      <c r="HH7" s="914"/>
      <c r="HI7" s="914"/>
      <c r="HJ7" s="914"/>
      <c r="HK7" s="914"/>
      <c r="HL7" s="914"/>
      <c r="HM7" s="914"/>
      <c r="HN7" s="914"/>
      <c r="HO7" s="914"/>
      <c r="HP7" s="914"/>
      <c r="HQ7" s="914"/>
      <c r="HR7" s="914"/>
      <c r="HS7" s="914"/>
      <c r="HT7" s="914"/>
      <c r="HU7" s="914"/>
      <c r="HV7" s="914"/>
      <c r="HW7" s="914"/>
      <c r="HX7" s="914"/>
      <c r="HY7" s="914"/>
      <c r="HZ7" s="914"/>
      <c r="IA7" s="914"/>
      <c r="IB7" s="914"/>
      <c r="IC7" s="914" t="s">
        <v>282</v>
      </c>
      <c r="ID7" s="914"/>
      <c r="IE7" s="914"/>
      <c r="IF7" s="914"/>
      <c r="IG7" s="914"/>
      <c r="IH7" s="914"/>
      <c r="II7" s="914"/>
      <c r="IJ7" s="914"/>
      <c r="IK7" s="914"/>
      <c r="IL7" s="914"/>
      <c r="IM7" s="914"/>
      <c r="IN7" s="914"/>
      <c r="IO7" s="914"/>
      <c r="IP7" s="914"/>
      <c r="IQ7" s="914"/>
      <c r="IR7" s="914"/>
      <c r="IS7" s="914"/>
      <c r="IT7" s="914"/>
      <c r="IU7" s="914"/>
      <c r="IV7" s="914"/>
      <c r="IW7" s="914"/>
      <c r="IX7" s="914"/>
      <c r="IY7" s="914"/>
      <c r="IZ7" s="914"/>
      <c r="JA7" s="914"/>
      <c r="JB7" s="914"/>
      <c r="JC7" s="914"/>
      <c r="JD7" s="914"/>
      <c r="JE7" s="914"/>
      <c r="JF7" s="914"/>
      <c r="JG7" s="914"/>
      <c r="JH7" s="914"/>
      <c r="JI7" s="914"/>
      <c r="JJ7" s="914"/>
      <c r="JK7" s="914"/>
      <c r="JL7" s="914"/>
      <c r="JM7" s="914"/>
      <c r="JN7" s="914"/>
      <c r="JO7" s="914"/>
      <c r="JP7" s="914"/>
      <c r="JQ7" s="914"/>
      <c r="JR7" s="914"/>
      <c r="JS7" s="914"/>
      <c r="JT7" s="914"/>
      <c r="JU7" s="914"/>
      <c r="JV7" s="914"/>
      <c r="JW7" s="914"/>
      <c r="JX7" s="914"/>
      <c r="JY7" s="914"/>
      <c r="JZ7" s="914"/>
      <c r="KA7" s="914"/>
      <c r="KB7" s="914"/>
      <c r="KC7" s="914"/>
      <c r="KD7" s="914"/>
      <c r="KE7" s="914"/>
      <c r="KF7" s="914"/>
      <c r="KG7" s="914"/>
      <c r="KH7" s="914"/>
      <c r="KI7" s="914"/>
      <c r="KJ7" s="914" t="s">
        <v>282</v>
      </c>
      <c r="KK7" s="914"/>
      <c r="KL7" s="914"/>
      <c r="KM7" s="914"/>
      <c r="KN7" s="914"/>
      <c r="KO7" s="914"/>
      <c r="KP7" s="914"/>
      <c r="KQ7" s="914"/>
      <c r="KR7" s="914"/>
      <c r="KS7" s="914"/>
      <c r="KT7" s="914"/>
      <c r="KU7" s="914"/>
      <c r="KV7" s="914"/>
      <c r="KW7" s="914"/>
      <c r="KX7" s="914"/>
      <c r="KY7" s="914"/>
      <c r="KZ7" s="914"/>
      <c r="LA7" s="914"/>
      <c r="LB7" s="914"/>
      <c r="LC7" s="914"/>
      <c r="LD7" s="914"/>
      <c r="LE7" s="914"/>
      <c r="LF7" s="914"/>
      <c r="LG7" s="914"/>
      <c r="LH7" s="914"/>
      <c r="LI7" s="914"/>
      <c r="LJ7" s="914"/>
      <c r="LK7" s="914"/>
      <c r="LL7" s="914"/>
      <c r="LM7" s="914"/>
      <c r="LN7" s="914"/>
      <c r="LO7" s="914"/>
      <c r="LP7" s="914"/>
      <c r="LQ7" s="914"/>
      <c r="LR7" s="914"/>
      <c r="LS7" s="914"/>
      <c r="LT7" s="914"/>
      <c r="LU7" s="914"/>
      <c r="LV7" s="914"/>
      <c r="LW7" s="914"/>
      <c r="LX7" s="914"/>
      <c r="LY7" s="914"/>
      <c r="LZ7" s="914"/>
      <c r="MA7" s="914"/>
      <c r="MB7" s="914"/>
      <c r="MC7" s="914"/>
      <c r="MD7" s="914"/>
      <c r="ME7" s="914"/>
      <c r="MF7" s="914"/>
      <c r="MG7" s="914"/>
      <c r="MH7" s="914"/>
      <c r="MI7" s="914"/>
      <c r="MJ7" s="914"/>
      <c r="MK7" s="914"/>
      <c r="ML7" s="914"/>
      <c r="MM7" s="914"/>
      <c r="MN7" s="914"/>
      <c r="MO7" s="914"/>
      <c r="MP7" s="914"/>
      <c r="MQ7" s="914" t="s">
        <v>282</v>
      </c>
      <c r="MR7" s="914"/>
      <c r="MS7" s="914"/>
      <c r="MT7" s="914"/>
      <c r="MU7" s="914"/>
      <c r="MV7" s="914"/>
      <c r="MW7" s="914"/>
      <c r="MX7" s="914"/>
      <c r="MY7" s="914"/>
      <c r="MZ7" s="914"/>
      <c r="NA7" s="914"/>
      <c r="NB7" s="914"/>
      <c r="NC7" s="914"/>
      <c r="ND7" s="914"/>
      <c r="NE7" s="914"/>
      <c r="NF7" s="914"/>
      <c r="NG7" s="914"/>
      <c r="NH7" s="914"/>
      <c r="NI7" s="914"/>
      <c r="NJ7" s="914"/>
      <c r="NK7" s="914"/>
      <c r="NL7" s="914"/>
      <c r="NM7" s="914"/>
      <c r="NN7" s="914"/>
      <c r="NO7" s="914"/>
      <c r="NP7" s="914"/>
      <c r="NQ7" s="914"/>
      <c r="NR7" s="914"/>
      <c r="NS7" s="914"/>
      <c r="NT7" s="914"/>
      <c r="NU7" s="914"/>
      <c r="NV7" s="914"/>
      <c r="NW7" s="914"/>
      <c r="NX7" s="914"/>
      <c r="NY7" s="914"/>
      <c r="NZ7" s="914"/>
      <c r="OA7" s="914"/>
      <c r="OB7" s="914"/>
      <c r="OC7" s="914"/>
      <c r="OD7" s="914"/>
      <c r="OE7" s="914"/>
      <c r="OF7" s="914"/>
      <c r="OG7" s="914"/>
      <c r="OH7" s="914"/>
      <c r="OI7" s="914"/>
      <c r="OJ7" s="914"/>
      <c r="OK7" s="914"/>
      <c r="OL7" s="914"/>
      <c r="OM7" s="914"/>
      <c r="ON7" s="914"/>
      <c r="OO7" s="914"/>
      <c r="OP7" s="914"/>
      <c r="OQ7" s="914"/>
      <c r="OR7" s="914"/>
      <c r="OS7" s="914"/>
      <c r="OT7" s="914"/>
      <c r="OU7" s="914"/>
      <c r="OV7" s="914"/>
      <c r="OW7" s="914"/>
      <c r="OX7" s="914" t="s">
        <v>282</v>
      </c>
      <c r="OY7" s="914"/>
      <c r="OZ7" s="914"/>
      <c r="PA7" s="914"/>
      <c r="PB7" s="914"/>
      <c r="PC7" s="914"/>
      <c r="PD7" s="914"/>
      <c r="PE7" s="914"/>
      <c r="PF7" s="914"/>
      <c r="PG7" s="914"/>
      <c r="PH7" s="914"/>
      <c r="PI7" s="914"/>
      <c r="PJ7" s="914"/>
      <c r="PK7" s="914"/>
      <c r="PL7" s="914"/>
      <c r="PM7" s="914"/>
      <c r="PN7" s="914"/>
      <c r="PO7" s="914"/>
      <c r="PP7" s="914"/>
      <c r="PQ7" s="914"/>
      <c r="PR7" s="914"/>
      <c r="PS7" s="914"/>
      <c r="PT7" s="914"/>
      <c r="PU7" s="914"/>
      <c r="PV7" s="914"/>
      <c r="PW7" s="914"/>
      <c r="PX7" s="914"/>
      <c r="PY7" s="914"/>
      <c r="PZ7" s="914"/>
      <c r="QA7" s="914"/>
      <c r="QB7" s="914"/>
      <c r="QC7" s="914"/>
      <c r="QD7" s="914"/>
      <c r="QE7" s="914"/>
      <c r="QF7" s="914"/>
      <c r="QG7" s="914"/>
      <c r="QH7" s="914"/>
      <c r="QI7" s="914"/>
      <c r="QJ7" s="914"/>
      <c r="QK7" s="914"/>
      <c r="QL7" s="914"/>
      <c r="QM7" s="914"/>
      <c r="QN7" s="914"/>
      <c r="QO7" s="914"/>
      <c r="QP7" s="914"/>
      <c r="QQ7" s="914"/>
      <c r="QR7" s="914"/>
      <c r="QS7" s="914"/>
      <c r="QT7" s="914"/>
      <c r="QU7" s="914"/>
      <c r="QV7" s="914"/>
      <c r="QW7" s="914"/>
      <c r="QX7" s="914"/>
      <c r="QY7" s="914"/>
      <c r="QZ7" s="914"/>
      <c r="RA7" s="914"/>
      <c r="RB7" s="914"/>
      <c r="RC7" s="914"/>
      <c r="RD7" s="914"/>
      <c r="RE7" s="914" t="s">
        <v>282</v>
      </c>
      <c r="RF7" s="914"/>
      <c r="RG7" s="914"/>
      <c r="RH7" s="914"/>
      <c r="RI7" s="914"/>
      <c r="RJ7" s="914"/>
      <c r="RK7" s="914"/>
      <c r="RL7" s="914"/>
      <c r="RM7" s="914"/>
      <c r="RN7" s="914"/>
      <c r="RO7" s="914"/>
      <c r="RP7" s="914"/>
      <c r="RQ7" s="914"/>
      <c r="RR7" s="914"/>
      <c r="RS7" s="914"/>
      <c r="RT7" s="914"/>
      <c r="RU7" s="914"/>
      <c r="RV7" s="914"/>
      <c r="RW7" s="914"/>
      <c r="RX7" s="914"/>
      <c r="RY7" s="914"/>
      <c r="RZ7" s="914"/>
      <c r="SA7" s="914"/>
      <c r="SB7" s="914"/>
      <c r="SC7" s="914"/>
      <c r="SD7" s="914"/>
      <c r="SE7" s="914"/>
      <c r="SF7" s="914"/>
      <c r="SG7" s="914"/>
      <c r="SH7" s="914"/>
      <c r="SI7" s="914"/>
      <c r="SJ7" s="914"/>
      <c r="SK7" s="914"/>
      <c r="SL7" s="914"/>
      <c r="SM7" s="914"/>
      <c r="SN7" s="914"/>
      <c r="SO7" s="914"/>
      <c r="SP7" s="914"/>
      <c r="SQ7" s="914"/>
      <c r="SR7" s="914"/>
      <c r="SS7" s="914"/>
      <c r="ST7" s="914"/>
      <c r="SU7" s="914"/>
      <c r="SV7" s="914"/>
      <c r="SW7" s="914"/>
      <c r="SX7" s="914"/>
      <c r="SY7" s="914"/>
      <c r="SZ7" s="914"/>
      <c r="TA7" s="914"/>
      <c r="TB7" s="914"/>
      <c r="TC7" s="914"/>
      <c r="TD7" s="914"/>
      <c r="TE7" s="914"/>
      <c r="TF7" s="914"/>
      <c r="TG7" s="914"/>
      <c r="TH7" s="914"/>
      <c r="TI7" s="914"/>
      <c r="TJ7" s="914"/>
      <c r="TK7" s="914"/>
      <c r="TL7" s="914" t="s">
        <v>282</v>
      </c>
      <c r="TM7" s="914"/>
      <c r="TN7" s="914"/>
      <c r="TO7" s="914"/>
      <c r="TP7" s="914"/>
      <c r="TQ7" s="914"/>
      <c r="TR7" s="914"/>
      <c r="TS7" s="914"/>
      <c r="TT7" s="914"/>
      <c r="TU7" s="914"/>
      <c r="TV7" s="914"/>
      <c r="TW7" s="914"/>
      <c r="TX7" s="914"/>
      <c r="TY7" s="914"/>
      <c r="TZ7" s="914"/>
      <c r="UA7" s="914"/>
      <c r="UB7" s="914"/>
      <c r="UC7" s="914"/>
      <c r="UD7" s="914"/>
      <c r="UE7" s="914"/>
      <c r="UF7" s="914"/>
      <c r="UG7" s="914"/>
      <c r="UH7" s="914"/>
      <c r="UI7" s="914"/>
      <c r="UJ7" s="914"/>
      <c r="UK7" s="914"/>
      <c r="UL7" s="914"/>
      <c r="UM7" s="914"/>
      <c r="UN7" s="914"/>
      <c r="UO7" s="914"/>
      <c r="UP7" s="914"/>
      <c r="UQ7" s="914"/>
      <c r="UR7" s="914"/>
      <c r="US7" s="914"/>
      <c r="UT7" s="914"/>
      <c r="UU7" s="914"/>
      <c r="UV7" s="914"/>
      <c r="UW7" s="914"/>
      <c r="UX7" s="914"/>
      <c r="UY7" s="914"/>
      <c r="UZ7" s="914"/>
      <c r="VA7" s="914"/>
      <c r="VB7" s="914"/>
      <c r="VC7" s="914"/>
      <c r="VD7" s="914"/>
      <c r="VE7" s="914"/>
      <c r="VF7" s="914"/>
      <c r="VG7" s="914"/>
      <c r="VH7" s="914"/>
      <c r="VI7" s="914"/>
      <c r="VJ7" s="914"/>
      <c r="VK7" s="914"/>
      <c r="VL7" s="914"/>
      <c r="VM7" s="914"/>
      <c r="VN7" s="914"/>
      <c r="VO7" s="914"/>
      <c r="VP7" s="914"/>
      <c r="VQ7" s="914"/>
      <c r="VR7" s="914"/>
      <c r="VS7" s="914" t="s">
        <v>282</v>
      </c>
      <c r="VT7" s="914"/>
      <c r="VU7" s="914"/>
      <c r="VV7" s="914"/>
      <c r="VW7" s="914"/>
      <c r="VX7" s="914"/>
      <c r="VY7" s="914"/>
      <c r="VZ7" s="914"/>
      <c r="WA7" s="914"/>
      <c r="WB7" s="914"/>
      <c r="WC7" s="914"/>
      <c r="WD7" s="914"/>
      <c r="WE7" s="914"/>
      <c r="WF7" s="914"/>
      <c r="WG7" s="914"/>
      <c r="WH7" s="914"/>
      <c r="WI7" s="914"/>
      <c r="WJ7" s="914"/>
      <c r="WK7" s="914"/>
      <c r="WL7" s="914"/>
      <c r="WM7" s="914"/>
      <c r="WN7" s="914"/>
      <c r="WO7" s="914"/>
      <c r="WP7" s="914"/>
      <c r="WQ7" s="914"/>
      <c r="WR7" s="914"/>
      <c r="WS7" s="914"/>
      <c r="WT7" s="914"/>
      <c r="WU7" s="914"/>
      <c r="WV7" s="914"/>
      <c r="WW7" s="914"/>
      <c r="WX7" s="914"/>
      <c r="WY7" s="914"/>
      <c r="WZ7" s="914"/>
      <c r="XA7" s="914"/>
      <c r="XB7" s="914"/>
      <c r="XC7" s="914"/>
      <c r="XD7" s="914"/>
      <c r="XE7" s="914"/>
      <c r="XF7" s="914"/>
      <c r="XG7" s="914"/>
      <c r="XH7" s="914"/>
      <c r="XI7" s="914"/>
      <c r="XJ7" s="914"/>
      <c r="XK7" s="914"/>
      <c r="XL7" s="914"/>
      <c r="XM7" s="914"/>
      <c r="XN7" s="914"/>
      <c r="XO7" s="914"/>
      <c r="XP7" s="914"/>
      <c r="XQ7" s="914"/>
      <c r="XR7" s="914"/>
      <c r="XS7" s="914"/>
      <c r="XT7" s="914"/>
      <c r="XU7" s="914"/>
      <c r="XV7" s="914"/>
      <c r="XW7" s="914"/>
      <c r="XX7" s="914"/>
      <c r="XY7" s="914"/>
      <c r="XZ7" s="914" t="s">
        <v>282</v>
      </c>
      <c r="YA7" s="914"/>
      <c r="YB7" s="914"/>
      <c r="YC7" s="914"/>
      <c r="YD7" s="914"/>
      <c r="YE7" s="914"/>
      <c r="YF7" s="914"/>
      <c r="YG7" s="914"/>
      <c r="YH7" s="914"/>
      <c r="YI7" s="914"/>
      <c r="YJ7" s="914"/>
      <c r="YK7" s="914"/>
      <c r="YL7" s="914"/>
      <c r="YM7" s="914"/>
      <c r="YN7" s="914"/>
      <c r="YO7" s="914"/>
      <c r="YP7" s="914"/>
      <c r="YQ7" s="914"/>
      <c r="YR7" s="914"/>
      <c r="YS7" s="914"/>
      <c r="YT7" s="914"/>
      <c r="YU7" s="914"/>
      <c r="YV7" s="914"/>
      <c r="YW7" s="914"/>
      <c r="YX7" s="914"/>
      <c r="YY7" s="914"/>
      <c r="YZ7" s="914"/>
      <c r="ZA7" s="914"/>
      <c r="ZB7" s="914"/>
      <c r="ZC7" s="914"/>
      <c r="ZD7" s="914"/>
      <c r="ZE7" s="914"/>
      <c r="ZF7" s="914"/>
      <c r="ZG7" s="914"/>
      <c r="ZH7" s="914"/>
      <c r="ZI7" s="914"/>
      <c r="ZJ7" s="914"/>
      <c r="ZK7" s="914"/>
      <c r="ZL7" s="914"/>
      <c r="ZM7" s="914"/>
      <c r="ZN7" s="914"/>
      <c r="ZO7" s="914"/>
      <c r="ZP7" s="914"/>
      <c r="ZQ7" s="914"/>
      <c r="ZR7" s="914"/>
      <c r="ZS7" s="914"/>
      <c r="ZT7" s="914"/>
      <c r="ZU7" s="914"/>
      <c r="ZV7" s="914"/>
      <c r="ZW7" s="914"/>
      <c r="ZX7" s="914"/>
      <c r="ZY7" s="914"/>
      <c r="ZZ7" s="914"/>
      <c r="AAA7" s="914"/>
      <c r="AAB7" s="914"/>
      <c r="AAC7" s="914"/>
      <c r="AAD7" s="914"/>
      <c r="AAE7" s="914"/>
      <c r="AAF7" s="914"/>
      <c r="AAG7" s="914" t="s">
        <v>282</v>
      </c>
      <c r="AAH7" s="914"/>
      <c r="AAI7" s="914"/>
      <c r="AAJ7" s="914"/>
      <c r="AAK7" s="914"/>
      <c r="AAL7" s="914"/>
      <c r="AAM7" s="914"/>
      <c r="AAN7" s="914"/>
      <c r="AAO7" s="914"/>
      <c r="AAP7" s="914"/>
      <c r="AAQ7" s="914"/>
      <c r="AAR7" s="914"/>
      <c r="AAS7" s="914"/>
      <c r="AAT7" s="914"/>
      <c r="AAU7" s="914"/>
      <c r="AAV7" s="914"/>
      <c r="AAW7" s="914"/>
      <c r="AAX7" s="914"/>
      <c r="AAY7" s="914"/>
      <c r="AAZ7" s="914"/>
      <c r="ABA7" s="914"/>
      <c r="ABB7" s="914"/>
      <c r="ABC7" s="914"/>
      <c r="ABD7" s="914"/>
      <c r="ABE7" s="914"/>
      <c r="ABF7" s="914"/>
      <c r="ABG7" s="914"/>
      <c r="ABH7" s="914"/>
      <c r="ABI7" s="914"/>
      <c r="ABJ7" s="914"/>
      <c r="ABK7" s="914"/>
      <c r="ABL7" s="914"/>
      <c r="ABM7" s="914"/>
      <c r="ABN7" s="914"/>
      <c r="ABO7" s="914"/>
      <c r="ABP7" s="914"/>
      <c r="ABQ7" s="914"/>
      <c r="ABR7" s="914"/>
      <c r="ABS7" s="914"/>
      <c r="ABT7" s="914"/>
      <c r="ABU7" s="914"/>
      <c r="ABV7" s="914"/>
      <c r="ABW7" s="914"/>
      <c r="ABX7" s="914"/>
      <c r="ABY7" s="914"/>
      <c r="ABZ7" s="914"/>
      <c r="ACA7" s="914"/>
      <c r="ACB7" s="914"/>
      <c r="ACC7" s="914"/>
      <c r="ACD7" s="914"/>
      <c r="ACE7" s="914"/>
      <c r="ACF7" s="914"/>
      <c r="ACG7" s="914"/>
      <c r="ACH7" s="914"/>
      <c r="ACI7" s="914"/>
      <c r="ACJ7" s="914"/>
      <c r="ACK7" s="914"/>
      <c r="ACL7" s="914"/>
      <c r="ACM7" s="914"/>
      <c r="ACN7" s="914" t="s">
        <v>282</v>
      </c>
      <c r="ACO7" s="914"/>
      <c r="ACP7" s="914"/>
      <c r="ACQ7" s="914"/>
      <c r="ACR7" s="914"/>
      <c r="ACS7" s="914"/>
      <c r="ACT7" s="914"/>
      <c r="ACU7" s="914"/>
      <c r="ACV7" s="914"/>
      <c r="ACW7" s="914"/>
      <c r="ACX7" s="914"/>
      <c r="ACY7" s="914"/>
      <c r="ACZ7" s="914"/>
      <c r="ADA7" s="914"/>
      <c r="ADB7" s="914"/>
      <c r="ADC7" s="914"/>
      <c r="ADD7" s="914"/>
      <c r="ADE7" s="914"/>
      <c r="ADF7" s="914"/>
      <c r="ADG7" s="914"/>
      <c r="ADH7" s="914"/>
      <c r="ADI7" s="914"/>
      <c r="ADJ7" s="914"/>
      <c r="ADK7" s="914"/>
      <c r="ADL7" s="914"/>
      <c r="ADM7" s="914"/>
      <c r="ADN7" s="914"/>
      <c r="ADO7" s="914"/>
      <c r="ADP7" s="914"/>
      <c r="ADQ7" s="914"/>
      <c r="ADR7" s="914"/>
      <c r="ADS7" s="914"/>
      <c r="ADT7" s="914"/>
      <c r="ADU7" s="914"/>
      <c r="ADV7" s="914"/>
      <c r="ADW7" s="914"/>
      <c r="ADX7" s="914"/>
      <c r="ADY7" s="914"/>
      <c r="ADZ7" s="914"/>
      <c r="AEA7" s="914"/>
      <c r="AEB7" s="914"/>
      <c r="AEC7" s="914"/>
      <c r="AED7" s="914"/>
      <c r="AEE7" s="914"/>
      <c r="AEF7" s="914"/>
      <c r="AEG7" s="914"/>
      <c r="AEH7" s="914"/>
      <c r="AEI7" s="914"/>
      <c r="AEJ7" s="914"/>
      <c r="AEK7" s="914"/>
      <c r="AEL7" s="914"/>
      <c r="AEM7" s="914"/>
      <c r="AEN7" s="914"/>
      <c r="AEO7" s="914"/>
      <c r="AEP7" s="914"/>
      <c r="AEQ7" s="914"/>
      <c r="AER7" s="914"/>
      <c r="AES7" s="914"/>
      <c r="AET7" s="914"/>
      <c r="AEU7" s="914" t="s">
        <v>282</v>
      </c>
      <c r="AEV7" s="914"/>
      <c r="AEW7" s="914"/>
      <c r="AEX7" s="914"/>
      <c r="AEY7" s="914"/>
      <c r="AEZ7" s="914"/>
      <c r="AFA7" s="914"/>
      <c r="AFB7" s="914"/>
      <c r="AFC7" s="914"/>
      <c r="AFD7" s="914"/>
      <c r="AFE7" s="914"/>
      <c r="AFF7" s="914"/>
      <c r="AFG7" s="914"/>
      <c r="AFH7" s="914"/>
      <c r="AFI7" s="914"/>
      <c r="AFJ7" s="914"/>
      <c r="AFK7" s="914"/>
      <c r="AFL7" s="914"/>
      <c r="AFM7" s="914"/>
      <c r="AFN7" s="914"/>
      <c r="AFO7" s="914"/>
      <c r="AFP7" s="914"/>
      <c r="AFQ7" s="914"/>
      <c r="AFR7" s="914"/>
      <c r="AFS7" s="914"/>
      <c r="AFT7" s="914"/>
      <c r="AFU7" s="914"/>
      <c r="AFV7" s="914"/>
      <c r="AFW7" s="914"/>
      <c r="AFX7" s="914"/>
      <c r="AFY7" s="914"/>
      <c r="AFZ7" s="914"/>
      <c r="AGA7" s="914"/>
      <c r="AGB7" s="914"/>
      <c r="AGC7" s="914"/>
      <c r="AGD7" s="914"/>
      <c r="AGE7" s="914"/>
      <c r="AGF7" s="914"/>
      <c r="AGG7" s="914"/>
      <c r="AGH7" s="914"/>
      <c r="AGI7" s="914"/>
      <c r="AGJ7" s="914"/>
      <c r="AGK7" s="914"/>
      <c r="AGL7" s="914"/>
      <c r="AGM7" s="914"/>
      <c r="AGN7" s="914"/>
      <c r="AGO7" s="914"/>
      <c r="AGP7" s="914"/>
      <c r="AGQ7" s="914"/>
      <c r="AGR7" s="914"/>
      <c r="AGS7" s="914"/>
      <c r="AGT7" s="914"/>
      <c r="AGU7" s="914"/>
      <c r="AGV7" s="914"/>
      <c r="AGW7" s="914"/>
      <c r="AGX7" s="914"/>
      <c r="AGY7" s="914"/>
      <c r="AGZ7" s="914"/>
      <c r="AHA7" s="914"/>
      <c r="AHB7" s="914" t="s">
        <v>282</v>
      </c>
      <c r="AHC7" s="914"/>
      <c r="AHD7" s="914"/>
      <c r="AHE7" s="914"/>
      <c r="AHF7" s="914"/>
      <c r="AHG7" s="914"/>
      <c r="AHH7" s="914"/>
      <c r="AHI7" s="914"/>
      <c r="AHJ7" s="914"/>
      <c r="AHK7" s="914"/>
      <c r="AHL7" s="914"/>
      <c r="AHM7" s="914"/>
      <c r="AHN7" s="914"/>
      <c r="AHO7" s="914"/>
      <c r="AHP7" s="914"/>
      <c r="AHQ7" s="914"/>
      <c r="AHR7" s="914"/>
      <c r="AHS7" s="914"/>
      <c r="AHT7" s="914"/>
      <c r="AHU7" s="914"/>
      <c r="AHV7" s="914"/>
      <c r="AHW7" s="914"/>
      <c r="AHX7" s="914"/>
      <c r="AHY7" s="914"/>
      <c r="AHZ7" s="914"/>
      <c r="AIA7" s="914"/>
      <c r="AIB7" s="914"/>
      <c r="AIC7" s="914"/>
      <c r="AID7" s="914"/>
      <c r="AIE7" s="914"/>
      <c r="AIF7" s="914"/>
      <c r="AIG7" s="914"/>
      <c r="AIH7" s="914"/>
      <c r="AII7" s="914"/>
      <c r="AIJ7" s="914"/>
      <c r="AIK7" s="914"/>
      <c r="AIL7" s="914"/>
      <c r="AIM7" s="914"/>
      <c r="AIN7" s="914"/>
      <c r="AIO7" s="914"/>
      <c r="AIP7" s="914"/>
      <c r="AIQ7" s="914"/>
      <c r="AIR7" s="914"/>
      <c r="AIS7" s="914"/>
      <c r="AIT7" s="914"/>
      <c r="AIU7" s="914"/>
      <c r="AIV7" s="914"/>
      <c r="AIW7" s="914"/>
      <c r="AIX7" s="914"/>
      <c r="AIY7" s="914"/>
      <c r="AIZ7" s="914"/>
      <c r="AJA7" s="914"/>
      <c r="AJB7" s="914"/>
      <c r="AJC7" s="914"/>
      <c r="AJD7" s="914"/>
      <c r="AJE7" s="914"/>
      <c r="AJF7" s="914"/>
      <c r="AJG7" s="914"/>
      <c r="AJH7" s="914"/>
      <c r="AJI7" s="914" t="s">
        <v>282</v>
      </c>
      <c r="AJJ7" s="914"/>
      <c r="AJK7" s="914"/>
      <c r="AJL7" s="914"/>
      <c r="AJM7" s="914"/>
      <c r="AJN7" s="914"/>
      <c r="AJO7" s="914"/>
      <c r="AJP7" s="914"/>
      <c r="AJQ7" s="914"/>
      <c r="AJR7" s="914"/>
      <c r="AJS7" s="914"/>
      <c r="AJT7" s="914"/>
      <c r="AJU7" s="914"/>
      <c r="AJV7" s="914"/>
      <c r="AJW7" s="914"/>
      <c r="AJX7" s="914"/>
      <c r="AJY7" s="914"/>
      <c r="AJZ7" s="914"/>
      <c r="AKA7" s="914"/>
      <c r="AKB7" s="914"/>
      <c r="AKC7" s="914"/>
      <c r="AKD7" s="914"/>
      <c r="AKE7" s="914"/>
      <c r="AKF7" s="914"/>
      <c r="AKG7" s="914"/>
      <c r="AKH7" s="914"/>
      <c r="AKI7" s="914"/>
      <c r="AKJ7" s="914"/>
      <c r="AKK7" s="914"/>
      <c r="AKL7" s="914"/>
      <c r="AKM7" s="914"/>
      <c r="AKN7" s="914"/>
      <c r="AKO7" s="914"/>
      <c r="AKP7" s="914"/>
      <c r="AKQ7" s="914"/>
      <c r="AKR7" s="914"/>
      <c r="AKS7" s="914"/>
      <c r="AKT7" s="914"/>
      <c r="AKU7" s="914"/>
      <c r="AKV7" s="914"/>
      <c r="AKW7" s="914"/>
      <c r="AKX7" s="914"/>
      <c r="AKY7" s="914"/>
      <c r="AKZ7" s="914"/>
      <c r="ALA7" s="914"/>
      <c r="ALB7" s="914"/>
      <c r="ALC7" s="914"/>
      <c r="ALD7" s="914"/>
      <c r="ALE7" s="914"/>
      <c r="ALF7" s="914"/>
      <c r="ALG7" s="914"/>
      <c r="ALH7" s="914"/>
      <c r="ALI7" s="914"/>
      <c r="ALJ7" s="914"/>
      <c r="ALK7" s="914"/>
      <c r="ALL7" s="914"/>
      <c r="ALM7" s="914"/>
      <c r="ALN7" s="914"/>
      <c r="ALO7" s="914"/>
      <c r="ALP7" s="914" t="s">
        <v>282</v>
      </c>
      <c r="ALQ7" s="914"/>
      <c r="ALR7" s="914"/>
      <c r="ALS7" s="914"/>
      <c r="ALT7" s="914"/>
      <c r="ALU7" s="914"/>
      <c r="ALV7" s="914"/>
      <c r="ALW7" s="914"/>
      <c r="ALX7" s="914"/>
      <c r="ALY7" s="914"/>
      <c r="ALZ7" s="914"/>
      <c r="AMA7" s="914"/>
      <c r="AMB7" s="914"/>
      <c r="AMC7" s="914"/>
      <c r="AMD7" s="914"/>
      <c r="AME7" s="914"/>
      <c r="AMF7" s="914"/>
      <c r="AMG7" s="914"/>
      <c r="AMH7" s="914"/>
      <c r="AMI7" s="914"/>
      <c r="AMJ7" s="914"/>
      <c r="AMK7" s="914"/>
      <c r="AML7" s="914"/>
      <c r="AMM7" s="914"/>
      <c r="AMN7" s="914"/>
      <c r="AMO7" s="914"/>
      <c r="AMP7" s="914"/>
      <c r="AMQ7" s="914"/>
      <c r="AMR7" s="914"/>
      <c r="AMS7" s="914"/>
      <c r="AMT7" s="914"/>
      <c r="AMU7" s="914"/>
      <c r="AMV7" s="914"/>
      <c r="AMW7" s="914"/>
      <c r="AMX7" s="914"/>
      <c r="AMY7" s="914"/>
      <c r="AMZ7" s="914"/>
      <c r="ANA7" s="914"/>
      <c r="ANB7" s="914"/>
      <c r="ANC7" s="914"/>
      <c r="AND7" s="914"/>
      <c r="ANE7" s="914"/>
      <c r="ANF7" s="914"/>
      <c r="ANG7" s="914"/>
      <c r="ANH7" s="914"/>
      <c r="ANI7" s="914"/>
      <c r="ANJ7" s="914"/>
      <c r="ANK7" s="914"/>
      <c r="ANL7" s="914"/>
      <c r="ANM7" s="914"/>
      <c r="ANN7" s="914"/>
      <c r="ANO7" s="914"/>
      <c r="ANP7" s="914"/>
      <c r="ANQ7" s="914"/>
      <c r="ANR7" s="914"/>
      <c r="ANS7" s="914"/>
      <c r="ANT7" s="914"/>
      <c r="ANU7" s="914"/>
      <c r="ANV7" s="914"/>
      <c r="ANW7" s="914" t="s">
        <v>282</v>
      </c>
      <c r="ANX7" s="914"/>
      <c r="ANY7" s="914"/>
      <c r="ANZ7" s="914"/>
      <c r="AOA7" s="914"/>
      <c r="AOB7" s="914"/>
      <c r="AOC7" s="914"/>
      <c r="AOD7" s="914"/>
      <c r="AOE7" s="914"/>
      <c r="AOF7" s="914"/>
      <c r="AOG7" s="914"/>
      <c r="AOH7" s="914"/>
      <c r="AOI7" s="914"/>
      <c r="AOJ7" s="914"/>
      <c r="AOK7" s="914"/>
      <c r="AOL7" s="914"/>
      <c r="AOM7" s="914"/>
      <c r="AON7" s="914"/>
      <c r="AOO7" s="914"/>
      <c r="AOP7" s="914"/>
      <c r="AOQ7" s="914"/>
      <c r="AOR7" s="914"/>
      <c r="AOS7" s="914"/>
      <c r="AOT7" s="914"/>
      <c r="AOU7" s="914"/>
      <c r="AOV7" s="914"/>
      <c r="AOW7" s="914"/>
      <c r="AOX7" s="914"/>
      <c r="AOY7" s="914"/>
      <c r="AOZ7" s="914"/>
      <c r="APA7" s="914"/>
      <c r="APB7" s="914"/>
      <c r="APC7" s="914"/>
      <c r="APD7" s="914"/>
      <c r="APE7" s="914"/>
      <c r="APF7" s="914"/>
      <c r="APG7" s="914"/>
      <c r="APH7" s="914"/>
      <c r="API7" s="914"/>
      <c r="APJ7" s="914"/>
      <c r="APK7" s="914"/>
      <c r="APL7" s="914"/>
      <c r="APM7" s="914"/>
      <c r="APN7" s="914"/>
      <c r="APO7" s="914"/>
      <c r="APP7" s="914"/>
      <c r="APQ7" s="914"/>
      <c r="APR7" s="914"/>
      <c r="APS7" s="914"/>
      <c r="APT7" s="914"/>
      <c r="APU7" s="914"/>
      <c r="APV7" s="914"/>
      <c r="APW7" s="914"/>
      <c r="APX7" s="914"/>
      <c r="APY7" s="914"/>
      <c r="APZ7" s="914"/>
      <c r="AQA7" s="914"/>
      <c r="AQB7" s="914"/>
      <c r="AQC7" s="914"/>
      <c r="AQD7" s="914" t="s">
        <v>282</v>
      </c>
      <c r="AQE7" s="914"/>
      <c r="AQF7" s="914"/>
      <c r="AQG7" s="914"/>
      <c r="AQH7" s="914"/>
      <c r="AQI7" s="914"/>
      <c r="AQJ7" s="914"/>
      <c r="AQK7" s="914"/>
      <c r="AQL7" s="914"/>
      <c r="AQM7" s="914"/>
      <c r="AQN7" s="914"/>
      <c r="AQO7" s="914"/>
      <c r="AQP7" s="914"/>
      <c r="AQQ7" s="914"/>
      <c r="AQR7" s="914"/>
      <c r="AQS7" s="914"/>
      <c r="AQT7" s="914"/>
      <c r="AQU7" s="914"/>
      <c r="AQV7" s="914"/>
      <c r="AQW7" s="914"/>
      <c r="AQX7" s="914"/>
      <c r="AQY7" s="914"/>
      <c r="AQZ7" s="914"/>
      <c r="ARA7" s="914"/>
      <c r="ARB7" s="914"/>
      <c r="ARC7" s="914"/>
      <c r="ARD7" s="914"/>
      <c r="ARE7" s="914"/>
      <c r="ARF7" s="914"/>
      <c r="ARG7" s="914"/>
      <c r="ARH7" s="914"/>
      <c r="ARI7" s="914"/>
      <c r="ARJ7" s="914"/>
      <c r="ARK7" s="914"/>
      <c r="ARL7" s="914"/>
      <c r="ARM7" s="914"/>
      <c r="ARN7" s="914"/>
      <c r="ARO7" s="914"/>
      <c r="ARP7" s="914"/>
      <c r="ARQ7" s="914"/>
      <c r="ARR7" s="914"/>
      <c r="ARS7" s="914"/>
      <c r="ART7" s="914"/>
      <c r="ARU7" s="914"/>
      <c r="ARV7" s="914"/>
      <c r="ARW7" s="914"/>
      <c r="ARX7" s="914"/>
      <c r="ARY7" s="914"/>
      <c r="ARZ7" s="914"/>
      <c r="ASA7" s="914"/>
      <c r="ASB7" s="914"/>
      <c r="ASC7" s="914"/>
      <c r="ASD7" s="914"/>
      <c r="ASE7" s="914"/>
      <c r="ASF7" s="914"/>
      <c r="ASG7" s="914"/>
      <c r="ASH7" s="914"/>
      <c r="ASI7" s="914"/>
      <c r="ASJ7" s="914"/>
    </row>
    <row r="8" spans="1:1180" ht="15" customHeight="1">
      <c r="A8" s="948" t="s">
        <v>283</v>
      </c>
      <c r="B8" s="949" t="s">
        <v>284</v>
      </c>
      <c r="C8" s="488" t="s">
        <v>315</v>
      </c>
      <c r="D8" s="950"/>
      <c r="E8" s="488" t="s">
        <v>316</v>
      </c>
      <c r="F8" s="950"/>
      <c r="G8" s="488" t="s">
        <v>317</v>
      </c>
      <c r="H8" s="950"/>
      <c r="I8" s="488" t="s">
        <v>318</v>
      </c>
      <c r="J8" s="950"/>
      <c r="K8" s="924" t="s">
        <v>122</v>
      </c>
      <c r="L8" s="924"/>
      <c r="M8" s="924"/>
      <c r="N8" s="924"/>
      <c r="O8" s="924"/>
      <c r="P8" s="924"/>
      <c r="Q8" s="924"/>
      <c r="R8" s="924"/>
      <c r="S8" s="924"/>
      <c r="T8" s="924"/>
      <c r="U8" s="924"/>
      <c r="V8" s="924"/>
      <c r="W8" s="923" t="s">
        <v>287</v>
      </c>
      <c r="X8" s="924"/>
      <c r="Y8" s="924"/>
      <c r="Z8" s="924"/>
      <c r="AA8" s="924"/>
      <c r="AB8" s="924"/>
      <c r="AC8" s="924"/>
      <c r="AD8" s="924"/>
      <c r="AE8" s="924"/>
      <c r="AF8" s="924"/>
      <c r="AG8" s="924"/>
      <c r="AH8" s="924"/>
      <c r="AI8" s="942" t="s">
        <v>288</v>
      </c>
      <c r="AJ8" s="942"/>
      <c r="AK8" s="942"/>
      <c r="AL8" s="942"/>
      <c r="AM8" s="942"/>
      <c r="AN8" s="942"/>
      <c r="AO8" s="942"/>
      <c r="AP8" s="942"/>
      <c r="AQ8" s="942"/>
      <c r="AR8" s="942"/>
      <c r="AS8" s="942"/>
      <c r="AT8" s="942"/>
      <c r="AU8" s="942"/>
      <c r="AV8" s="942"/>
      <c r="AW8" s="942"/>
      <c r="AX8" s="942"/>
      <c r="AY8" s="929" t="s">
        <v>289</v>
      </c>
      <c r="AZ8" s="930"/>
      <c r="BA8" s="930"/>
      <c r="BB8" s="930"/>
      <c r="BC8" s="930"/>
      <c r="BD8" s="932" t="s">
        <v>269</v>
      </c>
      <c r="BE8" s="933"/>
      <c r="BF8" s="933"/>
      <c r="BG8" s="913"/>
      <c r="BH8" s="948" t="s">
        <v>283</v>
      </c>
      <c r="BI8" s="949" t="s">
        <v>284</v>
      </c>
      <c r="BJ8" s="488" t="s">
        <v>315</v>
      </c>
      <c r="BK8" s="950"/>
      <c r="BL8" s="488" t="s">
        <v>316</v>
      </c>
      <c r="BM8" s="950"/>
      <c r="BN8" s="488" t="s">
        <v>317</v>
      </c>
      <c r="BO8" s="950"/>
      <c r="BP8" s="488" t="s">
        <v>318</v>
      </c>
      <c r="BQ8" s="950"/>
      <c r="BR8" s="924" t="s">
        <v>122</v>
      </c>
      <c r="BS8" s="924"/>
      <c r="BT8" s="924"/>
      <c r="BU8" s="924"/>
      <c r="BV8" s="924"/>
      <c r="BW8" s="924"/>
      <c r="BX8" s="924"/>
      <c r="BY8" s="924"/>
      <c r="BZ8" s="924"/>
      <c r="CA8" s="924"/>
      <c r="CB8" s="924"/>
      <c r="CC8" s="924"/>
      <c r="CD8" s="923" t="s">
        <v>287</v>
      </c>
      <c r="CE8" s="924"/>
      <c r="CF8" s="924"/>
      <c r="CG8" s="924"/>
      <c r="CH8" s="924"/>
      <c r="CI8" s="924"/>
      <c r="CJ8" s="924"/>
      <c r="CK8" s="924"/>
      <c r="CL8" s="924"/>
      <c r="CM8" s="924"/>
      <c r="CN8" s="924"/>
      <c r="CO8" s="924"/>
      <c r="CP8" s="942" t="s">
        <v>288</v>
      </c>
      <c r="CQ8" s="942"/>
      <c r="CR8" s="942"/>
      <c r="CS8" s="942"/>
      <c r="CT8" s="942"/>
      <c r="CU8" s="942"/>
      <c r="CV8" s="942"/>
      <c r="CW8" s="942"/>
      <c r="CX8" s="942"/>
      <c r="CY8" s="942"/>
      <c r="CZ8" s="942"/>
      <c r="DA8" s="942"/>
      <c r="DB8" s="942"/>
      <c r="DC8" s="942"/>
      <c r="DD8" s="942"/>
      <c r="DE8" s="942"/>
      <c r="DF8" s="929" t="s">
        <v>289</v>
      </c>
      <c r="DG8" s="930"/>
      <c r="DH8" s="930"/>
      <c r="DI8" s="930"/>
      <c r="DJ8" s="930"/>
      <c r="DK8" s="932" t="s">
        <v>269</v>
      </c>
      <c r="DL8" s="933"/>
      <c r="DM8" s="933"/>
      <c r="DN8" s="913"/>
      <c r="DO8" s="948" t="s">
        <v>283</v>
      </c>
      <c r="DP8" s="949" t="s">
        <v>284</v>
      </c>
      <c r="DQ8" s="488" t="s">
        <v>315</v>
      </c>
      <c r="DR8" s="950"/>
      <c r="DS8" s="488" t="s">
        <v>316</v>
      </c>
      <c r="DT8" s="950"/>
      <c r="DU8" s="488" t="s">
        <v>317</v>
      </c>
      <c r="DV8" s="950"/>
      <c r="DW8" s="488" t="s">
        <v>318</v>
      </c>
      <c r="DX8" s="950"/>
      <c r="DY8" s="924" t="s">
        <v>122</v>
      </c>
      <c r="DZ8" s="924"/>
      <c r="EA8" s="924"/>
      <c r="EB8" s="924"/>
      <c r="EC8" s="924"/>
      <c r="ED8" s="924"/>
      <c r="EE8" s="924"/>
      <c r="EF8" s="924"/>
      <c r="EG8" s="924"/>
      <c r="EH8" s="924"/>
      <c r="EI8" s="924"/>
      <c r="EJ8" s="924"/>
      <c r="EK8" s="923" t="s">
        <v>287</v>
      </c>
      <c r="EL8" s="924"/>
      <c r="EM8" s="924"/>
      <c r="EN8" s="924"/>
      <c r="EO8" s="924"/>
      <c r="EP8" s="924"/>
      <c r="EQ8" s="924"/>
      <c r="ER8" s="924"/>
      <c r="ES8" s="924"/>
      <c r="ET8" s="924"/>
      <c r="EU8" s="924"/>
      <c r="EV8" s="924"/>
      <c r="EW8" s="942" t="s">
        <v>288</v>
      </c>
      <c r="EX8" s="942"/>
      <c r="EY8" s="942"/>
      <c r="EZ8" s="942"/>
      <c r="FA8" s="942"/>
      <c r="FB8" s="942"/>
      <c r="FC8" s="942"/>
      <c r="FD8" s="942"/>
      <c r="FE8" s="942"/>
      <c r="FF8" s="942"/>
      <c r="FG8" s="942"/>
      <c r="FH8" s="942"/>
      <c r="FI8" s="942"/>
      <c r="FJ8" s="942"/>
      <c r="FK8" s="942"/>
      <c r="FL8" s="942"/>
      <c r="FM8" s="929" t="s">
        <v>289</v>
      </c>
      <c r="FN8" s="930"/>
      <c r="FO8" s="930"/>
      <c r="FP8" s="930"/>
      <c r="FQ8" s="930"/>
      <c r="FR8" s="932" t="s">
        <v>269</v>
      </c>
      <c r="FS8" s="933"/>
      <c r="FT8" s="933"/>
      <c r="FU8" s="913"/>
      <c r="FV8" s="948" t="s">
        <v>283</v>
      </c>
      <c r="FW8" s="949" t="s">
        <v>284</v>
      </c>
      <c r="FX8" s="488" t="s">
        <v>315</v>
      </c>
      <c r="FY8" s="950"/>
      <c r="FZ8" s="488" t="s">
        <v>316</v>
      </c>
      <c r="GA8" s="950"/>
      <c r="GB8" s="488" t="s">
        <v>317</v>
      </c>
      <c r="GC8" s="950"/>
      <c r="GD8" s="488" t="s">
        <v>318</v>
      </c>
      <c r="GE8" s="950"/>
      <c r="GF8" s="924" t="s">
        <v>122</v>
      </c>
      <c r="GG8" s="924"/>
      <c r="GH8" s="924"/>
      <c r="GI8" s="924"/>
      <c r="GJ8" s="924"/>
      <c r="GK8" s="924"/>
      <c r="GL8" s="924"/>
      <c r="GM8" s="924"/>
      <c r="GN8" s="924"/>
      <c r="GO8" s="924"/>
      <c r="GP8" s="924"/>
      <c r="GQ8" s="924"/>
      <c r="GR8" s="923" t="s">
        <v>287</v>
      </c>
      <c r="GS8" s="924"/>
      <c r="GT8" s="924"/>
      <c r="GU8" s="924"/>
      <c r="GV8" s="924"/>
      <c r="GW8" s="924"/>
      <c r="GX8" s="924"/>
      <c r="GY8" s="924"/>
      <c r="GZ8" s="924"/>
      <c r="HA8" s="924"/>
      <c r="HB8" s="924"/>
      <c r="HC8" s="924"/>
      <c r="HD8" s="942" t="s">
        <v>288</v>
      </c>
      <c r="HE8" s="942"/>
      <c r="HF8" s="942"/>
      <c r="HG8" s="942"/>
      <c r="HH8" s="942"/>
      <c r="HI8" s="942"/>
      <c r="HJ8" s="942"/>
      <c r="HK8" s="942"/>
      <c r="HL8" s="942"/>
      <c r="HM8" s="942"/>
      <c r="HN8" s="942"/>
      <c r="HO8" s="942"/>
      <c r="HP8" s="942"/>
      <c r="HQ8" s="942"/>
      <c r="HR8" s="942"/>
      <c r="HS8" s="942"/>
      <c r="HT8" s="929" t="s">
        <v>289</v>
      </c>
      <c r="HU8" s="930"/>
      <c r="HV8" s="930"/>
      <c r="HW8" s="930"/>
      <c r="HX8" s="930"/>
      <c r="HY8" s="932" t="s">
        <v>269</v>
      </c>
      <c r="HZ8" s="933"/>
      <c r="IA8" s="933"/>
      <c r="IB8" s="913"/>
      <c r="IC8" s="948" t="s">
        <v>283</v>
      </c>
      <c r="ID8" s="949" t="s">
        <v>284</v>
      </c>
      <c r="IE8" s="488" t="s">
        <v>315</v>
      </c>
      <c r="IF8" s="950"/>
      <c r="IG8" s="488" t="s">
        <v>316</v>
      </c>
      <c r="IH8" s="950"/>
      <c r="II8" s="488" t="s">
        <v>317</v>
      </c>
      <c r="IJ8" s="950"/>
      <c r="IK8" s="488" t="s">
        <v>318</v>
      </c>
      <c r="IL8" s="950"/>
      <c r="IM8" s="924" t="s">
        <v>122</v>
      </c>
      <c r="IN8" s="924"/>
      <c r="IO8" s="924"/>
      <c r="IP8" s="924"/>
      <c r="IQ8" s="924"/>
      <c r="IR8" s="924"/>
      <c r="IS8" s="924"/>
      <c r="IT8" s="924"/>
      <c r="IU8" s="924"/>
      <c r="IV8" s="924"/>
      <c r="IW8" s="924"/>
      <c r="IX8" s="924"/>
      <c r="IY8" s="923" t="s">
        <v>287</v>
      </c>
      <c r="IZ8" s="924"/>
      <c r="JA8" s="924"/>
      <c r="JB8" s="924"/>
      <c r="JC8" s="924"/>
      <c r="JD8" s="924"/>
      <c r="JE8" s="924"/>
      <c r="JF8" s="924"/>
      <c r="JG8" s="924"/>
      <c r="JH8" s="924"/>
      <c r="JI8" s="924"/>
      <c r="JJ8" s="924"/>
      <c r="JK8" s="942" t="s">
        <v>288</v>
      </c>
      <c r="JL8" s="942"/>
      <c r="JM8" s="942"/>
      <c r="JN8" s="942"/>
      <c r="JO8" s="942"/>
      <c r="JP8" s="942"/>
      <c r="JQ8" s="942"/>
      <c r="JR8" s="942"/>
      <c r="JS8" s="942"/>
      <c r="JT8" s="942"/>
      <c r="JU8" s="942"/>
      <c r="JV8" s="942"/>
      <c r="JW8" s="942"/>
      <c r="JX8" s="942"/>
      <c r="JY8" s="942"/>
      <c r="JZ8" s="942"/>
      <c r="KA8" s="929" t="s">
        <v>289</v>
      </c>
      <c r="KB8" s="930"/>
      <c r="KC8" s="930"/>
      <c r="KD8" s="930"/>
      <c r="KE8" s="930"/>
      <c r="KF8" s="932" t="s">
        <v>269</v>
      </c>
      <c r="KG8" s="933"/>
      <c r="KH8" s="933"/>
      <c r="KI8" s="913"/>
      <c r="KJ8" s="915" t="s">
        <v>283</v>
      </c>
      <c r="KK8" s="917" t="s">
        <v>284</v>
      </c>
      <c r="KL8" s="919" t="s">
        <v>315</v>
      </c>
      <c r="KM8" s="920"/>
      <c r="KN8" s="919" t="s">
        <v>316</v>
      </c>
      <c r="KO8" s="920"/>
      <c r="KP8" s="919" t="s">
        <v>317</v>
      </c>
      <c r="KQ8" s="920"/>
      <c r="KR8" s="919" t="s">
        <v>318</v>
      </c>
      <c r="KS8" s="920"/>
      <c r="KT8" s="923" t="s">
        <v>122</v>
      </c>
      <c r="KU8" s="924"/>
      <c r="KV8" s="924"/>
      <c r="KW8" s="924"/>
      <c r="KX8" s="924"/>
      <c r="KY8" s="924"/>
      <c r="KZ8" s="924"/>
      <c r="LA8" s="924"/>
      <c r="LB8" s="924"/>
      <c r="LC8" s="924"/>
      <c r="LD8" s="924"/>
      <c r="LE8" s="925"/>
      <c r="LF8" s="923" t="s">
        <v>287</v>
      </c>
      <c r="LG8" s="924"/>
      <c r="LH8" s="924"/>
      <c r="LI8" s="924"/>
      <c r="LJ8" s="924"/>
      <c r="LK8" s="924"/>
      <c r="LL8" s="924"/>
      <c r="LM8" s="924"/>
      <c r="LN8" s="924"/>
      <c r="LO8" s="924"/>
      <c r="LP8" s="924"/>
      <c r="LQ8" s="925"/>
      <c r="LR8" s="926" t="s">
        <v>288</v>
      </c>
      <c r="LS8" s="927"/>
      <c r="LT8" s="927"/>
      <c r="LU8" s="927"/>
      <c r="LV8" s="927"/>
      <c r="LW8" s="927"/>
      <c r="LX8" s="927"/>
      <c r="LY8" s="927"/>
      <c r="LZ8" s="927"/>
      <c r="MA8" s="927"/>
      <c r="MB8" s="927"/>
      <c r="MC8" s="927"/>
      <c r="MD8" s="927"/>
      <c r="ME8" s="927"/>
      <c r="MF8" s="927"/>
      <c r="MG8" s="928"/>
      <c r="MH8" s="929" t="s">
        <v>289</v>
      </c>
      <c r="MI8" s="930"/>
      <c r="MJ8" s="930"/>
      <c r="MK8" s="930"/>
      <c r="ML8" s="931"/>
      <c r="MM8" s="932" t="s">
        <v>269</v>
      </c>
      <c r="MN8" s="933"/>
      <c r="MO8" s="933"/>
      <c r="MP8" s="913"/>
      <c r="MQ8" s="915" t="s">
        <v>283</v>
      </c>
      <c r="MR8" s="917" t="s">
        <v>284</v>
      </c>
      <c r="MS8" s="919" t="s">
        <v>315</v>
      </c>
      <c r="MT8" s="920"/>
      <c r="MU8" s="919" t="s">
        <v>316</v>
      </c>
      <c r="MV8" s="920"/>
      <c r="MW8" s="919" t="s">
        <v>317</v>
      </c>
      <c r="MX8" s="920"/>
      <c r="MY8" s="919" t="s">
        <v>318</v>
      </c>
      <c r="MZ8" s="920"/>
      <c r="NA8" s="923" t="s">
        <v>122</v>
      </c>
      <c r="NB8" s="924"/>
      <c r="NC8" s="924"/>
      <c r="ND8" s="924"/>
      <c r="NE8" s="924"/>
      <c r="NF8" s="924"/>
      <c r="NG8" s="924"/>
      <c r="NH8" s="924"/>
      <c r="NI8" s="924"/>
      <c r="NJ8" s="924"/>
      <c r="NK8" s="924"/>
      <c r="NL8" s="925"/>
      <c r="NM8" s="923" t="s">
        <v>287</v>
      </c>
      <c r="NN8" s="924"/>
      <c r="NO8" s="924"/>
      <c r="NP8" s="924"/>
      <c r="NQ8" s="924"/>
      <c r="NR8" s="924"/>
      <c r="NS8" s="924"/>
      <c r="NT8" s="924"/>
      <c r="NU8" s="924"/>
      <c r="NV8" s="924"/>
      <c r="NW8" s="924"/>
      <c r="NX8" s="925"/>
      <c r="NY8" s="926" t="s">
        <v>288</v>
      </c>
      <c r="NZ8" s="927"/>
      <c r="OA8" s="927"/>
      <c r="OB8" s="927"/>
      <c r="OC8" s="927"/>
      <c r="OD8" s="927"/>
      <c r="OE8" s="927"/>
      <c r="OF8" s="927"/>
      <c r="OG8" s="927"/>
      <c r="OH8" s="927"/>
      <c r="OI8" s="927"/>
      <c r="OJ8" s="927"/>
      <c r="OK8" s="927"/>
      <c r="OL8" s="927"/>
      <c r="OM8" s="927"/>
      <c r="ON8" s="928"/>
      <c r="OO8" s="929" t="s">
        <v>289</v>
      </c>
      <c r="OP8" s="930"/>
      <c r="OQ8" s="930"/>
      <c r="OR8" s="930"/>
      <c r="OS8" s="931"/>
      <c r="OT8" s="932" t="s">
        <v>269</v>
      </c>
      <c r="OU8" s="933"/>
      <c r="OV8" s="933"/>
      <c r="OW8" s="913"/>
      <c r="OX8" s="915" t="s">
        <v>283</v>
      </c>
      <c r="OY8" s="917" t="s">
        <v>284</v>
      </c>
      <c r="OZ8" s="919" t="s">
        <v>315</v>
      </c>
      <c r="PA8" s="920"/>
      <c r="PB8" s="919" t="s">
        <v>316</v>
      </c>
      <c r="PC8" s="920"/>
      <c r="PD8" s="919" t="s">
        <v>317</v>
      </c>
      <c r="PE8" s="920"/>
      <c r="PF8" s="919" t="s">
        <v>318</v>
      </c>
      <c r="PG8" s="920"/>
      <c r="PH8" s="923" t="s">
        <v>122</v>
      </c>
      <c r="PI8" s="924"/>
      <c r="PJ8" s="924"/>
      <c r="PK8" s="924"/>
      <c r="PL8" s="924"/>
      <c r="PM8" s="924"/>
      <c r="PN8" s="924"/>
      <c r="PO8" s="924"/>
      <c r="PP8" s="924"/>
      <c r="PQ8" s="924"/>
      <c r="PR8" s="924"/>
      <c r="PS8" s="925"/>
      <c r="PT8" s="923" t="s">
        <v>287</v>
      </c>
      <c r="PU8" s="924"/>
      <c r="PV8" s="924"/>
      <c r="PW8" s="924"/>
      <c r="PX8" s="924"/>
      <c r="PY8" s="924"/>
      <c r="PZ8" s="924"/>
      <c r="QA8" s="924"/>
      <c r="QB8" s="924"/>
      <c r="QC8" s="924"/>
      <c r="QD8" s="924"/>
      <c r="QE8" s="925"/>
      <c r="QF8" s="926" t="s">
        <v>288</v>
      </c>
      <c r="QG8" s="927"/>
      <c r="QH8" s="927"/>
      <c r="QI8" s="927"/>
      <c r="QJ8" s="927"/>
      <c r="QK8" s="927"/>
      <c r="QL8" s="927"/>
      <c r="QM8" s="927"/>
      <c r="QN8" s="927"/>
      <c r="QO8" s="927"/>
      <c r="QP8" s="927"/>
      <c r="QQ8" s="927"/>
      <c r="QR8" s="927"/>
      <c r="QS8" s="927"/>
      <c r="QT8" s="927"/>
      <c r="QU8" s="928"/>
      <c r="QV8" s="929" t="s">
        <v>289</v>
      </c>
      <c r="QW8" s="930"/>
      <c r="QX8" s="930"/>
      <c r="QY8" s="930"/>
      <c r="QZ8" s="931"/>
      <c r="RA8" s="932" t="s">
        <v>269</v>
      </c>
      <c r="RB8" s="933"/>
      <c r="RC8" s="933"/>
      <c r="RD8" s="913"/>
      <c r="RE8" s="915" t="s">
        <v>283</v>
      </c>
      <c r="RF8" s="917" t="s">
        <v>284</v>
      </c>
      <c r="RG8" s="919" t="s">
        <v>315</v>
      </c>
      <c r="RH8" s="920"/>
      <c r="RI8" s="919" t="s">
        <v>316</v>
      </c>
      <c r="RJ8" s="920"/>
      <c r="RK8" s="919" t="s">
        <v>317</v>
      </c>
      <c r="RL8" s="920"/>
      <c r="RM8" s="919" t="s">
        <v>318</v>
      </c>
      <c r="RN8" s="920"/>
      <c r="RO8" s="923" t="s">
        <v>122</v>
      </c>
      <c r="RP8" s="924"/>
      <c r="RQ8" s="924"/>
      <c r="RR8" s="924"/>
      <c r="RS8" s="924"/>
      <c r="RT8" s="924"/>
      <c r="RU8" s="924"/>
      <c r="RV8" s="924"/>
      <c r="RW8" s="924"/>
      <c r="RX8" s="924"/>
      <c r="RY8" s="924"/>
      <c r="RZ8" s="925"/>
      <c r="SA8" s="923" t="s">
        <v>287</v>
      </c>
      <c r="SB8" s="924"/>
      <c r="SC8" s="924"/>
      <c r="SD8" s="924"/>
      <c r="SE8" s="924"/>
      <c r="SF8" s="924"/>
      <c r="SG8" s="924"/>
      <c r="SH8" s="924"/>
      <c r="SI8" s="924"/>
      <c r="SJ8" s="924"/>
      <c r="SK8" s="924"/>
      <c r="SL8" s="925"/>
      <c r="SM8" s="926" t="s">
        <v>288</v>
      </c>
      <c r="SN8" s="927"/>
      <c r="SO8" s="927"/>
      <c r="SP8" s="927"/>
      <c r="SQ8" s="927"/>
      <c r="SR8" s="927"/>
      <c r="SS8" s="927"/>
      <c r="ST8" s="927"/>
      <c r="SU8" s="927"/>
      <c r="SV8" s="927"/>
      <c r="SW8" s="927"/>
      <c r="SX8" s="927"/>
      <c r="SY8" s="927"/>
      <c r="SZ8" s="927"/>
      <c r="TA8" s="927"/>
      <c r="TB8" s="928"/>
      <c r="TC8" s="929" t="s">
        <v>289</v>
      </c>
      <c r="TD8" s="930"/>
      <c r="TE8" s="930"/>
      <c r="TF8" s="930"/>
      <c r="TG8" s="931"/>
      <c r="TH8" s="932" t="s">
        <v>269</v>
      </c>
      <c r="TI8" s="933"/>
      <c r="TJ8" s="933"/>
      <c r="TK8" s="913"/>
      <c r="TL8" s="915" t="s">
        <v>283</v>
      </c>
      <c r="TM8" s="917" t="s">
        <v>284</v>
      </c>
      <c r="TN8" s="919" t="s">
        <v>315</v>
      </c>
      <c r="TO8" s="920"/>
      <c r="TP8" s="919" t="s">
        <v>316</v>
      </c>
      <c r="TQ8" s="920"/>
      <c r="TR8" s="919" t="s">
        <v>317</v>
      </c>
      <c r="TS8" s="920"/>
      <c r="TT8" s="919" t="s">
        <v>318</v>
      </c>
      <c r="TU8" s="920"/>
      <c r="TV8" s="923" t="s">
        <v>122</v>
      </c>
      <c r="TW8" s="924"/>
      <c r="TX8" s="924"/>
      <c r="TY8" s="924"/>
      <c r="TZ8" s="924"/>
      <c r="UA8" s="924"/>
      <c r="UB8" s="924"/>
      <c r="UC8" s="924"/>
      <c r="UD8" s="924"/>
      <c r="UE8" s="924"/>
      <c r="UF8" s="924"/>
      <c r="UG8" s="925"/>
      <c r="UH8" s="923" t="s">
        <v>287</v>
      </c>
      <c r="UI8" s="924"/>
      <c r="UJ8" s="924"/>
      <c r="UK8" s="924"/>
      <c r="UL8" s="924"/>
      <c r="UM8" s="924"/>
      <c r="UN8" s="924"/>
      <c r="UO8" s="924"/>
      <c r="UP8" s="924"/>
      <c r="UQ8" s="924"/>
      <c r="UR8" s="924"/>
      <c r="US8" s="925"/>
      <c r="UT8" s="926" t="s">
        <v>288</v>
      </c>
      <c r="UU8" s="927"/>
      <c r="UV8" s="927"/>
      <c r="UW8" s="927"/>
      <c r="UX8" s="927"/>
      <c r="UY8" s="927"/>
      <c r="UZ8" s="927"/>
      <c r="VA8" s="927"/>
      <c r="VB8" s="927"/>
      <c r="VC8" s="927"/>
      <c r="VD8" s="927"/>
      <c r="VE8" s="927"/>
      <c r="VF8" s="927"/>
      <c r="VG8" s="927"/>
      <c r="VH8" s="927"/>
      <c r="VI8" s="928"/>
      <c r="VJ8" s="929" t="s">
        <v>289</v>
      </c>
      <c r="VK8" s="930"/>
      <c r="VL8" s="930"/>
      <c r="VM8" s="930"/>
      <c r="VN8" s="931"/>
      <c r="VO8" s="932" t="s">
        <v>269</v>
      </c>
      <c r="VP8" s="933"/>
      <c r="VQ8" s="933"/>
      <c r="VR8" s="913"/>
      <c r="VS8" s="915" t="s">
        <v>283</v>
      </c>
      <c r="VT8" s="917" t="s">
        <v>284</v>
      </c>
      <c r="VU8" s="919" t="s">
        <v>315</v>
      </c>
      <c r="VV8" s="920"/>
      <c r="VW8" s="919" t="s">
        <v>316</v>
      </c>
      <c r="VX8" s="920"/>
      <c r="VY8" s="919" t="s">
        <v>317</v>
      </c>
      <c r="VZ8" s="920"/>
      <c r="WA8" s="919" t="s">
        <v>318</v>
      </c>
      <c r="WB8" s="920"/>
      <c r="WC8" s="923" t="s">
        <v>122</v>
      </c>
      <c r="WD8" s="924"/>
      <c r="WE8" s="924"/>
      <c r="WF8" s="924"/>
      <c r="WG8" s="924"/>
      <c r="WH8" s="924"/>
      <c r="WI8" s="924"/>
      <c r="WJ8" s="924"/>
      <c r="WK8" s="924"/>
      <c r="WL8" s="924"/>
      <c r="WM8" s="924"/>
      <c r="WN8" s="925"/>
      <c r="WO8" s="923" t="s">
        <v>287</v>
      </c>
      <c r="WP8" s="924"/>
      <c r="WQ8" s="924"/>
      <c r="WR8" s="924"/>
      <c r="WS8" s="924"/>
      <c r="WT8" s="924"/>
      <c r="WU8" s="924"/>
      <c r="WV8" s="924"/>
      <c r="WW8" s="924"/>
      <c r="WX8" s="924"/>
      <c r="WY8" s="924"/>
      <c r="WZ8" s="925"/>
      <c r="XA8" s="926" t="s">
        <v>288</v>
      </c>
      <c r="XB8" s="927"/>
      <c r="XC8" s="927"/>
      <c r="XD8" s="927"/>
      <c r="XE8" s="927"/>
      <c r="XF8" s="927"/>
      <c r="XG8" s="927"/>
      <c r="XH8" s="927"/>
      <c r="XI8" s="927"/>
      <c r="XJ8" s="927"/>
      <c r="XK8" s="927"/>
      <c r="XL8" s="927"/>
      <c r="XM8" s="927"/>
      <c r="XN8" s="927"/>
      <c r="XO8" s="927"/>
      <c r="XP8" s="928"/>
      <c r="XQ8" s="929" t="s">
        <v>289</v>
      </c>
      <c r="XR8" s="930"/>
      <c r="XS8" s="930"/>
      <c r="XT8" s="930"/>
      <c r="XU8" s="931"/>
      <c r="XV8" s="932" t="s">
        <v>269</v>
      </c>
      <c r="XW8" s="933"/>
      <c r="XX8" s="933"/>
      <c r="XY8" s="913"/>
      <c r="XZ8" s="915" t="s">
        <v>283</v>
      </c>
      <c r="YA8" s="917" t="s">
        <v>284</v>
      </c>
      <c r="YB8" s="919" t="s">
        <v>315</v>
      </c>
      <c r="YC8" s="920"/>
      <c r="YD8" s="919" t="s">
        <v>316</v>
      </c>
      <c r="YE8" s="920"/>
      <c r="YF8" s="919" t="s">
        <v>317</v>
      </c>
      <c r="YG8" s="920"/>
      <c r="YH8" s="919" t="s">
        <v>318</v>
      </c>
      <c r="YI8" s="920"/>
      <c r="YJ8" s="923" t="s">
        <v>122</v>
      </c>
      <c r="YK8" s="924"/>
      <c r="YL8" s="924"/>
      <c r="YM8" s="924"/>
      <c r="YN8" s="924"/>
      <c r="YO8" s="924"/>
      <c r="YP8" s="924"/>
      <c r="YQ8" s="924"/>
      <c r="YR8" s="924"/>
      <c r="YS8" s="924"/>
      <c r="YT8" s="924"/>
      <c r="YU8" s="925"/>
      <c r="YV8" s="923" t="s">
        <v>287</v>
      </c>
      <c r="YW8" s="924"/>
      <c r="YX8" s="924"/>
      <c r="YY8" s="924"/>
      <c r="YZ8" s="924"/>
      <c r="ZA8" s="924"/>
      <c r="ZB8" s="924"/>
      <c r="ZC8" s="924"/>
      <c r="ZD8" s="924"/>
      <c r="ZE8" s="924"/>
      <c r="ZF8" s="924"/>
      <c r="ZG8" s="925"/>
      <c r="ZH8" s="926" t="s">
        <v>288</v>
      </c>
      <c r="ZI8" s="927"/>
      <c r="ZJ8" s="927"/>
      <c r="ZK8" s="927"/>
      <c r="ZL8" s="927"/>
      <c r="ZM8" s="927"/>
      <c r="ZN8" s="927"/>
      <c r="ZO8" s="927"/>
      <c r="ZP8" s="927"/>
      <c r="ZQ8" s="927"/>
      <c r="ZR8" s="927"/>
      <c r="ZS8" s="927"/>
      <c r="ZT8" s="927"/>
      <c r="ZU8" s="927"/>
      <c r="ZV8" s="927"/>
      <c r="ZW8" s="928"/>
      <c r="ZX8" s="929" t="s">
        <v>289</v>
      </c>
      <c r="ZY8" s="930"/>
      <c r="ZZ8" s="930"/>
      <c r="AAA8" s="930"/>
      <c r="AAB8" s="931"/>
      <c r="AAC8" s="932" t="s">
        <v>269</v>
      </c>
      <c r="AAD8" s="933"/>
      <c r="AAE8" s="933"/>
      <c r="AAF8" s="913"/>
      <c r="AAG8" s="915" t="s">
        <v>283</v>
      </c>
      <c r="AAH8" s="917" t="s">
        <v>284</v>
      </c>
      <c r="AAI8" s="919" t="s">
        <v>315</v>
      </c>
      <c r="AAJ8" s="920"/>
      <c r="AAK8" s="919" t="s">
        <v>316</v>
      </c>
      <c r="AAL8" s="920"/>
      <c r="AAM8" s="919" t="s">
        <v>317</v>
      </c>
      <c r="AAN8" s="920"/>
      <c r="AAO8" s="919" t="s">
        <v>318</v>
      </c>
      <c r="AAP8" s="920"/>
      <c r="AAQ8" s="923" t="s">
        <v>122</v>
      </c>
      <c r="AAR8" s="924"/>
      <c r="AAS8" s="924"/>
      <c r="AAT8" s="924"/>
      <c r="AAU8" s="924"/>
      <c r="AAV8" s="924"/>
      <c r="AAW8" s="924"/>
      <c r="AAX8" s="924"/>
      <c r="AAY8" s="924"/>
      <c r="AAZ8" s="924"/>
      <c r="ABA8" s="924"/>
      <c r="ABB8" s="925"/>
      <c r="ABC8" s="923" t="s">
        <v>287</v>
      </c>
      <c r="ABD8" s="924"/>
      <c r="ABE8" s="924"/>
      <c r="ABF8" s="924"/>
      <c r="ABG8" s="924"/>
      <c r="ABH8" s="924"/>
      <c r="ABI8" s="924"/>
      <c r="ABJ8" s="924"/>
      <c r="ABK8" s="924"/>
      <c r="ABL8" s="924"/>
      <c r="ABM8" s="924"/>
      <c r="ABN8" s="925"/>
      <c r="ABO8" s="926" t="s">
        <v>288</v>
      </c>
      <c r="ABP8" s="927"/>
      <c r="ABQ8" s="927"/>
      <c r="ABR8" s="927"/>
      <c r="ABS8" s="927"/>
      <c r="ABT8" s="927"/>
      <c r="ABU8" s="927"/>
      <c r="ABV8" s="927"/>
      <c r="ABW8" s="927"/>
      <c r="ABX8" s="927"/>
      <c r="ABY8" s="927"/>
      <c r="ABZ8" s="927"/>
      <c r="ACA8" s="927"/>
      <c r="ACB8" s="927"/>
      <c r="ACC8" s="927"/>
      <c r="ACD8" s="928"/>
      <c r="ACE8" s="929" t="s">
        <v>289</v>
      </c>
      <c r="ACF8" s="930"/>
      <c r="ACG8" s="930"/>
      <c r="ACH8" s="930"/>
      <c r="ACI8" s="931"/>
      <c r="ACJ8" s="932" t="s">
        <v>269</v>
      </c>
      <c r="ACK8" s="933"/>
      <c r="ACL8" s="933"/>
      <c r="ACM8" s="913"/>
      <c r="ACN8" s="915" t="s">
        <v>283</v>
      </c>
      <c r="ACO8" s="917" t="s">
        <v>284</v>
      </c>
      <c r="ACP8" s="919" t="s">
        <v>315</v>
      </c>
      <c r="ACQ8" s="920"/>
      <c r="ACR8" s="919" t="s">
        <v>316</v>
      </c>
      <c r="ACS8" s="920"/>
      <c r="ACT8" s="919" t="s">
        <v>317</v>
      </c>
      <c r="ACU8" s="920"/>
      <c r="ACV8" s="919" t="s">
        <v>318</v>
      </c>
      <c r="ACW8" s="920"/>
      <c r="ACX8" s="923" t="s">
        <v>122</v>
      </c>
      <c r="ACY8" s="924"/>
      <c r="ACZ8" s="924"/>
      <c r="ADA8" s="924"/>
      <c r="ADB8" s="924"/>
      <c r="ADC8" s="924"/>
      <c r="ADD8" s="924"/>
      <c r="ADE8" s="924"/>
      <c r="ADF8" s="924"/>
      <c r="ADG8" s="924"/>
      <c r="ADH8" s="924"/>
      <c r="ADI8" s="925"/>
      <c r="ADJ8" s="923" t="s">
        <v>287</v>
      </c>
      <c r="ADK8" s="924"/>
      <c r="ADL8" s="924"/>
      <c r="ADM8" s="924"/>
      <c r="ADN8" s="924"/>
      <c r="ADO8" s="924"/>
      <c r="ADP8" s="924"/>
      <c r="ADQ8" s="924"/>
      <c r="ADR8" s="924"/>
      <c r="ADS8" s="924"/>
      <c r="ADT8" s="924"/>
      <c r="ADU8" s="925"/>
      <c r="ADV8" s="926" t="s">
        <v>288</v>
      </c>
      <c r="ADW8" s="927"/>
      <c r="ADX8" s="927"/>
      <c r="ADY8" s="927"/>
      <c r="ADZ8" s="927"/>
      <c r="AEA8" s="927"/>
      <c r="AEB8" s="927"/>
      <c r="AEC8" s="927"/>
      <c r="AED8" s="927"/>
      <c r="AEE8" s="927"/>
      <c r="AEF8" s="927"/>
      <c r="AEG8" s="927"/>
      <c r="AEH8" s="927"/>
      <c r="AEI8" s="927"/>
      <c r="AEJ8" s="927"/>
      <c r="AEK8" s="928"/>
      <c r="AEL8" s="929" t="s">
        <v>289</v>
      </c>
      <c r="AEM8" s="930"/>
      <c r="AEN8" s="930"/>
      <c r="AEO8" s="930"/>
      <c r="AEP8" s="931"/>
      <c r="AEQ8" s="932" t="s">
        <v>269</v>
      </c>
      <c r="AER8" s="933"/>
      <c r="AES8" s="933"/>
      <c r="AET8" s="913"/>
      <c r="AEU8" s="915" t="s">
        <v>283</v>
      </c>
      <c r="AEV8" s="917" t="s">
        <v>284</v>
      </c>
      <c r="AEW8" s="919" t="s">
        <v>315</v>
      </c>
      <c r="AEX8" s="920"/>
      <c r="AEY8" s="919" t="s">
        <v>316</v>
      </c>
      <c r="AEZ8" s="920"/>
      <c r="AFA8" s="919" t="s">
        <v>317</v>
      </c>
      <c r="AFB8" s="920"/>
      <c r="AFC8" s="919" t="s">
        <v>318</v>
      </c>
      <c r="AFD8" s="920"/>
      <c r="AFE8" s="923" t="s">
        <v>122</v>
      </c>
      <c r="AFF8" s="924"/>
      <c r="AFG8" s="924"/>
      <c r="AFH8" s="924"/>
      <c r="AFI8" s="924"/>
      <c r="AFJ8" s="924"/>
      <c r="AFK8" s="924"/>
      <c r="AFL8" s="924"/>
      <c r="AFM8" s="924"/>
      <c r="AFN8" s="924"/>
      <c r="AFO8" s="924"/>
      <c r="AFP8" s="925"/>
      <c r="AFQ8" s="923" t="s">
        <v>287</v>
      </c>
      <c r="AFR8" s="924"/>
      <c r="AFS8" s="924"/>
      <c r="AFT8" s="924"/>
      <c r="AFU8" s="924"/>
      <c r="AFV8" s="924"/>
      <c r="AFW8" s="924"/>
      <c r="AFX8" s="924"/>
      <c r="AFY8" s="924"/>
      <c r="AFZ8" s="924"/>
      <c r="AGA8" s="924"/>
      <c r="AGB8" s="925"/>
      <c r="AGC8" s="926" t="s">
        <v>288</v>
      </c>
      <c r="AGD8" s="927"/>
      <c r="AGE8" s="927"/>
      <c r="AGF8" s="927"/>
      <c r="AGG8" s="927"/>
      <c r="AGH8" s="927"/>
      <c r="AGI8" s="927"/>
      <c r="AGJ8" s="927"/>
      <c r="AGK8" s="927"/>
      <c r="AGL8" s="927"/>
      <c r="AGM8" s="927"/>
      <c r="AGN8" s="927"/>
      <c r="AGO8" s="927"/>
      <c r="AGP8" s="927"/>
      <c r="AGQ8" s="927"/>
      <c r="AGR8" s="928"/>
      <c r="AGS8" s="929" t="s">
        <v>289</v>
      </c>
      <c r="AGT8" s="930"/>
      <c r="AGU8" s="930"/>
      <c r="AGV8" s="930"/>
      <c r="AGW8" s="931"/>
      <c r="AGX8" s="932" t="s">
        <v>269</v>
      </c>
      <c r="AGY8" s="933"/>
      <c r="AGZ8" s="933"/>
      <c r="AHA8" s="913"/>
      <c r="AHB8" s="915" t="s">
        <v>283</v>
      </c>
      <c r="AHC8" s="917" t="s">
        <v>284</v>
      </c>
      <c r="AHD8" s="919" t="s">
        <v>315</v>
      </c>
      <c r="AHE8" s="920"/>
      <c r="AHF8" s="919" t="s">
        <v>316</v>
      </c>
      <c r="AHG8" s="920"/>
      <c r="AHH8" s="919" t="s">
        <v>317</v>
      </c>
      <c r="AHI8" s="920"/>
      <c r="AHJ8" s="919" t="s">
        <v>318</v>
      </c>
      <c r="AHK8" s="920"/>
      <c r="AHL8" s="923" t="s">
        <v>122</v>
      </c>
      <c r="AHM8" s="924"/>
      <c r="AHN8" s="924"/>
      <c r="AHO8" s="924"/>
      <c r="AHP8" s="924"/>
      <c r="AHQ8" s="924"/>
      <c r="AHR8" s="924"/>
      <c r="AHS8" s="924"/>
      <c r="AHT8" s="924"/>
      <c r="AHU8" s="924"/>
      <c r="AHV8" s="924"/>
      <c r="AHW8" s="925"/>
      <c r="AHX8" s="923" t="s">
        <v>287</v>
      </c>
      <c r="AHY8" s="924"/>
      <c r="AHZ8" s="924"/>
      <c r="AIA8" s="924"/>
      <c r="AIB8" s="924"/>
      <c r="AIC8" s="924"/>
      <c r="AID8" s="924"/>
      <c r="AIE8" s="924"/>
      <c r="AIF8" s="924"/>
      <c r="AIG8" s="924"/>
      <c r="AIH8" s="924"/>
      <c r="AII8" s="925"/>
      <c r="AIJ8" s="926" t="s">
        <v>288</v>
      </c>
      <c r="AIK8" s="927"/>
      <c r="AIL8" s="927"/>
      <c r="AIM8" s="927"/>
      <c r="AIN8" s="927"/>
      <c r="AIO8" s="927"/>
      <c r="AIP8" s="927"/>
      <c r="AIQ8" s="927"/>
      <c r="AIR8" s="927"/>
      <c r="AIS8" s="927"/>
      <c r="AIT8" s="927"/>
      <c r="AIU8" s="927"/>
      <c r="AIV8" s="927"/>
      <c r="AIW8" s="927"/>
      <c r="AIX8" s="927"/>
      <c r="AIY8" s="928"/>
      <c r="AIZ8" s="929" t="s">
        <v>289</v>
      </c>
      <c r="AJA8" s="930"/>
      <c r="AJB8" s="930"/>
      <c r="AJC8" s="930"/>
      <c r="AJD8" s="931"/>
      <c r="AJE8" s="932" t="s">
        <v>269</v>
      </c>
      <c r="AJF8" s="933"/>
      <c r="AJG8" s="933"/>
      <c r="AJH8" s="913"/>
      <c r="AJI8" s="915" t="s">
        <v>283</v>
      </c>
      <c r="AJJ8" s="917" t="s">
        <v>284</v>
      </c>
      <c r="AJK8" s="919" t="s">
        <v>315</v>
      </c>
      <c r="AJL8" s="920"/>
      <c r="AJM8" s="919" t="s">
        <v>316</v>
      </c>
      <c r="AJN8" s="920"/>
      <c r="AJO8" s="919" t="s">
        <v>317</v>
      </c>
      <c r="AJP8" s="920"/>
      <c r="AJQ8" s="919" t="s">
        <v>318</v>
      </c>
      <c r="AJR8" s="920"/>
      <c r="AJS8" s="923" t="s">
        <v>122</v>
      </c>
      <c r="AJT8" s="924"/>
      <c r="AJU8" s="924"/>
      <c r="AJV8" s="924"/>
      <c r="AJW8" s="924"/>
      <c r="AJX8" s="924"/>
      <c r="AJY8" s="924"/>
      <c r="AJZ8" s="924"/>
      <c r="AKA8" s="924"/>
      <c r="AKB8" s="924"/>
      <c r="AKC8" s="924"/>
      <c r="AKD8" s="925"/>
      <c r="AKE8" s="923" t="s">
        <v>287</v>
      </c>
      <c r="AKF8" s="924"/>
      <c r="AKG8" s="924"/>
      <c r="AKH8" s="924"/>
      <c r="AKI8" s="924"/>
      <c r="AKJ8" s="924"/>
      <c r="AKK8" s="924"/>
      <c r="AKL8" s="924"/>
      <c r="AKM8" s="924"/>
      <c r="AKN8" s="924"/>
      <c r="AKO8" s="924"/>
      <c r="AKP8" s="925"/>
      <c r="AKQ8" s="926" t="s">
        <v>288</v>
      </c>
      <c r="AKR8" s="927"/>
      <c r="AKS8" s="927"/>
      <c r="AKT8" s="927"/>
      <c r="AKU8" s="927"/>
      <c r="AKV8" s="927"/>
      <c r="AKW8" s="927"/>
      <c r="AKX8" s="927"/>
      <c r="AKY8" s="927"/>
      <c r="AKZ8" s="927"/>
      <c r="ALA8" s="927"/>
      <c r="ALB8" s="927"/>
      <c r="ALC8" s="927"/>
      <c r="ALD8" s="927"/>
      <c r="ALE8" s="927"/>
      <c r="ALF8" s="928"/>
      <c r="ALG8" s="929" t="s">
        <v>289</v>
      </c>
      <c r="ALH8" s="930"/>
      <c r="ALI8" s="930"/>
      <c r="ALJ8" s="930"/>
      <c r="ALK8" s="931"/>
      <c r="ALL8" s="932" t="s">
        <v>269</v>
      </c>
      <c r="ALM8" s="933"/>
      <c r="ALN8" s="933"/>
      <c r="ALO8" s="913"/>
      <c r="ALP8" s="915" t="s">
        <v>283</v>
      </c>
      <c r="ALQ8" s="917" t="s">
        <v>284</v>
      </c>
      <c r="ALR8" s="919" t="s">
        <v>315</v>
      </c>
      <c r="ALS8" s="920"/>
      <c r="ALT8" s="919" t="s">
        <v>316</v>
      </c>
      <c r="ALU8" s="920"/>
      <c r="ALV8" s="919" t="s">
        <v>317</v>
      </c>
      <c r="ALW8" s="920"/>
      <c r="ALX8" s="919" t="s">
        <v>318</v>
      </c>
      <c r="ALY8" s="920"/>
      <c r="ALZ8" s="923" t="s">
        <v>122</v>
      </c>
      <c r="AMA8" s="924"/>
      <c r="AMB8" s="924"/>
      <c r="AMC8" s="924"/>
      <c r="AMD8" s="924"/>
      <c r="AME8" s="924"/>
      <c r="AMF8" s="924"/>
      <c r="AMG8" s="924"/>
      <c r="AMH8" s="924"/>
      <c r="AMI8" s="924"/>
      <c r="AMJ8" s="924"/>
      <c r="AMK8" s="925"/>
      <c r="AML8" s="923" t="s">
        <v>287</v>
      </c>
      <c r="AMM8" s="924"/>
      <c r="AMN8" s="924"/>
      <c r="AMO8" s="924"/>
      <c r="AMP8" s="924"/>
      <c r="AMQ8" s="924"/>
      <c r="AMR8" s="924"/>
      <c r="AMS8" s="924"/>
      <c r="AMT8" s="924"/>
      <c r="AMU8" s="924"/>
      <c r="AMV8" s="924"/>
      <c r="AMW8" s="925"/>
      <c r="AMX8" s="926" t="s">
        <v>288</v>
      </c>
      <c r="AMY8" s="927"/>
      <c r="AMZ8" s="927"/>
      <c r="ANA8" s="927"/>
      <c r="ANB8" s="927"/>
      <c r="ANC8" s="927"/>
      <c r="AND8" s="927"/>
      <c r="ANE8" s="927"/>
      <c r="ANF8" s="927"/>
      <c r="ANG8" s="927"/>
      <c r="ANH8" s="927"/>
      <c r="ANI8" s="927"/>
      <c r="ANJ8" s="927"/>
      <c r="ANK8" s="927"/>
      <c r="ANL8" s="927"/>
      <c r="ANM8" s="928"/>
      <c r="ANN8" s="929" t="s">
        <v>289</v>
      </c>
      <c r="ANO8" s="930"/>
      <c r="ANP8" s="930"/>
      <c r="ANQ8" s="930"/>
      <c r="ANR8" s="931"/>
      <c r="ANS8" s="932" t="s">
        <v>269</v>
      </c>
      <c r="ANT8" s="933"/>
      <c r="ANU8" s="933"/>
      <c r="ANV8" s="913"/>
      <c r="ANW8" s="915" t="s">
        <v>283</v>
      </c>
      <c r="ANX8" s="917" t="s">
        <v>284</v>
      </c>
      <c r="ANY8" s="919" t="s">
        <v>315</v>
      </c>
      <c r="ANZ8" s="920"/>
      <c r="AOA8" s="919" t="s">
        <v>316</v>
      </c>
      <c r="AOB8" s="920"/>
      <c r="AOC8" s="919" t="s">
        <v>317</v>
      </c>
      <c r="AOD8" s="920"/>
      <c r="AOE8" s="919" t="s">
        <v>318</v>
      </c>
      <c r="AOF8" s="920"/>
      <c r="AOG8" s="923" t="s">
        <v>122</v>
      </c>
      <c r="AOH8" s="924"/>
      <c r="AOI8" s="924"/>
      <c r="AOJ8" s="924"/>
      <c r="AOK8" s="924"/>
      <c r="AOL8" s="924"/>
      <c r="AOM8" s="924"/>
      <c r="AON8" s="924"/>
      <c r="AOO8" s="924"/>
      <c r="AOP8" s="924"/>
      <c r="AOQ8" s="924"/>
      <c r="AOR8" s="925"/>
      <c r="AOS8" s="923" t="s">
        <v>287</v>
      </c>
      <c r="AOT8" s="924"/>
      <c r="AOU8" s="924"/>
      <c r="AOV8" s="924"/>
      <c r="AOW8" s="924"/>
      <c r="AOX8" s="924"/>
      <c r="AOY8" s="924"/>
      <c r="AOZ8" s="924"/>
      <c r="APA8" s="924"/>
      <c r="APB8" s="924"/>
      <c r="APC8" s="924"/>
      <c r="APD8" s="925"/>
      <c r="APE8" s="926" t="s">
        <v>288</v>
      </c>
      <c r="APF8" s="927"/>
      <c r="APG8" s="927"/>
      <c r="APH8" s="927"/>
      <c r="API8" s="927"/>
      <c r="APJ8" s="927"/>
      <c r="APK8" s="927"/>
      <c r="APL8" s="927"/>
      <c r="APM8" s="927"/>
      <c r="APN8" s="927"/>
      <c r="APO8" s="927"/>
      <c r="APP8" s="927"/>
      <c r="APQ8" s="927"/>
      <c r="APR8" s="927"/>
      <c r="APS8" s="927"/>
      <c r="APT8" s="928"/>
      <c r="APU8" s="929" t="s">
        <v>289</v>
      </c>
      <c r="APV8" s="930"/>
      <c r="APW8" s="930"/>
      <c r="APX8" s="930"/>
      <c r="APY8" s="931"/>
      <c r="APZ8" s="932" t="s">
        <v>269</v>
      </c>
      <c r="AQA8" s="933"/>
      <c r="AQB8" s="933"/>
      <c r="AQC8" s="913"/>
      <c r="AQD8" s="915" t="s">
        <v>283</v>
      </c>
      <c r="AQE8" s="917" t="s">
        <v>284</v>
      </c>
      <c r="AQF8" s="919" t="s">
        <v>315</v>
      </c>
      <c r="AQG8" s="920"/>
      <c r="AQH8" s="919" t="s">
        <v>316</v>
      </c>
      <c r="AQI8" s="920"/>
      <c r="AQJ8" s="919" t="s">
        <v>317</v>
      </c>
      <c r="AQK8" s="920"/>
      <c r="AQL8" s="919" t="s">
        <v>318</v>
      </c>
      <c r="AQM8" s="920"/>
      <c r="AQN8" s="923" t="s">
        <v>122</v>
      </c>
      <c r="AQO8" s="924"/>
      <c r="AQP8" s="924"/>
      <c r="AQQ8" s="924"/>
      <c r="AQR8" s="924"/>
      <c r="AQS8" s="924"/>
      <c r="AQT8" s="924"/>
      <c r="AQU8" s="924"/>
      <c r="AQV8" s="924"/>
      <c r="AQW8" s="924"/>
      <c r="AQX8" s="924"/>
      <c r="AQY8" s="925"/>
      <c r="AQZ8" s="923" t="s">
        <v>287</v>
      </c>
      <c r="ARA8" s="924"/>
      <c r="ARB8" s="924"/>
      <c r="ARC8" s="924"/>
      <c r="ARD8" s="924"/>
      <c r="ARE8" s="924"/>
      <c r="ARF8" s="924"/>
      <c r="ARG8" s="924"/>
      <c r="ARH8" s="924"/>
      <c r="ARI8" s="924"/>
      <c r="ARJ8" s="924"/>
      <c r="ARK8" s="925"/>
      <c r="ARL8" s="926" t="s">
        <v>288</v>
      </c>
      <c r="ARM8" s="927"/>
      <c r="ARN8" s="927"/>
      <c r="ARO8" s="927"/>
      <c r="ARP8" s="927"/>
      <c r="ARQ8" s="927"/>
      <c r="ARR8" s="927"/>
      <c r="ARS8" s="927"/>
      <c r="ART8" s="927"/>
      <c r="ARU8" s="927"/>
      <c r="ARV8" s="927"/>
      <c r="ARW8" s="927"/>
      <c r="ARX8" s="927"/>
      <c r="ARY8" s="927"/>
      <c r="ARZ8" s="927"/>
      <c r="ASA8" s="928"/>
      <c r="ASB8" s="929" t="s">
        <v>289</v>
      </c>
      <c r="ASC8" s="930"/>
      <c r="ASD8" s="930"/>
      <c r="ASE8" s="930"/>
      <c r="ASF8" s="931"/>
      <c r="ASG8" s="932" t="s">
        <v>269</v>
      </c>
      <c r="ASH8" s="933"/>
      <c r="ASI8" s="933"/>
      <c r="ASJ8" s="913"/>
    </row>
    <row r="9" spans="1:1180" ht="15" customHeight="1">
      <c r="A9" s="948"/>
      <c r="B9" s="949"/>
      <c r="C9" s="950"/>
      <c r="D9" s="950"/>
      <c r="E9" s="950"/>
      <c r="F9" s="950"/>
      <c r="G9" s="950"/>
      <c r="H9" s="950"/>
      <c r="I9" s="950"/>
      <c r="J9" s="950"/>
      <c r="K9" s="923" t="s">
        <v>125</v>
      </c>
      <c r="L9" s="924"/>
      <c r="M9" s="924"/>
      <c r="N9" s="924"/>
      <c r="O9" s="924"/>
      <c r="P9" s="925"/>
      <c r="Q9" s="923" t="s">
        <v>126</v>
      </c>
      <c r="R9" s="924"/>
      <c r="S9" s="924"/>
      <c r="T9" s="924"/>
      <c r="U9" s="924"/>
      <c r="V9" s="924"/>
      <c r="W9" s="923" t="s">
        <v>125</v>
      </c>
      <c r="X9" s="924"/>
      <c r="Y9" s="924"/>
      <c r="Z9" s="924"/>
      <c r="AA9" s="924"/>
      <c r="AB9" s="924"/>
      <c r="AC9" s="923" t="s">
        <v>126</v>
      </c>
      <c r="AD9" s="924"/>
      <c r="AE9" s="924"/>
      <c r="AF9" s="924"/>
      <c r="AG9" s="924"/>
      <c r="AH9" s="924"/>
      <c r="AI9" s="942" t="s">
        <v>125</v>
      </c>
      <c r="AJ9" s="942"/>
      <c r="AK9" s="942"/>
      <c r="AL9" s="942"/>
      <c r="AM9" s="942"/>
      <c r="AN9" s="942"/>
      <c r="AO9" s="942"/>
      <c r="AP9" s="942"/>
      <c r="AQ9" s="942" t="s">
        <v>126</v>
      </c>
      <c r="AR9" s="942"/>
      <c r="AS9" s="942"/>
      <c r="AT9" s="942"/>
      <c r="AU9" s="942"/>
      <c r="AV9" s="942"/>
      <c r="AW9" s="942"/>
      <c r="AX9" s="942"/>
      <c r="AY9" s="937" t="s">
        <v>290</v>
      </c>
      <c r="AZ9" s="938"/>
      <c r="BA9" s="938"/>
      <c r="BB9" s="938"/>
      <c r="BC9" s="938"/>
      <c r="BD9" s="934"/>
      <c r="BE9" s="935"/>
      <c r="BF9" s="935"/>
      <c r="BG9" s="936"/>
      <c r="BH9" s="948"/>
      <c r="BI9" s="949"/>
      <c r="BJ9" s="950"/>
      <c r="BK9" s="950"/>
      <c r="BL9" s="950"/>
      <c r="BM9" s="950"/>
      <c r="BN9" s="950"/>
      <c r="BO9" s="950"/>
      <c r="BP9" s="950"/>
      <c r="BQ9" s="950"/>
      <c r="BR9" s="923" t="s">
        <v>125</v>
      </c>
      <c r="BS9" s="924"/>
      <c r="BT9" s="924"/>
      <c r="BU9" s="924"/>
      <c r="BV9" s="924"/>
      <c r="BW9" s="925"/>
      <c r="BX9" s="923" t="s">
        <v>126</v>
      </c>
      <c r="BY9" s="924"/>
      <c r="BZ9" s="924"/>
      <c r="CA9" s="924"/>
      <c r="CB9" s="924"/>
      <c r="CC9" s="924"/>
      <c r="CD9" s="923" t="s">
        <v>125</v>
      </c>
      <c r="CE9" s="924"/>
      <c r="CF9" s="924"/>
      <c r="CG9" s="924"/>
      <c r="CH9" s="924"/>
      <c r="CI9" s="924"/>
      <c r="CJ9" s="923" t="s">
        <v>126</v>
      </c>
      <c r="CK9" s="924"/>
      <c r="CL9" s="924"/>
      <c r="CM9" s="924"/>
      <c r="CN9" s="924"/>
      <c r="CO9" s="924"/>
      <c r="CP9" s="942" t="s">
        <v>125</v>
      </c>
      <c r="CQ9" s="942"/>
      <c r="CR9" s="942"/>
      <c r="CS9" s="942"/>
      <c r="CT9" s="942"/>
      <c r="CU9" s="942"/>
      <c r="CV9" s="942"/>
      <c r="CW9" s="942"/>
      <c r="CX9" s="942" t="s">
        <v>126</v>
      </c>
      <c r="CY9" s="942"/>
      <c r="CZ9" s="942"/>
      <c r="DA9" s="942"/>
      <c r="DB9" s="942"/>
      <c r="DC9" s="942"/>
      <c r="DD9" s="942"/>
      <c r="DE9" s="942"/>
      <c r="DF9" s="937" t="s">
        <v>290</v>
      </c>
      <c r="DG9" s="938"/>
      <c r="DH9" s="938"/>
      <c r="DI9" s="938"/>
      <c r="DJ9" s="938"/>
      <c r="DK9" s="934"/>
      <c r="DL9" s="935"/>
      <c r="DM9" s="935"/>
      <c r="DN9" s="936"/>
      <c r="DO9" s="948"/>
      <c r="DP9" s="949"/>
      <c r="DQ9" s="950"/>
      <c r="DR9" s="950"/>
      <c r="DS9" s="950"/>
      <c r="DT9" s="950"/>
      <c r="DU9" s="950"/>
      <c r="DV9" s="950"/>
      <c r="DW9" s="950"/>
      <c r="DX9" s="950"/>
      <c r="DY9" s="923" t="s">
        <v>125</v>
      </c>
      <c r="DZ9" s="924"/>
      <c r="EA9" s="924"/>
      <c r="EB9" s="924"/>
      <c r="EC9" s="924"/>
      <c r="ED9" s="925"/>
      <c r="EE9" s="923" t="s">
        <v>126</v>
      </c>
      <c r="EF9" s="924"/>
      <c r="EG9" s="924"/>
      <c r="EH9" s="924"/>
      <c r="EI9" s="924"/>
      <c r="EJ9" s="924"/>
      <c r="EK9" s="923" t="s">
        <v>125</v>
      </c>
      <c r="EL9" s="924"/>
      <c r="EM9" s="924"/>
      <c r="EN9" s="924"/>
      <c r="EO9" s="924"/>
      <c r="EP9" s="924"/>
      <c r="EQ9" s="923" t="s">
        <v>126</v>
      </c>
      <c r="ER9" s="924"/>
      <c r="ES9" s="924"/>
      <c r="ET9" s="924"/>
      <c r="EU9" s="924"/>
      <c r="EV9" s="924"/>
      <c r="EW9" s="942" t="s">
        <v>125</v>
      </c>
      <c r="EX9" s="942"/>
      <c r="EY9" s="942"/>
      <c r="EZ9" s="942"/>
      <c r="FA9" s="942"/>
      <c r="FB9" s="942"/>
      <c r="FC9" s="942"/>
      <c r="FD9" s="942"/>
      <c r="FE9" s="942" t="s">
        <v>126</v>
      </c>
      <c r="FF9" s="942"/>
      <c r="FG9" s="942"/>
      <c r="FH9" s="942"/>
      <c r="FI9" s="942"/>
      <c r="FJ9" s="942"/>
      <c r="FK9" s="942"/>
      <c r="FL9" s="942"/>
      <c r="FM9" s="937" t="s">
        <v>290</v>
      </c>
      <c r="FN9" s="938"/>
      <c r="FO9" s="938"/>
      <c r="FP9" s="938"/>
      <c r="FQ9" s="938"/>
      <c r="FR9" s="934"/>
      <c r="FS9" s="935"/>
      <c r="FT9" s="935"/>
      <c r="FU9" s="936"/>
      <c r="FV9" s="948"/>
      <c r="FW9" s="949"/>
      <c r="FX9" s="950"/>
      <c r="FY9" s="950"/>
      <c r="FZ9" s="950"/>
      <c r="GA9" s="950"/>
      <c r="GB9" s="950"/>
      <c r="GC9" s="950"/>
      <c r="GD9" s="950"/>
      <c r="GE9" s="950"/>
      <c r="GF9" s="923" t="s">
        <v>125</v>
      </c>
      <c r="GG9" s="924"/>
      <c r="GH9" s="924"/>
      <c r="GI9" s="924"/>
      <c r="GJ9" s="924"/>
      <c r="GK9" s="925"/>
      <c r="GL9" s="923" t="s">
        <v>126</v>
      </c>
      <c r="GM9" s="924"/>
      <c r="GN9" s="924"/>
      <c r="GO9" s="924"/>
      <c r="GP9" s="924"/>
      <c r="GQ9" s="924"/>
      <c r="GR9" s="923" t="s">
        <v>125</v>
      </c>
      <c r="GS9" s="924"/>
      <c r="GT9" s="924"/>
      <c r="GU9" s="924"/>
      <c r="GV9" s="924"/>
      <c r="GW9" s="924"/>
      <c r="GX9" s="923" t="s">
        <v>126</v>
      </c>
      <c r="GY9" s="924"/>
      <c r="GZ9" s="924"/>
      <c r="HA9" s="924"/>
      <c r="HB9" s="924"/>
      <c r="HC9" s="924"/>
      <c r="HD9" s="942" t="s">
        <v>125</v>
      </c>
      <c r="HE9" s="942"/>
      <c r="HF9" s="942"/>
      <c r="HG9" s="942"/>
      <c r="HH9" s="942"/>
      <c r="HI9" s="942"/>
      <c r="HJ9" s="942"/>
      <c r="HK9" s="942"/>
      <c r="HL9" s="942" t="s">
        <v>126</v>
      </c>
      <c r="HM9" s="942"/>
      <c r="HN9" s="942"/>
      <c r="HO9" s="942"/>
      <c r="HP9" s="942"/>
      <c r="HQ9" s="942"/>
      <c r="HR9" s="942"/>
      <c r="HS9" s="942"/>
      <c r="HT9" s="937" t="s">
        <v>290</v>
      </c>
      <c r="HU9" s="938"/>
      <c r="HV9" s="938"/>
      <c r="HW9" s="938"/>
      <c r="HX9" s="938"/>
      <c r="HY9" s="934"/>
      <c r="HZ9" s="935"/>
      <c r="IA9" s="935"/>
      <c r="IB9" s="936"/>
      <c r="IC9" s="948"/>
      <c r="ID9" s="949"/>
      <c r="IE9" s="950"/>
      <c r="IF9" s="950"/>
      <c r="IG9" s="950"/>
      <c r="IH9" s="950"/>
      <c r="II9" s="950"/>
      <c r="IJ9" s="950"/>
      <c r="IK9" s="950"/>
      <c r="IL9" s="950"/>
      <c r="IM9" s="923" t="s">
        <v>125</v>
      </c>
      <c r="IN9" s="924"/>
      <c r="IO9" s="924"/>
      <c r="IP9" s="924"/>
      <c r="IQ9" s="924"/>
      <c r="IR9" s="925"/>
      <c r="IS9" s="923" t="s">
        <v>126</v>
      </c>
      <c r="IT9" s="924"/>
      <c r="IU9" s="924"/>
      <c r="IV9" s="924"/>
      <c r="IW9" s="924"/>
      <c r="IX9" s="924"/>
      <c r="IY9" s="923" t="s">
        <v>125</v>
      </c>
      <c r="IZ9" s="924"/>
      <c r="JA9" s="924"/>
      <c r="JB9" s="924"/>
      <c r="JC9" s="924"/>
      <c r="JD9" s="924"/>
      <c r="JE9" s="923" t="s">
        <v>126</v>
      </c>
      <c r="JF9" s="924"/>
      <c r="JG9" s="924"/>
      <c r="JH9" s="924"/>
      <c r="JI9" s="924"/>
      <c r="JJ9" s="924"/>
      <c r="JK9" s="942" t="s">
        <v>125</v>
      </c>
      <c r="JL9" s="942"/>
      <c r="JM9" s="942"/>
      <c r="JN9" s="942"/>
      <c r="JO9" s="942"/>
      <c r="JP9" s="942"/>
      <c r="JQ9" s="942"/>
      <c r="JR9" s="942"/>
      <c r="JS9" s="942" t="s">
        <v>126</v>
      </c>
      <c r="JT9" s="942"/>
      <c r="JU9" s="942"/>
      <c r="JV9" s="942"/>
      <c r="JW9" s="942"/>
      <c r="JX9" s="942"/>
      <c r="JY9" s="942"/>
      <c r="JZ9" s="942"/>
      <c r="KA9" s="937" t="s">
        <v>290</v>
      </c>
      <c r="KB9" s="938"/>
      <c r="KC9" s="938"/>
      <c r="KD9" s="938"/>
      <c r="KE9" s="938"/>
      <c r="KF9" s="934"/>
      <c r="KG9" s="935"/>
      <c r="KH9" s="935"/>
      <c r="KI9" s="936"/>
      <c r="KJ9" s="916"/>
      <c r="KK9" s="918"/>
      <c r="KL9" s="921"/>
      <c r="KM9" s="922"/>
      <c r="KN9" s="921"/>
      <c r="KO9" s="922"/>
      <c r="KP9" s="921"/>
      <c r="KQ9" s="922"/>
      <c r="KR9" s="921"/>
      <c r="KS9" s="922"/>
      <c r="KT9" s="923" t="s">
        <v>125</v>
      </c>
      <c r="KU9" s="924"/>
      <c r="KV9" s="924"/>
      <c r="KW9" s="924"/>
      <c r="KX9" s="924"/>
      <c r="KY9" s="925"/>
      <c r="KZ9" s="923" t="s">
        <v>126</v>
      </c>
      <c r="LA9" s="924"/>
      <c r="LB9" s="924"/>
      <c r="LC9" s="924"/>
      <c r="LD9" s="924"/>
      <c r="LE9" s="925"/>
      <c r="LF9" s="923" t="s">
        <v>125</v>
      </c>
      <c r="LG9" s="924"/>
      <c r="LH9" s="924"/>
      <c r="LI9" s="924"/>
      <c r="LJ9" s="924"/>
      <c r="LK9" s="925"/>
      <c r="LL9" s="923" t="s">
        <v>126</v>
      </c>
      <c r="LM9" s="924"/>
      <c r="LN9" s="924"/>
      <c r="LO9" s="924"/>
      <c r="LP9" s="924"/>
      <c r="LQ9" s="925"/>
      <c r="LR9" s="926" t="s">
        <v>125</v>
      </c>
      <c r="LS9" s="927"/>
      <c r="LT9" s="927"/>
      <c r="LU9" s="927"/>
      <c r="LV9" s="927"/>
      <c r="LW9" s="927"/>
      <c r="LX9" s="927"/>
      <c r="LY9" s="928"/>
      <c r="LZ9" s="926" t="s">
        <v>126</v>
      </c>
      <c r="MA9" s="927"/>
      <c r="MB9" s="927"/>
      <c r="MC9" s="927"/>
      <c r="MD9" s="927"/>
      <c r="ME9" s="927"/>
      <c r="MF9" s="927"/>
      <c r="MG9" s="928"/>
      <c r="MH9" s="937" t="s">
        <v>290</v>
      </c>
      <c r="MI9" s="938"/>
      <c r="MJ9" s="938"/>
      <c r="MK9" s="938"/>
      <c r="ML9" s="939"/>
      <c r="MM9" s="934"/>
      <c r="MN9" s="935"/>
      <c r="MO9" s="935"/>
      <c r="MP9" s="936"/>
      <c r="MQ9" s="916"/>
      <c r="MR9" s="918"/>
      <c r="MS9" s="921"/>
      <c r="MT9" s="922"/>
      <c r="MU9" s="921"/>
      <c r="MV9" s="922"/>
      <c r="MW9" s="921"/>
      <c r="MX9" s="922"/>
      <c r="MY9" s="921"/>
      <c r="MZ9" s="922"/>
      <c r="NA9" s="923" t="s">
        <v>125</v>
      </c>
      <c r="NB9" s="924"/>
      <c r="NC9" s="924"/>
      <c r="ND9" s="924"/>
      <c r="NE9" s="924"/>
      <c r="NF9" s="925"/>
      <c r="NG9" s="923" t="s">
        <v>126</v>
      </c>
      <c r="NH9" s="924"/>
      <c r="NI9" s="924"/>
      <c r="NJ9" s="924"/>
      <c r="NK9" s="924"/>
      <c r="NL9" s="925"/>
      <c r="NM9" s="923" t="s">
        <v>125</v>
      </c>
      <c r="NN9" s="924"/>
      <c r="NO9" s="924"/>
      <c r="NP9" s="924"/>
      <c r="NQ9" s="924"/>
      <c r="NR9" s="925"/>
      <c r="NS9" s="923" t="s">
        <v>126</v>
      </c>
      <c r="NT9" s="924"/>
      <c r="NU9" s="924"/>
      <c r="NV9" s="924"/>
      <c r="NW9" s="924"/>
      <c r="NX9" s="925"/>
      <c r="NY9" s="926" t="s">
        <v>125</v>
      </c>
      <c r="NZ9" s="927"/>
      <c r="OA9" s="927"/>
      <c r="OB9" s="927"/>
      <c r="OC9" s="927"/>
      <c r="OD9" s="927"/>
      <c r="OE9" s="927"/>
      <c r="OF9" s="928"/>
      <c r="OG9" s="926" t="s">
        <v>126</v>
      </c>
      <c r="OH9" s="927"/>
      <c r="OI9" s="927"/>
      <c r="OJ9" s="927"/>
      <c r="OK9" s="927"/>
      <c r="OL9" s="927"/>
      <c r="OM9" s="927"/>
      <c r="ON9" s="928"/>
      <c r="OO9" s="937" t="s">
        <v>290</v>
      </c>
      <c r="OP9" s="938"/>
      <c r="OQ9" s="938"/>
      <c r="OR9" s="938"/>
      <c r="OS9" s="939"/>
      <c r="OT9" s="934"/>
      <c r="OU9" s="935"/>
      <c r="OV9" s="935"/>
      <c r="OW9" s="936"/>
      <c r="OX9" s="916"/>
      <c r="OY9" s="918"/>
      <c r="OZ9" s="921"/>
      <c r="PA9" s="922"/>
      <c r="PB9" s="921"/>
      <c r="PC9" s="922"/>
      <c r="PD9" s="921"/>
      <c r="PE9" s="922"/>
      <c r="PF9" s="921"/>
      <c r="PG9" s="922"/>
      <c r="PH9" s="923" t="s">
        <v>125</v>
      </c>
      <c r="PI9" s="924"/>
      <c r="PJ9" s="924"/>
      <c r="PK9" s="924"/>
      <c r="PL9" s="924"/>
      <c r="PM9" s="925"/>
      <c r="PN9" s="923" t="s">
        <v>126</v>
      </c>
      <c r="PO9" s="924"/>
      <c r="PP9" s="924"/>
      <c r="PQ9" s="924"/>
      <c r="PR9" s="924"/>
      <c r="PS9" s="925"/>
      <c r="PT9" s="923" t="s">
        <v>125</v>
      </c>
      <c r="PU9" s="924"/>
      <c r="PV9" s="924"/>
      <c r="PW9" s="924"/>
      <c r="PX9" s="924"/>
      <c r="PY9" s="925"/>
      <c r="PZ9" s="923" t="s">
        <v>126</v>
      </c>
      <c r="QA9" s="924"/>
      <c r="QB9" s="924"/>
      <c r="QC9" s="924"/>
      <c r="QD9" s="924"/>
      <c r="QE9" s="925"/>
      <c r="QF9" s="926" t="s">
        <v>125</v>
      </c>
      <c r="QG9" s="927"/>
      <c r="QH9" s="927"/>
      <c r="QI9" s="927"/>
      <c r="QJ9" s="927"/>
      <c r="QK9" s="927"/>
      <c r="QL9" s="927"/>
      <c r="QM9" s="928"/>
      <c r="QN9" s="926" t="s">
        <v>126</v>
      </c>
      <c r="QO9" s="927"/>
      <c r="QP9" s="927"/>
      <c r="QQ9" s="927"/>
      <c r="QR9" s="927"/>
      <c r="QS9" s="927"/>
      <c r="QT9" s="927"/>
      <c r="QU9" s="928"/>
      <c r="QV9" s="937" t="s">
        <v>290</v>
      </c>
      <c r="QW9" s="938"/>
      <c r="QX9" s="938"/>
      <c r="QY9" s="938"/>
      <c r="QZ9" s="939"/>
      <c r="RA9" s="934"/>
      <c r="RB9" s="935"/>
      <c r="RC9" s="935"/>
      <c r="RD9" s="936"/>
      <c r="RE9" s="916"/>
      <c r="RF9" s="918"/>
      <c r="RG9" s="921"/>
      <c r="RH9" s="922"/>
      <c r="RI9" s="921"/>
      <c r="RJ9" s="922"/>
      <c r="RK9" s="921"/>
      <c r="RL9" s="922"/>
      <c r="RM9" s="921"/>
      <c r="RN9" s="922"/>
      <c r="RO9" s="923" t="s">
        <v>125</v>
      </c>
      <c r="RP9" s="924"/>
      <c r="RQ9" s="924"/>
      <c r="RR9" s="924"/>
      <c r="RS9" s="924"/>
      <c r="RT9" s="925"/>
      <c r="RU9" s="923" t="s">
        <v>126</v>
      </c>
      <c r="RV9" s="924"/>
      <c r="RW9" s="924"/>
      <c r="RX9" s="924"/>
      <c r="RY9" s="924"/>
      <c r="RZ9" s="925"/>
      <c r="SA9" s="923" t="s">
        <v>125</v>
      </c>
      <c r="SB9" s="924"/>
      <c r="SC9" s="924"/>
      <c r="SD9" s="924"/>
      <c r="SE9" s="924"/>
      <c r="SF9" s="925"/>
      <c r="SG9" s="923" t="s">
        <v>126</v>
      </c>
      <c r="SH9" s="924"/>
      <c r="SI9" s="924"/>
      <c r="SJ9" s="924"/>
      <c r="SK9" s="924"/>
      <c r="SL9" s="925"/>
      <c r="SM9" s="926" t="s">
        <v>125</v>
      </c>
      <c r="SN9" s="927"/>
      <c r="SO9" s="927"/>
      <c r="SP9" s="927"/>
      <c r="SQ9" s="927"/>
      <c r="SR9" s="927"/>
      <c r="SS9" s="927"/>
      <c r="ST9" s="928"/>
      <c r="SU9" s="926" t="s">
        <v>126</v>
      </c>
      <c r="SV9" s="927"/>
      <c r="SW9" s="927"/>
      <c r="SX9" s="927"/>
      <c r="SY9" s="927"/>
      <c r="SZ9" s="927"/>
      <c r="TA9" s="927"/>
      <c r="TB9" s="928"/>
      <c r="TC9" s="937" t="s">
        <v>290</v>
      </c>
      <c r="TD9" s="938"/>
      <c r="TE9" s="938"/>
      <c r="TF9" s="938"/>
      <c r="TG9" s="939"/>
      <c r="TH9" s="934"/>
      <c r="TI9" s="935"/>
      <c r="TJ9" s="935"/>
      <c r="TK9" s="936"/>
      <c r="TL9" s="916"/>
      <c r="TM9" s="918"/>
      <c r="TN9" s="921"/>
      <c r="TO9" s="922"/>
      <c r="TP9" s="921"/>
      <c r="TQ9" s="922"/>
      <c r="TR9" s="921"/>
      <c r="TS9" s="922"/>
      <c r="TT9" s="921"/>
      <c r="TU9" s="922"/>
      <c r="TV9" s="923" t="s">
        <v>125</v>
      </c>
      <c r="TW9" s="924"/>
      <c r="TX9" s="924"/>
      <c r="TY9" s="924"/>
      <c r="TZ9" s="924"/>
      <c r="UA9" s="925"/>
      <c r="UB9" s="923" t="s">
        <v>126</v>
      </c>
      <c r="UC9" s="924"/>
      <c r="UD9" s="924"/>
      <c r="UE9" s="924"/>
      <c r="UF9" s="924"/>
      <c r="UG9" s="925"/>
      <c r="UH9" s="923" t="s">
        <v>125</v>
      </c>
      <c r="UI9" s="924"/>
      <c r="UJ9" s="924"/>
      <c r="UK9" s="924"/>
      <c r="UL9" s="924"/>
      <c r="UM9" s="925"/>
      <c r="UN9" s="923" t="s">
        <v>126</v>
      </c>
      <c r="UO9" s="924"/>
      <c r="UP9" s="924"/>
      <c r="UQ9" s="924"/>
      <c r="UR9" s="924"/>
      <c r="US9" s="925"/>
      <c r="UT9" s="926" t="s">
        <v>125</v>
      </c>
      <c r="UU9" s="927"/>
      <c r="UV9" s="927"/>
      <c r="UW9" s="927"/>
      <c r="UX9" s="927"/>
      <c r="UY9" s="927"/>
      <c r="UZ9" s="927"/>
      <c r="VA9" s="928"/>
      <c r="VB9" s="926" t="s">
        <v>126</v>
      </c>
      <c r="VC9" s="927"/>
      <c r="VD9" s="927"/>
      <c r="VE9" s="927"/>
      <c r="VF9" s="927"/>
      <c r="VG9" s="927"/>
      <c r="VH9" s="927"/>
      <c r="VI9" s="928"/>
      <c r="VJ9" s="937" t="s">
        <v>290</v>
      </c>
      <c r="VK9" s="938"/>
      <c r="VL9" s="938"/>
      <c r="VM9" s="938"/>
      <c r="VN9" s="939"/>
      <c r="VO9" s="934"/>
      <c r="VP9" s="935"/>
      <c r="VQ9" s="935"/>
      <c r="VR9" s="936"/>
      <c r="VS9" s="916"/>
      <c r="VT9" s="918"/>
      <c r="VU9" s="921"/>
      <c r="VV9" s="922"/>
      <c r="VW9" s="921"/>
      <c r="VX9" s="922"/>
      <c r="VY9" s="921"/>
      <c r="VZ9" s="922"/>
      <c r="WA9" s="921"/>
      <c r="WB9" s="922"/>
      <c r="WC9" s="923" t="s">
        <v>125</v>
      </c>
      <c r="WD9" s="924"/>
      <c r="WE9" s="924"/>
      <c r="WF9" s="924"/>
      <c r="WG9" s="924"/>
      <c r="WH9" s="925"/>
      <c r="WI9" s="923" t="s">
        <v>126</v>
      </c>
      <c r="WJ9" s="924"/>
      <c r="WK9" s="924"/>
      <c r="WL9" s="924"/>
      <c r="WM9" s="924"/>
      <c r="WN9" s="925"/>
      <c r="WO9" s="923" t="s">
        <v>125</v>
      </c>
      <c r="WP9" s="924"/>
      <c r="WQ9" s="924"/>
      <c r="WR9" s="924"/>
      <c r="WS9" s="924"/>
      <c r="WT9" s="925"/>
      <c r="WU9" s="923" t="s">
        <v>126</v>
      </c>
      <c r="WV9" s="924"/>
      <c r="WW9" s="924"/>
      <c r="WX9" s="924"/>
      <c r="WY9" s="924"/>
      <c r="WZ9" s="925"/>
      <c r="XA9" s="926" t="s">
        <v>125</v>
      </c>
      <c r="XB9" s="927"/>
      <c r="XC9" s="927"/>
      <c r="XD9" s="927"/>
      <c r="XE9" s="927"/>
      <c r="XF9" s="927"/>
      <c r="XG9" s="927"/>
      <c r="XH9" s="928"/>
      <c r="XI9" s="926" t="s">
        <v>126</v>
      </c>
      <c r="XJ9" s="927"/>
      <c r="XK9" s="927"/>
      <c r="XL9" s="927"/>
      <c r="XM9" s="927"/>
      <c r="XN9" s="927"/>
      <c r="XO9" s="927"/>
      <c r="XP9" s="928"/>
      <c r="XQ9" s="937" t="s">
        <v>290</v>
      </c>
      <c r="XR9" s="938"/>
      <c r="XS9" s="938"/>
      <c r="XT9" s="938"/>
      <c r="XU9" s="939"/>
      <c r="XV9" s="934"/>
      <c r="XW9" s="935"/>
      <c r="XX9" s="935"/>
      <c r="XY9" s="936"/>
      <c r="XZ9" s="916"/>
      <c r="YA9" s="918"/>
      <c r="YB9" s="921"/>
      <c r="YC9" s="922"/>
      <c r="YD9" s="921"/>
      <c r="YE9" s="922"/>
      <c r="YF9" s="921"/>
      <c r="YG9" s="922"/>
      <c r="YH9" s="921"/>
      <c r="YI9" s="922"/>
      <c r="YJ9" s="923" t="s">
        <v>125</v>
      </c>
      <c r="YK9" s="924"/>
      <c r="YL9" s="924"/>
      <c r="YM9" s="924"/>
      <c r="YN9" s="924"/>
      <c r="YO9" s="925"/>
      <c r="YP9" s="923" t="s">
        <v>126</v>
      </c>
      <c r="YQ9" s="924"/>
      <c r="YR9" s="924"/>
      <c r="YS9" s="924"/>
      <c r="YT9" s="924"/>
      <c r="YU9" s="925"/>
      <c r="YV9" s="923" t="s">
        <v>125</v>
      </c>
      <c r="YW9" s="924"/>
      <c r="YX9" s="924"/>
      <c r="YY9" s="924"/>
      <c r="YZ9" s="924"/>
      <c r="ZA9" s="925"/>
      <c r="ZB9" s="923" t="s">
        <v>126</v>
      </c>
      <c r="ZC9" s="924"/>
      <c r="ZD9" s="924"/>
      <c r="ZE9" s="924"/>
      <c r="ZF9" s="924"/>
      <c r="ZG9" s="925"/>
      <c r="ZH9" s="926" t="s">
        <v>125</v>
      </c>
      <c r="ZI9" s="927"/>
      <c r="ZJ9" s="927"/>
      <c r="ZK9" s="927"/>
      <c r="ZL9" s="927"/>
      <c r="ZM9" s="927"/>
      <c r="ZN9" s="927"/>
      <c r="ZO9" s="928"/>
      <c r="ZP9" s="926" t="s">
        <v>126</v>
      </c>
      <c r="ZQ9" s="927"/>
      <c r="ZR9" s="927"/>
      <c r="ZS9" s="927"/>
      <c r="ZT9" s="927"/>
      <c r="ZU9" s="927"/>
      <c r="ZV9" s="927"/>
      <c r="ZW9" s="928"/>
      <c r="ZX9" s="937" t="s">
        <v>290</v>
      </c>
      <c r="ZY9" s="938"/>
      <c r="ZZ9" s="938"/>
      <c r="AAA9" s="938"/>
      <c r="AAB9" s="939"/>
      <c r="AAC9" s="934"/>
      <c r="AAD9" s="935"/>
      <c r="AAE9" s="935"/>
      <c r="AAF9" s="936"/>
      <c r="AAG9" s="916"/>
      <c r="AAH9" s="918"/>
      <c r="AAI9" s="921"/>
      <c r="AAJ9" s="922"/>
      <c r="AAK9" s="921"/>
      <c r="AAL9" s="922"/>
      <c r="AAM9" s="921"/>
      <c r="AAN9" s="922"/>
      <c r="AAO9" s="921"/>
      <c r="AAP9" s="922"/>
      <c r="AAQ9" s="923" t="s">
        <v>125</v>
      </c>
      <c r="AAR9" s="924"/>
      <c r="AAS9" s="924"/>
      <c r="AAT9" s="924"/>
      <c r="AAU9" s="924"/>
      <c r="AAV9" s="925"/>
      <c r="AAW9" s="923" t="s">
        <v>126</v>
      </c>
      <c r="AAX9" s="924"/>
      <c r="AAY9" s="924"/>
      <c r="AAZ9" s="924"/>
      <c r="ABA9" s="924"/>
      <c r="ABB9" s="925"/>
      <c r="ABC9" s="923" t="s">
        <v>125</v>
      </c>
      <c r="ABD9" s="924"/>
      <c r="ABE9" s="924"/>
      <c r="ABF9" s="924"/>
      <c r="ABG9" s="924"/>
      <c r="ABH9" s="925"/>
      <c r="ABI9" s="923" t="s">
        <v>126</v>
      </c>
      <c r="ABJ9" s="924"/>
      <c r="ABK9" s="924"/>
      <c r="ABL9" s="924"/>
      <c r="ABM9" s="924"/>
      <c r="ABN9" s="925"/>
      <c r="ABO9" s="926" t="s">
        <v>125</v>
      </c>
      <c r="ABP9" s="927"/>
      <c r="ABQ9" s="927"/>
      <c r="ABR9" s="927"/>
      <c r="ABS9" s="927"/>
      <c r="ABT9" s="927"/>
      <c r="ABU9" s="927"/>
      <c r="ABV9" s="928"/>
      <c r="ABW9" s="926" t="s">
        <v>126</v>
      </c>
      <c r="ABX9" s="927"/>
      <c r="ABY9" s="927"/>
      <c r="ABZ9" s="927"/>
      <c r="ACA9" s="927"/>
      <c r="ACB9" s="927"/>
      <c r="ACC9" s="927"/>
      <c r="ACD9" s="928"/>
      <c r="ACE9" s="937" t="s">
        <v>290</v>
      </c>
      <c r="ACF9" s="938"/>
      <c r="ACG9" s="938"/>
      <c r="ACH9" s="938"/>
      <c r="ACI9" s="939"/>
      <c r="ACJ9" s="934"/>
      <c r="ACK9" s="935"/>
      <c r="ACL9" s="935"/>
      <c r="ACM9" s="936"/>
      <c r="ACN9" s="916"/>
      <c r="ACO9" s="918"/>
      <c r="ACP9" s="921"/>
      <c r="ACQ9" s="922"/>
      <c r="ACR9" s="921"/>
      <c r="ACS9" s="922"/>
      <c r="ACT9" s="921"/>
      <c r="ACU9" s="922"/>
      <c r="ACV9" s="921"/>
      <c r="ACW9" s="922"/>
      <c r="ACX9" s="923" t="s">
        <v>125</v>
      </c>
      <c r="ACY9" s="924"/>
      <c r="ACZ9" s="924"/>
      <c r="ADA9" s="924"/>
      <c r="ADB9" s="924"/>
      <c r="ADC9" s="925"/>
      <c r="ADD9" s="923" t="s">
        <v>126</v>
      </c>
      <c r="ADE9" s="924"/>
      <c r="ADF9" s="924"/>
      <c r="ADG9" s="924"/>
      <c r="ADH9" s="924"/>
      <c r="ADI9" s="925"/>
      <c r="ADJ9" s="923" t="s">
        <v>125</v>
      </c>
      <c r="ADK9" s="924"/>
      <c r="ADL9" s="924"/>
      <c r="ADM9" s="924"/>
      <c r="ADN9" s="924"/>
      <c r="ADO9" s="925"/>
      <c r="ADP9" s="923" t="s">
        <v>126</v>
      </c>
      <c r="ADQ9" s="924"/>
      <c r="ADR9" s="924"/>
      <c r="ADS9" s="924"/>
      <c r="ADT9" s="924"/>
      <c r="ADU9" s="925"/>
      <c r="ADV9" s="926" t="s">
        <v>125</v>
      </c>
      <c r="ADW9" s="927"/>
      <c r="ADX9" s="927"/>
      <c r="ADY9" s="927"/>
      <c r="ADZ9" s="927"/>
      <c r="AEA9" s="927"/>
      <c r="AEB9" s="927"/>
      <c r="AEC9" s="928"/>
      <c r="AED9" s="926" t="s">
        <v>126</v>
      </c>
      <c r="AEE9" s="927"/>
      <c r="AEF9" s="927"/>
      <c r="AEG9" s="927"/>
      <c r="AEH9" s="927"/>
      <c r="AEI9" s="927"/>
      <c r="AEJ9" s="927"/>
      <c r="AEK9" s="928"/>
      <c r="AEL9" s="937" t="s">
        <v>290</v>
      </c>
      <c r="AEM9" s="938"/>
      <c r="AEN9" s="938"/>
      <c r="AEO9" s="938"/>
      <c r="AEP9" s="939"/>
      <c r="AEQ9" s="934"/>
      <c r="AER9" s="935"/>
      <c r="AES9" s="935"/>
      <c r="AET9" s="936"/>
      <c r="AEU9" s="916"/>
      <c r="AEV9" s="918"/>
      <c r="AEW9" s="921"/>
      <c r="AEX9" s="922"/>
      <c r="AEY9" s="921"/>
      <c r="AEZ9" s="922"/>
      <c r="AFA9" s="921"/>
      <c r="AFB9" s="922"/>
      <c r="AFC9" s="921"/>
      <c r="AFD9" s="922"/>
      <c r="AFE9" s="923" t="s">
        <v>125</v>
      </c>
      <c r="AFF9" s="924"/>
      <c r="AFG9" s="924"/>
      <c r="AFH9" s="924"/>
      <c r="AFI9" s="924"/>
      <c r="AFJ9" s="925"/>
      <c r="AFK9" s="923" t="s">
        <v>126</v>
      </c>
      <c r="AFL9" s="924"/>
      <c r="AFM9" s="924"/>
      <c r="AFN9" s="924"/>
      <c r="AFO9" s="924"/>
      <c r="AFP9" s="925"/>
      <c r="AFQ9" s="923" t="s">
        <v>125</v>
      </c>
      <c r="AFR9" s="924"/>
      <c r="AFS9" s="924"/>
      <c r="AFT9" s="924"/>
      <c r="AFU9" s="924"/>
      <c r="AFV9" s="925"/>
      <c r="AFW9" s="923" t="s">
        <v>126</v>
      </c>
      <c r="AFX9" s="924"/>
      <c r="AFY9" s="924"/>
      <c r="AFZ9" s="924"/>
      <c r="AGA9" s="924"/>
      <c r="AGB9" s="925"/>
      <c r="AGC9" s="926" t="s">
        <v>125</v>
      </c>
      <c r="AGD9" s="927"/>
      <c r="AGE9" s="927"/>
      <c r="AGF9" s="927"/>
      <c r="AGG9" s="927"/>
      <c r="AGH9" s="927"/>
      <c r="AGI9" s="927"/>
      <c r="AGJ9" s="928"/>
      <c r="AGK9" s="926" t="s">
        <v>126</v>
      </c>
      <c r="AGL9" s="927"/>
      <c r="AGM9" s="927"/>
      <c r="AGN9" s="927"/>
      <c r="AGO9" s="927"/>
      <c r="AGP9" s="927"/>
      <c r="AGQ9" s="927"/>
      <c r="AGR9" s="928"/>
      <c r="AGS9" s="937" t="s">
        <v>290</v>
      </c>
      <c r="AGT9" s="938"/>
      <c r="AGU9" s="938"/>
      <c r="AGV9" s="938"/>
      <c r="AGW9" s="939"/>
      <c r="AGX9" s="934"/>
      <c r="AGY9" s="935"/>
      <c r="AGZ9" s="935"/>
      <c r="AHA9" s="936"/>
      <c r="AHB9" s="916"/>
      <c r="AHC9" s="918"/>
      <c r="AHD9" s="921"/>
      <c r="AHE9" s="922"/>
      <c r="AHF9" s="921"/>
      <c r="AHG9" s="922"/>
      <c r="AHH9" s="921"/>
      <c r="AHI9" s="922"/>
      <c r="AHJ9" s="921"/>
      <c r="AHK9" s="922"/>
      <c r="AHL9" s="923" t="s">
        <v>125</v>
      </c>
      <c r="AHM9" s="924"/>
      <c r="AHN9" s="924"/>
      <c r="AHO9" s="924"/>
      <c r="AHP9" s="924"/>
      <c r="AHQ9" s="925"/>
      <c r="AHR9" s="923" t="s">
        <v>126</v>
      </c>
      <c r="AHS9" s="924"/>
      <c r="AHT9" s="924"/>
      <c r="AHU9" s="924"/>
      <c r="AHV9" s="924"/>
      <c r="AHW9" s="925"/>
      <c r="AHX9" s="923" t="s">
        <v>125</v>
      </c>
      <c r="AHY9" s="924"/>
      <c r="AHZ9" s="924"/>
      <c r="AIA9" s="924"/>
      <c r="AIB9" s="924"/>
      <c r="AIC9" s="925"/>
      <c r="AID9" s="923" t="s">
        <v>126</v>
      </c>
      <c r="AIE9" s="924"/>
      <c r="AIF9" s="924"/>
      <c r="AIG9" s="924"/>
      <c r="AIH9" s="924"/>
      <c r="AII9" s="925"/>
      <c r="AIJ9" s="926" t="s">
        <v>125</v>
      </c>
      <c r="AIK9" s="927"/>
      <c r="AIL9" s="927"/>
      <c r="AIM9" s="927"/>
      <c r="AIN9" s="927"/>
      <c r="AIO9" s="927"/>
      <c r="AIP9" s="927"/>
      <c r="AIQ9" s="928"/>
      <c r="AIR9" s="926" t="s">
        <v>126</v>
      </c>
      <c r="AIS9" s="927"/>
      <c r="AIT9" s="927"/>
      <c r="AIU9" s="927"/>
      <c r="AIV9" s="927"/>
      <c r="AIW9" s="927"/>
      <c r="AIX9" s="927"/>
      <c r="AIY9" s="928"/>
      <c r="AIZ9" s="937" t="s">
        <v>290</v>
      </c>
      <c r="AJA9" s="938"/>
      <c r="AJB9" s="938"/>
      <c r="AJC9" s="938"/>
      <c r="AJD9" s="939"/>
      <c r="AJE9" s="934"/>
      <c r="AJF9" s="935"/>
      <c r="AJG9" s="935"/>
      <c r="AJH9" s="936"/>
      <c r="AJI9" s="916"/>
      <c r="AJJ9" s="918"/>
      <c r="AJK9" s="921"/>
      <c r="AJL9" s="922"/>
      <c r="AJM9" s="921"/>
      <c r="AJN9" s="922"/>
      <c r="AJO9" s="921"/>
      <c r="AJP9" s="922"/>
      <c r="AJQ9" s="921"/>
      <c r="AJR9" s="922"/>
      <c r="AJS9" s="923" t="s">
        <v>125</v>
      </c>
      <c r="AJT9" s="924"/>
      <c r="AJU9" s="924"/>
      <c r="AJV9" s="924"/>
      <c r="AJW9" s="924"/>
      <c r="AJX9" s="925"/>
      <c r="AJY9" s="923" t="s">
        <v>126</v>
      </c>
      <c r="AJZ9" s="924"/>
      <c r="AKA9" s="924"/>
      <c r="AKB9" s="924"/>
      <c r="AKC9" s="924"/>
      <c r="AKD9" s="925"/>
      <c r="AKE9" s="923" t="s">
        <v>125</v>
      </c>
      <c r="AKF9" s="924"/>
      <c r="AKG9" s="924"/>
      <c r="AKH9" s="924"/>
      <c r="AKI9" s="924"/>
      <c r="AKJ9" s="925"/>
      <c r="AKK9" s="923" t="s">
        <v>126</v>
      </c>
      <c r="AKL9" s="924"/>
      <c r="AKM9" s="924"/>
      <c r="AKN9" s="924"/>
      <c r="AKO9" s="924"/>
      <c r="AKP9" s="925"/>
      <c r="AKQ9" s="926" t="s">
        <v>125</v>
      </c>
      <c r="AKR9" s="927"/>
      <c r="AKS9" s="927"/>
      <c r="AKT9" s="927"/>
      <c r="AKU9" s="927"/>
      <c r="AKV9" s="927"/>
      <c r="AKW9" s="927"/>
      <c r="AKX9" s="928"/>
      <c r="AKY9" s="926" t="s">
        <v>126</v>
      </c>
      <c r="AKZ9" s="927"/>
      <c r="ALA9" s="927"/>
      <c r="ALB9" s="927"/>
      <c r="ALC9" s="927"/>
      <c r="ALD9" s="927"/>
      <c r="ALE9" s="927"/>
      <c r="ALF9" s="928"/>
      <c r="ALG9" s="937" t="s">
        <v>290</v>
      </c>
      <c r="ALH9" s="938"/>
      <c r="ALI9" s="938"/>
      <c r="ALJ9" s="938"/>
      <c r="ALK9" s="939"/>
      <c r="ALL9" s="934"/>
      <c r="ALM9" s="935"/>
      <c r="ALN9" s="935"/>
      <c r="ALO9" s="936"/>
      <c r="ALP9" s="916"/>
      <c r="ALQ9" s="918"/>
      <c r="ALR9" s="921"/>
      <c r="ALS9" s="922"/>
      <c r="ALT9" s="921"/>
      <c r="ALU9" s="922"/>
      <c r="ALV9" s="921"/>
      <c r="ALW9" s="922"/>
      <c r="ALX9" s="921"/>
      <c r="ALY9" s="922"/>
      <c r="ALZ9" s="923" t="s">
        <v>125</v>
      </c>
      <c r="AMA9" s="924"/>
      <c r="AMB9" s="924"/>
      <c r="AMC9" s="924"/>
      <c r="AMD9" s="924"/>
      <c r="AME9" s="925"/>
      <c r="AMF9" s="923" t="s">
        <v>126</v>
      </c>
      <c r="AMG9" s="924"/>
      <c r="AMH9" s="924"/>
      <c r="AMI9" s="924"/>
      <c r="AMJ9" s="924"/>
      <c r="AMK9" s="925"/>
      <c r="AML9" s="923" t="s">
        <v>125</v>
      </c>
      <c r="AMM9" s="924"/>
      <c r="AMN9" s="924"/>
      <c r="AMO9" s="924"/>
      <c r="AMP9" s="924"/>
      <c r="AMQ9" s="925"/>
      <c r="AMR9" s="923" t="s">
        <v>126</v>
      </c>
      <c r="AMS9" s="924"/>
      <c r="AMT9" s="924"/>
      <c r="AMU9" s="924"/>
      <c r="AMV9" s="924"/>
      <c r="AMW9" s="925"/>
      <c r="AMX9" s="926" t="s">
        <v>125</v>
      </c>
      <c r="AMY9" s="927"/>
      <c r="AMZ9" s="927"/>
      <c r="ANA9" s="927"/>
      <c r="ANB9" s="927"/>
      <c r="ANC9" s="927"/>
      <c r="AND9" s="927"/>
      <c r="ANE9" s="928"/>
      <c r="ANF9" s="926" t="s">
        <v>126</v>
      </c>
      <c r="ANG9" s="927"/>
      <c r="ANH9" s="927"/>
      <c r="ANI9" s="927"/>
      <c r="ANJ9" s="927"/>
      <c r="ANK9" s="927"/>
      <c r="ANL9" s="927"/>
      <c r="ANM9" s="928"/>
      <c r="ANN9" s="937" t="s">
        <v>290</v>
      </c>
      <c r="ANO9" s="938"/>
      <c r="ANP9" s="938"/>
      <c r="ANQ9" s="938"/>
      <c r="ANR9" s="939"/>
      <c r="ANS9" s="934"/>
      <c r="ANT9" s="935"/>
      <c r="ANU9" s="935"/>
      <c r="ANV9" s="936"/>
      <c r="ANW9" s="916"/>
      <c r="ANX9" s="918"/>
      <c r="ANY9" s="921"/>
      <c r="ANZ9" s="922"/>
      <c r="AOA9" s="921"/>
      <c r="AOB9" s="922"/>
      <c r="AOC9" s="921"/>
      <c r="AOD9" s="922"/>
      <c r="AOE9" s="921"/>
      <c r="AOF9" s="922"/>
      <c r="AOG9" s="923" t="s">
        <v>125</v>
      </c>
      <c r="AOH9" s="924"/>
      <c r="AOI9" s="924"/>
      <c r="AOJ9" s="924"/>
      <c r="AOK9" s="924"/>
      <c r="AOL9" s="925"/>
      <c r="AOM9" s="923" t="s">
        <v>126</v>
      </c>
      <c r="AON9" s="924"/>
      <c r="AOO9" s="924"/>
      <c r="AOP9" s="924"/>
      <c r="AOQ9" s="924"/>
      <c r="AOR9" s="925"/>
      <c r="AOS9" s="923" t="s">
        <v>125</v>
      </c>
      <c r="AOT9" s="924"/>
      <c r="AOU9" s="924"/>
      <c r="AOV9" s="924"/>
      <c r="AOW9" s="924"/>
      <c r="AOX9" s="925"/>
      <c r="AOY9" s="923" t="s">
        <v>126</v>
      </c>
      <c r="AOZ9" s="924"/>
      <c r="APA9" s="924"/>
      <c r="APB9" s="924"/>
      <c r="APC9" s="924"/>
      <c r="APD9" s="925"/>
      <c r="APE9" s="926" t="s">
        <v>125</v>
      </c>
      <c r="APF9" s="927"/>
      <c r="APG9" s="927"/>
      <c r="APH9" s="927"/>
      <c r="API9" s="927"/>
      <c r="APJ9" s="927"/>
      <c r="APK9" s="927"/>
      <c r="APL9" s="928"/>
      <c r="APM9" s="926" t="s">
        <v>126</v>
      </c>
      <c r="APN9" s="927"/>
      <c r="APO9" s="927"/>
      <c r="APP9" s="927"/>
      <c r="APQ9" s="927"/>
      <c r="APR9" s="927"/>
      <c r="APS9" s="927"/>
      <c r="APT9" s="928"/>
      <c r="APU9" s="937" t="s">
        <v>290</v>
      </c>
      <c r="APV9" s="938"/>
      <c r="APW9" s="938"/>
      <c r="APX9" s="938"/>
      <c r="APY9" s="939"/>
      <c r="APZ9" s="934"/>
      <c r="AQA9" s="935"/>
      <c r="AQB9" s="935"/>
      <c r="AQC9" s="936"/>
      <c r="AQD9" s="916"/>
      <c r="AQE9" s="918"/>
      <c r="AQF9" s="921"/>
      <c r="AQG9" s="922"/>
      <c r="AQH9" s="921"/>
      <c r="AQI9" s="922"/>
      <c r="AQJ9" s="921"/>
      <c r="AQK9" s="922"/>
      <c r="AQL9" s="921"/>
      <c r="AQM9" s="922"/>
      <c r="AQN9" s="923" t="s">
        <v>125</v>
      </c>
      <c r="AQO9" s="924"/>
      <c r="AQP9" s="924"/>
      <c r="AQQ9" s="924"/>
      <c r="AQR9" s="924"/>
      <c r="AQS9" s="925"/>
      <c r="AQT9" s="923" t="s">
        <v>126</v>
      </c>
      <c r="AQU9" s="924"/>
      <c r="AQV9" s="924"/>
      <c r="AQW9" s="924"/>
      <c r="AQX9" s="924"/>
      <c r="AQY9" s="925"/>
      <c r="AQZ9" s="923" t="s">
        <v>125</v>
      </c>
      <c r="ARA9" s="924"/>
      <c r="ARB9" s="924"/>
      <c r="ARC9" s="924"/>
      <c r="ARD9" s="924"/>
      <c r="ARE9" s="925"/>
      <c r="ARF9" s="923" t="s">
        <v>126</v>
      </c>
      <c r="ARG9" s="924"/>
      <c r="ARH9" s="924"/>
      <c r="ARI9" s="924"/>
      <c r="ARJ9" s="924"/>
      <c r="ARK9" s="925"/>
      <c r="ARL9" s="926" t="s">
        <v>125</v>
      </c>
      <c r="ARM9" s="927"/>
      <c r="ARN9" s="927"/>
      <c r="ARO9" s="927"/>
      <c r="ARP9" s="927"/>
      <c r="ARQ9" s="927"/>
      <c r="ARR9" s="927"/>
      <c r="ARS9" s="928"/>
      <c r="ART9" s="926" t="s">
        <v>126</v>
      </c>
      <c r="ARU9" s="927"/>
      <c r="ARV9" s="927"/>
      <c r="ARW9" s="927"/>
      <c r="ARX9" s="927"/>
      <c r="ARY9" s="927"/>
      <c r="ARZ9" s="927"/>
      <c r="ASA9" s="928"/>
      <c r="ASB9" s="937" t="s">
        <v>290</v>
      </c>
      <c r="ASC9" s="938"/>
      <c r="ASD9" s="938"/>
      <c r="ASE9" s="938"/>
      <c r="ASF9" s="939"/>
      <c r="ASG9" s="934"/>
      <c r="ASH9" s="935"/>
      <c r="ASI9" s="935"/>
      <c r="ASJ9" s="936"/>
    </row>
    <row r="10" spans="1:1180" ht="17.25" customHeight="1">
      <c r="A10" s="948"/>
      <c r="B10" s="949"/>
      <c r="C10" s="950"/>
      <c r="D10" s="950"/>
      <c r="E10" s="950"/>
      <c r="F10" s="950"/>
      <c r="G10" s="950"/>
      <c r="H10" s="950"/>
      <c r="I10" s="950"/>
      <c r="J10" s="950"/>
      <c r="K10" s="884" t="e">
        <f>'別表_個別勤務状況（1～20）'!$G$10</f>
        <v>#N/A</v>
      </c>
      <c r="L10" s="885"/>
      <c r="M10" s="885"/>
      <c r="N10" s="884" t="e">
        <f>'別表_個別勤務状況（1～20）'!$J$10</f>
        <v>#N/A</v>
      </c>
      <c r="O10" s="885"/>
      <c r="P10" s="885"/>
      <c r="Q10" s="884" t="e">
        <f>'別表_個別勤務状況（1～20）'!$M$10</f>
        <v>#N/A</v>
      </c>
      <c r="R10" s="885"/>
      <c r="S10" s="885"/>
      <c r="T10" s="884" t="e">
        <f>'別表_個別勤務状況（1～20）'!$P$10</f>
        <v>#N/A</v>
      </c>
      <c r="U10" s="885"/>
      <c r="V10" s="885"/>
      <c r="W10" s="884" t="e">
        <f>'別表_個別勤務状況（1～20）'!$S$10</f>
        <v>#N/A</v>
      </c>
      <c r="X10" s="885"/>
      <c r="Y10" s="885"/>
      <c r="Z10" s="884" t="e">
        <f>'別表_個別勤務状況（1～20）'!$V$10</f>
        <v>#N/A</v>
      </c>
      <c r="AA10" s="885"/>
      <c r="AB10" s="885"/>
      <c r="AC10" s="884" t="e">
        <f>'別表_個別勤務状況（1～20）'!$Y$10</f>
        <v>#N/A</v>
      </c>
      <c r="AD10" s="885"/>
      <c r="AE10" s="885"/>
      <c r="AF10" s="884" t="e">
        <f>'別表_個別勤務状況（1～20）'!$AB$10</f>
        <v>#N/A</v>
      </c>
      <c r="AG10" s="885"/>
      <c r="AH10" s="885"/>
      <c r="AI10" s="872" t="e">
        <f>IF(AV4="常勤",W10,IF(AV4="非常勤",K10," "))</f>
        <v>#N/A</v>
      </c>
      <c r="AJ10" s="873"/>
      <c r="AK10" s="874"/>
      <c r="AL10" s="881" t="s">
        <v>291</v>
      </c>
      <c r="AM10" s="884" t="e">
        <f>IF(AV4="常勤",Z10,IF(AV4="非常勤",N10," "))</f>
        <v>#N/A</v>
      </c>
      <c r="AN10" s="885"/>
      <c r="AO10" s="885"/>
      <c r="AP10" s="881" t="s">
        <v>291</v>
      </c>
      <c r="AQ10" s="884" t="e">
        <f>IF(AV4="常勤",AC10,IF(AV4="非常勤",Q10," "))</f>
        <v>#N/A</v>
      </c>
      <c r="AR10" s="885"/>
      <c r="AS10" s="885"/>
      <c r="AT10" s="881" t="s">
        <v>291</v>
      </c>
      <c r="AU10" s="884" t="e">
        <f>IF(AV4="常勤",AF10,IF(AV4="非常勤",T10," "))</f>
        <v>#N/A</v>
      </c>
      <c r="AV10" s="885"/>
      <c r="AW10" s="885"/>
      <c r="AX10" s="881" t="s">
        <v>291</v>
      </c>
      <c r="AY10" s="887" t="s">
        <v>292</v>
      </c>
      <c r="AZ10" s="888"/>
      <c r="BA10" s="887" t="s">
        <v>293</v>
      </c>
      <c r="BB10" s="891"/>
      <c r="BC10" s="891"/>
      <c r="BD10" s="934"/>
      <c r="BE10" s="935"/>
      <c r="BF10" s="935"/>
      <c r="BG10" s="936"/>
      <c r="BH10" s="948"/>
      <c r="BI10" s="949"/>
      <c r="BJ10" s="950"/>
      <c r="BK10" s="950"/>
      <c r="BL10" s="950"/>
      <c r="BM10" s="950"/>
      <c r="BN10" s="950"/>
      <c r="BO10" s="950"/>
      <c r="BP10" s="950"/>
      <c r="BQ10" s="950"/>
      <c r="BR10" s="884" t="e">
        <f>'別表_個別勤務状況（1～20）'!$G$10</f>
        <v>#N/A</v>
      </c>
      <c r="BS10" s="885"/>
      <c r="BT10" s="885"/>
      <c r="BU10" s="884" t="e">
        <f>'別表_個別勤務状況（1～20）'!$J$10</f>
        <v>#N/A</v>
      </c>
      <c r="BV10" s="885"/>
      <c r="BW10" s="885"/>
      <c r="BX10" s="884" t="e">
        <f>'別表_個別勤務状況（1～20）'!$M$10</f>
        <v>#N/A</v>
      </c>
      <c r="BY10" s="885"/>
      <c r="BZ10" s="885"/>
      <c r="CA10" s="884" t="e">
        <f>'別表_個別勤務状況（1～20）'!$P$10</f>
        <v>#N/A</v>
      </c>
      <c r="CB10" s="885"/>
      <c r="CC10" s="885"/>
      <c r="CD10" s="884" t="e">
        <f>'別表_個別勤務状況（1～20）'!$S$10</f>
        <v>#N/A</v>
      </c>
      <c r="CE10" s="885"/>
      <c r="CF10" s="885"/>
      <c r="CG10" s="884" t="e">
        <f>'別表_個別勤務状況（1～20）'!$V$10</f>
        <v>#N/A</v>
      </c>
      <c r="CH10" s="885"/>
      <c r="CI10" s="885"/>
      <c r="CJ10" s="884" t="e">
        <f>'別表_個別勤務状況（1～20）'!$Y$10</f>
        <v>#N/A</v>
      </c>
      <c r="CK10" s="885"/>
      <c r="CL10" s="885"/>
      <c r="CM10" s="884" t="e">
        <f>'別表_個別勤務状況（1～20）'!$AB$10</f>
        <v>#N/A</v>
      </c>
      <c r="CN10" s="885"/>
      <c r="CO10" s="885"/>
      <c r="CP10" s="872" t="e">
        <f>IF(DC4="常勤",CD10,IF(DC4="非常勤",BR10," "))</f>
        <v>#N/A</v>
      </c>
      <c r="CQ10" s="873"/>
      <c r="CR10" s="874"/>
      <c r="CS10" s="881" t="s">
        <v>291</v>
      </c>
      <c r="CT10" s="884" t="e">
        <f>IF(DC4="常勤",CG10,IF(DC4="非常勤",BU10," "))</f>
        <v>#N/A</v>
      </c>
      <c r="CU10" s="885"/>
      <c r="CV10" s="885"/>
      <c r="CW10" s="881" t="s">
        <v>291</v>
      </c>
      <c r="CX10" s="884" t="e">
        <f>IF(DC4="常勤",CJ10,IF(DC4="非常勤",BX10," "))</f>
        <v>#N/A</v>
      </c>
      <c r="CY10" s="885"/>
      <c r="CZ10" s="885"/>
      <c r="DA10" s="881" t="s">
        <v>291</v>
      </c>
      <c r="DB10" s="884" t="e">
        <f>IF(DC4="常勤",CM10,IF(DC4="非常勤",CA10," "))</f>
        <v>#N/A</v>
      </c>
      <c r="DC10" s="885"/>
      <c r="DD10" s="885"/>
      <c r="DE10" s="881" t="s">
        <v>291</v>
      </c>
      <c r="DF10" s="887" t="s">
        <v>292</v>
      </c>
      <c r="DG10" s="888"/>
      <c r="DH10" s="887" t="s">
        <v>293</v>
      </c>
      <c r="DI10" s="891"/>
      <c r="DJ10" s="891"/>
      <c r="DK10" s="934"/>
      <c r="DL10" s="935"/>
      <c r="DM10" s="935"/>
      <c r="DN10" s="936"/>
      <c r="DO10" s="948"/>
      <c r="DP10" s="949"/>
      <c r="DQ10" s="950"/>
      <c r="DR10" s="950"/>
      <c r="DS10" s="950"/>
      <c r="DT10" s="950"/>
      <c r="DU10" s="950"/>
      <c r="DV10" s="950"/>
      <c r="DW10" s="950"/>
      <c r="DX10" s="950"/>
      <c r="DY10" s="884" t="e">
        <f>'別表_個別勤務状況（1～20）'!$G$10</f>
        <v>#N/A</v>
      </c>
      <c r="DZ10" s="885"/>
      <c r="EA10" s="885"/>
      <c r="EB10" s="884" t="e">
        <f>'別表_個別勤務状況（1～20）'!$J$10</f>
        <v>#N/A</v>
      </c>
      <c r="EC10" s="885"/>
      <c r="ED10" s="885"/>
      <c r="EE10" s="884" t="e">
        <f>'別表_個別勤務状況（1～20）'!$M$10</f>
        <v>#N/A</v>
      </c>
      <c r="EF10" s="885"/>
      <c r="EG10" s="885"/>
      <c r="EH10" s="884" t="e">
        <f>'別表_個別勤務状況（1～20）'!$P$10</f>
        <v>#N/A</v>
      </c>
      <c r="EI10" s="885"/>
      <c r="EJ10" s="885"/>
      <c r="EK10" s="884" t="e">
        <f>'別表_個別勤務状況（1～20）'!$S$10</f>
        <v>#N/A</v>
      </c>
      <c r="EL10" s="885"/>
      <c r="EM10" s="885"/>
      <c r="EN10" s="884" t="e">
        <f>'別表_個別勤務状況（1～20）'!$V$10</f>
        <v>#N/A</v>
      </c>
      <c r="EO10" s="885"/>
      <c r="EP10" s="885"/>
      <c r="EQ10" s="884" t="e">
        <f>'別表_個別勤務状況（1～20）'!$Y$10</f>
        <v>#N/A</v>
      </c>
      <c r="ER10" s="885"/>
      <c r="ES10" s="885"/>
      <c r="ET10" s="884" t="e">
        <f>'別表_個別勤務状況（1～20）'!$AB$10</f>
        <v>#N/A</v>
      </c>
      <c r="EU10" s="885"/>
      <c r="EV10" s="885"/>
      <c r="EW10" s="872" t="e">
        <f>IF(FJ4="常勤",EK10,IF(FJ4="非常勤",DY10," "))</f>
        <v>#N/A</v>
      </c>
      <c r="EX10" s="873"/>
      <c r="EY10" s="874"/>
      <c r="EZ10" s="881" t="s">
        <v>291</v>
      </c>
      <c r="FA10" s="884" t="e">
        <f>IF(FJ4="常勤",EN10,IF(FJ4="非常勤",EB10," "))</f>
        <v>#N/A</v>
      </c>
      <c r="FB10" s="885"/>
      <c r="FC10" s="885"/>
      <c r="FD10" s="881" t="s">
        <v>291</v>
      </c>
      <c r="FE10" s="884" t="e">
        <f>IF(FJ4="常勤",EQ10,IF(FJ4="非常勤",EE10," "))</f>
        <v>#N/A</v>
      </c>
      <c r="FF10" s="885"/>
      <c r="FG10" s="885"/>
      <c r="FH10" s="881" t="s">
        <v>291</v>
      </c>
      <c r="FI10" s="884" t="e">
        <f>IF(FJ4="常勤",ET10,IF(FJ4="非常勤",EH10," "))</f>
        <v>#N/A</v>
      </c>
      <c r="FJ10" s="885"/>
      <c r="FK10" s="885"/>
      <c r="FL10" s="881" t="s">
        <v>291</v>
      </c>
      <c r="FM10" s="887" t="s">
        <v>292</v>
      </c>
      <c r="FN10" s="888"/>
      <c r="FO10" s="887" t="s">
        <v>293</v>
      </c>
      <c r="FP10" s="891"/>
      <c r="FQ10" s="891"/>
      <c r="FR10" s="934"/>
      <c r="FS10" s="935"/>
      <c r="FT10" s="935"/>
      <c r="FU10" s="936"/>
      <c r="FV10" s="948"/>
      <c r="FW10" s="949"/>
      <c r="FX10" s="950"/>
      <c r="FY10" s="950"/>
      <c r="FZ10" s="950"/>
      <c r="GA10" s="950"/>
      <c r="GB10" s="950"/>
      <c r="GC10" s="950"/>
      <c r="GD10" s="950"/>
      <c r="GE10" s="950"/>
      <c r="GF10" s="884" t="e">
        <f>'別表_個別勤務状況（1～20）'!$G$10</f>
        <v>#N/A</v>
      </c>
      <c r="GG10" s="885"/>
      <c r="GH10" s="885"/>
      <c r="GI10" s="884" t="e">
        <f>'別表_個別勤務状況（1～20）'!$J$10</f>
        <v>#N/A</v>
      </c>
      <c r="GJ10" s="885"/>
      <c r="GK10" s="885"/>
      <c r="GL10" s="884" t="e">
        <f>'別表_個別勤務状況（1～20）'!$M$10</f>
        <v>#N/A</v>
      </c>
      <c r="GM10" s="885"/>
      <c r="GN10" s="885"/>
      <c r="GO10" s="884" t="e">
        <f>'別表_個別勤務状況（1～20）'!$P$10</f>
        <v>#N/A</v>
      </c>
      <c r="GP10" s="885"/>
      <c r="GQ10" s="885"/>
      <c r="GR10" s="884" t="e">
        <f>'別表_個別勤務状況（1～20）'!$S$10</f>
        <v>#N/A</v>
      </c>
      <c r="GS10" s="885"/>
      <c r="GT10" s="885"/>
      <c r="GU10" s="884" t="e">
        <f>'別表_個別勤務状況（1～20）'!$V$10</f>
        <v>#N/A</v>
      </c>
      <c r="GV10" s="885"/>
      <c r="GW10" s="885"/>
      <c r="GX10" s="884" t="e">
        <f>'別表_個別勤務状況（1～20）'!$Y$10</f>
        <v>#N/A</v>
      </c>
      <c r="GY10" s="885"/>
      <c r="GZ10" s="885"/>
      <c r="HA10" s="884" t="e">
        <f>'別表_個別勤務状況（1～20）'!$AB$10</f>
        <v>#N/A</v>
      </c>
      <c r="HB10" s="885"/>
      <c r="HC10" s="885"/>
      <c r="HD10" s="872" t="e">
        <f>IF(HQ4="常勤",GR10,IF(HQ4="非常勤",GF10," "))</f>
        <v>#N/A</v>
      </c>
      <c r="HE10" s="873"/>
      <c r="HF10" s="874"/>
      <c r="HG10" s="881" t="s">
        <v>291</v>
      </c>
      <c r="HH10" s="884" t="e">
        <f>IF(HQ4="常勤",GU10,IF(HQ4="非常勤",GI10," "))</f>
        <v>#N/A</v>
      </c>
      <c r="HI10" s="885"/>
      <c r="HJ10" s="885"/>
      <c r="HK10" s="881" t="s">
        <v>291</v>
      </c>
      <c r="HL10" s="884" t="e">
        <f>IF(HQ4="常勤",GX10,IF(HQ4="非常勤",GL10," "))</f>
        <v>#N/A</v>
      </c>
      <c r="HM10" s="885"/>
      <c r="HN10" s="885"/>
      <c r="HO10" s="881" t="s">
        <v>291</v>
      </c>
      <c r="HP10" s="884" t="e">
        <f>IF(HQ4="常勤",HA10,IF(HQ4="非常勤",GO10," "))</f>
        <v>#N/A</v>
      </c>
      <c r="HQ10" s="885"/>
      <c r="HR10" s="885"/>
      <c r="HS10" s="881" t="s">
        <v>291</v>
      </c>
      <c r="HT10" s="887" t="s">
        <v>292</v>
      </c>
      <c r="HU10" s="888"/>
      <c r="HV10" s="887" t="s">
        <v>293</v>
      </c>
      <c r="HW10" s="891"/>
      <c r="HX10" s="891"/>
      <c r="HY10" s="934"/>
      <c r="HZ10" s="935"/>
      <c r="IA10" s="935"/>
      <c r="IB10" s="936"/>
      <c r="IC10" s="948"/>
      <c r="ID10" s="949"/>
      <c r="IE10" s="950"/>
      <c r="IF10" s="950"/>
      <c r="IG10" s="950"/>
      <c r="IH10" s="950"/>
      <c r="II10" s="950"/>
      <c r="IJ10" s="950"/>
      <c r="IK10" s="950"/>
      <c r="IL10" s="950"/>
      <c r="IM10" s="884" t="e">
        <f>'別表_個別勤務状況（1～20）'!$G$10</f>
        <v>#N/A</v>
      </c>
      <c r="IN10" s="885"/>
      <c r="IO10" s="885"/>
      <c r="IP10" s="884" t="e">
        <f>'別表_個別勤務状況（1～20）'!$J$10</f>
        <v>#N/A</v>
      </c>
      <c r="IQ10" s="885"/>
      <c r="IR10" s="885"/>
      <c r="IS10" s="884" t="e">
        <f>'別表_個別勤務状況（1～20）'!$M$10</f>
        <v>#N/A</v>
      </c>
      <c r="IT10" s="885"/>
      <c r="IU10" s="885"/>
      <c r="IV10" s="884" t="e">
        <f>'別表_個別勤務状況（1～20）'!$P$10</f>
        <v>#N/A</v>
      </c>
      <c r="IW10" s="885"/>
      <c r="IX10" s="885"/>
      <c r="IY10" s="884" t="e">
        <f>'別表_個別勤務状況（1～20）'!$S$10</f>
        <v>#N/A</v>
      </c>
      <c r="IZ10" s="885"/>
      <c r="JA10" s="885"/>
      <c r="JB10" s="884" t="e">
        <f>'別表_個別勤務状況（1～20）'!$V$10</f>
        <v>#N/A</v>
      </c>
      <c r="JC10" s="885"/>
      <c r="JD10" s="885"/>
      <c r="JE10" s="884" t="e">
        <f>'別表_個別勤務状況（1～20）'!$Y$10</f>
        <v>#N/A</v>
      </c>
      <c r="JF10" s="885"/>
      <c r="JG10" s="885"/>
      <c r="JH10" s="884" t="e">
        <f>'別表_個別勤務状況（1～20）'!$AB$10</f>
        <v>#N/A</v>
      </c>
      <c r="JI10" s="885"/>
      <c r="JJ10" s="885"/>
      <c r="JK10" s="872" t="e">
        <f>IF(JX4="常勤",IY10,IF(JX4="非常勤",IM10," "))</f>
        <v>#N/A</v>
      </c>
      <c r="JL10" s="873"/>
      <c r="JM10" s="874"/>
      <c r="JN10" s="881" t="s">
        <v>291</v>
      </c>
      <c r="JO10" s="884" t="e">
        <f>IF(JX4="常勤",JB10,IF(JX4="非常勤",IP10," "))</f>
        <v>#N/A</v>
      </c>
      <c r="JP10" s="885"/>
      <c r="JQ10" s="885"/>
      <c r="JR10" s="881" t="s">
        <v>291</v>
      </c>
      <c r="JS10" s="884" t="e">
        <f>IF(JX4="常勤",JE10,IF(JX4="非常勤",IS10," "))</f>
        <v>#N/A</v>
      </c>
      <c r="JT10" s="885"/>
      <c r="JU10" s="885"/>
      <c r="JV10" s="881" t="s">
        <v>291</v>
      </c>
      <c r="JW10" s="884" t="e">
        <f>IF(JX4="常勤",JH10,IF(JX4="非常勤",IV10," "))</f>
        <v>#N/A</v>
      </c>
      <c r="JX10" s="885"/>
      <c r="JY10" s="885"/>
      <c r="JZ10" s="881" t="s">
        <v>291</v>
      </c>
      <c r="KA10" s="887" t="s">
        <v>292</v>
      </c>
      <c r="KB10" s="888"/>
      <c r="KC10" s="887" t="s">
        <v>293</v>
      </c>
      <c r="KD10" s="891"/>
      <c r="KE10" s="891"/>
      <c r="KF10" s="934"/>
      <c r="KG10" s="935"/>
      <c r="KH10" s="935"/>
      <c r="KI10" s="936"/>
      <c r="KJ10" s="916"/>
      <c r="KK10" s="918"/>
      <c r="KL10" s="921"/>
      <c r="KM10" s="922"/>
      <c r="KN10" s="921"/>
      <c r="KO10" s="922"/>
      <c r="KP10" s="921"/>
      <c r="KQ10" s="922"/>
      <c r="KR10" s="921"/>
      <c r="KS10" s="922"/>
      <c r="KT10" s="872" t="e">
        <f>'[3]別表_個別勤務状況（1～20）'!$G$10</f>
        <v>#N/A</v>
      </c>
      <c r="KU10" s="873"/>
      <c r="KV10" s="874"/>
      <c r="KW10" s="872" t="e">
        <f>'[3]別表_個別勤務状況（1～20）'!$J$10</f>
        <v>#N/A</v>
      </c>
      <c r="KX10" s="873"/>
      <c r="KY10" s="874"/>
      <c r="KZ10" s="872" t="e">
        <f>'[3]別表_個別勤務状況（1～20）'!$M$10</f>
        <v>#N/A</v>
      </c>
      <c r="LA10" s="873"/>
      <c r="LB10" s="874"/>
      <c r="LC10" s="872" t="e">
        <f>'[3]別表_個別勤務状況（1～20）'!$P$10</f>
        <v>#N/A</v>
      </c>
      <c r="LD10" s="873"/>
      <c r="LE10" s="874"/>
      <c r="LF10" s="872" t="e">
        <f>'[3]別表_個別勤務状況（1～20）'!$S$10</f>
        <v>#N/A</v>
      </c>
      <c r="LG10" s="873"/>
      <c r="LH10" s="874"/>
      <c r="LI10" s="872" t="e">
        <f>'[3]別表_個別勤務状況（1～20）'!$V$10</f>
        <v>#N/A</v>
      </c>
      <c r="LJ10" s="873"/>
      <c r="LK10" s="874"/>
      <c r="LL10" s="872" t="e">
        <f>'[3]別表_個別勤務状況（1～20）'!$Y$10</f>
        <v>#N/A</v>
      </c>
      <c r="LM10" s="873"/>
      <c r="LN10" s="874"/>
      <c r="LO10" s="872" t="e">
        <f>'[3]別表_個別勤務状況（1～20）'!$AB$10</f>
        <v>#N/A</v>
      </c>
      <c r="LP10" s="873"/>
      <c r="LQ10" s="874"/>
      <c r="LR10" s="872" t="e">
        <f>IF(ME4="常勤",LF10,IF(ME4="非常勤",KT10," "))</f>
        <v>#N/A</v>
      </c>
      <c r="LS10" s="873"/>
      <c r="LT10" s="874"/>
      <c r="LU10" s="881" t="s">
        <v>291</v>
      </c>
      <c r="LV10" s="872" t="e">
        <f>IF(ME4="常勤",LI10,IF(ME4="非常勤",KW10," "))</f>
        <v>#N/A</v>
      </c>
      <c r="LW10" s="873"/>
      <c r="LX10" s="874"/>
      <c r="LY10" s="881" t="s">
        <v>291</v>
      </c>
      <c r="LZ10" s="872" t="e">
        <f>IF(ME4="常勤",LL10,IF(ME4="非常勤",KZ10," "))</f>
        <v>#N/A</v>
      </c>
      <c r="MA10" s="873"/>
      <c r="MB10" s="874"/>
      <c r="MC10" s="881" t="s">
        <v>291</v>
      </c>
      <c r="MD10" s="872" t="e">
        <f>IF(ME4="常勤",LO10,IF(ME4="非常勤",LC10," "))</f>
        <v>#N/A</v>
      </c>
      <c r="ME10" s="873"/>
      <c r="MF10" s="874"/>
      <c r="MG10" s="881" t="s">
        <v>291</v>
      </c>
      <c r="MH10" s="887" t="s">
        <v>292</v>
      </c>
      <c r="MI10" s="888"/>
      <c r="MJ10" s="887" t="s">
        <v>293</v>
      </c>
      <c r="MK10" s="891"/>
      <c r="ML10" s="888"/>
      <c r="MM10" s="934"/>
      <c r="MN10" s="935"/>
      <c r="MO10" s="935"/>
      <c r="MP10" s="936"/>
      <c r="MQ10" s="916"/>
      <c r="MR10" s="918"/>
      <c r="MS10" s="921"/>
      <c r="MT10" s="922"/>
      <c r="MU10" s="921"/>
      <c r="MV10" s="922"/>
      <c r="MW10" s="921"/>
      <c r="MX10" s="922"/>
      <c r="MY10" s="921"/>
      <c r="MZ10" s="922"/>
      <c r="NA10" s="872" t="e">
        <f>'[3]別表_個別勤務状況（1～20）'!$G$10</f>
        <v>#N/A</v>
      </c>
      <c r="NB10" s="873"/>
      <c r="NC10" s="874"/>
      <c r="ND10" s="872" t="e">
        <f>'[3]別表_個別勤務状況（1～20）'!$J$10</f>
        <v>#N/A</v>
      </c>
      <c r="NE10" s="873"/>
      <c r="NF10" s="874"/>
      <c r="NG10" s="872" t="e">
        <f>'[3]別表_個別勤務状況（1～20）'!$M$10</f>
        <v>#N/A</v>
      </c>
      <c r="NH10" s="873"/>
      <c r="NI10" s="874"/>
      <c r="NJ10" s="872" t="e">
        <f>'[3]別表_個別勤務状況（1～20）'!$P$10</f>
        <v>#N/A</v>
      </c>
      <c r="NK10" s="873"/>
      <c r="NL10" s="874"/>
      <c r="NM10" s="872" t="e">
        <f>'[3]別表_個別勤務状況（1～20）'!$S$10</f>
        <v>#N/A</v>
      </c>
      <c r="NN10" s="873"/>
      <c r="NO10" s="874"/>
      <c r="NP10" s="872" t="e">
        <f>'[3]別表_個別勤務状況（1～20）'!$V$10</f>
        <v>#N/A</v>
      </c>
      <c r="NQ10" s="873"/>
      <c r="NR10" s="874"/>
      <c r="NS10" s="872" t="e">
        <f>'[3]別表_個別勤務状況（1～20）'!$Y$10</f>
        <v>#N/A</v>
      </c>
      <c r="NT10" s="873"/>
      <c r="NU10" s="874"/>
      <c r="NV10" s="872" t="e">
        <f>'[3]別表_個別勤務状況（1～20）'!$AB$10</f>
        <v>#N/A</v>
      </c>
      <c r="NW10" s="873"/>
      <c r="NX10" s="874"/>
      <c r="NY10" s="872" t="e">
        <f>IF(OL4="常勤",NM10,IF(OL4="非常勤",NA10," "))</f>
        <v>#N/A</v>
      </c>
      <c r="NZ10" s="873"/>
      <c r="OA10" s="874"/>
      <c r="OB10" s="881" t="s">
        <v>291</v>
      </c>
      <c r="OC10" s="872" t="e">
        <f>IF(OL4="常勤",NP10,IF(OL4="非常勤",ND10," "))</f>
        <v>#N/A</v>
      </c>
      <c r="OD10" s="873"/>
      <c r="OE10" s="874"/>
      <c r="OF10" s="881" t="s">
        <v>291</v>
      </c>
      <c r="OG10" s="872" t="e">
        <f>IF(OL4="常勤",NS10,IF(OL4="非常勤",NG10," "))</f>
        <v>#N/A</v>
      </c>
      <c r="OH10" s="873"/>
      <c r="OI10" s="874"/>
      <c r="OJ10" s="881" t="s">
        <v>291</v>
      </c>
      <c r="OK10" s="872" t="e">
        <f>IF(OL4="常勤",NV10,IF(OL4="非常勤",NJ10," "))</f>
        <v>#N/A</v>
      </c>
      <c r="OL10" s="873"/>
      <c r="OM10" s="874"/>
      <c r="ON10" s="881" t="s">
        <v>291</v>
      </c>
      <c r="OO10" s="887" t="s">
        <v>292</v>
      </c>
      <c r="OP10" s="888"/>
      <c r="OQ10" s="887" t="s">
        <v>293</v>
      </c>
      <c r="OR10" s="891"/>
      <c r="OS10" s="888"/>
      <c r="OT10" s="934"/>
      <c r="OU10" s="935"/>
      <c r="OV10" s="935"/>
      <c r="OW10" s="936"/>
      <c r="OX10" s="916"/>
      <c r="OY10" s="918"/>
      <c r="OZ10" s="921"/>
      <c r="PA10" s="922"/>
      <c r="PB10" s="921"/>
      <c r="PC10" s="922"/>
      <c r="PD10" s="921"/>
      <c r="PE10" s="922"/>
      <c r="PF10" s="921"/>
      <c r="PG10" s="922"/>
      <c r="PH10" s="872" t="e">
        <f>'[3]別表_個別勤務状況（1～20）'!$G$10</f>
        <v>#N/A</v>
      </c>
      <c r="PI10" s="873"/>
      <c r="PJ10" s="874"/>
      <c r="PK10" s="872" t="e">
        <f>'[3]別表_個別勤務状況（1～20）'!$J$10</f>
        <v>#N/A</v>
      </c>
      <c r="PL10" s="873"/>
      <c r="PM10" s="874"/>
      <c r="PN10" s="872" t="e">
        <f>'[3]別表_個別勤務状況（1～20）'!$M$10</f>
        <v>#N/A</v>
      </c>
      <c r="PO10" s="873"/>
      <c r="PP10" s="874"/>
      <c r="PQ10" s="872" t="e">
        <f>'[3]別表_個別勤務状況（1～20）'!$P$10</f>
        <v>#N/A</v>
      </c>
      <c r="PR10" s="873"/>
      <c r="PS10" s="874"/>
      <c r="PT10" s="872" t="e">
        <f>'[3]別表_個別勤務状況（1～20）'!$S$10</f>
        <v>#N/A</v>
      </c>
      <c r="PU10" s="873"/>
      <c r="PV10" s="874"/>
      <c r="PW10" s="872" t="e">
        <f>'[3]別表_個別勤務状況（1～20）'!$V$10</f>
        <v>#N/A</v>
      </c>
      <c r="PX10" s="873"/>
      <c r="PY10" s="874"/>
      <c r="PZ10" s="872" t="e">
        <f>'[3]別表_個別勤務状況（1～20）'!$Y$10</f>
        <v>#N/A</v>
      </c>
      <c r="QA10" s="873"/>
      <c r="QB10" s="874"/>
      <c r="QC10" s="872" t="e">
        <f>'[3]別表_個別勤務状況（1～20）'!$AB$10</f>
        <v>#N/A</v>
      </c>
      <c r="QD10" s="873"/>
      <c r="QE10" s="874"/>
      <c r="QF10" s="872" t="e">
        <f>IF(QS4="常勤",PT10,IF(QS4="非常勤",PH10," "))</f>
        <v>#N/A</v>
      </c>
      <c r="QG10" s="873"/>
      <c r="QH10" s="874"/>
      <c r="QI10" s="881" t="s">
        <v>291</v>
      </c>
      <c r="QJ10" s="872" t="e">
        <f>IF(QS4="常勤",PW10,IF(QS4="非常勤",PK10," "))</f>
        <v>#N/A</v>
      </c>
      <c r="QK10" s="873"/>
      <c r="QL10" s="874"/>
      <c r="QM10" s="881" t="s">
        <v>291</v>
      </c>
      <c r="QN10" s="872" t="e">
        <f>IF(QS4="常勤",PZ10,IF(QS4="非常勤",PN10," "))</f>
        <v>#N/A</v>
      </c>
      <c r="QO10" s="873"/>
      <c r="QP10" s="874"/>
      <c r="QQ10" s="881" t="s">
        <v>291</v>
      </c>
      <c r="QR10" s="872" t="e">
        <f>IF(QS4="常勤",QC10,IF(QS4="非常勤",PQ10," "))</f>
        <v>#N/A</v>
      </c>
      <c r="QS10" s="873"/>
      <c r="QT10" s="874"/>
      <c r="QU10" s="881" t="s">
        <v>291</v>
      </c>
      <c r="QV10" s="887" t="s">
        <v>292</v>
      </c>
      <c r="QW10" s="888"/>
      <c r="QX10" s="887" t="s">
        <v>293</v>
      </c>
      <c r="QY10" s="891"/>
      <c r="QZ10" s="888"/>
      <c r="RA10" s="934"/>
      <c r="RB10" s="935"/>
      <c r="RC10" s="935"/>
      <c r="RD10" s="936"/>
      <c r="RE10" s="916"/>
      <c r="RF10" s="918"/>
      <c r="RG10" s="921"/>
      <c r="RH10" s="922"/>
      <c r="RI10" s="921"/>
      <c r="RJ10" s="922"/>
      <c r="RK10" s="921"/>
      <c r="RL10" s="922"/>
      <c r="RM10" s="921"/>
      <c r="RN10" s="922"/>
      <c r="RO10" s="872" t="e">
        <f>'[3]別表_個別勤務状況（1～20）'!$G$10</f>
        <v>#N/A</v>
      </c>
      <c r="RP10" s="873"/>
      <c r="RQ10" s="874"/>
      <c r="RR10" s="872" t="e">
        <f>'[3]別表_個別勤務状況（1～20）'!$J$10</f>
        <v>#N/A</v>
      </c>
      <c r="RS10" s="873"/>
      <c r="RT10" s="874"/>
      <c r="RU10" s="872" t="e">
        <f>'[3]別表_個別勤務状況（1～20）'!$M$10</f>
        <v>#N/A</v>
      </c>
      <c r="RV10" s="873"/>
      <c r="RW10" s="874"/>
      <c r="RX10" s="872" t="e">
        <f>'[3]別表_個別勤務状況（1～20）'!$P$10</f>
        <v>#N/A</v>
      </c>
      <c r="RY10" s="873"/>
      <c r="RZ10" s="874"/>
      <c r="SA10" s="872" t="e">
        <f>'[3]別表_個別勤務状況（1～20）'!$S$10</f>
        <v>#N/A</v>
      </c>
      <c r="SB10" s="873"/>
      <c r="SC10" s="874"/>
      <c r="SD10" s="872" t="e">
        <f>'[3]別表_個別勤務状況（1～20）'!$V$10</f>
        <v>#N/A</v>
      </c>
      <c r="SE10" s="873"/>
      <c r="SF10" s="874"/>
      <c r="SG10" s="872" t="e">
        <f>'[3]別表_個別勤務状況（1～20）'!$Y$10</f>
        <v>#N/A</v>
      </c>
      <c r="SH10" s="873"/>
      <c r="SI10" s="874"/>
      <c r="SJ10" s="872" t="e">
        <f>'[3]別表_個別勤務状況（1～20）'!$AB$10</f>
        <v>#N/A</v>
      </c>
      <c r="SK10" s="873"/>
      <c r="SL10" s="874"/>
      <c r="SM10" s="872" t="e">
        <f>IF(SZ4="常勤",SA10,IF(SZ4="非常勤",RO10," "))</f>
        <v>#N/A</v>
      </c>
      <c r="SN10" s="873"/>
      <c r="SO10" s="874"/>
      <c r="SP10" s="881" t="s">
        <v>291</v>
      </c>
      <c r="SQ10" s="872" t="e">
        <f>IF(SZ4="常勤",SD10,IF(SZ4="非常勤",RR10," "))</f>
        <v>#N/A</v>
      </c>
      <c r="SR10" s="873"/>
      <c r="SS10" s="874"/>
      <c r="ST10" s="881" t="s">
        <v>291</v>
      </c>
      <c r="SU10" s="872" t="e">
        <f>IF(SZ4="常勤",SG10,IF(SZ4="非常勤",RU10," "))</f>
        <v>#N/A</v>
      </c>
      <c r="SV10" s="873"/>
      <c r="SW10" s="874"/>
      <c r="SX10" s="881" t="s">
        <v>291</v>
      </c>
      <c r="SY10" s="872" t="e">
        <f>IF(SZ4="常勤",SJ10,IF(SZ4="非常勤",RX10," "))</f>
        <v>#N/A</v>
      </c>
      <c r="SZ10" s="873"/>
      <c r="TA10" s="874"/>
      <c r="TB10" s="881" t="s">
        <v>291</v>
      </c>
      <c r="TC10" s="887" t="s">
        <v>292</v>
      </c>
      <c r="TD10" s="888"/>
      <c r="TE10" s="887" t="s">
        <v>293</v>
      </c>
      <c r="TF10" s="891"/>
      <c r="TG10" s="888"/>
      <c r="TH10" s="934"/>
      <c r="TI10" s="935"/>
      <c r="TJ10" s="935"/>
      <c r="TK10" s="936"/>
      <c r="TL10" s="916"/>
      <c r="TM10" s="918"/>
      <c r="TN10" s="921"/>
      <c r="TO10" s="922"/>
      <c r="TP10" s="921"/>
      <c r="TQ10" s="922"/>
      <c r="TR10" s="921"/>
      <c r="TS10" s="922"/>
      <c r="TT10" s="921"/>
      <c r="TU10" s="922"/>
      <c r="TV10" s="872" t="e">
        <f>'[3]別表_個別勤務状況（1～20）'!$G$10</f>
        <v>#N/A</v>
      </c>
      <c r="TW10" s="873"/>
      <c r="TX10" s="874"/>
      <c r="TY10" s="872" t="e">
        <f>'[3]別表_個別勤務状況（1～20）'!$J$10</f>
        <v>#N/A</v>
      </c>
      <c r="TZ10" s="873"/>
      <c r="UA10" s="874"/>
      <c r="UB10" s="872" t="e">
        <f>'[3]別表_個別勤務状況（1～20）'!$M$10</f>
        <v>#N/A</v>
      </c>
      <c r="UC10" s="873"/>
      <c r="UD10" s="874"/>
      <c r="UE10" s="872" t="e">
        <f>'[3]別表_個別勤務状況（1～20）'!$P$10</f>
        <v>#N/A</v>
      </c>
      <c r="UF10" s="873"/>
      <c r="UG10" s="874"/>
      <c r="UH10" s="872" t="e">
        <f>'[3]別表_個別勤務状況（1～20）'!$S$10</f>
        <v>#N/A</v>
      </c>
      <c r="UI10" s="873"/>
      <c r="UJ10" s="874"/>
      <c r="UK10" s="872" t="e">
        <f>'[3]別表_個別勤務状況（1～20）'!$V$10</f>
        <v>#N/A</v>
      </c>
      <c r="UL10" s="873"/>
      <c r="UM10" s="874"/>
      <c r="UN10" s="872" t="e">
        <f>'[3]別表_個別勤務状況（1～20）'!$Y$10</f>
        <v>#N/A</v>
      </c>
      <c r="UO10" s="873"/>
      <c r="UP10" s="874"/>
      <c r="UQ10" s="872" t="e">
        <f>'[3]別表_個別勤務状況（1～20）'!$AB$10</f>
        <v>#N/A</v>
      </c>
      <c r="UR10" s="873"/>
      <c r="US10" s="874"/>
      <c r="UT10" s="872" t="e">
        <f>IF(VG4="常勤",UH10,IF(VG4="非常勤",TV10," "))</f>
        <v>#N/A</v>
      </c>
      <c r="UU10" s="873"/>
      <c r="UV10" s="874"/>
      <c r="UW10" s="881" t="s">
        <v>291</v>
      </c>
      <c r="UX10" s="872" t="e">
        <f>IF(VG4="常勤",UK10,IF(VG4="非常勤",TY10," "))</f>
        <v>#N/A</v>
      </c>
      <c r="UY10" s="873"/>
      <c r="UZ10" s="874"/>
      <c r="VA10" s="881" t="s">
        <v>291</v>
      </c>
      <c r="VB10" s="872" t="e">
        <f>IF(VG4="常勤",UN10,IF(VG4="非常勤",UB10," "))</f>
        <v>#N/A</v>
      </c>
      <c r="VC10" s="873"/>
      <c r="VD10" s="874"/>
      <c r="VE10" s="881" t="s">
        <v>291</v>
      </c>
      <c r="VF10" s="872" t="e">
        <f>IF(VG4="常勤",UQ10,IF(VG4="非常勤",UE10," "))</f>
        <v>#N/A</v>
      </c>
      <c r="VG10" s="873"/>
      <c r="VH10" s="874"/>
      <c r="VI10" s="881" t="s">
        <v>291</v>
      </c>
      <c r="VJ10" s="887" t="s">
        <v>292</v>
      </c>
      <c r="VK10" s="888"/>
      <c r="VL10" s="887" t="s">
        <v>293</v>
      </c>
      <c r="VM10" s="891"/>
      <c r="VN10" s="888"/>
      <c r="VO10" s="934"/>
      <c r="VP10" s="935"/>
      <c r="VQ10" s="935"/>
      <c r="VR10" s="936"/>
      <c r="VS10" s="916"/>
      <c r="VT10" s="918"/>
      <c r="VU10" s="921"/>
      <c r="VV10" s="922"/>
      <c r="VW10" s="921"/>
      <c r="VX10" s="922"/>
      <c r="VY10" s="921"/>
      <c r="VZ10" s="922"/>
      <c r="WA10" s="921"/>
      <c r="WB10" s="922"/>
      <c r="WC10" s="872" t="e">
        <f>'[3]別表_個別勤務状況（1～20）'!$G$10</f>
        <v>#N/A</v>
      </c>
      <c r="WD10" s="873"/>
      <c r="WE10" s="874"/>
      <c r="WF10" s="872" t="e">
        <f>'[3]別表_個別勤務状況（1～20）'!$J$10</f>
        <v>#N/A</v>
      </c>
      <c r="WG10" s="873"/>
      <c r="WH10" s="874"/>
      <c r="WI10" s="872" t="e">
        <f>'[3]別表_個別勤務状況（1～20）'!$M$10</f>
        <v>#N/A</v>
      </c>
      <c r="WJ10" s="873"/>
      <c r="WK10" s="874"/>
      <c r="WL10" s="872" t="e">
        <f>'[3]別表_個別勤務状況（1～20）'!$P$10</f>
        <v>#N/A</v>
      </c>
      <c r="WM10" s="873"/>
      <c r="WN10" s="874"/>
      <c r="WO10" s="872" t="e">
        <f>'[3]別表_個別勤務状況（1～20）'!$S$10</f>
        <v>#N/A</v>
      </c>
      <c r="WP10" s="873"/>
      <c r="WQ10" s="874"/>
      <c r="WR10" s="872" t="e">
        <f>'[3]別表_個別勤務状況（1～20）'!$V$10</f>
        <v>#N/A</v>
      </c>
      <c r="WS10" s="873"/>
      <c r="WT10" s="874"/>
      <c r="WU10" s="872" t="e">
        <f>'[3]別表_個別勤務状況（1～20）'!$Y$10</f>
        <v>#N/A</v>
      </c>
      <c r="WV10" s="873"/>
      <c r="WW10" s="874"/>
      <c r="WX10" s="872" t="e">
        <f>'[3]別表_個別勤務状況（1～20）'!$AB$10</f>
        <v>#N/A</v>
      </c>
      <c r="WY10" s="873"/>
      <c r="WZ10" s="874"/>
      <c r="XA10" s="872" t="e">
        <f>IF(XN4="常勤",WO10,IF(XN4="非常勤",WC10," "))</f>
        <v>#N/A</v>
      </c>
      <c r="XB10" s="873"/>
      <c r="XC10" s="874"/>
      <c r="XD10" s="881" t="s">
        <v>291</v>
      </c>
      <c r="XE10" s="872" t="e">
        <f>IF(XN4="常勤",WR10,IF(XN4="非常勤",WF10," "))</f>
        <v>#N/A</v>
      </c>
      <c r="XF10" s="873"/>
      <c r="XG10" s="874"/>
      <c r="XH10" s="881" t="s">
        <v>291</v>
      </c>
      <c r="XI10" s="872" t="e">
        <f>IF(XN4="常勤",WU10,IF(XN4="非常勤",WI10," "))</f>
        <v>#N/A</v>
      </c>
      <c r="XJ10" s="873"/>
      <c r="XK10" s="874"/>
      <c r="XL10" s="881" t="s">
        <v>291</v>
      </c>
      <c r="XM10" s="872" t="e">
        <f>IF(XN4="常勤",WX10,IF(XN4="非常勤",WL10," "))</f>
        <v>#N/A</v>
      </c>
      <c r="XN10" s="873"/>
      <c r="XO10" s="874"/>
      <c r="XP10" s="881" t="s">
        <v>291</v>
      </c>
      <c r="XQ10" s="887" t="s">
        <v>292</v>
      </c>
      <c r="XR10" s="888"/>
      <c r="XS10" s="887" t="s">
        <v>293</v>
      </c>
      <c r="XT10" s="891"/>
      <c r="XU10" s="888"/>
      <c r="XV10" s="934"/>
      <c r="XW10" s="935"/>
      <c r="XX10" s="935"/>
      <c r="XY10" s="936"/>
      <c r="XZ10" s="916"/>
      <c r="YA10" s="918"/>
      <c r="YB10" s="921"/>
      <c r="YC10" s="922"/>
      <c r="YD10" s="921"/>
      <c r="YE10" s="922"/>
      <c r="YF10" s="921"/>
      <c r="YG10" s="922"/>
      <c r="YH10" s="921"/>
      <c r="YI10" s="922"/>
      <c r="YJ10" s="872" t="e">
        <f>'[3]別表_個別勤務状況（1～20）'!$G$10</f>
        <v>#N/A</v>
      </c>
      <c r="YK10" s="873"/>
      <c r="YL10" s="874"/>
      <c r="YM10" s="872" t="e">
        <f>'[3]別表_個別勤務状況（1～20）'!$J$10</f>
        <v>#N/A</v>
      </c>
      <c r="YN10" s="873"/>
      <c r="YO10" s="874"/>
      <c r="YP10" s="872" t="e">
        <f>'[3]別表_個別勤務状況（1～20）'!$M$10</f>
        <v>#N/A</v>
      </c>
      <c r="YQ10" s="873"/>
      <c r="YR10" s="874"/>
      <c r="YS10" s="872" t="e">
        <f>'[3]別表_個別勤務状況（1～20）'!$P$10</f>
        <v>#N/A</v>
      </c>
      <c r="YT10" s="873"/>
      <c r="YU10" s="874"/>
      <c r="YV10" s="872" t="e">
        <f>'[3]別表_個別勤務状況（1～20）'!$S$10</f>
        <v>#N/A</v>
      </c>
      <c r="YW10" s="873"/>
      <c r="YX10" s="874"/>
      <c r="YY10" s="872" t="e">
        <f>'[3]別表_個別勤務状況（1～20）'!$V$10</f>
        <v>#N/A</v>
      </c>
      <c r="YZ10" s="873"/>
      <c r="ZA10" s="874"/>
      <c r="ZB10" s="872" t="e">
        <f>'[3]別表_個別勤務状況（1～20）'!$Y$10</f>
        <v>#N/A</v>
      </c>
      <c r="ZC10" s="873"/>
      <c r="ZD10" s="874"/>
      <c r="ZE10" s="872" t="e">
        <f>'[3]別表_個別勤務状況（1～20）'!$AB$10</f>
        <v>#N/A</v>
      </c>
      <c r="ZF10" s="873"/>
      <c r="ZG10" s="874"/>
      <c r="ZH10" s="872" t="e">
        <f>IF(ZU4="常勤",YV10,IF(ZU4="非常勤",YJ10," "))</f>
        <v>#N/A</v>
      </c>
      <c r="ZI10" s="873"/>
      <c r="ZJ10" s="874"/>
      <c r="ZK10" s="881" t="s">
        <v>291</v>
      </c>
      <c r="ZL10" s="872" t="e">
        <f>IF(ZU4="常勤",YY10,IF(ZU4="非常勤",YM10," "))</f>
        <v>#N/A</v>
      </c>
      <c r="ZM10" s="873"/>
      <c r="ZN10" s="874"/>
      <c r="ZO10" s="881" t="s">
        <v>291</v>
      </c>
      <c r="ZP10" s="872" t="e">
        <f>IF(ZU4="常勤",ZB10,IF(ZU4="非常勤",YP10," "))</f>
        <v>#N/A</v>
      </c>
      <c r="ZQ10" s="873"/>
      <c r="ZR10" s="874"/>
      <c r="ZS10" s="881" t="s">
        <v>291</v>
      </c>
      <c r="ZT10" s="872" t="e">
        <f>IF(ZU4="常勤",ZE10,IF(ZU4="非常勤",YS10," "))</f>
        <v>#N/A</v>
      </c>
      <c r="ZU10" s="873"/>
      <c r="ZV10" s="874"/>
      <c r="ZW10" s="881" t="s">
        <v>291</v>
      </c>
      <c r="ZX10" s="887" t="s">
        <v>292</v>
      </c>
      <c r="ZY10" s="888"/>
      <c r="ZZ10" s="887" t="s">
        <v>293</v>
      </c>
      <c r="AAA10" s="891"/>
      <c r="AAB10" s="888"/>
      <c r="AAC10" s="934"/>
      <c r="AAD10" s="935"/>
      <c r="AAE10" s="935"/>
      <c r="AAF10" s="936"/>
      <c r="AAG10" s="916"/>
      <c r="AAH10" s="918"/>
      <c r="AAI10" s="921"/>
      <c r="AAJ10" s="922"/>
      <c r="AAK10" s="921"/>
      <c r="AAL10" s="922"/>
      <c r="AAM10" s="921"/>
      <c r="AAN10" s="922"/>
      <c r="AAO10" s="921"/>
      <c r="AAP10" s="922"/>
      <c r="AAQ10" s="872" t="e">
        <f>'[3]別表_個別勤務状況（1～20）'!$G$10</f>
        <v>#N/A</v>
      </c>
      <c r="AAR10" s="873"/>
      <c r="AAS10" s="874"/>
      <c r="AAT10" s="872" t="e">
        <f>'[3]別表_個別勤務状況（1～20）'!$J$10</f>
        <v>#N/A</v>
      </c>
      <c r="AAU10" s="873"/>
      <c r="AAV10" s="874"/>
      <c r="AAW10" s="872" t="e">
        <f>'[3]別表_個別勤務状況（1～20）'!$M$10</f>
        <v>#N/A</v>
      </c>
      <c r="AAX10" s="873"/>
      <c r="AAY10" s="874"/>
      <c r="AAZ10" s="872" t="e">
        <f>'[3]別表_個別勤務状況（1～20）'!$P$10</f>
        <v>#N/A</v>
      </c>
      <c r="ABA10" s="873"/>
      <c r="ABB10" s="874"/>
      <c r="ABC10" s="872" t="e">
        <f>'[3]別表_個別勤務状況（1～20）'!$S$10</f>
        <v>#N/A</v>
      </c>
      <c r="ABD10" s="873"/>
      <c r="ABE10" s="874"/>
      <c r="ABF10" s="872" t="e">
        <f>'[3]別表_個別勤務状況（1～20）'!$V$10</f>
        <v>#N/A</v>
      </c>
      <c r="ABG10" s="873"/>
      <c r="ABH10" s="874"/>
      <c r="ABI10" s="872" t="e">
        <f>'[3]別表_個別勤務状況（1～20）'!$Y$10</f>
        <v>#N/A</v>
      </c>
      <c r="ABJ10" s="873"/>
      <c r="ABK10" s="874"/>
      <c r="ABL10" s="872" t="e">
        <f>'[3]別表_個別勤務状況（1～20）'!$AB$10</f>
        <v>#N/A</v>
      </c>
      <c r="ABM10" s="873"/>
      <c r="ABN10" s="874"/>
      <c r="ABO10" s="872" t="e">
        <f>IF(ACB4="常勤",ABC10,IF(ACB4="非常勤",AAQ10," "))</f>
        <v>#N/A</v>
      </c>
      <c r="ABP10" s="873"/>
      <c r="ABQ10" s="874"/>
      <c r="ABR10" s="881" t="s">
        <v>291</v>
      </c>
      <c r="ABS10" s="872" t="e">
        <f>IF(ACB4="常勤",ABF10,IF(ACB4="非常勤",AAT10," "))</f>
        <v>#N/A</v>
      </c>
      <c r="ABT10" s="873"/>
      <c r="ABU10" s="874"/>
      <c r="ABV10" s="881" t="s">
        <v>291</v>
      </c>
      <c r="ABW10" s="872" t="e">
        <f>IF(ACB4="常勤",ABI10,IF(ACB4="非常勤",AAW10," "))</f>
        <v>#N/A</v>
      </c>
      <c r="ABX10" s="873"/>
      <c r="ABY10" s="874"/>
      <c r="ABZ10" s="881" t="s">
        <v>291</v>
      </c>
      <c r="ACA10" s="872" t="e">
        <f>IF(ACB4="常勤",ABL10,IF(ACB4="非常勤",AAZ10," "))</f>
        <v>#N/A</v>
      </c>
      <c r="ACB10" s="873"/>
      <c r="ACC10" s="874"/>
      <c r="ACD10" s="881" t="s">
        <v>291</v>
      </c>
      <c r="ACE10" s="887" t="s">
        <v>292</v>
      </c>
      <c r="ACF10" s="888"/>
      <c r="ACG10" s="887" t="s">
        <v>293</v>
      </c>
      <c r="ACH10" s="891"/>
      <c r="ACI10" s="888"/>
      <c r="ACJ10" s="934"/>
      <c r="ACK10" s="935"/>
      <c r="ACL10" s="935"/>
      <c r="ACM10" s="936"/>
      <c r="ACN10" s="916"/>
      <c r="ACO10" s="918"/>
      <c r="ACP10" s="921"/>
      <c r="ACQ10" s="922"/>
      <c r="ACR10" s="921"/>
      <c r="ACS10" s="922"/>
      <c r="ACT10" s="921"/>
      <c r="ACU10" s="922"/>
      <c r="ACV10" s="921"/>
      <c r="ACW10" s="922"/>
      <c r="ACX10" s="872" t="e">
        <f>'[3]別表_個別勤務状況（1～20）'!$G$10</f>
        <v>#N/A</v>
      </c>
      <c r="ACY10" s="873"/>
      <c r="ACZ10" s="874"/>
      <c r="ADA10" s="872" t="e">
        <f>'[3]別表_個別勤務状況（1～20）'!$J$10</f>
        <v>#N/A</v>
      </c>
      <c r="ADB10" s="873"/>
      <c r="ADC10" s="874"/>
      <c r="ADD10" s="872" t="e">
        <f>'[3]別表_個別勤務状況（1～20）'!$M$10</f>
        <v>#N/A</v>
      </c>
      <c r="ADE10" s="873"/>
      <c r="ADF10" s="874"/>
      <c r="ADG10" s="872" t="e">
        <f>'[3]別表_個別勤務状況（1～20）'!$P$10</f>
        <v>#N/A</v>
      </c>
      <c r="ADH10" s="873"/>
      <c r="ADI10" s="874"/>
      <c r="ADJ10" s="872" t="e">
        <f>'[3]別表_個別勤務状況（1～20）'!$S$10</f>
        <v>#N/A</v>
      </c>
      <c r="ADK10" s="873"/>
      <c r="ADL10" s="874"/>
      <c r="ADM10" s="872" t="e">
        <f>'[3]別表_個別勤務状況（1～20）'!$V$10</f>
        <v>#N/A</v>
      </c>
      <c r="ADN10" s="873"/>
      <c r="ADO10" s="874"/>
      <c r="ADP10" s="872" t="e">
        <f>'[3]別表_個別勤務状況（1～20）'!$Y$10</f>
        <v>#N/A</v>
      </c>
      <c r="ADQ10" s="873"/>
      <c r="ADR10" s="874"/>
      <c r="ADS10" s="872" t="e">
        <f>'[3]別表_個別勤務状況（1～20）'!$AB$10</f>
        <v>#N/A</v>
      </c>
      <c r="ADT10" s="873"/>
      <c r="ADU10" s="874"/>
      <c r="ADV10" s="872" t="e">
        <f>IF(AEI4="常勤",ADJ10,IF(AEI4="非常勤",ACX10," "))</f>
        <v>#N/A</v>
      </c>
      <c r="ADW10" s="873"/>
      <c r="ADX10" s="874"/>
      <c r="ADY10" s="881" t="s">
        <v>291</v>
      </c>
      <c r="ADZ10" s="872" t="e">
        <f>IF(AEI4="常勤",ADM10,IF(AEI4="非常勤",ADA10," "))</f>
        <v>#N/A</v>
      </c>
      <c r="AEA10" s="873"/>
      <c r="AEB10" s="874"/>
      <c r="AEC10" s="881" t="s">
        <v>291</v>
      </c>
      <c r="AED10" s="872" t="e">
        <f>IF(AEI4="常勤",ADP10,IF(AEI4="非常勤",ADD10," "))</f>
        <v>#N/A</v>
      </c>
      <c r="AEE10" s="873"/>
      <c r="AEF10" s="874"/>
      <c r="AEG10" s="881" t="s">
        <v>291</v>
      </c>
      <c r="AEH10" s="872" t="e">
        <f>IF(AEI4="常勤",ADS10,IF(AEI4="非常勤",ADG10," "))</f>
        <v>#N/A</v>
      </c>
      <c r="AEI10" s="873"/>
      <c r="AEJ10" s="874"/>
      <c r="AEK10" s="881" t="s">
        <v>291</v>
      </c>
      <c r="AEL10" s="887" t="s">
        <v>292</v>
      </c>
      <c r="AEM10" s="888"/>
      <c r="AEN10" s="887" t="s">
        <v>293</v>
      </c>
      <c r="AEO10" s="891"/>
      <c r="AEP10" s="888"/>
      <c r="AEQ10" s="934"/>
      <c r="AER10" s="935"/>
      <c r="AES10" s="935"/>
      <c r="AET10" s="936"/>
      <c r="AEU10" s="916"/>
      <c r="AEV10" s="918"/>
      <c r="AEW10" s="921"/>
      <c r="AEX10" s="922"/>
      <c r="AEY10" s="921"/>
      <c r="AEZ10" s="922"/>
      <c r="AFA10" s="921"/>
      <c r="AFB10" s="922"/>
      <c r="AFC10" s="921"/>
      <c r="AFD10" s="922"/>
      <c r="AFE10" s="872" t="e">
        <f>'[3]別表_個別勤務状況（1～20）'!$G$10</f>
        <v>#N/A</v>
      </c>
      <c r="AFF10" s="873"/>
      <c r="AFG10" s="874"/>
      <c r="AFH10" s="872" t="e">
        <f>'[3]別表_個別勤務状況（1～20）'!$J$10</f>
        <v>#N/A</v>
      </c>
      <c r="AFI10" s="873"/>
      <c r="AFJ10" s="874"/>
      <c r="AFK10" s="872" t="e">
        <f>'[3]別表_個別勤務状況（1～20）'!$M$10</f>
        <v>#N/A</v>
      </c>
      <c r="AFL10" s="873"/>
      <c r="AFM10" s="874"/>
      <c r="AFN10" s="872" t="e">
        <f>'[3]別表_個別勤務状況（1～20）'!$P$10</f>
        <v>#N/A</v>
      </c>
      <c r="AFO10" s="873"/>
      <c r="AFP10" s="874"/>
      <c r="AFQ10" s="872" t="e">
        <f>'[3]別表_個別勤務状況（1～20）'!$S$10</f>
        <v>#N/A</v>
      </c>
      <c r="AFR10" s="873"/>
      <c r="AFS10" s="874"/>
      <c r="AFT10" s="872" t="e">
        <f>'[3]別表_個別勤務状況（1～20）'!$V$10</f>
        <v>#N/A</v>
      </c>
      <c r="AFU10" s="873"/>
      <c r="AFV10" s="874"/>
      <c r="AFW10" s="872" t="e">
        <f>'[3]別表_個別勤務状況（1～20）'!$Y$10</f>
        <v>#N/A</v>
      </c>
      <c r="AFX10" s="873"/>
      <c r="AFY10" s="874"/>
      <c r="AFZ10" s="872" t="e">
        <f>'[3]別表_個別勤務状況（1～20）'!$AB$10</f>
        <v>#N/A</v>
      </c>
      <c r="AGA10" s="873"/>
      <c r="AGB10" s="874"/>
      <c r="AGC10" s="872" t="e">
        <f>IF(AGP4="常勤",AFQ10,IF(AGP4="非常勤",AFE10," "))</f>
        <v>#N/A</v>
      </c>
      <c r="AGD10" s="873"/>
      <c r="AGE10" s="874"/>
      <c r="AGF10" s="881" t="s">
        <v>291</v>
      </c>
      <c r="AGG10" s="872" t="e">
        <f>IF(AGP4="常勤",AFT10,IF(AGP4="非常勤",AFH10," "))</f>
        <v>#N/A</v>
      </c>
      <c r="AGH10" s="873"/>
      <c r="AGI10" s="874"/>
      <c r="AGJ10" s="881" t="s">
        <v>291</v>
      </c>
      <c r="AGK10" s="872" t="e">
        <f>IF(AGP4="常勤",AFW10,IF(AGP4="非常勤",AFK10," "))</f>
        <v>#N/A</v>
      </c>
      <c r="AGL10" s="873"/>
      <c r="AGM10" s="874"/>
      <c r="AGN10" s="881" t="s">
        <v>291</v>
      </c>
      <c r="AGO10" s="872" t="e">
        <f>IF(AGP4="常勤",AFZ10,IF(AGP4="非常勤",AFN10," "))</f>
        <v>#N/A</v>
      </c>
      <c r="AGP10" s="873"/>
      <c r="AGQ10" s="874"/>
      <c r="AGR10" s="881" t="s">
        <v>291</v>
      </c>
      <c r="AGS10" s="887" t="s">
        <v>292</v>
      </c>
      <c r="AGT10" s="888"/>
      <c r="AGU10" s="887" t="s">
        <v>293</v>
      </c>
      <c r="AGV10" s="891"/>
      <c r="AGW10" s="888"/>
      <c r="AGX10" s="934"/>
      <c r="AGY10" s="935"/>
      <c r="AGZ10" s="935"/>
      <c r="AHA10" s="936"/>
      <c r="AHB10" s="916"/>
      <c r="AHC10" s="918"/>
      <c r="AHD10" s="921"/>
      <c r="AHE10" s="922"/>
      <c r="AHF10" s="921"/>
      <c r="AHG10" s="922"/>
      <c r="AHH10" s="921"/>
      <c r="AHI10" s="922"/>
      <c r="AHJ10" s="921"/>
      <c r="AHK10" s="922"/>
      <c r="AHL10" s="872" t="e">
        <f>'[3]別表_個別勤務状況（1～20）'!$G$10</f>
        <v>#N/A</v>
      </c>
      <c r="AHM10" s="873"/>
      <c r="AHN10" s="874"/>
      <c r="AHO10" s="872" t="e">
        <f>'[3]別表_個別勤務状況（1～20）'!$J$10</f>
        <v>#N/A</v>
      </c>
      <c r="AHP10" s="873"/>
      <c r="AHQ10" s="874"/>
      <c r="AHR10" s="872" t="e">
        <f>'[3]別表_個別勤務状況（1～20）'!$M$10</f>
        <v>#N/A</v>
      </c>
      <c r="AHS10" s="873"/>
      <c r="AHT10" s="874"/>
      <c r="AHU10" s="872" t="e">
        <f>'[3]別表_個別勤務状況（1～20）'!$P$10</f>
        <v>#N/A</v>
      </c>
      <c r="AHV10" s="873"/>
      <c r="AHW10" s="874"/>
      <c r="AHX10" s="872" t="e">
        <f>'[3]別表_個別勤務状況（1～20）'!$S$10</f>
        <v>#N/A</v>
      </c>
      <c r="AHY10" s="873"/>
      <c r="AHZ10" s="874"/>
      <c r="AIA10" s="872" t="e">
        <f>'[3]別表_個別勤務状況（1～20）'!$V$10</f>
        <v>#N/A</v>
      </c>
      <c r="AIB10" s="873"/>
      <c r="AIC10" s="874"/>
      <c r="AID10" s="872" t="e">
        <f>'[3]別表_個別勤務状況（1～20）'!$Y$10</f>
        <v>#N/A</v>
      </c>
      <c r="AIE10" s="873"/>
      <c r="AIF10" s="874"/>
      <c r="AIG10" s="872" t="e">
        <f>'[3]別表_個別勤務状況（1～20）'!$AB$10</f>
        <v>#N/A</v>
      </c>
      <c r="AIH10" s="873"/>
      <c r="AII10" s="874"/>
      <c r="AIJ10" s="872" t="e">
        <f>IF(AIW4="常勤",AHX10,IF(AIW4="非常勤",AHL10," "))</f>
        <v>#N/A</v>
      </c>
      <c r="AIK10" s="873"/>
      <c r="AIL10" s="874"/>
      <c r="AIM10" s="881" t="s">
        <v>291</v>
      </c>
      <c r="AIN10" s="872" t="e">
        <f>IF(AIW4="常勤",AIA10,IF(AIW4="非常勤",AHO10," "))</f>
        <v>#N/A</v>
      </c>
      <c r="AIO10" s="873"/>
      <c r="AIP10" s="874"/>
      <c r="AIQ10" s="881" t="s">
        <v>291</v>
      </c>
      <c r="AIR10" s="872" t="e">
        <f>IF(AIW4="常勤",AID10,IF(AIW4="非常勤",AHR10," "))</f>
        <v>#N/A</v>
      </c>
      <c r="AIS10" s="873"/>
      <c r="AIT10" s="874"/>
      <c r="AIU10" s="881" t="s">
        <v>291</v>
      </c>
      <c r="AIV10" s="872" t="e">
        <f>IF(AIW4="常勤",AIG10,IF(AIW4="非常勤",AHU10," "))</f>
        <v>#N/A</v>
      </c>
      <c r="AIW10" s="873"/>
      <c r="AIX10" s="874"/>
      <c r="AIY10" s="881" t="s">
        <v>291</v>
      </c>
      <c r="AIZ10" s="887" t="s">
        <v>292</v>
      </c>
      <c r="AJA10" s="888"/>
      <c r="AJB10" s="887" t="s">
        <v>293</v>
      </c>
      <c r="AJC10" s="891"/>
      <c r="AJD10" s="888"/>
      <c r="AJE10" s="934"/>
      <c r="AJF10" s="935"/>
      <c r="AJG10" s="935"/>
      <c r="AJH10" s="936"/>
      <c r="AJI10" s="916"/>
      <c r="AJJ10" s="918"/>
      <c r="AJK10" s="921"/>
      <c r="AJL10" s="922"/>
      <c r="AJM10" s="921"/>
      <c r="AJN10" s="922"/>
      <c r="AJO10" s="921"/>
      <c r="AJP10" s="922"/>
      <c r="AJQ10" s="921"/>
      <c r="AJR10" s="922"/>
      <c r="AJS10" s="872" t="e">
        <f>'[3]別表_個別勤務状況（1～20）'!$G$10</f>
        <v>#N/A</v>
      </c>
      <c r="AJT10" s="873"/>
      <c r="AJU10" s="874"/>
      <c r="AJV10" s="872" t="e">
        <f>'[3]別表_個別勤務状況（1～20）'!$J$10</f>
        <v>#N/A</v>
      </c>
      <c r="AJW10" s="873"/>
      <c r="AJX10" s="874"/>
      <c r="AJY10" s="872" t="e">
        <f>'[3]別表_個別勤務状況（1～20）'!$M$10</f>
        <v>#N/A</v>
      </c>
      <c r="AJZ10" s="873"/>
      <c r="AKA10" s="874"/>
      <c r="AKB10" s="872" t="e">
        <f>'[3]別表_個別勤務状況（1～20）'!$P$10</f>
        <v>#N/A</v>
      </c>
      <c r="AKC10" s="873"/>
      <c r="AKD10" s="874"/>
      <c r="AKE10" s="872" t="e">
        <f>'[3]別表_個別勤務状況（1～20）'!$S$10</f>
        <v>#N/A</v>
      </c>
      <c r="AKF10" s="873"/>
      <c r="AKG10" s="874"/>
      <c r="AKH10" s="872" t="e">
        <f>'[3]別表_個別勤務状況（1～20）'!$V$10</f>
        <v>#N/A</v>
      </c>
      <c r="AKI10" s="873"/>
      <c r="AKJ10" s="874"/>
      <c r="AKK10" s="872" t="e">
        <f>'[3]別表_個別勤務状況（1～20）'!$Y$10</f>
        <v>#N/A</v>
      </c>
      <c r="AKL10" s="873"/>
      <c r="AKM10" s="874"/>
      <c r="AKN10" s="872" t="e">
        <f>'[3]別表_個別勤務状況（1～20）'!$AB$10</f>
        <v>#N/A</v>
      </c>
      <c r="AKO10" s="873"/>
      <c r="AKP10" s="874"/>
      <c r="AKQ10" s="872" t="e">
        <f>IF(ALD4="常勤",AKE10,IF(ALD4="非常勤",AJS10," "))</f>
        <v>#N/A</v>
      </c>
      <c r="AKR10" s="873"/>
      <c r="AKS10" s="874"/>
      <c r="AKT10" s="881" t="s">
        <v>291</v>
      </c>
      <c r="AKU10" s="872" t="e">
        <f>IF(ALD4="常勤",AKH10,IF(ALD4="非常勤",AJV10," "))</f>
        <v>#N/A</v>
      </c>
      <c r="AKV10" s="873"/>
      <c r="AKW10" s="874"/>
      <c r="AKX10" s="881" t="s">
        <v>291</v>
      </c>
      <c r="AKY10" s="872" t="e">
        <f>IF(ALD4="常勤",AKK10,IF(ALD4="非常勤",AJY10," "))</f>
        <v>#N/A</v>
      </c>
      <c r="AKZ10" s="873"/>
      <c r="ALA10" s="874"/>
      <c r="ALB10" s="881" t="s">
        <v>291</v>
      </c>
      <c r="ALC10" s="872" t="e">
        <f>IF(ALD4="常勤",AKN10,IF(ALD4="非常勤",AKB10," "))</f>
        <v>#N/A</v>
      </c>
      <c r="ALD10" s="873"/>
      <c r="ALE10" s="874"/>
      <c r="ALF10" s="881" t="s">
        <v>291</v>
      </c>
      <c r="ALG10" s="887" t="s">
        <v>292</v>
      </c>
      <c r="ALH10" s="888"/>
      <c r="ALI10" s="887" t="s">
        <v>293</v>
      </c>
      <c r="ALJ10" s="891"/>
      <c r="ALK10" s="888"/>
      <c r="ALL10" s="934"/>
      <c r="ALM10" s="935"/>
      <c r="ALN10" s="935"/>
      <c r="ALO10" s="936"/>
      <c r="ALP10" s="916"/>
      <c r="ALQ10" s="918"/>
      <c r="ALR10" s="921"/>
      <c r="ALS10" s="922"/>
      <c r="ALT10" s="921"/>
      <c r="ALU10" s="922"/>
      <c r="ALV10" s="921"/>
      <c r="ALW10" s="922"/>
      <c r="ALX10" s="921"/>
      <c r="ALY10" s="922"/>
      <c r="ALZ10" s="872" t="e">
        <f>'[3]別表_個別勤務状況（1～20）'!$G$10</f>
        <v>#N/A</v>
      </c>
      <c r="AMA10" s="873"/>
      <c r="AMB10" s="874"/>
      <c r="AMC10" s="872" t="e">
        <f>'[3]別表_個別勤務状況（1～20）'!$J$10</f>
        <v>#N/A</v>
      </c>
      <c r="AMD10" s="873"/>
      <c r="AME10" s="874"/>
      <c r="AMF10" s="872" t="e">
        <f>'[3]別表_個別勤務状況（1～20）'!$M$10</f>
        <v>#N/A</v>
      </c>
      <c r="AMG10" s="873"/>
      <c r="AMH10" s="874"/>
      <c r="AMI10" s="872" t="e">
        <f>'[3]別表_個別勤務状況（1～20）'!$P$10</f>
        <v>#N/A</v>
      </c>
      <c r="AMJ10" s="873"/>
      <c r="AMK10" s="874"/>
      <c r="AML10" s="872" t="e">
        <f>'[3]別表_個別勤務状況（1～20）'!$S$10</f>
        <v>#N/A</v>
      </c>
      <c r="AMM10" s="873"/>
      <c r="AMN10" s="874"/>
      <c r="AMO10" s="872" t="e">
        <f>'[3]別表_個別勤務状況（1～20）'!$V$10</f>
        <v>#N/A</v>
      </c>
      <c r="AMP10" s="873"/>
      <c r="AMQ10" s="874"/>
      <c r="AMR10" s="872" t="e">
        <f>'[3]別表_個別勤務状況（1～20）'!$Y$10</f>
        <v>#N/A</v>
      </c>
      <c r="AMS10" s="873"/>
      <c r="AMT10" s="874"/>
      <c r="AMU10" s="872" t="e">
        <f>'[3]別表_個別勤務状況（1～20）'!$AB$10</f>
        <v>#N/A</v>
      </c>
      <c r="AMV10" s="873"/>
      <c r="AMW10" s="874"/>
      <c r="AMX10" s="872" t="e">
        <f>IF(ANK4="常勤",AML10,IF(ANK4="非常勤",ALZ10," "))</f>
        <v>#N/A</v>
      </c>
      <c r="AMY10" s="873"/>
      <c r="AMZ10" s="874"/>
      <c r="ANA10" s="881" t="s">
        <v>291</v>
      </c>
      <c r="ANB10" s="872" t="e">
        <f>IF(ANK4="常勤",AMO10,IF(ANK4="非常勤",AMC10," "))</f>
        <v>#N/A</v>
      </c>
      <c r="ANC10" s="873"/>
      <c r="AND10" s="874"/>
      <c r="ANE10" s="881" t="s">
        <v>291</v>
      </c>
      <c r="ANF10" s="872" t="e">
        <f>IF(ANK4="常勤",AMR10,IF(ANK4="非常勤",AMF10," "))</f>
        <v>#N/A</v>
      </c>
      <c r="ANG10" s="873"/>
      <c r="ANH10" s="874"/>
      <c r="ANI10" s="881" t="s">
        <v>291</v>
      </c>
      <c r="ANJ10" s="872" t="e">
        <f>IF(ANK4="常勤",AMU10,IF(ANK4="非常勤",AMI10," "))</f>
        <v>#N/A</v>
      </c>
      <c r="ANK10" s="873"/>
      <c r="ANL10" s="874"/>
      <c r="ANM10" s="881" t="s">
        <v>291</v>
      </c>
      <c r="ANN10" s="887" t="s">
        <v>292</v>
      </c>
      <c r="ANO10" s="888"/>
      <c r="ANP10" s="887" t="s">
        <v>293</v>
      </c>
      <c r="ANQ10" s="891"/>
      <c r="ANR10" s="888"/>
      <c r="ANS10" s="934"/>
      <c r="ANT10" s="935"/>
      <c r="ANU10" s="935"/>
      <c r="ANV10" s="936"/>
      <c r="ANW10" s="916"/>
      <c r="ANX10" s="918"/>
      <c r="ANY10" s="921"/>
      <c r="ANZ10" s="922"/>
      <c r="AOA10" s="921"/>
      <c r="AOB10" s="922"/>
      <c r="AOC10" s="921"/>
      <c r="AOD10" s="922"/>
      <c r="AOE10" s="921"/>
      <c r="AOF10" s="922"/>
      <c r="AOG10" s="872" t="e">
        <f>'[3]別表_個別勤務状況（1～20）'!$G$10</f>
        <v>#N/A</v>
      </c>
      <c r="AOH10" s="873"/>
      <c r="AOI10" s="874"/>
      <c r="AOJ10" s="872" t="e">
        <f>'[3]別表_個別勤務状況（1～20）'!$J$10</f>
        <v>#N/A</v>
      </c>
      <c r="AOK10" s="873"/>
      <c r="AOL10" s="874"/>
      <c r="AOM10" s="872" t="e">
        <f>'[3]別表_個別勤務状況（1～20）'!$M$10</f>
        <v>#N/A</v>
      </c>
      <c r="AON10" s="873"/>
      <c r="AOO10" s="874"/>
      <c r="AOP10" s="872" t="e">
        <f>'[3]別表_個別勤務状況（1～20）'!$P$10</f>
        <v>#N/A</v>
      </c>
      <c r="AOQ10" s="873"/>
      <c r="AOR10" s="874"/>
      <c r="AOS10" s="872" t="e">
        <f>'[3]別表_個別勤務状況（1～20）'!$S$10</f>
        <v>#N/A</v>
      </c>
      <c r="AOT10" s="873"/>
      <c r="AOU10" s="874"/>
      <c r="AOV10" s="872" t="e">
        <f>'[3]別表_個別勤務状況（1～20）'!$V$10</f>
        <v>#N/A</v>
      </c>
      <c r="AOW10" s="873"/>
      <c r="AOX10" s="874"/>
      <c r="AOY10" s="872" t="e">
        <f>'[3]別表_個別勤務状況（1～20）'!$Y$10</f>
        <v>#N/A</v>
      </c>
      <c r="AOZ10" s="873"/>
      <c r="APA10" s="874"/>
      <c r="APB10" s="872" t="e">
        <f>'[3]別表_個別勤務状況（1～20）'!$AB$10</f>
        <v>#N/A</v>
      </c>
      <c r="APC10" s="873"/>
      <c r="APD10" s="874"/>
      <c r="APE10" s="872" t="e">
        <f>IF(APR4="常勤",AOS10,IF(APR4="非常勤",AOG10," "))</f>
        <v>#N/A</v>
      </c>
      <c r="APF10" s="873"/>
      <c r="APG10" s="874"/>
      <c r="APH10" s="881" t="s">
        <v>291</v>
      </c>
      <c r="API10" s="872" t="e">
        <f>IF(APR4="常勤",AOV10,IF(APR4="非常勤",AOJ10," "))</f>
        <v>#N/A</v>
      </c>
      <c r="APJ10" s="873"/>
      <c r="APK10" s="874"/>
      <c r="APL10" s="881" t="s">
        <v>291</v>
      </c>
      <c r="APM10" s="872" t="e">
        <f>IF(APR4="常勤",AOY10,IF(APR4="非常勤",AOM10," "))</f>
        <v>#N/A</v>
      </c>
      <c r="APN10" s="873"/>
      <c r="APO10" s="874"/>
      <c r="APP10" s="881" t="s">
        <v>291</v>
      </c>
      <c r="APQ10" s="872" t="e">
        <f>IF(APR4="常勤",APB10,IF(APR4="非常勤",AOP10," "))</f>
        <v>#N/A</v>
      </c>
      <c r="APR10" s="873"/>
      <c r="APS10" s="874"/>
      <c r="APT10" s="881" t="s">
        <v>291</v>
      </c>
      <c r="APU10" s="887" t="s">
        <v>292</v>
      </c>
      <c r="APV10" s="888"/>
      <c r="APW10" s="887" t="s">
        <v>293</v>
      </c>
      <c r="APX10" s="891"/>
      <c r="APY10" s="888"/>
      <c r="APZ10" s="934"/>
      <c r="AQA10" s="935"/>
      <c r="AQB10" s="935"/>
      <c r="AQC10" s="936"/>
      <c r="AQD10" s="916"/>
      <c r="AQE10" s="918"/>
      <c r="AQF10" s="921"/>
      <c r="AQG10" s="922"/>
      <c r="AQH10" s="921"/>
      <c r="AQI10" s="922"/>
      <c r="AQJ10" s="921"/>
      <c r="AQK10" s="922"/>
      <c r="AQL10" s="921"/>
      <c r="AQM10" s="922"/>
      <c r="AQN10" s="872" t="e">
        <f>'[3]別表_個別勤務状況（1～20）'!$G$10</f>
        <v>#N/A</v>
      </c>
      <c r="AQO10" s="873"/>
      <c r="AQP10" s="874"/>
      <c r="AQQ10" s="872" t="e">
        <f>'[3]別表_個別勤務状況（1～20）'!$J$10</f>
        <v>#N/A</v>
      </c>
      <c r="AQR10" s="873"/>
      <c r="AQS10" s="874"/>
      <c r="AQT10" s="872" t="e">
        <f>'[3]別表_個別勤務状況（1～20）'!$M$10</f>
        <v>#N/A</v>
      </c>
      <c r="AQU10" s="873"/>
      <c r="AQV10" s="874"/>
      <c r="AQW10" s="872" t="e">
        <f>'[3]別表_個別勤務状況（1～20）'!$P$10</f>
        <v>#N/A</v>
      </c>
      <c r="AQX10" s="873"/>
      <c r="AQY10" s="874"/>
      <c r="AQZ10" s="872" t="e">
        <f>'[3]別表_個別勤務状況（1～20）'!$S$10</f>
        <v>#N/A</v>
      </c>
      <c r="ARA10" s="873"/>
      <c r="ARB10" s="874"/>
      <c r="ARC10" s="872" t="e">
        <f>'[3]別表_個別勤務状況（1～20）'!$V$10</f>
        <v>#N/A</v>
      </c>
      <c r="ARD10" s="873"/>
      <c r="ARE10" s="874"/>
      <c r="ARF10" s="872" t="e">
        <f>'[3]別表_個別勤務状況（1～20）'!$Y$10</f>
        <v>#N/A</v>
      </c>
      <c r="ARG10" s="873"/>
      <c r="ARH10" s="874"/>
      <c r="ARI10" s="872" t="e">
        <f>'[3]別表_個別勤務状況（1～20）'!$AB$10</f>
        <v>#N/A</v>
      </c>
      <c r="ARJ10" s="873"/>
      <c r="ARK10" s="874"/>
      <c r="ARL10" s="872" t="e">
        <f>IF(ARY4="常勤",AQZ10,IF(ARY4="非常勤",AQN10," "))</f>
        <v>#N/A</v>
      </c>
      <c r="ARM10" s="873"/>
      <c r="ARN10" s="874"/>
      <c r="ARO10" s="881" t="s">
        <v>291</v>
      </c>
      <c r="ARP10" s="872" t="e">
        <f>IF(ARY4="常勤",ARC10,IF(ARY4="非常勤",AQQ10," "))</f>
        <v>#N/A</v>
      </c>
      <c r="ARQ10" s="873"/>
      <c r="ARR10" s="874"/>
      <c r="ARS10" s="881" t="s">
        <v>291</v>
      </c>
      <c r="ART10" s="872" t="e">
        <f>IF(ARY4="常勤",ARF10,IF(ARY4="非常勤",AQT10," "))</f>
        <v>#N/A</v>
      </c>
      <c r="ARU10" s="873"/>
      <c r="ARV10" s="874"/>
      <c r="ARW10" s="881" t="s">
        <v>291</v>
      </c>
      <c r="ARX10" s="872" t="e">
        <f>IF(ARY4="常勤",ARI10,IF(ARY4="非常勤",AQW10," "))</f>
        <v>#N/A</v>
      </c>
      <c r="ARY10" s="873"/>
      <c r="ARZ10" s="874"/>
      <c r="ASA10" s="881" t="s">
        <v>291</v>
      </c>
      <c r="ASB10" s="887" t="s">
        <v>292</v>
      </c>
      <c r="ASC10" s="888"/>
      <c r="ASD10" s="887" t="s">
        <v>293</v>
      </c>
      <c r="ASE10" s="891"/>
      <c r="ASF10" s="888"/>
      <c r="ASG10" s="934"/>
      <c r="ASH10" s="935"/>
      <c r="ASI10" s="935"/>
      <c r="ASJ10" s="936"/>
    </row>
    <row r="11" spans="1:1180" ht="17.25" customHeight="1">
      <c r="A11" s="948"/>
      <c r="B11" s="949"/>
      <c r="C11" s="950"/>
      <c r="D11" s="950"/>
      <c r="E11" s="950"/>
      <c r="F11" s="950"/>
      <c r="G11" s="950"/>
      <c r="H11" s="950"/>
      <c r="I11" s="950"/>
      <c r="J11" s="950"/>
      <c r="K11" s="885"/>
      <c r="L11" s="885"/>
      <c r="M11" s="885"/>
      <c r="N11" s="885"/>
      <c r="O11" s="885"/>
      <c r="P11" s="885"/>
      <c r="Q11" s="885"/>
      <c r="R11" s="885"/>
      <c r="S11" s="885"/>
      <c r="T11" s="885"/>
      <c r="U11" s="885"/>
      <c r="V11" s="885"/>
      <c r="W11" s="885"/>
      <c r="X11" s="885"/>
      <c r="Y11" s="885"/>
      <c r="Z11" s="885"/>
      <c r="AA11" s="885"/>
      <c r="AB11" s="885"/>
      <c r="AC11" s="885"/>
      <c r="AD11" s="885"/>
      <c r="AE11" s="885"/>
      <c r="AF11" s="885"/>
      <c r="AG11" s="885"/>
      <c r="AH11" s="885"/>
      <c r="AI11" s="875"/>
      <c r="AJ11" s="876"/>
      <c r="AK11" s="877"/>
      <c r="AL11" s="882"/>
      <c r="AM11" s="885"/>
      <c r="AN11" s="885"/>
      <c r="AO11" s="885"/>
      <c r="AP11" s="882"/>
      <c r="AQ11" s="885"/>
      <c r="AR11" s="885"/>
      <c r="AS11" s="885"/>
      <c r="AT11" s="882"/>
      <c r="AU11" s="885"/>
      <c r="AV11" s="885"/>
      <c r="AW11" s="885"/>
      <c r="AX11" s="882"/>
      <c r="AY11" s="889"/>
      <c r="AZ11" s="890"/>
      <c r="BA11" s="889"/>
      <c r="BB11" s="892"/>
      <c r="BC11" s="892"/>
      <c r="BD11" s="934"/>
      <c r="BE11" s="935"/>
      <c r="BF11" s="935"/>
      <c r="BG11" s="936"/>
      <c r="BH11" s="948"/>
      <c r="BI11" s="949"/>
      <c r="BJ11" s="950"/>
      <c r="BK11" s="950"/>
      <c r="BL11" s="950"/>
      <c r="BM11" s="950"/>
      <c r="BN11" s="950"/>
      <c r="BO11" s="950"/>
      <c r="BP11" s="950"/>
      <c r="BQ11" s="950"/>
      <c r="BR11" s="885"/>
      <c r="BS11" s="885"/>
      <c r="BT11" s="885"/>
      <c r="BU11" s="885"/>
      <c r="BV11" s="885"/>
      <c r="BW11" s="885"/>
      <c r="BX11" s="885"/>
      <c r="BY11" s="885"/>
      <c r="BZ11" s="885"/>
      <c r="CA11" s="885"/>
      <c r="CB11" s="885"/>
      <c r="CC11" s="885"/>
      <c r="CD11" s="885"/>
      <c r="CE11" s="885"/>
      <c r="CF11" s="885"/>
      <c r="CG11" s="885"/>
      <c r="CH11" s="885"/>
      <c r="CI11" s="885"/>
      <c r="CJ11" s="885"/>
      <c r="CK11" s="885"/>
      <c r="CL11" s="885"/>
      <c r="CM11" s="885"/>
      <c r="CN11" s="885"/>
      <c r="CO11" s="885"/>
      <c r="CP11" s="875"/>
      <c r="CQ11" s="876"/>
      <c r="CR11" s="877"/>
      <c r="CS11" s="882"/>
      <c r="CT11" s="885"/>
      <c r="CU11" s="885"/>
      <c r="CV11" s="885"/>
      <c r="CW11" s="882"/>
      <c r="CX11" s="885"/>
      <c r="CY11" s="885"/>
      <c r="CZ11" s="885"/>
      <c r="DA11" s="882"/>
      <c r="DB11" s="885"/>
      <c r="DC11" s="885"/>
      <c r="DD11" s="885"/>
      <c r="DE11" s="882"/>
      <c r="DF11" s="889"/>
      <c r="DG11" s="890"/>
      <c r="DH11" s="889"/>
      <c r="DI11" s="892"/>
      <c r="DJ11" s="892"/>
      <c r="DK11" s="934"/>
      <c r="DL11" s="935"/>
      <c r="DM11" s="935"/>
      <c r="DN11" s="936"/>
      <c r="DO11" s="948"/>
      <c r="DP11" s="949"/>
      <c r="DQ11" s="950"/>
      <c r="DR11" s="950"/>
      <c r="DS11" s="950"/>
      <c r="DT11" s="950"/>
      <c r="DU11" s="950"/>
      <c r="DV11" s="950"/>
      <c r="DW11" s="950"/>
      <c r="DX11" s="950"/>
      <c r="DY11" s="885"/>
      <c r="DZ11" s="885"/>
      <c r="EA11" s="885"/>
      <c r="EB11" s="885"/>
      <c r="EC11" s="885"/>
      <c r="ED11" s="885"/>
      <c r="EE11" s="885"/>
      <c r="EF11" s="885"/>
      <c r="EG11" s="885"/>
      <c r="EH11" s="885"/>
      <c r="EI11" s="885"/>
      <c r="EJ11" s="885"/>
      <c r="EK11" s="885"/>
      <c r="EL11" s="885"/>
      <c r="EM11" s="885"/>
      <c r="EN11" s="885"/>
      <c r="EO11" s="885"/>
      <c r="EP11" s="885"/>
      <c r="EQ11" s="885"/>
      <c r="ER11" s="885"/>
      <c r="ES11" s="885"/>
      <c r="ET11" s="885"/>
      <c r="EU11" s="885"/>
      <c r="EV11" s="885"/>
      <c r="EW11" s="875"/>
      <c r="EX11" s="876"/>
      <c r="EY11" s="877"/>
      <c r="EZ11" s="882"/>
      <c r="FA11" s="885"/>
      <c r="FB11" s="885"/>
      <c r="FC11" s="885"/>
      <c r="FD11" s="882"/>
      <c r="FE11" s="885"/>
      <c r="FF11" s="885"/>
      <c r="FG11" s="885"/>
      <c r="FH11" s="882"/>
      <c r="FI11" s="885"/>
      <c r="FJ11" s="885"/>
      <c r="FK11" s="885"/>
      <c r="FL11" s="882"/>
      <c r="FM11" s="889"/>
      <c r="FN11" s="890"/>
      <c r="FO11" s="889"/>
      <c r="FP11" s="892"/>
      <c r="FQ11" s="892"/>
      <c r="FR11" s="934"/>
      <c r="FS11" s="935"/>
      <c r="FT11" s="935"/>
      <c r="FU11" s="936"/>
      <c r="FV11" s="948"/>
      <c r="FW11" s="949"/>
      <c r="FX11" s="950"/>
      <c r="FY11" s="950"/>
      <c r="FZ11" s="950"/>
      <c r="GA11" s="950"/>
      <c r="GB11" s="950"/>
      <c r="GC11" s="950"/>
      <c r="GD11" s="950"/>
      <c r="GE11" s="950"/>
      <c r="GF11" s="885"/>
      <c r="GG11" s="885"/>
      <c r="GH11" s="885"/>
      <c r="GI11" s="885"/>
      <c r="GJ11" s="885"/>
      <c r="GK11" s="885"/>
      <c r="GL11" s="885"/>
      <c r="GM11" s="885"/>
      <c r="GN11" s="885"/>
      <c r="GO11" s="885"/>
      <c r="GP11" s="885"/>
      <c r="GQ11" s="885"/>
      <c r="GR11" s="885"/>
      <c r="GS11" s="885"/>
      <c r="GT11" s="885"/>
      <c r="GU11" s="885"/>
      <c r="GV11" s="885"/>
      <c r="GW11" s="885"/>
      <c r="GX11" s="885"/>
      <c r="GY11" s="885"/>
      <c r="GZ11" s="885"/>
      <c r="HA11" s="885"/>
      <c r="HB11" s="885"/>
      <c r="HC11" s="885"/>
      <c r="HD11" s="875"/>
      <c r="HE11" s="876"/>
      <c r="HF11" s="877"/>
      <c r="HG11" s="882"/>
      <c r="HH11" s="885"/>
      <c r="HI11" s="885"/>
      <c r="HJ11" s="885"/>
      <c r="HK11" s="882"/>
      <c r="HL11" s="885"/>
      <c r="HM11" s="885"/>
      <c r="HN11" s="885"/>
      <c r="HO11" s="882"/>
      <c r="HP11" s="885"/>
      <c r="HQ11" s="885"/>
      <c r="HR11" s="885"/>
      <c r="HS11" s="882"/>
      <c r="HT11" s="889"/>
      <c r="HU11" s="890"/>
      <c r="HV11" s="889"/>
      <c r="HW11" s="892"/>
      <c r="HX11" s="892"/>
      <c r="HY11" s="934"/>
      <c r="HZ11" s="935"/>
      <c r="IA11" s="935"/>
      <c r="IB11" s="936"/>
      <c r="IC11" s="948"/>
      <c r="ID11" s="949"/>
      <c r="IE11" s="950"/>
      <c r="IF11" s="950"/>
      <c r="IG11" s="950"/>
      <c r="IH11" s="950"/>
      <c r="II11" s="950"/>
      <c r="IJ11" s="950"/>
      <c r="IK11" s="950"/>
      <c r="IL11" s="950"/>
      <c r="IM11" s="885"/>
      <c r="IN11" s="885"/>
      <c r="IO11" s="885"/>
      <c r="IP11" s="885"/>
      <c r="IQ11" s="885"/>
      <c r="IR11" s="885"/>
      <c r="IS11" s="885"/>
      <c r="IT11" s="885"/>
      <c r="IU11" s="885"/>
      <c r="IV11" s="885"/>
      <c r="IW11" s="885"/>
      <c r="IX11" s="885"/>
      <c r="IY11" s="885"/>
      <c r="IZ11" s="885"/>
      <c r="JA11" s="885"/>
      <c r="JB11" s="885"/>
      <c r="JC11" s="885"/>
      <c r="JD11" s="885"/>
      <c r="JE11" s="885"/>
      <c r="JF11" s="885"/>
      <c r="JG11" s="885"/>
      <c r="JH11" s="885"/>
      <c r="JI11" s="885"/>
      <c r="JJ11" s="885"/>
      <c r="JK11" s="875"/>
      <c r="JL11" s="876"/>
      <c r="JM11" s="877"/>
      <c r="JN11" s="882"/>
      <c r="JO11" s="885"/>
      <c r="JP11" s="885"/>
      <c r="JQ11" s="885"/>
      <c r="JR11" s="882"/>
      <c r="JS11" s="885"/>
      <c r="JT11" s="885"/>
      <c r="JU11" s="885"/>
      <c r="JV11" s="882"/>
      <c r="JW11" s="885"/>
      <c r="JX11" s="885"/>
      <c r="JY11" s="885"/>
      <c r="JZ11" s="882"/>
      <c r="KA11" s="889"/>
      <c r="KB11" s="890"/>
      <c r="KC11" s="889"/>
      <c r="KD11" s="892"/>
      <c r="KE11" s="892"/>
      <c r="KF11" s="934"/>
      <c r="KG11" s="935"/>
      <c r="KH11" s="935"/>
      <c r="KI11" s="936"/>
      <c r="KJ11" s="916"/>
      <c r="KK11" s="918"/>
      <c r="KL11" s="921"/>
      <c r="KM11" s="922"/>
      <c r="KN11" s="921"/>
      <c r="KO11" s="922"/>
      <c r="KP11" s="921"/>
      <c r="KQ11" s="922"/>
      <c r="KR11" s="921"/>
      <c r="KS11" s="922"/>
      <c r="KT11" s="875"/>
      <c r="KU11" s="876"/>
      <c r="KV11" s="877"/>
      <c r="KW11" s="875"/>
      <c r="KX11" s="876"/>
      <c r="KY11" s="877"/>
      <c r="KZ11" s="875"/>
      <c r="LA11" s="876"/>
      <c r="LB11" s="877"/>
      <c r="LC11" s="875"/>
      <c r="LD11" s="876"/>
      <c r="LE11" s="877"/>
      <c r="LF11" s="875"/>
      <c r="LG11" s="876"/>
      <c r="LH11" s="877"/>
      <c r="LI11" s="875"/>
      <c r="LJ11" s="876"/>
      <c r="LK11" s="877"/>
      <c r="LL11" s="875"/>
      <c r="LM11" s="876"/>
      <c r="LN11" s="877"/>
      <c r="LO11" s="875"/>
      <c r="LP11" s="876"/>
      <c r="LQ11" s="877"/>
      <c r="LR11" s="875"/>
      <c r="LS11" s="876"/>
      <c r="LT11" s="877"/>
      <c r="LU11" s="882"/>
      <c r="LV11" s="875"/>
      <c r="LW11" s="876"/>
      <c r="LX11" s="877"/>
      <c r="LY11" s="882"/>
      <c r="LZ11" s="875"/>
      <c r="MA11" s="876"/>
      <c r="MB11" s="877"/>
      <c r="MC11" s="882"/>
      <c r="MD11" s="875"/>
      <c r="ME11" s="876"/>
      <c r="MF11" s="877"/>
      <c r="MG11" s="882"/>
      <c r="MH11" s="889"/>
      <c r="MI11" s="890"/>
      <c r="MJ11" s="889"/>
      <c r="MK11" s="892"/>
      <c r="ML11" s="890"/>
      <c r="MM11" s="934"/>
      <c r="MN11" s="935"/>
      <c r="MO11" s="935"/>
      <c r="MP11" s="936"/>
      <c r="MQ11" s="916"/>
      <c r="MR11" s="918"/>
      <c r="MS11" s="921"/>
      <c r="MT11" s="922"/>
      <c r="MU11" s="921"/>
      <c r="MV11" s="922"/>
      <c r="MW11" s="921"/>
      <c r="MX11" s="922"/>
      <c r="MY11" s="921"/>
      <c r="MZ11" s="922"/>
      <c r="NA11" s="875"/>
      <c r="NB11" s="876"/>
      <c r="NC11" s="877"/>
      <c r="ND11" s="875"/>
      <c r="NE11" s="876"/>
      <c r="NF11" s="877"/>
      <c r="NG11" s="875"/>
      <c r="NH11" s="876"/>
      <c r="NI11" s="877"/>
      <c r="NJ11" s="875"/>
      <c r="NK11" s="876"/>
      <c r="NL11" s="877"/>
      <c r="NM11" s="875"/>
      <c r="NN11" s="876"/>
      <c r="NO11" s="877"/>
      <c r="NP11" s="875"/>
      <c r="NQ11" s="876"/>
      <c r="NR11" s="877"/>
      <c r="NS11" s="875"/>
      <c r="NT11" s="876"/>
      <c r="NU11" s="877"/>
      <c r="NV11" s="875"/>
      <c r="NW11" s="876"/>
      <c r="NX11" s="877"/>
      <c r="NY11" s="875"/>
      <c r="NZ11" s="876"/>
      <c r="OA11" s="877"/>
      <c r="OB11" s="882"/>
      <c r="OC11" s="875"/>
      <c r="OD11" s="876"/>
      <c r="OE11" s="877"/>
      <c r="OF11" s="882"/>
      <c r="OG11" s="875"/>
      <c r="OH11" s="876"/>
      <c r="OI11" s="877"/>
      <c r="OJ11" s="882"/>
      <c r="OK11" s="875"/>
      <c r="OL11" s="876"/>
      <c r="OM11" s="877"/>
      <c r="ON11" s="882"/>
      <c r="OO11" s="889"/>
      <c r="OP11" s="890"/>
      <c r="OQ11" s="889"/>
      <c r="OR11" s="892"/>
      <c r="OS11" s="890"/>
      <c r="OT11" s="934"/>
      <c r="OU11" s="935"/>
      <c r="OV11" s="935"/>
      <c r="OW11" s="936"/>
      <c r="OX11" s="916"/>
      <c r="OY11" s="918"/>
      <c r="OZ11" s="921"/>
      <c r="PA11" s="922"/>
      <c r="PB11" s="921"/>
      <c r="PC11" s="922"/>
      <c r="PD11" s="921"/>
      <c r="PE11" s="922"/>
      <c r="PF11" s="921"/>
      <c r="PG11" s="922"/>
      <c r="PH11" s="875"/>
      <c r="PI11" s="876"/>
      <c r="PJ11" s="877"/>
      <c r="PK11" s="875"/>
      <c r="PL11" s="876"/>
      <c r="PM11" s="877"/>
      <c r="PN11" s="875"/>
      <c r="PO11" s="876"/>
      <c r="PP11" s="877"/>
      <c r="PQ11" s="875"/>
      <c r="PR11" s="876"/>
      <c r="PS11" s="877"/>
      <c r="PT11" s="875"/>
      <c r="PU11" s="876"/>
      <c r="PV11" s="877"/>
      <c r="PW11" s="875"/>
      <c r="PX11" s="876"/>
      <c r="PY11" s="877"/>
      <c r="PZ11" s="875"/>
      <c r="QA11" s="876"/>
      <c r="QB11" s="877"/>
      <c r="QC11" s="875"/>
      <c r="QD11" s="876"/>
      <c r="QE11" s="877"/>
      <c r="QF11" s="875"/>
      <c r="QG11" s="876"/>
      <c r="QH11" s="877"/>
      <c r="QI11" s="882"/>
      <c r="QJ11" s="875"/>
      <c r="QK11" s="876"/>
      <c r="QL11" s="877"/>
      <c r="QM11" s="882"/>
      <c r="QN11" s="875"/>
      <c r="QO11" s="876"/>
      <c r="QP11" s="877"/>
      <c r="QQ11" s="882"/>
      <c r="QR11" s="875"/>
      <c r="QS11" s="876"/>
      <c r="QT11" s="877"/>
      <c r="QU11" s="882"/>
      <c r="QV11" s="889"/>
      <c r="QW11" s="890"/>
      <c r="QX11" s="889"/>
      <c r="QY11" s="892"/>
      <c r="QZ11" s="890"/>
      <c r="RA11" s="934"/>
      <c r="RB11" s="935"/>
      <c r="RC11" s="935"/>
      <c r="RD11" s="936"/>
      <c r="RE11" s="916"/>
      <c r="RF11" s="918"/>
      <c r="RG11" s="921"/>
      <c r="RH11" s="922"/>
      <c r="RI11" s="921"/>
      <c r="RJ11" s="922"/>
      <c r="RK11" s="921"/>
      <c r="RL11" s="922"/>
      <c r="RM11" s="921"/>
      <c r="RN11" s="922"/>
      <c r="RO11" s="875"/>
      <c r="RP11" s="876"/>
      <c r="RQ11" s="877"/>
      <c r="RR11" s="875"/>
      <c r="RS11" s="876"/>
      <c r="RT11" s="877"/>
      <c r="RU11" s="875"/>
      <c r="RV11" s="876"/>
      <c r="RW11" s="877"/>
      <c r="RX11" s="875"/>
      <c r="RY11" s="876"/>
      <c r="RZ11" s="877"/>
      <c r="SA11" s="875"/>
      <c r="SB11" s="876"/>
      <c r="SC11" s="877"/>
      <c r="SD11" s="875"/>
      <c r="SE11" s="876"/>
      <c r="SF11" s="877"/>
      <c r="SG11" s="875"/>
      <c r="SH11" s="876"/>
      <c r="SI11" s="877"/>
      <c r="SJ11" s="875"/>
      <c r="SK11" s="876"/>
      <c r="SL11" s="877"/>
      <c r="SM11" s="875"/>
      <c r="SN11" s="876"/>
      <c r="SO11" s="877"/>
      <c r="SP11" s="882"/>
      <c r="SQ11" s="875"/>
      <c r="SR11" s="876"/>
      <c r="SS11" s="877"/>
      <c r="ST11" s="882"/>
      <c r="SU11" s="875"/>
      <c r="SV11" s="876"/>
      <c r="SW11" s="877"/>
      <c r="SX11" s="882"/>
      <c r="SY11" s="875"/>
      <c r="SZ11" s="876"/>
      <c r="TA11" s="877"/>
      <c r="TB11" s="882"/>
      <c r="TC11" s="889"/>
      <c r="TD11" s="890"/>
      <c r="TE11" s="889"/>
      <c r="TF11" s="892"/>
      <c r="TG11" s="890"/>
      <c r="TH11" s="934"/>
      <c r="TI11" s="935"/>
      <c r="TJ11" s="935"/>
      <c r="TK11" s="936"/>
      <c r="TL11" s="916"/>
      <c r="TM11" s="918"/>
      <c r="TN11" s="921"/>
      <c r="TO11" s="922"/>
      <c r="TP11" s="921"/>
      <c r="TQ11" s="922"/>
      <c r="TR11" s="921"/>
      <c r="TS11" s="922"/>
      <c r="TT11" s="921"/>
      <c r="TU11" s="922"/>
      <c r="TV11" s="875"/>
      <c r="TW11" s="876"/>
      <c r="TX11" s="877"/>
      <c r="TY11" s="875"/>
      <c r="TZ11" s="876"/>
      <c r="UA11" s="877"/>
      <c r="UB11" s="875"/>
      <c r="UC11" s="876"/>
      <c r="UD11" s="877"/>
      <c r="UE11" s="875"/>
      <c r="UF11" s="876"/>
      <c r="UG11" s="877"/>
      <c r="UH11" s="875"/>
      <c r="UI11" s="876"/>
      <c r="UJ11" s="877"/>
      <c r="UK11" s="875"/>
      <c r="UL11" s="876"/>
      <c r="UM11" s="877"/>
      <c r="UN11" s="875"/>
      <c r="UO11" s="876"/>
      <c r="UP11" s="877"/>
      <c r="UQ11" s="875"/>
      <c r="UR11" s="876"/>
      <c r="US11" s="877"/>
      <c r="UT11" s="875"/>
      <c r="UU11" s="876"/>
      <c r="UV11" s="877"/>
      <c r="UW11" s="882"/>
      <c r="UX11" s="875"/>
      <c r="UY11" s="876"/>
      <c r="UZ11" s="877"/>
      <c r="VA11" s="882"/>
      <c r="VB11" s="875"/>
      <c r="VC11" s="876"/>
      <c r="VD11" s="877"/>
      <c r="VE11" s="882"/>
      <c r="VF11" s="875"/>
      <c r="VG11" s="876"/>
      <c r="VH11" s="877"/>
      <c r="VI11" s="882"/>
      <c r="VJ11" s="889"/>
      <c r="VK11" s="890"/>
      <c r="VL11" s="889"/>
      <c r="VM11" s="892"/>
      <c r="VN11" s="890"/>
      <c r="VO11" s="934"/>
      <c r="VP11" s="935"/>
      <c r="VQ11" s="935"/>
      <c r="VR11" s="936"/>
      <c r="VS11" s="916"/>
      <c r="VT11" s="918"/>
      <c r="VU11" s="921"/>
      <c r="VV11" s="922"/>
      <c r="VW11" s="921"/>
      <c r="VX11" s="922"/>
      <c r="VY11" s="921"/>
      <c r="VZ11" s="922"/>
      <c r="WA11" s="921"/>
      <c r="WB11" s="922"/>
      <c r="WC11" s="875"/>
      <c r="WD11" s="876"/>
      <c r="WE11" s="877"/>
      <c r="WF11" s="875"/>
      <c r="WG11" s="876"/>
      <c r="WH11" s="877"/>
      <c r="WI11" s="875"/>
      <c r="WJ11" s="876"/>
      <c r="WK11" s="877"/>
      <c r="WL11" s="875"/>
      <c r="WM11" s="876"/>
      <c r="WN11" s="877"/>
      <c r="WO11" s="875"/>
      <c r="WP11" s="876"/>
      <c r="WQ11" s="877"/>
      <c r="WR11" s="875"/>
      <c r="WS11" s="876"/>
      <c r="WT11" s="877"/>
      <c r="WU11" s="875"/>
      <c r="WV11" s="876"/>
      <c r="WW11" s="877"/>
      <c r="WX11" s="875"/>
      <c r="WY11" s="876"/>
      <c r="WZ11" s="877"/>
      <c r="XA11" s="875"/>
      <c r="XB11" s="876"/>
      <c r="XC11" s="877"/>
      <c r="XD11" s="882"/>
      <c r="XE11" s="875"/>
      <c r="XF11" s="876"/>
      <c r="XG11" s="877"/>
      <c r="XH11" s="882"/>
      <c r="XI11" s="875"/>
      <c r="XJ11" s="876"/>
      <c r="XK11" s="877"/>
      <c r="XL11" s="882"/>
      <c r="XM11" s="875"/>
      <c r="XN11" s="876"/>
      <c r="XO11" s="877"/>
      <c r="XP11" s="882"/>
      <c r="XQ11" s="889"/>
      <c r="XR11" s="890"/>
      <c r="XS11" s="889"/>
      <c r="XT11" s="892"/>
      <c r="XU11" s="890"/>
      <c r="XV11" s="934"/>
      <c r="XW11" s="935"/>
      <c r="XX11" s="935"/>
      <c r="XY11" s="936"/>
      <c r="XZ11" s="916"/>
      <c r="YA11" s="918"/>
      <c r="YB11" s="921"/>
      <c r="YC11" s="922"/>
      <c r="YD11" s="921"/>
      <c r="YE11" s="922"/>
      <c r="YF11" s="921"/>
      <c r="YG11" s="922"/>
      <c r="YH11" s="921"/>
      <c r="YI11" s="922"/>
      <c r="YJ11" s="875"/>
      <c r="YK11" s="876"/>
      <c r="YL11" s="877"/>
      <c r="YM11" s="875"/>
      <c r="YN11" s="876"/>
      <c r="YO11" s="877"/>
      <c r="YP11" s="875"/>
      <c r="YQ11" s="876"/>
      <c r="YR11" s="877"/>
      <c r="YS11" s="875"/>
      <c r="YT11" s="876"/>
      <c r="YU11" s="877"/>
      <c r="YV11" s="875"/>
      <c r="YW11" s="876"/>
      <c r="YX11" s="877"/>
      <c r="YY11" s="875"/>
      <c r="YZ11" s="876"/>
      <c r="ZA11" s="877"/>
      <c r="ZB11" s="875"/>
      <c r="ZC11" s="876"/>
      <c r="ZD11" s="877"/>
      <c r="ZE11" s="875"/>
      <c r="ZF11" s="876"/>
      <c r="ZG11" s="877"/>
      <c r="ZH11" s="875"/>
      <c r="ZI11" s="876"/>
      <c r="ZJ11" s="877"/>
      <c r="ZK11" s="882"/>
      <c r="ZL11" s="875"/>
      <c r="ZM11" s="876"/>
      <c r="ZN11" s="877"/>
      <c r="ZO11" s="882"/>
      <c r="ZP11" s="875"/>
      <c r="ZQ11" s="876"/>
      <c r="ZR11" s="877"/>
      <c r="ZS11" s="882"/>
      <c r="ZT11" s="875"/>
      <c r="ZU11" s="876"/>
      <c r="ZV11" s="877"/>
      <c r="ZW11" s="882"/>
      <c r="ZX11" s="889"/>
      <c r="ZY11" s="890"/>
      <c r="ZZ11" s="889"/>
      <c r="AAA11" s="892"/>
      <c r="AAB11" s="890"/>
      <c r="AAC11" s="934"/>
      <c r="AAD11" s="935"/>
      <c r="AAE11" s="935"/>
      <c r="AAF11" s="936"/>
      <c r="AAG11" s="916"/>
      <c r="AAH11" s="918"/>
      <c r="AAI11" s="921"/>
      <c r="AAJ11" s="922"/>
      <c r="AAK11" s="921"/>
      <c r="AAL11" s="922"/>
      <c r="AAM11" s="921"/>
      <c r="AAN11" s="922"/>
      <c r="AAO11" s="921"/>
      <c r="AAP11" s="922"/>
      <c r="AAQ11" s="875"/>
      <c r="AAR11" s="876"/>
      <c r="AAS11" s="877"/>
      <c r="AAT11" s="875"/>
      <c r="AAU11" s="876"/>
      <c r="AAV11" s="877"/>
      <c r="AAW11" s="875"/>
      <c r="AAX11" s="876"/>
      <c r="AAY11" s="877"/>
      <c r="AAZ11" s="875"/>
      <c r="ABA11" s="876"/>
      <c r="ABB11" s="877"/>
      <c r="ABC11" s="875"/>
      <c r="ABD11" s="876"/>
      <c r="ABE11" s="877"/>
      <c r="ABF11" s="875"/>
      <c r="ABG11" s="876"/>
      <c r="ABH11" s="877"/>
      <c r="ABI11" s="875"/>
      <c r="ABJ11" s="876"/>
      <c r="ABK11" s="877"/>
      <c r="ABL11" s="875"/>
      <c r="ABM11" s="876"/>
      <c r="ABN11" s="877"/>
      <c r="ABO11" s="875"/>
      <c r="ABP11" s="876"/>
      <c r="ABQ11" s="877"/>
      <c r="ABR11" s="882"/>
      <c r="ABS11" s="875"/>
      <c r="ABT11" s="876"/>
      <c r="ABU11" s="877"/>
      <c r="ABV11" s="882"/>
      <c r="ABW11" s="875"/>
      <c r="ABX11" s="876"/>
      <c r="ABY11" s="877"/>
      <c r="ABZ11" s="882"/>
      <c r="ACA11" s="875"/>
      <c r="ACB11" s="876"/>
      <c r="ACC11" s="877"/>
      <c r="ACD11" s="882"/>
      <c r="ACE11" s="889"/>
      <c r="ACF11" s="890"/>
      <c r="ACG11" s="889"/>
      <c r="ACH11" s="892"/>
      <c r="ACI11" s="890"/>
      <c r="ACJ11" s="934"/>
      <c r="ACK11" s="935"/>
      <c r="ACL11" s="935"/>
      <c r="ACM11" s="936"/>
      <c r="ACN11" s="916"/>
      <c r="ACO11" s="918"/>
      <c r="ACP11" s="921"/>
      <c r="ACQ11" s="922"/>
      <c r="ACR11" s="921"/>
      <c r="ACS11" s="922"/>
      <c r="ACT11" s="921"/>
      <c r="ACU11" s="922"/>
      <c r="ACV11" s="921"/>
      <c r="ACW11" s="922"/>
      <c r="ACX11" s="875"/>
      <c r="ACY11" s="876"/>
      <c r="ACZ11" s="877"/>
      <c r="ADA11" s="875"/>
      <c r="ADB11" s="876"/>
      <c r="ADC11" s="877"/>
      <c r="ADD11" s="875"/>
      <c r="ADE11" s="876"/>
      <c r="ADF11" s="877"/>
      <c r="ADG11" s="875"/>
      <c r="ADH11" s="876"/>
      <c r="ADI11" s="877"/>
      <c r="ADJ11" s="875"/>
      <c r="ADK11" s="876"/>
      <c r="ADL11" s="877"/>
      <c r="ADM11" s="875"/>
      <c r="ADN11" s="876"/>
      <c r="ADO11" s="877"/>
      <c r="ADP11" s="875"/>
      <c r="ADQ11" s="876"/>
      <c r="ADR11" s="877"/>
      <c r="ADS11" s="875"/>
      <c r="ADT11" s="876"/>
      <c r="ADU11" s="877"/>
      <c r="ADV11" s="875"/>
      <c r="ADW11" s="876"/>
      <c r="ADX11" s="877"/>
      <c r="ADY11" s="882"/>
      <c r="ADZ11" s="875"/>
      <c r="AEA11" s="876"/>
      <c r="AEB11" s="877"/>
      <c r="AEC11" s="882"/>
      <c r="AED11" s="875"/>
      <c r="AEE11" s="876"/>
      <c r="AEF11" s="877"/>
      <c r="AEG11" s="882"/>
      <c r="AEH11" s="875"/>
      <c r="AEI11" s="876"/>
      <c r="AEJ11" s="877"/>
      <c r="AEK11" s="882"/>
      <c r="AEL11" s="889"/>
      <c r="AEM11" s="890"/>
      <c r="AEN11" s="889"/>
      <c r="AEO11" s="892"/>
      <c r="AEP11" s="890"/>
      <c r="AEQ11" s="934"/>
      <c r="AER11" s="935"/>
      <c r="AES11" s="935"/>
      <c r="AET11" s="936"/>
      <c r="AEU11" s="916"/>
      <c r="AEV11" s="918"/>
      <c r="AEW11" s="921"/>
      <c r="AEX11" s="922"/>
      <c r="AEY11" s="921"/>
      <c r="AEZ11" s="922"/>
      <c r="AFA11" s="921"/>
      <c r="AFB11" s="922"/>
      <c r="AFC11" s="921"/>
      <c r="AFD11" s="922"/>
      <c r="AFE11" s="875"/>
      <c r="AFF11" s="876"/>
      <c r="AFG11" s="877"/>
      <c r="AFH11" s="875"/>
      <c r="AFI11" s="876"/>
      <c r="AFJ11" s="877"/>
      <c r="AFK11" s="875"/>
      <c r="AFL11" s="876"/>
      <c r="AFM11" s="877"/>
      <c r="AFN11" s="875"/>
      <c r="AFO11" s="876"/>
      <c r="AFP11" s="877"/>
      <c r="AFQ11" s="875"/>
      <c r="AFR11" s="876"/>
      <c r="AFS11" s="877"/>
      <c r="AFT11" s="875"/>
      <c r="AFU11" s="876"/>
      <c r="AFV11" s="877"/>
      <c r="AFW11" s="875"/>
      <c r="AFX11" s="876"/>
      <c r="AFY11" s="877"/>
      <c r="AFZ11" s="875"/>
      <c r="AGA11" s="876"/>
      <c r="AGB11" s="877"/>
      <c r="AGC11" s="875"/>
      <c r="AGD11" s="876"/>
      <c r="AGE11" s="877"/>
      <c r="AGF11" s="882"/>
      <c r="AGG11" s="875"/>
      <c r="AGH11" s="876"/>
      <c r="AGI11" s="877"/>
      <c r="AGJ11" s="882"/>
      <c r="AGK11" s="875"/>
      <c r="AGL11" s="876"/>
      <c r="AGM11" s="877"/>
      <c r="AGN11" s="882"/>
      <c r="AGO11" s="875"/>
      <c r="AGP11" s="876"/>
      <c r="AGQ11" s="877"/>
      <c r="AGR11" s="882"/>
      <c r="AGS11" s="889"/>
      <c r="AGT11" s="890"/>
      <c r="AGU11" s="889"/>
      <c r="AGV11" s="892"/>
      <c r="AGW11" s="890"/>
      <c r="AGX11" s="934"/>
      <c r="AGY11" s="935"/>
      <c r="AGZ11" s="935"/>
      <c r="AHA11" s="936"/>
      <c r="AHB11" s="916"/>
      <c r="AHC11" s="918"/>
      <c r="AHD11" s="921"/>
      <c r="AHE11" s="922"/>
      <c r="AHF11" s="921"/>
      <c r="AHG11" s="922"/>
      <c r="AHH11" s="921"/>
      <c r="AHI11" s="922"/>
      <c r="AHJ11" s="921"/>
      <c r="AHK11" s="922"/>
      <c r="AHL11" s="875"/>
      <c r="AHM11" s="876"/>
      <c r="AHN11" s="877"/>
      <c r="AHO11" s="875"/>
      <c r="AHP11" s="876"/>
      <c r="AHQ11" s="877"/>
      <c r="AHR11" s="875"/>
      <c r="AHS11" s="876"/>
      <c r="AHT11" s="877"/>
      <c r="AHU11" s="875"/>
      <c r="AHV11" s="876"/>
      <c r="AHW11" s="877"/>
      <c r="AHX11" s="875"/>
      <c r="AHY11" s="876"/>
      <c r="AHZ11" s="877"/>
      <c r="AIA11" s="875"/>
      <c r="AIB11" s="876"/>
      <c r="AIC11" s="877"/>
      <c r="AID11" s="875"/>
      <c r="AIE11" s="876"/>
      <c r="AIF11" s="877"/>
      <c r="AIG11" s="875"/>
      <c r="AIH11" s="876"/>
      <c r="AII11" s="877"/>
      <c r="AIJ11" s="875"/>
      <c r="AIK11" s="876"/>
      <c r="AIL11" s="877"/>
      <c r="AIM11" s="882"/>
      <c r="AIN11" s="875"/>
      <c r="AIO11" s="876"/>
      <c r="AIP11" s="877"/>
      <c r="AIQ11" s="882"/>
      <c r="AIR11" s="875"/>
      <c r="AIS11" s="876"/>
      <c r="AIT11" s="877"/>
      <c r="AIU11" s="882"/>
      <c r="AIV11" s="875"/>
      <c r="AIW11" s="876"/>
      <c r="AIX11" s="877"/>
      <c r="AIY11" s="882"/>
      <c r="AIZ11" s="889"/>
      <c r="AJA11" s="890"/>
      <c r="AJB11" s="889"/>
      <c r="AJC11" s="892"/>
      <c r="AJD11" s="890"/>
      <c r="AJE11" s="934"/>
      <c r="AJF11" s="935"/>
      <c r="AJG11" s="935"/>
      <c r="AJH11" s="936"/>
      <c r="AJI11" s="916"/>
      <c r="AJJ11" s="918"/>
      <c r="AJK11" s="921"/>
      <c r="AJL11" s="922"/>
      <c r="AJM11" s="921"/>
      <c r="AJN11" s="922"/>
      <c r="AJO11" s="921"/>
      <c r="AJP11" s="922"/>
      <c r="AJQ11" s="921"/>
      <c r="AJR11" s="922"/>
      <c r="AJS11" s="875"/>
      <c r="AJT11" s="876"/>
      <c r="AJU11" s="877"/>
      <c r="AJV11" s="875"/>
      <c r="AJW11" s="876"/>
      <c r="AJX11" s="877"/>
      <c r="AJY11" s="875"/>
      <c r="AJZ11" s="876"/>
      <c r="AKA11" s="877"/>
      <c r="AKB11" s="875"/>
      <c r="AKC11" s="876"/>
      <c r="AKD11" s="877"/>
      <c r="AKE11" s="875"/>
      <c r="AKF11" s="876"/>
      <c r="AKG11" s="877"/>
      <c r="AKH11" s="875"/>
      <c r="AKI11" s="876"/>
      <c r="AKJ11" s="877"/>
      <c r="AKK11" s="875"/>
      <c r="AKL11" s="876"/>
      <c r="AKM11" s="877"/>
      <c r="AKN11" s="875"/>
      <c r="AKO11" s="876"/>
      <c r="AKP11" s="877"/>
      <c r="AKQ11" s="875"/>
      <c r="AKR11" s="876"/>
      <c r="AKS11" s="877"/>
      <c r="AKT11" s="882"/>
      <c r="AKU11" s="875"/>
      <c r="AKV11" s="876"/>
      <c r="AKW11" s="877"/>
      <c r="AKX11" s="882"/>
      <c r="AKY11" s="875"/>
      <c r="AKZ11" s="876"/>
      <c r="ALA11" s="877"/>
      <c r="ALB11" s="882"/>
      <c r="ALC11" s="875"/>
      <c r="ALD11" s="876"/>
      <c r="ALE11" s="877"/>
      <c r="ALF11" s="882"/>
      <c r="ALG11" s="889"/>
      <c r="ALH11" s="890"/>
      <c r="ALI11" s="889"/>
      <c r="ALJ11" s="892"/>
      <c r="ALK11" s="890"/>
      <c r="ALL11" s="934"/>
      <c r="ALM11" s="935"/>
      <c r="ALN11" s="935"/>
      <c r="ALO11" s="936"/>
      <c r="ALP11" s="916"/>
      <c r="ALQ11" s="918"/>
      <c r="ALR11" s="921"/>
      <c r="ALS11" s="922"/>
      <c r="ALT11" s="921"/>
      <c r="ALU11" s="922"/>
      <c r="ALV11" s="921"/>
      <c r="ALW11" s="922"/>
      <c r="ALX11" s="921"/>
      <c r="ALY11" s="922"/>
      <c r="ALZ11" s="875"/>
      <c r="AMA11" s="876"/>
      <c r="AMB11" s="877"/>
      <c r="AMC11" s="875"/>
      <c r="AMD11" s="876"/>
      <c r="AME11" s="877"/>
      <c r="AMF11" s="875"/>
      <c r="AMG11" s="876"/>
      <c r="AMH11" s="877"/>
      <c r="AMI11" s="875"/>
      <c r="AMJ11" s="876"/>
      <c r="AMK11" s="877"/>
      <c r="AML11" s="875"/>
      <c r="AMM11" s="876"/>
      <c r="AMN11" s="877"/>
      <c r="AMO11" s="875"/>
      <c r="AMP11" s="876"/>
      <c r="AMQ11" s="877"/>
      <c r="AMR11" s="875"/>
      <c r="AMS11" s="876"/>
      <c r="AMT11" s="877"/>
      <c r="AMU11" s="875"/>
      <c r="AMV11" s="876"/>
      <c r="AMW11" s="877"/>
      <c r="AMX11" s="875"/>
      <c r="AMY11" s="876"/>
      <c r="AMZ11" s="877"/>
      <c r="ANA11" s="882"/>
      <c r="ANB11" s="875"/>
      <c r="ANC11" s="876"/>
      <c r="AND11" s="877"/>
      <c r="ANE11" s="882"/>
      <c r="ANF11" s="875"/>
      <c r="ANG11" s="876"/>
      <c r="ANH11" s="877"/>
      <c r="ANI11" s="882"/>
      <c r="ANJ11" s="875"/>
      <c r="ANK11" s="876"/>
      <c r="ANL11" s="877"/>
      <c r="ANM11" s="882"/>
      <c r="ANN11" s="889"/>
      <c r="ANO11" s="890"/>
      <c r="ANP11" s="889"/>
      <c r="ANQ11" s="892"/>
      <c r="ANR11" s="890"/>
      <c r="ANS11" s="934"/>
      <c r="ANT11" s="935"/>
      <c r="ANU11" s="935"/>
      <c r="ANV11" s="936"/>
      <c r="ANW11" s="916"/>
      <c r="ANX11" s="918"/>
      <c r="ANY11" s="921"/>
      <c r="ANZ11" s="922"/>
      <c r="AOA11" s="921"/>
      <c r="AOB11" s="922"/>
      <c r="AOC11" s="921"/>
      <c r="AOD11" s="922"/>
      <c r="AOE11" s="921"/>
      <c r="AOF11" s="922"/>
      <c r="AOG11" s="875"/>
      <c r="AOH11" s="876"/>
      <c r="AOI11" s="877"/>
      <c r="AOJ11" s="875"/>
      <c r="AOK11" s="876"/>
      <c r="AOL11" s="877"/>
      <c r="AOM11" s="875"/>
      <c r="AON11" s="876"/>
      <c r="AOO11" s="877"/>
      <c r="AOP11" s="875"/>
      <c r="AOQ11" s="876"/>
      <c r="AOR11" s="877"/>
      <c r="AOS11" s="875"/>
      <c r="AOT11" s="876"/>
      <c r="AOU11" s="877"/>
      <c r="AOV11" s="875"/>
      <c r="AOW11" s="876"/>
      <c r="AOX11" s="877"/>
      <c r="AOY11" s="875"/>
      <c r="AOZ11" s="876"/>
      <c r="APA11" s="877"/>
      <c r="APB11" s="875"/>
      <c r="APC11" s="876"/>
      <c r="APD11" s="877"/>
      <c r="APE11" s="875"/>
      <c r="APF11" s="876"/>
      <c r="APG11" s="877"/>
      <c r="APH11" s="882"/>
      <c r="API11" s="875"/>
      <c r="APJ11" s="876"/>
      <c r="APK11" s="877"/>
      <c r="APL11" s="882"/>
      <c r="APM11" s="875"/>
      <c r="APN11" s="876"/>
      <c r="APO11" s="877"/>
      <c r="APP11" s="882"/>
      <c r="APQ11" s="875"/>
      <c r="APR11" s="876"/>
      <c r="APS11" s="877"/>
      <c r="APT11" s="882"/>
      <c r="APU11" s="889"/>
      <c r="APV11" s="890"/>
      <c r="APW11" s="889"/>
      <c r="APX11" s="892"/>
      <c r="APY11" s="890"/>
      <c r="APZ11" s="934"/>
      <c r="AQA11" s="935"/>
      <c r="AQB11" s="935"/>
      <c r="AQC11" s="936"/>
      <c r="AQD11" s="916"/>
      <c r="AQE11" s="918"/>
      <c r="AQF11" s="921"/>
      <c r="AQG11" s="922"/>
      <c r="AQH11" s="921"/>
      <c r="AQI11" s="922"/>
      <c r="AQJ11" s="921"/>
      <c r="AQK11" s="922"/>
      <c r="AQL11" s="921"/>
      <c r="AQM11" s="922"/>
      <c r="AQN11" s="875"/>
      <c r="AQO11" s="876"/>
      <c r="AQP11" s="877"/>
      <c r="AQQ11" s="875"/>
      <c r="AQR11" s="876"/>
      <c r="AQS11" s="877"/>
      <c r="AQT11" s="875"/>
      <c r="AQU11" s="876"/>
      <c r="AQV11" s="877"/>
      <c r="AQW11" s="875"/>
      <c r="AQX11" s="876"/>
      <c r="AQY11" s="877"/>
      <c r="AQZ11" s="875"/>
      <c r="ARA11" s="876"/>
      <c r="ARB11" s="877"/>
      <c r="ARC11" s="875"/>
      <c r="ARD11" s="876"/>
      <c r="ARE11" s="877"/>
      <c r="ARF11" s="875"/>
      <c r="ARG11" s="876"/>
      <c r="ARH11" s="877"/>
      <c r="ARI11" s="875"/>
      <c r="ARJ11" s="876"/>
      <c r="ARK11" s="877"/>
      <c r="ARL11" s="875"/>
      <c r="ARM11" s="876"/>
      <c r="ARN11" s="877"/>
      <c r="ARO11" s="882"/>
      <c r="ARP11" s="875"/>
      <c r="ARQ11" s="876"/>
      <c r="ARR11" s="877"/>
      <c r="ARS11" s="882"/>
      <c r="ART11" s="875"/>
      <c r="ARU11" s="876"/>
      <c r="ARV11" s="877"/>
      <c r="ARW11" s="882"/>
      <c r="ARX11" s="875"/>
      <c r="ARY11" s="876"/>
      <c r="ARZ11" s="877"/>
      <c r="ASA11" s="882"/>
      <c r="ASB11" s="889"/>
      <c r="ASC11" s="890"/>
      <c r="ASD11" s="889"/>
      <c r="ASE11" s="892"/>
      <c r="ASF11" s="890"/>
      <c r="ASG11" s="934"/>
      <c r="ASH11" s="935"/>
      <c r="ASI11" s="935"/>
      <c r="ASJ11" s="936"/>
    </row>
    <row r="12" spans="1:1180" ht="17.25" customHeight="1">
      <c r="A12" s="915"/>
      <c r="B12" s="917"/>
      <c r="C12" s="951"/>
      <c r="D12" s="951"/>
      <c r="E12" s="951"/>
      <c r="F12" s="951"/>
      <c r="G12" s="951"/>
      <c r="H12" s="951"/>
      <c r="I12" s="951"/>
      <c r="J12" s="951"/>
      <c r="K12" s="885"/>
      <c r="L12" s="885"/>
      <c r="M12" s="885"/>
      <c r="N12" s="885"/>
      <c r="O12" s="885"/>
      <c r="P12" s="885"/>
      <c r="Q12" s="885"/>
      <c r="R12" s="885"/>
      <c r="S12" s="885"/>
      <c r="T12" s="885"/>
      <c r="U12" s="885"/>
      <c r="V12" s="885"/>
      <c r="W12" s="885"/>
      <c r="X12" s="885"/>
      <c r="Y12" s="885"/>
      <c r="Z12" s="885"/>
      <c r="AA12" s="885"/>
      <c r="AB12" s="885"/>
      <c r="AC12" s="885"/>
      <c r="AD12" s="885"/>
      <c r="AE12" s="885"/>
      <c r="AF12" s="885"/>
      <c r="AG12" s="885"/>
      <c r="AH12" s="885"/>
      <c r="AI12" s="875"/>
      <c r="AJ12" s="876"/>
      <c r="AK12" s="877"/>
      <c r="AL12" s="882"/>
      <c r="AM12" s="886"/>
      <c r="AN12" s="886"/>
      <c r="AO12" s="886"/>
      <c r="AP12" s="882"/>
      <c r="AQ12" s="886"/>
      <c r="AR12" s="886"/>
      <c r="AS12" s="886"/>
      <c r="AT12" s="882"/>
      <c r="AU12" s="886"/>
      <c r="AV12" s="886"/>
      <c r="AW12" s="886"/>
      <c r="AX12" s="882"/>
      <c r="AY12" s="889"/>
      <c r="AZ12" s="890"/>
      <c r="BA12" s="889"/>
      <c r="BB12" s="892"/>
      <c r="BC12" s="892"/>
      <c r="BD12" s="934"/>
      <c r="BE12" s="935"/>
      <c r="BF12" s="935"/>
      <c r="BG12" s="936"/>
      <c r="BH12" s="915"/>
      <c r="BI12" s="917"/>
      <c r="BJ12" s="951"/>
      <c r="BK12" s="951"/>
      <c r="BL12" s="951"/>
      <c r="BM12" s="951"/>
      <c r="BN12" s="951"/>
      <c r="BO12" s="951"/>
      <c r="BP12" s="951"/>
      <c r="BQ12" s="951"/>
      <c r="BR12" s="885"/>
      <c r="BS12" s="885"/>
      <c r="BT12" s="885"/>
      <c r="BU12" s="885"/>
      <c r="BV12" s="885"/>
      <c r="BW12" s="885"/>
      <c r="BX12" s="885"/>
      <c r="BY12" s="885"/>
      <c r="BZ12" s="885"/>
      <c r="CA12" s="885"/>
      <c r="CB12" s="885"/>
      <c r="CC12" s="885"/>
      <c r="CD12" s="885"/>
      <c r="CE12" s="885"/>
      <c r="CF12" s="885"/>
      <c r="CG12" s="885"/>
      <c r="CH12" s="885"/>
      <c r="CI12" s="885"/>
      <c r="CJ12" s="885"/>
      <c r="CK12" s="885"/>
      <c r="CL12" s="885"/>
      <c r="CM12" s="885"/>
      <c r="CN12" s="885"/>
      <c r="CO12" s="885"/>
      <c r="CP12" s="875"/>
      <c r="CQ12" s="876"/>
      <c r="CR12" s="877"/>
      <c r="CS12" s="882"/>
      <c r="CT12" s="886"/>
      <c r="CU12" s="886"/>
      <c r="CV12" s="886"/>
      <c r="CW12" s="882"/>
      <c r="CX12" s="886"/>
      <c r="CY12" s="886"/>
      <c r="CZ12" s="886"/>
      <c r="DA12" s="882"/>
      <c r="DB12" s="886"/>
      <c r="DC12" s="886"/>
      <c r="DD12" s="886"/>
      <c r="DE12" s="882"/>
      <c r="DF12" s="889"/>
      <c r="DG12" s="890"/>
      <c r="DH12" s="889"/>
      <c r="DI12" s="892"/>
      <c r="DJ12" s="892"/>
      <c r="DK12" s="934"/>
      <c r="DL12" s="935"/>
      <c r="DM12" s="935"/>
      <c r="DN12" s="936"/>
      <c r="DO12" s="915"/>
      <c r="DP12" s="917"/>
      <c r="DQ12" s="951"/>
      <c r="DR12" s="951"/>
      <c r="DS12" s="951"/>
      <c r="DT12" s="951"/>
      <c r="DU12" s="951"/>
      <c r="DV12" s="951"/>
      <c r="DW12" s="951"/>
      <c r="DX12" s="951"/>
      <c r="DY12" s="885"/>
      <c r="DZ12" s="885"/>
      <c r="EA12" s="885"/>
      <c r="EB12" s="885"/>
      <c r="EC12" s="885"/>
      <c r="ED12" s="885"/>
      <c r="EE12" s="885"/>
      <c r="EF12" s="885"/>
      <c r="EG12" s="885"/>
      <c r="EH12" s="885"/>
      <c r="EI12" s="885"/>
      <c r="EJ12" s="885"/>
      <c r="EK12" s="885"/>
      <c r="EL12" s="885"/>
      <c r="EM12" s="885"/>
      <c r="EN12" s="885"/>
      <c r="EO12" s="885"/>
      <c r="EP12" s="885"/>
      <c r="EQ12" s="885"/>
      <c r="ER12" s="885"/>
      <c r="ES12" s="885"/>
      <c r="ET12" s="885"/>
      <c r="EU12" s="885"/>
      <c r="EV12" s="885"/>
      <c r="EW12" s="875"/>
      <c r="EX12" s="876"/>
      <c r="EY12" s="877"/>
      <c r="EZ12" s="882"/>
      <c r="FA12" s="886"/>
      <c r="FB12" s="886"/>
      <c r="FC12" s="886"/>
      <c r="FD12" s="882"/>
      <c r="FE12" s="886"/>
      <c r="FF12" s="886"/>
      <c r="FG12" s="886"/>
      <c r="FH12" s="882"/>
      <c r="FI12" s="886"/>
      <c r="FJ12" s="886"/>
      <c r="FK12" s="886"/>
      <c r="FL12" s="882"/>
      <c r="FM12" s="889"/>
      <c r="FN12" s="890"/>
      <c r="FO12" s="889"/>
      <c r="FP12" s="892"/>
      <c r="FQ12" s="892"/>
      <c r="FR12" s="934"/>
      <c r="FS12" s="935"/>
      <c r="FT12" s="935"/>
      <c r="FU12" s="936"/>
      <c r="FV12" s="915"/>
      <c r="FW12" s="917"/>
      <c r="FX12" s="951"/>
      <c r="FY12" s="951"/>
      <c r="FZ12" s="951"/>
      <c r="GA12" s="951"/>
      <c r="GB12" s="951"/>
      <c r="GC12" s="951"/>
      <c r="GD12" s="951"/>
      <c r="GE12" s="951"/>
      <c r="GF12" s="885"/>
      <c r="GG12" s="885"/>
      <c r="GH12" s="885"/>
      <c r="GI12" s="885"/>
      <c r="GJ12" s="885"/>
      <c r="GK12" s="885"/>
      <c r="GL12" s="885"/>
      <c r="GM12" s="885"/>
      <c r="GN12" s="885"/>
      <c r="GO12" s="885"/>
      <c r="GP12" s="885"/>
      <c r="GQ12" s="885"/>
      <c r="GR12" s="885"/>
      <c r="GS12" s="885"/>
      <c r="GT12" s="885"/>
      <c r="GU12" s="885"/>
      <c r="GV12" s="885"/>
      <c r="GW12" s="885"/>
      <c r="GX12" s="885"/>
      <c r="GY12" s="885"/>
      <c r="GZ12" s="885"/>
      <c r="HA12" s="885"/>
      <c r="HB12" s="885"/>
      <c r="HC12" s="885"/>
      <c r="HD12" s="875"/>
      <c r="HE12" s="876"/>
      <c r="HF12" s="877"/>
      <c r="HG12" s="882"/>
      <c r="HH12" s="886"/>
      <c r="HI12" s="886"/>
      <c r="HJ12" s="886"/>
      <c r="HK12" s="882"/>
      <c r="HL12" s="886"/>
      <c r="HM12" s="886"/>
      <c r="HN12" s="886"/>
      <c r="HO12" s="882"/>
      <c r="HP12" s="886"/>
      <c r="HQ12" s="886"/>
      <c r="HR12" s="886"/>
      <c r="HS12" s="882"/>
      <c r="HT12" s="889"/>
      <c r="HU12" s="890"/>
      <c r="HV12" s="889"/>
      <c r="HW12" s="892"/>
      <c r="HX12" s="892"/>
      <c r="HY12" s="934"/>
      <c r="HZ12" s="935"/>
      <c r="IA12" s="935"/>
      <c r="IB12" s="936"/>
      <c r="IC12" s="915"/>
      <c r="ID12" s="917"/>
      <c r="IE12" s="951"/>
      <c r="IF12" s="951"/>
      <c r="IG12" s="951"/>
      <c r="IH12" s="951"/>
      <c r="II12" s="951"/>
      <c r="IJ12" s="951"/>
      <c r="IK12" s="951"/>
      <c r="IL12" s="951"/>
      <c r="IM12" s="885"/>
      <c r="IN12" s="885"/>
      <c r="IO12" s="885"/>
      <c r="IP12" s="885"/>
      <c r="IQ12" s="885"/>
      <c r="IR12" s="885"/>
      <c r="IS12" s="885"/>
      <c r="IT12" s="885"/>
      <c r="IU12" s="885"/>
      <c r="IV12" s="885"/>
      <c r="IW12" s="885"/>
      <c r="IX12" s="885"/>
      <c r="IY12" s="885"/>
      <c r="IZ12" s="885"/>
      <c r="JA12" s="885"/>
      <c r="JB12" s="885"/>
      <c r="JC12" s="885"/>
      <c r="JD12" s="885"/>
      <c r="JE12" s="885"/>
      <c r="JF12" s="885"/>
      <c r="JG12" s="885"/>
      <c r="JH12" s="885"/>
      <c r="JI12" s="885"/>
      <c r="JJ12" s="885"/>
      <c r="JK12" s="875"/>
      <c r="JL12" s="876"/>
      <c r="JM12" s="877"/>
      <c r="JN12" s="882"/>
      <c r="JO12" s="886"/>
      <c r="JP12" s="886"/>
      <c r="JQ12" s="886"/>
      <c r="JR12" s="882"/>
      <c r="JS12" s="886"/>
      <c r="JT12" s="886"/>
      <c r="JU12" s="886"/>
      <c r="JV12" s="882"/>
      <c r="JW12" s="886"/>
      <c r="JX12" s="886"/>
      <c r="JY12" s="886"/>
      <c r="JZ12" s="882"/>
      <c r="KA12" s="889"/>
      <c r="KB12" s="890"/>
      <c r="KC12" s="889"/>
      <c r="KD12" s="892"/>
      <c r="KE12" s="892"/>
      <c r="KF12" s="934"/>
      <c r="KG12" s="935"/>
      <c r="KH12" s="935"/>
      <c r="KI12" s="936"/>
      <c r="KJ12" s="916"/>
      <c r="KK12" s="918"/>
      <c r="KL12" s="921"/>
      <c r="KM12" s="922"/>
      <c r="KN12" s="921"/>
      <c r="KO12" s="922"/>
      <c r="KP12" s="921"/>
      <c r="KQ12" s="922"/>
      <c r="KR12" s="921"/>
      <c r="KS12" s="922"/>
      <c r="KT12" s="878"/>
      <c r="KU12" s="879"/>
      <c r="KV12" s="880"/>
      <c r="KW12" s="878"/>
      <c r="KX12" s="879"/>
      <c r="KY12" s="880"/>
      <c r="KZ12" s="878"/>
      <c r="LA12" s="879"/>
      <c r="LB12" s="880"/>
      <c r="LC12" s="878"/>
      <c r="LD12" s="879"/>
      <c r="LE12" s="880"/>
      <c r="LF12" s="878"/>
      <c r="LG12" s="879"/>
      <c r="LH12" s="880"/>
      <c r="LI12" s="878"/>
      <c r="LJ12" s="879"/>
      <c r="LK12" s="880"/>
      <c r="LL12" s="878"/>
      <c r="LM12" s="879"/>
      <c r="LN12" s="880"/>
      <c r="LO12" s="878"/>
      <c r="LP12" s="879"/>
      <c r="LQ12" s="880"/>
      <c r="LR12" s="875"/>
      <c r="LS12" s="876"/>
      <c r="LT12" s="877"/>
      <c r="LU12" s="882"/>
      <c r="LV12" s="875"/>
      <c r="LW12" s="876"/>
      <c r="LX12" s="877"/>
      <c r="LY12" s="882"/>
      <c r="LZ12" s="875"/>
      <c r="MA12" s="876"/>
      <c r="MB12" s="877"/>
      <c r="MC12" s="882"/>
      <c r="MD12" s="875"/>
      <c r="ME12" s="876"/>
      <c r="MF12" s="877"/>
      <c r="MG12" s="882"/>
      <c r="MH12" s="889"/>
      <c r="MI12" s="890"/>
      <c r="MJ12" s="889"/>
      <c r="MK12" s="892"/>
      <c r="ML12" s="890"/>
      <c r="MM12" s="934"/>
      <c r="MN12" s="935"/>
      <c r="MO12" s="935"/>
      <c r="MP12" s="936"/>
      <c r="MQ12" s="916"/>
      <c r="MR12" s="918"/>
      <c r="MS12" s="921"/>
      <c r="MT12" s="922"/>
      <c r="MU12" s="921"/>
      <c r="MV12" s="922"/>
      <c r="MW12" s="921"/>
      <c r="MX12" s="922"/>
      <c r="MY12" s="921"/>
      <c r="MZ12" s="922"/>
      <c r="NA12" s="878"/>
      <c r="NB12" s="879"/>
      <c r="NC12" s="880"/>
      <c r="ND12" s="878"/>
      <c r="NE12" s="879"/>
      <c r="NF12" s="880"/>
      <c r="NG12" s="878"/>
      <c r="NH12" s="879"/>
      <c r="NI12" s="880"/>
      <c r="NJ12" s="878"/>
      <c r="NK12" s="879"/>
      <c r="NL12" s="880"/>
      <c r="NM12" s="878"/>
      <c r="NN12" s="879"/>
      <c r="NO12" s="880"/>
      <c r="NP12" s="878"/>
      <c r="NQ12" s="879"/>
      <c r="NR12" s="880"/>
      <c r="NS12" s="878"/>
      <c r="NT12" s="879"/>
      <c r="NU12" s="880"/>
      <c r="NV12" s="878"/>
      <c r="NW12" s="879"/>
      <c r="NX12" s="880"/>
      <c r="NY12" s="875"/>
      <c r="NZ12" s="876"/>
      <c r="OA12" s="877"/>
      <c r="OB12" s="882"/>
      <c r="OC12" s="875"/>
      <c r="OD12" s="876"/>
      <c r="OE12" s="877"/>
      <c r="OF12" s="882"/>
      <c r="OG12" s="875"/>
      <c r="OH12" s="876"/>
      <c r="OI12" s="877"/>
      <c r="OJ12" s="882"/>
      <c r="OK12" s="875"/>
      <c r="OL12" s="876"/>
      <c r="OM12" s="877"/>
      <c r="ON12" s="882"/>
      <c r="OO12" s="889"/>
      <c r="OP12" s="890"/>
      <c r="OQ12" s="889"/>
      <c r="OR12" s="892"/>
      <c r="OS12" s="890"/>
      <c r="OT12" s="934"/>
      <c r="OU12" s="935"/>
      <c r="OV12" s="935"/>
      <c r="OW12" s="936"/>
      <c r="OX12" s="916"/>
      <c r="OY12" s="918"/>
      <c r="OZ12" s="921"/>
      <c r="PA12" s="922"/>
      <c r="PB12" s="921"/>
      <c r="PC12" s="922"/>
      <c r="PD12" s="921"/>
      <c r="PE12" s="922"/>
      <c r="PF12" s="921"/>
      <c r="PG12" s="922"/>
      <c r="PH12" s="878"/>
      <c r="PI12" s="879"/>
      <c r="PJ12" s="880"/>
      <c r="PK12" s="878"/>
      <c r="PL12" s="879"/>
      <c r="PM12" s="880"/>
      <c r="PN12" s="878"/>
      <c r="PO12" s="879"/>
      <c r="PP12" s="880"/>
      <c r="PQ12" s="878"/>
      <c r="PR12" s="879"/>
      <c r="PS12" s="880"/>
      <c r="PT12" s="878"/>
      <c r="PU12" s="879"/>
      <c r="PV12" s="880"/>
      <c r="PW12" s="878"/>
      <c r="PX12" s="879"/>
      <c r="PY12" s="880"/>
      <c r="PZ12" s="878"/>
      <c r="QA12" s="879"/>
      <c r="QB12" s="880"/>
      <c r="QC12" s="878"/>
      <c r="QD12" s="879"/>
      <c r="QE12" s="880"/>
      <c r="QF12" s="875"/>
      <c r="QG12" s="876"/>
      <c r="QH12" s="877"/>
      <c r="QI12" s="882"/>
      <c r="QJ12" s="875"/>
      <c r="QK12" s="876"/>
      <c r="QL12" s="877"/>
      <c r="QM12" s="882"/>
      <c r="QN12" s="875"/>
      <c r="QO12" s="876"/>
      <c r="QP12" s="877"/>
      <c r="QQ12" s="882"/>
      <c r="QR12" s="875"/>
      <c r="QS12" s="876"/>
      <c r="QT12" s="877"/>
      <c r="QU12" s="882"/>
      <c r="QV12" s="889"/>
      <c r="QW12" s="890"/>
      <c r="QX12" s="889"/>
      <c r="QY12" s="892"/>
      <c r="QZ12" s="890"/>
      <c r="RA12" s="934"/>
      <c r="RB12" s="935"/>
      <c r="RC12" s="935"/>
      <c r="RD12" s="936"/>
      <c r="RE12" s="916"/>
      <c r="RF12" s="918"/>
      <c r="RG12" s="921"/>
      <c r="RH12" s="922"/>
      <c r="RI12" s="921"/>
      <c r="RJ12" s="922"/>
      <c r="RK12" s="921"/>
      <c r="RL12" s="922"/>
      <c r="RM12" s="921"/>
      <c r="RN12" s="922"/>
      <c r="RO12" s="878"/>
      <c r="RP12" s="879"/>
      <c r="RQ12" s="880"/>
      <c r="RR12" s="878"/>
      <c r="RS12" s="879"/>
      <c r="RT12" s="880"/>
      <c r="RU12" s="878"/>
      <c r="RV12" s="879"/>
      <c r="RW12" s="880"/>
      <c r="RX12" s="878"/>
      <c r="RY12" s="879"/>
      <c r="RZ12" s="880"/>
      <c r="SA12" s="878"/>
      <c r="SB12" s="879"/>
      <c r="SC12" s="880"/>
      <c r="SD12" s="878"/>
      <c r="SE12" s="879"/>
      <c r="SF12" s="880"/>
      <c r="SG12" s="878"/>
      <c r="SH12" s="879"/>
      <c r="SI12" s="880"/>
      <c r="SJ12" s="878"/>
      <c r="SK12" s="879"/>
      <c r="SL12" s="880"/>
      <c r="SM12" s="875"/>
      <c r="SN12" s="876"/>
      <c r="SO12" s="877"/>
      <c r="SP12" s="882"/>
      <c r="SQ12" s="875"/>
      <c r="SR12" s="876"/>
      <c r="SS12" s="877"/>
      <c r="ST12" s="882"/>
      <c r="SU12" s="875"/>
      <c r="SV12" s="876"/>
      <c r="SW12" s="877"/>
      <c r="SX12" s="882"/>
      <c r="SY12" s="875"/>
      <c r="SZ12" s="876"/>
      <c r="TA12" s="877"/>
      <c r="TB12" s="882"/>
      <c r="TC12" s="889"/>
      <c r="TD12" s="890"/>
      <c r="TE12" s="889"/>
      <c r="TF12" s="892"/>
      <c r="TG12" s="890"/>
      <c r="TH12" s="934"/>
      <c r="TI12" s="935"/>
      <c r="TJ12" s="935"/>
      <c r="TK12" s="936"/>
      <c r="TL12" s="916"/>
      <c r="TM12" s="918"/>
      <c r="TN12" s="921"/>
      <c r="TO12" s="922"/>
      <c r="TP12" s="921"/>
      <c r="TQ12" s="922"/>
      <c r="TR12" s="921"/>
      <c r="TS12" s="922"/>
      <c r="TT12" s="921"/>
      <c r="TU12" s="922"/>
      <c r="TV12" s="878"/>
      <c r="TW12" s="879"/>
      <c r="TX12" s="880"/>
      <c r="TY12" s="878"/>
      <c r="TZ12" s="879"/>
      <c r="UA12" s="880"/>
      <c r="UB12" s="878"/>
      <c r="UC12" s="879"/>
      <c r="UD12" s="880"/>
      <c r="UE12" s="878"/>
      <c r="UF12" s="879"/>
      <c r="UG12" s="880"/>
      <c r="UH12" s="878"/>
      <c r="UI12" s="879"/>
      <c r="UJ12" s="880"/>
      <c r="UK12" s="878"/>
      <c r="UL12" s="879"/>
      <c r="UM12" s="880"/>
      <c r="UN12" s="878"/>
      <c r="UO12" s="879"/>
      <c r="UP12" s="880"/>
      <c r="UQ12" s="878"/>
      <c r="UR12" s="879"/>
      <c r="US12" s="880"/>
      <c r="UT12" s="875"/>
      <c r="UU12" s="876"/>
      <c r="UV12" s="877"/>
      <c r="UW12" s="882"/>
      <c r="UX12" s="875"/>
      <c r="UY12" s="876"/>
      <c r="UZ12" s="877"/>
      <c r="VA12" s="882"/>
      <c r="VB12" s="875"/>
      <c r="VC12" s="876"/>
      <c r="VD12" s="877"/>
      <c r="VE12" s="882"/>
      <c r="VF12" s="875"/>
      <c r="VG12" s="876"/>
      <c r="VH12" s="877"/>
      <c r="VI12" s="882"/>
      <c r="VJ12" s="889"/>
      <c r="VK12" s="890"/>
      <c r="VL12" s="889"/>
      <c r="VM12" s="892"/>
      <c r="VN12" s="890"/>
      <c r="VO12" s="934"/>
      <c r="VP12" s="935"/>
      <c r="VQ12" s="935"/>
      <c r="VR12" s="936"/>
      <c r="VS12" s="916"/>
      <c r="VT12" s="918"/>
      <c r="VU12" s="921"/>
      <c r="VV12" s="922"/>
      <c r="VW12" s="921"/>
      <c r="VX12" s="922"/>
      <c r="VY12" s="921"/>
      <c r="VZ12" s="922"/>
      <c r="WA12" s="921"/>
      <c r="WB12" s="922"/>
      <c r="WC12" s="878"/>
      <c r="WD12" s="879"/>
      <c r="WE12" s="880"/>
      <c r="WF12" s="878"/>
      <c r="WG12" s="879"/>
      <c r="WH12" s="880"/>
      <c r="WI12" s="878"/>
      <c r="WJ12" s="879"/>
      <c r="WK12" s="880"/>
      <c r="WL12" s="878"/>
      <c r="WM12" s="879"/>
      <c r="WN12" s="880"/>
      <c r="WO12" s="878"/>
      <c r="WP12" s="879"/>
      <c r="WQ12" s="880"/>
      <c r="WR12" s="878"/>
      <c r="WS12" s="879"/>
      <c r="WT12" s="880"/>
      <c r="WU12" s="878"/>
      <c r="WV12" s="879"/>
      <c r="WW12" s="880"/>
      <c r="WX12" s="878"/>
      <c r="WY12" s="879"/>
      <c r="WZ12" s="880"/>
      <c r="XA12" s="875"/>
      <c r="XB12" s="876"/>
      <c r="XC12" s="877"/>
      <c r="XD12" s="882"/>
      <c r="XE12" s="875"/>
      <c r="XF12" s="876"/>
      <c r="XG12" s="877"/>
      <c r="XH12" s="882"/>
      <c r="XI12" s="875"/>
      <c r="XJ12" s="876"/>
      <c r="XK12" s="877"/>
      <c r="XL12" s="882"/>
      <c r="XM12" s="875"/>
      <c r="XN12" s="876"/>
      <c r="XO12" s="877"/>
      <c r="XP12" s="882"/>
      <c r="XQ12" s="889"/>
      <c r="XR12" s="890"/>
      <c r="XS12" s="889"/>
      <c r="XT12" s="892"/>
      <c r="XU12" s="890"/>
      <c r="XV12" s="934"/>
      <c r="XW12" s="935"/>
      <c r="XX12" s="935"/>
      <c r="XY12" s="936"/>
      <c r="XZ12" s="916"/>
      <c r="YA12" s="918"/>
      <c r="YB12" s="921"/>
      <c r="YC12" s="922"/>
      <c r="YD12" s="921"/>
      <c r="YE12" s="922"/>
      <c r="YF12" s="921"/>
      <c r="YG12" s="922"/>
      <c r="YH12" s="921"/>
      <c r="YI12" s="922"/>
      <c r="YJ12" s="878"/>
      <c r="YK12" s="879"/>
      <c r="YL12" s="880"/>
      <c r="YM12" s="878"/>
      <c r="YN12" s="879"/>
      <c r="YO12" s="880"/>
      <c r="YP12" s="878"/>
      <c r="YQ12" s="879"/>
      <c r="YR12" s="880"/>
      <c r="YS12" s="878"/>
      <c r="YT12" s="879"/>
      <c r="YU12" s="880"/>
      <c r="YV12" s="878"/>
      <c r="YW12" s="879"/>
      <c r="YX12" s="880"/>
      <c r="YY12" s="878"/>
      <c r="YZ12" s="879"/>
      <c r="ZA12" s="880"/>
      <c r="ZB12" s="878"/>
      <c r="ZC12" s="879"/>
      <c r="ZD12" s="880"/>
      <c r="ZE12" s="878"/>
      <c r="ZF12" s="879"/>
      <c r="ZG12" s="880"/>
      <c r="ZH12" s="875"/>
      <c r="ZI12" s="876"/>
      <c r="ZJ12" s="877"/>
      <c r="ZK12" s="882"/>
      <c r="ZL12" s="875"/>
      <c r="ZM12" s="876"/>
      <c r="ZN12" s="877"/>
      <c r="ZO12" s="882"/>
      <c r="ZP12" s="875"/>
      <c r="ZQ12" s="876"/>
      <c r="ZR12" s="877"/>
      <c r="ZS12" s="882"/>
      <c r="ZT12" s="875"/>
      <c r="ZU12" s="876"/>
      <c r="ZV12" s="877"/>
      <c r="ZW12" s="882"/>
      <c r="ZX12" s="889"/>
      <c r="ZY12" s="890"/>
      <c r="ZZ12" s="889"/>
      <c r="AAA12" s="892"/>
      <c r="AAB12" s="890"/>
      <c r="AAC12" s="934"/>
      <c r="AAD12" s="935"/>
      <c r="AAE12" s="935"/>
      <c r="AAF12" s="936"/>
      <c r="AAG12" s="916"/>
      <c r="AAH12" s="918"/>
      <c r="AAI12" s="921"/>
      <c r="AAJ12" s="922"/>
      <c r="AAK12" s="921"/>
      <c r="AAL12" s="922"/>
      <c r="AAM12" s="921"/>
      <c r="AAN12" s="922"/>
      <c r="AAO12" s="921"/>
      <c r="AAP12" s="922"/>
      <c r="AAQ12" s="878"/>
      <c r="AAR12" s="879"/>
      <c r="AAS12" s="880"/>
      <c r="AAT12" s="878"/>
      <c r="AAU12" s="879"/>
      <c r="AAV12" s="880"/>
      <c r="AAW12" s="878"/>
      <c r="AAX12" s="879"/>
      <c r="AAY12" s="880"/>
      <c r="AAZ12" s="878"/>
      <c r="ABA12" s="879"/>
      <c r="ABB12" s="880"/>
      <c r="ABC12" s="878"/>
      <c r="ABD12" s="879"/>
      <c r="ABE12" s="880"/>
      <c r="ABF12" s="878"/>
      <c r="ABG12" s="879"/>
      <c r="ABH12" s="880"/>
      <c r="ABI12" s="878"/>
      <c r="ABJ12" s="879"/>
      <c r="ABK12" s="880"/>
      <c r="ABL12" s="878"/>
      <c r="ABM12" s="879"/>
      <c r="ABN12" s="880"/>
      <c r="ABO12" s="875"/>
      <c r="ABP12" s="876"/>
      <c r="ABQ12" s="877"/>
      <c r="ABR12" s="882"/>
      <c r="ABS12" s="875"/>
      <c r="ABT12" s="876"/>
      <c r="ABU12" s="877"/>
      <c r="ABV12" s="882"/>
      <c r="ABW12" s="875"/>
      <c r="ABX12" s="876"/>
      <c r="ABY12" s="877"/>
      <c r="ABZ12" s="882"/>
      <c r="ACA12" s="875"/>
      <c r="ACB12" s="876"/>
      <c r="ACC12" s="877"/>
      <c r="ACD12" s="882"/>
      <c r="ACE12" s="889"/>
      <c r="ACF12" s="890"/>
      <c r="ACG12" s="889"/>
      <c r="ACH12" s="892"/>
      <c r="ACI12" s="890"/>
      <c r="ACJ12" s="934"/>
      <c r="ACK12" s="935"/>
      <c r="ACL12" s="935"/>
      <c r="ACM12" s="936"/>
      <c r="ACN12" s="916"/>
      <c r="ACO12" s="918"/>
      <c r="ACP12" s="921"/>
      <c r="ACQ12" s="922"/>
      <c r="ACR12" s="921"/>
      <c r="ACS12" s="922"/>
      <c r="ACT12" s="921"/>
      <c r="ACU12" s="922"/>
      <c r="ACV12" s="921"/>
      <c r="ACW12" s="922"/>
      <c r="ACX12" s="878"/>
      <c r="ACY12" s="879"/>
      <c r="ACZ12" s="880"/>
      <c r="ADA12" s="878"/>
      <c r="ADB12" s="879"/>
      <c r="ADC12" s="880"/>
      <c r="ADD12" s="878"/>
      <c r="ADE12" s="879"/>
      <c r="ADF12" s="880"/>
      <c r="ADG12" s="878"/>
      <c r="ADH12" s="879"/>
      <c r="ADI12" s="880"/>
      <c r="ADJ12" s="878"/>
      <c r="ADK12" s="879"/>
      <c r="ADL12" s="880"/>
      <c r="ADM12" s="878"/>
      <c r="ADN12" s="879"/>
      <c r="ADO12" s="880"/>
      <c r="ADP12" s="878"/>
      <c r="ADQ12" s="879"/>
      <c r="ADR12" s="880"/>
      <c r="ADS12" s="878"/>
      <c r="ADT12" s="879"/>
      <c r="ADU12" s="880"/>
      <c r="ADV12" s="875"/>
      <c r="ADW12" s="876"/>
      <c r="ADX12" s="877"/>
      <c r="ADY12" s="882"/>
      <c r="ADZ12" s="875"/>
      <c r="AEA12" s="876"/>
      <c r="AEB12" s="877"/>
      <c r="AEC12" s="882"/>
      <c r="AED12" s="875"/>
      <c r="AEE12" s="876"/>
      <c r="AEF12" s="877"/>
      <c r="AEG12" s="882"/>
      <c r="AEH12" s="875"/>
      <c r="AEI12" s="876"/>
      <c r="AEJ12" s="877"/>
      <c r="AEK12" s="882"/>
      <c r="AEL12" s="889"/>
      <c r="AEM12" s="890"/>
      <c r="AEN12" s="889"/>
      <c r="AEO12" s="892"/>
      <c r="AEP12" s="890"/>
      <c r="AEQ12" s="934"/>
      <c r="AER12" s="935"/>
      <c r="AES12" s="935"/>
      <c r="AET12" s="936"/>
      <c r="AEU12" s="916"/>
      <c r="AEV12" s="918"/>
      <c r="AEW12" s="921"/>
      <c r="AEX12" s="922"/>
      <c r="AEY12" s="921"/>
      <c r="AEZ12" s="922"/>
      <c r="AFA12" s="921"/>
      <c r="AFB12" s="922"/>
      <c r="AFC12" s="921"/>
      <c r="AFD12" s="922"/>
      <c r="AFE12" s="878"/>
      <c r="AFF12" s="879"/>
      <c r="AFG12" s="880"/>
      <c r="AFH12" s="878"/>
      <c r="AFI12" s="879"/>
      <c r="AFJ12" s="880"/>
      <c r="AFK12" s="878"/>
      <c r="AFL12" s="879"/>
      <c r="AFM12" s="880"/>
      <c r="AFN12" s="878"/>
      <c r="AFO12" s="879"/>
      <c r="AFP12" s="880"/>
      <c r="AFQ12" s="878"/>
      <c r="AFR12" s="879"/>
      <c r="AFS12" s="880"/>
      <c r="AFT12" s="878"/>
      <c r="AFU12" s="879"/>
      <c r="AFV12" s="880"/>
      <c r="AFW12" s="878"/>
      <c r="AFX12" s="879"/>
      <c r="AFY12" s="880"/>
      <c r="AFZ12" s="878"/>
      <c r="AGA12" s="879"/>
      <c r="AGB12" s="880"/>
      <c r="AGC12" s="875"/>
      <c r="AGD12" s="876"/>
      <c r="AGE12" s="877"/>
      <c r="AGF12" s="882"/>
      <c r="AGG12" s="875"/>
      <c r="AGH12" s="876"/>
      <c r="AGI12" s="877"/>
      <c r="AGJ12" s="882"/>
      <c r="AGK12" s="875"/>
      <c r="AGL12" s="876"/>
      <c r="AGM12" s="877"/>
      <c r="AGN12" s="882"/>
      <c r="AGO12" s="875"/>
      <c r="AGP12" s="876"/>
      <c r="AGQ12" s="877"/>
      <c r="AGR12" s="882"/>
      <c r="AGS12" s="889"/>
      <c r="AGT12" s="890"/>
      <c r="AGU12" s="889"/>
      <c r="AGV12" s="892"/>
      <c r="AGW12" s="890"/>
      <c r="AGX12" s="934"/>
      <c r="AGY12" s="935"/>
      <c r="AGZ12" s="935"/>
      <c r="AHA12" s="936"/>
      <c r="AHB12" s="916"/>
      <c r="AHC12" s="918"/>
      <c r="AHD12" s="921"/>
      <c r="AHE12" s="922"/>
      <c r="AHF12" s="921"/>
      <c r="AHG12" s="922"/>
      <c r="AHH12" s="921"/>
      <c r="AHI12" s="922"/>
      <c r="AHJ12" s="921"/>
      <c r="AHK12" s="922"/>
      <c r="AHL12" s="878"/>
      <c r="AHM12" s="879"/>
      <c r="AHN12" s="880"/>
      <c r="AHO12" s="878"/>
      <c r="AHP12" s="879"/>
      <c r="AHQ12" s="880"/>
      <c r="AHR12" s="878"/>
      <c r="AHS12" s="879"/>
      <c r="AHT12" s="880"/>
      <c r="AHU12" s="878"/>
      <c r="AHV12" s="879"/>
      <c r="AHW12" s="880"/>
      <c r="AHX12" s="878"/>
      <c r="AHY12" s="879"/>
      <c r="AHZ12" s="880"/>
      <c r="AIA12" s="878"/>
      <c r="AIB12" s="879"/>
      <c r="AIC12" s="880"/>
      <c r="AID12" s="878"/>
      <c r="AIE12" s="879"/>
      <c r="AIF12" s="880"/>
      <c r="AIG12" s="878"/>
      <c r="AIH12" s="879"/>
      <c r="AII12" s="880"/>
      <c r="AIJ12" s="875"/>
      <c r="AIK12" s="876"/>
      <c r="AIL12" s="877"/>
      <c r="AIM12" s="882"/>
      <c r="AIN12" s="875"/>
      <c r="AIO12" s="876"/>
      <c r="AIP12" s="877"/>
      <c r="AIQ12" s="882"/>
      <c r="AIR12" s="875"/>
      <c r="AIS12" s="876"/>
      <c r="AIT12" s="877"/>
      <c r="AIU12" s="882"/>
      <c r="AIV12" s="875"/>
      <c r="AIW12" s="876"/>
      <c r="AIX12" s="877"/>
      <c r="AIY12" s="882"/>
      <c r="AIZ12" s="889"/>
      <c r="AJA12" s="890"/>
      <c r="AJB12" s="889"/>
      <c r="AJC12" s="892"/>
      <c r="AJD12" s="890"/>
      <c r="AJE12" s="934"/>
      <c r="AJF12" s="935"/>
      <c r="AJG12" s="935"/>
      <c r="AJH12" s="936"/>
      <c r="AJI12" s="916"/>
      <c r="AJJ12" s="918"/>
      <c r="AJK12" s="921"/>
      <c r="AJL12" s="922"/>
      <c r="AJM12" s="921"/>
      <c r="AJN12" s="922"/>
      <c r="AJO12" s="921"/>
      <c r="AJP12" s="922"/>
      <c r="AJQ12" s="921"/>
      <c r="AJR12" s="922"/>
      <c r="AJS12" s="878"/>
      <c r="AJT12" s="879"/>
      <c r="AJU12" s="880"/>
      <c r="AJV12" s="878"/>
      <c r="AJW12" s="879"/>
      <c r="AJX12" s="880"/>
      <c r="AJY12" s="878"/>
      <c r="AJZ12" s="879"/>
      <c r="AKA12" s="880"/>
      <c r="AKB12" s="878"/>
      <c r="AKC12" s="879"/>
      <c r="AKD12" s="880"/>
      <c r="AKE12" s="878"/>
      <c r="AKF12" s="879"/>
      <c r="AKG12" s="880"/>
      <c r="AKH12" s="878"/>
      <c r="AKI12" s="879"/>
      <c r="AKJ12" s="880"/>
      <c r="AKK12" s="878"/>
      <c r="AKL12" s="879"/>
      <c r="AKM12" s="880"/>
      <c r="AKN12" s="878"/>
      <c r="AKO12" s="879"/>
      <c r="AKP12" s="880"/>
      <c r="AKQ12" s="875"/>
      <c r="AKR12" s="876"/>
      <c r="AKS12" s="877"/>
      <c r="AKT12" s="882"/>
      <c r="AKU12" s="875"/>
      <c r="AKV12" s="876"/>
      <c r="AKW12" s="877"/>
      <c r="AKX12" s="882"/>
      <c r="AKY12" s="875"/>
      <c r="AKZ12" s="876"/>
      <c r="ALA12" s="877"/>
      <c r="ALB12" s="882"/>
      <c r="ALC12" s="875"/>
      <c r="ALD12" s="876"/>
      <c r="ALE12" s="877"/>
      <c r="ALF12" s="882"/>
      <c r="ALG12" s="889"/>
      <c r="ALH12" s="890"/>
      <c r="ALI12" s="889"/>
      <c r="ALJ12" s="892"/>
      <c r="ALK12" s="890"/>
      <c r="ALL12" s="934"/>
      <c r="ALM12" s="935"/>
      <c r="ALN12" s="935"/>
      <c r="ALO12" s="936"/>
      <c r="ALP12" s="916"/>
      <c r="ALQ12" s="918"/>
      <c r="ALR12" s="921"/>
      <c r="ALS12" s="922"/>
      <c r="ALT12" s="921"/>
      <c r="ALU12" s="922"/>
      <c r="ALV12" s="921"/>
      <c r="ALW12" s="922"/>
      <c r="ALX12" s="921"/>
      <c r="ALY12" s="922"/>
      <c r="ALZ12" s="878"/>
      <c r="AMA12" s="879"/>
      <c r="AMB12" s="880"/>
      <c r="AMC12" s="878"/>
      <c r="AMD12" s="879"/>
      <c r="AME12" s="880"/>
      <c r="AMF12" s="878"/>
      <c r="AMG12" s="879"/>
      <c r="AMH12" s="880"/>
      <c r="AMI12" s="878"/>
      <c r="AMJ12" s="879"/>
      <c r="AMK12" s="880"/>
      <c r="AML12" s="878"/>
      <c r="AMM12" s="879"/>
      <c r="AMN12" s="880"/>
      <c r="AMO12" s="878"/>
      <c r="AMP12" s="879"/>
      <c r="AMQ12" s="880"/>
      <c r="AMR12" s="878"/>
      <c r="AMS12" s="879"/>
      <c r="AMT12" s="880"/>
      <c r="AMU12" s="878"/>
      <c r="AMV12" s="879"/>
      <c r="AMW12" s="880"/>
      <c r="AMX12" s="875"/>
      <c r="AMY12" s="876"/>
      <c r="AMZ12" s="877"/>
      <c r="ANA12" s="882"/>
      <c r="ANB12" s="875"/>
      <c r="ANC12" s="876"/>
      <c r="AND12" s="877"/>
      <c r="ANE12" s="882"/>
      <c r="ANF12" s="875"/>
      <c r="ANG12" s="876"/>
      <c r="ANH12" s="877"/>
      <c r="ANI12" s="882"/>
      <c r="ANJ12" s="875"/>
      <c r="ANK12" s="876"/>
      <c r="ANL12" s="877"/>
      <c r="ANM12" s="882"/>
      <c r="ANN12" s="889"/>
      <c r="ANO12" s="890"/>
      <c r="ANP12" s="889"/>
      <c r="ANQ12" s="892"/>
      <c r="ANR12" s="890"/>
      <c r="ANS12" s="934"/>
      <c r="ANT12" s="935"/>
      <c r="ANU12" s="935"/>
      <c r="ANV12" s="936"/>
      <c r="ANW12" s="916"/>
      <c r="ANX12" s="918"/>
      <c r="ANY12" s="921"/>
      <c r="ANZ12" s="922"/>
      <c r="AOA12" s="921"/>
      <c r="AOB12" s="922"/>
      <c r="AOC12" s="921"/>
      <c r="AOD12" s="922"/>
      <c r="AOE12" s="921"/>
      <c r="AOF12" s="922"/>
      <c r="AOG12" s="878"/>
      <c r="AOH12" s="879"/>
      <c r="AOI12" s="880"/>
      <c r="AOJ12" s="878"/>
      <c r="AOK12" s="879"/>
      <c r="AOL12" s="880"/>
      <c r="AOM12" s="878"/>
      <c r="AON12" s="879"/>
      <c r="AOO12" s="880"/>
      <c r="AOP12" s="878"/>
      <c r="AOQ12" s="879"/>
      <c r="AOR12" s="880"/>
      <c r="AOS12" s="878"/>
      <c r="AOT12" s="879"/>
      <c r="AOU12" s="880"/>
      <c r="AOV12" s="878"/>
      <c r="AOW12" s="879"/>
      <c r="AOX12" s="880"/>
      <c r="AOY12" s="878"/>
      <c r="AOZ12" s="879"/>
      <c r="APA12" s="880"/>
      <c r="APB12" s="878"/>
      <c r="APC12" s="879"/>
      <c r="APD12" s="880"/>
      <c r="APE12" s="875"/>
      <c r="APF12" s="876"/>
      <c r="APG12" s="877"/>
      <c r="APH12" s="882"/>
      <c r="API12" s="875"/>
      <c r="APJ12" s="876"/>
      <c r="APK12" s="877"/>
      <c r="APL12" s="882"/>
      <c r="APM12" s="875"/>
      <c r="APN12" s="876"/>
      <c r="APO12" s="877"/>
      <c r="APP12" s="882"/>
      <c r="APQ12" s="875"/>
      <c r="APR12" s="876"/>
      <c r="APS12" s="877"/>
      <c r="APT12" s="882"/>
      <c r="APU12" s="889"/>
      <c r="APV12" s="890"/>
      <c r="APW12" s="889"/>
      <c r="APX12" s="892"/>
      <c r="APY12" s="890"/>
      <c r="APZ12" s="934"/>
      <c r="AQA12" s="935"/>
      <c r="AQB12" s="935"/>
      <c r="AQC12" s="936"/>
      <c r="AQD12" s="916"/>
      <c r="AQE12" s="918"/>
      <c r="AQF12" s="921"/>
      <c r="AQG12" s="922"/>
      <c r="AQH12" s="921"/>
      <c r="AQI12" s="922"/>
      <c r="AQJ12" s="921"/>
      <c r="AQK12" s="922"/>
      <c r="AQL12" s="921"/>
      <c r="AQM12" s="922"/>
      <c r="AQN12" s="878"/>
      <c r="AQO12" s="879"/>
      <c r="AQP12" s="880"/>
      <c r="AQQ12" s="878"/>
      <c r="AQR12" s="879"/>
      <c r="AQS12" s="880"/>
      <c r="AQT12" s="878"/>
      <c r="AQU12" s="879"/>
      <c r="AQV12" s="880"/>
      <c r="AQW12" s="878"/>
      <c r="AQX12" s="879"/>
      <c r="AQY12" s="880"/>
      <c r="AQZ12" s="878"/>
      <c r="ARA12" s="879"/>
      <c r="ARB12" s="880"/>
      <c r="ARC12" s="878"/>
      <c r="ARD12" s="879"/>
      <c r="ARE12" s="880"/>
      <c r="ARF12" s="878"/>
      <c r="ARG12" s="879"/>
      <c r="ARH12" s="880"/>
      <c r="ARI12" s="878"/>
      <c r="ARJ12" s="879"/>
      <c r="ARK12" s="880"/>
      <c r="ARL12" s="875"/>
      <c r="ARM12" s="876"/>
      <c r="ARN12" s="877"/>
      <c r="ARO12" s="882"/>
      <c r="ARP12" s="875"/>
      <c r="ARQ12" s="876"/>
      <c r="ARR12" s="877"/>
      <c r="ARS12" s="882"/>
      <c r="ART12" s="875"/>
      <c r="ARU12" s="876"/>
      <c r="ARV12" s="877"/>
      <c r="ARW12" s="882"/>
      <c r="ARX12" s="875"/>
      <c r="ARY12" s="876"/>
      <c r="ARZ12" s="877"/>
      <c r="ASA12" s="882"/>
      <c r="ASB12" s="889"/>
      <c r="ASC12" s="890"/>
      <c r="ASD12" s="889"/>
      <c r="ASE12" s="892"/>
      <c r="ASF12" s="890"/>
      <c r="ASG12" s="934"/>
      <c r="ASH12" s="935"/>
      <c r="ASI12" s="935"/>
      <c r="ASJ12" s="936"/>
    </row>
    <row r="13" spans="1:1180" ht="15" customHeight="1">
      <c r="A13" s="369"/>
      <c r="B13" s="370" t="s">
        <v>294</v>
      </c>
      <c r="C13" s="957" t="s">
        <v>295</v>
      </c>
      <c r="D13" s="957"/>
      <c r="E13" s="957" t="s">
        <v>296</v>
      </c>
      <c r="F13" s="957"/>
      <c r="G13" s="957" t="s">
        <v>319</v>
      </c>
      <c r="H13" s="957"/>
      <c r="I13" s="957" t="s">
        <v>320</v>
      </c>
      <c r="J13" s="957"/>
      <c r="K13" s="400" t="e">
        <f>'別表_個別勤務状況（1～20）'!$G$13</f>
        <v>#N/A</v>
      </c>
      <c r="L13" s="401" t="e">
        <f>'別表_個別勤務状況（1～20）'!$H$13</f>
        <v>#N/A</v>
      </c>
      <c r="M13" s="402" t="e">
        <f>'別表_個別勤務状況（1～20）'!$I$13</f>
        <v>#N/A</v>
      </c>
      <c r="N13" s="400" t="e">
        <f>'別表_個別勤務状況（1～20）'!$J$13</f>
        <v>#N/A</v>
      </c>
      <c r="O13" s="403" t="e">
        <f>'別表_個別勤務状況（1～20）'!$K$13</f>
        <v>#N/A</v>
      </c>
      <c r="P13" s="402" t="e">
        <f>'別表_個別勤務状況（1～20）'!$L$13</f>
        <v>#N/A</v>
      </c>
      <c r="Q13" s="400" t="e">
        <f>'別表_個別勤務状況（1～20）'!$M$13</f>
        <v>#N/A</v>
      </c>
      <c r="R13" s="401" t="e">
        <f>'別表_個別勤務状況（1～20）'!$N$13</f>
        <v>#N/A</v>
      </c>
      <c r="S13" s="402" t="e">
        <f>'別表_個別勤務状況（1～20）'!$O$13</f>
        <v>#N/A</v>
      </c>
      <c r="T13" s="400" t="e">
        <f>'別表_個別勤務状況（1～20）'!$P$13</f>
        <v>#N/A</v>
      </c>
      <c r="U13" s="401" t="str">
        <f>'別表_個別勤務状況（1～20）'!$Q$13</f>
        <v/>
      </c>
      <c r="V13" s="402" t="e">
        <f>'別表_個別勤務状況（1～20）'!$R$13</f>
        <v>#VALUE!</v>
      </c>
      <c r="W13" s="400" t="e">
        <f>'別表_個別勤務状況（1～20）'!$S$13</f>
        <v>#N/A</v>
      </c>
      <c r="X13" s="401" t="e">
        <f>'別表_個別勤務状況（1～20）'!$T$13</f>
        <v>#N/A</v>
      </c>
      <c r="Y13" s="402" t="e">
        <f>'別表_個別勤務状況（1～20）'!$U$13</f>
        <v>#N/A</v>
      </c>
      <c r="Z13" s="400" t="e">
        <f>'別表_個別勤務状況（1～20）'!$V$13</f>
        <v>#N/A</v>
      </c>
      <c r="AA13" s="401" t="e">
        <f>'別表_個別勤務状況（1～20）'!$W$13</f>
        <v>#N/A</v>
      </c>
      <c r="AB13" s="402" t="e">
        <f>'別表_個別勤務状況（1～20）'!$X$13</f>
        <v>#N/A</v>
      </c>
      <c r="AC13" s="405" t="e">
        <f>'別表_個別勤務状況（1～20）'!$Y$13</f>
        <v>#N/A</v>
      </c>
      <c r="AD13" s="401" t="e">
        <f>'別表_個別勤務状況（1～20）'!$Z$13</f>
        <v>#N/A</v>
      </c>
      <c r="AE13" s="402" t="e">
        <f>'別表_個別勤務状況（1～20）'!$AA$13</f>
        <v>#N/A</v>
      </c>
      <c r="AF13" s="400" t="e">
        <f>'別表_個別勤務状況（1～20）'!$AB$13</f>
        <v>#N/A</v>
      </c>
      <c r="AG13" s="401" t="str">
        <f>'別表_個別勤務状況（1～20）'!$AC$13</f>
        <v/>
      </c>
      <c r="AH13" s="402" t="e">
        <f>'別表_個別勤務状況（1～20）'!$AD$13</f>
        <v>#VALUE!</v>
      </c>
      <c r="AI13" s="869" t="s">
        <v>321</v>
      </c>
      <c r="AJ13" s="870"/>
      <c r="AK13" s="871"/>
      <c r="AL13" s="883"/>
      <c r="AM13" s="869" t="s">
        <v>322</v>
      </c>
      <c r="AN13" s="870"/>
      <c r="AO13" s="871"/>
      <c r="AP13" s="883"/>
      <c r="AQ13" s="869" t="s">
        <v>323</v>
      </c>
      <c r="AR13" s="870"/>
      <c r="AS13" s="871"/>
      <c r="AT13" s="883"/>
      <c r="AU13" s="869" t="s">
        <v>324</v>
      </c>
      <c r="AV13" s="870"/>
      <c r="AW13" s="871"/>
      <c r="AX13" s="883"/>
      <c r="AY13" s="952" t="s">
        <v>325</v>
      </c>
      <c r="AZ13" s="952"/>
      <c r="BA13" s="953" t="s">
        <v>326</v>
      </c>
      <c r="BB13" s="953"/>
      <c r="BC13" s="895"/>
      <c r="BD13" s="869" t="s">
        <v>327</v>
      </c>
      <c r="BE13" s="870"/>
      <c r="BF13" s="870"/>
      <c r="BG13" s="871"/>
      <c r="BH13" s="369"/>
      <c r="BI13" s="426" t="s">
        <v>294</v>
      </c>
      <c r="BJ13" s="957" t="s">
        <v>295</v>
      </c>
      <c r="BK13" s="957"/>
      <c r="BL13" s="957" t="s">
        <v>296</v>
      </c>
      <c r="BM13" s="957"/>
      <c r="BN13" s="957" t="s">
        <v>319</v>
      </c>
      <c r="BO13" s="957"/>
      <c r="BP13" s="957" t="s">
        <v>320</v>
      </c>
      <c r="BQ13" s="957"/>
      <c r="BR13" s="400" t="e">
        <f>'別表_個別勤務状況（1～20）'!$G$13</f>
        <v>#N/A</v>
      </c>
      <c r="BS13" s="401" t="e">
        <f>'別表_個別勤務状況（1～20）'!$H$13</f>
        <v>#N/A</v>
      </c>
      <c r="BT13" s="402" t="e">
        <f>'別表_個別勤務状況（1～20）'!$I$13</f>
        <v>#N/A</v>
      </c>
      <c r="BU13" s="400" t="e">
        <f>'別表_個別勤務状況（1～20）'!$J$13</f>
        <v>#N/A</v>
      </c>
      <c r="BV13" s="403" t="e">
        <f>'別表_個別勤務状況（1～20）'!$K$13</f>
        <v>#N/A</v>
      </c>
      <c r="BW13" s="402" t="e">
        <f>'別表_個別勤務状況（1～20）'!$L$13</f>
        <v>#N/A</v>
      </c>
      <c r="BX13" s="400" t="e">
        <f>'別表_個別勤務状況（1～20）'!$M$13</f>
        <v>#N/A</v>
      </c>
      <c r="BY13" s="401" t="e">
        <f>'別表_個別勤務状況（1～20）'!$N$13</f>
        <v>#N/A</v>
      </c>
      <c r="BZ13" s="402" t="e">
        <f>'別表_個別勤務状況（1～20）'!$O$13</f>
        <v>#N/A</v>
      </c>
      <c r="CA13" s="400" t="e">
        <f>'別表_個別勤務状況（1～20）'!$P$13</f>
        <v>#N/A</v>
      </c>
      <c r="CB13" s="401" t="str">
        <f>'別表_個別勤務状況（1～20）'!$Q$13</f>
        <v/>
      </c>
      <c r="CC13" s="402" t="e">
        <f>'別表_個別勤務状況（1～20）'!$R$13</f>
        <v>#VALUE!</v>
      </c>
      <c r="CD13" s="400" t="e">
        <f>'別表_個別勤務状況（1～20）'!$S$13</f>
        <v>#N/A</v>
      </c>
      <c r="CE13" s="401" t="e">
        <f>'別表_個別勤務状況（1～20）'!$T$13</f>
        <v>#N/A</v>
      </c>
      <c r="CF13" s="402" t="e">
        <f>'別表_個別勤務状況（1～20）'!$U$13</f>
        <v>#N/A</v>
      </c>
      <c r="CG13" s="400" t="e">
        <f>'別表_個別勤務状況（1～20）'!$V$13</f>
        <v>#N/A</v>
      </c>
      <c r="CH13" s="401" t="e">
        <f>'別表_個別勤務状況（1～20）'!$W$13</f>
        <v>#N/A</v>
      </c>
      <c r="CI13" s="402" t="e">
        <f>'別表_個別勤務状況（1～20）'!$X$13</f>
        <v>#N/A</v>
      </c>
      <c r="CJ13" s="405" t="e">
        <f>'別表_個別勤務状況（1～20）'!$Y$13</f>
        <v>#N/A</v>
      </c>
      <c r="CK13" s="401" t="e">
        <f>'別表_個別勤務状況（1～20）'!$Z$13</f>
        <v>#N/A</v>
      </c>
      <c r="CL13" s="402" t="e">
        <f>'別表_個別勤務状況（1～20）'!$AA$13</f>
        <v>#N/A</v>
      </c>
      <c r="CM13" s="400" t="e">
        <f>'別表_個別勤務状況（1～20）'!$AB$13</f>
        <v>#N/A</v>
      </c>
      <c r="CN13" s="401" t="str">
        <f>'別表_個別勤務状況（1～20）'!$AC$13</f>
        <v/>
      </c>
      <c r="CO13" s="402" t="e">
        <f>'別表_個別勤務状況（1～20）'!$AD$13</f>
        <v>#VALUE!</v>
      </c>
      <c r="CP13" s="869" t="s">
        <v>321</v>
      </c>
      <c r="CQ13" s="870"/>
      <c r="CR13" s="871"/>
      <c r="CS13" s="883"/>
      <c r="CT13" s="869" t="s">
        <v>322</v>
      </c>
      <c r="CU13" s="870"/>
      <c r="CV13" s="871"/>
      <c r="CW13" s="883"/>
      <c r="CX13" s="869" t="s">
        <v>323</v>
      </c>
      <c r="CY13" s="870"/>
      <c r="CZ13" s="871"/>
      <c r="DA13" s="883"/>
      <c r="DB13" s="869" t="s">
        <v>324</v>
      </c>
      <c r="DC13" s="870"/>
      <c r="DD13" s="871"/>
      <c r="DE13" s="883"/>
      <c r="DF13" s="952" t="s">
        <v>325</v>
      </c>
      <c r="DG13" s="952"/>
      <c r="DH13" s="953" t="s">
        <v>326</v>
      </c>
      <c r="DI13" s="953"/>
      <c r="DJ13" s="895"/>
      <c r="DK13" s="869" t="s">
        <v>327</v>
      </c>
      <c r="DL13" s="870"/>
      <c r="DM13" s="870"/>
      <c r="DN13" s="871"/>
      <c r="DO13" s="369"/>
      <c r="DP13" s="426" t="s">
        <v>294</v>
      </c>
      <c r="DQ13" s="957" t="s">
        <v>295</v>
      </c>
      <c r="DR13" s="957"/>
      <c r="DS13" s="957" t="s">
        <v>296</v>
      </c>
      <c r="DT13" s="957"/>
      <c r="DU13" s="957" t="s">
        <v>319</v>
      </c>
      <c r="DV13" s="957"/>
      <c r="DW13" s="957" t="s">
        <v>320</v>
      </c>
      <c r="DX13" s="957"/>
      <c r="DY13" s="400" t="e">
        <f>'別表_個別勤務状況（1～20）'!$G$13</f>
        <v>#N/A</v>
      </c>
      <c r="DZ13" s="401" t="e">
        <f>'別表_個別勤務状況（1～20）'!$H$13</f>
        <v>#N/A</v>
      </c>
      <c r="EA13" s="402" t="e">
        <f>'別表_個別勤務状況（1～20）'!$I$13</f>
        <v>#N/A</v>
      </c>
      <c r="EB13" s="400" t="e">
        <f>'別表_個別勤務状況（1～20）'!$J$13</f>
        <v>#N/A</v>
      </c>
      <c r="EC13" s="403" t="e">
        <f>'別表_個別勤務状況（1～20）'!$K$13</f>
        <v>#N/A</v>
      </c>
      <c r="ED13" s="402" t="e">
        <f>'別表_個別勤務状況（1～20）'!$L$13</f>
        <v>#N/A</v>
      </c>
      <c r="EE13" s="400" t="e">
        <f>'別表_個別勤務状況（1～20）'!$M$13</f>
        <v>#N/A</v>
      </c>
      <c r="EF13" s="401" t="e">
        <f>'別表_個別勤務状況（1～20）'!$N$13</f>
        <v>#N/A</v>
      </c>
      <c r="EG13" s="402" t="e">
        <f>'別表_個別勤務状況（1～20）'!$O$13</f>
        <v>#N/A</v>
      </c>
      <c r="EH13" s="400" t="e">
        <f>'別表_個別勤務状況（1～20）'!$P$13</f>
        <v>#N/A</v>
      </c>
      <c r="EI13" s="401" t="str">
        <f>'別表_個別勤務状況（1～20）'!$Q$13</f>
        <v/>
      </c>
      <c r="EJ13" s="402" t="e">
        <f>'別表_個別勤務状況（1～20）'!$R$13</f>
        <v>#VALUE!</v>
      </c>
      <c r="EK13" s="400" t="e">
        <f>'別表_個別勤務状況（1～20）'!$S$13</f>
        <v>#N/A</v>
      </c>
      <c r="EL13" s="401" t="e">
        <f>'別表_個別勤務状況（1～20）'!$T$13</f>
        <v>#N/A</v>
      </c>
      <c r="EM13" s="402" t="e">
        <f>'別表_個別勤務状況（1～20）'!$U$13</f>
        <v>#N/A</v>
      </c>
      <c r="EN13" s="400" t="e">
        <f>'別表_個別勤務状況（1～20）'!$V$13</f>
        <v>#N/A</v>
      </c>
      <c r="EO13" s="401" t="e">
        <f>'別表_個別勤務状況（1～20）'!$W$13</f>
        <v>#N/A</v>
      </c>
      <c r="EP13" s="402" t="e">
        <f>'別表_個別勤務状況（1～20）'!$X$13</f>
        <v>#N/A</v>
      </c>
      <c r="EQ13" s="405" t="e">
        <f>'別表_個別勤務状況（1～20）'!$Y$13</f>
        <v>#N/A</v>
      </c>
      <c r="ER13" s="401" t="e">
        <f>'別表_個別勤務状況（1～20）'!$Z$13</f>
        <v>#N/A</v>
      </c>
      <c r="ES13" s="402" t="e">
        <f>'別表_個別勤務状況（1～20）'!$AA$13</f>
        <v>#N/A</v>
      </c>
      <c r="ET13" s="400" t="e">
        <f>'別表_個別勤務状況（1～20）'!$AB$13</f>
        <v>#N/A</v>
      </c>
      <c r="EU13" s="401" t="str">
        <f>'別表_個別勤務状況（1～20）'!$AC$13</f>
        <v/>
      </c>
      <c r="EV13" s="402" t="e">
        <f>'別表_個別勤務状況（1～20）'!$AD$13</f>
        <v>#VALUE!</v>
      </c>
      <c r="EW13" s="869" t="s">
        <v>321</v>
      </c>
      <c r="EX13" s="870"/>
      <c r="EY13" s="871"/>
      <c r="EZ13" s="883"/>
      <c r="FA13" s="869" t="s">
        <v>322</v>
      </c>
      <c r="FB13" s="870"/>
      <c r="FC13" s="871"/>
      <c r="FD13" s="883"/>
      <c r="FE13" s="869" t="s">
        <v>323</v>
      </c>
      <c r="FF13" s="870"/>
      <c r="FG13" s="871"/>
      <c r="FH13" s="883"/>
      <c r="FI13" s="869" t="s">
        <v>324</v>
      </c>
      <c r="FJ13" s="870"/>
      <c r="FK13" s="871"/>
      <c r="FL13" s="883"/>
      <c r="FM13" s="952" t="s">
        <v>325</v>
      </c>
      <c r="FN13" s="952"/>
      <c r="FO13" s="953" t="s">
        <v>326</v>
      </c>
      <c r="FP13" s="953"/>
      <c r="FQ13" s="895"/>
      <c r="FR13" s="869" t="s">
        <v>327</v>
      </c>
      <c r="FS13" s="870"/>
      <c r="FT13" s="870"/>
      <c r="FU13" s="871"/>
      <c r="FV13" s="369"/>
      <c r="FW13" s="426" t="s">
        <v>294</v>
      </c>
      <c r="FX13" s="957" t="s">
        <v>295</v>
      </c>
      <c r="FY13" s="957"/>
      <c r="FZ13" s="957" t="s">
        <v>296</v>
      </c>
      <c r="GA13" s="957"/>
      <c r="GB13" s="957" t="s">
        <v>319</v>
      </c>
      <c r="GC13" s="957"/>
      <c r="GD13" s="957" t="s">
        <v>320</v>
      </c>
      <c r="GE13" s="957"/>
      <c r="GF13" s="400" t="e">
        <f>'別表_個別勤務状況（1～20）'!$G$13</f>
        <v>#N/A</v>
      </c>
      <c r="GG13" s="401" t="e">
        <f>'別表_個別勤務状況（1～20）'!$H$13</f>
        <v>#N/A</v>
      </c>
      <c r="GH13" s="402" t="e">
        <f>'別表_個別勤務状況（1～20）'!$I$13</f>
        <v>#N/A</v>
      </c>
      <c r="GI13" s="400" t="e">
        <f>'別表_個別勤務状況（1～20）'!$J$13</f>
        <v>#N/A</v>
      </c>
      <c r="GJ13" s="403" t="e">
        <f>'別表_個別勤務状況（1～20）'!$K$13</f>
        <v>#N/A</v>
      </c>
      <c r="GK13" s="402" t="e">
        <f>'別表_個別勤務状況（1～20）'!$L$13</f>
        <v>#N/A</v>
      </c>
      <c r="GL13" s="400" t="e">
        <f>'別表_個別勤務状況（1～20）'!$M$13</f>
        <v>#N/A</v>
      </c>
      <c r="GM13" s="401" t="e">
        <f>'別表_個別勤務状況（1～20）'!$N$13</f>
        <v>#N/A</v>
      </c>
      <c r="GN13" s="402" t="e">
        <f>'別表_個別勤務状況（1～20）'!$O$13</f>
        <v>#N/A</v>
      </c>
      <c r="GO13" s="400" t="e">
        <f>'別表_個別勤務状況（1～20）'!$P$13</f>
        <v>#N/A</v>
      </c>
      <c r="GP13" s="401" t="str">
        <f>'別表_個別勤務状況（1～20）'!$Q$13</f>
        <v/>
      </c>
      <c r="GQ13" s="402" t="e">
        <f>'別表_個別勤務状況（1～20）'!$R$13</f>
        <v>#VALUE!</v>
      </c>
      <c r="GR13" s="400" t="e">
        <f>'別表_個別勤務状況（1～20）'!$S$13</f>
        <v>#N/A</v>
      </c>
      <c r="GS13" s="401" t="e">
        <f>'別表_個別勤務状況（1～20）'!$T$13</f>
        <v>#N/A</v>
      </c>
      <c r="GT13" s="402" t="e">
        <f>'別表_個別勤務状況（1～20）'!$U$13</f>
        <v>#N/A</v>
      </c>
      <c r="GU13" s="400" t="e">
        <f>'別表_個別勤務状況（1～20）'!$V$13</f>
        <v>#N/A</v>
      </c>
      <c r="GV13" s="401" t="e">
        <f>'別表_個別勤務状況（1～20）'!$W$13</f>
        <v>#N/A</v>
      </c>
      <c r="GW13" s="402" t="e">
        <f>'別表_個別勤務状況（1～20）'!$X$13</f>
        <v>#N/A</v>
      </c>
      <c r="GX13" s="405" t="e">
        <f>'別表_個別勤務状況（1～20）'!$Y$13</f>
        <v>#N/A</v>
      </c>
      <c r="GY13" s="401" t="e">
        <f>'別表_個別勤務状況（1～20）'!$Z$13</f>
        <v>#N/A</v>
      </c>
      <c r="GZ13" s="402" t="e">
        <f>'別表_個別勤務状況（1～20）'!$AA$13</f>
        <v>#N/A</v>
      </c>
      <c r="HA13" s="400" t="e">
        <f>'別表_個別勤務状況（1～20）'!$AB$13</f>
        <v>#N/A</v>
      </c>
      <c r="HB13" s="401" t="str">
        <f>'別表_個別勤務状況（1～20）'!$AC$13</f>
        <v/>
      </c>
      <c r="HC13" s="402" t="e">
        <f>'別表_個別勤務状況（1～20）'!$AD$13</f>
        <v>#VALUE!</v>
      </c>
      <c r="HD13" s="869" t="s">
        <v>321</v>
      </c>
      <c r="HE13" s="870"/>
      <c r="HF13" s="871"/>
      <c r="HG13" s="883"/>
      <c r="HH13" s="869" t="s">
        <v>322</v>
      </c>
      <c r="HI13" s="870"/>
      <c r="HJ13" s="871"/>
      <c r="HK13" s="883"/>
      <c r="HL13" s="869" t="s">
        <v>323</v>
      </c>
      <c r="HM13" s="870"/>
      <c r="HN13" s="871"/>
      <c r="HO13" s="883"/>
      <c r="HP13" s="869" t="s">
        <v>324</v>
      </c>
      <c r="HQ13" s="870"/>
      <c r="HR13" s="871"/>
      <c r="HS13" s="883"/>
      <c r="HT13" s="952" t="s">
        <v>325</v>
      </c>
      <c r="HU13" s="952"/>
      <c r="HV13" s="953" t="s">
        <v>326</v>
      </c>
      <c r="HW13" s="953"/>
      <c r="HX13" s="895"/>
      <c r="HY13" s="869" t="s">
        <v>327</v>
      </c>
      <c r="HZ13" s="870"/>
      <c r="IA13" s="870"/>
      <c r="IB13" s="871"/>
      <c r="IC13" s="369"/>
      <c r="ID13" s="426" t="s">
        <v>294</v>
      </c>
      <c r="IE13" s="957" t="s">
        <v>295</v>
      </c>
      <c r="IF13" s="957"/>
      <c r="IG13" s="957" t="s">
        <v>296</v>
      </c>
      <c r="IH13" s="957"/>
      <c r="II13" s="957" t="s">
        <v>319</v>
      </c>
      <c r="IJ13" s="957"/>
      <c r="IK13" s="957" t="s">
        <v>320</v>
      </c>
      <c r="IL13" s="957"/>
      <c r="IM13" s="400" t="e">
        <f>'別表_個別勤務状況（1～20）'!$G$13</f>
        <v>#N/A</v>
      </c>
      <c r="IN13" s="401" t="e">
        <f>'別表_個別勤務状況（1～20）'!$H$13</f>
        <v>#N/A</v>
      </c>
      <c r="IO13" s="402" t="e">
        <f>'別表_個別勤務状況（1～20）'!$I$13</f>
        <v>#N/A</v>
      </c>
      <c r="IP13" s="400" t="e">
        <f>'別表_個別勤務状況（1～20）'!$J$13</f>
        <v>#N/A</v>
      </c>
      <c r="IQ13" s="403" t="e">
        <f>'別表_個別勤務状況（1～20）'!$K$13</f>
        <v>#N/A</v>
      </c>
      <c r="IR13" s="402" t="e">
        <f>'別表_個別勤務状況（1～20）'!$L$13</f>
        <v>#N/A</v>
      </c>
      <c r="IS13" s="400" t="e">
        <f>'別表_個別勤務状況（1～20）'!$M$13</f>
        <v>#N/A</v>
      </c>
      <c r="IT13" s="401" t="e">
        <f>'別表_個別勤務状況（1～20）'!$N$13</f>
        <v>#N/A</v>
      </c>
      <c r="IU13" s="402" t="e">
        <f>'別表_個別勤務状況（1～20）'!$O$13</f>
        <v>#N/A</v>
      </c>
      <c r="IV13" s="400" t="e">
        <f>'別表_個別勤務状況（1～20）'!$P$13</f>
        <v>#N/A</v>
      </c>
      <c r="IW13" s="401" t="str">
        <f>'別表_個別勤務状況（1～20）'!$Q$13</f>
        <v/>
      </c>
      <c r="IX13" s="402" t="e">
        <f>'別表_個別勤務状況（1～20）'!$R$13</f>
        <v>#VALUE!</v>
      </c>
      <c r="IY13" s="400" t="e">
        <f>'別表_個別勤務状況（1～20）'!$S$13</f>
        <v>#N/A</v>
      </c>
      <c r="IZ13" s="401" t="e">
        <f>'別表_個別勤務状況（1～20）'!$T$13</f>
        <v>#N/A</v>
      </c>
      <c r="JA13" s="402" t="e">
        <f>'別表_個別勤務状況（1～20）'!$U$13</f>
        <v>#N/A</v>
      </c>
      <c r="JB13" s="400" t="e">
        <f>'別表_個別勤務状況（1～20）'!$V$13</f>
        <v>#N/A</v>
      </c>
      <c r="JC13" s="401" t="e">
        <f>'別表_個別勤務状況（1～20）'!$W$13</f>
        <v>#N/A</v>
      </c>
      <c r="JD13" s="402" t="e">
        <f>'別表_個別勤務状況（1～20）'!$X$13</f>
        <v>#N/A</v>
      </c>
      <c r="JE13" s="405" t="e">
        <f>'別表_個別勤務状況（1～20）'!$Y$13</f>
        <v>#N/A</v>
      </c>
      <c r="JF13" s="401" t="e">
        <f>'別表_個別勤務状況（1～20）'!$Z$13</f>
        <v>#N/A</v>
      </c>
      <c r="JG13" s="402" t="e">
        <f>'別表_個別勤務状況（1～20）'!$AA$13</f>
        <v>#N/A</v>
      </c>
      <c r="JH13" s="400" t="e">
        <f>'別表_個別勤務状況（1～20）'!$AB$13</f>
        <v>#N/A</v>
      </c>
      <c r="JI13" s="401" t="str">
        <f>'別表_個別勤務状況（1～20）'!$AC$13</f>
        <v/>
      </c>
      <c r="JJ13" s="402" t="e">
        <f>'別表_個別勤務状況（1～20）'!$AD$13</f>
        <v>#VALUE!</v>
      </c>
      <c r="JK13" s="869" t="s">
        <v>321</v>
      </c>
      <c r="JL13" s="870"/>
      <c r="JM13" s="871"/>
      <c r="JN13" s="883"/>
      <c r="JO13" s="869" t="s">
        <v>322</v>
      </c>
      <c r="JP13" s="870"/>
      <c r="JQ13" s="871"/>
      <c r="JR13" s="883"/>
      <c r="JS13" s="869" t="s">
        <v>323</v>
      </c>
      <c r="JT13" s="870"/>
      <c r="JU13" s="871"/>
      <c r="JV13" s="883"/>
      <c r="JW13" s="869" t="s">
        <v>324</v>
      </c>
      <c r="JX13" s="870"/>
      <c r="JY13" s="871"/>
      <c r="JZ13" s="883"/>
      <c r="KA13" s="952" t="s">
        <v>325</v>
      </c>
      <c r="KB13" s="952"/>
      <c r="KC13" s="953" t="s">
        <v>326</v>
      </c>
      <c r="KD13" s="953"/>
      <c r="KE13" s="895"/>
      <c r="KF13" s="869" t="s">
        <v>327</v>
      </c>
      <c r="KG13" s="870"/>
      <c r="KH13" s="870"/>
      <c r="KI13" s="871"/>
      <c r="KJ13" s="369"/>
      <c r="KK13" s="460" t="s">
        <v>294</v>
      </c>
      <c r="KL13" s="893" t="s">
        <v>295</v>
      </c>
      <c r="KM13" s="894"/>
      <c r="KN13" s="893" t="s">
        <v>296</v>
      </c>
      <c r="KO13" s="894"/>
      <c r="KP13" s="893" t="s">
        <v>319</v>
      </c>
      <c r="KQ13" s="894"/>
      <c r="KR13" s="893" t="s">
        <v>320</v>
      </c>
      <c r="KS13" s="894"/>
      <c r="KT13" s="400" t="e">
        <f>'[3]別表_個別勤務状況（1～20）'!$G$13</f>
        <v>#N/A</v>
      </c>
      <c r="KU13" s="401" t="e">
        <f>'[3]別表_個別勤務状況（1～20）'!$H$13</f>
        <v>#N/A</v>
      </c>
      <c r="KV13" s="402" t="e">
        <f>'[3]別表_個別勤務状況（1～20）'!$I$13</f>
        <v>#N/A</v>
      </c>
      <c r="KW13" s="400" t="e">
        <f>'[3]別表_個別勤務状況（1～20）'!$J$13</f>
        <v>#N/A</v>
      </c>
      <c r="KX13" s="403" t="e">
        <f>'[3]別表_個別勤務状況（1～20）'!$K$13</f>
        <v>#N/A</v>
      </c>
      <c r="KY13" s="402" t="e">
        <f>'[3]別表_個別勤務状況（1～20）'!$L$13</f>
        <v>#N/A</v>
      </c>
      <c r="KZ13" s="400" t="e">
        <f>'[3]別表_個別勤務状況（1～20）'!$M$13</f>
        <v>#N/A</v>
      </c>
      <c r="LA13" s="401" t="e">
        <f>'[3]別表_個別勤務状況（1～20）'!$N$13</f>
        <v>#N/A</v>
      </c>
      <c r="LB13" s="402" t="e">
        <f>'[3]別表_個別勤務状況（1～20）'!$O$13</f>
        <v>#N/A</v>
      </c>
      <c r="LC13" s="400" t="e">
        <f>'[3]別表_個別勤務状況（1～20）'!$P$13</f>
        <v>#N/A</v>
      </c>
      <c r="LD13" s="401" t="str">
        <f>'[3]別表_個別勤務状況（1～20）'!$Q$13</f>
        <v>0</v>
      </c>
      <c r="LE13" s="402" t="e">
        <f>'[3]別表_個別勤務状況（1～20）'!$R$13</f>
        <v>#VALUE!</v>
      </c>
      <c r="LF13" s="400" t="e">
        <f>'[3]別表_個別勤務状況（1～20）'!$S$13</f>
        <v>#N/A</v>
      </c>
      <c r="LG13" s="401" t="e">
        <f>'[3]別表_個別勤務状況（1～20）'!$T$13</f>
        <v>#N/A</v>
      </c>
      <c r="LH13" s="402" t="e">
        <f>'[3]別表_個別勤務状況（1～20）'!$U$13</f>
        <v>#N/A</v>
      </c>
      <c r="LI13" s="400" t="e">
        <f>'[3]別表_個別勤務状況（1～20）'!$V$13</f>
        <v>#N/A</v>
      </c>
      <c r="LJ13" s="401" t="e">
        <f>'[3]別表_個別勤務状況（1～20）'!$W$13</f>
        <v>#N/A</v>
      </c>
      <c r="LK13" s="402" t="e">
        <f>'[3]別表_個別勤務状況（1～20）'!$X$13</f>
        <v>#N/A</v>
      </c>
      <c r="LL13" s="405" t="e">
        <f>'[3]別表_個別勤務状況（1～20）'!$Y$13</f>
        <v>#N/A</v>
      </c>
      <c r="LM13" s="401" t="e">
        <f>'[3]別表_個別勤務状況（1～20）'!$Z$13</f>
        <v>#N/A</v>
      </c>
      <c r="LN13" s="402" t="e">
        <f>'[3]別表_個別勤務状況（1～20）'!$AA$13</f>
        <v>#N/A</v>
      </c>
      <c r="LO13" s="400" t="e">
        <f>'[3]別表_個別勤務状況（1～20）'!$AB$13</f>
        <v>#N/A</v>
      </c>
      <c r="LP13" s="401" t="str">
        <f>'[3]別表_個別勤務状況（1～20）'!$AC$13</f>
        <v>0</v>
      </c>
      <c r="LQ13" s="402" t="e">
        <f>'[3]別表_個別勤務状況（1～20）'!$AD$13</f>
        <v>#VALUE!</v>
      </c>
      <c r="LR13" s="869" t="s">
        <v>321</v>
      </c>
      <c r="LS13" s="870"/>
      <c r="LT13" s="871"/>
      <c r="LU13" s="883"/>
      <c r="LV13" s="869" t="s">
        <v>322</v>
      </c>
      <c r="LW13" s="870"/>
      <c r="LX13" s="871"/>
      <c r="LY13" s="883"/>
      <c r="LZ13" s="869" t="s">
        <v>323</v>
      </c>
      <c r="MA13" s="870"/>
      <c r="MB13" s="871"/>
      <c r="MC13" s="883"/>
      <c r="MD13" s="869" t="s">
        <v>324</v>
      </c>
      <c r="ME13" s="870"/>
      <c r="MF13" s="871"/>
      <c r="MG13" s="883"/>
      <c r="MH13" s="869" t="s">
        <v>325</v>
      </c>
      <c r="MI13" s="871"/>
      <c r="MJ13" s="895" t="s">
        <v>326</v>
      </c>
      <c r="MK13" s="896"/>
      <c r="ML13" s="897"/>
      <c r="MM13" s="869" t="s">
        <v>327</v>
      </c>
      <c r="MN13" s="870"/>
      <c r="MO13" s="870"/>
      <c r="MP13" s="871"/>
      <c r="MQ13" s="369"/>
      <c r="MR13" s="460" t="s">
        <v>294</v>
      </c>
      <c r="MS13" s="893" t="s">
        <v>295</v>
      </c>
      <c r="MT13" s="894"/>
      <c r="MU13" s="893" t="s">
        <v>296</v>
      </c>
      <c r="MV13" s="894"/>
      <c r="MW13" s="893" t="s">
        <v>319</v>
      </c>
      <c r="MX13" s="894"/>
      <c r="MY13" s="893" t="s">
        <v>320</v>
      </c>
      <c r="MZ13" s="894"/>
      <c r="NA13" s="400" t="e">
        <f>'[3]別表_個別勤務状況（1～20）'!$G$13</f>
        <v>#N/A</v>
      </c>
      <c r="NB13" s="401" t="e">
        <f>'[3]別表_個別勤務状況（1～20）'!$H$13</f>
        <v>#N/A</v>
      </c>
      <c r="NC13" s="402" t="e">
        <f>'[3]別表_個別勤務状況（1～20）'!$I$13</f>
        <v>#N/A</v>
      </c>
      <c r="ND13" s="400" t="e">
        <f>'[3]別表_個別勤務状況（1～20）'!$J$13</f>
        <v>#N/A</v>
      </c>
      <c r="NE13" s="403" t="e">
        <f>'[3]別表_個別勤務状況（1～20）'!$K$13</f>
        <v>#N/A</v>
      </c>
      <c r="NF13" s="402" t="e">
        <f>'[3]別表_個別勤務状況（1～20）'!$L$13</f>
        <v>#N/A</v>
      </c>
      <c r="NG13" s="400" t="e">
        <f>'[3]別表_個別勤務状況（1～20）'!$M$13</f>
        <v>#N/A</v>
      </c>
      <c r="NH13" s="401" t="e">
        <f>'[3]別表_個別勤務状況（1～20）'!$N$13</f>
        <v>#N/A</v>
      </c>
      <c r="NI13" s="402" t="e">
        <f>'[3]別表_個別勤務状況（1～20）'!$O$13</f>
        <v>#N/A</v>
      </c>
      <c r="NJ13" s="400" t="e">
        <f>'[3]別表_個別勤務状況（1～20）'!$P$13</f>
        <v>#N/A</v>
      </c>
      <c r="NK13" s="401" t="str">
        <f>'[3]別表_個別勤務状況（1～20）'!$Q$13</f>
        <v>0</v>
      </c>
      <c r="NL13" s="402" t="e">
        <f>'[3]別表_個別勤務状況（1～20）'!$R$13</f>
        <v>#VALUE!</v>
      </c>
      <c r="NM13" s="400" t="e">
        <f>'[3]別表_個別勤務状況（1～20）'!$S$13</f>
        <v>#N/A</v>
      </c>
      <c r="NN13" s="401" t="e">
        <f>'[3]別表_個別勤務状況（1～20）'!$T$13</f>
        <v>#N/A</v>
      </c>
      <c r="NO13" s="402" t="e">
        <f>'[3]別表_個別勤務状況（1～20）'!$U$13</f>
        <v>#N/A</v>
      </c>
      <c r="NP13" s="400" t="e">
        <f>'[3]別表_個別勤務状況（1～20）'!$V$13</f>
        <v>#N/A</v>
      </c>
      <c r="NQ13" s="401" t="e">
        <f>'[3]別表_個別勤務状況（1～20）'!$W$13</f>
        <v>#N/A</v>
      </c>
      <c r="NR13" s="402" t="e">
        <f>'[3]別表_個別勤務状況（1～20）'!$X$13</f>
        <v>#N/A</v>
      </c>
      <c r="NS13" s="405" t="e">
        <f>'[3]別表_個別勤務状況（1～20）'!$Y$13</f>
        <v>#N/A</v>
      </c>
      <c r="NT13" s="401" t="e">
        <f>'[3]別表_個別勤務状況（1～20）'!$Z$13</f>
        <v>#N/A</v>
      </c>
      <c r="NU13" s="402" t="e">
        <f>'[3]別表_個別勤務状況（1～20）'!$AA$13</f>
        <v>#N/A</v>
      </c>
      <c r="NV13" s="400" t="e">
        <f>'[3]別表_個別勤務状況（1～20）'!$AB$13</f>
        <v>#N/A</v>
      </c>
      <c r="NW13" s="401" t="str">
        <f>'[3]別表_個別勤務状況（1～20）'!$AC$13</f>
        <v>0</v>
      </c>
      <c r="NX13" s="402" t="e">
        <f>'[3]別表_個別勤務状況（1～20）'!$AD$13</f>
        <v>#VALUE!</v>
      </c>
      <c r="NY13" s="869" t="s">
        <v>321</v>
      </c>
      <c r="NZ13" s="870"/>
      <c r="OA13" s="871"/>
      <c r="OB13" s="883"/>
      <c r="OC13" s="869" t="s">
        <v>322</v>
      </c>
      <c r="OD13" s="870"/>
      <c r="OE13" s="871"/>
      <c r="OF13" s="883"/>
      <c r="OG13" s="869" t="s">
        <v>323</v>
      </c>
      <c r="OH13" s="870"/>
      <c r="OI13" s="871"/>
      <c r="OJ13" s="883"/>
      <c r="OK13" s="869" t="s">
        <v>324</v>
      </c>
      <c r="OL13" s="870"/>
      <c r="OM13" s="871"/>
      <c r="ON13" s="883"/>
      <c r="OO13" s="869" t="s">
        <v>325</v>
      </c>
      <c r="OP13" s="871"/>
      <c r="OQ13" s="895" t="s">
        <v>326</v>
      </c>
      <c r="OR13" s="896"/>
      <c r="OS13" s="897"/>
      <c r="OT13" s="869" t="s">
        <v>327</v>
      </c>
      <c r="OU13" s="870"/>
      <c r="OV13" s="870"/>
      <c r="OW13" s="871"/>
      <c r="OX13" s="369"/>
      <c r="OY13" s="460" t="s">
        <v>294</v>
      </c>
      <c r="OZ13" s="893" t="s">
        <v>295</v>
      </c>
      <c r="PA13" s="894"/>
      <c r="PB13" s="893" t="s">
        <v>296</v>
      </c>
      <c r="PC13" s="894"/>
      <c r="PD13" s="893" t="s">
        <v>319</v>
      </c>
      <c r="PE13" s="894"/>
      <c r="PF13" s="893" t="s">
        <v>320</v>
      </c>
      <c r="PG13" s="894"/>
      <c r="PH13" s="400" t="e">
        <f>'[3]別表_個別勤務状況（1～20）'!$G$13</f>
        <v>#N/A</v>
      </c>
      <c r="PI13" s="401" t="e">
        <f>'[3]別表_個別勤務状況（1～20）'!$H$13</f>
        <v>#N/A</v>
      </c>
      <c r="PJ13" s="402" t="e">
        <f>'[3]別表_個別勤務状況（1～20）'!$I$13</f>
        <v>#N/A</v>
      </c>
      <c r="PK13" s="400" t="e">
        <f>'[3]別表_個別勤務状況（1～20）'!$J$13</f>
        <v>#N/A</v>
      </c>
      <c r="PL13" s="403" t="e">
        <f>'[3]別表_個別勤務状況（1～20）'!$K$13</f>
        <v>#N/A</v>
      </c>
      <c r="PM13" s="402" t="e">
        <f>'[3]別表_個別勤務状況（1～20）'!$L$13</f>
        <v>#N/A</v>
      </c>
      <c r="PN13" s="400" t="e">
        <f>'[3]別表_個別勤務状況（1～20）'!$M$13</f>
        <v>#N/A</v>
      </c>
      <c r="PO13" s="401" t="e">
        <f>'[3]別表_個別勤務状況（1～20）'!$N$13</f>
        <v>#N/A</v>
      </c>
      <c r="PP13" s="402" t="e">
        <f>'[3]別表_個別勤務状況（1～20）'!$O$13</f>
        <v>#N/A</v>
      </c>
      <c r="PQ13" s="400" t="e">
        <f>'[3]別表_個別勤務状況（1～20）'!$P$13</f>
        <v>#N/A</v>
      </c>
      <c r="PR13" s="401" t="str">
        <f>'[3]別表_個別勤務状況（1～20）'!$Q$13</f>
        <v>0</v>
      </c>
      <c r="PS13" s="402" t="e">
        <f>'[3]別表_個別勤務状況（1～20）'!$R$13</f>
        <v>#VALUE!</v>
      </c>
      <c r="PT13" s="400" t="e">
        <f>'[3]別表_個別勤務状況（1～20）'!$S$13</f>
        <v>#N/A</v>
      </c>
      <c r="PU13" s="401" t="e">
        <f>'[3]別表_個別勤務状況（1～20）'!$T$13</f>
        <v>#N/A</v>
      </c>
      <c r="PV13" s="402" t="e">
        <f>'[3]別表_個別勤務状況（1～20）'!$U$13</f>
        <v>#N/A</v>
      </c>
      <c r="PW13" s="400" t="e">
        <f>'[3]別表_個別勤務状況（1～20）'!$V$13</f>
        <v>#N/A</v>
      </c>
      <c r="PX13" s="401" t="e">
        <f>'[3]別表_個別勤務状況（1～20）'!$W$13</f>
        <v>#N/A</v>
      </c>
      <c r="PY13" s="402" t="e">
        <f>'[3]別表_個別勤務状況（1～20）'!$X$13</f>
        <v>#N/A</v>
      </c>
      <c r="PZ13" s="405" t="e">
        <f>'[3]別表_個別勤務状況（1～20）'!$Y$13</f>
        <v>#N/A</v>
      </c>
      <c r="QA13" s="401" t="e">
        <f>'[3]別表_個別勤務状況（1～20）'!$Z$13</f>
        <v>#N/A</v>
      </c>
      <c r="QB13" s="402" t="e">
        <f>'[3]別表_個別勤務状況（1～20）'!$AA$13</f>
        <v>#N/A</v>
      </c>
      <c r="QC13" s="400" t="e">
        <f>'[3]別表_個別勤務状況（1～20）'!$AB$13</f>
        <v>#N/A</v>
      </c>
      <c r="QD13" s="401" t="str">
        <f>'[3]別表_個別勤務状況（1～20）'!$AC$13</f>
        <v>0</v>
      </c>
      <c r="QE13" s="402" t="e">
        <f>'[3]別表_個別勤務状況（1～20）'!$AD$13</f>
        <v>#VALUE!</v>
      </c>
      <c r="QF13" s="869" t="s">
        <v>321</v>
      </c>
      <c r="QG13" s="870"/>
      <c r="QH13" s="871"/>
      <c r="QI13" s="883"/>
      <c r="QJ13" s="869" t="s">
        <v>322</v>
      </c>
      <c r="QK13" s="870"/>
      <c r="QL13" s="871"/>
      <c r="QM13" s="883"/>
      <c r="QN13" s="869" t="s">
        <v>323</v>
      </c>
      <c r="QO13" s="870"/>
      <c r="QP13" s="871"/>
      <c r="QQ13" s="883"/>
      <c r="QR13" s="869" t="s">
        <v>324</v>
      </c>
      <c r="QS13" s="870"/>
      <c r="QT13" s="871"/>
      <c r="QU13" s="883"/>
      <c r="QV13" s="869" t="s">
        <v>325</v>
      </c>
      <c r="QW13" s="871"/>
      <c r="QX13" s="895" t="s">
        <v>326</v>
      </c>
      <c r="QY13" s="896"/>
      <c r="QZ13" s="897"/>
      <c r="RA13" s="869" t="s">
        <v>327</v>
      </c>
      <c r="RB13" s="870"/>
      <c r="RC13" s="870"/>
      <c r="RD13" s="871"/>
      <c r="RE13" s="369"/>
      <c r="RF13" s="460" t="s">
        <v>294</v>
      </c>
      <c r="RG13" s="893" t="s">
        <v>295</v>
      </c>
      <c r="RH13" s="894"/>
      <c r="RI13" s="893" t="s">
        <v>296</v>
      </c>
      <c r="RJ13" s="894"/>
      <c r="RK13" s="893" t="s">
        <v>319</v>
      </c>
      <c r="RL13" s="894"/>
      <c r="RM13" s="893" t="s">
        <v>320</v>
      </c>
      <c r="RN13" s="894"/>
      <c r="RO13" s="400" t="e">
        <f>'[3]別表_個別勤務状況（1～20）'!$G$13</f>
        <v>#N/A</v>
      </c>
      <c r="RP13" s="401" t="e">
        <f>'[3]別表_個別勤務状況（1～20）'!$H$13</f>
        <v>#N/A</v>
      </c>
      <c r="RQ13" s="402" t="e">
        <f>'[3]別表_個別勤務状況（1～20）'!$I$13</f>
        <v>#N/A</v>
      </c>
      <c r="RR13" s="400" t="e">
        <f>'[3]別表_個別勤務状況（1～20）'!$J$13</f>
        <v>#N/A</v>
      </c>
      <c r="RS13" s="403" t="e">
        <f>'[3]別表_個別勤務状況（1～20）'!$K$13</f>
        <v>#N/A</v>
      </c>
      <c r="RT13" s="402" t="e">
        <f>'[3]別表_個別勤務状況（1～20）'!$L$13</f>
        <v>#N/A</v>
      </c>
      <c r="RU13" s="400" t="e">
        <f>'[3]別表_個別勤務状況（1～20）'!$M$13</f>
        <v>#N/A</v>
      </c>
      <c r="RV13" s="401" t="e">
        <f>'[3]別表_個別勤務状況（1～20）'!$N$13</f>
        <v>#N/A</v>
      </c>
      <c r="RW13" s="402" t="e">
        <f>'[3]別表_個別勤務状況（1～20）'!$O$13</f>
        <v>#N/A</v>
      </c>
      <c r="RX13" s="400" t="e">
        <f>'[3]別表_個別勤務状況（1～20）'!$P$13</f>
        <v>#N/A</v>
      </c>
      <c r="RY13" s="401" t="str">
        <f>'[3]別表_個別勤務状況（1～20）'!$Q$13</f>
        <v>0</v>
      </c>
      <c r="RZ13" s="402" t="e">
        <f>'[3]別表_個別勤務状況（1～20）'!$R$13</f>
        <v>#VALUE!</v>
      </c>
      <c r="SA13" s="400" t="e">
        <f>'[3]別表_個別勤務状況（1～20）'!$S$13</f>
        <v>#N/A</v>
      </c>
      <c r="SB13" s="401" t="e">
        <f>'[3]別表_個別勤務状況（1～20）'!$T$13</f>
        <v>#N/A</v>
      </c>
      <c r="SC13" s="402" t="e">
        <f>'[3]別表_個別勤務状況（1～20）'!$U$13</f>
        <v>#N/A</v>
      </c>
      <c r="SD13" s="400" t="e">
        <f>'[3]別表_個別勤務状況（1～20）'!$V$13</f>
        <v>#N/A</v>
      </c>
      <c r="SE13" s="401" t="e">
        <f>'[3]別表_個別勤務状況（1～20）'!$W$13</f>
        <v>#N/A</v>
      </c>
      <c r="SF13" s="402" t="e">
        <f>'[3]別表_個別勤務状況（1～20）'!$X$13</f>
        <v>#N/A</v>
      </c>
      <c r="SG13" s="405" t="e">
        <f>'[3]別表_個別勤務状況（1～20）'!$Y$13</f>
        <v>#N/A</v>
      </c>
      <c r="SH13" s="401" t="e">
        <f>'[3]別表_個別勤務状況（1～20）'!$Z$13</f>
        <v>#N/A</v>
      </c>
      <c r="SI13" s="402" t="e">
        <f>'[3]別表_個別勤務状況（1～20）'!$AA$13</f>
        <v>#N/A</v>
      </c>
      <c r="SJ13" s="400" t="e">
        <f>'[3]別表_個別勤務状況（1～20）'!$AB$13</f>
        <v>#N/A</v>
      </c>
      <c r="SK13" s="401" t="str">
        <f>'[3]別表_個別勤務状況（1～20）'!$AC$13</f>
        <v>0</v>
      </c>
      <c r="SL13" s="402" t="e">
        <f>'[3]別表_個別勤務状況（1～20）'!$AD$13</f>
        <v>#VALUE!</v>
      </c>
      <c r="SM13" s="869" t="s">
        <v>321</v>
      </c>
      <c r="SN13" s="870"/>
      <c r="SO13" s="871"/>
      <c r="SP13" s="883"/>
      <c r="SQ13" s="869" t="s">
        <v>322</v>
      </c>
      <c r="SR13" s="870"/>
      <c r="SS13" s="871"/>
      <c r="ST13" s="883"/>
      <c r="SU13" s="869" t="s">
        <v>323</v>
      </c>
      <c r="SV13" s="870"/>
      <c r="SW13" s="871"/>
      <c r="SX13" s="883"/>
      <c r="SY13" s="869" t="s">
        <v>324</v>
      </c>
      <c r="SZ13" s="870"/>
      <c r="TA13" s="871"/>
      <c r="TB13" s="883"/>
      <c r="TC13" s="869" t="s">
        <v>325</v>
      </c>
      <c r="TD13" s="871"/>
      <c r="TE13" s="895" t="s">
        <v>326</v>
      </c>
      <c r="TF13" s="896"/>
      <c r="TG13" s="897"/>
      <c r="TH13" s="869" t="s">
        <v>327</v>
      </c>
      <c r="TI13" s="870"/>
      <c r="TJ13" s="870"/>
      <c r="TK13" s="871"/>
      <c r="TL13" s="369"/>
      <c r="TM13" s="460" t="s">
        <v>294</v>
      </c>
      <c r="TN13" s="893" t="s">
        <v>295</v>
      </c>
      <c r="TO13" s="894"/>
      <c r="TP13" s="893" t="s">
        <v>296</v>
      </c>
      <c r="TQ13" s="894"/>
      <c r="TR13" s="893" t="s">
        <v>319</v>
      </c>
      <c r="TS13" s="894"/>
      <c r="TT13" s="893" t="s">
        <v>320</v>
      </c>
      <c r="TU13" s="894"/>
      <c r="TV13" s="400" t="e">
        <f>'[3]別表_個別勤務状況（1～20）'!$G$13</f>
        <v>#N/A</v>
      </c>
      <c r="TW13" s="401" t="e">
        <f>'[3]別表_個別勤務状況（1～20）'!$H$13</f>
        <v>#N/A</v>
      </c>
      <c r="TX13" s="402" t="e">
        <f>'[3]別表_個別勤務状況（1～20）'!$I$13</f>
        <v>#N/A</v>
      </c>
      <c r="TY13" s="400" t="e">
        <f>'[3]別表_個別勤務状況（1～20）'!$J$13</f>
        <v>#N/A</v>
      </c>
      <c r="TZ13" s="403" t="e">
        <f>'[3]別表_個別勤務状況（1～20）'!$K$13</f>
        <v>#N/A</v>
      </c>
      <c r="UA13" s="402" t="e">
        <f>'[3]別表_個別勤務状況（1～20）'!$L$13</f>
        <v>#N/A</v>
      </c>
      <c r="UB13" s="400" t="e">
        <f>'[3]別表_個別勤務状況（1～20）'!$M$13</f>
        <v>#N/A</v>
      </c>
      <c r="UC13" s="401" t="e">
        <f>'[3]別表_個別勤務状況（1～20）'!$N$13</f>
        <v>#N/A</v>
      </c>
      <c r="UD13" s="402" t="e">
        <f>'[3]別表_個別勤務状況（1～20）'!$O$13</f>
        <v>#N/A</v>
      </c>
      <c r="UE13" s="400" t="e">
        <f>'[3]別表_個別勤務状況（1～20）'!$P$13</f>
        <v>#N/A</v>
      </c>
      <c r="UF13" s="401" t="str">
        <f>'[3]別表_個別勤務状況（1～20）'!$Q$13</f>
        <v>0</v>
      </c>
      <c r="UG13" s="402" t="e">
        <f>'[3]別表_個別勤務状況（1～20）'!$R$13</f>
        <v>#VALUE!</v>
      </c>
      <c r="UH13" s="400" t="e">
        <f>'[3]別表_個別勤務状況（1～20）'!$S$13</f>
        <v>#N/A</v>
      </c>
      <c r="UI13" s="401" t="e">
        <f>'[3]別表_個別勤務状況（1～20）'!$T$13</f>
        <v>#N/A</v>
      </c>
      <c r="UJ13" s="402" t="e">
        <f>'[3]別表_個別勤務状況（1～20）'!$U$13</f>
        <v>#N/A</v>
      </c>
      <c r="UK13" s="400" t="e">
        <f>'[3]別表_個別勤務状況（1～20）'!$V$13</f>
        <v>#N/A</v>
      </c>
      <c r="UL13" s="401" t="e">
        <f>'[3]別表_個別勤務状況（1～20）'!$W$13</f>
        <v>#N/A</v>
      </c>
      <c r="UM13" s="402" t="e">
        <f>'[3]別表_個別勤務状況（1～20）'!$X$13</f>
        <v>#N/A</v>
      </c>
      <c r="UN13" s="405" t="e">
        <f>'[3]別表_個別勤務状況（1～20）'!$Y$13</f>
        <v>#N/A</v>
      </c>
      <c r="UO13" s="401" t="e">
        <f>'[3]別表_個別勤務状況（1～20）'!$Z$13</f>
        <v>#N/A</v>
      </c>
      <c r="UP13" s="402" t="e">
        <f>'[3]別表_個別勤務状況（1～20）'!$AA$13</f>
        <v>#N/A</v>
      </c>
      <c r="UQ13" s="400" t="e">
        <f>'[3]別表_個別勤務状況（1～20）'!$AB$13</f>
        <v>#N/A</v>
      </c>
      <c r="UR13" s="401" t="str">
        <f>'[3]別表_個別勤務状況（1～20）'!$AC$13</f>
        <v>0</v>
      </c>
      <c r="US13" s="402" t="e">
        <f>'[3]別表_個別勤務状況（1～20）'!$AD$13</f>
        <v>#VALUE!</v>
      </c>
      <c r="UT13" s="869" t="s">
        <v>321</v>
      </c>
      <c r="UU13" s="870"/>
      <c r="UV13" s="871"/>
      <c r="UW13" s="883"/>
      <c r="UX13" s="869" t="s">
        <v>322</v>
      </c>
      <c r="UY13" s="870"/>
      <c r="UZ13" s="871"/>
      <c r="VA13" s="883"/>
      <c r="VB13" s="869" t="s">
        <v>323</v>
      </c>
      <c r="VC13" s="870"/>
      <c r="VD13" s="871"/>
      <c r="VE13" s="883"/>
      <c r="VF13" s="869" t="s">
        <v>324</v>
      </c>
      <c r="VG13" s="870"/>
      <c r="VH13" s="871"/>
      <c r="VI13" s="883"/>
      <c r="VJ13" s="869" t="s">
        <v>325</v>
      </c>
      <c r="VK13" s="871"/>
      <c r="VL13" s="895" t="s">
        <v>326</v>
      </c>
      <c r="VM13" s="896"/>
      <c r="VN13" s="897"/>
      <c r="VO13" s="869" t="s">
        <v>327</v>
      </c>
      <c r="VP13" s="870"/>
      <c r="VQ13" s="870"/>
      <c r="VR13" s="871"/>
      <c r="VS13" s="369"/>
      <c r="VT13" s="460" t="s">
        <v>294</v>
      </c>
      <c r="VU13" s="893" t="s">
        <v>295</v>
      </c>
      <c r="VV13" s="894"/>
      <c r="VW13" s="893" t="s">
        <v>296</v>
      </c>
      <c r="VX13" s="894"/>
      <c r="VY13" s="893" t="s">
        <v>319</v>
      </c>
      <c r="VZ13" s="894"/>
      <c r="WA13" s="893" t="s">
        <v>320</v>
      </c>
      <c r="WB13" s="894"/>
      <c r="WC13" s="400" t="e">
        <f>'[3]別表_個別勤務状況（1～20）'!$G$13</f>
        <v>#N/A</v>
      </c>
      <c r="WD13" s="401" t="e">
        <f>'[3]別表_個別勤務状況（1～20）'!$H$13</f>
        <v>#N/A</v>
      </c>
      <c r="WE13" s="402" t="e">
        <f>'[3]別表_個別勤務状況（1～20）'!$I$13</f>
        <v>#N/A</v>
      </c>
      <c r="WF13" s="400" t="e">
        <f>'[3]別表_個別勤務状況（1～20）'!$J$13</f>
        <v>#N/A</v>
      </c>
      <c r="WG13" s="403" t="e">
        <f>'[3]別表_個別勤務状況（1～20）'!$K$13</f>
        <v>#N/A</v>
      </c>
      <c r="WH13" s="402" t="e">
        <f>'[3]別表_個別勤務状況（1～20）'!$L$13</f>
        <v>#N/A</v>
      </c>
      <c r="WI13" s="400" t="e">
        <f>'[3]別表_個別勤務状況（1～20）'!$M$13</f>
        <v>#N/A</v>
      </c>
      <c r="WJ13" s="401" t="e">
        <f>'[3]別表_個別勤務状況（1～20）'!$N$13</f>
        <v>#N/A</v>
      </c>
      <c r="WK13" s="402" t="e">
        <f>'[3]別表_個別勤務状況（1～20）'!$O$13</f>
        <v>#N/A</v>
      </c>
      <c r="WL13" s="400" t="e">
        <f>'[3]別表_個別勤務状況（1～20）'!$P$13</f>
        <v>#N/A</v>
      </c>
      <c r="WM13" s="401" t="str">
        <f>'[3]別表_個別勤務状況（1～20）'!$Q$13</f>
        <v>0</v>
      </c>
      <c r="WN13" s="402" t="e">
        <f>'[3]別表_個別勤務状況（1～20）'!$R$13</f>
        <v>#VALUE!</v>
      </c>
      <c r="WO13" s="400" t="e">
        <f>'[3]別表_個別勤務状況（1～20）'!$S$13</f>
        <v>#N/A</v>
      </c>
      <c r="WP13" s="401" t="e">
        <f>'[3]別表_個別勤務状況（1～20）'!$T$13</f>
        <v>#N/A</v>
      </c>
      <c r="WQ13" s="402" t="e">
        <f>'[3]別表_個別勤務状況（1～20）'!$U$13</f>
        <v>#N/A</v>
      </c>
      <c r="WR13" s="400" t="e">
        <f>'[3]別表_個別勤務状況（1～20）'!$V$13</f>
        <v>#N/A</v>
      </c>
      <c r="WS13" s="401" t="e">
        <f>'[3]別表_個別勤務状況（1～20）'!$W$13</f>
        <v>#N/A</v>
      </c>
      <c r="WT13" s="402" t="e">
        <f>'[3]別表_個別勤務状況（1～20）'!$X$13</f>
        <v>#N/A</v>
      </c>
      <c r="WU13" s="405" t="e">
        <f>'[3]別表_個別勤務状況（1～20）'!$Y$13</f>
        <v>#N/A</v>
      </c>
      <c r="WV13" s="401" t="e">
        <f>'[3]別表_個別勤務状況（1～20）'!$Z$13</f>
        <v>#N/A</v>
      </c>
      <c r="WW13" s="402" t="e">
        <f>'[3]別表_個別勤務状況（1～20）'!$AA$13</f>
        <v>#N/A</v>
      </c>
      <c r="WX13" s="400" t="e">
        <f>'[3]別表_個別勤務状況（1～20）'!$AB$13</f>
        <v>#N/A</v>
      </c>
      <c r="WY13" s="401" t="str">
        <f>'[3]別表_個別勤務状況（1～20）'!$AC$13</f>
        <v>0</v>
      </c>
      <c r="WZ13" s="402" t="e">
        <f>'[3]別表_個別勤務状況（1～20）'!$AD$13</f>
        <v>#VALUE!</v>
      </c>
      <c r="XA13" s="869" t="s">
        <v>321</v>
      </c>
      <c r="XB13" s="870"/>
      <c r="XC13" s="871"/>
      <c r="XD13" s="883"/>
      <c r="XE13" s="869" t="s">
        <v>322</v>
      </c>
      <c r="XF13" s="870"/>
      <c r="XG13" s="871"/>
      <c r="XH13" s="883"/>
      <c r="XI13" s="869" t="s">
        <v>323</v>
      </c>
      <c r="XJ13" s="870"/>
      <c r="XK13" s="871"/>
      <c r="XL13" s="883"/>
      <c r="XM13" s="869" t="s">
        <v>324</v>
      </c>
      <c r="XN13" s="870"/>
      <c r="XO13" s="871"/>
      <c r="XP13" s="883"/>
      <c r="XQ13" s="869" t="s">
        <v>325</v>
      </c>
      <c r="XR13" s="871"/>
      <c r="XS13" s="895" t="s">
        <v>326</v>
      </c>
      <c r="XT13" s="896"/>
      <c r="XU13" s="897"/>
      <c r="XV13" s="869" t="s">
        <v>327</v>
      </c>
      <c r="XW13" s="870"/>
      <c r="XX13" s="870"/>
      <c r="XY13" s="871"/>
      <c r="XZ13" s="369"/>
      <c r="YA13" s="460" t="s">
        <v>294</v>
      </c>
      <c r="YB13" s="893" t="s">
        <v>295</v>
      </c>
      <c r="YC13" s="894"/>
      <c r="YD13" s="893" t="s">
        <v>296</v>
      </c>
      <c r="YE13" s="894"/>
      <c r="YF13" s="893" t="s">
        <v>319</v>
      </c>
      <c r="YG13" s="894"/>
      <c r="YH13" s="893" t="s">
        <v>320</v>
      </c>
      <c r="YI13" s="894"/>
      <c r="YJ13" s="400" t="e">
        <f>'[3]別表_個別勤務状況（1～20）'!$G$13</f>
        <v>#N/A</v>
      </c>
      <c r="YK13" s="401" t="e">
        <f>'[3]別表_個別勤務状況（1～20）'!$H$13</f>
        <v>#N/A</v>
      </c>
      <c r="YL13" s="402" t="e">
        <f>'[3]別表_個別勤務状況（1～20）'!$I$13</f>
        <v>#N/A</v>
      </c>
      <c r="YM13" s="400" t="e">
        <f>'[3]別表_個別勤務状況（1～20）'!$J$13</f>
        <v>#N/A</v>
      </c>
      <c r="YN13" s="403" t="e">
        <f>'[3]別表_個別勤務状況（1～20）'!$K$13</f>
        <v>#N/A</v>
      </c>
      <c r="YO13" s="402" t="e">
        <f>'[3]別表_個別勤務状況（1～20）'!$L$13</f>
        <v>#N/A</v>
      </c>
      <c r="YP13" s="400" t="e">
        <f>'[3]別表_個別勤務状況（1～20）'!$M$13</f>
        <v>#N/A</v>
      </c>
      <c r="YQ13" s="401" t="e">
        <f>'[3]別表_個別勤務状況（1～20）'!$N$13</f>
        <v>#N/A</v>
      </c>
      <c r="YR13" s="402" t="e">
        <f>'[3]別表_個別勤務状況（1～20）'!$O$13</f>
        <v>#N/A</v>
      </c>
      <c r="YS13" s="400" t="e">
        <f>'[3]別表_個別勤務状況（1～20）'!$P$13</f>
        <v>#N/A</v>
      </c>
      <c r="YT13" s="401" t="str">
        <f>'[3]別表_個別勤務状況（1～20）'!$Q$13</f>
        <v>0</v>
      </c>
      <c r="YU13" s="402" t="e">
        <f>'[3]別表_個別勤務状況（1～20）'!$R$13</f>
        <v>#VALUE!</v>
      </c>
      <c r="YV13" s="400" t="e">
        <f>'[3]別表_個別勤務状況（1～20）'!$S$13</f>
        <v>#N/A</v>
      </c>
      <c r="YW13" s="401" t="e">
        <f>'[3]別表_個別勤務状況（1～20）'!$T$13</f>
        <v>#N/A</v>
      </c>
      <c r="YX13" s="402" t="e">
        <f>'[3]別表_個別勤務状況（1～20）'!$U$13</f>
        <v>#N/A</v>
      </c>
      <c r="YY13" s="400" t="e">
        <f>'[3]別表_個別勤務状況（1～20）'!$V$13</f>
        <v>#N/A</v>
      </c>
      <c r="YZ13" s="401" t="e">
        <f>'[3]別表_個別勤務状況（1～20）'!$W$13</f>
        <v>#N/A</v>
      </c>
      <c r="ZA13" s="402" t="e">
        <f>'[3]別表_個別勤務状況（1～20）'!$X$13</f>
        <v>#N/A</v>
      </c>
      <c r="ZB13" s="405" t="e">
        <f>'[3]別表_個別勤務状況（1～20）'!$Y$13</f>
        <v>#N/A</v>
      </c>
      <c r="ZC13" s="401" t="e">
        <f>'[3]別表_個別勤務状況（1～20）'!$Z$13</f>
        <v>#N/A</v>
      </c>
      <c r="ZD13" s="402" t="e">
        <f>'[3]別表_個別勤務状況（1～20）'!$AA$13</f>
        <v>#N/A</v>
      </c>
      <c r="ZE13" s="400" t="e">
        <f>'[3]別表_個別勤務状況（1～20）'!$AB$13</f>
        <v>#N/A</v>
      </c>
      <c r="ZF13" s="401" t="str">
        <f>'[3]別表_個別勤務状況（1～20）'!$AC$13</f>
        <v>0</v>
      </c>
      <c r="ZG13" s="402" t="e">
        <f>'[3]別表_個別勤務状況（1～20）'!$AD$13</f>
        <v>#VALUE!</v>
      </c>
      <c r="ZH13" s="869" t="s">
        <v>321</v>
      </c>
      <c r="ZI13" s="870"/>
      <c r="ZJ13" s="871"/>
      <c r="ZK13" s="883"/>
      <c r="ZL13" s="869" t="s">
        <v>322</v>
      </c>
      <c r="ZM13" s="870"/>
      <c r="ZN13" s="871"/>
      <c r="ZO13" s="883"/>
      <c r="ZP13" s="869" t="s">
        <v>323</v>
      </c>
      <c r="ZQ13" s="870"/>
      <c r="ZR13" s="871"/>
      <c r="ZS13" s="883"/>
      <c r="ZT13" s="869" t="s">
        <v>324</v>
      </c>
      <c r="ZU13" s="870"/>
      <c r="ZV13" s="871"/>
      <c r="ZW13" s="883"/>
      <c r="ZX13" s="869" t="s">
        <v>325</v>
      </c>
      <c r="ZY13" s="871"/>
      <c r="ZZ13" s="895" t="s">
        <v>326</v>
      </c>
      <c r="AAA13" s="896"/>
      <c r="AAB13" s="897"/>
      <c r="AAC13" s="869" t="s">
        <v>327</v>
      </c>
      <c r="AAD13" s="870"/>
      <c r="AAE13" s="870"/>
      <c r="AAF13" s="871"/>
      <c r="AAG13" s="369"/>
      <c r="AAH13" s="460" t="s">
        <v>294</v>
      </c>
      <c r="AAI13" s="893" t="s">
        <v>295</v>
      </c>
      <c r="AAJ13" s="894"/>
      <c r="AAK13" s="893" t="s">
        <v>296</v>
      </c>
      <c r="AAL13" s="894"/>
      <c r="AAM13" s="893" t="s">
        <v>319</v>
      </c>
      <c r="AAN13" s="894"/>
      <c r="AAO13" s="893" t="s">
        <v>320</v>
      </c>
      <c r="AAP13" s="894"/>
      <c r="AAQ13" s="400" t="e">
        <f>'[3]別表_個別勤務状況（1～20）'!$G$13</f>
        <v>#N/A</v>
      </c>
      <c r="AAR13" s="401" t="e">
        <f>'[3]別表_個別勤務状況（1～20）'!$H$13</f>
        <v>#N/A</v>
      </c>
      <c r="AAS13" s="402" t="e">
        <f>'[3]別表_個別勤務状況（1～20）'!$I$13</f>
        <v>#N/A</v>
      </c>
      <c r="AAT13" s="400" t="e">
        <f>'[3]別表_個別勤務状況（1～20）'!$J$13</f>
        <v>#N/A</v>
      </c>
      <c r="AAU13" s="403" t="e">
        <f>'[3]別表_個別勤務状況（1～20）'!$K$13</f>
        <v>#N/A</v>
      </c>
      <c r="AAV13" s="402" t="e">
        <f>'[3]別表_個別勤務状況（1～20）'!$L$13</f>
        <v>#N/A</v>
      </c>
      <c r="AAW13" s="400" t="e">
        <f>'[3]別表_個別勤務状況（1～20）'!$M$13</f>
        <v>#N/A</v>
      </c>
      <c r="AAX13" s="401" t="e">
        <f>'[3]別表_個別勤務状況（1～20）'!$N$13</f>
        <v>#N/A</v>
      </c>
      <c r="AAY13" s="402" t="e">
        <f>'[3]別表_個別勤務状況（1～20）'!$O$13</f>
        <v>#N/A</v>
      </c>
      <c r="AAZ13" s="400" t="e">
        <f>'[3]別表_個別勤務状況（1～20）'!$P$13</f>
        <v>#N/A</v>
      </c>
      <c r="ABA13" s="401" t="str">
        <f>'[3]別表_個別勤務状況（1～20）'!$Q$13</f>
        <v>0</v>
      </c>
      <c r="ABB13" s="402" t="e">
        <f>'[3]別表_個別勤務状況（1～20）'!$R$13</f>
        <v>#VALUE!</v>
      </c>
      <c r="ABC13" s="400" t="e">
        <f>'[3]別表_個別勤務状況（1～20）'!$S$13</f>
        <v>#N/A</v>
      </c>
      <c r="ABD13" s="401" t="e">
        <f>'[3]別表_個別勤務状況（1～20）'!$T$13</f>
        <v>#N/A</v>
      </c>
      <c r="ABE13" s="402" t="e">
        <f>'[3]別表_個別勤務状況（1～20）'!$U$13</f>
        <v>#N/A</v>
      </c>
      <c r="ABF13" s="400" t="e">
        <f>'[3]別表_個別勤務状況（1～20）'!$V$13</f>
        <v>#N/A</v>
      </c>
      <c r="ABG13" s="401" t="e">
        <f>'[3]別表_個別勤務状況（1～20）'!$W$13</f>
        <v>#N/A</v>
      </c>
      <c r="ABH13" s="402" t="e">
        <f>'[3]別表_個別勤務状況（1～20）'!$X$13</f>
        <v>#N/A</v>
      </c>
      <c r="ABI13" s="405" t="e">
        <f>'[3]別表_個別勤務状況（1～20）'!$Y$13</f>
        <v>#N/A</v>
      </c>
      <c r="ABJ13" s="401" t="e">
        <f>'[3]別表_個別勤務状況（1～20）'!$Z$13</f>
        <v>#N/A</v>
      </c>
      <c r="ABK13" s="402" t="e">
        <f>'[3]別表_個別勤務状況（1～20）'!$AA$13</f>
        <v>#N/A</v>
      </c>
      <c r="ABL13" s="400" t="e">
        <f>'[3]別表_個別勤務状況（1～20）'!$AB$13</f>
        <v>#N/A</v>
      </c>
      <c r="ABM13" s="401" t="str">
        <f>'[3]別表_個別勤務状況（1～20）'!$AC$13</f>
        <v>0</v>
      </c>
      <c r="ABN13" s="402" t="e">
        <f>'[3]別表_個別勤務状況（1～20）'!$AD$13</f>
        <v>#VALUE!</v>
      </c>
      <c r="ABO13" s="869" t="s">
        <v>321</v>
      </c>
      <c r="ABP13" s="870"/>
      <c r="ABQ13" s="871"/>
      <c r="ABR13" s="883"/>
      <c r="ABS13" s="869" t="s">
        <v>322</v>
      </c>
      <c r="ABT13" s="870"/>
      <c r="ABU13" s="871"/>
      <c r="ABV13" s="883"/>
      <c r="ABW13" s="869" t="s">
        <v>323</v>
      </c>
      <c r="ABX13" s="870"/>
      <c r="ABY13" s="871"/>
      <c r="ABZ13" s="883"/>
      <c r="ACA13" s="869" t="s">
        <v>324</v>
      </c>
      <c r="ACB13" s="870"/>
      <c r="ACC13" s="871"/>
      <c r="ACD13" s="883"/>
      <c r="ACE13" s="869" t="s">
        <v>325</v>
      </c>
      <c r="ACF13" s="871"/>
      <c r="ACG13" s="895" t="s">
        <v>326</v>
      </c>
      <c r="ACH13" s="896"/>
      <c r="ACI13" s="897"/>
      <c r="ACJ13" s="869" t="s">
        <v>327</v>
      </c>
      <c r="ACK13" s="870"/>
      <c r="ACL13" s="870"/>
      <c r="ACM13" s="871"/>
      <c r="ACN13" s="369"/>
      <c r="ACO13" s="460" t="s">
        <v>294</v>
      </c>
      <c r="ACP13" s="893" t="s">
        <v>295</v>
      </c>
      <c r="ACQ13" s="894"/>
      <c r="ACR13" s="893" t="s">
        <v>296</v>
      </c>
      <c r="ACS13" s="894"/>
      <c r="ACT13" s="893" t="s">
        <v>319</v>
      </c>
      <c r="ACU13" s="894"/>
      <c r="ACV13" s="893" t="s">
        <v>320</v>
      </c>
      <c r="ACW13" s="894"/>
      <c r="ACX13" s="400" t="e">
        <f>'[3]別表_個別勤務状況（1～20）'!$G$13</f>
        <v>#N/A</v>
      </c>
      <c r="ACY13" s="401" t="e">
        <f>'[3]別表_個別勤務状況（1～20）'!$H$13</f>
        <v>#N/A</v>
      </c>
      <c r="ACZ13" s="402" t="e">
        <f>'[3]別表_個別勤務状況（1～20）'!$I$13</f>
        <v>#N/A</v>
      </c>
      <c r="ADA13" s="400" t="e">
        <f>'[3]別表_個別勤務状況（1～20）'!$J$13</f>
        <v>#N/A</v>
      </c>
      <c r="ADB13" s="403" t="e">
        <f>'[3]別表_個別勤務状況（1～20）'!$K$13</f>
        <v>#N/A</v>
      </c>
      <c r="ADC13" s="402" t="e">
        <f>'[3]別表_個別勤務状況（1～20）'!$L$13</f>
        <v>#N/A</v>
      </c>
      <c r="ADD13" s="400" t="e">
        <f>'[3]別表_個別勤務状況（1～20）'!$M$13</f>
        <v>#N/A</v>
      </c>
      <c r="ADE13" s="401" t="e">
        <f>'[3]別表_個別勤務状況（1～20）'!$N$13</f>
        <v>#N/A</v>
      </c>
      <c r="ADF13" s="402" t="e">
        <f>'[3]別表_個別勤務状況（1～20）'!$O$13</f>
        <v>#N/A</v>
      </c>
      <c r="ADG13" s="400" t="e">
        <f>'[3]別表_個別勤務状況（1～20）'!$P$13</f>
        <v>#N/A</v>
      </c>
      <c r="ADH13" s="401" t="str">
        <f>'[3]別表_個別勤務状況（1～20）'!$Q$13</f>
        <v>0</v>
      </c>
      <c r="ADI13" s="402" t="e">
        <f>'[3]別表_個別勤務状況（1～20）'!$R$13</f>
        <v>#VALUE!</v>
      </c>
      <c r="ADJ13" s="400" t="e">
        <f>'[3]別表_個別勤務状況（1～20）'!$S$13</f>
        <v>#N/A</v>
      </c>
      <c r="ADK13" s="401" t="e">
        <f>'[3]別表_個別勤務状況（1～20）'!$T$13</f>
        <v>#N/A</v>
      </c>
      <c r="ADL13" s="402" t="e">
        <f>'[3]別表_個別勤務状況（1～20）'!$U$13</f>
        <v>#N/A</v>
      </c>
      <c r="ADM13" s="400" t="e">
        <f>'[3]別表_個別勤務状況（1～20）'!$V$13</f>
        <v>#N/A</v>
      </c>
      <c r="ADN13" s="401" t="e">
        <f>'[3]別表_個別勤務状況（1～20）'!$W$13</f>
        <v>#N/A</v>
      </c>
      <c r="ADO13" s="402" t="e">
        <f>'[3]別表_個別勤務状況（1～20）'!$X$13</f>
        <v>#N/A</v>
      </c>
      <c r="ADP13" s="405" t="e">
        <f>'[3]別表_個別勤務状況（1～20）'!$Y$13</f>
        <v>#N/A</v>
      </c>
      <c r="ADQ13" s="401" t="e">
        <f>'[3]別表_個別勤務状況（1～20）'!$Z$13</f>
        <v>#N/A</v>
      </c>
      <c r="ADR13" s="402" t="e">
        <f>'[3]別表_個別勤務状況（1～20）'!$AA$13</f>
        <v>#N/A</v>
      </c>
      <c r="ADS13" s="400" t="e">
        <f>'[3]別表_個別勤務状況（1～20）'!$AB$13</f>
        <v>#N/A</v>
      </c>
      <c r="ADT13" s="401" t="str">
        <f>'[3]別表_個別勤務状況（1～20）'!$AC$13</f>
        <v>0</v>
      </c>
      <c r="ADU13" s="402" t="e">
        <f>'[3]別表_個別勤務状況（1～20）'!$AD$13</f>
        <v>#VALUE!</v>
      </c>
      <c r="ADV13" s="869" t="s">
        <v>321</v>
      </c>
      <c r="ADW13" s="870"/>
      <c r="ADX13" s="871"/>
      <c r="ADY13" s="883"/>
      <c r="ADZ13" s="869" t="s">
        <v>322</v>
      </c>
      <c r="AEA13" s="870"/>
      <c r="AEB13" s="871"/>
      <c r="AEC13" s="883"/>
      <c r="AED13" s="869" t="s">
        <v>323</v>
      </c>
      <c r="AEE13" s="870"/>
      <c r="AEF13" s="871"/>
      <c r="AEG13" s="883"/>
      <c r="AEH13" s="869" t="s">
        <v>324</v>
      </c>
      <c r="AEI13" s="870"/>
      <c r="AEJ13" s="871"/>
      <c r="AEK13" s="883"/>
      <c r="AEL13" s="869" t="s">
        <v>325</v>
      </c>
      <c r="AEM13" s="871"/>
      <c r="AEN13" s="895" t="s">
        <v>326</v>
      </c>
      <c r="AEO13" s="896"/>
      <c r="AEP13" s="897"/>
      <c r="AEQ13" s="869" t="s">
        <v>327</v>
      </c>
      <c r="AER13" s="870"/>
      <c r="AES13" s="870"/>
      <c r="AET13" s="871"/>
      <c r="AEU13" s="369"/>
      <c r="AEV13" s="460" t="s">
        <v>294</v>
      </c>
      <c r="AEW13" s="893" t="s">
        <v>295</v>
      </c>
      <c r="AEX13" s="894"/>
      <c r="AEY13" s="893" t="s">
        <v>296</v>
      </c>
      <c r="AEZ13" s="894"/>
      <c r="AFA13" s="893" t="s">
        <v>319</v>
      </c>
      <c r="AFB13" s="894"/>
      <c r="AFC13" s="893" t="s">
        <v>320</v>
      </c>
      <c r="AFD13" s="894"/>
      <c r="AFE13" s="400" t="e">
        <f>'[3]別表_個別勤務状況（1～20）'!$G$13</f>
        <v>#N/A</v>
      </c>
      <c r="AFF13" s="401" t="e">
        <f>'[3]別表_個別勤務状況（1～20）'!$H$13</f>
        <v>#N/A</v>
      </c>
      <c r="AFG13" s="402" t="e">
        <f>'[3]別表_個別勤務状況（1～20）'!$I$13</f>
        <v>#N/A</v>
      </c>
      <c r="AFH13" s="400" t="e">
        <f>'[3]別表_個別勤務状況（1～20）'!$J$13</f>
        <v>#N/A</v>
      </c>
      <c r="AFI13" s="403" t="e">
        <f>'[3]別表_個別勤務状況（1～20）'!$K$13</f>
        <v>#N/A</v>
      </c>
      <c r="AFJ13" s="402" t="e">
        <f>'[3]別表_個別勤務状況（1～20）'!$L$13</f>
        <v>#N/A</v>
      </c>
      <c r="AFK13" s="400" t="e">
        <f>'[3]別表_個別勤務状況（1～20）'!$M$13</f>
        <v>#N/A</v>
      </c>
      <c r="AFL13" s="401" t="e">
        <f>'[3]別表_個別勤務状況（1～20）'!$N$13</f>
        <v>#N/A</v>
      </c>
      <c r="AFM13" s="402" t="e">
        <f>'[3]別表_個別勤務状況（1～20）'!$O$13</f>
        <v>#N/A</v>
      </c>
      <c r="AFN13" s="400" t="e">
        <f>'[3]別表_個別勤務状況（1～20）'!$P$13</f>
        <v>#N/A</v>
      </c>
      <c r="AFO13" s="401" t="str">
        <f>'[3]別表_個別勤務状況（1～20）'!$Q$13</f>
        <v>0</v>
      </c>
      <c r="AFP13" s="402" t="e">
        <f>'[3]別表_個別勤務状況（1～20）'!$R$13</f>
        <v>#VALUE!</v>
      </c>
      <c r="AFQ13" s="400" t="e">
        <f>'[3]別表_個別勤務状況（1～20）'!$S$13</f>
        <v>#N/A</v>
      </c>
      <c r="AFR13" s="401" t="e">
        <f>'[3]別表_個別勤務状況（1～20）'!$T$13</f>
        <v>#N/A</v>
      </c>
      <c r="AFS13" s="402" t="e">
        <f>'[3]別表_個別勤務状況（1～20）'!$U$13</f>
        <v>#N/A</v>
      </c>
      <c r="AFT13" s="400" t="e">
        <f>'[3]別表_個別勤務状況（1～20）'!$V$13</f>
        <v>#N/A</v>
      </c>
      <c r="AFU13" s="401" t="e">
        <f>'[3]別表_個別勤務状況（1～20）'!$W$13</f>
        <v>#N/A</v>
      </c>
      <c r="AFV13" s="402" t="e">
        <f>'[3]別表_個別勤務状況（1～20）'!$X$13</f>
        <v>#N/A</v>
      </c>
      <c r="AFW13" s="405" t="e">
        <f>'[3]別表_個別勤務状況（1～20）'!$Y$13</f>
        <v>#N/A</v>
      </c>
      <c r="AFX13" s="401" t="e">
        <f>'[3]別表_個別勤務状況（1～20）'!$Z$13</f>
        <v>#N/A</v>
      </c>
      <c r="AFY13" s="402" t="e">
        <f>'[3]別表_個別勤務状況（1～20）'!$AA$13</f>
        <v>#N/A</v>
      </c>
      <c r="AFZ13" s="400" t="e">
        <f>'[3]別表_個別勤務状況（1～20）'!$AB$13</f>
        <v>#N/A</v>
      </c>
      <c r="AGA13" s="401" t="str">
        <f>'[3]別表_個別勤務状況（1～20）'!$AC$13</f>
        <v>0</v>
      </c>
      <c r="AGB13" s="402" t="e">
        <f>'[3]別表_個別勤務状況（1～20）'!$AD$13</f>
        <v>#VALUE!</v>
      </c>
      <c r="AGC13" s="869" t="s">
        <v>321</v>
      </c>
      <c r="AGD13" s="870"/>
      <c r="AGE13" s="871"/>
      <c r="AGF13" s="883"/>
      <c r="AGG13" s="869" t="s">
        <v>322</v>
      </c>
      <c r="AGH13" s="870"/>
      <c r="AGI13" s="871"/>
      <c r="AGJ13" s="883"/>
      <c r="AGK13" s="869" t="s">
        <v>323</v>
      </c>
      <c r="AGL13" s="870"/>
      <c r="AGM13" s="871"/>
      <c r="AGN13" s="883"/>
      <c r="AGO13" s="869" t="s">
        <v>324</v>
      </c>
      <c r="AGP13" s="870"/>
      <c r="AGQ13" s="871"/>
      <c r="AGR13" s="883"/>
      <c r="AGS13" s="869" t="s">
        <v>325</v>
      </c>
      <c r="AGT13" s="871"/>
      <c r="AGU13" s="895" t="s">
        <v>326</v>
      </c>
      <c r="AGV13" s="896"/>
      <c r="AGW13" s="897"/>
      <c r="AGX13" s="869" t="s">
        <v>327</v>
      </c>
      <c r="AGY13" s="870"/>
      <c r="AGZ13" s="870"/>
      <c r="AHA13" s="871"/>
      <c r="AHB13" s="369"/>
      <c r="AHC13" s="460" t="s">
        <v>294</v>
      </c>
      <c r="AHD13" s="893" t="s">
        <v>295</v>
      </c>
      <c r="AHE13" s="894"/>
      <c r="AHF13" s="893" t="s">
        <v>296</v>
      </c>
      <c r="AHG13" s="894"/>
      <c r="AHH13" s="893" t="s">
        <v>319</v>
      </c>
      <c r="AHI13" s="894"/>
      <c r="AHJ13" s="893" t="s">
        <v>320</v>
      </c>
      <c r="AHK13" s="894"/>
      <c r="AHL13" s="400" t="e">
        <f>'[3]別表_個別勤務状況（1～20）'!$G$13</f>
        <v>#N/A</v>
      </c>
      <c r="AHM13" s="401" t="e">
        <f>'[3]別表_個別勤務状況（1～20）'!$H$13</f>
        <v>#N/A</v>
      </c>
      <c r="AHN13" s="402" t="e">
        <f>'[3]別表_個別勤務状況（1～20）'!$I$13</f>
        <v>#N/A</v>
      </c>
      <c r="AHO13" s="400" t="e">
        <f>'[3]別表_個別勤務状況（1～20）'!$J$13</f>
        <v>#N/A</v>
      </c>
      <c r="AHP13" s="403" t="e">
        <f>'[3]別表_個別勤務状況（1～20）'!$K$13</f>
        <v>#N/A</v>
      </c>
      <c r="AHQ13" s="402" t="e">
        <f>'[3]別表_個別勤務状況（1～20）'!$L$13</f>
        <v>#N/A</v>
      </c>
      <c r="AHR13" s="400" t="e">
        <f>'[3]別表_個別勤務状況（1～20）'!$M$13</f>
        <v>#N/A</v>
      </c>
      <c r="AHS13" s="401" t="e">
        <f>'[3]別表_個別勤務状況（1～20）'!$N$13</f>
        <v>#N/A</v>
      </c>
      <c r="AHT13" s="402" t="e">
        <f>'[3]別表_個別勤務状況（1～20）'!$O$13</f>
        <v>#N/A</v>
      </c>
      <c r="AHU13" s="400" t="e">
        <f>'[3]別表_個別勤務状況（1～20）'!$P$13</f>
        <v>#N/A</v>
      </c>
      <c r="AHV13" s="401" t="str">
        <f>'[3]別表_個別勤務状況（1～20）'!$Q$13</f>
        <v>0</v>
      </c>
      <c r="AHW13" s="402" t="e">
        <f>'[3]別表_個別勤務状況（1～20）'!$R$13</f>
        <v>#VALUE!</v>
      </c>
      <c r="AHX13" s="400" t="e">
        <f>'[3]別表_個別勤務状況（1～20）'!$S$13</f>
        <v>#N/A</v>
      </c>
      <c r="AHY13" s="401" t="e">
        <f>'[3]別表_個別勤務状況（1～20）'!$T$13</f>
        <v>#N/A</v>
      </c>
      <c r="AHZ13" s="402" t="e">
        <f>'[3]別表_個別勤務状況（1～20）'!$U$13</f>
        <v>#N/A</v>
      </c>
      <c r="AIA13" s="400" t="e">
        <f>'[3]別表_個別勤務状況（1～20）'!$V$13</f>
        <v>#N/A</v>
      </c>
      <c r="AIB13" s="401" t="e">
        <f>'[3]別表_個別勤務状況（1～20）'!$W$13</f>
        <v>#N/A</v>
      </c>
      <c r="AIC13" s="402" t="e">
        <f>'[3]別表_個別勤務状況（1～20）'!$X$13</f>
        <v>#N/A</v>
      </c>
      <c r="AID13" s="405" t="e">
        <f>'[3]別表_個別勤務状況（1～20）'!$Y$13</f>
        <v>#N/A</v>
      </c>
      <c r="AIE13" s="401" t="e">
        <f>'[3]別表_個別勤務状況（1～20）'!$Z$13</f>
        <v>#N/A</v>
      </c>
      <c r="AIF13" s="402" t="e">
        <f>'[3]別表_個別勤務状況（1～20）'!$AA$13</f>
        <v>#N/A</v>
      </c>
      <c r="AIG13" s="400" t="e">
        <f>'[3]別表_個別勤務状況（1～20）'!$AB$13</f>
        <v>#N/A</v>
      </c>
      <c r="AIH13" s="401" t="str">
        <f>'[3]別表_個別勤務状況（1～20）'!$AC$13</f>
        <v>0</v>
      </c>
      <c r="AII13" s="402" t="e">
        <f>'[3]別表_個別勤務状況（1～20）'!$AD$13</f>
        <v>#VALUE!</v>
      </c>
      <c r="AIJ13" s="869" t="s">
        <v>321</v>
      </c>
      <c r="AIK13" s="870"/>
      <c r="AIL13" s="871"/>
      <c r="AIM13" s="883"/>
      <c r="AIN13" s="869" t="s">
        <v>322</v>
      </c>
      <c r="AIO13" s="870"/>
      <c r="AIP13" s="871"/>
      <c r="AIQ13" s="883"/>
      <c r="AIR13" s="869" t="s">
        <v>323</v>
      </c>
      <c r="AIS13" s="870"/>
      <c r="AIT13" s="871"/>
      <c r="AIU13" s="883"/>
      <c r="AIV13" s="869" t="s">
        <v>324</v>
      </c>
      <c r="AIW13" s="870"/>
      <c r="AIX13" s="871"/>
      <c r="AIY13" s="883"/>
      <c r="AIZ13" s="869" t="s">
        <v>325</v>
      </c>
      <c r="AJA13" s="871"/>
      <c r="AJB13" s="895" t="s">
        <v>326</v>
      </c>
      <c r="AJC13" s="896"/>
      <c r="AJD13" s="897"/>
      <c r="AJE13" s="869" t="s">
        <v>327</v>
      </c>
      <c r="AJF13" s="870"/>
      <c r="AJG13" s="870"/>
      <c r="AJH13" s="871"/>
      <c r="AJI13" s="369"/>
      <c r="AJJ13" s="460" t="s">
        <v>294</v>
      </c>
      <c r="AJK13" s="893" t="s">
        <v>295</v>
      </c>
      <c r="AJL13" s="894"/>
      <c r="AJM13" s="893" t="s">
        <v>296</v>
      </c>
      <c r="AJN13" s="894"/>
      <c r="AJO13" s="893" t="s">
        <v>319</v>
      </c>
      <c r="AJP13" s="894"/>
      <c r="AJQ13" s="893" t="s">
        <v>320</v>
      </c>
      <c r="AJR13" s="894"/>
      <c r="AJS13" s="400" t="e">
        <f>'[3]別表_個別勤務状況（1～20）'!$G$13</f>
        <v>#N/A</v>
      </c>
      <c r="AJT13" s="401" t="e">
        <f>'[3]別表_個別勤務状況（1～20）'!$H$13</f>
        <v>#N/A</v>
      </c>
      <c r="AJU13" s="402" t="e">
        <f>'[3]別表_個別勤務状況（1～20）'!$I$13</f>
        <v>#N/A</v>
      </c>
      <c r="AJV13" s="400" t="e">
        <f>'[3]別表_個別勤務状況（1～20）'!$J$13</f>
        <v>#N/A</v>
      </c>
      <c r="AJW13" s="403" t="e">
        <f>'[3]別表_個別勤務状況（1～20）'!$K$13</f>
        <v>#N/A</v>
      </c>
      <c r="AJX13" s="402" t="e">
        <f>'[3]別表_個別勤務状況（1～20）'!$L$13</f>
        <v>#N/A</v>
      </c>
      <c r="AJY13" s="400" t="e">
        <f>'[3]別表_個別勤務状況（1～20）'!$M$13</f>
        <v>#N/A</v>
      </c>
      <c r="AJZ13" s="401" t="e">
        <f>'[3]別表_個別勤務状況（1～20）'!$N$13</f>
        <v>#N/A</v>
      </c>
      <c r="AKA13" s="402" t="e">
        <f>'[3]別表_個別勤務状況（1～20）'!$O$13</f>
        <v>#N/A</v>
      </c>
      <c r="AKB13" s="400" t="e">
        <f>'[3]別表_個別勤務状況（1～20）'!$P$13</f>
        <v>#N/A</v>
      </c>
      <c r="AKC13" s="401" t="str">
        <f>'[3]別表_個別勤務状況（1～20）'!$Q$13</f>
        <v>0</v>
      </c>
      <c r="AKD13" s="402" t="e">
        <f>'[3]別表_個別勤務状況（1～20）'!$R$13</f>
        <v>#VALUE!</v>
      </c>
      <c r="AKE13" s="400" t="e">
        <f>'[3]別表_個別勤務状況（1～20）'!$S$13</f>
        <v>#N/A</v>
      </c>
      <c r="AKF13" s="401" t="e">
        <f>'[3]別表_個別勤務状況（1～20）'!$T$13</f>
        <v>#N/A</v>
      </c>
      <c r="AKG13" s="402" t="e">
        <f>'[3]別表_個別勤務状況（1～20）'!$U$13</f>
        <v>#N/A</v>
      </c>
      <c r="AKH13" s="400" t="e">
        <f>'[3]別表_個別勤務状況（1～20）'!$V$13</f>
        <v>#N/A</v>
      </c>
      <c r="AKI13" s="401" t="e">
        <f>'[3]別表_個別勤務状況（1～20）'!$W$13</f>
        <v>#N/A</v>
      </c>
      <c r="AKJ13" s="402" t="e">
        <f>'[3]別表_個別勤務状況（1～20）'!$X$13</f>
        <v>#N/A</v>
      </c>
      <c r="AKK13" s="405" t="e">
        <f>'[3]別表_個別勤務状況（1～20）'!$Y$13</f>
        <v>#N/A</v>
      </c>
      <c r="AKL13" s="401" t="e">
        <f>'[3]別表_個別勤務状況（1～20）'!$Z$13</f>
        <v>#N/A</v>
      </c>
      <c r="AKM13" s="402" t="e">
        <f>'[3]別表_個別勤務状況（1～20）'!$AA$13</f>
        <v>#N/A</v>
      </c>
      <c r="AKN13" s="400" t="e">
        <f>'[3]別表_個別勤務状況（1～20）'!$AB$13</f>
        <v>#N/A</v>
      </c>
      <c r="AKO13" s="401" t="str">
        <f>'[3]別表_個別勤務状況（1～20）'!$AC$13</f>
        <v>0</v>
      </c>
      <c r="AKP13" s="402" t="e">
        <f>'[3]別表_個別勤務状況（1～20）'!$AD$13</f>
        <v>#VALUE!</v>
      </c>
      <c r="AKQ13" s="869" t="s">
        <v>321</v>
      </c>
      <c r="AKR13" s="870"/>
      <c r="AKS13" s="871"/>
      <c r="AKT13" s="883"/>
      <c r="AKU13" s="869" t="s">
        <v>322</v>
      </c>
      <c r="AKV13" s="870"/>
      <c r="AKW13" s="871"/>
      <c r="AKX13" s="883"/>
      <c r="AKY13" s="869" t="s">
        <v>323</v>
      </c>
      <c r="AKZ13" s="870"/>
      <c r="ALA13" s="871"/>
      <c r="ALB13" s="883"/>
      <c r="ALC13" s="869" t="s">
        <v>324</v>
      </c>
      <c r="ALD13" s="870"/>
      <c r="ALE13" s="871"/>
      <c r="ALF13" s="883"/>
      <c r="ALG13" s="869" t="s">
        <v>325</v>
      </c>
      <c r="ALH13" s="871"/>
      <c r="ALI13" s="895" t="s">
        <v>326</v>
      </c>
      <c r="ALJ13" s="896"/>
      <c r="ALK13" s="897"/>
      <c r="ALL13" s="869" t="s">
        <v>327</v>
      </c>
      <c r="ALM13" s="870"/>
      <c r="ALN13" s="870"/>
      <c r="ALO13" s="871"/>
      <c r="ALP13" s="369"/>
      <c r="ALQ13" s="460" t="s">
        <v>294</v>
      </c>
      <c r="ALR13" s="893" t="s">
        <v>295</v>
      </c>
      <c r="ALS13" s="894"/>
      <c r="ALT13" s="893" t="s">
        <v>296</v>
      </c>
      <c r="ALU13" s="894"/>
      <c r="ALV13" s="893" t="s">
        <v>319</v>
      </c>
      <c r="ALW13" s="894"/>
      <c r="ALX13" s="893" t="s">
        <v>320</v>
      </c>
      <c r="ALY13" s="894"/>
      <c r="ALZ13" s="400" t="e">
        <f>'[3]別表_個別勤務状況（1～20）'!$G$13</f>
        <v>#N/A</v>
      </c>
      <c r="AMA13" s="401" t="e">
        <f>'[3]別表_個別勤務状況（1～20）'!$H$13</f>
        <v>#N/A</v>
      </c>
      <c r="AMB13" s="402" t="e">
        <f>'[3]別表_個別勤務状況（1～20）'!$I$13</f>
        <v>#N/A</v>
      </c>
      <c r="AMC13" s="400" t="e">
        <f>'[3]別表_個別勤務状況（1～20）'!$J$13</f>
        <v>#N/A</v>
      </c>
      <c r="AMD13" s="403" t="e">
        <f>'[3]別表_個別勤務状況（1～20）'!$K$13</f>
        <v>#N/A</v>
      </c>
      <c r="AME13" s="402" t="e">
        <f>'[3]別表_個別勤務状況（1～20）'!$L$13</f>
        <v>#N/A</v>
      </c>
      <c r="AMF13" s="400" t="e">
        <f>'[3]別表_個別勤務状況（1～20）'!$M$13</f>
        <v>#N/A</v>
      </c>
      <c r="AMG13" s="401" t="e">
        <f>'[3]別表_個別勤務状況（1～20）'!$N$13</f>
        <v>#N/A</v>
      </c>
      <c r="AMH13" s="402" t="e">
        <f>'[3]別表_個別勤務状況（1～20）'!$O$13</f>
        <v>#N/A</v>
      </c>
      <c r="AMI13" s="400" t="e">
        <f>'[3]別表_個別勤務状況（1～20）'!$P$13</f>
        <v>#N/A</v>
      </c>
      <c r="AMJ13" s="401" t="str">
        <f>'[3]別表_個別勤務状況（1～20）'!$Q$13</f>
        <v>0</v>
      </c>
      <c r="AMK13" s="402" t="e">
        <f>'[3]別表_個別勤務状況（1～20）'!$R$13</f>
        <v>#VALUE!</v>
      </c>
      <c r="AML13" s="400" t="e">
        <f>'[3]別表_個別勤務状況（1～20）'!$S$13</f>
        <v>#N/A</v>
      </c>
      <c r="AMM13" s="401" t="e">
        <f>'[3]別表_個別勤務状況（1～20）'!$T$13</f>
        <v>#N/A</v>
      </c>
      <c r="AMN13" s="402" t="e">
        <f>'[3]別表_個別勤務状況（1～20）'!$U$13</f>
        <v>#N/A</v>
      </c>
      <c r="AMO13" s="400" t="e">
        <f>'[3]別表_個別勤務状況（1～20）'!$V$13</f>
        <v>#N/A</v>
      </c>
      <c r="AMP13" s="401" t="e">
        <f>'[3]別表_個別勤務状況（1～20）'!$W$13</f>
        <v>#N/A</v>
      </c>
      <c r="AMQ13" s="402" t="e">
        <f>'[3]別表_個別勤務状況（1～20）'!$X$13</f>
        <v>#N/A</v>
      </c>
      <c r="AMR13" s="405" t="e">
        <f>'[3]別表_個別勤務状況（1～20）'!$Y$13</f>
        <v>#N/A</v>
      </c>
      <c r="AMS13" s="401" t="e">
        <f>'[3]別表_個別勤務状況（1～20）'!$Z$13</f>
        <v>#N/A</v>
      </c>
      <c r="AMT13" s="402" t="e">
        <f>'[3]別表_個別勤務状況（1～20）'!$AA$13</f>
        <v>#N/A</v>
      </c>
      <c r="AMU13" s="400" t="e">
        <f>'[3]別表_個別勤務状況（1～20）'!$AB$13</f>
        <v>#N/A</v>
      </c>
      <c r="AMV13" s="401" t="str">
        <f>'[3]別表_個別勤務状況（1～20）'!$AC$13</f>
        <v>0</v>
      </c>
      <c r="AMW13" s="402" t="e">
        <f>'[3]別表_個別勤務状況（1～20）'!$AD$13</f>
        <v>#VALUE!</v>
      </c>
      <c r="AMX13" s="869" t="s">
        <v>321</v>
      </c>
      <c r="AMY13" s="870"/>
      <c r="AMZ13" s="871"/>
      <c r="ANA13" s="883"/>
      <c r="ANB13" s="869" t="s">
        <v>322</v>
      </c>
      <c r="ANC13" s="870"/>
      <c r="AND13" s="871"/>
      <c r="ANE13" s="883"/>
      <c r="ANF13" s="869" t="s">
        <v>323</v>
      </c>
      <c r="ANG13" s="870"/>
      <c r="ANH13" s="871"/>
      <c r="ANI13" s="883"/>
      <c r="ANJ13" s="869" t="s">
        <v>324</v>
      </c>
      <c r="ANK13" s="870"/>
      <c r="ANL13" s="871"/>
      <c r="ANM13" s="883"/>
      <c r="ANN13" s="869" t="s">
        <v>325</v>
      </c>
      <c r="ANO13" s="871"/>
      <c r="ANP13" s="895" t="s">
        <v>326</v>
      </c>
      <c r="ANQ13" s="896"/>
      <c r="ANR13" s="897"/>
      <c r="ANS13" s="869" t="s">
        <v>327</v>
      </c>
      <c r="ANT13" s="870"/>
      <c r="ANU13" s="870"/>
      <c r="ANV13" s="871"/>
      <c r="ANW13" s="369"/>
      <c r="ANX13" s="460" t="s">
        <v>294</v>
      </c>
      <c r="ANY13" s="893" t="s">
        <v>295</v>
      </c>
      <c r="ANZ13" s="894"/>
      <c r="AOA13" s="893" t="s">
        <v>296</v>
      </c>
      <c r="AOB13" s="894"/>
      <c r="AOC13" s="893" t="s">
        <v>319</v>
      </c>
      <c r="AOD13" s="894"/>
      <c r="AOE13" s="893" t="s">
        <v>320</v>
      </c>
      <c r="AOF13" s="894"/>
      <c r="AOG13" s="400" t="e">
        <f>'[3]別表_個別勤務状況（1～20）'!$G$13</f>
        <v>#N/A</v>
      </c>
      <c r="AOH13" s="401" t="e">
        <f>'[3]別表_個別勤務状況（1～20）'!$H$13</f>
        <v>#N/A</v>
      </c>
      <c r="AOI13" s="402" t="e">
        <f>'[3]別表_個別勤務状況（1～20）'!$I$13</f>
        <v>#N/A</v>
      </c>
      <c r="AOJ13" s="400" t="e">
        <f>'[3]別表_個別勤務状況（1～20）'!$J$13</f>
        <v>#N/A</v>
      </c>
      <c r="AOK13" s="403" t="e">
        <f>'[3]別表_個別勤務状況（1～20）'!$K$13</f>
        <v>#N/A</v>
      </c>
      <c r="AOL13" s="402" t="e">
        <f>'[3]別表_個別勤務状況（1～20）'!$L$13</f>
        <v>#N/A</v>
      </c>
      <c r="AOM13" s="400" t="e">
        <f>'[3]別表_個別勤務状況（1～20）'!$M$13</f>
        <v>#N/A</v>
      </c>
      <c r="AON13" s="401" t="e">
        <f>'[3]別表_個別勤務状況（1～20）'!$N$13</f>
        <v>#N/A</v>
      </c>
      <c r="AOO13" s="402" t="e">
        <f>'[3]別表_個別勤務状況（1～20）'!$O$13</f>
        <v>#N/A</v>
      </c>
      <c r="AOP13" s="400" t="e">
        <f>'[3]別表_個別勤務状況（1～20）'!$P$13</f>
        <v>#N/A</v>
      </c>
      <c r="AOQ13" s="401" t="str">
        <f>'[3]別表_個別勤務状況（1～20）'!$Q$13</f>
        <v>0</v>
      </c>
      <c r="AOR13" s="402" t="e">
        <f>'[3]別表_個別勤務状況（1～20）'!$R$13</f>
        <v>#VALUE!</v>
      </c>
      <c r="AOS13" s="400" t="e">
        <f>'[3]別表_個別勤務状況（1～20）'!$S$13</f>
        <v>#N/A</v>
      </c>
      <c r="AOT13" s="401" t="e">
        <f>'[3]別表_個別勤務状況（1～20）'!$T$13</f>
        <v>#N/A</v>
      </c>
      <c r="AOU13" s="402" t="e">
        <f>'[3]別表_個別勤務状況（1～20）'!$U$13</f>
        <v>#N/A</v>
      </c>
      <c r="AOV13" s="400" t="e">
        <f>'[3]別表_個別勤務状況（1～20）'!$V$13</f>
        <v>#N/A</v>
      </c>
      <c r="AOW13" s="401" t="e">
        <f>'[3]別表_個別勤務状況（1～20）'!$W$13</f>
        <v>#N/A</v>
      </c>
      <c r="AOX13" s="402" t="e">
        <f>'[3]別表_個別勤務状況（1～20）'!$X$13</f>
        <v>#N/A</v>
      </c>
      <c r="AOY13" s="405" t="e">
        <f>'[3]別表_個別勤務状況（1～20）'!$Y$13</f>
        <v>#N/A</v>
      </c>
      <c r="AOZ13" s="401" t="e">
        <f>'[3]別表_個別勤務状況（1～20）'!$Z$13</f>
        <v>#N/A</v>
      </c>
      <c r="APA13" s="402" t="e">
        <f>'[3]別表_個別勤務状況（1～20）'!$AA$13</f>
        <v>#N/A</v>
      </c>
      <c r="APB13" s="400" t="e">
        <f>'[3]別表_個別勤務状況（1～20）'!$AB$13</f>
        <v>#N/A</v>
      </c>
      <c r="APC13" s="401" t="str">
        <f>'[3]別表_個別勤務状況（1～20）'!$AC$13</f>
        <v>0</v>
      </c>
      <c r="APD13" s="402" t="e">
        <f>'[3]別表_個別勤務状況（1～20）'!$AD$13</f>
        <v>#VALUE!</v>
      </c>
      <c r="APE13" s="869" t="s">
        <v>321</v>
      </c>
      <c r="APF13" s="870"/>
      <c r="APG13" s="871"/>
      <c r="APH13" s="883"/>
      <c r="API13" s="869" t="s">
        <v>322</v>
      </c>
      <c r="APJ13" s="870"/>
      <c r="APK13" s="871"/>
      <c r="APL13" s="883"/>
      <c r="APM13" s="869" t="s">
        <v>323</v>
      </c>
      <c r="APN13" s="870"/>
      <c r="APO13" s="871"/>
      <c r="APP13" s="883"/>
      <c r="APQ13" s="869" t="s">
        <v>324</v>
      </c>
      <c r="APR13" s="870"/>
      <c r="APS13" s="871"/>
      <c r="APT13" s="883"/>
      <c r="APU13" s="869" t="s">
        <v>325</v>
      </c>
      <c r="APV13" s="871"/>
      <c r="APW13" s="895" t="s">
        <v>326</v>
      </c>
      <c r="APX13" s="896"/>
      <c r="APY13" s="897"/>
      <c r="APZ13" s="869" t="s">
        <v>327</v>
      </c>
      <c r="AQA13" s="870"/>
      <c r="AQB13" s="870"/>
      <c r="AQC13" s="871"/>
      <c r="AQD13" s="369"/>
      <c r="AQE13" s="460" t="s">
        <v>294</v>
      </c>
      <c r="AQF13" s="893" t="s">
        <v>295</v>
      </c>
      <c r="AQG13" s="894"/>
      <c r="AQH13" s="893" t="s">
        <v>296</v>
      </c>
      <c r="AQI13" s="894"/>
      <c r="AQJ13" s="893" t="s">
        <v>319</v>
      </c>
      <c r="AQK13" s="894"/>
      <c r="AQL13" s="893" t="s">
        <v>320</v>
      </c>
      <c r="AQM13" s="894"/>
      <c r="AQN13" s="400" t="e">
        <f>'[3]別表_個別勤務状況（1～20）'!$G$13</f>
        <v>#N/A</v>
      </c>
      <c r="AQO13" s="401" t="e">
        <f>'[3]別表_個別勤務状況（1～20）'!$H$13</f>
        <v>#N/A</v>
      </c>
      <c r="AQP13" s="402" t="e">
        <f>'[3]別表_個別勤務状況（1～20）'!$I$13</f>
        <v>#N/A</v>
      </c>
      <c r="AQQ13" s="400" t="e">
        <f>'[3]別表_個別勤務状況（1～20）'!$J$13</f>
        <v>#N/A</v>
      </c>
      <c r="AQR13" s="403" t="e">
        <f>'[3]別表_個別勤務状況（1～20）'!$K$13</f>
        <v>#N/A</v>
      </c>
      <c r="AQS13" s="402" t="e">
        <f>'[3]別表_個別勤務状況（1～20）'!$L$13</f>
        <v>#N/A</v>
      </c>
      <c r="AQT13" s="400" t="e">
        <f>'[3]別表_個別勤務状況（1～20）'!$M$13</f>
        <v>#N/A</v>
      </c>
      <c r="AQU13" s="401" t="e">
        <f>'[3]別表_個別勤務状況（1～20）'!$N$13</f>
        <v>#N/A</v>
      </c>
      <c r="AQV13" s="402" t="e">
        <f>'[3]別表_個別勤務状況（1～20）'!$O$13</f>
        <v>#N/A</v>
      </c>
      <c r="AQW13" s="400" t="e">
        <f>'[3]別表_個別勤務状況（1～20）'!$P$13</f>
        <v>#N/A</v>
      </c>
      <c r="AQX13" s="401" t="str">
        <f>'[3]別表_個別勤務状況（1～20）'!$Q$13</f>
        <v>0</v>
      </c>
      <c r="AQY13" s="402" t="e">
        <f>'[3]別表_個別勤務状況（1～20）'!$R$13</f>
        <v>#VALUE!</v>
      </c>
      <c r="AQZ13" s="400" t="e">
        <f>'[3]別表_個別勤務状況（1～20）'!$S$13</f>
        <v>#N/A</v>
      </c>
      <c r="ARA13" s="401" t="e">
        <f>'[3]別表_個別勤務状況（1～20）'!$T$13</f>
        <v>#N/A</v>
      </c>
      <c r="ARB13" s="402" t="e">
        <f>'[3]別表_個別勤務状況（1～20）'!$U$13</f>
        <v>#N/A</v>
      </c>
      <c r="ARC13" s="400" t="e">
        <f>'[3]別表_個別勤務状況（1～20）'!$V$13</f>
        <v>#N/A</v>
      </c>
      <c r="ARD13" s="401" t="e">
        <f>'[3]別表_個別勤務状況（1～20）'!$W$13</f>
        <v>#N/A</v>
      </c>
      <c r="ARE13" s="402" t="e">
        <f>'[3]別表_個別勤務状況（1～20）'!$X$13</f>
        <v>#N/A</v>
      </c>
      <c r="ARF13" s="405" t="e">
        <f>'[3]別表_個別勤務状況（1～20）'!$Y$13</f>
        <v>#N/A</v>
      </c>
      <c r="ARG13" s="401" t="e">
        <f>'[3]別表_個別勤務状況（1～20）'!$Z$13</f>
        <v>#N/A</v>
      </c>
      <c r="ARH13" s="402" t="e">
        <f>'[3]別表_個別勤務状況（1～20）'!$AA$13</f>
        <v>#N/A</v>
      </c>
      <c r="ARI13" s="400" t="e">
        <f>'[3]別表_個別勤務状況（1～20）'!$AB$13</f>
        <v>#N/A</v>
      </c>
      <c r="ARJ13" s="401" t="str">
        <f>'[3]別表_個別勤務状況（1～20）'!$AC$13</f>
        <v>0</v>
      </c>
      <c r="ARK13" s="402" t="e">
        <f>'[3]別表_個別勤務状況（1～20）'!$AD$13</f>
        <v>#VALUE!</v>
      </c>
      <c r="ARL13" s="869" t="s">
        <v>321</v>
      </c>
      <c r="ARM13" s="870"/>
      <c r="ARN13" s="871"/>
      <c r="ARO13" s="883"/>
      <c r="ARP13" s="869" t="s">
        <v>322</v>
      </c>
      <c r="ARQ13" s="870"/>
      <c r="ARR13" s="871"/>
      <c r="ARS13" s="883"/>
      <c r="ART13" s="869" t="s">
        <v>323</v>
      </c>
      <c r="ARU13" s="870"/>
      <c r="ARV13" s="871"/>
      <c r="ARW13" s="883"/>
      <c r="ARX13" s="869" t="s">
        <v>324</v>
      </c>
      <c r="ARY13" s="870"/>
      <c r="ARZ13" s="871"/>
      <c r="ASA13" s="883"/>
      <c r="ASB13" s="869" t="s">
        <v>325</v>
      </c>
      <c r="ASC13" s="871"/>
      <c r="ASD13" s="895" t="s">
        <v>326</v>
      </c>
      <c r="ASE13" s="896"/>
      <c r="ASF13" s="897"/>
      <c r="ASG13" s="869" t="s">
        <v>327</v>
      </c>
      <c r="ASH13" s="870"/>
      <c r="ASI13" s="870"/>
      <c r="ASJ13" s="871"/>
    </row>
    <row r="14" spans="1:1180" ht="15" hidden="1" customHeight="1">
      <c r="A14" s="369"/>
      <c r="B14" s="370"/>
      <c r="C14" s="411"/>
      <c r="D14" s="411"/>
      <c r="E14" s="411"/>
      <c r="F14" s="411"/>
      <c r="G14" s="411"/>
      <c r="H14" s="411"/>
      <c r="I14" s="411"/>
      <c r="J14" s="411"/>
      <c r="K14" s="408" t="e">
        <f>'別表_個別勤務状況（1～20）'!$G$14</f>
        <v>#N/A</v>
      </c>
      <c r="L14" s="408" t="e">
        <f>'別表_個別勤務状況（1～20）'!$H$14</f>
        <v>#N/A</v>
      </c>
      <c r="M14" s="402"/>
      <c r="N14" s="408" t="e">
        <f>'別表_個別勤務状況（1～20）'!$J$14</f>
        <v>#N/A</v>
      </c>
      <c r="O14" s="408" t="e">
        <f>'別表_個別勤務状況（1～20）'!$K$14</f>
        <v>#N/A</v>
      </c>
      <c r="P14" s="402"/>
      <c r="Q14" s="408" t="e">
        <f>'別表_個別勤務状況（1～20）'!$M$14</f>
        <v>#N/A</v>
      </c>
      <c r="R14" s="408" t="e">
        <f>'別表_個別勤務状況（1～20）'!$N$14</f>
        <v>#N/A</v>
      </c>
      <c r="S14" s="402"/>
      <c r="T14" s="408" t="e">
        <f>'別表_個別勤務状況（1～20）'!$P$14</f>
        <v>#N/A</v>
      </c>
      <c r="U14" s="408" t="e">
        <f>'別表_個別勤務状況（1～20）'!$Q$14</f>
        <v>#VALUE!</v>
      </c>
      <c r="V14" s="402"/>
      <c r="W14" s="408" t="e">
        <f>'別表_個別勤務状況（1～20）'!$S$14</f>
        <v>#N/A</v>
      </c>
      <c r="X14" s="408" t="e">
        <f>'別表_個別勤務状況（1～20）'!$T$14</f>
        <v>#N/A</v>
      </c>
      <c r="Y14" s="402"/>
      <c r="Z14" s="408" t="e">
        <f>'別表_個別勤務状況（1～20）'!$V$14</f>
        <v>#N/A</v>
      </c>
      <c r="AA14" s="408" t="e">
        <f>'別表_個別勤務状況（1～20）'!$W$14</f>
        <v>#N/A</v>
      </c>
      <c r="AB14" s="402"/>
      <c r="AC14" s="408" t="e">
        <f>'別表_個別勤務状況（1～20）'!$Y$14</f>
        <v>#N/A</v>
      </c>
      <c r="AD14" s="408" t="e">
        <f>'別表_個別勤務状況（1～20）'!$Z$14</f>
        <v>#N/A</v>
      </c>
      <c r="AE14" s="402"/>
      <c r="AF14" s="408" t="e">
        <f>'別表_個別勤務状況（1～20）'!$AB$14</f>
        <v>#N/A</v>
      </c>
      <c r="AG14" s="408" t="e">
        <f>'別表_個別勤務状況（1～20）'!$AC$14</f>
        <v>#VALUE!</v>
      </c>
      <c r="AH14" s="402"/>
      <c r="AI14" s="412"/>
      <c r="AJ14" s="413"/>
      <c r="AK14" s="409"/>
      <c r="AL14" s="410"/>
      <c r="AM14" s="412"/>
      <c r="AN14" s="413"/>
      <c r="AO14" s="409"/>
      <c r="AP14" s="410"/>
      <c r="AQ14" s="412"/>
      <c r="AR14" s="413"/>
      <c r="AS14" s="409"/>
      <c r="AT14" s="410"/>
      <c r="AU14" s="412"/>
      <c r="AV14" s="413"/>
      <c r="AW14" s="413"/>
      <c r="AX14" s="410"/>
      <c r="AY14" s="414"/>
      <c r="AZ14" s="414"/>
      <c r="BA14" s="415"/>
      <c r="BB14" s="407"/>
      <c r="BC14" s="407"/>
      <c r="BD14" s="412"/>
      <c r="BE14" s="413"/>
      <c r="BF14" s="413"/>
      <c r="BG14" s="409"/>
      <c r="BH14" s="369"/>
      <c r="BI14" s="426"/>
      <c r="BJ14" s="420"/>
      <c r="BK14" s="420"/>
      <c r="BL14" s="420"/>
      <c r="BM14" s="420"/>
      <c r="BN14" s="420"/>
      <c r="BO14" s="420"/>
      <c r="BP14" s="420"/>
      <c r="BQ14" s="420"/>
      <c r="BR14" s="408" t="e">
        <f>'別表_個別勤務状況（1～20）'!$G$14</f>
        <v>#N/A</v>
      </c>
      <c r="BS14" s="408" t="e">
        <f>'別表_個別勤務状況（1～20）'!$H$14</f>
        <v>#N/A</v>
      </c>
      <c r="BT14" s="402"/>
      <c r="BU14" s="408" t="e">
        <f>'別表_個別勤務状況（1～20）'!$J$14</f>
        <v>#N/A</v>
      </c>
      <c r="BV14" s="408" t="e">
        <f>'別表_個別勤務状況（1～20）'!$K$14</f>
        <v>#N/A</v>
      </c>
      <c r="BW14" s="402"/>
      <c r="BX14" s="408" t="e">
        <f>'別表_個別勤務状況（1～20）'!$M$14</f>
        <v>#N/A</v>
      </c>
      <c r="BY14" s="408" t="e">
        <f>'別表_個別勤務状況（1～20）'!$N$14</f>
        <v>#N/A</v>
      </c>
      <c r="BZ14" s="402"/>
      <c r="CA14" s="408" t="e">
        <f>'別表_個別勤務状況（1～20）'!$P$14</f>
        <v>#N/A</v>
      </c>
      <c r="CB14" s="408" t="e">
        <f>'別表_個別勤務状況（1～20）'!$Q$14</f>
        <v>#VALUE!</v>
      </c>
      <c r="CC14" s="402"/>
      <c r="CD14" s="408" t="e">
        <f>'別表_個別勤務状況（1～20）'!$S$14</f>
        <v>#N/A</v>
      </c>
      <c r="CE14" s="408" t="e">
        <f>'別表_個別勤務状況（1～20）'!$T$14</f>
        <v>#N/A</v>
      </c>
      <c r="CF14" s="402"/>
      <c r="CG14" s="408" t="e">
        <f>'別表_個別勤務状況（1～20）'!$V$14</f>
        <v>#N/A</v>
      </c>
      <c r="CH14" s="408" t="e">
        <f>'別表_個別勤務状況（1～20）'!$W$14</f>
        <v>#N/A</v>
      </c>
      <c r="CI14" s="402"/>
      <c r="CJ14" s="408" t="e">
        <f>'別表_個別勤務状況（1～20）'!$Y$14</f>
        <v>#N/A</v>
      </c>
      <c r="CK14" s="408" t="e">
        <f>'別表_個別勤務状況（1～20）'!$Z$14</f>
        <v>#N/A</v>
      </c>
      <c r="CL14" s="402"/>
      <c r="CM14" s="408" t="e">
        <f>'別表_個別勤務状況（1～20）'!$AB$14</f>
        <v>#N/A</v>
      </c>
      <c r="CN14" s="408" t="e">
        <f>'別表_個別勤務状況（1～20）'!$AC$14</f>
        <v>#VALUE!</v>
      </c>
      <c r="CO14" s="402"/>
      <c r="CP14" s="417"/>
      <c r="CQ14" s="418"/>
      <c r="CR14" s="419"/>
      <c r="CS14" s="423"/>
      <c r="CT14" s="417"/>
      <c r="CU14" s="418"/>
      <c r="CV14" s="419"/>
      <c r="CW14" s="423"/>
      <c r="CX14" s="417"/>
      <c r="CY14" s="418"/>
      <c r="CZ14" s="419"/>
      <c r="DA14" s="423"/>
      <c r="DB14" s="417"/>
      <c r="DC14" s="418"/>
      <c r="DD14" s="418"/>
      <c r="DE14" s="423"/>
      <c r="DF14" s="421"/>
      <c r="DG14" s="421"/>
      <c r="DH14" s="422"/>
      <c r="DI14" s="425"/>
      <c r="DJ14" s="425"/>
      <c r="DK14" s="417"/>
      <c r="DL14" s="418"/>
      <c r="DM14" s="418"/>
      <c r="DN14" s="419"/>
      <c r="DO14" s="369"/>
      <c r="DP14" s="426"/>
      <c r="DQ14" s="420"/>
      <c r="DR14" s="420"/>
      <c r="DS14" s="420"/>
      <c r="DT14" s="420"/>
      <c r="DU14" s="420"/>
      <c r="DV14" s="420"/>
      <c r="DW14" s="420"/>
      <c r="DX14" s="420"/>
      <c r="DY14" s="408" t="e">
        <f>'別表_個別勤務状況（1～20）'!$G$14</f>
        <v>#N/A</v>
      </c>
      <c r="DZ14" s="408" t="e">
        <f>'別表_個別勤務状況（1～20）'!$H$14</f>
        <v>#N/A</v>
      </c>
      <c r="EA14" s="402"/>
      <c r="EB14" s="408" t="e">
        <f>'別表_個別勤務状況（1～20）'!$J$14</f>
        <v>#N/A</v>
      </c>
      <c r="EC14" s="408" t="e">
        <f>'別表_個別勤務状況（1～20）'!$K$14</f>
        <v>#N/A</v>
      </c>
      <c r="ED14" s="402"/>
      <c r="EE14" s="408" t="e">
        <f>'別表_個別勤務状況（1～20）'!$M$14</f>
        <v>#N/A</v>
      </c>
      <c r="EF14" s="408" t="e">
        <f>'別表_個別勤務状況（1～20）'!$N$14</f>
        <v>#N/A</v>
      </c>
      <c r="EG14" s="402"/>
      <c r="EH14" s="408" t="e">
        <f>'別表_個別勤務状況（1～20）'!$P$14</f>
        <v>#N/A</v>
      </c>
      <c r="EI14" s="408" t="e">
        <f>'別表_個別勤務状況（1～20）'!$Q$14</f>
        <v>#VALUE!</v>
      </c>
      <c r="EJ14" s="402"/>
      <c r="EK14" s="408" t="e">
        <f>'別表_個別勤務状況（1～20）'!$S$14</f>
        <v>#N/A</v>
      </c>
      <c r="EL14" s="408" t="e">
        <f>'別表_個別勤務状況（1～20）'!$T$14</f>
        <v>#N/A</v>
      </c>
      <c r="EM14" s="402"/>
      <c r="EN14" s="408" t="e">
        <f>'別表_個別勤務状況（1～20）'!$V$14</f>
        <v>#N/A</v>
      </c>
      <c r="EO14" s="408" t="e">
        <f>'別表_個別勤務状況（1～20）'!$W$14</f>
        <v>#N/A</v>
      </c>
      <c r="EP14" s="402"/>
      <c r="EQ14" s="408" t="e">
        <f>'別表_個別勤務状況（1～20）'!$Y$14</f>
        <v>#N/A</v>
      </c>
      <c r="ER14" s="408" t="e">
        <f>'別表_個別勤務状況（1～20）'!$Z$14</f>
        <v>#N/A</v>
      </c>
      <c r="ES14" s="402"/>
      <c r="ET14" s="408" t="e">
        <f>'別表_個別勤務状況（1～20）'!$AB$14</f>
        <v>#N/A</v>
      </c>
      <c r="EU14" s="408" t="e">
        <f>'別表_個別勤務状況（1～20）'!$AC$14</f>
        <v>#VALUE!</v>
      </c>
      <c r="EV14" s="402"/>
      <c r="EW14" s="417"/>
      <c r="EX14" s="418"/>
      <c r="EY14" s="419"/>
      <c r="EZ14" s="423"/>
      <c r="FA14" s="417"/>
      <c r="FB14" s="418"/>
      <c r="FC14" s="419"/>
      <c r="FD14" s="423"/>
      <c r="FE14" s="417"/>
      <c r="FF14" s="418"/>
      <c r="FG14" s="419"/>
      <c r="FH14" s="423"/>
      <c r="FI14" s="417"/>
      <c r="FJ14" s="418"/>
      <c r="FK14" s="418"/>
      <c r="FL14" s="423"/>
      <c r="FM14" s="421"/>
      <c r="FN14" s="421"/>
      <c r="FO14" s="422"/>
      <c r="FP14" s="425"/>
      <c r="FQ14" s="425"/>
      <c r="FR14" s="417"/>
      <c r="FS14" s="418"/>
      <c r="FT14" s="418"/>
      <c r="FU14" s="419"/>
      <c r="FV14" s="369"/>
      <c r="FW14" s="426"/>
      <c r="FX14" s="420"/>
      <c r="FY14" s="420"/>
      <c r="FZ14" s="420"/>
      <c r="GA14" s="420"/>
      <c r="GB14" s="420"/>
      <c r="GC14" s="420"/>
      <c r="GD14" s="420"/>
      <c r="GE14" s="420"/>
      <c r="GF14" s="408" t="e">
        <f>'別表_個別勤務状況（1～20）'!$G$14</f>
        <v>#N/A</v>
      </c>
      <c r="GG14" s="408" t="e">
        <f>'別表_個別勤務状況（1～20）'!$H$14</f>
        <v>#N/A</v>
      </c>
      <c r="GH14" s="402"/>
      <c r="GI14" s="408" t="e">
        <f>'別表_個別勤務状況（1～20）'!$J$14</f>
        <v>#N/A</v>
      </c>
      <c r="GJ14" s="408" t="e">
        <f>'別表_個別勤務状況（1～20）'!$K$14</f>
        <v>#N/A</v>
      </c>
      <c r="GK14" s="402"/>
      <c r="GL14" s="408" t="e">
        <f>'別表_個別勤務状況（1～20）'!$M$14</f>
        <v>#N/A</v>
      </c>
      <c r="GM14" s="408" t="e">
        <f>'別表_個別勤務状況（1～20）'!$N$14</f>
        <v>#N/A</v>
      </c>
      <c r="GN14" s="402"/>
      <c r="GO14" s="408" t="e">
        <f>'別表_個別勤務状況（1～20）'!$P$14</f>
        <v>#N/A</v>
      </c>
      <c r="GP14" s="408" t="e">
        <f>'別表_個別勤務状況（1～20）'!$Q$14</f>
        <v>#VALUE!</v>
      </c>
      <c r="GQ14" s="402"/>
      <c r="GR14" s="408" t="e">
        <f>'別表_個別勤務状況（1～20）'!$S$14</f>
        <v>#N/A</v>
      </c>
      <c r="GS14" s="408" t="e">
        <f>'別表_個別勤務状況（1～20）'!$T$14</f>
        <v>#N/A</v>
      </c>
      <c r="GT14" s="402"/>
      <c r="GU14" s="408" t="e">
        <f>'別表_個別勤務状況（1～20）'!$V$14</f>
        <v>#N/A</v>
      </c>
      <c r="GV14" s="408" t="e">
        <f>'別表_個別勤務状況（1～20）'!$W$14</f>
        <v>#N/A</v>
      </c>
      <c r="GW14" s="402"/>
      <c r="GX14" s="408" t="e">
        <f>'別表_個別勤務状況（1～20）'!$Y$14</f>
        <v>#N/A</v>
      </c>
      <c r="GY14" s="408" t="e">
        <f>'別表_個別勤務状況（1～20）'!$Z$14</f>
        <v>#N/A</v>
      </c>
      <c r="GZ14" s="402"/>
      <c r="HA14" s="408" t="e">
        <f>'別表_個別勤務状況（1～20）'!$AB$14</f>
        <v>#N/A</v>
      </c>
      <c r="HB14" s="408" t="e">
        <f>'別表_個別勤務状況（1～20）'!$AC$14</f>
        <v>#VALUE!</v>
      </c>
      <c r="HC14" s="402"/>
      <c r="HD14" s="417"/>
      <c r="HE14" s="418"/>
      <c r="HF14" s="419"/>
      <c r="HG14" s="423"/>
      <c r="HH14" s="417"/>
      <c r="HI14" s="418"/>
      <c r="HJ14" s="419"/>
      <c r="HK14" s="423"/>
      <c r="HL14" s="417"/>
      <c r="HM14" s="418"/>
      <c r="HN14" s="419"/>
      <c r="HO14" s="423"/>
      <c r="HP14" s="417"/>
      <c r="HQ14" s="418"/>
      <c r="HR14" s="418"/>
      <c r="HS14" s="423"/>
      <c r="HT14" s="421"/>
      <c r="HU14" s="421"/>
      <c r="HV14" s="422"/>
      <c r="HW14" s="425"/>
      <c r="HX14" s="425"/>
      <c r="HY14" s="417"/>
      <c r="HZ14" s="418"/>
      <c r="IA14" s="418"/>
      <c r="IB14" s="419"/>
      <c r="IC14" s="369"/>
      <c r="ID14" s="426"/>
      <c r="IE14" s="420"/>
      <c r="IF14" s="420"/>
      <c r="IG14" s="420"/>
      <c r="IH14" s="420"/>
      <c r="II14" s="420"/>
      <c r="IJ14" s="420"/>
      <c r="IK14" s="420"/>
      <c r="IL14" s="420"/>
      <c r="IM14" s="408" t="e">
        <f>'別表_個別勤務状況（1～20）'!$G$14</f>
        <v>#N/A</v>
      </c>
      <c r="IN14" s="408" t="e">
        <f>'別表_個別勤務状況（1～20）'!$H$14</f>
        <v>#N/A</v>
      </c>
      <c r="IO14" s="402"/>
      <c r="IP14" s="408" t="e">
        <f>'別表_個別勤務状況（1～20）'!$J$14</f>
        <v>#N/A</v>
      </c>
      <c r="IQ14" s="408" t="e">
        <f>'別表_個別勤務状況（1～20）'!$K$14</f>
        <v>#N/A</v>
      </c>
      <c r="IR14" s="402"/>
      <c r="IS14" s="408" t="e">
        <f>'別表_個別勤務状況（1～20）'!$M$14</f>
        <v>#N/A</v>
      </c>
      <c r="IT14" s="408" t="e">
        <f>'別表_個別勤務状況（1～20）'!$N$14</f>
        <v>#N/A</v>
      </c>
      <c r="IU14" s="402"/>
      <c r="IV14" s="408" t="e">
        <f>'別表_個別勤務状況（1～20）'!$P$14</f>
        <v>#N/A</v>
      </c>
      <c r="IW14" s="408" t="e">
        <f>'別表_個別勤務状況（1～20）'!$Q$14</f>
        <v>#VALUE!</v>
      </c>
      <c r="IX14" s="402"/>
      <c r="IY14" s="408" t="e">
        <f>'別表_個別勤務状況（1～20）'!$S$14</f>
        <v>#N/A</v>
      </c>
      <c r="IZ14" s="408" t="e">
        <f>'別表_個別勤務状況（1～20）'!$T$14</f>
        <v>#N/A</v>
      </c>
      <c r="JA14" s="402"/>
      <c r="JB14" s="408" t="e">
        <f>'別表_個別勤務状況（1～20）'!$V$14</f>
        <v>#N/A</v>
      </c>
      <c r="JC14" s="408" t="e">
        <f>'別表_個別勤務状況（1～20）'!$W$14</f>
        <v>#N/A</v>
      </c>
      <c r="JD14" s="402"/>
      <c r="JE14" s="408" t="e">
        <f>'別表_個別勤務状況（1～20）'!$Y$14</f>
        <v>#N/A</v>
      </c>
      <c r="JF14" s="408" t="e">
        <f>'別表_個別勤務状況（1～20）'!$Z$14</f>
        <v>#N/A</v>
      </c>
      <c r="JG14" s="402"/>
      <c r="JH14" s="408" t="e">
        <f>'別表_個別勤務状況（1～20）'!$AB$14</f>
        <v>#N/A</v>
      </c>
      <c r="JI14" s="408" t="e">
        <f>'別表_個別勤務状況（1～20）'!$AC$14</f>
        <v>#VALUE!</v>
      </c>
      <c r="JJ14" s="402"/>
      <c r="JK14" s="417"/>
      <c r="JL14" s="418"/>
      <c r="JM14" s="419"/>
      <c r="JN14" s="423"/>
      <c r="JO14" s="417"/>
      <c r="JP14" s="418"/>
      <c r="JQ14" s="419"/>
      <c r="JR14" s="423"/>
      <c r="JS14" s="417"/>
      <c r="JT14" s="418"/>
      <c r="JU14" s="419"/>
      <c r="JV14" s="423"/>
      <c r="JW14" s="417"/>
      <c r="JX14" s="418"/>
      <c r="JY14" s="418"/>
      <c r="JZ14" s="423"/>
      <c r="KA14" s="421"/>
      <c r="KB14" s="421"/>
      <c r="KC14" s="422"/>
      <c r="KD14" s="425"/>
      <c r="KE14" s="425"/>
      <c r="KF14" s="417"/>
      <c r="KG14" s="418"/>
      <c r="KH14" s="418"/>
      <c r="KI14" s="419"/>
      <c r="KJ14" s="369"/>
      <c r="KK14" s="460"/>
      <c r="KL14" s="464"/>
      <c r="KM14" s="464"/>
      <c r="KN14" s="464"/>
      <c r="KO14" s="464"/>
      <c r="KP14" s="464"/>
      <c r="KQ14" s="464"/>
      <c r="KR14" s="464"/>
      <c r="KS14" s="464"/>
      <c r="KT14" s="408" t="e">
        <f>'[3]別表_個別勤務状況（1～20）'!$G$14</f>
        <v>#N/A</v>
      </c>
      <c r="KU14" s="408" t="e">
        <f>'[3]別表_個別勤務状況（1～20）'!$H$14</f>
        <v>#N/A</v>
      </c>
      <c r="KV14" s="402"/>
      <c r="KW14" s="408" t="e">
        <f>'[3]別表_個別勤務状況（1～20）'!$J$14</f>
        <v>#N/A</v>
      </c>
      <c r="KX14" s="408" t="e">
        <f>'[3]別表_個別勤務状況（1～20）'!$K$14</f>
        <v>#N/A</v>
      </c>
      <c r="KY14" s="402"/>
      <c r="KZ14" s="408" t="e">
        <f>'[3]別表_個別勤務状況（1～20）'!$M$14</f>
        <v>#N/A</v>
      </c>
      <c r="LA14" s="408" t="e">
        <f>'[3]別表_個別勤務状況（1～20）'!$N$14</f>
        <v>#N/A</v>
      </c>
      <c r="LB14" s="402"/>
      <c r="LC14" s="408" t="e">
        <f>'[3]別表_個別勤務状況（1～20）'!$P$14</f>
        <v>#N/A</v>
      </c>
      <c r="LD14" s="408" t="e">
        <f>'[3]別表_個別勤務状況（1～20）'!$Q$14</f>
        <v>#VALUE!</v>
      </c>
      <c r="LE14" s="402"/>
      <c r="LF14" s="408" t="e">
        <f>'[3]別表_個別勤務状況（1～20）'!$S$14</f>
        <v>#N/A</v>
      </c>
      <c r="LG14" s="408" t="e">
        <f>'[3]別表_個別勤務状況（1～20）'!$T$14</f>
        <v>#N/A</v>
      </c>
      <c r="LH14" s="402"/>
      <c r="LI14" s="408" t="e">
        <f>'[3]別表_個別勤務状況（1～20）'!$V$14</f>
        <v>#N/A</v>
      </c>
      <c r="LJ14" s="408" t="e">
        <f>'[3]別表_個別勤務状況（1～20）'!$W$14</f>
        <v>#N/A</v>
      </c>
      <c r="LK14" s="402"/>
      <c r="LL14" s="408" t="e">
        <f>'[3]別表_個別勤務状況（1～20）'!$Y$14</f>
        <v>#N/A</v>
      </c>
      <c r="LM14" s="408" t="e">
        <f>'[3]別表_個別勤務状況（1～20）'!$Z$14</f>
        <v>#N/A</v>
      </c>
      <c r="LN14" s="402"/>
      <c r="LO14" s="408" t="e">
        <f>'[3]別表_個別勤務状況（1～20）'!$AB$14</f>
        <v>#N/A</v>
      </c>
      <c r="LP14" s="408" t="e">
        <f>'[3]別表_個別勤務状況（1～20）'!$AC$14</f>
        <v>#VALUE!</v>
      </c>
      <c r="LQ14" s="402"/>
      <c r="LR14" s="456"/>
      <c r="LS14" s="457"/>
      <c r="LT14" s="458"/>
      <c r="LU14" s="459"/>
      <c r="LV14" s="456"/>
      <c r="LW14" s="457"/>
      <c r="LX14" s="458"/>
      <c r="LY14" s="459"/>
      <c r="LZ14" s="456"/>
      <c r="MA14" s="457"/>
      <c r="MB14" s="458"/>
      <c r="MC14" s="459"/>
      <c r="MD14" s="456"/>
      <c r="ME14" s="457"/>
      <c r="MF14" s="457"/>
      <c r="MG14" s="459"/>
      <c r="MH14" s="463"/>
      <c r="MI14" s="463"/>
      <c r="MJ14" s="461"/>
      <c r="MK14" s="462"/>
      <c r="ML14" s="462"/>
      <c r="MM14" s="456"/>
      <c r="MN14" s="457"/>
      <c r="MO14" s="457"/>
      <c r="MP14" s="458"/>
      <c r="MQ14" s="369"/>
      <c r="MR14" s="460"/>
      <c r="MS14" s="464"/>
      <c r="MT14" s="464"/>
      <c r="MU14" s="464"/>
      <c r="MV14" s="464"/>
      <c r="MW14" s="464"/>
      <c r="MX14" s="464"/>
      <c r="MY14" s="464"/>
      <c r="MZ14" s="464"/>
      <c r="NA14" s="408" t="e">
        <f>'[3]別表_個別勤務状況（1～20）'!$G$14</f>
        <v>#N/A</v>
      </c>
      <c r="NB14" s="408" t="e">
        <f>'[3]別表_個別勤務状況（1～20）'!$H$14</f>
        <v>#N/A</v>
      </c>
      <c r="NC14" s="402"/>
      <c r="ND14" s="408" t="e">
        <f>'[3]別表_個別勤務状況（1～20）'!$J$14</f>
        <v>#N/A</v>
      </c>
      <c r="NE14" s="408" t="e">
        <f>'[3]別表_個別勤務状況（1～20）'!$K$14</f>
        <v>#N/A</v>
      </c>
      <c r="NF14" s="402"/>
      <c r="NG14" s="408" t="e">
        <f>'[3]別表_個別勤務状況（1～20）'!$M$14</f>
        <v>#N/A</v>
      </c>
      <c r="NH14" s="408" t="e">
        <f>'[3]別表_個別勤務状況（1～20）'!$N$14</f>
        <v>#N/A</v>
      </c>
      <c r="NI14" s="402"/>
      <c r="NJ14" s="408" t="e">
        <f>'[3]別表_個別勤務状況（1～20）'!$P$14</f>
        <v>#N/A</v>
      </c>
      <c r="NK14" s="408" t="e">
        <f>'[3]別表_個別勤務状況（1～20）'!$Q$14</f>
        <v>#VALUE!</v>
      </c>
      <c r="NL14" s="402"/>
      <c r="NM14" s="408" t="e">
        <f>'[3]別表_個別勤務状況（1～20）'!$S$14</f>
        <v>#N/A</v>
      </c>
      <c r="NN14" s="408" t="e">
        <f>'[3]別表_個別勤務状況（1～20）'!$T$14</f>
        <v>#N/A</v>
      </c>
      <c r="NO14" s="402"/>
      <c r="NP14" s="408" t="e">
        <f>'[3]別表_個別勤務状況（1～20）'!$V$14</f>
        <v>#N/A</v>
      </c>
      <c r="NQ14" s="408" t="e">
        <f>'[3]別表_個別勤務状況（1～20）'!$W$14</f>
        <v>#N/A</v>
      </c>
      <c r="NR14" s="402"/>
      <c r="NS14" s="408" t="e">
        <f>'[3]別表_個別勤務状況（1～20）'!$Y$14</f>
        <v>#N/A</v>
      </c>
      <c r="NT14" s="408" t="e">
        <f>'[3]別表_個別勤務状況（1～20）'!$Z$14</f>
        <v>#N/A</v>
      </c>
      <c r="NU14" s="402"/>
      <c r="NV14" s="408" t="e">
        <f>'[3]別表_個別勤務状況（1～20）'!$AB$14</f>
        <v>#N/A</v>
      </c>
      <c r="NW14" s="408" t="e">
        <f>'[3]別表_個別勤務状況（1～20）'!$AC$14</f>
        <v>#VALUE!</v>
      </c>
      <c r="NX14" s="402"/>
      <c r="NY14" s="456"/>
      <c r="NZ14" s="457"/>
      <c r="OA14" s="458"/>
      <c r="OB14" s="459"/>
      <c r="OC14" s="456"/>
      <c r="OD14" s="457"/>
      <c r="OE14" s="458"/>
      <c r="OF14" s="459"/>
      <c r="OG14" s="456"/>
      <c r="OH14" s="457"/>
      <c r="OI14" s="458"/>
      <c r="OJ14" s="459"/>
      <c r="OK14" s="456"/>
      <c r="OL14" s="457"/>
      <c r="OM14" s="457"/>
      <c r="ON14" s="459"/>
      <c r="OO14" s="463"/>
      <c r="OP14" s="463"/>
      <c r="OQ14" s="461"/>
      <c r="OR14" s="462"/>
      <c r="OS14" s="462"/>
      <c r="OT14" s="456"/>
      <c r="OU14" s="457"/>
      <c r="OV14" s="457"/>
      <c r="OW14" s="458"/>
      <c r="OX14" s="369"/>
      <c r="OY14" s="460"/>
      <c r="OZ14" s="464"/>
      <c r="PA14" s="464"/>
      <c r="PB14" s="464"/>
      <c r="PC14" s="464"/>
      <c r="PD14" s="464"/>
      <c r="PE14" s="464"/>
      <c r="PF14" s="464"/>
      <c r="PG14" s="464"/>
      <c r="PH14" s="408" t="e">
        <f>'[3]別表_個別勤務状況（1～20）'!$G$14</f>
        <v>#N/A</v>
      </c>
      <c r="PI14" s="408" t="e">
        <f>'[3]別表_個別勤務状況（1～20）'!$H$14</f>
        <v>#N/A</v>
      </c>
      <c r="PJ14" s="402"/>
      <c r="PK14" s="408" t="e">
        <f>'[3]別表_個別勤務状況（1～20）'!$J$14</f>
        <v>#N/A</v>
      </c>
      <c r="PL14" s="408" t="e">
        <f>'[3]別表_個別勤務状況（1～20）'!$K$14</f>
        <v>#N/A</v>
      </c>
      <c r="PM14" s="402"/>
      <c r="PN14" s="408" t="e">
        <f>'[3]別表_個別勤務状況（1～20）'!$M$14</f>
        <v>#N/A</v>
      </c>
      <c r="PO14" s="408" t="e">
        <f>'[3]別表_個別勤務状況（1～20）'!$N$14</f>
        <v>#N/A</v>
      </c>
      <c r="PP14" s="402"/>
      <c r="PQ14" s="408" t="e">
        <f>'[3]別表_個別勤務状況（1～20）'!$P$14</f>
        <v>#N/A</v>
      </c>
      <c r="PR14" s="408" t="e">
        <f>'[3]別表_個別勤務状況（1～20）'!$Q$14</f>
        <v>#VALUE!</v>
      </c>
      <c r="PS14" s="402"/>
      <c r="PT14" s="408" t="e">
        <f>'[3]別表_個別勤務状況（1～20）'!$S$14</f>
        <v>#N/A</v>
      </c>
      <c r="PU14" s="408" t="e">
        <f>'[3]別表_個別勤務状況（1～20）'!$T$14</f>
        <v>#N/A</v>
      </c>
      <c r="PV14" s="402"/>
      <c r="PW14" s="408" t="e">
        <f>'[3]別表_個別勤務状況（1～20）'!$V$14</f>
        <v>#N/A</v>
      </c>
      <c r="PX14" s="408" t="e">
        <f>'[3]別表_個別勤務状況（1～20）'!$W$14</f>
        <v>#N/A</v>
      </c>
      <c r="PY14" s="402"/>
      <c r="PZ14" s="408" t="e">
        <f>'[3]別表_個別勤務状況（1～20）'!$Y$14</f>
        <v>#N/A</v>
      </c>
      <c r="QA14" s="408" t="e">
        <f>'[3]別表_個別勤務状況（1～20）'!$Z$14</f>
        <v>#N/A</v>
      </c>
      <c r="QB14" s="402"/>
      <c r="QC14" s="408" t="e">
        <f>'[3]別表_個別勤務状況（1～20）'!$AB$14</f>
        <v>#N/A</v>
      </c>
      <c r="QD14" s="408" t="e">
        <f>'[3]別表_個別勤務状況（1～20）'!$AC$14</f>
        <v>#VALUE!</v>
      </c>
      <c r="QE14" s="402"/>
      <c r="QF14" s="456"/>
      <c r="QG14" s="457"/>
      <c r="QH14" s="458"/>
      <c r="QI14" s="459"/>
      <c r="QJ14" s="456"/>
      <c r="QK14" s="457"/>
      <c r="QL14" s="458"/>
      <c r="QM14" s="459"/>
      <c r="QN14" s="456"/>
      <c r="QO14" s="457"/>
      <c r="QP14" s="458"/>
      <c r="QQ14" s="459"/>
      <c r="QR14" s="456"/>
      <c r="QS14" s="457"/>
      <c r="QT14" s="457"/>
      <c r="QU14" s="459"/>
      <c r="QV14" s="463"/>
      <c r="QW14" s="463"/>
      <c r="QX14" s="461"/>
      <c r="QY14" s="462"/>
      <c r="QZ14" s="462"/>
      <c r="RA14" s="456"/>
      <c r="RB14" s="457"/>
      <c r="RC14" s="457"/>
      <c r="RD14" s="458"/>
      <c r="RE14" s="369"/>
      <c r="RF14" s="460"/>
      <c r="RG14" s="464"/>
      <c r="RH14" s="464"/>
      <c r="RI14" s="464"/>
      <c r="RJ14" s="464"/>
      <c r="RK14" s="464"/>
      <c r="RL14" s="464"/>
      <c r="RM14" s="464"/>
      <c r="RN14" s="464"/>
      <c r="RO14" s="408" t="e">
        <f>'[3]別表_個別勤務状況（1～20）'!$G$14</f>
        <v>#N/A</v>
      </c>
      <c r="RP14" s="408" t="e">
        <f>'[3]別表_個別勤務状況（1～20）'!$H$14</f>
        <v>#N/A</v>
      </c>
      <c r="RQ14" s="402"/>
      <c r="RR14" s="408" t="e">
        <f>'[3]別表_個別勤務状況（1～20）'!$J$14</f>
        <v>#N/A</v>
      </c>
      <c r="RS14" s="408" t="e">
        <f>'[3]別表_個別勤務状況（1～20）'!$K$14</f>
        <v>#N/A</v>
      </c>
      <c r="RT14" s="402"/>
      <c r="RU14" s="408" t="e">
        <f>'[3]別表_個別勤務状況（1～20）'!$M$14</f>
        <v>#N/A</v>
      </c>
      <c r="RV14" s="408" t="e">
        <f>'[3]別表_個別勤務状況（1～20）'!$N$14</f>
        <v>#N/A</v>
      </c>
      <c r="RW14" s="402"/>
      <c r="RX14" s="408" t="e">
        <f>'[3]別表_個別勤務状況（1～20）'!$P$14</f>
        <v>#N/A</v>
      </c>
      <c r="RY14" s="408" t="e">
        <f>'[3]別表_個別勤務状況（1～20）'!$Q$14</f>
        <v>#VALUE!</v>
      </c>
      <c r="RZ14" s="402"/>
      <c r="SA14" s="408" t="e">
        <f>'[3]別表_個別勤務状況（1～20）'!$S$14</f>
        <v>#N/A</v>
      </c>
      <c r="SB14" s="408" t="e">
        <f>'[3]別表_個別勤務状況（1～20）'!$T$14</f>
        <v>#N/A</v>
      </c>
      <c r="SC14" s="402"/>
      <c r="SD14" s="408" t="e">
        <f>'[3]別表_個別勤務状況（1～20）'!$V$14</f>
        <v>#N/A</v>
      </c>
      <c r="SE14" s="408" t="e">
        <f>'[3]別表_個別勤務状況（1～20）'!$W$14</f>
        <v>#N/A</v>
      </c>
      <c r="SF14" s="402"/>
      <c r="SG14" s="408" t="e">
        <f>'[3]別表_個別勤務状況（1～20）'!$Y$14</f>
        <v>#N/A</v>
      </c>
      <c r="SH14" s="408" t="e">
        <f>'[3]別表_個別勤務状況（1～20）'!$Z$14</f>
        <v>#N/A</v>
      </c>
      <c r="SI14" s="402"/>
      <c r="SJ14" s="408" t="e">
        <f>'[3]別表_個別勤務状況（1～20）'!$AB$14</f>
        <v>#N/A</v>
      </c>
      <c r="SK14" s="408" t="e">
        <f>'[3]別表_個別勤務状況（1～20）'!$AC$14</f>
        <v>#VALUE!</v>
      </c>
      <c r="SL14" s="402"/>
      <c r="SM14" s="456"/>
      <c r="SN14" s="457"/>
      <c r="SO14" s="458"/>
      <c r="SP14" s="459"/>
      <c r="SQ14" s="456"/>
      <c r="SR14" s="457"/>
      <c r="SS14" s="458"/>
      <c r="ST14" s="459"/>
      <c r="SU14" s="456"/>
      <c r="SV14" s="457"/>
      <c r="SW14" s="458"/>
      <c r="SX14" s="459"/>
      <c r="SY14" s="456"/>
      <c r="SZ14" s="457"/>
      <c r="TA14" s="457"/>
      <c r="TB14" s="459"/>
      <c r="TC14" s="463"/>
      <c r="TD14" s="463"/>
      <c r="TE14" s="461"/>
      <c r="TF14" s="462"/>
      <c r="TG14" s="462"/>
      <c r="TH14" s="456"/>
      <c r="TI14" s="457"/>
      <c r="TJ14" s="457"/>
      <c r="TK14" s="458"/>
      <c r="TL14" s="369"/>
      <c r="TM14" s="460"/>
      <c r="TN14" s="464"/>
      <c r="TO14" s="464"/>
      <c r="TP14" s="464"/>
      <c r="TQ14" s="464"/>
      <c r="TR14" s="464"/>
      <c r="TS14" s="464"/>
      <c r="TT14" s="464"/>
      <c r="TU14" s="464"/>
      <c r="TV14" s="408" t="e">
        <f>'[3]別表_個別勤務状況（1～20）'!$G$14</f>
        <v>#N/A</v>
      </c>
      <c r="TW14" s="408" t="e">
        <f>'[3]別表_個別勤務状況（1～20）'!$H$14</f>
        <v>#N/A</v>
      </c>
      <c r="TX14" s="402"/>
      <c r="TY14" s="408" t="e">
        <f>'[3]別表_個別勤務状況（1～20）'!$J$14</f>
        <v>#N/A</v>
      </c>
      <c r="TZ14" s="408" t="e">
        <f>'[3]別表_個別勤務状況（1～20）'!$K$14</f>
        <v>#N/A</v>
      </c>
      <c r="UA14" s="402"/>
      <c r="UB14" s="408" t="e">
        <f>'[3]別表_個別勤務状況（1～20）'!$M$14</f>
        <v>#N/A</v>
      </c>
      <c r="UC14" s="408" t="e">
        <f>'[3]別表_個別勤務状況（1～20）'!$N$14</f>
        <v>#N/A</v>
      </c>
      <c r="UD14" s="402"/>
      <c r="UE14" s="408" t="e">
        <f>'[3]別表_個別勤務状況（1～20）'!$P$14</f>
        <v>#N/A</v>
      </c>
      <c r="UF14" s="408" t="e">
        <f>'[3]別表_個別勤務状況（1～20）'!$Q$14</f>
        <v>#VALUE!</v>
      </c>
      <c r="UG14" s="402"/>
      <c r="UH14" s="408" t="e">
        <f>'[3]別表_個別勤務状況（1～20）'!$S$14</f>
        <v>#N/A</v>
      </c>
      <c r="UI14" s="408" t="e">
        <f>'[3]別表_個別勤務状況（1～20）'!$T$14</f>
        <v>#N/A</v>
      </c>
      <c r="UJ14" s="402"/>
      <c r="UK14" s="408" t="e">
        <f>'[3]別表_個別勤務状況（1～20）'!$V$14</f>
        <v>#N/A</v>
      </c>
      <c r="UL14" s="408" t="e">
        <f>'[3]別表_個別勤務状況（1～20）'!$W$14</f>
        <v>#N/A</v>
      </c>
      <c r="UM14" s="402"/>
      <c r="UN14" s="408" t="e">
        <f>'[3]別表_個別勤務状況（1～20）'!$Y$14</f>
        <v>#N/A</v>
      </c>
      <c r="UO14" s="408" t="e">
        <f>'[3]別表_個別勤務状況（1～20）'!$Z$14</f>
        <v>#N/A</v>
      </c>
      <c r="UP14" s="402"/>
      <c r="UQ14" s="408" t="e">
        <f>'[3]別表_個別勤務状況（1～20）'!$AB$14</f>
        <v>#N/A</v>
      </c>
      <c r="UR14" s="408" t="e">
        <f>'[3]別表_個別勤務状況（1～20）'!$AC$14</f>
        <v>#VALUE!</v>
      </c>
      <c r="US14" s="402"/>
      <c r="UT14" s="456"/>
      <c r="UU14" s="457"/>
      <c r="UV14" s="458"/>
      <c r="UW14" s="459"/>
      <c r="UX14" s="456"/>
      <c r="UY14" s="457"/>
      <c r="UZ14" s="458"/>
      <c r="VA14" s="459"/>
      <c r="VB14" s="456"/>
      <c r="VC14" s="457"/>
      <c r="VD14" s="458"/>
      <c r="VE14" s="459"/>
      <c r="VF14" s="456"/>
      <c r="VG14" s="457"/>
      <c r="VH14" s="457"/>
      <c r="VI14" s="459"/>
      <c r="VJ14" s="463"/>
      <c r="VK14" s="463"/>
      <c r="VL14" s="461"/>
      <c r="VM14" s="462"/>
      <c r="VN14" s="462"/>
      <c r="VO14" s="456"/>
      <c r="VP14" s="457"/>
      <c r="VQ14" s="457"/>
      <c r="VR14" s="458"/>
      <c r="VS14" s="369"/>
      <c r="VT14" s="460"/>
      <c r="VU14" s="464"/>
      <c r="VV14" s="464"/>
      <c r="VW14" s="464"/>
      <c r="VX14" s="464"/>
      <c r="VY14" s="464"/>
      <c r="VZ14" s="464"/>
      <c r="WA14" s="464"/>
      <c r="WB14" s="464"/>
      <c r="WC14" s="408" t="e">
        <f>'[3]別表_個別勤務状況（1～20）'!$G$14</f>
        <v>#N/A</v>
      </c>
      <c r="WD14" s="408" t="e">
        <f>'[3]別表_個別勤務状況（1～20）'!$H$14</f>
        <v>#N/A</v>
      </c>
      <c r="WE14" s="402"/>
      <c r="WF14" s="408" t="e">
        <f>'[3]別表_個別勤務状況（1～20）'!$J$14</f>
        <v>#N/A</v>
      </c>
      <c r="WG14" s="408" t="e">
        <f>'[3]別表_個別勤務状況（1～20）'!$K$14</f>
        <v>#N/A</v>
      </c>
      <c r="WH14" s="402"/>
      <c r="WI14" s="408" t="e">
        <f>'[3]別表_個別勤務状況（1～20）'!$M$14</f>
        <v>#N/A</v>
      </c>
      <c r="WJ14" s="408" t="e">
        <f>'[3]別表_個別勤務状況（1～20）'!$N$14</f>
        <v>#N/A</v>
      </c>
      <c r="WK14" s="402"/>
      <c r="WL14" s="408" t="e">
        <f>'[3]別表_個別勤務状況（1～20）'!$P$14</f>
        <v>#N/A</v>
      </c>
      <c r="WM14" s="408" t="e">
        <f>'[3]別表_個別勤務状況（1～20）'!$Q$14</f>
        <v>#VALUE!</v>
      </c>
      <c r="WN14" s="402"/>
      <c r="WO14" s="408" t="e">
        <f>'[3]別表_個別勤務状況（1～20）'!$S$14</f>
        <v>#N/A</v>
      </c>
      <c r="WP14" s="408" t="e">
        <f>'[3]別表_個別勤務状況（1～20）'!$T$14</f>
        <v>#N/A</v>
      </c>
      <c r="WQ14" s="402"/>
      <c r="WR14" s="408" t="e">
        <f>'[3]別表_個別勤務状況（1～20）'!$V$14</f>
        <v>#N/A</v>
      </c>
      <c r="WS14" s="408" t="e">
        <f>'[3]別表_個別勤務状況（1～20）'!$W$14</f>
        <v>#N/A</v>
      </c>
      <c r="WT14" s="402"/>
      <c r="WU14" s="408" t="e">
        <f>'[3]別表_個別勤務状況（1～20）'!$Y$14</f>
        <v>#N/A</v>
      </c>
      <c r="WV14" s="408" t="e">
        <f>'[3]別表_個別勤務状況（1～20）'!$Z$14</f>
        <v>#N/A</v>
      </c>
      <c r="WW14" s="402"/>
      <c r="WX14" s="408" t="e">
        <f>'[3]別表_個別勤務状況（1～20）'!$AB$14</f>
        <v>#N/A</v>
      </c>
      <c r="WY14" s="408" t="e">
        <f>'[3]別表_個別勤務状況（1～20）'!$AC$14</f>
        <v>#VALUE!</v>
      </c>
      <c r="WZ14" s="402"/>
      <c r="XA14" s="456"/>
      <c r="XB14" s="457"/>
      <c r="XC14" s="458"/>
      <c r="XD14" s="459"/>
      <c r="XE14" s="456"/>
      <c r="XF14" s="457"/>
      <c r="XG14" s="458"/>
      <c r="XH14" s="459"/>
      <c r="XI14" s="456"/>
      <c r="XJ14" s="457"/>
      <c r="XK14" s="458"/>
      <c r="XL14" s="459"/>
      <c r="XM14" s="456"/>
      <c r="XN14" s="457"/>
      <c r="XO14" s="457"/>
      <c r="XP14" s="459"/>
      <c r="XQ14" s="463"/>
      <c r="XR14" s="463"/>
      <c r="XS14" s="461"/>
      <c r="XT14" s="462"/>
      <c r="XU14" s="462"/>
      <c r="XV14" s="456"/>
      <c r="XW14" s="457"/>
      <c r="XX14" s="457"/>
      <c r="XY14" s="458"/>
      <c r="XZ14" s="369"/>
      <c r="YA14" s="460"/>
      <c r="YB14" s="464"/>
      <c r="YC14" s="464"/>
      <c r="YD14" s="464"/>
      <c r="YE14" s="464"/>
      <c r="YF14" s="464"/>
      <c r="YG14" s="464"/>
      <c r="YH14" s="464"/>
      <c r="YI14" s="464"/>
      <c r="YJ14" s="408" t="e">
        <f>'[3]別表_個別勤務状況（1～20）'!$G$14</f>
        <v>#N/A</v>
      </c>
      <c r="YK14" s="408" t="e">
        <f>'[3]別表_個別勤務状況（1～20）'!$H$14</f>
        <v>#N/A</v>
      </c>
      <c r="YL14" s="402"/>
      <c r="YM14" s="408" t="e">
        <f>'[3]別表_個別勤務状況（1～20）'!$J$14</f>
        <v>#N/A</v>
      </c>
      <c r="YN14" s="408" t="e">
        <f>'[3]別表_個別勤務状況（1～20）'!$K$14</f>
        <v>#N/A</v>
      </c>
      <c r="YO14" s="402"/>
      <c r="YP14" s="408" t="e">
        <f>'[3]別表_個別勤務状況（1～20）'!$M$14</f>
        <v>#N/A</v>
      </c>
      <c r="YQ14" s="408" t="e">
        <f>'[3]別表_個別勤務状況（1～20）'!$N$14</f>
        <v>#N/A</v>
      </c>
      <c r="YR14" s="402"/>
      <c r="YS14" s="408" t="e">
        <f>'[3]別表_個別勤務状況（1～20）'!$P$14</f>
        <v>#N/A</v>
      </c>
      <c r="YT14" s="408" t="e">
        <f>'[3]別表_個別勤務状況（1～20）'!$Q$14</f>
        <v>#VALUE!</v>
      </c>
      <c r="YU14" s="402"/>
      <c r="YV14" s="408" t="e">
        <f>'[3]別表_個別勤務状況（1～20）'!$S$14</f>
        <v>#N/A</v>
      </c>
      <c r="YW14" s="408" t="e">
        <f>'[3]別表_個別勤務状況（1～20）'!$T$14</f>
        <v>#N/A</v>
      </c>
      <c r="YX14" s="402"/>
      <c r="YY14" s="408" t="e">
        <f>'[3]別表_個別勤務状況（1～20）'!$V$14</f>
        <v>#N/A</v>
      </c>
      <c r="YZ14" s="408" t="e">
        <f>'[3]別表_個別勤務状況（1～20）'!$W$14</f>
        <v>#N/A</v>
      </c>
      <c r="ZA14" s="402"/>
      <c r="ZB14" s="408" t="e">
        <f>'[3]別表_個別勤務状況（1～20）'!$Y$14</f>
        <v>#N/A</v>
      </c>
      <c r="ZC14" s="408" t="e">
        <f>'[3]別表_個別勤務状況（1～20）'!$Z$14</f>
        <v>#N/A</v>
      </c>
      <c r="ZD14" s="402"/>
      <c r="ZE14" s="408" t="e">
        <f>'[3]別表_個別勤務状況（1～20）'!$AB$14</f>
        <v>#N/A</v>
      </c>
      <c r="ZF14" s="408" t="e">
        <f>'[3]別表_個別勤務状況（1～20）'!$AC$14</f>
        <v>#VALUE!</v>
      </c>
      <c r="ZG14" s="402"/>
      <c r="ZH14" s="456"/>
      <c r="ZI14" s="457"/>
      <c r="ZJ14" s="458"/>
      <c r="ZK14" s="459"/>
      <c r="ZL14" s="456"/>
      <c r="ZM14" s="457"/>
      <c r="ZN14" s="458"/>
      <c r="ZO14" s="459"/>
      <c r="ZP14" s="456"/>
      <c r="ZQ14" s="457"/>
      <c r="ZR14" s="458"/>
      <c r="ZS14" s="459"/>
      <c r="ZT14" s="456"/>
      <c r="ZU14" s="457"/>
      <c r="ZV14" s="457"/>
      <c r="ZW14" s="459"/>
      <c r="ZX14" s="463"/>
      <c r="ZY14" s="463"/>
      <c r="ZZ14" s="461"/>
      <c r="AAA14" s="462"/>
      <c r="AAB14" s="462"/>
      <c r="AAC14" s="456"/>
      <c r="AAD14" s="457"/>
      <c r="AAE14" s="457"/>
      <c r="AAF14" s="458"/>
      <c r="AAG14" s="369"/>
      <c r="AAH14" s="460"/>
      <c r="AAI14" s="464"/>
      <c r="AAJ14" s="464"/>
      <c r="AAK14" s="464"/>
      <c r="AAL14" s="464"/>
      <c r="AAM14" s="464"/>
      <c r="AAN14" s="464"/>
      <c r="AAO14" s="464"/>
      <c r="AAP14" s="464"/>
      <c r="AAQ14" s="408" t="e">
        <f>'[3]別表_個別勤務状況（1～20）'!$G$14</f>
        <v>#N/A</v>
      </c>
      <c r="AAR14" s="408" t="e">
        <f>'[3]別表_個別勤務状況（1～20）'!$H$14</f>
        <v>#N/A</v>
      </c>
      <c r="AAS14" s="402"/>
      <c r="AAT14" s="408" t="e">
        <f>'[3]別表_個別勤務状況（1～20）'!$J$14</f>
        <v>#N/A</v>
      </c>
      <c r="AAU14" s="408" t="e">
        <f>'[3]別表_個別勤務状況（1～20）'!$K$14</f>
        <v>#N/A</v>
      </c>
      <c r="AAV14" s="402"/>
      <c r="AAW14" s="408" t="e">
        <f>'[3]別表_個別勤務状況（1～20）'!$M$14</f>
        <v>#N/A</v>
      </c>
      <c r="AAX14" s="408" t="e">
        <f>'[3]別表_個別勤務状況（1～20）'!$N$14</f>
        <v>#N/A</v>
      </c>
      <c r="AAY14" s="402"/>
      <c r="AAZ14" s="408" t="e">
        <f>'[3]別表_個別勤務状況（1～20）'!$P$14</f>
        <v>#N/A</v>
      </c>
      <c r="ABA14" s="408" t="e">
        <f>'[3]別表_個別勤務状況（1～20）'!$Q$14</f>
        <v>#VALUE!</v>
      </c>
      <c r="ABB14" s="402"/>
      <c r="ABC14" s="408" t="e">
        <f>'[3]別表_個別勤務状況（1～20）'!$S$14</f>
        <v>#N/A</v>
      </c>
      <c r="ABD14" s="408" t="e">
        <f>'[3]別表_個別勤務状況（1～20）'!$T$14</f>
        <v>#N/A</v>
      </c>
      <c r="ABE14" s="402"/>
      <c r="ABF14" s="408" t="e">
        <f>'[3]別表_個別勤務状況（1～20）'!$V$14</f>
        <v>#N/A</v>
      </c>
      <c r="ABG14" s="408" t="e">
        <f>'[3]別表_個別勤務状況（1～20）'!$W$14</f>
        <v>#N/A</v>
      </c>
      <c r="ABH14" s="402"/>
      <c r="ABI14" s="408" t="e">
        <f>'[3]別表_個別勤務状況（1～20）'!$Y$14</f>
        <v>#N/A</v>
      </c>
      <c r="ABJ14" s="408" t="e">
        <f>'[3]別表_個別勤務状況（1～20）'!$Z$14</f>
        <v>#N/A</v>
      </c>
      <c r="ABK14" s="402"/>
      <c r="ABL14" s="408" t="e">
        <f>'[3]別表_個別勤務状況（1～20）'!$AB$14</f>
        <v>#N/A</v>
      </c>
      <c r="ABM14" s="408" t="e">
        <f>'[3]別表_個別勤務状況（1～20）'!$AC$14</f>
        <v>#VALUE!</v>
      </c>
      <c r="ABN14" s="402"/>
      <c r="ABO14" s="456"/>
      <c r="ABP14" s="457"/>
      <c r="ABQ14" s="458"/>
      <c r="ABR14" s="459"/>
      <c r="ABS14" s="456"/>
      <c r="ABT14" s="457"/>
      <c r="ABU14" s="458"/>
      <c r="ABV14" s="459"/>
      <c r="ABW14" s="456"/>
      <c r="ABX14" s="457"/>
      <c r="ABY14" s="458"/>
      <c r="ABZ14" s="459"/>
      <c r="ACA14" s="456"/>
      <c r="ACB14" s="457"/>
      <c r="ACC14" s="457"/>
      <c r="ACD14" s="459"/>
      <c r="ACE14" s="463"/>
      <c r="ACF14" s="463"/>
      <c r="ACG14" s="461"/>
      <c r="ACH14" s="462"/>
      <c r="ACI14" s="462"/>
      <c r="ACJ14" s="456"/>
      <c r="ACK14" s="457"/>
      <c r="ACL14" s="457"/>
      <c r="ACM14" s="458"/>
      <c r="ACN14" s="369"/>
      <c r="ACO14" s="460"/>
      <c r="ACP14" s="464"/>
      <c r="ACQ14" s="464"/>
      <c r="ACR14" s="464"/>
      <c r="ACS14" s="464"/>
      <c r="ACT14" s="464"/>
      <c r="ACU14" s="464"/>
      <c r="ACV14" s="464"/>
      <c r="ACW14" s="464"/>
      <c r="ACX14" s="408" t="e">
        <f>'[3]別表_個別勤務状況（1～20）'!$G$14</f>
        <v>#N/A</v>
      </c>
      <c r="ACY14" s="408" t="e">
        <f>'[3]別表_個別勤務状況（1～20）'!$H$14</f>
        <v>#N/A</v>
      </c>
      <c r="ACZ14" s="402"/>
      <c r="ADA14" s="408" t="e">
        <f>'[3]別表_個別勤務状況（1～20）'!$J$14</f>
        <v>#N/A</v>
      </c>
      <c r="ADB14" s="408" t="e">
        <f>'[3]別表_個別勤務状況（1～20）'!$K$14</f>
        <v>#N/A</v>
      </c>
      <c r="ADC14" s="402"/>
      <c r="ADD14" s="408" t="e">
        <f>'[3]別表_個別勤務状況（1～20）'!$M$14</f>
        <v>#N/A</v>
      </c>
      <c r="ADE14" s="408" t="e">
        <f>'[3]別表_個別勤務状況（1～20）'!$N$14</f>
        <v>#N/A</v>
      </c>
      <c r="ADF14" s="402"/>
      <c r="ADG14" s="408" t="e">
        <f>'[3]別表_個別勤務状況（1～20）'!$P$14</f>
        <v>#N/A</v>
      </c>
      <c r="ADH14" s="408" t="e">
        <f>'[3]別表_個別勤務状況（1～20）'!$Q$14</f>
        <v>#VALUE!</v>
      </c>
      <c r="ADI14" s="402"/>
      <c r="ADJ14" s="408" t="e">
        <f>'[3]別表_個別勤務状況（1～20）'!$S$14</f>
        <v>#N/A</v>
      </c>
      <c r="ADK14" s="408" t="e">
        <f>'[3]別表_個別勤務状況（1～20）'!$T$14</f>
        <v>#N/A</v>
      </c>
      <c r="ADL14" s="402"/>
      <c r="ADM14" s="408" t="e">
        <f>'[3]別表_個別勤務状況（1～20）'!$V$14</f>
        <v>#N/A</v>
      </c>
      <c r="ADN14" s="408" t="e">
        <f>'[3]別表_個別勤務状況（1～20）'!$W$14</f>
        <v>#N/A</v>
      </c>
      <c r="ADO14" s="402"/>
      <c r="ADP14" s="408" t="e">
        <f>'[3]別表_個別勤務状況（1～20）'!$Y$14</f>
        <v>#N/A</v>
      </c>
      <c r="ADQ14" s="408" t="e">
        <f>'[3]別表_個別勤務状況（1～20）'!$Z$14</f>
        <v>#N/A</v>
      </c>
      <c r="ADR14" s="402"/>
      <c r="ADS14" s="408" t="e">
        <f>'[3]別表_個別勤務状況（1～20）'!$AB$14</f>
        <v>#N/A</v>
      </c>
      <c r="ADT14" s="408" t="e">
        <f>'[3]別表_個別勤務状況（1～20）'!$AC$14</f>
        <v>#VALUE!</v>
      </c>
      <c r="ADU14" s="402"/>
      <c r="ADV14" s="456"/>
      <c r="ADW14" s="457"/>
      <c r="ADX14" s="458"/>
      <c r="ADY14" s="459"/>
      <c r="ADZ14" s="456"/>
      <c r="AEA14" s="457"/>
      <c r="AEB14" s="458"/>
      <c r="AEC14" s="459"/>
      <c r="AED14" s="456"/>
      <c r="AEE14" s="457"/>
      <c r="AEF14" s="458"/>
      <c r="AEG14" s="459"/>
      <c r="AEH14" s="456"/>
      <c r="AEI14" s="457"/>
      <c r="AEJ14" s="457"/>
      <c r="AEK14" s="459"/>
      <c r="AEL14" s="463"/>
      <c r="AEM14" s="463"/>
      <c r="AEN14" s="461"/>
      <c r="AEO14" s="462"/>
      <c r="AEP14" s="462"/>
      <c r="AEQ14" s="456"/>
      <c r="AER14" s="457"/>
      <c r="AES14" s="457"/>
      <c r="AET14" s="458"/>
      <c r="AEU14" s="369"/>
      <c r="AEV14" s="460"/>
      <c r="AEW14" s="464"/>
      <c r="AEX14" s="464"/>
      <c r="AEY14" s="464"/>
      <c r="AEZ14" s="464"/>
      <c r="AFA14" s="464"/>
      <c r="AFB14" s="464"/>
      <c r="AFC14" s="464"/>
      <c r="AFD14" s="464"/>
      <c r="AFE14" s="408" t="e">
        <f>'[3]別表_個別勤務状況（1～20）'!$G$14</f>
        <v>#N/A</v>
      </c>
      <c r="AFF14" s="408" t="e">
        <f>'[3]別表_個別勤務状況（1～20）'!$H$14</f>
        <v>#N/A</v>
      </c>
      <c r="AFG14" s="402"/>
      <c r="AFH14" s="408" t="e">
        <f>'[3]別表_個別勤務状況（1～20）'!$J$14</f>
        <v>#N/A</v>
      </c>
      <c r="AFI14" s="408" t="e">
        <f>'[3]別表_個別勤務状況（1～20）'!$K$14</f>
        <v>#N/A</v>
      </c>
      <c r="AFJ14" s="402"/>
      <c r="AFK14" s="408" t="e">
        <f>'[3]別表_個別勤務状況（1～20）'!$M$14</f>
        <v>#N/A</v>
      </c>
      <c r="AFL14" s="408" t="e">
        <f>'[3]別表_個別勤務状況（1～20）'!$N$14</f>
        <v>#N/A</v>
      </c>
      <c r="AFM14" s="402"/>
      <c r="AFN14" s="408" t="e">
        <f>'[3]別表_個別勤務状況（1～20）'!$P$14</f>
        <v>#N/A</v>
      </c>
      <c r="AFO14" s="408" t="e">
        <f>'[3]別表_個別勤務状況（1～20）'!$Q$14</f>
        <v>#VALUE!</v>
      </c>
      <c r="AFP14" s="402"/>
      <c r="AFQ14" s="408" t="e">
        <f>'[3]別表_個別勤務状況（1～20）'!$S$14</f>
        <v>#N/A</v>
      </c>
      <c r="AFR14" s="408" t="e">
        <f>'[3]別表_個別勤務状況（1～20）'!$T$14</f>
        <v>#N/A</v>
      </c>
      <c r="AFS14" s="402"/>
      <c r="AFT14" s="408" t="e">
        <f>'[3]別表_個別勤務状況（1～20）'!$V$14</f>
        <v>#N/A</v>
      </c>
      <c r="AFU14" s="408" t="e">
        <f>'[3]別表_個別勤務状況（1～20）'!$W$14</f>
        <v>#N/A</v>
      </c>
      <c r="AFV14" s="402"/>
      <c r="AFW14" s="408" t="e">
        <f>'[3]別表_個別勤務状況（1～20）'!$Y$14</f>
        <v>#N/A</v>
      </c>
      <c r="AFX14" s="408" t="e">
        <f>'[3]別表_個別勤務状況（1～20）'!$Z$14</f>
        <v>#N/A</v>
      </c>
      <c r="AFY14" s="402"/>
      <c r="AFZ14" s="408" t="e">
        <f>'[3]別表_個別勤務状況（1～20）'!$AB$14</f>
        <v>#N/A</v>
      </c>
      <c r="AGA14" s="408" t="e">
        <f>'[3]別表_個別勤務状況（1～20）'!$AC$14</f>
        <v>#VALUE!</v>
      </c>
      <c r="AGB14" s="402"/>
      <c r="AGC14" s="456"/>
      <c r="AGD14" s="457"/>
      <c r="AGE14" s="458"/>
      <c r="AGF14" s="459"/>
      <c r="AGG14" s="456"/>
      <c r="AGH14" s="457"/>
      <c r="AGI14" s="458"/>
      <c r="AGJ14" s="459"/>
      <c r="AGK14" s="456"/>
      <c r="AGL14" s="457"/>
      <c r="AGM14" s="458"/>
      <c r="AGN14" s="459"/>
      <c r="AGO14" s="456"/>
      <c r="AGP14" s="457"/>
      <c r="AGQ14" s="457"/>
      <c r="AGR14" s="459"/>
      <c r="AGS14" s="463"/>
      <c r="AGT14" s="463"/>
      <c r="AGU14" s="461"/>
      <c r="AGV14" s="462"/>
      <c r="AGW14" s="462"/>
      <c r="AGX14" s="456"/>
      <c r="AGY14" s="457"/>
      <c r="AGZ14" s="457"/>
      <c r="AHA14" s="458"/>
      <c r="AHB14" s="369"/>
      <c r="AHC14" s="460"/>
      <c r="AHD14" s="464"/>
      <c r="AHE14" s="464"/>
      <c r="AHF14" s="464"/>
      <c r="AHG14" s="464"/>
      <c r="AHH14" s="464"/>
      <c r="AHI14" s="464"/>
      <c r="AHJ14" s="464"/>
      <c r="AHK14" s="464"/>
      <c r="AHL14" s="408" t="e">
        <f>'[3]別表_個別勤務状況（1～20）'!$G$14</f>
        <v>#N/A</v>
      </c>
      <c r="AHM14" s="408" t="e">
        <f>'[3]別表_個別勤務状況（1～20）'!$H$14</f>
        <v>#N/A</v>
      </c>
      <c r="AHN14" s="402"/>
      <c r="AHO14" s="408" t="e">
        <f>'[3]別表_個別勤務状況（1～20）'!$J$14</f>
        <v>#N/A</v>
      </c>
      <c r="AHP14" s="408" t="e">
        <f>'[3]別表_個別勤務状況（1～20）'!$K$14</f>
        <v>#N/A</v>
      </c>
      <c r="AHQ14" s="402"/>
      <c r="AHR14" s="408" t="e">
        <f>'[3]別表_個別勤務状況（1～20）'!$M$14</f>
        <v>#N/A</v>
      </c>
      <c r="AHS14" s="408" t="e">
        <f>'[3]別表_個別勤務状況（1～20）'!$N$14</f>
        <v>#N/A</v>
      </c>
      <c r="AHT14" s="402"/>
      <c r="AHU14" s="408" t="e">
        <f>'[3]別表_個別勤務状況（1～20）'!$P$14</f>
        <v>#N/A</v>
      </c>
      <c r="AHV14" s="408" t="e">
        <f>'[3]別表_個別勤務状況（1～20）'!$Q$14</f>
        <v>#VALUE!</v>
      </c>
      <c r="AHW14" s="402"/>
      <c r="AHX14" s="408" t="e">
        <f>'[3]別表_個別勤務状況（1～20）'!$S$14</f>
        <v>#N/A</v>
      </c>
      <c r="AHY14" s="408" t="e">
        <f>'[3]別表_個別勤務状況（1～20）'!$T$14</f>
        <v>#N/A</v>
      </c>
      <c r="AHZ14" s="402"/>
      <c r="AIA14" s="408" t="e">
        <f>'[3]別表_個別勤務状況（1～20）'!$V$14</f>
        <v>#N/A</v>
      </c>
      <c r="AIB14" s="408" t="e">
        <f>'[3]別表_個別勤務状況（1～20）'!$W$14</f>
        <v>#N/A</v>
      </c>
      <c r="AIC14" s="402"/>
      <c r="AID14" s="408" t="e">
        <f>'[3]別表_個別勤務状況（1～20）'!$Y$14</f>
        <v>#N/A</v>
      </c>
      <c r="AIE14" s="408" t="e">
        <f>'[3]別表_個別勤務状況（1～20）'!$Z$14</f>
        <v>#N/A</v>
      </c>
      <c r="AIF14" s="402"/>
      <c r="AIG14" s="408" t="e">
        <f>'[3]別表_個別勤務状況（1～20）'!$AB$14</f>
        <v>#N/A</v>
      </c>
      <c r="AIH14" s="408" t="e">
        <f>'[3]別表_個別勤務状況（1～20）'!$AC$14</f>
        <v>#VALUE!</v>
      </c>
      <c r="AII14" s="402"/>
      <c r="AIJ14" s="456"/>
      <c r="AIK14" s="457"/>
      <c r="AIL14" s="458"/>
      <c r="AIM14" s="459"/>
      <c r="AIN14" s="456"/>
      <c r="AIO14" s="457"/>
      <c r="AIP14" s="458"/>
      <c r="AIQ14" s="459"/>
      <c r="AIR14" s="456"/>
      <c r="AIS14" s="457"/>
      <c r="AIT14" s="458"/>
      <c r="AIU14" s="459"/>
      <c r="AIV14" s="456"/>
      <c r="AIW14" s="457"/>
      <c r="AIX14" s="457"/>
      <c r="AIY14" s="459"/>
      <c r="AIZ14" s="463"/>
      <c r="AJA14" s="463"/>
      <c r="AJB14" s="461"/>
      <c r="AJC14" s="462"/>
      <c r="AJD14" s="462"/>
      <c r="AJE14" s="456"/>
      <c r="AJF14" s="457"/>
      <c r="AJG14" s="457"/>
      <c r="AJH14" s="458"/>
      <c r="AJI14" s="369"/>
      <c r="AJJ14" s="460"/>
      <c r="AJK14" s="464"/>
      <c r="AJL14" s="464"/>
      <c r="AJM14" s="464"/>
      <c r="AJN14" s="464"/>
      <c r="AJO14" s="464"/>
      <c r="AJP14" s="464"/>
      <c r="AJQ14" s="464"/>
      <c r="AJR14" s="464"/>
      <c r="AJS14" s="408" t="e">
        <f>'[3]別表_個別勤務状況（1～20）'!$G$14</f>
        <v>#N/A</v>
      </c>
      <c r="AJT14" s="408" t="e">
        <f>'[3]別表_個別勤務状況（1～20）'!$H$14</f>
        <v>#N/A</v>
      </c>
      <c r="AJU14" s="402"/>
      <c r="AJV14" s="408" t="e">
        <f>'[3]別表_個別勤務状況（1～20）'!$J$14</f>
        <v>#N/A</v>
      </c>
      <c r="AJW14" s="408" t="e">
        <f>'[3]別表_個別勤務状況（1～20）'!$K$14</f>
        <v>#N/A</v>
      </c>
      <c r="AJX14" s="402"/>
      <c r="AJY14" s="408" t="e">
        <f>'[3]別表_個別勤務状況（1～20）'!$M$14</f>
        <v>#N/A</v>
      </c>
      <c r="AJZ14" s="408" t="e">
        <f>'[3]別表_個別勤務状況（1～20）'!$N$14</f>
        <v>#N/A</v>
      </c>
      <c r="AKA14" s="402"/>
      <c r="AKB14" s="408" t="e">
        <f>'[3]別表_個別勤務状況（1～20）'!$P$14</f>
        <v>#N/A</v>
      </c>
      <c r="AKC14" s="408" t="e">
        <f>'[3]別表_個別勤務状況（1～20）'!$Q$14</f>
        <v>#VALUE!</v>
      </c>
      <c r="AKD14" s="402"/>
      <c r="AKE14" s="408" t="e">
        <f>'[3]別表_個別勤務状況（1～20）'!$S$14</f>
        <v>#N/A</v>
      </c>
      <c r="AKF14" s="408" t="e">
        <f>'[3]別表_個別勤務状況（1～20）'!$T$14</f>
        <v>#N/A</v>
      </c>
      <c r="AKG14" s="402"/>
      <c r="AKH14" s="408" t="e">
        <f>'[3]別表_個別勤務状況（1～20）'!$V$14</f>
        <v>#N/A</v>
      </c>
      <c r="AKI14" s="408" t="e">
        <f>'[3]別表_個別勤務状況（1～20）'!$W$14</f>
        <v>#N/A</v>
      </c>
      <c r="AKJ14" s="402"/>
      <c r="AKK14" s="408" t="e">
        <f>'[3]別表_個別勤務状況（1～20）'!$Y$14</f>
        <v>#N/A</v>
      </c>
      <c r="AKL14" s="408" t="e">
        <f>'[3]別表_個別勤務状況（1～20）'!$Z$14</f>
        <v>#N/A</v>
      </c>
      <c r="AKM14" s="402"/>
      <c r="AKN14" s="408" t="e">
        <f>'[3]別表_個別勤務状況（1～20）'!$AB$14</f>
        <v>#N/A</v>
      </c>
      <c r="AKO14" s="408" t="e">
        <f>'[3]別表_個別勤務状況（1～20）'!$AC$14</f>
        <v>#VALUE!</v>
      </c>
      <c r="AKP14" s="402"/>
      <c r="AKQ14" s="456"/>
      <c r="AKR14" s="457"/>
      <c r="AKS14" s="458"/>
      <c r="AKT14" s="459"/>
      <c r="AKU14" s="456"/>
      <c r="AKV14" s="457"/>
      <c r="AKW14" s="458"/>
      <c r="AKX14" s="459"/>
      <c r="AKY14" s="456"/>
      <c r="AKZ14" s="457"/>
      <c r="ALA14" s="458"/>
      <c r="ALB14" s="459"/>
      <c r="ALC14" s="456"/>
      <c r="ALD14" s="457"/>
      <c r="ALE14" s="457"/>
      <c r="ALF14" s="459"/>
      <c r="ALG14" s="463"/>
      <c r="ALH14" s="463"/>
      <c r="ALI14" s="461"/>
      <c r="ALJ14" s="462"/>
      <c r="ALK14" s="462"/>
      <c r="ALL14" s="456"/>
      <c r="ALM14" s="457"/>
      <c r="ALN14" s="457"/>
      <c r="ALO14" s="458"/>
      <c r="ALP14" s="369"/>
      <c r="ALQ14" s="460"/>
      <c r="ALR14" s="464"/>
      <c r="ALS14" s="464"/>
      <c r="ALT14" s="464"/>
      <c r="ALU14" s="464"/>
      <c r="ALV14" s="464"/>
      <c r="ALW14" s="464"/>
      <c r="ALX14" s="464"/>
      <c r="ALY14" s="464"/>
      <c r="ALZ14" s="408" t="e">
        <f>'[3]別表_個別勤務状況（1～20）'!$G$14</f>
        <v>#N/A</v>
      </c>
      <c r="AMA14" s="408" t="e">
        <f>'[3]別表_個別勤務状況（1～20）'!$H$14</f>
        <v>#N/A</v>
      </c>
      <c r="AMB14" s="402"/>
      <c r="AMC14" s="408" t="e">
        <f>'[3]別表_個別勤務状況（1～20）'!$J$14</f>
        <v>#N/A</v>
      </c>
      <c r="AMD14" s="408" t="e">
        <f>'[3]別表_個別勤務状況（1～20）'!$K$14</f>
        <v>#N/A</v>
      </c>
      <c r="AME14" s="402"/>
      <c r="AMF14" s="408" t="e">
        <f>'[3]別表_個別勤務状況（1～20）'!$M$14</f>
        <v>#N/A</v>
      </c>
      <c r="AMG14" s="408" t="e">
        <f>'[3]別表_個別勤務状況（1～20）'!$N$14</f>
        <v>#N/A</v>
      </c>
      <c r="AMH14" s="402"/>
      <c r="AMI14" s="408" t="e">
        <f>'[3]別表_個別勤務状況（1～20）'!$P$14</f>
        <v>#N/A</v>
      </c>
      <c r="AMJ14" s="408" t="e">
        <f>'[3]別表_個別勤務状況（1～20）'!$Q$14</f>
        <v>#VALUE!</v>
      </c>
      <c r="AMK14" s="402"/>
      <c r="AML14" s="408" t="e">
        <f>'[3]別表_個別勤務状況（1～20）'!$S$14</f>
        <v>#N/A</v>
      </c>
      <c r="AMM14" s="408" t="e">
        <f>'[3]別表_個別勤務状況（1～20）'!$T$14</f>
        <v>#N/A</v>
      </c>
      <c r="AMN14" s="402"/>
      <c r="AMO14" s="408" t="e">
        <f>'[3]別表_個別勤務状況（1～20）'!$V$14</f>
        <v>#N/A</v>
      </c>
      <c r="AMP14" s="408" t="e">
        <f>'[3]別表_個別勤務状況（1～20）'!$W$14</f>
        <v>#N/A</v>
      </c>
      <c r="AMQ14" s="402"/>
      <c r="AMR14" s="408" t="e">
        <f>'[3]別表_個別勤務状況（1～20）'!$Y$14</f>
        <v>#N/A</v>
      </c>
      <c r="AMS14" s="408" t="e">
        <f>'[3]別表_個別勤務状況（1～20）'!$Z$14</f>
        <v>#N/A</v>
      </c>
      <c r="AMT14" s="402"/>
      <c r="AMU14" s="408" t="e">
        <f>'[3]別表_個別勤務状況（1～20）'!$AB$14</f>
        <v>#N/A</v>
      </c>
      <c r="AMV14" s="408" t="e">
        <f>'[3]別表_個別勤務状況（1～20）'!$AC$14</f>
        <v>#VALUE!</v>
      </c>
      <c r="AMW14" s="402"/>
      <c r="AMX14" s="456"/>
      <c r="AMY14" s="457"/>
      <c r="AMZ14" s="458"/>
      <c r="ANA14" s="459"/>
      <c r="ANB14" s="456"/>
      <c r="ANC14" s="457"/>
      <c r="AND14" s="458"/>
      <c r="ANE14" s="459"/>
      <c r="ANF14" s="456"/>
      <c r="ANG14" s="457"/>
      <c r="ANH14" s="458"/>
      <c r="ANI14" s="459"/>
      <c r="ANJ14" s="456"/>
      <c r="ANK14" s="457"/>
      <c r="ANL14" s="457"/>
      <c r="ANM14" s="459"/>
      <c r="ANN14" s="463"/>
      <c r="ANO14" s="463"/>
      <c r="ANP14" s="461"/>
      <c r="ANQ14" s="462"/>
      <c r="ANR14" s="462"/>
      <c r="ANS14" s="456"/>
      <c r="ANT14" s="457"/>
      <c r="ANU14" s="457"/>
      <c r="ANV14" s="458"/>
      <c r="ANW14" s="369"/>
      <c r="ANX14" s="460"/>
      <c r="ANY14" s="464"/>
      <c r="ANZ14" s="464"/>
      <c r="AOA14" s="464"/>
      <c r="AOB14" s="464"/>
      <c r="AOC14" s="464"/>
      <c r="AOD14" s="464"/>
      <c r="AOE14" s="464"/>
      <c r="AOF14" s="464"/>
      <c r="AOG14" s="408" t="e">
        <f>'[3]別表_個別勤務状況（1～20）'!$G$14</f>
        <v>#N/A</v>
      </c>
      <c r="AOH14" s="408" t="e">
        <f>'[3]別表_個別勤務状況（1～20）'!$H$14</f>
        <v>#N/A</v>
      </c>
      <c r="AOI14" s="402"/>
      <c r="AOJ14" s="408" t="e">
        <f>'[3]別表_個別勤務状況（1～20）'!$J$14</f>
        <v>#N/A</v>
      </c>
      <c r="AOK14" s="408" t="e">
        <f>'[3]別表_個別勤務状況（1～20）'!$K$14</f>
        <v>#N/A</v>
      </c>
      <c r="AOL14" s="402"/>
      <c r="AOM14" s="408" t="e">
        <f>'[3]別表_個別勤務状況（1～20）'!$M$14</f>
        <v>#N/A</v>
      </c>
      <c r="AON14" s="408" t="e">
        <f>'[3]別表_個別勤務状況（1～20）'!$N$14</f>
        <v>#N/A</v>
      </c>
      <c r="AOO14" s="402"/>
      <c r="AOP14" s="408" t="e">
        <f>'[3]別表_個別勤務状況（1～20）'!$P$14</f>
        <v>#N/A</v>
      </c>
      <c r="AOQ14" s="408" t="e">
        <f>'[3]別表_個別勤務状況（1～20）'!$Q$14</f>
        <v>#VALUE!</v>
      </c>
      <c r="AOR14" s="402"/>
      <c r="AOS14" s="408" t="e">
        <f>'[3]別表_個別勤務状況（1～20）'!$S$14</f>
        <v>#N/A</v>
      </c>
      <c r="AOT14" s="408" t="e">
        <f>'[3]別表_個別勤務状況（1～20）'!$T$14</f>
        <v>#N/A</v>
      </c>
      <c r="AOU14" s="402"/>
      <c r="AOV14" s="408" t="e">
        <f>'[3]別表_個別勤務状況（1～20）'!$V$14</f>
        <v>#N/A</v>
      </c>
      <c r="AOW14" s="408" t="e">
        <f>'[3]別表_個別勤務状況（1～20）'!$W$14</f>
        <v>#N/A</v>
      </c>
      <c r="AOX14" s="402"/>
      <c r="AOY14" s="408" t="e">
        <f>'[3]別表_個別勤務状況（1～20）'!$Y$14</f>
        <v>#N/A</v>
      </c>
      <c r="AOZ14" s="408" t="e">
        <f>'[3]別表_個別勤務状況（1～20）'!$Z$14</f>
        <v>#N/A</v>
      </c>
      <c r="APA14" s="402"/>
      <c r="APB14" s="408" t="e">
        <f>'[3]別表_個別勤務状況（1～20）'!$AB$14</f>
        <v>#N/A</v>
      </c>
      <c r="APC14" s="408" t="e">
        <f>'[3]別表_個別勤務状況（1～20）'!$AC$14</f>
        <v>#VALUE!</v>
      </c>
      <c r="APD14" s="402"/>
      <c r="APE14" s="456"/>
      <c r="APF14" s="457"/>
      <c r="APG14" s="458"/>
      <c r="APH14" s="459"/>
      <c r="API14" s="456"/>
      <c r="APJ14" s="457"/>
      <c r="APK14" s="458"/>
      <c r="APL14" s="459"/>
      <c r="APM14" s="456"/>
      <c r="APN14" s="457"/>
      <c r="APO14" s="458"/>
      <c r="APP14" s="459"/>
      <c r="APQ14" s="456"/>
      <c r="APR14" s="457"/>
      <c r="APS14" s="457"/>
      <c r="APT14" s="459"/>
      <c r="APU14" s="463"/>
      <c r="APV14" s="463"/>
      <c r="APW14" s="461"/>
      <c r="APX14" s="462"/>
      <c r="APY14" s="462"/>
      <c r="APZ14" s="456"/>
      <c r="AQA14" s="457"/>
      <c r="AQB14" s="457"/>
      <c r="AQC14" s="458"/>
      <c r="AQD14" s="369"/>
      <c r="AQE14" s="460"/>
      <c r="AQF14" s="464"/>
      <c r="AQG14" s="464"/>
      <c r="AQH14" s="464"/>
      <c r="AQI14" s="464"/>
      <c r="AQJ14" s="464"/>
      <c r="AQK14" s="464"/>
      <c r="AQL14" s="464"/>
      <c r="AQM14" s="464"/>
      <c r="AQN14" s="408" t="e">
        <f>'[3]別表_個別勤務状況（1～20）'!$G$14</f>
        <v>#N/A</v>
      </c>
      <c r="AQO14" s="408" t="e">
        <f>'[3]別表_個別勤務状況（1～20）'!$H$14</f>
        <v>#N/A</v>
      </c>
      <c r="AQP14" s="402"/>
      <c r="AQQ14" s="408" t="e">
        <f>'[3]別表_個別勤務状況（1～20）'!$J$14</f>
        <v>#N/A</v>
      </c>
      <c r="AQR14" s="408" t="e">
        <f>'[3]別表_個別勤務状況（1～20）'!$K$14</f>
        <v>#N/A</v>
      </c>
      <c r="AQS14" s="402"/>
      <c r="AQT14" s="408" t="e">
        <f>'[3]別表_個別勤務状況（1～20）'!$M$14</f>
        <v>#N/A</v>
      </c>
      <c r="AQU14" s="408" t="e">
        <f>'[3]別表_個別勤務状況（1～20）'!$N$14</f>
        <v>#N/A</v>
      </c>
      <c r="AQV14" s="402"/>
      <c r="AQW14" s="408" t="e">
        <f>'[3]別表_個別勤務状況（1～20）'!$P$14</f>
        <v>#N/A</v>
      </c>
      <c r="AQX14" s="408" t="e">
        <f>'[3]別表_個別勤務状況（1～20）'!$Q$14</f>
        <v>#VALUE!</v>
      </c>
      <c r="AQY14" s="402"/>
      <c r="AQZ14" s="408" t="e">
        <f>'[3]別表_個別勤務状況（1～20）'!$S$14</f>
        <v>#N/A</v>
      </c>
      <c r="ARA14" s="408" t="e">
        <f>'[3]別表_個別勤務状況（1～20）'!$T$14</f>
        <v>#N/A</v>
      </c>
      <c r="ARB14" s="402"/>
      <c r="ARC14" s="408" t="e">
        <f>'[3]別表_個別勤務状況（1～20）'!$V$14</f>
        <v>#N/A</v>
      </c>
      <c r="ARD14" s="408" t="e">
        <f>'[3]別表_個別勤務状況（1～20）'!$W$14</f>
        <v>#N/A</v>
      </c>
      <c r="ARE14" s="402"/>
      <c r="ARF14" s="408" t="e">
        <f>'[3]別表_個別勤務状況（1～20）'!$Y$14</f>
        <v>#N/A</v>
      </c>
      <c r="ARG14" s="408" t="e">
        <f>'[3]別表_個別勤務状況（1～20）'!$Z$14</f>
        <v>#N/A</v>
      </c>
      <c r="ARH14" s="402"/>
      <c r="ARI14" s="408" t="e">
        <f>'[3]別表_個別勤務状況（1～20）'!$AB$14</f>
        <v>#N/A</v>
      </c>
      <c r="ARJ14" s="408" t="e">
        <f>'[3]別表_個別勤務状況（1～20）'!$AC$14</f>
        <v>#VALUE!</v>
      </c>
      <c r="ARK14" s="402"/>
      <c r="ARL14" s="456"/>
      <c r="ARM14" s="457"/>
      <c r="ARN14" s="458"/>
      <c r="ARO14" s="459"/>
      <c r="ARP14" s="456"/>
      <c r="ARQ14" s="457"/>
      <c r="ARR14" s="458"/>
      <c r="ARS14" s="459"/>
      <c r="ART14" s="456"/>
      <c r="ARU14" s="457"/>
      <c r="ARV14" s="458"/>
      <c r="ARW14" s="459"/>
      <c r="ARX14" s="456"/>
      <c r="ARY14" s="457"/>
      <c r="ARZ14" s="457"/>
      <c r="ASA14" s="459"/>
      <c r="ASB14" s="463"/>
      <c r="ASC14" s="463"/>
      <c r="ASD14" s="461"/>
      <c r="ASE14" s="462"/>
      <c r="ASF14" s="462"/>
      <c r="ASG14" s="456"/>
      <c r="ASH14" s="457"/>
      <c r="ASI14" s="457"/>
      <c r="ASJ14" s="458"/>
    </row>
    <row r="15" spans="1:1180" ht="15" customHeight="1">
      <c r="A15" s="377">
        <f>'別表_個別勤務状況（1～20）'!$A$15</f>
        <v>1</v>
      </c>
      <c r="B15" s="378" t="str">
        <f>'別表_個別勤務状況（1～20）'!$B$15</f>
        <v>水</v>
      </c>
      <c r="C15" s="854"/>
      <c r="D15" s="855"/>
      <c r="E15" s="854"/>
      <c r="F15" s="855"/>
      <c r="G15" s="797"/>
      <c r="H15" s="797"/>
      <c r="I15" s="797"/>
      <c r="J15" s="797"/>
      <c r="K15" s="856" t="str">
        <f>IFERROR(IF(OR(B15="日",B15="祝",B15=0,C15=""),"　",MAX(IF(AND(C15&lt;=K14,E15&gt;L14),L14-K14,IF(AND(C15&gt;K14,E15&lt;=L14),E15-C15,IF(AND(C15&lt;=K14,E15&lt;=L14),E15-K14,IF(AND(C15&gt;K14,E15&gt;L14),L14-C15,0)))),0)),0)</f>
        <v>　</v>
      </c>
      <c r="L15" s="857"/>
      <c r="M15" s="858"/>
      <c r="N15" s="856" t="str">
        <f>IFERROR(IF(OR(B15="日",B15="祝",B15=0,G15=""),"　",MAX(IF(AND(G15&gt;Q14,I15&gt;O14),0,IF(AND(G15&lt;=Q14,G15&gt;N14,I15&gt;O14),Q14-G15,IF(AND(G15&lt;=Q14,G15&lt;=N14,I15&gt;O14),Q14-N14,IF(AND(G15&gt;N14,I15&lt;=O14),I15-G15,IF(AND(G15&lt;=N14,I15&lt;=O14),I15-N14,0))))),0)),0)</f>
        <v>　</v>
      </c>
      <c r="O15" s="857"/>
      <c r="P15" s="858"/>
      <c r="Q15" s="856" t="str">
        <f>IFERROR(IF(OR(B15="日",B15="祝",B15=0,G15=0),"　",MAX(IF(AND(G15&lt;=Q14,I15&gt;R14),R14-Q14,IF(I15&lt;=R14,0,IF(AND(G15&gt;Q14,I15&gt;R14),R14-G15,0))),0)),0)</f>
        <v>　</v>
      </c>
      <c r="R15" s="857"/>
      <c r="S15" s="858"/>
      <c r="T15" s="856" t="str">
        <f>IFERROR(IF(OR(B15="日",B15="祝",B15=0,G15=0),"　",MAX(IF(G15&gt;T14,I15-G15,IF(G15&lt;=T14,I15-T14,0)),0)),0)</f>
        <v>　</v>
      </c>
      <c r="U15" s="857"/>
      <c r="V15" s="858"/>
      <c r="W15" s="856" t="str">
        <f>IFERROR(IF(OR(B15="日",B15="祝",B15=0,C15=""),"　",MAX(IF(AND(C15&lt;=W14,E15&gt;X14),X14-W14,IF(AND(C15&gt;W14,E15&lt;=X14),E15-C15,IF(AND(C15&lt;=W14,E15&lt;=X14),E15-W14,IF(AND(C15&gt;W14,E15&gt;X14),X14-C15,0)))),0)),0)</f>
        <v>　</v>
      </c>
      <c r="X15" s="857"/>
      <c r="Y15" s="858"/>
      <c r="Z15" s="856" t="str">
        <f>IFERROR(IF(OR(B15="日",B15="祝",B15=0,G15=0),"　",MAX(IF(AND(G15&gt;AC14,I15&gt;AA14),0,IF(AND(G15&lt;=AC14,G15&gt;Z14,I15&gt;AA14),AC14-G15,IF(AND(G15&lt;=AC14,G15&lt;=Z14,I15&gt;AA14),AC14-Z14,IF(AND(G15&gt;Z14,I15&lt;=AA14),I15-G15,IF(AND(G15&lt;=Z14,I15&lt;=AA14),I15-Z14,0))))),0)),0)</f>
        <v>　</v>
      </c>
      <c r="AA15" s="857"/>
      <c r="AB15" s="858"/>
      <c r="AC15" s="856" t="str">
        <f>IFERROR(IF(OR(B15="日",B15="祝",B15=0,G15=0),"　",MAX(IF(AND(G15&lt;=AC14,I15&gt;AD14),AD14-AC14,IF(I15&lt;=AD14,0,IF(AND(G15&gt;AC14,I15&gt;AD14),AD14-G15,0))),0)),0)</f>
        <v>　</v>
      </c>
      <c r="AD15" s="857"/>
      <c r="AE15" s="858"/>
      <c r="AF15" s="856" t="str">
        <f>T15</f>
        <v>　</v>
      </c>
      <c r="AG15" s="857"/>
      <c r="AH15" s="858"/>
      <c r="AI15" s="954" t="str">
        <f>IF(AL15="×",TIME(0,0,0),IF(AV4="非常勤",K15,W15))</f>
        <v>　</v>
      </c>
      <c r="AJ15" s="885"/>
      <c r="AK15" s="885"/>
      <c r="AL15" s="352"/>
      <c r="AM15" s="954" t="str">
        <f>IF(AP15="×",TIME(0,0,0),IF(AV4="非常勤",N15,Z15))</f>
        <v>　</v>
      </c>
      <c r="AN15" s="885"/>
      <c r="AO15" s="885"/>
      <c r="AP15" s="352"/>
      <c r="AQ15" s="954" t="str">
        <f>IF(AT15="×",TIME(0,0,0),IF(AV4="非常勤",Q15,AC15))</f>
        <v>　</v>
      </c>
      <c r="AR15" s="885"/>
      <c r="AS15" s="885"/>
      <c r="AT15" s="352"/>
      <c r="AU15" s="954" t="str">
        <f>IF(AX15="×",TIME(0,0,0),IF(AV4="非常勤",T15,AF15))</f>
        <v>　</v>
      </c>
      <c r="AV15" s="885"/>
      <c r="AW15" s="955"/>
      <c r="AX15" s="352"/>
      <c r="AY15" s="956"/>
      <c r="AZ15" s="956"/>
      <c r="BA15" s="862"/>
      <c r="BB15" s="864"/>
      <c r="BC15" s="863"/>
      <c r="BD15" s="865"/>
      <c r="BE15" s="866"/>
      <c r="BF15" s="866"/>
      <c r="BG15" s="867"/>
      <c r="BH15" s="377">
        <f>'別表_個別勤務状況（1～20）'!$A$15</f>
        <v>1</v>
      </c>
      <c r="BI15" s="378" t="str">
        <f>'別表_個別勤務状況（1～20）'!$B$15</f>
        <v>水</v>
      </c>
      <c r="BJ15" s="797"/>
      <c r="BK15" s="797"/>
      <c r="BL15" s="797"/>
      <c r="BM15" s="797"/>
      <c r="BN15" s="797"/>
      <c r="BO15" s="797"/>
      <c r="BP15" s="797"/>
      <c r="BQ15" s="797"/>
      <c r="BR15" s="856" t="str">
        <f>IFERROR(IF(OR(BI15="日",BI15="祝",BI15=0,BJ15=""),"　",MAX(IF(AND(BJ15&lt;=BR14,BL15&gt;BS14),BS14-BR14,IF(AND(BJ15&gt;BR14,BL15&lt;=BS14),BL15-BJ15,IF(AND(BJ15&lt;=BR14,BL15&lt;=BS14),BL15-BR14,IF(AND(BJ15&gt;BR14,BL15&gt;BS14),BS14-BJ15,0)))),0)),0)</f>
        <v>　</v>
      </c>
      <c r="BS15" s="857"/>
      <c r="BT15" s="858"/>
      <c r="BU15" s="856" t="str">
        <f>IFERROR(IF(OR(BI15="日",BI15="祝",BI15=0,BN15=""),"　",MAX(IF(AND(BN15&gt;BX14,BP15&gt;BV14),0,IF(AND(BN15&lt;=BX14,BN15&gt;BU14,BP15&gt;BV14),BX14-BN15,IF(AND(BN15&lt;=BX14,BN15&lt;=BU14,BP15&gt;BV14),BX14-BU14,IF(AND(BN15&gt;BU14,BP15&lt;=BV14),BP15-BN15,IF(AND(BN15&lt;=BU14,BP15&lt;=BV14),BP15-BU14,0))))),0)),0)</f>
        <v>　</v>
      </c>
      <c r="BV15" s="857"/>
      <c r="BW15" s="858"/>
      <c r="BX15" s="856" t="str">
        <f>IFERROR(IF(OR(BI15="日",BI15="祝",BI15=0,BN15=0),"　",MAX(IF(AND(BN15&lt;=BX14,BP15&gt;BY14),BY14-BX14,IF(BP15&lt;=BY14,0,IF(AND(BN15&gt;BX14,BP15&gt;BY14),BY14-BN15,0))),0)),0)</f>
        <v>　</v>
      </c>
      <c r="BY15" s="857"/>
      <c r="BZ15" s="858"/>
      <c r="CA15" s="856" t="str">
        <f>IFERROR(IF(OR(BI15="日",BI15="祝",BI15=0,BN15=0),"　",MAX(IF(BN15&gt;CA14,BP15-BN15,IF(BN15&lt;=CA14,BP15-CA14,0)),0)),0)</f>
        <v>　</v>
      </c>
      <c r="CB15" s="857"/>
      <c r="CC15" s="858"/>
      <c r="CD15" s="856" t="str">
        <f>IFERROR(IF(OR(BI15="日",BI15="祝",BI15=0,BJ15=""),"　",MAX(IF(AND(BJ15&lt;=CD14,BL15&gt;CE14),CE14-CD14,IF(AND(BJ15&gt;CD14,BL15&lt;=CE14),BL15-BJ15,IF(AND(BJ15&lt;=CD14,BL15&lt;=CE14),BL15-CD14,IF(AND(BJ15&gt;CD14,BL15&gt;CE14),CE14-BJ15,0)))),0)),0)</f>
        <v>　</v>
      </c>
      <c r="CE15" s="857"/>
      <c r="CF15" s="858"/>
      <c r="CG15" s="856" t="str">
        <f>IFERROR(IF(OR(BI15="日",BI15="祝",BI15=0,BN15=0),"　",MAX(IF(AND(BN15&gt;CJ14,BP15&gt;CH14),0,IF(AND(BN15&lt;=CJ14,BN15&gt;CG14,BP15&gt;CH14),CJ14-BN15,IF(AND(BN15&lt;=CJ14,BN15&lt;=CG14,BP15&gt;CH14),CJ14-CG14,IF(AND(BN15&gt;CG14,BP15&lt;=CH14),BP15-BN15,IF(AND(BN15&lt;=CG14,BP15&lt;=CH14),BP15-CG14,0))))),0)),0)</f>
        <v>　</v>
      </c>
      <c r="CH15" s="857"/>
      <c r="CI15" s="858"/>
      <c r="CJ15" s="856" t="str">
        <f>IFERROR(IF(OR(BI15="日",BI15="祝",BI15=0,BN15=0),"　",MAX(IF(AND(BN15&lt;=CJ14,BP15&gt;CK14),CK14-CJ14,IF(BP15&lt;=CK14,0,IF(AND(BN15&gt;CJ14,BP15&gt;CK14),CK14-BN15,0))),0)),0)</f>
        <v>　</v>
      </c>
      <c r="CK15" s="857"/>
      <c r="CL15" s="858"/>
      <c r="CM15" s="856" t="str">
        <f>CA15</f>
        <v>　</v>
      </c>
      <c r="CN15" s="857"/>
      <c r="CO15" s="858"/>
      <c r="CP15" s="954" t="str">
        <f>IF(CS15="×",TIME(0,0,0),IF(DC4="非常勤",BR15,CD15))</f>
        <v>　</v>
      </c>
      <c r="CQ15" s="885"/>
      <c r="CR15" s="885"/>
      <c r="CS15" s="352"/>
      <c r="CT15" s="954" t="str">
        <f>IF(CW15="×",TIME(0,0,0),IF(DC4="非常勤",BU15,CG15))</f>
        <v>　</v>
      </c>
      <c r="CU15" s="885"/>
      <c r="CV15" s="885"/>
      <c r="CW15" s="352"/>
      <c r="CX15" s="954" t="str">
        <f>IF(DA15="×",TIME(0,0,0),IF(DC4="非常勤",BX15,CJ15))</f>
        <v>　</v>
      </c>
      <c r="CY15" s="885"/>
      <c r="CZ15" s="885"/>
      <c r="DA15" s="352"/>
      <c r="DB15" s="954" t="str">
        <f>IF(DE15="×",TIME(0,0,0),IF(DC4="非常勤",CA15,CM15))</f>
        <v>　</v>
      </c>
      <c r="DC15" s="885"/>
      <c r="DD15" s="955"/>
      <c r="DE15" s="352"/>
      <c r="DF15" s="956"/>
      <c r="DG15" s="956"/>
      <c r="DH15" s="862"/>
      <c r="DI15" s="864"/>
      <c r="DJ15" s="863"/>
      <c r="DK15" s="865"/>
      <c r="DL15" s="866"/>
      <c r="DM15" s="866"/>
      <c r="DN15" s="867"/>
      <c r="DO15" s="377">
        <f>'別表_個別勤務状況（1～20）'!$A$15</f>
        <v>1</v>
      </c>
      <c r="DP15" s="378" t="str">
        <f>'別表_個別勤務状況（1～20）'!$B$15</f>
        <v>水</v>
      </c>
      <c r="DQ15" s="797"/>
      <c r="DR15" s="797"/>
      <c r="DS15" s="797"/>
      <c r="DT15" s="797"/>
      <c r="DU15" s="797"/>
      <c r="DV15" s="797"/>
      <c r="DW15" s="797"/>
      <c r="DX15" s="797"/>
      <c r="DY15" s="856" t="str">
        <f>IFERROR(IF(OR(DP15="日",DP15="祝",DP15=0,DQ15=""),"　",MAX(IF(AND(DQ15&lt;=DY14,DS15&gt;DZ14),DZ14-DY14,IF(AND(DQ15&gt;DY14,DS15&lt;=DZ14),DS15-DQ15,IF(AND(DQ15&lt;=DY14,DS15&lt;=DZ14),DS15-DY14,IF(AND(DQ15&gt;DY14,DS15&gt;DZ14),DZ14-DQ15,0)))),0)),0)</f>
        <v>　</v>
      </c>
      <c r="DZ15" s="857"/>
      <c r="EA15" s="858"/>
      <c r="EB15" s="856" t="str">
        <f>IFERROR(IF(OR(DP15="日",DP15="祝",DP15=0,DU15=""),"　",MAX(IF(AND(DU15&gt;EE14,DW15&gt;EC14),0,IF(AND(DU15&lt;=EE14,DU15&gt;EB14,DW15&gt;EC14),EE14-DU15,IF(AND(DU15&lt;=EE14,DU15&lt;=EB14,DW15&gt;EC14),EE14-EB14,IF(AND(DU15&gt;EB14,DW15&lt;=EC14),DW15-DU15,IF(AND(DU15&lt;=EB14,DW15&lt;=EC14),DW15-EB14,0))))),0)),0)</f>
        <v>　</v>
      </c>
      <c r="EC15" s="857"/>
      <c r="ED15" s="858"/>
      <c r="EE15" s="856" t="str">
        <f>IFERROR(IF(OR(DP15="日",DP15="祝",DP15=0,DU15=0),"　",MAX(IF(AND(DU15&lt;=EE14,DW15&gt;EF14),EF14-EE14,IF(DW15&lt;=EF14,0,IF(AND(DU15&gt;EE14,DW15&gt;EF14),EF14-DU15,0))),0)),0)</f>
        <v>　</v>
      </c>
      <c r="EF15" s="857"/>
      <c r="EG15" s="858"/>
      <c r="EH15" s="856" t="str">
        <f>IFERROR(IF(OR(DP15="日",DP15="祝",DP15=0,DU15=0),"　",MAX(IF(DU15&gt;EH14,DW15-DU15,IF(DU15&lt;=EH14,DW15-EH14,0)),0)),0)</f>
        <v>　</v>
      </c>
      <c r="EI15" s="857"/>
      <c r="EJ15" s="858"/>
      <c r="EK15" s="856" t="str">
        <f>IFERROR(IF(OR(DP15="日",DP15="祝",DP15=0,DQ15=""),"　",MAX(IF(AND(DQ15&lt;=EK14,DS15&gt;EL14),EL14-EK14,IF(AND(DQ15&gt;EK14,DS15&lt;=EL14),DS15-DQ15,IF(AND(DQ15&lt;=EK14,DS15&lt;=EL14),DS15-EK14,IF(AND(DQ15&gt;EK14,DS15&gt;EL14),EL14-DQ15,0)))),0)),0)</f>
        <v>　</v>
      </c>
      <c r="EL15" s="857"/>
      <c r="EM15" s="858"/>
      <c r="EN15" s="856" t="str">
        <f>IFERROR(IF(OR(DP15="日",DP15="祝",DP15=0,DU15=0),"　",MAX(IF(AND(DU15&gt;EQ14,DW15&gt;EO14),0,IF(AND(DU15&lt;=EQ14,DU15&gt;EN14,DW15&gt;EO14),EQ14-DU15,IF(AND(DU15&lt;=EQ14,DU15&lt;=EN14,DW15&gt;EO14),EQ14-EN14,IF(AND(DU15&gt;EN14,DW15&lt;=EO14),DW15-DU15,IF(AND(DU15&lt;=EN14,DW15&lt;=EO14),DW15-EN14,0))))),0)),0)</f>
        <v>　</v>
      </c>
      <c r="EO15" s="857"/>
      <c r="EP15" s="858"/>
      <c r="EQ15" s="856" t="str">
        <f>IFERROR(IF(OR(DP15="日",DP15="祝",DP15=0,DU15=0),"　",MAX(IF(AND(DU15&lt;=EQ14,DW15&gt;ER14),ER14-EQ14,IF(DW15&lt;=ER14,0,IF(AND(DU15&gt;EQ14,DW15&gt;ER14),ER14-DU15,0))),0)),0)</f>
        <v>　</v>
      </c>
      <c r="ER15" s="857"/>
      <c r="ES15" s="858"/>
      <c r="ET15" s="856" t="str">
        <f>EH15</f>
        <v>　</v>
      </c>
      <c r="EU15" s="857"/>
      <c r="EV15" s="858"/>
      <c r="EW15" s="954" t="str">
        <f>IF(EZ15="×",TIME(0,0,0),IF(FJ4="非常勤",DY15,EK15))</f>
        <v>　</v>
      </c>
      <c r="EX15" s="885"/>
      <c r="EY15" s="885"/>
      <c r="EZ15" s="352"/>
      <c r="FA15" s="954" t="str">
        <f>IF(FD15="×",TIME(0,0,0),IF(FJ4="非常勤",EB15,EN15))</f>
        <v>　</v>
      </c>
      <c r="FB15" s="885"/>
      <c r="FC15" s="885"/>
      <c r="FD15" s="352"/>
      <c r="FE15" s="954" t="str">
        <f>IF(FH15="×",TIME(0,0,0),IF(FJ4="非常勤",EE15,EQ15))</f>
        <v>　</v>
      </c>
      <c r="FF15" s="885"/>
      <c r="FG15" s="885"/>
      <c r="FH15" s="352"/>
      <c r="FI15" s="954" t="str">
        <f>IF(FL15="×",TIME(0,0,0),IF(FJ4="非常勤",EH15,ET15))</f>
        <v>　</v>
      </c>
      <c r="FJ15" s="885"/>
      <c r="FK15" s="955"/>
      <c r="FL15" s="352"/>
      <c r="FM15" s="956"/>
      <c r="FN15" s="956"/>
      <c r="FO15" s="862"/>
      <c r="FP15" s="864"/>
      <c r="FQ15" s="863"/>
      <c r="FR15" s="865"/>
      <c r="FS15" s="866"/>
      <c r="FT15" s="866"/>
      <c r="FU15" s="867"/>
      <c r="FV15" s="377">
        <f>'別表_個別勤務状況（1～20）'!$A$15</f>
        <v>1</v>
      </c>
      <c r="FW15" s="378" t="str">
        <f>'別表_個別勤務状況（1～20）'!$B$15</f>
        <v>水</v>
      </c>
      <c r="FX15" s="797"/>
      <c r="FY15" s="797"/>
      <c r="FZ15" s="797"/>
      <c r="GA15" s="797"/>
      <c r="GB15" s="797"/>
      <c r="GC15" s="797"/>
      <c r="GD15" s="797"/>
      <c r="GE15" s="797"/>
      <c r="GF15" s="856" t="str">
        <f>IFERROR(IF(OR(FW15="日",FW15="祝",FW15=0,FX15=""),"　",MAX(IF(AND(FX15&lt;=GF14,FZ15&gt;GG14),GG14-GF14,IF(AND(FX15&gt;GF14,FZ15&lt;=GG14),FZ15-FX15,IF(AND(FX15&lt;=GF14,FZ15&lt;=GG14),FZ15-GF14,IF(AND(FX15&gt;GF14,FZ15&gt;GG14),GG14-FX15,0)))),0)),0)</f>
        <v>　</v>
      </c>
      <c r="GG15" s="857"/>
      <c r="GH15" s="858"/>
      <c r="GI15" s="856" t="str">
        <f>IFERROR(IF(OR(FW15="日",FW15="祝",FW15=0,GB15=""),"　",MAX(IF(AND(GB15&gt;GL14,GD15&gt;GJ14),0,IF(AND(GB15&lt;=GL14,GB15&gt;GI14,GD15&gt;GJ14),GL14-GB15,IF(AND(GB15&lt;=GL14,GB15&lt;=GI14,GD15&gt;GJ14),GL14-GI14,IF(AND(GB15&gt;GI14,GD15&lt;=GJ14),GD15-GB15,IF(AND(GB15&lt;=GI14,GD15&lt;=GJ14),GD15-GI14,0))))),0)),0)</f>
        <v>　</v>
      </c>
      <c r="GJ15" s="857"/>
      <c r="GK15" s="858"/>
      <c r="GL15" s="856" t="str">
        <f>IFERROR(IF(OR(FW15="日",FW15="祝",FW15=0,GB15=0),"　",MAX(IF(AND(GB15&lt;=GL14,GD15&gt;GM14),GM14-GL14,IF(GD15&lt;=GM14,0,IF(AND(GB15&gt;GL14,GD15&gt;GM14),GM14-GB15,0))),0)),0)</f>
        <v>　</v>
      </c>
      <c r="GM15" s="857"/>
      <c r="GN15" s="858"/>
      <c r="GO15" s="856" t="str">
        <f>IFERROR(IF(OR(FW15="日",FW15="祝",FW15=0,GB15=0),"　",MAX(IF(GB15&gt;GO14,GD15-GB15,IF(GB15&lt;=GO14,GD15-GO14,0)),0)),0)</f>
        <v>　</v>
      </c>
      <c r="GP15" s="857"/>
      <c r="GQ15" s="858"/>
      <c r="GR15" s="856" t="str">
        <f>IFERROR(IF(OR(FW15="日",FW15="祝",FW15=0,FX15=""),"　",MAX(IF(AND(FX15&lt;=GR14,FZ15&gt;GS14),GS14-GR14,IF(AND(FX15&gt;GR14,FZ15&lt;=GS14),FZ15-FX15,IF(AND(FX15&lt;=GR14,FZ15&lt;=GS14),FZ15-GR14,IF(AND(FX15&gt;GR14,FZ15&gt;GS14),GS14-FX15,0)))),0)),0)</f>
        <v>　</v>
      </c>
      <c r="GS15" s="857"/>
      <c r="GT15" s="858"/>
      <c r="GU15" s="856" t="str">
        <f>IFERROR(IF(OR(FW15="日",FW15="祝",FW15=0,GB15=0),"　",MAX(IF(AND(GB15&gt;GX14,GD15&gt;GV14),0,IF(AND(GB15&lt;=GX14,GB15&gt;GU14,GD15&gt;GV14),GX14-GB15,IF(AND(GB15&lt;=GX14,GB15&lt;=GU14,GD15&gt;GV14),GX14-GU14,IF(AND(GB15&gt;GU14,GD15&lt;=GV14),GD15-GB15,IF(AND(GB15&lt;=GU14,GD15&lt;=GV14),GD15-GU14,0))))),0)),0)</f>
        <v>　</v>
      </c>
      <c r="GV15" s="857"/>
      <c r="GW15" s="858"/>
      <c r="GX15" s="856" t="str">
        <f>IFERROR(IF(OR(FW15="日",FW15="祝",FW15=0,GB15=0),"　",MAX(IF(AND(GB15&lt;=GX14,GD15&gt;GY14),GY14-GX14,IF(GD15&lt;=GY14,0,IF(AND(GB15&gt;GX14,GD15&gt;GY14),GY14-GB15,0))),0)),0)</f>
        <v>　</v>
      </c>
      <c r="GY15" s="857"/>
      <c r="GZ15" s="858"/>
      <c r="HA15" s="856" t="str">
        <f>GO15</f>
        <v>　</v>
      </c>
      <c r="HB15" s="857"/>
      <c r="HC15" s="858"/>
      <c r="HD15" s="954" t="str">
        <f>IF(HG15="×",TIME(0,0,0),IF(HQ4="非常勤",GF15,GR15))</f>
        <v>　</v>
      </c>
      <c r="HE15" s="885"/>
      <c r="HF15" s="885"/>
      <c r="HG15" s="352"/>
      <c r="HH15" s="954" t="str">
        <f>IF(HK15="×",TIME(0,0,0),IF(HQ4="非常勤",GI15,GU15))</f>
        <v>　</v>
      </c>
      <c r="HI15" s="885"/>
      <c r="HJ15" s="885"/>
      <c r="HK15" s="352"/>
      <c r="HL15" s="954" t="str">
        <f>IF(HO15="×",TIME(0,0,0),IF(HQ4="非常勤",GL15,GX15))</f>
        <v>　</v>
      </c>
      <c r="HM15" s="885"/>
      <c r="HN15" s="885"/>
      <c r="HO15" s="352"/>
      <c r="HP15" s="954" t="str">
        <f>IF(HS15="×",TIME(0,0,0),IF(HQ4="非常勤",GO15,HA15))</f>
        <v>　</v>
      </c>
      <c r="HQ15" s="885"/>
      <c r="HR15" s="955"/>
      <c r="HS15" s="352"/>
      <c r="HT15" s="956"/>
      <c r="HU15" s="956"/>
      <c r="HV15" s="862"/>
      <c r="HW15" s="864"/>
      <c r="HX15" s="863"/>
      <c r="HY15" s="865"/>
      <c r="HZ15" s="866"/>
      <c r="IA15" s="866"/>
      <c r="IB15" s="867"/>
      <c r="IC15" s="377">
        <f>'別表_個別勤務状況（1～20）'!$A$15</f>
        <v>1</v>
      </c>
      <c r="ID15" s="378" t="str">
        <f>'別表_個別勤務状況（1～20）'!$B$15</f>
        <v>水</v>
      </c>
      <c r="IE15" s="797"/>
      <c r="IF15" s="797"/>
      <c r="IG15" s="797"/>
      <c r="IH15" s="797"/>
      <c r="II15" s="797"/>
      <c r="IJ15" s="797"/>
      <c r="IK15" s="797"/>
      <c r="IL15" s="797"/>
      <c r="IM15" s="856" t="str">
        <f>IFERROR(IF(OR(ID15="日",ID15="祝",ID15=0,IE15=""),"　",MAX(IF(AND(IE15&lt;=IM14,IG15&gt;IN14),IN14-IM14,IF(AND(IE15&gt;IM14,IG15&lt;=IN14),IG15-IE15,IF(AND(IE15&lt;=IM14,IG15&lt;=IN14),IG15-IM14,IF(AND(IE15&gt;IM14,IG15&gt;IN14),IN14-IE15,0)))),0)),0)</f>
        <v>　</v>
      </c>
      <c r="IN15" s="857"/>
      <c r="IO15" s="858"/>
      <c r="IP15" s="856" t="str">
        <f>IFERROR(IF(OR(ID15="日",ID15="祝",ID15=0,II15=""),"　",MAX(IF(AND(II15&gt;IS14,IK15&gt;IQ14),0,IF(AND(II15&lt;=IS14,II15&gt;IP14,IK15&gt;IQ14),IS14-II15,IF(AND(II15&lt;=IS14,II15&lt;=IP14,IK15&gt;IQ14),IS14-IP14,IF(AND(II15&gt;IP14,IK15&lt;=IQ14),IK15-II15,IF(AND(II15&lt;=IP14,IK15&lt;=IQ14),IK15-IP14,0))))),0)),0)</f>
        <v>　</v>
      </c>
      <c r="IQ15" s="857"/>
      <c r="IR15" s="858"/>
      <c r="IS15" s="856" t="str">
        <f>IFERROR(IF(OR(ID15="日",ID15="祝",ID15=0,II15=0),"　",MAX(IF(AND(II15&lt;=IS14,IK15&gt;IT14),IT14-IS14,IF(IK15&lt;=IT14,0,IF(AND(II15&gt;IS14,IK15&gt;IT14),IT14-II15,0))),0)),0)</f>
        <v>　</v>
      </c>
      <c r="IT15" s="857"/>
      <c r="IU15" s="858"/>
      <c r="IV15" s="856" t="str">
        <f>IFERROR(IF(OR(ID15="日",ID15="祝",ID15=0,II15=0),"　",MAX(IF(II15&gt;IV14,IK15-II15,IF(II15&lt;=IV14,IK15-IV14,0)),0)),0)</f>
        <v>　</v>
      </c>
      <c r="IW15" s="857"/>
      <c r="IX15" s="858"/>
      <c r="IY15" s="856" t="str">
        <f>IFERROR(IF(OR(ID15="日",ID15="祝",ID15=0,IE15=""),"　",MAX(IF(AND(IE15&lt;=IY14,IG15&gt;IZ14),IZ14-IY14,IF(AND(IE15&gt;IY14,IG15&lt;=IZ14),IG15-IE15,IF(AND(IE15&lt;=IY14,IG15&lt;=IZ14),IG15-IY14,IF(AND(IE15&gt;IY14,IG15&gt;IZ14),IZ14-IE15,0)))),0)),0)</f>
        <v>　</v>
      </c>
      <c r="IZ15" s="857"/>
      <c r="JA15" s="858"/>
      <c r="JB15" s="856" t="str">
        <f>IFERROR(IF(OR(ID15="日",ID15="祝",ID15=0,II15=0),"　",MAX(IF(AND(II15&gt;JE14,IK15&gt;JC14),0,IF(AND(II15&lt;=JE14,II15&gt;JB14,IK15&gt;JC14),JE14-II15,IF(AND(II15&lt;=JE14,II15&lt;=JB14,IK15&gt;JC14),JE14-JB14,IF(AND(II15&gt;JB14,IK15&lt;=JC14),IK15-II15,IF(AND(II15&lt;=JB14,IK15&lt;=JC14),IK15-JB14,0))))),0)),0)</f>
        <v>　</v>
      </c>
      <c r="JC15" s="857"/>
      <c r="JD15" s="858"/>
      <c r="JE15" s="856" t="str">
        <f>IFERROR(IF(OR(ID15="日",ID15="祝",ID15=0,II15=0),"　",MAX(IF(AND(II15&lt;=JE14,IK15&gt;JF14),JF14-JE14,IF(IK15&lt;=JF14,0,IF(AND(II15&gt;JE14,IK15&gt;JF14),JF14-II15,0))),0)),0)</f>
        <v>　</v>
      </c>
      <c r="JF15" s="857"/>
      <c r="JG15" s="858"/>
      <c r="JH15" s="856" t="str">
        <f>IV15</f>
        <v>　</v>
      </c>
      <c r="JI15" s="857"/>
      <c r="JJ15" s="858"/>
      <c r="JK15" s="954" t="str">
        <f>IF(JN15="×",TIME(0,0,0),IF(JX4="非常勤",IM15,IY15))</f>
        <v>　</v>
      </c>
      <c r="JL15" s="885"/>
      <c r="JM15" s="885"/>
      <c r="JN15" s="352"/>
      <c r="JO15" s="954" t="str">
        <f>IF(JR15="×",TIME(0,0,0),IF(JX4="非常勤",IP15,JB15))</f>
        <v>　</v>
      </c>
      <c r="JP15" s="885"/>
      <c r="JQ15" s="885"/>
      <c r="JR15" s="352"/>
      <c r="JS15" s="954" t="str">
        <f>IF(JV15="×",TIME(0,0,0),IF(JX4="非常勤",IS15,JE15))</f>
        <v>　</v>
      </c>
      <c r="JT15" s="885"/>
      <c r="JU15" s="885"/>
      <c r="JV15" s="352"/>
      <c r="JW15" s="954" t="str">
        <f>IF(JZ15="×",TIME(0,0,0),IF(JX4="非常勤",IV15,JH15))</f>
        <v>　</v>
      </c>
      <c r="JX15" s="885"/>
      <c r="JY15" s="955"/>
      <c r="JZ15" s="352"/>
      <c r="KA15" s="956"/>
      <c r="KB15" s="956"/>
      <c r="KC15" s="862"/>
      <c r="KD15" s="864"/>
      <c r="KE15" s="863"/>
      <c r="KF15" s="865"/>
      <c r="KG15" s="866"/>
      <c r="KH15" s="866"/>
      <c r="KI15" s="867"/>
      <c r="KJ15" s="377">
        <f>'[3]別表_個別勤務状況（1～20）'!$A$15</f>
        <v>1</v>
      </c>
      <c r="KK15" s="378" t="str">
        <f>'[3]別表_個別勤務状況（1～20）'!$B$15</f>
        <v>月</v>
      </c>
      <c r="KL15" s="854"/>
      <c r="KM15" s="855"/>
      <c r="KN15" s="854"/>
      <c r="KO15" s="855"/>
      <c r="KP15" s="854"/>
      <c r="KQ15" s="855"/>
      <c r="KR15" s="854"/>
      <c r="KS15" s="855"/>
      <c r="KT15" s="856" t="str">
        <f>IFERROR(IF(OR(KK15="日",KK15="祝",KK15=0,KL15=""),"　",MAX(IF(AND(KL15&lt;=KT14,KN15&gt;KU14),KU14-KT14,IF(AND(KL15&gt;KT14,KN15&lt;=KU14),KN15-KL15,IF(AND(KL15&lt;=KT14,KN15&lt;=KU14),KN15-KT14,IF(AND(KL15&gt;KT14,KN15&gt;KU14),KU14-KL15,0)))),0)),0)</f>
        <v>　</v>
      </c>
      <c r="KU15" s="857"/>
      <c r="KV15" s="858"/>
      <c r="KW15" s="856" t="str">
        <f>IFERROR(IF(OR(KK15="日",KK15="祝",KK15=0,KP15=""),"　",MAX(IF(AND(KP15&gt;KZ14,KR15&gt;KX14),0,IF(AND(KP15&lt;=KZ14,KP15&gt;KW14,KR15&gt;KX14),KZ14-KP15,IF(AND(KP15&lt;=KZ14,KP15&lt;=KW14,KR15&gt;KX14),KZ14-KW14,IF(AND(KP15&gt;KW14,KR15&lt;=KX14),KR15-KP15,IF(AND(KP15&lt;=KW14,KR15&lt;=KX14),KR15-KW14,0))))),0)),0)</f>
        <v>　</v>
      </c>
      <c r="KX15" s="857"/>
      <c r="KY15" s="858"/>
      <c r="KZ15" s="856" t="str">
        <f>IFERROR(IF(OR(KK15="日",KK15="祝",KK15=0,KP15=0),"　",MAX(IF(AND(KP15&lt;=KZ14,KR15&gt;LA14),LA14-KZ14,IF(KR15&lt;=LA14,0,IF(AND(KP15&gt;KZ14,KR15&gt;LA14),LA14-KP15,0))),0)),0)</f>
        <v>　</v>
      </c>
      <c r="LA15" s="857"/>
      <c r="LB15" s="858"/>
      <c r="LC15" s="856" t="str">
        <f>IFERROR(IF(OR(KK15="日",KK15="祝",KK15=0,KP15=0),"　",MAX(IF(KP15&gt;LC14,KR15-KP15,IF(KP15&lt;=LC14,KR15-LC14,0)),0)),0)</f>
        <v>　</v>
      </c>
      <c r="LD15" s="857"/>
      <c r="LE15" s="858"/>
      <c r="LF15" s="856" t="str">
        <f>IFERROR(IF(OR(KK15="日",KK15="祝",KK15=0,KL15=""),"　",MAX(IF(AND(KL15&lt;=LF14,KN15&gt;LG14),LG14-LF14,IF(AND(KL15&gt;LF14,KN15&lt;=LG14),KN15-KL15,IF(AND(KL15&lt;=LF14,KN15&lt;=LG14),KN15-LF14,IF(AND(KL15&gt;LF14,KN15&gt;LG14),LG14-KL15,0)))),0)),0)</f>
        <v>　</v>
      </c>
      <c r="LG15" s="857"/>
      <c r="LH15" s="858"/>
      <c r="LI15" s="856" t="str">
        <f>IFERROR(IF(OR(KK15="日",KK15="祝",KK15=0,KP15=0),"　",MAX(IF(AND(KP15&gt;LL14,KR15&gt;LJ14),0,IF(AND(KP15&lt;=LL14,KP15&gt;LI14,KR15&gt;LJ14),LL14-KP15,IF(AND(KP15&lt;=LL14,KP15&lt;=LI14,KR15&gt;LJ14),LL14-LI14,IF(AND(KP15&gt;LI14,KR15&lt;=LJ14),KR15-KP15,IF(AND(KP15&lt;=LI14,KR15&lt;=LJ14),KR15-LI14,0))))),0)),0)</f>
        <v>　</v>
      </c>
      <c r="LJ15" s="857"/>
      <c r="LK15" s="858"/>
      <c r="LL15" s="856" t="str">
        <f>IFERROR(IF(OR(KK15="日",KK15="祝",KK15=0,KP15=0),"　",MAX(IF(AND(KP15&lt;=LL14,KR15&gt;LM14),LM14-LL14,IF(KR15&lt;=LM14,0,IF(AND(KP15&gt;LL14,KR15&gt;LM14),LM14-KP15,0))),0)),0)</f>
        <v>　</v>
      </c>
      <c r="LM15" s="857"/>
      <c r="LN15" s="858"/>
      <c r="LO15" s="856" t="str">
        <f>LC15</f>
        <v>　</v>
      </c>
      <c r="LP15" s="857"/>
      <c r="LQ15" s="858"/>
      <c r="LR15" s="859" t="str">
        <f>IF(LU15="×",TIME(0,0,0),IF(ME4="非常勤",KT15,LF15))</f>
        <v>　</v>
      </c>
      <c r="LS15" s="860"/>
      <c r="LT15" s="861"/>
      <c r="LU15" s="352"/>
      <c r="LV15" s="859" t="str">
        <f>IF(LY15="×",TIME(0,0,0),IF(ME4="非常勤",KW15,LI15))</f>
        <v>　</v>
      </c>
      <c r="LW15" s="860"/>
      <c r="LX15" s="861"/>
      <c r="LY15" s="352"/>
      <c r="LZ15" s="859" t="str">
        <f>IF(MC15="×",TIME(0,0,0),IF(ME4="非常勤",KZ15,LL15))</f>
        <v>　</v>
      </c>
      <c r="MA15" s="860"/>
      <c r="MB15" s="861"/>
      <c r="MC15" s="352"/>
      <c r="MD15" s="859" t="str">
        <f>IF(MG15="×",TIME(0,0,0),IF(ME4="非常勤",LC15,LO15))</f>
        <v>　</v>
      </c>
      <c r="ME15" s="860"/>
      <c r="MF15" s="861"/>
      <c r="MG15" s="352"/>
      <c r="MH15" s="956"/>
      <c r="MI15" s="956"/>
      <c r="MJ15" s="862"/>
      <c r="MK15" s="864"/>
      <c r="ML15" s="863"/>
      <c r="MM15" s="865"/>
      <c r="MN15" s="866"/>
      <c r="MO15" s="866"/>
      <c r="MP15" s="867"/>
      <c r="MQ15" s="377">
        <f>'[3]別表_個別勤務状況（1～20）'!$A$15</f>
        <v>1</v>
      </c>
      <c r="MR15" s="378" t="str">
        <f>'[3]別表_個別勤務状況（1～20）'!$B$15</f>
        <v>月</v>
      </c>
      <c r="MS15" s="854"/>
      <c r="MT15" s="855"/>
      <c r="MU15" s="854"/>
      <c r="MV15" s="855"/>
      <c r="MW15" s="854"/>
      <c r="MX15" s="855"/>
      <c r="MY15" s="854"/>
      <c r="MZ15" s="855"/>
      <c r="NA15" s="856" t="str">
        <f>IFERROR(IF(OR(MR15="日",MR15="祝",MR15=0,MS15=""),"　",MAX(IF(AND(MS15&lt;=NA14,MU15&gt;NB14),NB14-NA14,IF(AND(MS15&gt;NA14,MU15&lt;=NB14),MU15-MS15,IF(AND(MS15&lt;=NA14,MU15&lt;=NB14),MU15-NA14,IF(AND(MS15&gt;NA14,MU15&gt;NB14),NB14-MS15,0)))),0)),0)</f>
        <v>　</v>
      </c>
      <c r="NB15" s="857"/>
      <c r="NC15" s="858"/>
      <c r="ND15" s="856" t="str">
        <f>IFERROR(IF(OR(MR15="日",MR15="祝",MR15=0,MW15=""),"　",MAX(IF(AND(MW15&gt;NG14,MY15&gt;NE14),0,IF(AND(MW15&lt;=NG14,MW15&gt;ND14,MY15&gt;NE14),NG14-MW15,IF(AND(MW15&lt;=NG14,MW15&lt;=ND14,MY15&gt;NE14),NG14-ND14,IF(AND(MW15&gt;ND14,MY15&lt;=NE14),MY15-MW15,IF(AND(MW15&lt;=ND14,MY15&lt;=NE14),MY15-ND14,0))))),0)),0)</f>
        <v>　</v>
      </c>
      <c r="NE15" s="857"/>
      <c r="NF15" s="858"/>
      <c r="NG15" s="856" t="str">
        <f>IFERROR(IF(OR(MR15="日",MR15="祝",MR15=0,MW15=0),"　",MAX(IF(AND(MW15&lt;=NG14,MY15&gt;NH14),NH14-NG14,IF(MY15&lt;=NH14,0,IF(AND(MW15&gt;NG14,MY15&gt;NH14),NH14-MW15,0))),0)),0)</f>
        <v>　</v>
      </c>
      <c r="NH15" s="857"/>
      <c r="NI15" s="858"/>
      <c r="NJ15" s="856" t="str">
        <f>IFERROR(IF(OR(MR15="日",MR15="祝",MR15=0,MW15=0),"　",MAX(IF(MW15&gt;NJ14,MY15-MW15,IF(MW15&lt;=NJ14,MY15-NJ14,0)),0)),0)</f>
        <v>　</v>
      </c>
      <c r="NK15" s="857"/>
      <c r="NL15" s="858"/>
      <c r="NM15" s="856" t="str">
        <f>IFERROR(IF(OR(MR15="日",MR15="祝",MR15=0,MS15=""),"　",MAX(IF(AND(MS15&lt;=NM14,MU15&gt;NN14),NN14-NM14,IF(AND(MS15&gt;NM14,MU15&lt;=NN14),MU15-MS15,IF(AND(MS15&lt;=NM14,MU15&lt;=NN14),MU15-NM14,IF(AND(MS15&gt;NM14,MU15&gt;NN14),NN14-MS15,0)))),0)),0)</f>
        <v>　</v>
      </c>
      <c r="NN15" s="857"/>
      <c r="NO15" s="858"/>
      <c r="NP15" s="856" t="str">
        <f>IFERROR(IF(OR(MR15="日",MR15="祝",MR15=0,MW15=0),"　",MAX(IF(AND(MW15&gt;NS14,MY15&gt;NQ14),0,IF(AND(MW15&lt;=NS14,MW15&gt;NP14,MY15&gt;NQ14),NS14-MW15,IF(AND(MW15&lt;=NS14,MW15&lt;=NP14,MY15&gt;NQ14),NS14-NP14,IF(AND(MW15&gt;NP14,MY15&lt;=NQ14),MY15-MW15,IF(AND(MW15&lt;=NP14,MY15&lt;=NQ14),MY15-NP14,0))))),0)),0)</f>
        <v>　</v>
      </c>
      <c r="NQ15" s="857"/>
      <c r="NR15" s="858"/>
      <c r="NS15" s="856" t="str">
        <f>IFERROR(IF(OR(MR15="日",MR15="祝",MR15=0,MW15=0),"　",MAX(IF(AND(MW15&lt;=NS14,MY15&gt;NT14),NT14-NS14,IF(MY15&lt;=NT14,0,IF(AND(MW15&gt;NS14,MY15&gt;NT14),NT14-MW15,0))),0)),0)</f>
        <v>　</v>
      </c>
      <c r="NT15" s="857"/>
      <c r="NU15" s="858"/>
      <c r="NV15" s="856" t="str">
        <f>NJ15</f>
        <v>　</v>
      </c>
      <c r="NW15" s="857"/>
      <c r="NX15" s="858"/>
      <c r="NY15" s="859" t="str">
        <f>IF(OB15="×",TIME(0,0,0),IF(OL4="非常勤",NA15,NM15))</f>
        <v>　</v>
      </c>
      <c r="NZ15" s="860"/>
      <c r="OA15" s="861"/>
      <c r="OB15" s="352"/>
      <c r="OC15" s="859" t="str">
        <f>IF(OF15="×",TIME(0,0,0),IF(OL4="非常勤",ND15,NP15))</f>
        <v>　</v>
      </c>
      <c r="OD15" s="860"/>
      <c r="OE15" s="861"/>
      <c r="OF15" s="352"/>
      <c r="OG15" s="859" t="str">
        <f>IF(OJ15="×",TIME(0,0,0),IF(OL4="非常勤",NG15,NS15))</f>
        <v>　</v>
      </c>
      <c r="OH15" s="860"/>
      <c r="OI15" s="861"/>
      <c r="OJ15" s="352"/>
      <c r="OK15" s="859" t="str">
        <f>IF(ON15="×",TIME(0,0,0),IF(OL4="非常勤",NJ15,NV15))</f>
        <v>　</v>
      </c>
      <c r="OL15" s="860"/>
      <c r="OM15" s="861"/>
      <c r="ON15" s="352"/>
      <c r="OO15" s="956"/>
      <c r="OP15" s="956"/>
      <c r="OQ15" s="862"/>
      <c r="OR15" s="864"/>
      <c r="OS15" s="863"/>
      <c r="OT15" s="865"/>
      <c r="OU15" s="866"/>
      <c r="OV15" s="866"/>
      <c r="OW15" s="867"/>
      <c r="OX15" s="377">
        <f>'[3]別表_個別勤務状況（1～20）'!$A$15</f>
        <v>1</v>
      </c>
      <c r="OY15" s="378" t="str">
        <f>'[3]別表_個別勤務状況（1～20）'!$B$15</f>
        <v>月</v>
      </c>
      <c r="OZ15" s="854"/>
      <c r="PA15" s="855"/>
      <c r="PB15" s="854"/>
      <c r="PC15" s="855"/>
      <c r="PD15" s="854"/>
      <c r="PE15" s="855"/>
      <c r="PF15" s="854"/>
      <c r="PG15" s="855"/>
      <c r="PH15" s="856" t="str">
        <f>IFERROR(IF(OR(OY15="日",OY15="祝",OY15=0,OZ15=""),"　",MAX(IF(AND(OZ15&lt;=PH14,PB15&gt;PI14),PI14-PH14,IF(AND(OZ15&gt;PH14,PB15&lt;=PI14),PB15-OZ15,IF(AND(OZ15&lt;=PH14,PB15&lt;=PI14),PB15-PH14,IF(AND(OZ15&gt;PH14,PB15&gt;PI14),PI14-OZ15,0)))),0)),0)</f>
        <v>　</v>
      </c>
      <c r="PI15" s="857"/>
      <c r="PJ15" s="858"/>
      <c r="PK15" s="856" t="str">
        <f>IFERROR(IF(OR(OY15="日",OY15="祝",OY15=0,PD15=""),"　",MAX(IF(AND(PD15&gt;PN14,PF15&gt;PL14),0,IF(AND(PD15&lt;=PN14,PD15&gt;PK14,PF15&gt;PL14),PN14-PD15,IF(AND(PD15&lt;=PN14,PD15&lt;=PK14,PF15&gt;PL14),PN14-PK14,IF(AND(PD15&gt;PK14,PF15&lt;=PL14),PF15-PD15,IF(AND(PD15&lt;=PK14,PF15&lt;=PL14),PF15-PK14,0))))),0)),0)</f>
        <v>　</v>
      </c>
      <c r="PL15" s="857"/>
      <c r="PM15" s="858"/>
      <c r="PN15" s="856" t="str">
        <f>IFERROR(IF(OR(OY15="日",OY15="祝",OY15=0,PD15=0),"　",MAX(IF(AND(PD15&lt;=PN14,PF15&gt;PO14),PO14-PN14,IF(PF15&lt;=PO14,0,IF(AND(PD15&gt;PN14,PF15&gt;PO14),PO14-PD15,0))),0)),0)</f>
        <v>　</v>
      </c>
      <c r="PO15" s="857"/>
      <c r="PP15" s="858"/>
      <c r="PQ15" s="856" t="str">
        <f>IFERROR(IF(OR(OY15="日",OY15="祝",OY15=0,PD15=0),"　",MAX(IF(PD15&gt;PQ14,PF15-PD15,IF(PD15&lt;=PQ14,PF15-PQ14,0)),0)),0)</f>
        <v>　</v>
      </c>
      <c r="PR15" s="857"/>
      <c r="PS15" s="858"/>
      <c r="PT15" s="856" t="str">
        <f>IFERROR(IF(OR(OY15="日",OY15="祝",OY15=0,OZ15=""),"　",MAX(IF(AND(OZ15&lt;=PT14,PB15&gt;PU14),PU14-PT14,IF(AND(OZ15&gt;PT14,PB15&lt;=PU14),PB15-OZ15,IF(AND(OZ15&lt;=PT14,PB15&lt;=PU14),PB15-PT14,IF(AND(OZ15&gt;PT14,PB15&gt;PU14),PU14-OZ15,0)))),0)),0)</f>
        <v>　</v>
      </c>
      <c r="PU15" s="857"/>
      <c r="PV15" s="858"/>
      <c r="PW15" s="856" t="str">
        <f>IFERROR(IF(OR(OY15="日",OY15="祝",OY15=0,PD15=0),"　",MAX(IF(AND(PD15&gt;PZ14,PF15&gt;PX14),0,IF(AND(PD15&lt;=PZ14,PD15&gt;PW14,PF15&gt;PX14),PZ14-PD15,IF(AND(PD15&lt;=PZ14,PD15&lt;=PW14,PF15&gt;PX14),PZ14-PW14,IF(AND(PD15&gt;PW14,PF15&lt;=PX14),PF15-PD15,IF(AND(PD15&lt;=PW14,PF15&lt;=PX14),PF15-PW14,0))))),0)),0)</f>
        <v>　</v>
      </c>
      <c r="PX15" s="857"/>
      <c r="PY15" s="858"/>
      <c r="PZ15" s="856" t="str">
        <f>IFERROR(IF(OR(OY15="日",OY15="祝",OY15=0,PD15=0),"　",MAX(IF(AND(PD15&lt;=PZ14,PF15&gt;QA14),QA14-PZ14,IF(PF15&lt;=QA14,0,IF(AND(PD15&gt;PZ14,PF15&gt;QA14),QA14-PD15,0))),0)),0)</f>
        <v>　</v>
      </c>
      <c r="QA15" s="857"/>
      <c r="QB15" s="858"/>
      <c r="QC15" s="856" t="str">
        <f>PQ15</f>
        <v>　</v>
      </c>
      <c r="QD15" s="857"/>
      <c r="QE15" s="858"/>
      <c r="QF15" s="859" t="str">
        <f>IF(QI15="×",TIME(0,0,0),IF(QS4="非常勤",PH15,PT15))</f>
        <v>　</v>
      </c>
      <c r="QG15" s="860"/>
      <c r="QH15" s="861"/>
      <c r="QI15" s="352"/>
      <c r="QJ15" s="859" t="str">
        <f>IF(QM15="×",TIME(0,0,0),IF(QS4="非常勤",PK15,PW15))</f>
        <v>　</v>
      </c>
      <c r="QK15" s="860"/>
      <c r="QL15" s="861"/>
      <c r="QM15" s="352"/>
      <c r="QN15" s="859" t="str">
        <f>IF(QQ15="×",TIME(0,0,0),IF(QS4="非常勤",PN15,PZ15))</f>
        <v>　</v>
      </c>
      <c r="QO15" s="860"/>
      <c r="QP15" s="861"/>
      <c r="QQ15" s="352"/>
      <c r="QR15" s="859" t="str">
        <f>IF(QU15="×",TIME(0,0,0),IF(QS4="非常勤",PQ15,QC15))</f>
        <v>　</v>
      </c>
      <c r="QS15" s="860"/>
      <c r="QT15" s="861"/>
      <c r="QU15" s="352"/>
      <c r="QV15" s="956"/>
      <c r="QW15" s="956"/>
      <c r="QX15" s="862"/>
      <c r="QY15" s="864"/>
      <c r="QZ15" s="863"/>
      <c r="RA15" s="865"/>
      <c r="RB15" s="866"/>
      <c r="RC15" s="866"/>
      <c r="RD15" s="867"/>
      <c r="RE15" s="377">
        <f>'[3]別表_個別勤務状況（1～20）'!$A$15</f>
        <v>1</v>
      </c>
      <c r="RF15" s="378" t="str">
        <f>'[3]別表_個別勤務状況（1～20）'!$B$15</f>
        <v>月</v>
      </c>
      <c r="RG15" s="854"/>
      <c r="RH15" s="855"/>
      <c r="RI15" s="854"/>
      <c r="RJ15" s="855"/>
      <c r="RK15" s="854"/>
      <c r="RL15" s="855"/>
      <c r="RM15" s="854"/>
      <c r="RN15" s="855"/>
      <c r="RO15" s="856" t="str">
        <f>IFERROR(IF(OR(RF15="日",RF15="祝",RF15=0,RG15=""),"　",MAX(IF(AND(RG15&lt;=RO14,RI15&gt;RP14),RP14-RO14,IF(AND(RG15&gt;RO14,RI15&lt;=RP14),RI15-RG15,IF(AND(RG15&lt;=RO14,RI15&lt;=RP14),RI15-RO14,IF(AND(RG15&gt;RO14,RI15&gt;RP14),RP14-RG15,0)))),0)),0)</f>
        <v>　</v>
      </c>
      <c r="RP15" s="857"/>
      <c r="RQ15" s="858"/>
      <c r="RR15" s="856" t="str">
        <f>IFERROR(IF(OR(RF15="日",RF15="祝",RF15=0,RK15=""),"　",MAX(IF(AND(RK15&gt;RU14,RM15&gt;RS14),0,IF(AND(RK15&lt;=RU14,RK15&gt;RR14,RM15&gt;RS14),RU14-RK15,IF(AND(RK15&lt;=RU14,RK15&lt;=RR14,RM15&gt;RS14),RU14-RR14,IF(AND(RK15&gt;RR14,RM15&lt;=RS14),RM15-RK15,IF(AND(RK15&lt;=RR14,RM15&lt;=RS14),RM15-RR14,0))))),0)),0)</f>
        <v>　</v>
      </c>
      <c r="RS15" s="857"/>
      <c r="RT15" s="858"/>
      <c r="RU15" s="856" t="str">
        <f>IFERROR(IF(OR(RF15="日",RF15="祝",RF15=0,RK15=0),"　",MAX(IF(AND(RK15&lt;=RU14,RM15&gt;RV14),RV14-RU14,IF(RM15&lt;=RV14,0,IF(AND(RK15&gt;RU14,RM15&gt;RV14),RV14-RK15,0))),0)),0)</f>
        <v>　</v>
      </c>
      <c r="RV15" s="857"/>
      <c r="RW15" s="858"/>
      <c r="RX15" s="856" t="str">
        <f>IFERROR(IF(OR(RF15="日",RF15="祝",RF15=0,RK15=0),"　",MAX(IF(RK15&gt;RX14,RM15-RK15,IF(RK15&lt;=RX14,RM15-RX14,0)),0)),0)</f>
        <v>　</v>
      </c>
      <c r="RY15" s="857"/>
      <c r="RZ15" s="858"/>
      <c r="SA15" s="856" t="str">
        <f>IFERROR(IF(OR(RF15="日",RF15="祝",RF15=0,RG15=""),"　",MAX(IF(AND(RG15&lt;=SA14,RI15&gt;SB14),SB14-SA14,IF(AND(RG15&gt;SA14,RI15&lt;=SB14),RI15-RG15,IF(AND(RG15&lt;=SA14,RI15&lt;=SB14),RI15-SA14,IF(AND(RG15&gt;SA14,RI15&gt;SB14),SB14-RG15,0)))),0)),0)</f>
        <v>　</v>
      </c>
      <c r="SB15" s="857"/>
      <c r="SC15" s="858"/>
      <c r="SD15" s="856" t="str">
        <f>IFERROR(IF(OR(RF15="日",RF15="祝",RF15=0,RK15=0),"　",MAX(IF(AND(RK15&gt;SG14,RM15&gt;SE14),0,IF(AND(RK15&lt;=SG14,RK15&gt;SD14,RM15&gt;SE14),SG14-RK15,IF(AND(RK15&lt;=SG14,RK15&lt;=SD14,RM15&gt;SE14),SG14-SD14,IF(AND(RK15&gt;SD14,RM15&lt;=SE14),RM15-RK15,IF(AND(RK15&lt;=SD14,RM15&lt;=SE14),RM15-SD14,0))))),0)),0)</f>
        <v>　</v>
      </c>
      <c r="SE15" s="857"/>
      <c r="SF15" s="858"/>
      <c r="SG15" s="856" t="str">
        <f>IFERROR(IF(OR(RF15="日",RF15="祝",RF15=0,RK15=0),"　",MAX(IF(AND(RK15&lt;=SG14,RM15&gt;SH14),SH14-SG14,IF(RM15&lt;=SH14,0,IF(AND(RK15&gt;SG14,RM15&gt;SH14),SH14-RK15,0))),0)),0)</f>
        <v>　</v>
      </c>
      <c r="SH15" s="857"/>
      <c r="SI15" s="858"/>
      <c r="SJ15" s="856" t="str">
        <f>RX15</f>
        <v>　</v>
      </c>
      <c r="SK15" s="857"/>
      <c r="SL15" s="858"/>
      <c r="SM15" s="859" t="str">
        <f>IF(SP15="×",TIME(0,0,0),IF(SZ4="非常勤",RO15,SA15))</f>
        <v>　</v>
      </c>
      <c r="SN15" s="860"/>
      <c r="SO15" s="861"/>
      <c r="SP15" s="352"/>
      <c r="SQ15" s="859" t="str">
        <f>IF(ST15="×",TIME(0,0,0),IF(SZ4="非常勤",RR15,SD15))</f>
        <v>　</v>
      </c>
      <c r="SR15" s="860"/>
      <c r="SS15" s="861"/>
      <c r="ST15" s="352"/>
      <c r="SU15" s="859" t="str">
        <f>IF(SX15="×",TIME(0,0,0),IF(SZ4="非常勤",RU15,SG15))</f>
        <v>　</v>
      </c>
      <c r="SV15" s="860"/>
      <c r="SW15" s="861"/>
      <c r="SX15" s="352"/>
      <c r="SY15" s="859" t="str">
        <f>IF(TB15="×",TIME(0,0,0),IF(SZ4="非常勤",RX15,SJ15))</f>
        <v>　</v>
      </c>
      <c r="SZ15" s="860"/>
      <c r="TA15" s="861"/>
      <c r="TB15" s="352"/>
      <c r="TC15" s="956"/>
      <c r="TD15" s="956"/>
      <c r="TE15" s="862"/>
      <c r="TF15" s="864"/>
      <c r="TG15" s="863"/>
      <c r="TH15" s="865"/>
      <c r="TI15" s="866"/>
      <c r="TJ15" s="866"/>
      <c r="TK15" s="867"/>
      <c r="TL15" s="377">
        <f>'[3]別表_個別勤務状況（1～20）'!$A$15</f>
        <v>1</v>
      </c>
      <c r="TM15" s="378" t="str">
        <f>'[3]別表_個別勤務状況（1～20）'!$B$15</f>
        <v>月</v>
      </c>
      <c r="TN15" s="854"/>
      <c r="TO15" s="855"/>
      <c r="TP15" s="854"/>
      <c r="TQ15" s="855"/>
      <c r="TR15" s="854"/>
      <c r="TS15" s="855"/>
      <c r="TT15" s="854"/>
      <c r="TU15" s="855"/>
      <c r="TV15" s="856" t="str">
        <f>IFERROR(IF(OR(TM15="日",TM15="祝",TM15=0,TN15=""),"　",MAX(IF(AND(TN15&lt;=TV14,TP15&gt;TW14),TW14-TV14,IF(AND(TN15&gt;TV14,TP15&lt;=TW14),TP15-TN15,IF(AND(TN15&lt;=TV14,TP15&lt;=TW14),TP15-TV14,IF(AND(TN15&gt;TV14,TP15&gt;TW14),TW14-TN15,0)))),0)),0)</f>
        <v>　</v>
      </c>
      <c r="TW15" s="857"/>
      <c r="TX15" s="858"/>
      <c r="TY15" s="856" t="str">
        <f>IFERROR(IF(OR(TM15="日",TM15="祝",TM15=0,TR15=""),"　",MAX(IF(AND(TR15&gt;UB14,TT15&gt;TZ14),0,IF(AND(TR15&lt;=UB14,TR15&gt;TY14,TT15&gt;TZ14),UB14-TR15,IF(AND(TR15&lt;=UB14,TR15&lt;=TY14,TT15&gt;TZ14),UB14-TY14,IF(AND(TR15&gt;TY14,TT15&lt;=TZ14),TT15-TR15,IF(AND(TR15&lt;=TY14,TT15&lt;=TZ14),TT15-TY14,0))))),0)),0)</f>
        <v>　</v>
      </c>
      <c r="TZ15" s="857"/>
      <c r="UA15" s="858"/>
      <c r="UB15" s="856" t="str">
        <f>IFERROR(IF(OR(TM15="日",TM15="祝",TM15=0,TR15=0),"　",MAX(IF(AND(TR15&lt;=UB14,TT15&gt;UC14),UC14-UB14,IF(TT15&lt;=UC14,0,IF(AND(TR15&gt;UB14,TT15&gt;UC14),UC14-TR15,0))),0)),0)</f>
        <v>　</v>
      </c>
      <c r="UC15" s="857"/>
      <c r="UD15" s="858"/>
      <c r="UE15" s="856" t="str">
        <f>IFERROR(IF(OR(TM15="日",TM15="祝",TM15=0,TR15=0),"　",MAX(IF(TR15&gt;UE14,TT15-TR15,IF(TR15&lt;=UE14,TT15-UE14,0)),0)),0)</f>
        <v>　</v>
      </c>
      <c r="UF15" s="857"/>
      <c r="UG15" s="858"/>
      <c r="UH15" s="856" t="str">
        <f>IFERROR(IF(OR(TM15="日",TM15="祝",TM15=0,TN15=""),"　",MAX(IF(AND(TN15&lt;=UH14,TP15&gt;UI14),UI14-UH14,IF(AND(TN15&gt;UH14,TP15&lt;=UI14),TP15-TN15,IF(AND(TN15&lt;=UH14,TP15&lt;=UI14),TP15-UH14,IF(AND(TN15&gt;UH14,TP15&gt;UI14),UI14-TN15,0)))),0)),0)</f>
        <v>　</v>
      </c>
      <c r="UI15" s="857"/>
      <c r="UJ15" s="858"/>
      <c r="UK15" s="856" t="str">
        <f>IFERROR(IF(OR(TM15="日",TM15="祝",TM15=0,TR15=0),"　",MAX(IF(AND(TR15&gt;UN14,TT15&gt;UL14),0,IF(AND(TR15&lt;=UN14,TR15&gt;UK14,TT15&gt;UL14),UN14-TR15,IF(AND(TR15&lt;=UN14,TR15&lt;=UK14,TT15&gt;UL14),UN14-UK14,IF(AND(TR15&gt;UK14,TT15&lt;=UL14),TT15-TR15,IF(AND(TR15&lt;=UK14,TT15&lt;=UL14),TT15-UK14,0))))),0)),0)</f>
        <v>　</v>
      </c>
      <c r="UL15" s="857"/>
      <c r="UM15" s="858"/>
      <c r="UN15" s="856" t="str">
        <f>IFERROR(IF(OR(TM15="日",TM15="祝",TM15=0,TR15=0),"　",MAX(IF(AND(TR15&lt;=UN14,TT15&gt;UO14),UO14-UN14,IF(TT15&lt;=UO14,0,IF(AND(TR15&gt;UN14,TT15&gt;UO14),UO14-TR15,0))),0)),0)</f>
        <v>　</v>
      </c>
      <c r="UO15" s="857"/>
      <c r="UP15" s="858"/>
      <c r="UQ15" s="856" t="str">
        <f>UE15</f>
        <v>　</v>
      </c>
      <c r="UR15" s="857"/>
      <c r="US15" s="858"/>
      <c r="UT15" s="859" t="str">
        <f>IF(UW15="×",TIME(0,0,0),IF(VG4="非常勤",TV15,UH15))</f>
        <v>　</v>
      </c>
      <c r="UU15" s="860"/>
      <c r="UV15" s="861"/>
      <c r="UW15" s="352"/>
      <c r="UX15" s="859" t="str">
        <f>IF(VA15="×",TIME(0,0,0),IF(VG4="非常勤",TY15,UK15))</f>
        <v>　</v>
      </c>
      <c r="UY15" s="860"/>
      <c r="UZ15" s="861"/>
      <c r="VA15" s="352"/>
      <c r="VB15" s="859" t="str">
        <f>IF(VE15="×",TIME(0,0,0),IF(VG4="非常勤",UB15,UN15))</f>
        <v>　</v>
      </c>
      <c r="VC15" s="860"/>
      <c r="VD15" s="861"/>
      <c r="VE15" s="352"/>
      <c r="VF15" s="859" t="str">
        <f>IF(VI15="×",TIME(0,0,0),IF(VG4="非常勤",UE15,UQ15))</f>
        <v>　</v>
      </c>
      <c r="VG15" s="860"/>
      <c r="VH15" s="861"/>
      <c r="VI15" s="352"/>
      <c r="VJ15" s="956"/>
      <c r="VK15" s="956"/>
      <c r="VL15" s="862"/>
      <c r="VM15" s="864"/>
      <c r="VN15" s="863"/>
      <c r="VO15" s="865"/>
      <c r="VP15" s="866"/>
      <c r="VQ15" s="866"/>
      <c r="VR15" s="867"/>
      <c r="VS15" s="377">
        <f>'[3]別表_個別勤務状況（1～20）'!$A$15</f>
        <v>1</v>
      </c>
      <c r="VT15" s="378" t="str">
        <f>'[3]別表_個別勤務状況（1～20）'!$B$15</f>
        <v>月</v>
      </c>
      <c r="VU15" s="854"/>
      <c r="VV15" s="855"/>
      <c r="VW15" s="854"/>
      <c r="VX15" s="855"/>
      <c r="VY15" s="854"/>
      <c r="VZ15" s="855"/>
      <c r="WA15" s="854"/>
      <c r="WB15" s="855"/>
      <c r="WC15" s="856" t="str">
        <f>IFERROR(IF(OR(VT15="日",VT15="祝",VT15=0,VU15=""),"　",MAX(IF(AND(VU15&lt;=WC14,VW15&gt;WD14),WD14-WC14,IF(AND(VU15&gt;WC14,VW15&lt;=WD14),VW15-VU15,IF(AND(VU15&lt;=WC14,VW15&lt;=WD14),VW15-WC14,IF(AND(VU15&gt;WC14,VW15&gt;WD14),WD14-VU15,0)))),0)),0)</f>
        <v>　</v>
      </c>
      <c r="WD15" s="857"/>
      <c r="WE15" s="858"/>
      <c r="WF15" s="856" t="str">
        <f>IFERROR(IF(OR(VT15="日",VT15="祝",VT15=0,VY15=""),"　",MAX(IF(AND(VY15&gt;WI14,WA15&gt;WG14),0,IF(AND(VY15&lt;=WI14,VY15&gt;WF14,WA15&gt;WG14),WI14-VY15,IF(AND(VY15&lt;=WI14,VY15&lt;=WF14,WA15&gt;WG14),WI14-WF14,IF(AND(VY15&gt;WF14,WA15&lt;=WG14),WA15-VY15,IF(AND(VY15&lt;=WF14,WA15&lt;=WG14),WA15-WF14,0))))),0)),0)</f>
        <v>　</v>
      </c>
      <c r="WG15" s="857"/>
      <c r="WH15" s="858"/>
      <c r="WI15" s="856" t="str">
        <f>IFERROR(IF(OR(VT15="日",VT15="祝",VT15=0,VY15=0),"　",MAX(IF(AND(VY15&lt;=WI14,WA15&gt;WJ14),WJ14-WI14,IF(WA15&lt;=WJ14,0,IF(AND(VY15&gt;WI14,WA15&gt;WJ14),WJ14-VY15,0))),0)),0)</f>
        <v>　</v>
      </c>
      <c r="WJ15" s="857"/>
      <c r="WK15" s="858"/>
      <c r="WL15" s="856" t="str">
        <f>IFERROR(IF(OR(VT15="日",VT15="祝",VT15=0,VY15=0),"　",MAX(IF(VY15&gt;WL14,WA15-VY15,IF(VY15&lt;=WL14,WA15-WL14,0)),0)),0)</f>
        <v>　</v>
      </c>
      <c r="WM15" s="857"/>
      <c r="WN15" s="858"/>
      <c r="WO15" s="856" t="str">
        <f>IFERROR(IF(OR(VT15="日",VT15="祝",VT15=0,VU15=""),"　",MAX(IF(AND(VU15&lt;=WO14,VW15&gt;WP14),WP14-WO14,IF(AND(VU15&gt;WO14,VW15&lt;=WP14),VW15-VU15,IF(AND(VU15&lt;=WO14,VW15&lt;=WP14),VW15-WO14,IF(AND(VU15&gt;WO14,VW15&gt;WP14),WP14-VU15,0)))),0)),0)</f>
        <v>　</v>
      </c>
      <c r="WP15" s="857"/>
      <c r="WQ15" s="858"/>
      <c r="WR15" s="856" t="str">
        <f>IFERROR(IF(OR(VT15="日",VT15="祝",VT15=0,VY15=0),"　",MAX(IF(AND(VY15&gt;WU14,WA15&gt;WS14),0,IF(AND(VY15&lt;=WU14,VY15&gt;WR14,WA15&gt;WS14),WU14-VY15,IF(AND(VY15&lt;=WU14,VY15&lt;=WR14,WA15&gt;WS14),WU14-WR14,IF(AND(VY15&gt;WR14,WA15&lt;=WS14),WA15-VY15,IF(AND(VY15&lt;=WR14,WA15&lt;=WS14),WA15-WR14,0))))),0)),0)</f>
        <v>　</v>
      </c>
      <c r="WS15" s="857"/>
      <c r="WT15" s="858"/>
      <c r="WU15" s="856" t="str">
        <f>IFERROR(IF(OR(VT15="日",VT15="祝",VT15=0,VY15=0),"　",MAX(IF(AND(VY15&lt;=WU14,WA15&gt;WV14),WV14-WU14,IF(WA15&lt;=WV14,0,IF(AND(VY15&gt;WU14,WA15&gt;WV14),WV14-VY15,0))),0)),0)</f>
        <v>　</v>
      </c>
      <c r="WV15" s="857"/>
      <c r="WW15" s="858"/>
      <c r="WX15" s="856" t="str">
        <f>WL15</f>
        <v>　</v>
      </c>
      <c r="WY15" s="857"/>
      <c r="WZ15" s="858"/>
      <c r="XA15" s="859" t="str">
        <f>IF(XD15="×",TIME(0,0,0),IF(XN4="非常勤",WC15,WO15))</f>
        <v>　</v>
      </c>
      <c r="XB15" s="860"/>
      <c r="XC15" s="861"/>
      <c r="XD15" s="352"/>
      <c r="XE15" s="859" t="str">
        <f>IF(XH15="×",TIME(0,0,0),IF(XN4="非常勤",WF15,WR15))</f>
        <v>　</v>
      </c>
      <c r="XF15" s="860"/>
      <c r="XG15" s="861"/>
      <c r="XH15" s="352"/>
      <c r="XI15" s="859" t="str">
        <f>IF(XL15="×",TIME(0,0,0),IF(XN4="非常勤",WI15,WU15))</f>
        <v>　</v>
      </c>
      <c r="XJ15" s="860"/>
      <c r="XK15" s="861"/>
      <c r="XL15" s="352"/>
      <c r="XM15" s="859" t="str">
        <f>IF(XP15="×",TIME(0,0,0),IF(XN4="非常勤",WL15,WX15))</f>
        <v>　</v>
      </c>
      <c r="XN15" s="860"/>
      <c r="XO15" s="861"/>
      <c r="XP15" s="352"/>
      <c r="XQ15" s="956"/>
      <c r="XR15" s="956"/>
      <c r="XS15" s="862"/>
      <c r="XT15" s="864"/>
      <c r="XU15" s="863"/>
      <c r="XV15" s="865"/>
      <c r="XW15" s="866"/>
      <c r="XX15" s="866"/>
      <c r="XY15" s="867"/>
      <c r="XZ15" s="377">
        <f>'[3]別表_個別勤務状況（1～20）'!$A$15</f>
        <v>1</v>
      </c>
      <c r="YA15" s="378" t="str">
        <f>'[3]別表_個別勤務状況（1～20）'!$B$15</f>
        <v>月</v>
      </c>
      <c r="YB15" s="854"/>
      <c r="YC15" s="855"/>
      <c r="YD15" s="854"/>
      <c r="YE15" s="855"/>
      <c r="YF15" s="854"/>
      <c r="YG15" s="855"/>
      <c r="YH15" s="854"/>
      <c r="YI15" s="855"/>
      <c r="YJ15" s="856" t="str">
        <f>IFERROR(IF(OR(YA15="日",YA15="祝",YA15=0,YB15=""),"　",MAX(IF(AND(YB15&lt;=YJ14,YD15&gt;YK14),YK14-YJ14,IF(AND(YB15&gt;YJ14,YD15&lt;=YK14),YD15-YB15,IF(AND(YB15&lt;=YJ14,YD15&lt;=YK14),YD15-YJ14,IF(AND(YB15&gt;YJ14,YD15&gt;YK14),YK14-YB15,0)))),0)),0)</f>
        <v>　</v>
      </c>
      <c r="YK15" s="857"/>
      <c r="YL15" s="858"/>
      <c r="YM15" s="856" t="str">
        <f>IFERROR(IF(OR(YA15="日",YA15="祝",YA15=0,YF15=""),"　",MAX(IF(AND(YF15&gt;YP14,YH15&gt;YN14),0,IF(AND(YF15&lt;=YP14,YF15&gt;YM14,YH15&gt;YN14),YP14-YF15,IF(AND(YF15&lt;=YP14,YF15&lt;=YM14,YH15&gt;YN14),YP14-YM14,IF(AND(YF15&gt;YM14,YH15&lt;=YN14),YH15-YF15,IF(AND(YF15&lt;=YM14,YH15&lt;=YN14),YH15-YM14,0))))),0)),0)</f>
        <v>　</v>
      </c>
      <c r="YN15" s="857"/>
      <c r="YO15" s="858"/>
      <c r="YP15" s="856" t="str">
        <f>IFERROR(IF(OR(YA15="日",YA15="祝",YA15=0,YF15=0),"　",MAX(IF(AND(YF15&lt;=YP14,YH15&gt;YQ14),YQ14-YP14,IF(YH15&lt;=YQ14,0,IF(AND(YF15&gt;YP14,YH15&gt;YQ14),YQ14-YF15,0))),0)),0)</f>
        <v>　</v>
      </c>
      <c r="YQ15" s="857"/>
      <c r="YR15" s="858"/>
      <c r="YS15" s="856" t="str">
        <f>IFERROR(IF(OR(YA15="日",YA15="祝",YA15=0,YF15=0),"　",MAX(IF(YF15&gt;YS14,YH15-YF15,IF(YF15&lt;=YS14,YH15-YS14,0)),0)),0)</f>
        <v>　</v>
      </c>
      <c r="YT15" s="857"/>
      <c r="YU15" s="858"/>
      <c r="YV15" s="856" t="str">
        <f>IFERROR(IF(OR(YA15="日",YA15="祝",YA15=0,YB15=""),"　",MAX(IF(AND(YB15&lt;=YV14,YD15&gt;YW14),YW14-YV14,IF(AND(YB15&gt;YV14,YD15&lt;=YW14),YD15-YB15,IF(AND(YB15&lt;=YV14,YD15&lt;=YW14),YD15-YV14,IF(AND(YB15&gt;YV14,YD15&gt;YW14),YW14-YB15,0)))),0)),0)</f>
        <v>　</v>
      </c>
      <c r="YW15" s="857"/>
      <c r="YX15" s="858"/>
      <c r="YY15" s="856" t="str">
        <f>IFERROR(IF(OR(YA15="日",YA15="祝",YA15=0,YF15=0),"　",MAX(IF(AND(YF15&gt;ZB14,YH15&gt;YZ14),0,IF(AND(YF15&lt;=ZB14,YF15&gt;YY14,YH15&gt;YZ14),ZB14-YF15,IF(AND(YF15&lt;=ZB14,YF15&lt;=YY14,YH15&gt;YZ14),ZB14-YY14,IF(AND(YF15&gt;YY14,YH15&lt;=YZ14),YH15-YF15,IF(AND(YF15&lt;=YY14,YH15&lt;=YZ14),YH15-YY14,0))))),0)),0)</f>
        <v>　</v>
      </c>
      <c r="YZ15" s="857"/>
      <c r="ZA15" s="858"/>
      <c r="ZB15" s="856" t="str">
        <f>IFERROR(IF(OR(YA15="日",YA15="祝",YA15=0,YF15=0),"　",MAX(IF(AND(YF15&lt;=ZB14,YH15&gt;ZC14),ZC14-ZB14,IF(YH15&lt;=ZC14,0,IF(AND(YF15&gt;ZB14,YH15&gt;ZC14),ZC14-YF15,0))),0)),0)</f>
        <v>　</v>
      </c>
      <c r="ZC15" s="857"/>
      <c r="ZD15" s="858"/>
      <c r="ZE15" s="856" t="str">
        <f>YS15</f>
        <v>　</v>
      </c>
      <c r="ZF15" s="857"/>
      <c r="ZG15" s="858"/>
      <c r="ZH15" s="859" t="str">
        <f>IF(ZK15="×",TIME(0,0,0),IF(ZU4="非常勤",YJ15,YV15))</f>
        <v>　</v>
      </c>
      <c r="ZI15" s="860"/>
      <c r="ZJ15" s="861"/>
      <c r="ZK15" s="352"/>
      <c r="ZL15" s="859" t="str">
        <f>IF(ZO15="×",TIME(0,0,0),IF(ZU4="非常勤",YM15,YY15))</f>
        <v>　</v>
      </c>
      <c r="ZM15" s="860"/>
      <c r="ZN15" s="861"/>
      <c r="ZO15" s="352"/>
      <c r="ZP15" s="859" t="str">
        <f>IF(ZS15="×",TIME(0,0,0),IF(ZU4="非常勤",YP15,ZB15))</f>
        <v>　</v>
      </c>
      <c r="ZQ15" s="860"/>
      <c r="ZR15" s="861"/>
      <c r="ZS15" s="352"/>
      <c r="ZT15" s="859" t="str">
        <f>IF(ZW15="×",TIME(0,0,0),IF(ZU4="非常勤",YS15,ZE15))</f>
        <v>　</v>
      </c>
      <c r="ZU15" s="860"/>
      <c r="ZV15" s="861"/>
      <c r="ZW15" s="352"/>
      <c r="ZX15" s="956"/>
      <c r="ZY15" s="956"/>
      <c r="ZZ15" s="862"/>
      <c r="AAA15" s="864"/>
      <c r="AAB15" s="863"/>
      <c r="AAC15" s="865"/>
      <c r="AAD15" s="866"/>
      <c r="AAE15" s="866"/>
      <c r="AAF15" s="867"/>
      <c r="AAG15" s="377">
        <f>'[3]別表_個別勤務状況（1～20）'!$A$15</f>
        <v>1</v>
      </c>
      <c r="AAH15" s="378" t="str">
        <f>'[3]別表_個別勤務状況（1～20）'!$B$15</f>
        <v>月</v>
      </c>
      <c r="AAI15" s="854"/>
      <c r="AAJ15" s="855"/>
      <c r="AAK15" s="854"/>
      <c r="AAL15" s="855"/>
      <c r="AAM15" s="854"/>
      <c r="AAN15" s="855"/>
      <c r="AAO15" s="854"/>
      <c r="AAP15" s="855"/>
      <c r="AAQ15" s="856" t="str">
        <f>IFERROR(IF(OR(AAH15="日",AAH15="祝",AAH15=0,AAI15=""),"　",MAX(IF(AND(AAI15&lt;=AAQ14,AAK15&gt;AAR14),AAR14-AAQ14,IF(AND(AAI15&gt;AAQ14,AAK15&lt;=AAR14),AAK15-AAI15,IF(AND(AAI15&lt;=AAQ14,AAK15&lt;=AAR14),AAK15-AAQ14,IF(AND(AAI15&gt;AAQ14,AAK15&gt;AAR14),AAR14-AAI15,0)))),0)),0)</f>
        <v>　</v>
      </c>
      <c r="AAR15" s="857"/>
      <c r="AAS15" s="858"/>
      <c r="AAT15" s="856" t="str">
        <f>IFERROR(IF(OR(AAH15="日",AAH15="祝",AAH15=0,AAM15=""),"　",MAX(IF(AND(AAM15&gt;AAW14,AAO15&gt;AAU14),0,IF(AND(AAM15&lt;=AAW14,AAM15&gt;AAT14,AAO15&gt;AAU14),AAW14-AAM15,IF(AND(AAM15&lt;=AAW14,AAM15&lt;=AAT14,AAO15&gt;AAU14),AAW14-AAT14,IF(AND(AAM15&gt;AAT14,AAO15&lt;=AAU14),AAO15-AAM15,IF(AND(AAM15&lt;=AAT14,AAO15&lt;=AAU14),AAO15-AAT14,0))))),0)),0)</f>
        <v>　</v>
      </c>
      <c r="AAU15" s="857"/>
      <c r="AAV15" s="858"/>
      <c r="AAW15" s="856" t="str">
        <f>IFERROR(IF(OR(AAH15="日",AAH15="祝",AAH15=0,AAM15=0),"　",MAX(IF(AND(AAM15&lt;=AAW14,AAO15&gt;AAX14),AAX14-AAW14,IF(AAO15&lt;=AAX14,0,IF(AND(AAM15&gt;AAW14,AAO15&gt;AAX14),AAX14-AAM15,0))),0)),0)</f>
        <v>　</v>
      </c>
      <c r="AAX15" s="857"/>
      <c r="AAY15" s="858"/>
      <c r="AAZ15" s="856" t="str">
        <f>IFERROR(IF(OR(AAH15="日",AAH15="祝",AAH15=0,AAM15=0),"　",MAX(IF(AAM15&gt;AAZ14,AAO15-AAM15,IF(AAM15&lt;=AAZ14,AAO15-AAZ14,0)),0)),0)</f>
        <v>　</v>
      </c>
      <c r="ABA15" s="857"/>
      <c r="ABB15" s="858"/>
      <c r="ABC15" s="856" t="str">
        <f>IFERROR(IF(OR(AAH15="日",AAH15="祝",AAH15=0,AAI15=""),"　",MAX(IF(AND(AAI15&lt;=ABC14,AAK15&gt;ABD14),ABD14-ABC14,IF(AND(AAI15&gt;ABC14,AAK15&lt;=ABD14),AAK15-AAI15,IF(AND(AAI15&lt;=ABC14,AAK15&lt;=ABD14),AAK15-ABC14,IF(AND(AAI15&gt;ABC14,AAK15&gt;ABD14),ABD14-AAI15,0)))),0)),0)</f>
        <v>　</v>
      </c>
      <c r="ABD15" s="857"/>
      <c r="ABE15" s="858"/>
      <c r="ABF15" s="856" t="str">
        <f>IFERROR(IF(OR(AAH15="日",AAH15="祝",AAH15=0,AAM15=0),"　",MAX(IF(AND(AAM15&gt;ABI14,AAO15&gt;ABG14),0,IF(AND(AAM15&lt;=ABI14,AAM15&gt;ABF14,AAO15&gt;ABG14),ABI14-AAM15,IF(AND(AAM15&lt;=ABI14,AAM15&lt;=ABF14,AAO15&gt;ABG14),ABI14-ABF14,IF(AND(AAM15&gt;ABF14,AAO15&lt;=ABG14),AAO15-AAM15,IF(AND(AAM15&lt;=ABF14,AAO15&lt;=ABG14),AAO15-ABF14,0))))),0)),0)</f>
        <v>　</v>
      </c>
      <c r="ABG15" s="857"/>
      <c r="ABH15" s="858"/>
      <c r="ABI15" s="856" t="str">
        <f>IFERROR(IF(OR(AAH15="日",AAH15="祝",AAH15=0,AAM15=0),"　",MAX(IF(AND(AAM15&lt;=ABI14,AAO15&gt;ABJ14),ABJ14-ABI14,IF(AAO15&lt;=ABJ14,0,IF(AND(AAM15&gt;ABI14,AAO15&gt;ABJ14),ABJ14-AAM15,0))),0)),0)</f>
        <v>　</v>
      </c>
      <c r="ABJ15" s="857"/>
      <c r="ABK15" s="858"/>
      <c r="ABL15" s="856" t="str">
        <f>AAZ15</f>
        <v>　</v>
      </c>
      <c r="ABM15" s="857"/>
      <c r="ABN15" s="858"/>
      <c r="ABO15" s="859" t="str">
        <f>IF(ABR15="×",TIME(0,0,0),IF(ACB4="非常勤",AAQ15,ABC15))</f>
        <v>　</v>
      </c>
      <c r="ABP15" s="860"/>
      <c r="ABQ15" s="861"/>
      <c r="ABR15" s="352"/>
      <c r="ABS15" s="859" t="str">
        <f>IF(ABV15="×",TIME(0,0,0),IF(ACB4="非常勤",AAT15,ABF15))</f>
        <v>　</v>
      </c>
      <c r="ABT15" s="860"/>
      <c r="ABU15" s="861"/>
      <c r="ABV15" s="352"/>
      <c r="ABW15" s="859" t="str">
        <f>IF(ABZ15="×",TIME(0,0,0),IF(ACB4="非常勤",AAW15,ABI15))</f>
        <v>　</v>
      </c>
      <c r="ABX15" s="860"/>
      <c r="ABY15" s="861"/>
      <c r="ABZ15" s="352"/>
      <c r="ACA15" s="859" t="str">
        <f>IF(ACD15="×",TIME(0,0,0),IF(ACB4="非常勤",AAZ15,ABL15))</f>
        <v>　</v>
      </c>
      <c r="ACB15" s="860"/>
      <c r="ACC15" s="861"/>
      <c r="ACD15" s="352"/>
      <c r="ACE15" s="956"/>
      <c r="ACF15" s="956"/>
      <c r="ACG15" s="862"/>
      <c r="ACH15" s="864"/>
      <c r="ACI15" s="863"/>
      <c r="ACJ15" s="865"/>
      <c r="ACK15" s="866"/>
      <c r="ACL15" s="866"/>
      <c r="ACM15" s="867"/>
      <c r="ACN15" s="377">
        <f>'[3]別表_個別勤務状況（1～20）'!$A$15</f>
        <v>1</v>
      </c>
      <c r="ACO15" s="378" t="str">
        <f>'[3]別表_個別勤務状況（1～20）'!$B$15</f>
        <v>月</v>
      </c>
      <c r="ACP15" s="854"/>
      <c r="ACQ15" s="855"/>
      <c r="ACR15" s="854"/>
      <c r="ACS15" s="855"/>
      <c r="ACT15" s="854"/>
      <c r="ACU15" s="855"/>
      <c r="ACV15" s="854"/>
      <c r="ACW15" s="855"/>
      <c r="ACX15" s="856" t="str">
        <f>IFERROR(IF(OR(ACO15="日",ACO15="祝",ACO15=0,ACP15=""),"　",MAX(IF(AND(ACP15&lt;=ACX14,ACR15&gt;ACY14),ACY14-ACX14,IF(AND(ACP15&gt;ACX14,ACR15&lt;=ACY14),ACR15-ACP15,IF(AND(ACP15&lt;=ACX14,ACR15&lt;=ACY14),ACR15-ACX14,IF(AND(ACP15&gt;ACX14,ACR15&gt;ACY14),ACY14-ACP15,0)))),0)),0)</f>
        <v>　</v>
      </c>
      <c r="ACY15" s="857"/>
      <c r="ACZ15" s="858"/>
      <c r="ADA15" s="856" t="str">
        <f>IFERROR(IF(OR(ACO15="日",ACO15="祝",ACO15=0,ACT15=""),"　",MAX(IF(AND(ACT15&gt;ADD14,ACV15&gt;ADB14),0,IF(AND(ACT15&lt;=ADD14,ACT15&gt;ADA14,ACV15&gt;ADB14),ADD14-ACT15,IF(AND(ACT15&lt;=ADD14,ACT15&lt;=ADA14,ACV15&gt;ADB14),ADD14-ADA14,IF(AND(ACT15&gt;ADA14,ACV15&lt;=ADB14),ACV15-ACT15,IF(AND(ACT15&lt;=ADA14,ACV15&lt;=ADB14),ACV15-ADA14,0))))),0)),0)</f>
        <v>　</v>
      </c>
      <c r="ADB15" s="857"/>
      <c r="ADC15" s="858"/>
      <c r="ADD15" s="856" t="str">
        <f>IFERROR(IF(OR(ACO15="日",ACO15="祝",ACO15=0,ACT15=0),"　",MAX(IF(AND(ACT15&lt;=ADD14,ACV15&gt;ADE14),ADE14-ADD14,IF(ACV15&lt;=ADE14,0,IF(AND(ACT15&gt;ADD14,ACV15&gt;ADE14),ADE14-ACT15,0))),0)),0)</f>
        <v>　</v>
      </c>
      <c r="ADE15" s="857"/>
      <c r="ADF15" s="858"/>
      <c r="ADG15" s="856" t="str">
        <f>IFERROR(IF(OR(ACO15="日",ACO15="祝",ACO15=0,ACT15=0),"　",MAX(IF(ACT15&gt;ADG14,ACV15-ACT15,IF(ACT15&lt;=ADG14,ACV15-ADG14,0)),0)),0)</f>
        <v>　</v>
      </c>
      <c r="ADH15" s="857"/>
      <c r="ADI15" s="858"/>
      <c r="ADJ15" s="856" t="str">
        <f>IFERROR(IF(OR(ACO15="日",ACO15="祝",ACO15=0,ACP15=""),"　",MAX(IF(AND(ACP15&lt;=ADJ14,ACR15&gt;ADK14),ADK14-ADJ14,IF(AND(ACP15&gt;ADJ14,ACR15&lt;=ADK14),ACR15-ACP15,IF(AND(ACP15&lt;=ADJ14,ACR15&lt;=ADK14),ACR15-ADJ14,IF(AND(ACP15&gt;ADJ14,ACR15&gt;ADK14),ADK14-ACP15,0)))),0)),0)</f>
        <v>　</v>
      </c>
      <c r="ADK15" s="857"/>
      <c r="ADL15" s="858"/>
      <c r="ADM15" s="856" t="str">
        <f>IFERROR(IF(OR(ACO15="日",ACO15="祝",ACO15=0,ACT15=0),"　",MAX(IF(AND(ACT15&gt;ADP14,ACV15&gt;ADN14),0,IF(AND(ACT15&lt;=ADP14,ACT15&gt;ADM14,ACV15&gt;ADN14),ADP14-ACT15,IF(AND(ACT15&lt;=ADP14,ACT15&lt;=ADM14,ACV15&gt;ADN14),ADP14-ADM14,IF(AND(ACT15&gt;ADM14,ACV15&lt;=ADN14),ACV15-ACT15,IF(AND(ACT15&lt;=ADM14,ACV15&lt;=ADN14),ACV15-ADM14,0))))),0)),0)</f>
        <v>　</v>
      </c>
      <c r="ADN15" s="857"/>
      <c r="ADO15" s="858"/>
      <c r="ADP15" s="856" t="str">
        <f>IFERROR(IF(OR(ACO15="日",ACO15="祝",ACO15=0,ACT15=0),"　",MAX(IF(AND(ACT15&lt;=ADP14,ACV15&gt;ADQ14),ADQ14-ADP14,IF(ACV15&lt;=ADQ14,0,IF(AND(ACT15&gt;ADP14,ACV15&gt;ADQ14),ADQ14-ACT15,0))),0)),0)</f>
        <v>　</v>
      </c>
      <c r="ADQ15" s="857"/>
      <c r="ADR15" s="858"/>
      <c r="ADS15" s="856" t="str">
        <f>ADG15</f>
        <v>　</v>
      </c>
      <c r="ADT15" s="857"/>
      <c r="ADU15" s="858"/>
      <c r="ADV15" s="859" t="str">
        <f>IF(ADY15="×",TIME(0,0,0),IF(AEI4="非常勤",ACX15,ADJ15))</f>
        <v>　</v>
      </c>
      <c r="ADW15" s="860"/>
      <c r="ADX15" s="861"/>
      <c r="ADY15" s="352"/>
      <c r="ADZ15" s="859" t="str">
        <f>IF(AEC15="×",TIME(0,0,0),IF(AEI4="非常勤",ADA15,ADM15))</f>
        <v>　</v>
      </c>
      <c r="AEA15" s="860"/>
      <c r="AEB15" s="861"/>
      <c r="AEC15" s="352"/>
      <c r="AED15" s="859" t="str">
        <f>IF(AEG15="×",TIME(0,0,0),IF(AEI4="非常勤",ADD15,ADP15))</f>
        <v>　</v>
      </c>
      <c r="AEE15" s="860"/>
      <c r="AEF15" s="861"/>
      <c r="AEG15" s="352"/>
      <c r="AEH15" s="859" t="str">
        <f>IF(AEK15="×",TIME(0,0,0),IF(AEI4="非常勤",ADG15,ADS15))</f>
        <v>　</v>
      </c>
      <c r="AEI15" s="860"/>
      <c r="AEJ15" s="861"/>
      <c r="AEK15" s="352"/>
      <c r="AEL15" s="956"/>
      <c r="AEM15" s="956"/>
      <c r="AEN15" s="862"/>
      <c r="AEO15" s="864"/>
      <c r="AEP15" s="863"/>
      <c r="AEQ15" s="865"/>
      <c r="AER15" s="866"/>
      <c r="AES15" s="866"/>
      <c r="AET15" s="867"/>
      <c r="AEU15" s="377">
        <f>'[3]別表_個別勤務状況（1～20）'!$A$15</f>
        <v>1</v>
      </c>
      <c r="AEV15" s="378" t="str">
        <f>'[3]別表_個別勤務状況（1～20）'!$B$15</f>
        <v>月</v>
      </c>
      <c r="AEW15" s="854"/>
      <c r="AEX15" s="855"/>
      <c r="AEY15" s="854"/>
      <c r="AEZ15" s="855"/>
      <c r="AFA15" s="854"/>
      <c r="AFB15" s="855"/>
      <c r="AFC15" s="854"/>
      <c r="AFD15" s="855"/>
      <c r="AFE15" s="856" t="str">
        <f>IFERROR(IF(OR(AEV15="日",AEV15="祝",AEV15=0,AEW15=""),"　",MAX(IF(AND(AEW15&lt;=AFE14,AEY15&gt;AFF14),AFF14-AFE14,IF(AND(AEW15&gt;AFE14,AEY15&lt;=AFF14),AEY15-AEW15,IF(AND(AEW15&lt;=AFE14,AEY15&lt;=AFF14),AEY15-AFE14,IF(AND(AEW15&gt;AFE14,AEY15&gt;AFF14),AFF14-AEW15,0)))),0)),0)</f>
        <v>　</v>
      </c>
      <c r="AFF15" s="857"/>
      <c r="AFG15" s="858"/>
      <c r="AFH15" s="856" t="str">
        <f>IFERROR(IF(OR(AEV15="日",AEV15="祝",AEV15=0,AFA15=""),"　",MAX(IF(AND(AFA15&gt;AFK14,AFC15&gt;AFI14),0,IF(AND(AFA15&lt;=AFK14,AFA15&gt;AFH14,AFC15&gt;AFI14),AFK14-AFA15,IF(AND(AFA15&lt;=AFK14,AFA15&lt;=AFH14,AFC15&gt;AFI14),AFK14-AFH14,IF(AND(AFA15&gt;AFH14,AFC15&lt;=AFI14),AFC15-AFA15,IF(AND(AFA15&lt;=AFH14,AFC15&lt;=AFI14),AFC15-AFH14,0))))),0)),0)</f>
        <v>　</v>
      </c>
      <c r="AFI15" s="857"/>
      <c r="AFJ15" s="858"/>
      <c r="AFK15" s="856" t="str">
        <f>IFERROR(IF(OR(AEV15="日",AEV15="祝",AEV15=0,AFA15=0),"　",MAX(IF(AND(AFA15&lt;=AFK14,AFC15&gt;AFL14),AFL14-AFK14,IF(AFC15&lt;=AFL14,0,IF(AND(AFA15&gt;AFK14,AFC15&gt;AFL14),AFL14-AFA15,0))),0)),0)</f>
        <v>　</v>
      </c>
      <c r="AFL15" s="857"/>
      <c r="AFM15" s="858"/>
      <c r="AFN15" s="856" t="str">
        <f>IFERROR(IF(OR(AEV15="日",AEV15="祝",AEV15=0,AFA15=0),"　",MAX(IF(AFA15&gt;AFN14,AFC15-AFA15,IF(AFA15&lt;=AFN14,AFC15-AFN14,0)),0)),0)</f>
        <v>　</v>
      </c>
      <c r="AFO15" s="857"/>
      <c r="AFP15" s="858"/>
      <c r="AFQ15" s="856" t="str">
        <f>IFERROR(IF(OR(AEV15="日",AEV15="祝",AEV15=0,AEW15=""),"　",MAX(IF(AND(AEW15&lt;=AFQ14,AEY15&gt;AFR14),AFR14-AFQ14,IF(AND(AEW15&gt;AFQ14,AEY15&lt;=AFR14),AEY15-AEW15,IF(AND(AEW15&lt;=AFQ14,AEY15&lt;=AFR14),AEY15-AFQ14,IF(AND(AEW15&gt;AFQ14,AEY15&gt;AFR14),AFR14-AEW15,0)))),0)),0)</f>
        <v>　</v>
      </c>
      <c r="AFR15" s="857"/>
      <c r="AFS15" s="858"/>
      <c r="AFT15" s="856" t="str">
        <f>IFERROR(IF(OR(AEV15="日",AEV15="祝",AEV15=0,AFA15=0),"　",MAX(IF(AND(AFA15&gt;AFW14,AFC15&gt;AFU14),0,IF(AND(AFA15&lt;=AFW14,AFA15&gt;AFT14,AFC15&gt;AFU14),AFW14-AFA15,IF(AND(AFA15&lt;=AFW14,AFA15&lt;=AFT14,AFC15&gt;AFU14),AFW14-AFT14,IF(AND(AFA15&gt;AFT14,AFC15&lt;=AFU14),AFC15-AFA15,IF(AND(AFA15&lt;=AFT14,AFC15&lt;=AFU14),AFC15-AFT14,0))))),0)),0)</f>
        <v>　</v>
      </c>
      <c r="AFU15" s="857"/>
      <c r="AFV15" s="858"/>
      <c r="AFW15" s="856" t="str">
        <f>IFERROR(IF(OR(AEV15="日",AEV15="祝",AEV15=0,AFA15=0),"　",MAX(IF(AND(AFA15&lt;=AFW14,AFC15&gt;AFX14),AFX14-AFW14,IF(AFC15&lt;=AFX14,0,IF(AND(AFA15&gt;AFW14,AFC15&gt;AFX14),AFX14-AFA15,0))),0)),0)</f>
        <v>　</v>
      </c>
      <c r="AFX15" s="857"/>
      <c r="AFY15" s="858"/>
      <c r="AFZ15" s="856" t="str">
        <f>AFN15</f>
        <v>　</v>
      </c>
      <c r="AGA15" s="857"/>
      <c r="AGB15" s="858"/>
      <c r="AGC15" s="859" t="str">
        <f>IF(AGF15="×",TIME(0,0,0),IF(AGP4="非常勤",AFE15,AFQ15))</f>
        <v>　</v>
      </c>
      <c r="AGD15" s="860"/>
      <c r="AGE15" s="861"/>
      <c r="AGF15" s="352"/>
      <c r="AGG15" s="859" t="str">
        <f>IF(AGJ15="×",TIME(0,0,0),IF(AGP4="非常勤",AFH15,AFT15))</f>
        <v>　</v>
      </c>
      <c r="AGH15" s="860"/>
      <c r="AGI15" s="861"/>
      <c r="AGJ15" s="352"/>
      <c r="AGK15" s="859" t="str">
        <f>IF(AGN15="×",TIME(0,0,0),IF(AGP4="非常勤",AFK15,AFW15))</f>
        <v>　</v>
      </c>
      <c r="AGL15" s="860"/>
      <c r="AGM15" s="861"/>
      <c r="AGN15" s="352"/>
      <c r="AGO15" s="859" t="str">
        <f>IF(AGR15="×",TIME(0,0,0),IF(AGP4="非常勤",AFN15,AFZ15))</f>
        <v>　</v>
      </c>
      <c r="AGP15" s="860"/>
      <c r="AGQ15" s="861"/>
      <c r="AGR15" s="352"/>
      <c r="AGS15" s="956"/>
      <c r="AGT15" s="956"/>
      <c r="AGU15" s="862"/>
      <c r="AGV15" s="864"/>
      <c r="AGW15" s="863"/>
      <c r="AGX15" s="865"/>
      <c r="AGY15" s="866"/>
      <c r="AGZ15" s="866"/>
      <c r="AHA15" s="867"/>
      <c r="AHB15" s="377">
        <f>'[3]別表_個別勤務状況（1～20）'!$A$15</f>
        <v>1</v>
      </c>
      <c r="AHC15" s="378" t="str">
        <f>'[3]別表_個別勤務状況（1～20）'!$B$15</f>
        <v>月</v>
      </c>
      <c r="AHD15" s="854"/>
      <c r="AHE15" s="855"/>
      <c r="AHF15" s="854"/>
      <c r="AHG15" s="855"/>
      <c r="AHH15" s="854"/>
      <c r="AHI15" s="855"/>
      <c r="AHJ15" s="854"/>
      <c r="AHK15" s="855"/>
      <c r="AHL15" s="856" t="str">
        <f>IFERROR(IF(OR(AHC15="日",AHC15="祝",AHC15=0,AHD15=""),"　",MAX(IF(AND(AHD15&lt;=AHL14,AHF15&gt;AHM14),AHM14-AHL14,IF(AND(AHD15&gt;AHL14,AHF15&lt;=AHM14),AHF15-AHD15,IF(AND(AHD15&lt;=AHL14,AHF15&lt;=AHM14),AHF15-AHL14,IF(AND(AHD15&gt;AHL14,AHF15&gt;AHM14),AHM14-AHD15,0)))),0)),0)</f>
        <v>　</v>
      </c>
      <c r="AHM15" s="857"/>
      <c r="AHN15" s="858"/>
      <c r="AHO15" s="856" t="str">
        <f>IFERROR(IF(OR(AHC15="日",AHC15="祝",AHC15=0,AHH15=""),"　",MAX(IF(AND(AHH15&gt;AHR14,AHJ15&gt;AHP14),0,IF(AND(AHH15&lt;=AHR14,AHH15&gt;AHO14,AHJ15&gt;AHP14),AHR14-AHH15,IF(AND(AHH15&lt;=AHR14,AHH15&lt;=AHO14,AHJ15&gt;AHP14),AHR14-AHO14,IF(AND(AHH15&gt;AHO14,AHJ15&lt;=AHP14),AHJ15-AHH15,IF(AND(AHH15&lt;=AHO14,AHJ15&lt;=AHP14),AHJ15-AHO14,0))))),0)),0)</f>
        <v>　</v>
      </c>
      <c r="AHP15" s="857"/>
      <c r="AHQ15" s="858"/>
      <c r="AHR15" s="856" t="str">
        <f>IFERROR(IF(OR(AHC15="日",AHC15="祝",AHC15=0,AHH15=0),"　",MAX(IF(AND(AHH15&lt;=AHR14,AHJ15&gt;AHS14),AHS14-AHR14,IF(AHJ15&lt;=AHS14,0,IF(AND(AHH15&gt;AHR14,AHJ15&gt;AHS14),AHS14-AHH15,0))),0)),0)</f>
        <v>　</v>
      </c>
      <c r="AHS15" s="857"/>
      <c r="AHT15" s="858"/>
      <c r="AHU15" s="856" t="str">
        <f>IFERROR(IF(OR(AHC15="日",AHC15="祝",AHC15=0,AHH15=0),"　",MAX(IF(AHH15&gt;AHU14,AHJ15-AHH15,IF(AHH15&lt;=AHU14,AHJ15-AHU14,0)),0)),0)</f>
        <v>　</v>
      </c>
      <c r="AHV15" s="857"/>
      <c r="AHW15" s="858"/>
      <c r="AHX15" s="856" t="str">
        <f>IFERROR(IF(OR(AHC15="日",AHC15="祝",AHC15=0,AHD15=""),"　",MAX(IF(AND(AHD15&lt;=AHX14,AHF15&gt;AHY14),AHY14-AHX14,IF(AND(AHD15&gt;AHX14,AHF15&lt;=AHY14),AHF15-AHD15,IF(AND(AHD15&lt;=AHX14,AHF15&lt;=AHY14),AHF15-AHX14,IF(AND(AHD15&gt;AHX14,AHF15&gt;AHY14),AHY14-AHD15,0)))),0)),0)</f>
        <v>　</v>
      </c>
      <c r="AHY15" s="857"/>
      <c r="AHZ15" s="858"/>
      <c r="AIA15" s="856" t="str">
        <f>IFERROR(IF(OR(AHC15="日",AHC15="祝",AHC15=0,AHH15=0),"　",MAX(IF(AND(AHH15&gt;AID14,AHJ15&gt;AIB14),0,IF(AND(AHH15&lt;=AID14,AHH15&gt;AIA14,AHJ15&gt;AIB14),AID14-AHH15,IF(AND(AHH15&lt;=AID14,AHH15&lt;=AIA14,AHJ15&gt;AIB14),AID14-AIA14,IF(AND(AHH15&gt;AIA14,AHJ15&lt;=AIB14),AHJ15-AHH15,IF(AND(AHH15&lt;=AIA14,AHJ15&lt;=AIB14),AHJ15-AIA14,0))))),0)),0)</f>
        <v>　</v>
      </c>
      <c r="AIB15" s="857"/>
      <c r="AIC15" s="858"/>
      <c r="AID15" s="856" t="str">
        <f>IFERROR(IF(OR(AHC15="日",AHC15="祝",AHC15=0,AHH15=0),"　",MAX(IF(AND(AHH15&lt;=AID14,AHJ15&gt;AIE14),AIE14-AID14,IF(AHJ15&lt;=AIE14,0,IF(AND(AHH15&gt;AID14,AHJ15&gt;AIE14),AIE14-AHH15,0))),0)),0)</f>
        <v>　</v>
      </c>
      <c r="AIE15" s="857"/>
      <c r="AIF15" s="858"/>
      <c r="AIG15" s="856" t="str">
        <f>AHU15</f>
        <v>　</v>
      </c>
      <c r="AIH15" s="857"/>
      <c r="AII15" s="858"/>
      <c r="AIJ15" s="859" t="str">
        <f>IF(AIM15="×",TIME(0,0,0),IF(AIW4="非常勤",AHL15,AHX15))</f>
        <v>　</v>
      </c>
      <c r="AIK15" s="860"/>
      <c r="AIL15" s="861"/>
      <c r="AIM15" s="352"/>
      <c r="AIN15" s="859" t="str">
        <f>IF(AIQ15="×",TIME(0,0,0),IF(AIW4="非常勤",AHO15,AIA15))</f>
        <v>　</v>
      </c>
      <c r="AIO15" s="860"/>
      <c r="AIP15" s="861"/>
      <c r="AIQ15" s="352"/>
      <c r="AIR15" s="859" t="str">
        <f>IF(AIU15="×",TIME(0,0,0),IF(AIW4="非常勤",AHR15,AID15))</f>
        <v>　</v>
      </c>
      <c r="AIS15" s="860"/>
      <c r="AIT15" s="861"/>
      <c r="AIU15" s="352"/>
      <c r="AIV15" s="859" t="str">
        <f>IF(AIY15="×",TIME(0,0,0),IF(AIW4="非常勤",AHU15,AIG15))</f>
        <v>　</v>
      </c>
      <c r="AIW15" s="860"/>
      <c r="AIX15" s="861"/>
      <c r="AIY15" s="352"/>
      <c r="AIZ15" s="956"/>
      <c r="AJA15" s="956"/>
      <c r="AJB15" s="862"/>
      <c r="AJC15" s="864"/>
      <c r="AJD15" s="863"/>
      <c r="AJE15" s="865"/>
      <c r="AJF15" s="866"/>
      <c r="AJG15" s="866"/>
      <c r="AJH15" s="867"/>
      <c r="AJI15" s="377">
        <f>'[3]別表_個別勤務状況（1～20）'!$A$15</f>
        <v>1</v>
      </c>
      <c r="AJJ15" s="378" t="str">
        <f>'[3]別表_個別勤務状況（1～20）'!$B$15</f>
        <v>月</v>
      </c>
      <c r="AJK15" s="854"/>
      <c r="AJL15" s="855"/>
      <c r="AJM15" s="854"/>
      <c r="AJN15" s="855"/>
      <c r="AJO15" s="854"/>
      <c r="AJP15" s="855"/>
      <c r="AJQ15" s="854"/>
      <c r="AJR15" s="855"/>
      <c r="AJS15" s="856" t="str">
        <f>IFERROR(IF(OR(AJJ15="日",AJJ15="祝",AJJ15=0,AJK15=""),"　",MAX(IF(AND(AJK15&lt;=AJS14,AJM15&gt;AJT14),AJT14-AJS14,IF(AND(AJK15&gt;AJS14,AJM15&lt;=AJT14),AJM15-AJK15,IF(AND(AJK15&lt;=AJS14,AJM15&lt;=AJT14),AJM15-AJS14,IF(AND(AJK15&gt;AJS14,AJM15&gt;AJT14),AJT14-AJK15,0)))),0)),0)</f>
        <v>　</v>
      </c>
      <c r="AJT15" s="857"/>
      <c r="AJU15" s="858"/>
      <c r="AJV15" s="856" t="str">
        <f>IFERROR(IF(OR(AJJ15="日",AJJ15="祝",AJJ15=0,AJO15=""),"　",MAX(IF(AND(AJO15&gt;AJY14,AJQ15&gt;AJW14),0,IF(AND(AJO15&lt;=AJY14,AJO15&gt;AJV14,AJQ15&gt;AJW14),AJY14-AJO15,IF(AND(AJO15&lt;=AJY14,AJO15&lt;=AJV14,AJQ15&gt;AJW14),AJY14-AJV14,IF(AND(AJO15&gt;AJV14,AJQ15&lt;=AJW14),AJQ15-AJO15,IF(AND(AJO15&lt;=AJV14,AJQ15&lt;=AJW14),AJQ15-AJV14,0))))),0)),0)</f>
        <v>　</v>
      </c>
      <c r="AJW15" s="857"/>
      <c r="AJX15" s="858"/>
      <c r="AJY15" s="856" t="str">
        <f>IFERROR(IF(OR(AJJ15="日",AJJ15="祝",AJJ15=0,AJO15=0),"　",MAX(IF(AND(AJO15&lt;=AJY14,AJQ15&gt;AJZ14),AJZ14-AJY14,IF(AJQ15&lt;=AJZ14,0,IF(AND(AJO15&gt;AJY14,AJQ15&gt;AJZ14),AJZ14-AJO15,0))),0)),0)</f>
        <v>　</v>
      </c>
      <c r="AJZ15" s="857"/>
      <c r="AKA15" s="858"/>
      <c r="AKB15" s="856" t="str">
        <f>IFERROR(IF(OR(AJJ15="日",AJJ15="祝",AJJ15=0,AJO15=0),"　",MAX(IF(AJO15&gt;AKB14,AJQ15-AJO15,IF(AJO15&lt;=AKB14,AJQ15-AKB14,0)),0)),0)</f>
        <v>　</v>
      </c>
      <c r="AKC15" s="857"/>
      <c r="AKD15" s="858"/>
      <c r="AKE15" s="856" t="str">
        <f>IFERROR(IF(OR(AJJ15="日",AJJ15="祝",AJJ15=0,AJK15=""),"　",MAX(IF(AND(AJK15&lt;=AKE14,AJM15&gt;AKF14),AKF14-AKE14,IF(AND(AJK15&gt;AKE14,AJM15&lt;=AKF14),AJM15-AJK15,IF(AND(AJK15&lt;=AKE14,AJM15&lt;=AKF14),AJM15-AKE14,IF(AND(AJK15&gt;AKE14,AJM15&gt;AKF14),AKF14-AJK15,0)))),0)),0)</f>
        <v>　</v>
      </c>
      <c r="AKF15" s="857"/>
      <c r="AKG15" s="858"/>
      <c r="AKH15" s="856" t="str">
        <f>IFERROR(IF(OR(AJJ15="日",AJJ15="祝",AJJ15=0,AJO15=0),"　",MAX(IF(AND(AJO15&gt;AKK14,AJQ15&gt;AKI14),0,IF(AND(AJO15&lt;=AKK14,AJO15&gt;AKH14,AJQ15&gt;AKI14),AKK14-AJO15,IF(AND(AJO15&lt;=AKK14,AJO15&lt;=AKH14,AJQ15&gt;AKI14),AKK14-AKH14,IF(AND(AJO15&gt;AKH14,AJQ15&lt;=AKI14),AJQ15-AJO15,IF(AND(AJO15&lt;=AKH14,AJQ15&lt;=AKI14),AJQ15-AKH14,0))))),0)),0)</f>
        <v>　</v>
      </c>
      <c r="AKI15" s="857"/>
      <c r="AKJ15" s="858"/>
      <c r="AKK15" s="856" t="str">
        <f>IFERROR(IF(OR(AJJ15="日",AJJ15="祝",AJJ15=0,AJO15=0),"　",MAX(IF(AND(AJO15&lt;=AKK14,AJQ15&gt;AKL14),AKL14-AKK14,IF(AJQ15&lt;=AKL14,0,IF(AND(AJO15&gt;AKK14,AJQ15&gt;AKL14),AKL14-AJO15,0))),0)),0)</f>
        <v>　</v>
      </c>
      <c r="AKL15" s="857"/>
      <c r="AKM15" s="858"/>
      <c r="AKN15" s="856" t="str">
        <f>AKB15</f>
        <v>　</v>
      </c>
      <c r="AKO15" s="857"/>
      <c r="AKP15" s="858"/>
      <c r="AKQ15" s="859" t="str">
        <f>IF(AKT15="×",TIME(0,0,0),IF(ALD4="非常勤",AJS15,AKE15))</f>
        <v>　</v>
      </c>
      <c r="AKR15" s="860"/>
      <c r="AKS15" s="861"/>
      <c r="AKT15" s="352"/>
      <c r="AKU15" s="859" t="str">
        <f>IF(AKX15="×",TIME(0,0,0),IF(ALD4="非常勤",AJV15,AKH15))</f>
        <v>　</v>
      </c>
      <c r="AKV15" s="860"/>
      <c r="AKW15" s="861"/>
      <c r="AKX15" s="352"/>
      <c r="AKY15" s="859" t="str">
        <f>IF(ALB15="×",TIME(0,0,0),IF(ALD4="非常勤",AJY15,AKK15))</f>
        <v>　</v>
      </c>
      <c r="AKZ15" s="860"/>
      <c r="ALA15" s="861"/>
      <c r="ALB15" s="352"/>
      <c r="ALC15" s="859" t="str">
        <f>IF(ALF15="×",TIME(0,0,0),IF(ALD4="非常勤",AKB15,AKN15))</f>
        <v>　</v>
      </c>
      <c r="ALD15" s="860"/>
      <c r="ALE15" s="861"/>
      <c r="ALF15" s="352"/>
      <c r="ALG15" s="956"/>
      <c r="ALH15" s="956"/>
      <c r="ALI15" s="862"/>
      <c r="ALJ15" s="864"/>
      <c r="ALK15" s="863"/>
      <c r="ALL15" s="865"/>
      <c r="ALM15" s="866"/>
      <c r="ALN15" s="866"/>
      <c r="ALO15" s="867"/>
      <c r="ALP15" s="377">
        <f>'[3]別表_個別勤務状況（1～20）'!$A$15</f>
        <v>1</v>
      </c>
      <c r="ALQ15" s="378" t="str">
        <f>'[3]別表_個別勤務状況（1～20）'!$B$15</f>
        <v>月</v>
      </c>
      <c r="ALR15" s="854"/>
      <c r="ALS15" s="855"/>
      <c r="ALT15" s="854"/>
      <c r="ALU15" s="855"/>
      <c r="ALV15" s="854"/>
      <c r="ALW15" s="855"/>
      <c r="ALX15" s="854"/>
      <c r="ALY15" s="855"/>
      <c r="ALZ15" s="856" t="str">
        <f>IFERROR(IF(OR(ALQ15="日",ALQ15="祝",ALQ15=0,ALR15=""),"　",MAX(IF(AND(ALR15&lt;=ALZ14,ALT15&gt;AMA14),AMA14-ALZ14,IF(AND(ALR15&gt;ALZ14,ALT15&lt;=AMA14),ALT15-ALR15,IF(AND(ALR15&lt;=ALZ14,ALT15&lt;=AMA14),ALT15-ALZ14,IF(AND(ALR15&gt;ALZ14,ALT15&gt;AMA14),AMA14-ALR15,0)))),0)),0)</f>
        <v>　</v>
      </c>
      <c r="AMA15" s="857"/>
      <c r="AMB15" s="858"/>
      <c r="AMC15" s="856" t="str">
        <f>IFERROR(IF(OR(ALQ15="日",ALQ15="祝",ALQ15=0,ALV15=""),"　",MAX(IF(AND(ALV15&gt;AMF14,ALX15&gt;AMD14),0,IF(AND(ALV15&lt;=AMF14,ALV15&gt;AMC14,ALX15&gt;AMD14),AMF14-ALV15,IF(AND(ALV15&lt;=AMF14,ALV15&lt;=AMC14,ALX15&gt;AMD14),AMF14-AMC14,IF(AND(ALV15&gt;AMC14,ALX15&lt;=AMD14),ALX15-ALV15,IF(AND(ALV15&lt;=AMC14,ALX15&lt;=AMD14),ALX15-AMC14,0))))),0)),0)</f>
        <v>　</v>
      </c>
      <c r="AMD15" s="857"/>
      <c r="AME15" s="858"/>
      <c r="AMF15" s="856" t="str">
        <f>IFERROR(IF(OR(ALQ15="日",ALQ15="祝",ALQ15=0,ALV15=0),"　",MAX(IF(AND(ALV15&lt;=AMF14,ALX15&gt;AMG14),AMG14-AMF14,IF(ALX15&lt;=AMG14,0,IF(AND(ALV15&gt;AMF14,ALX15&gt;AMG14),AMG14-ALV15,0))),0)),0)</f>
        <v>　</v>
      </c>
      <c r="AMG15" s="857"/>
      <c r="AMH15" s="858"/>
      <c r="AMI15" s="856" t="str">
        <f>IFERROR(IF(OR(ALQ15="日",ALQ15="祝",ALQ15=0,ALV15=0),"　",MAX(IF(ALV15&gt;AMI14,ALX15-ALV15,IF(ALV15&lt;=AMI14,ALX15-AMI14,0)),0)),0)</f>
        <v>　</v>
      </c>
      <c r="AMJ15" s="857"/>
      <c r="AMK15" s="858"/>
      <c r="AML15" s="856" t="str">
        <f>IFERROR(IF(OR(ALQ15="日",ALQ15="祝",ALQ15=0,ALR15=""),"　",MAX(IF(AND(ALR15&lt;=AML14,ALT15&gt;AMM14),AMM14-AML14,IF(AND(ALR15&gt;AML14,ALT15&lt;=AMM14),ALT15-ALR15,IF(AND(ALR15&lt;=AML14,ALT15&lt;=AMM14),ALT15-AML14,IF(AND(ALR15&gt;AML14,ALT15&gt;AMM14),AMM14-ALR15,0)))),0)),0)</f>
        <v>　</v>
      </c>
      <c r="AMM15" s="857"/>
      <c r="AMN15" s="858"/>
      <c r="AMO15" s="856" t="str">
        <f>IFERROR(IF(OR(ALQ15="日",ALQ15="祝",ALQ15=0,ALV15=0),"　",MAX(IF(AND(ALV15&gt;AMR14,ALX15&gt;AMP14),0,IF(AND(ALV15&lt;=AMR14,ALV15&gt;AMO14,ALX15&gt;AMP14),AMR14-ALV15,IF(AND(ALV15&lt;=AMR14,ALV15&lt;=AMO14,ALX15&gt;AMP14),AMR14-AMO14,IF(AND(ALV15&gt;AMO14,ALX15&lt;=AMP14),ALX15-ALV15,IF(AND(ALV15&lt;=AMO14,ALX15&lt;=AMP14),ALX15-AMO14,0))))),0)),0)</f>
        <v>　</v>
      </c>
      <c r="AMP15" s="857"/>
      <c r="AMQ15" s="858"/>
      <c r="AMR15" s="856" t="str">
        <f>IFERROR(IF(OR(ALQ15="日",ALQ15="祝",ALQ15=0,ALV15=0),"　",MAX(IF(AND(ALV15&lt;=AMR14,ALX15&gt;AMS14),AMS14-AMR14,IF(ALX15&lt;=AMS14,0,IF(AND(ALV15&gt;AMR14,ALX15&gt;AMS14),AMS14-ALV15,0))),0)),0)</f>
        <v>　</v>
      </c>
      <c r="AMS15" s="857"/>
      <c r="AMT15" s="858"/>
      <c r="AMU15" s="856" t="str">
        <f>AMI15</f>
        <v>　</v>
      </c>
      <c r="AMV15" s="857"/>
      <c r="AMW15" s="858"/>
      <c r="AMX15" s="859" t="str">
        <f>IF(ANA15="×",TIME(0,0,0),IF(ANK4="非常勤",ALZ15,AML15))</f>
        <v>　</v>
      </c>
      <c r="AMY15" s="860"/>
      <c r="AMZ15" s="861"/>
      <c r="ANA15" s="352"/>
      <c r="ANB15" s="859" t="str">
        <f>IF(ANE15="×",TIME(0,0,0),IF(ANK4="非常勤",AMC15,AMO15))</f>
        <v>　</v>
      </c>
      <c r="ANC15" s="860"/>
      <c r="AND15" s="861"/>
      <c r="ANE15" s="352"/>
      <c r="ANF15" s="859" t="str">
        <f>IF(ANI15="×",TIME(0,0,0),IF(ANK4="非常勤",AMF15,AMR15))</f>
        <v>　</v>
      </c>
      <c r="ANG15" s="860"/>
      <c r="ANH15" s="861"/>
      <c r="ANI15" s="352"/>
      <c r="ANJ15" s="859" t="str">
        <f>IF(ANM15="×",TIME(0,0,0),IF(ANK4="非常勤",AMI15,AMU15))</f>
        <v>　</v>
      </c>
      <c r="ANK15" s="860"/>
      <c r="ANL15" s="861"/>
      <c r="ANM15" s="352"/>
      <c r="ANN15" s="956"/>
      <c r="ANO15" s="956"/>
      <c r="ANP15" s="862"/>
      <c r="ANQ15" s="864"/>
      <c r="ANR15" s="863"/>
      <c r="ANS15" s="865"/>
      <c r="ANT15" s="866"/>
      <c r="ANU15" s="866"/>
      <c r="ANV15" s="867"/>
      <c r="ANW15" s="377">
        <f>'[3]別表_個別勤務状況（1～20）'!$A$15</f>
        <v>1</v>
      </c>
      <c r="ANX15" s="378" t="str">
        <f>'[3]別表_個別勤務状況（1～20）'!$B$15</f>
        <v>月</v>
      </c>
      <c r="ANY15" s="854"/>
      <c r="ANZ15" s="855"/>
      <c r="AOA15" s="854"/>
      <c r="AOB15" s="855"/>
      <c r="AOC15" s="854"/>
      <c r="AOD15" s="855"/>
      <c r="AOE15" s="854"/>
      <c r="AOF15" s="855"/>
      <c r="AOG15" s="856" t="str">
        <f>IFERROR(IF(OR(ANX15="日",ANX15="祝",ANX15=0,ANY15=""),"　",MAX(IF(AND(ANY15&lt;=AOG14,AOA15&gt;AOH14),AOH14-AOG14,IF(AND(ANY15&gt;AOG14,AOA15&lt;=AOH14),AOA15-ANY15,IF(AND(ANY15&lt;=AOG14,AOA15&lt;=AOH14),AOA15-AOG14,IF(AND(ANY15&gt;AOG14,AOA15&gt;AOH14),AOH14-ANY15,0)))),0)),0)</f>
        <v>　</v>
      </c>
      <c r="AOH15" s="857"/>
      <c r="AOI15" s="858"/>
      <c r="AOJ15" s="856" t="str">
        <f>IFERROR(IF(OR(ANX15="日",ANX15="祝",ANX15=0,AOC15=""),"　",MAX(IF(AND(AOC15&gt;AOM14,AOE15&gt;AOK14),0,IF(AND(AOC15&lt;=AOM14,AOC15&gt;AOJ14,AOE15&gt;AOK14),AOM14-AOC15,IF(AND(AOC15&lt;=AOM14,AOC15&lt;=AOJ14,AOE15&gt;AOK14),AOM14-AOJ14,IF(AND(AOC15&gt;AOJ14,AOE15&lt;=AOK14),AOE15-AOC15,IF(AND(AOC15&lt;=AOJ14,AOE15&lt;=AOK14),AOE15-AOJ14,0))))),0)),0)</f>
        <v>　</v>
      </c>
      <c r="AOK15" s="857"/>
      <c r="AOL15" s="858"/>
      <c r="AOM15" s="856" t="str">
        <f>IFERROR(IF(OR(ANX15="日",ANX15="祝",ANX15=0,AOC15=0),"　",MAX(IF(AND(AOC15&lt;=AOM14,AOE15&gt;AON14),AON14-AOM14,IF(AOE15&lt;=AON14,0,IF(AND(AOC15&gt;AOM14,AOE15&gt;AON14),AON14-AOC15,0))),0)),0)</f>
        <v>　</v>
      </c>
      <c r="AON15" s="857"/>
      <c r="AOO15" s="858"/>
      <c r="AOP15" s="856" t="str">
        <f>IFERROR(IF(OR(ANX15="日",ANX15="祝",ANX15=0,AOC15=0),"　",MAX(IF(AOC15&gt;AOP14,AOE15-AOC15,IF(AOC15&lt;=AOP14,AOE15-AOP14,0)),0)),0)</f>
        <v>　</v>
      </c>
      <c r="AOQ15" s="857"/>
      <c r="AOR15" s="858"/>
      <c r="AOS15" s="856" t="str">
        <f>IFERROR(IF(OR(ANX15="日",ANX15="祝",ANX15=0,ANY15=""),"　",MAX(IF(AND(ANY15&lt;=AOS14,AOA15&gt;AOT14),AOT14-AOS14,IF(AND(ANY15&gt;AOS14,AOA15&lt;=AOT14),AOA15-ANY15,IF(AND(ANY15&lt;=AOS14,AOA15&lt;=AOT14),AOA15-AOS14,IF(AND(ANY15&gt;AOS14,AOA15&gt;AOT14),AOT14-ANY15,0)))),0)),0)</f>
        <v>　</v>
      </c>
      <c r="AOT15" s="857"/>
      <c r="AOU15" s="858"/>
      <c r="AOV15" s="856" t="str">
        <f>IFERROR(IF(OR(ANX15="日",ANX15="祝",ANX15=0,AOC15=0),"　",MAX(IF(AND(AOC15&gt;AOY14,AOE15&gt;AOW14),0,IF(AND(AOC15&lt;=AOY14,AOC15&gt;AOV14,AOE15&gt;AOW14),AOY14-AOC15,IF(AND(AOC15&lt;=AOY14,AOC15&lt;=AOV14,AOE15&gt;AOW14),AOY14-AOV14,IF(AND(AOC15&gt;AOV14,AOE15&lt;=AOW14),AOE15-AOC15,IF(AND(AOC15&lt;=AOV14,AOE15&lt;=AOW14),AOE15-AOV14,0))))),0)),0)</f>
        <v>　</v>
      </c>
      <c r="AOW15" s="857"/>
      <c r="AOX15" s="858"/>
      <c r="AOY15" s="856" t="str">
        <f>IFERROR(IF(OR(ANX15="日",ANX15="祝",ANX15=0,AOC15=0),"　",MAX(IF(AND(AOC15&lt;=AOY14,AOE15&gt;AOZ14),AOZ14-AOY14,IF(AOE15&lt;=AOZ14,0,IF(AND(AOC15&gt;AOY14,AOE15&gt;AOZ14),AOZ14-AOC15,0))),0)),0)</f>
        <v>　</v>
      </c>
      <c r="AOZ15" s="857"/>
      <c r="APA15" s="858"/>
      <c r="APB15" s="856" t="str">
        <f>AOP15</f>
        <v>　</v>
      </c>
      <c r="APC15" s="857"/>
      <c r="APD15" s="858"/>
      <c r="APE15" s="859" t="str">
        <f>IF(APH15="×",TIME(0,0,0),IF(APR4="非常勤",AOG15,AOS15))</f>
        <v>　</v>
      </c>
      <c r="APF15" s="860"/>
      <c r="APG15" s="861"/>
      <c r="APH15" s="352"/>
      <c r="API15" s="859" t="str">
        <f>IF(APL15="×",TIME(0,0,0),IF(APR4="非常勤",AOJ15,AOV15))</f>
        <v>　</v>
      </c>
      <c r="APJ15" s="860"/>
      <c r="APK15" s="861"/>
      <c r="APL15" s="352"/>
      <c r="APM15" s="859" t="str">
        <f>IF(APP15="×",TIME(0,0,0),IF(APR4="非常勤",AOM15,AOY15))</f>
        <v>　</v>
      </c>
      <c r="APN15" s="860"/>
      <c r="APO15" s="861"/>
      <c r="APP15" s="352"/>
      <c r="APQ15" s="859" t="str">
        <f>IF(APT15="×",TIME(0,0,0),IF(APR4="非常勤",AOP15,APB15))</f>
        <v>　</v>
      </c>
      <c r="APR15" s="860"/>
      <c r="APS15" s="861"/>
      <c r="APT15" s="352"/>
      <c r="APU15" s="956"/>
      <c r="APV15" s="956"/>
      <c r="APW15" s="862"/>
      <c r="APX15" s="864"/>
      <c r="APY15" s="863"/>
      <c r="APZ15" s="865"/>
      <c r="AQA15" s="866"/>
      <c r="AQB15" s="866"/>
      <c r="AQC15" s="867"/>
      <c r="AQD15" s="377">
        <f>'[3]別表_個別勤務状況（1～20）'!$A$15</f>
        <v>1</v>
      </c>
      <c r="AQE15" s="378" t="str">
        <f>'[3]別表_個別勤務状況（1～20）'!$B$15</f>
        <v>月</v>
      </c>
      <c r="AQF15" s="854"/>
      <c r="AQG15" s="855"/>
      <c r="AQH15" s="854"/>
      <c r="AQI15" s="855"/>
      <c r="AQJ15" s="854"/>
      <c r="AQK15" s="855"/>
      <c r="AQL15" s="854"/>
      <c r="AQM15" s="855"/>
      <c r="AQN15" s="856" t="str">
        <f>IFERROR(IF(OR(AQE15="日",AQE15="祝",AQE15=0,AQF15=""),"　",MAX(IF(AND(AQF15&lt;=AQN14,AQH15&gt;AQO14),AQO14-AQN14,IF(AND(AQF15&gt;AQN14,AQH15&lt;=AQO14),AQH15-AQF15,IF(AND(AQF15&lt;=AQN14,AQH15&lt;=AQO14),AQH15-AQN14,IF(AND(AQF15&gt;AQN14,AQH15&gt;AQO14),AQO14-AQF15,0)))),0)),0)</f>
        <v>　</v>
      </c>
      <c r="AQO15" s="857"/>
      <c r="AQP15" s="858"/>
      <c r="AQQ15" s="856" t="str">
        <f>IFERROR(IF(OR(AQE15="日",AQE15="祝",AQE15=0,AQJ15=""),"　",MAX(IF(AND(AQJ15&gt;AQT14,AQL15&gt;AQR14),0,IF(AND(AQJ15&lt;=AQT14,AQJ15&gt;AQQ14,AQL15&gt;AQR14),AQT14-AQJ15,IF(AND(AQJ15&lt;=AQT14,AQJ15&lt;=AQQ14,AQL15&gt;AQR14),AQT14-AQQ14,IF(AND(AQJ15&gt;AQQ14,AQL15&lt;=AQR14),AQL15-AQJ15,IF(AND(AQJ15&lt;=AQQ14,AQL15&lt;=AQR14),AQL15-AQQ14,0))))),0)),0)</f>
        <v>　</v>
      </c>
      <c r="AQR15" s="857"/>
      <c r="AQS15" s="858"/>
      <c r="AQT15" s="856" t="str">
        <f>IFERROR(IF(OR(AQE15="日",AQE15="祝",AQE15=0,AQJ15=0),"　",MAX(IF(AND(AQJ15&lt;=AQT14,AQL15&gt;AQU14),AQU14-AQT14,IF(AQL15&lt;=AQU14,0,IF(AND(AQJ15&gt;AQT14,AQL15&gt;AQU14),AQU14-AQJ15,0))),0)),0)</f>
        <v>　</v>
      </c>
      <c r="AQU15" s="857"/>
      <c r="AQV15" s="858"/>
      <c r="AQW15" s="856" t="str">
        <f>IFERROR(IF(OR(AQE15="日",AQE15="祝",AQE15=0,AQJ15=0),"　",MAX(IF(AQJ15&gt;AQW14,AQL15-AQJ15,IF(AQJ15&lt;=AQW14,AQL15-AQW14,0)),0)),0)</f>
        <v>　</v>
      </c>
      <c r="AQX15" s="857"/>
      <c r="AQY15" s="858"/>
      <c r="AQZ15" s="856" t="str">
        <f>IFERROR(IF(OR(AQE15="日",AQE15="祝",AQE15=0,AQF15=""),"　",MAX(IF(AND(AQF15&lt;=AQZ14,AQH15&gt;ARA14),ARA14-AQZ14,IF(AND(AQF15&gt;AQZ14,AQH15&lt;=ARA14),AQH15-AQF15,IF(AND(AQF15&lt;=AQZ14,AQH15&lt;=ARA14),AQH15-AQZ14,IF(AND(AQF15&gt;AQZ14,AQH15&gt;ARA14),ARA14-AQF15,0)))),0)),0)</f>
        <v>　</v>
      </c>
      <c r="ARA15" s="857"/>
      <c r="ARB15" s="858"/>
      <c r="ARC15" s="856" t="str">
        <f>IFERROR(IF(OR(AQE15="日",AQE15="祝",AQE15=0,AQJ15=0),"　",MAX(IF(AND(AQJ15&gt;ARF14,AQL15&gt;ARD14),0,IF(AND(AQJ15&lt;=ARF14,AQJ15&gt;ARC14,AQL15&gt;ARD14),ARF14-AQJ15,IF(AND(AQJ15&lt;=ARF14,AQJ15&lt;=ARC14,AQL15&gt;ARD14),ARF14-ARC14,IF(AND(AQJ15&gt;ARC14,AQL15&lt;=ARD14),AQL15-AQJ15,IF(AND(AQJ15&lt;=ARC14,AQL15&lt;=ARD14),AQL15-ARC14,0))))),0)),0)</f>
        <v>　</v>
      </c>
      <c r="ARD15" s="857"/>
      <c r="ARE15" s="858"/>
      <c r="ARF15" s="856" t="str">
        <f>IFERROR(IF(OR(AQE15="日",AQE15="祝",AQE15=0,AQJ15=0),"　",MAX(IF(AND(AQJ15&lt;=ARF14,AQL15&gt;ARG14),ARG14-ARF14,IF(AQL15&lt;=ARG14,0,IF(AND(AQJ15&gt;ARF14,AQL15&gt;ARG14),ARG14-AQJ15,0))),0)),0)</f>
        <v>　</v>
      </c>
      <c r="ARG15" s="857"/>
      <c r="ARH15" s="858"/>
      <c r="ARI15" s="856" t="str">
        <f>AQW15</f>
        <v>　</v>
      </c>
      <c r="ARJ15" s="857"/>
      <c r="ARK15" s="858"/>
      <c r="ARL15" s="859" t="str">
        <f>IF(ARO15="×",TIME(0,0,0),IF(ARY4="非常勤",AQN15,AQZ15))</f>
        <v>　</v>
      </c>
      <c r="ARM15" s="860"/>
      <c r="ARN15" s="861"/>
      <c r="ARO15" s="352"/>
      <c r="ARP15" s="859" t="str">
        <f>IF(ARS15="×",TIME(0,0,0),IF(ARY4="非常勤",AQQ15,ARC15))</f>
        <v>　</v>
      </c>
      <c r="ARQ15" s="860"/>
      <c r="ARR15" s="861"/>
      <c r="ARS15" s="352"/>
      <c r="ART15" s="859" t="str">
        <f>IF(ARW15="×",TIME(0,0,0),IF(ARY4="非常勤",AQT15,ARF15))</f>
        <v>　</v>
      </c>
      <c r="ARU15" s="860"/>
      <c r="ARV15" s="861"/>
      <c r="ARW15" s="352"/>
      <c r="ARX15" s="859" t="str">
        <f>IF(ASA15="×",TIME(0,0,0),IF(ARY4="非常勤",AQW15,ARI15))</f>
        <v>　</v>
      </c>
      <c r="ARY15" s="860"/>
      <c r="ARZ15" s="861"/>
      <c r="ASA15" s="352"/>
      <c r="ASB15" s="956"/>
      <c r="ASC15" s="956"/>
      <c r="ASD15" s="862"/>
      <c r="ASE15" s="864"/>
      <c r="ASF15" s="863"/>
      <c r="ASG15" s="865"/>
      <c r="ASH15" s="866"/>
      <c r="ASI15" s="866"/>
      <c r="ASJ15" s="867"/>
    </row>
    <row r="16" spans="1:1180" ht="15" customHeight="1">
      <c r="A16" s="377">
        <f>'別表_個別勤務状況（1～20）'!$A$16</f>
        <v>2</v>
      </c>
      <c r="B16" s="378" t="str">
        <f>'別表_個別勤務状況（1～20）'!$B$16</f>
        <v>木</v>
      </c>
      <c r="C16" s="797"/>
      <c r="D16" s="797"/>
      <c r="E16" s="797"/>
      <c r="F16" s="797"/>
      <c r="G16" s="797"/>
      <c r="H16" s="797"/>
      <c r="I16" s="797"/>
      <c r="J16" s="797"/>
      <c r="K16" s="856" t="str">
        <f>IFERROR(IF(OR(B16="日",B16="祝",B16=0,C16=""),"　",MAX(IF(AND(C16&lt;=K14,E16&gt;L14),L14-K14,IF(AND(C16&gt;K14,E16&lt;=L14),E16-C16,IF(AND(C16&lt;=K14,E16&lt;=L14),E16-K14,IF(AND(C16&gt;K14,E16&gt;L14),L14-C16,0)))),0)),0)</f>
        <v>　</v>
      </c>
      <c r="L16" s="857"/>
      <c r="M16" s="858"/>
      <c r="N16" s="856" t="str">
        <f>IFERROR(IF(OR(B16="日",B16="祝",B16=0,G16=""),"　",MAX(IF(AND(G16&gt;Q14,I16&gt;O14),0,IF(AND(G16&lt;=Q14,G16&gt;N14,I16&gt;O14),Q14-G16,IF(AND(G16&lt;=Q14,G16&lt;=N14,I16&gt;O14),Q14-N14,IF(AND(G16&gt;N14,I16&lt;=O14),I16-G16,IF(AND(G16&lt;=N14,I16&lt;=O14),I16-N14,0))))),0)),0)</f>
        <v>　</v>
      </c>
      <c r="O16" s="857"/>
      <c r="P16" s="858"/>
      <c r="Q16" s="856" t="str">
        <f>IFERROR(IF(OR(B16="日",B16="祝",B16=0,G16=0),"　",MAX(IF(AND(G16&lt;=Q14,I16&gt;R14),R14-Q14,IF(I16&lt;=R14,0,IF(AND(G16&gt;Q14,I16&gt;R14),R14-G16,0))),0)),0)</f>
        <v>　</v>
      </c>
      <c r="R16" s="857"/>
      <c r="S16" s="858"/>
      <c r="T16" s="856" t="str">
        <f>IFERROR(IF(OR(B16="日",B16="祝",B16=0,G16=0),"　",MAX(IF(G16&gt;T14,I16-G16,IF(G16&lt;=T14,I16-T14,0)),0)),0)</f>
        <v>　</v>
      </c>
      <c r="U16" s="857"/>
      <c r="V16" s="858"/>
      <c r="W16" s="962" t="str">
        <f>IFERROR(IF(OR(B16="日",B16="祝",B16=0,C16=""),"　",MAX(IF(AND(C16&lt;=W14,E16&gt;X14),X14-W14,IF(AND(C16&gt;W14,E16&lt;=X14),E16-C16,IF(AND(C16&lt;=W14,E16&lt;=X14),E16-W14,IF(AND(C16&gt;W14,E16&gt;X14),X14-C16,0)))),0)),0)</f>
        <v>　</v>
      </c>
      <c r="X16" s="963"/>
      <c r="Y16" s="964"/>
      <c r="Z16" s="962" t="str">
        <f>IFERROR(IF(OR(B16="日",B16="祝",B16=0,G16=0),"　",MAX(IF(AND(G16&gt;AC14,I16&gt;AA14),0,IF(AND(G16&lt;=AC14,G16&gt;Z14,I16&gt;AA14),AC14-G16,IF(AND(G16&lt;=AC14,G16&lt;=Z14,I16&gt;AA14),AC14-Z14,IF(AND(G16&gt;Z14,I16&lt;=AA14),I16-G16,IF(AND(G16&lt;=Z14,I16&lt;=AA14),I16-Z14,0))))),0)),0)</f>
        <v>　</v>
      </c>
      <c r="AA16" s="963"/>
      <c r="AB16" s="964"/>
      <c r="AC16" s="962" t="str">
        <f>IFERROR(IF(OR(B16="日",B16="祝",B16=0,G16=0),"　",MAX(IF(AND(G16&lt;=AC14,I16&gt;AD14),AD14-AC14,IF(I16&lt;=AD14,0,IF(AND(G16&gt;AC14,I16&gt;AD14),AD14-G16,0))),0)),0)</f>
        <v>　</v>
      </c>
      <c r="AD16" s="963"/>
      <c r="AE16" s="964"/>
      <c r="AF16" s="962" t="str">
        <f t="shared" ref="AF16:AF45" si="0">T16</f>
        <v>　</v>
      </c>
      <c r="AG16" s="963"/>
      <c r="AH16" s="964"/>
      <c r="AI16" s="954" t="str">
        <f>IF(AL16="×",TIME(0,0,0),IF(AV4="非常勤",K16,W16))</f>
        <v>　</v>
      </c>
      <c r="AJ16" s="885"/>
      <c r="AK16" s="885"/>
      <c r="AL16" s="352"/>
      <c r="AM16" s="954" t="str">
        <f>IF(AP16="×",TIME(0,0,0),IF(AV4="非常勤",N16,Z16))</f>
        <v>　</v>
      </c>
      <c r="AN16" s="885"/>
      <c r="AO16" s="885"/>
      <c r="AP16" s="352"/>
      <c r="AQ16" s="954" t="str">
        <f>IF(AT16="×",TIME(0,0,0),IF(AV4="非常勤",Q16,AC16))</f>
        <v>　</v>
      </c>
      <c r="AR16" s="885"/>
      <c r="AS16" s="885"/>
      <c r="AT16" s="352"/>
      <c r="AU16" s="954" t="str">
        <f>IF(AX16="×",TIME(0,0,0),IF(AV4="非常勤",T16,AF16))</f>
        <v>　</v>
      </c>
      <c r="AV16" s="885"/>
      <c r="AW16" s="955"/>
      <c r="AX16" s="352"/>
      <c r="AY16" s="956"/>
      <c r="AZ16" s="956"/>
      <c r="BA16" s="862"/>
      <c r="BB16" s="864"/>
      <c r="BC16" s="863"/>
      <c r="BD16" s="865"/>
      <c r="BE16" s="866"/>
      <c r="BF16" s="866"/>
      <c r="BG16" s="867"/>
      <c r="BH16" s="377">
        <f>'別表_個別勤務状況（1～20）'!$A$16</f>
        <v>2</v>
      </c>
      <c r="BI16" s="378" t="str">
        <f>'別表_個別勤務状況（1～20）'!$B$16</f>
        <v>木</v>
      </c>
      <c r="BJ16" s="797"/>
      <c r="BK16" s="797"/>
      <c r="BL16" s="797"/>
      <c r="BM16" s="797"/>
      <c r="BN16" s="797"/>
      <c r="BO16" s="797"/>
      <c r="BP16" s="797"/>
      <c r="BQ16" s="797"/>
      <c r="BR16" s="856" t="str">
        <f>IFERROR(IF(OR(BI16="日",BI16="祝",BI16=0,BJ16=""),"　",MAX(IF(AND(BJ16&lt;=BR14,BL16&gt;BS14),BS14-BR14,IF(AND(BJ16&gt;BR14,BL16&lt;=BS14),BL16-BJ16,IF(AND(BJ16&lt;=BR14,BL16&lt;=BS14),BL16-BR14,IF(AND(BJ16&gt;BR14,BL16&gt;BS14),BS14-BJ16,0)))),0)),0)</f>
        <v>　</v>
      </c>
      <c r="BS16" s="857"/>
      <c r="BT16" s="858"/>
      <c r="BU16" s="856" t="str">
        <f>IFERROR(IF(OR(BI16="日",BI16="祝",BI16=0,BN16=""),"　",MAX(IF(AND(BN16&gt;BX14,BP16&gt;BV14),0,IF(AND(BN16&lt;=BX14,BN16&gt;BU14,BP16&gt;BV14),BX14-BN16,IF(AND(BN16&lt;=BX14,BN16&lt;=BU14,BP16&gt;BV14),BX14-BU14,IF(AND(BN16&gt;BU14,BP16&lt;=BV14),BP16-BN16,IF(AND(BN16&lt;=BU14,BP16&lt;=BV14),BP16-BU14,0))))),0)),0)</f>
        <v>　</v>
      </c>
      <c r="BV16" s="857"/>
      <c r="BW16" s="858"/>
      <c r="BX16" s="856" t="str">
        <f>IFERROR(IF(OR(BI16="日",BI16="祝",BI16=0,BN16=0),"　",MAX(IF(AND(BN16&lt;=BX14,BP16&gt;BY14),BY14-BX14,IF(BP16&lt;=BY14,0,IF(AND(BN16&gt;BX14,BP16&gt;BY14),BY14-BN16,0))),0)),0)</f>
        <v>　</v>
      </c>
      <c r="BY16" s="857"/>
      <c r="BZ16" s="858"/>
      <c r="CA16" s="856" t="str">
        <f>IFERROR(IF(OR(BI16="日",BI16="祝",BI16=0,BN16=0),"　",MAX(IF(BN16&gt;CA14,BP16-BN16,IF(BN16&lt;=CA14,BP16-CA14,0)),0)),0)</f>
        <v>　</v>
      </c>
      <c r="CB16" s="857"/>
      <c r="CC16" s="858"/>
      <c r="CD16" s="962" t="str">
        <f>IFERROR(IF(OR(BI16="日",BI16="祝",BI16=0,BJ16=""),"　",MAX(IF(AND(BJ16&lt;=CD14,BL16&gt;CE14),CE14-CD14,IF(AND(BJ16&gt;CD14,BL16&lt;=CE14),BL16-BJ16,IF(AND(BJ16&lt;=CD14,BL16&lt;=CE14),BL16-CD14,IF(AND(BJ16&gt;CD14,BL16&gt;CE14),CE14-BJ16,0)))),0)),0)</f>
        <v>　</v>
      </c>
      <c r="CE16" s="963"/>
      <c r="CF16" s="964"/>
      <c r="CG16" s="962" t="str">
        <f>IFERROR(IF(OR(BI16="日",BI16="祝",BI16=0,BN16=0),"　",MAX(IF(AND(BN16&gt;CJ14,BP16&gt;CH14),0,IF(AND(BN16&lt;=CJ14,BN16&gt;CG14,BP16&gt;CH14),CJ14-BN16,IF(AND(BN16&lt;=CJ14,BN16&lt;=CG14,BP16&gt;CH14),CJ14-CG14,IF(AND(BN16&gt;CG14,BP16&lt;=CH14),BP16-BN16,IF(AND(BN16&lt;=CG14,BP16&lt;=CH14),BP16-CG14,0))))),0)),0)</f>
        <v>　</v>
      </c>
      <c r="CH16" s="963"/>
      <c r="CI16" s="964"/>
      <c r="CJ16" s="962" t="str">
        <f>IFERROR(IF(OR(BI16="日",BI16="祝",BI16=0,BN16=0),"　",MAX(IF(AND(BN16&lt;=CJ14,BP16&gt;CK14),CK14-CJ14,IF(BP16&lt;=CK14,0,IF(AND(BN16&gt;CJ14,BP16&gt;CK14),CK14-BN16,0))),0)),0)</f>
        <v>　</v>
      </c>
      <c r="CK16" s="963"/>
      <c r="CL16" s="964"/>
      <c r="CM16" s="962" t="str">
        <f t="shared" ref="CM16:CM45" si="1">CA16</f>
        <v>　</v>
      </c>
      <c r="CN16" s="963"/>
      <c r="CO16" s="964"/>
      <c r="CP16" s="954" t="str">
        <f>IF(CS16="×",TIME(0,0,0),IF(DC4="非常勤",BR16,CD16))</f>
        <v>　</v>
      </c>
      <c r="CQ16" s="885"/>
      <c r="CR16" s="885"/>
      <c r="CS16" s="352"/>
      <c r="CT16" s="954" t="str">
        <f>IF(CW16="×",TIME(0,0,0),IF(DC4="非常勤",BU16,CG16))</f>
        <v>　</v>
      </c>
      <c r="CU16" s="885"/>
      <c r="CV16" s="885"/>
      <c r="CW16" s="352"/>
      <c r="CX16" s="954" t="str">
        <f>IF(DA16="×",TIME(0,0,0),IF(DC4="非常勤",BX16,CJ16))</f>
        <v>　</v>
      </c>
      <c r="CY16" s="885"/>
      <c r="CZ16" s="885"/>
      <c r="DA16" s="352"/>
      <c r="DB16" s="954" t="str">
        <f>IF(DE16="×",TIME(0,0,0),IF(DC4="非常勤",CA16,CM16))</f>
        <v>　</v>
      </c>
      <c r="DC16" s="885"/>
      <c r="DD16" s="955"/>
      <c r="DE16" s="352"/>
      <c r="DF16" s="956"/>
      <c r="DG16" s="956"/>
      <c r="DH16" s="862"/>
      <c r="DI16" s="864"/>
      <c r="DJ16" s="863"/>
      <c r="DK16" s="865"/>
      <c r="DL16" s="866"/>
      <c r="DM16" s="866"/>
      <c r="DN16" s="867"/>
      <c r="DO16" s="377">
        <f>'別表_個別勤務状況（1～20）'!$A$16</f>
        <v>2</v>
      </c>
      <c r="DP16" s="378" t="str">
        <f>'別表_個別勤務状況（1～20）'!$B$16</f>
        <v>木</v>
      </c>
      <c r="DQ16" s="797"/>
      <c r="DR16" s="797"/>
      <c r="DS16" s="797"/>
      <c r="DT16" s="797"/>
      <c r="DU16" s="797"/>
      <c r="DV16" s="797"/>
      <c r="DW16" s="797"/>
      <c r="DX16" s="797"/>
      <c r="DY16" s="856" t="str">
        <f>IFERROR(IF(OR(DP16="日",DP16="祝",DP16=0,DQ16=""),"　",MAX(IF(AND(DQ16&lt;=DY14,DS16&gt;DZ14),DZ14-DY14,IF(AND(DQ16&gt;DY14,DS16&lt;=DZ14),DS16-DQ16,IF(AND(DQ16&lt;=DY14,DS16&lt;=DZ14),DS16-DY14,IF(AND(DQ16&gt;DY14,DS16&gt;DZ14),DZ14-DQ16,0)))),0)),0)</f>
        <v>　</v>
      </c>
      <c r="DZ16" s="857"/>
      <c r="EA16" s="858"/>
      <c r="EB16" s="856" t="str">
        <f>IFERROR(IF(OR(DP16="日",DP16="祝",DP16=0,DU16=""),"　",MAX(IF(AND(DU16&gt;EE14,DW16&gt;EC14),0,IF(AND(DU16&lt;=EE14,DU16&gt;EB14,DW16&gt;EC14),EE14-DU16,IF(AND(DU16&lt;=EE14,DU16&lt;=EB14,DW16&gt;EC14),EE14-EB14,IF(AND(DU16&gt;EB14,DW16&lt;=EC14),DW16-DU16,IF(AND(DU16&lt;=EB14,DW16&lt;=EC14),DW16-EB14,0))))),0)),0)</f>
        <v>　</v>
      </c>
      <c r="EC16" s="857"/>
      <c r="ED16" s="858"/>
      <c r="EE16" s="856" t="str">
        <f>IFERROR(IF(OR(DP16="日",DP16="祝",DP16=0,DU16=0),"　",MAX(IF(AND(DU16&lt;=EE14,DW16&gt;EF14),EF14-EE14,IF(DW16&lt;=EF14,0,IF(AND(DU16&gt;EE14,DW16&gt;EF14),EF14-DU16,0))),0)),0)</f>
        <v>　</v>
      </c>
      <c r="EF16" s="857"/>
      <c r="EG16" s="858"/>
      <c r="EH16" s="856" t="str">
        <f>IFERROR(IF(OR(DP16="日",DP16="祝",DP16=0,DU16=0),"　",MAX(IF(DU16&gt;EH14,DW16-DU16,IF(DU16&lt;=EH14,DW16-EH14,0)),0)),0)</f>
        <v>　</v>
      </c>
      <c r="EI16" s="857"/>
      <c r="EJ16" s="858"/>
      <c r="EK16" s="962" t="str">
        <f>IFERROR(IF(OR(DP16="日",DP16="祝",DP16=0,DQ16=""),"　",MAX(IF(AND(DQ16&lt;=EK14,DS16&gt;EL14),EL14-EK14,IF(AND(DQ16&gt;EK14,DS16&lt;=EL14),DS16-DQ16,IF(AND(DQ16&lt;=EK14,DS16&lt;=EL14),DS16-EK14,IF(AND(DQ16&gt;EK14,DS16&gt;EL14),EL14-DQ16,0)))),0)),0)</f>
        <v>　</v>
      </c>
      <c r="EL16" s="963"/>
      <c r="EM16" s="964"/>
      <c r="EN16" s="962" t="str">
        <f>IFERROR(IF(OR(DP16="日",DP16="祝",DP16=0,DU16=0),"　",MAX(IF(AND(DU16&gt;EQ14,DW16&gt;EO14),0,IF(AND(DU16&lt;=EQ14,DU16&gt;EN14,DW16&gt;EO14),EQ14-DU16,IF(AND(DU16&lt;=EQ14,DU16&lt;=EN14,DW16&gt;EO14),EQ14-EN14,IF(AND(DU16&gt;EN14,DW16&lt;=EO14),DW16-DU16,IF(AND(DU16&lt;=EN14,DW16&lt;=EO14),DW16-EN14,0))))),0)),0)</f>
        <v>　</v>
      </c>
      <c r="EO16" s="963"/>
      <c r="EP16" s="964"/>
      <c r="EQ16" s="962" t="str">
        <f>IFERROR(IF(OR(DP16="日",DP16="祝",DP16=0,DU16=0),"　",MAX(IF(AND(DU16&lt;=EQ14,DW16&gt;ER14),ER14-EQ14,IF(DW16&lt;=ER14,0,IF(AND(DU16&gt;EQ14,DW16&gt;ER14),ER14-DU16,0))),0)),0)</f>
        <v>　</v>
      </c>
      <c r="ER16" s="963"/>
      <c r="ES16" s="964"/>
      <c r="ET16" s="962" t="str">
        <f t="shared" ref="ET16:ET45" si="2">EH16</f>
        <v>　</v>
      </c>
      <c r="EU16" s="963"/>
      <c r="EV16" s="964"/>
      <c r="EW16" s="954" t="str">
        <f>IF(EZ16="×",TIME(0,0,0),IF(FJ4="非常勤",DY16,EK16))</f>
        <v>　</v>
      </c>
      <c r="EX16" s="885"/>
      <c r="EY16" s="885"/>
      <c r="EZ16" s="352"/>
      <c r="FA16" s="954" t="str">
        <f>IF(FD16="×",TIME(0,0,0),IF(FJ4="非常勤",EB16,EN16))</f>
        <v>　</v>
      </c>
      <c r="FB16" s="885"/>
      <c r="FC16" s="885"/>
      <c r="FD16" s="352"/>
      <c r="FE16" s="954" t="str">
        <f>IF(FH16="×",TIME(0,0,0),IF(FJ4="非常勤",EE16,EQ16))</f>
        <v>　</v>
      </c>
      <c r="FF16" s="885"/>
      <c r="FG16" s="885"/>
      <c r="FH16" s="352"/>
      <c r="FI16" s="954" t="str">
        <f>IF(FL16="×",TIME(0,0,0),IF(FJ4="非常勤",EH16,ET16))</f>
        <v>　</v>
      </c>
      <c r="FJ16" s="885"/>
      <c r="FK16" s="955"/>
      <c r="FL16" s="352"/>
      <c r="FM16" s="956"/>
      <c r="FN16" s="956"/>
      <c r="FO16" s="862"/>
      <c r="FP16" s="864"/>
      <c r="FQ16" s="863"/>
      <c r="FR16" s="865"/>
      <c r="FS16" s="866"/>
      <c r="FT16" s="866"/>
      <c r="FU16" s="867"/>
      <c r="FV16" s="377">
        <f>'別表_個別勤務状況（1～20）'!$A$16</f>
        <v>2</v>
      </c>
      <c r="FW16" s="378" t="str">
        <f>'別表_個別勤務状況（1～20）'!$B$16</f>
        <v>木</v>
      </c>
      <c r="FX16" s="797"/>
      <c r="FY16" s="797"/>
      <c r="FZ16" s="797"/>
      <c r="GA16" s="797"/>
      <c r="GB16" s="797"/>
      <c r="GC16" s="797"/>
      <c r="GD16" s="797"/>
      <c r="GE16" s="797"/>
      <c r="GF16" s="856" t="str">
        <f>IFERROR(IF(OR(FW16="日",FW16="祝",FW16=0,FX16=""),"　",MAX(IF(AND(FX16&lt;=GF14,FZ16&gt;GG14),GG14-GF14,IF(AND(FX16&gt;GF14,FZ16&lt;=GG14),FZ16-FX16,IF(AND(FX16&lt;=GF14,FZ16&lt;=GG14),FZ16-GF14,IF(AND(FX16&gt;GF14,FZ16&gt;GG14),GG14-FX16,0)))),0)),0)</f>
        <v>　</v>
      </c>
      <c r="GG16" s="857"/>
      <c r="GH16" s="858"/>
      <c r="GI16" s="856" t="str">
        <f>IFERROR(IF(OR(FW16="日",FW16="祝",FW16=0,GB16=""),"　",MAX(IF(AND(GB16&gt;GL14,GD16&gt;GJ14),0,IF(AND(GB16&lt;=GL14,GB16&gt;GI14,GD16&gt;GJ14),GL14-GB16,IF(AND(GB16&lt;=GL14,GB16&lt;=GI14,GD16&gt;GJ14),GL14-GI14,IF(AND(GB16&gt;GI14,GD16&lt;=GJ14),GD16-GB16,IF(AND(GB16&lt;=GI14,GD16&lt;=GJ14),GD16-GI14,0))))),0)),0)</f>
        <v>　</v>
      </c>
      <c r="GJ16" s="857"/>
      <c r="GK16" s="858"/>
      <c r="GL16" s="856" t="str">
        <f>IFERROR(IF(OR(FW16="日",FW16="祝",FW16=0,GB16=0),"　",MAX(IF(AND(GB16&lt;=GL14,GD16&gt;GM14),GM14-GL14,IF(GD16&lt;=GM14,0,IF(AND(GB16&gt;GL14,GD16&gt;GM14),GM14-GB16,0))),0)),0)</f>
        <v>　</v>
      </c>
      <c r="GM16" s="857"/>
      <c r="GN16" s="858"/>
      <c r="GO16" s="856" t="str">
        <f>IFERROR(IF(OR(FW16="日",FW16="祝",FW16=0,GB16=0),"　",MAX(IF(GB16&gt;GO14,GD16-GB16,IF(GB16&lt;=GO14,GD16-GO14,0)),0)),0)</f>
        <v>　</v>
      </c>
      <c r="GP16" s="857"/>
      <c r="GQ16" s="858"/>
      <c r="GR16" s="962" t="str">
        <f>IFERROR(IF(OR(FW16="日",FW16="祝",FW16=0,FX16=""),"　",MAX(IF(AND(FX16&lt;=GR14,FZ16&gt;GS14),GS14-GR14,IF(AND(FX16&gt;GR14,FZ16&lt;=GS14),FZ16-FX16,IF(AND(FX16&lt;=GR14,FZ16&lt;=GS14),FZ16-GR14,IF(AND(FX16&gt;GR14,FZ16&gt;GS14),GS14-FX16,0)))),0)),0)</f>
        <v>　</v>
      </c>
      <c r="GS16" s="963"/>
      <c r="GT16" s="964"/>
      <c r="GU16" s="962" t="str">
        <f>IFERROR(IF(OR(FW16="日",FW16="祝",FW16=0,GB16=0),"　",MAX(IF(AND(GB16&gt;GX14,GD16&gt;GV14),0,IF(AND(GB16&lt;=GX14,GB16&gt;GU14,GD16&gt;GV14),GX14-GB16,IF(AND(GB16&lt;=GX14,GB16&lt;=GU14,GD16&gt;GV14),GX14-GU14,IF(AND(GB16&gt;GU14,GD16&lt;=GV14),GD16-GB16,IF(AND(GB16&lt;=GU14,GD16&lt;=GV14),GD16-GU14,0))))),0)),0)</f>
        <v>　</v>
      </c>
      <c r="GV16" s="963"/>
      <c r="GW16" s="964"/>
      <c r="GX16" s="962" t="str">
        <f>IFERROR(IF(OR(FW16="日",FW16="祝",FW16=0,GB16=0),"　",MAX(IF(AND(GB16&lt;=GX14,GD16&gt;GY14),GY14-GX14,IF(GD16&lt;=GY14,0,IF(AND(GB16&gt;GX14,GD16&gt;GY14),GY14-GB16,0))),0)),0)</f>
        <v>　</v>
      </c>
      <c r="GY16" s="963"/>
      <c r="GZ16" s="964"/>
      <c r="HA16" s="962" t="str">
        <f t="shared" ref="HA16:HA45" si="3">GO16</f>
        <v>　</v>
      </c>
      <c r="HB16" s="963"/>
      <c r="HC16" s="964"/>
      <c r="HD16" s="954" t="str">
        <f>IF(HG16="×",TIME(0,0,0),IF(HQ4="非常勤",GF16,GR16))</f>
        <v>　</v>
      </c>
      <c r="HE16" s="885"/>
      <c r="HF16" s="885"/>
      <c r="HG16" s="352"/>
      <c r="HH16" s="954" t="str">
        <f>IF(HK16="×",TIME(0,0,0),IF(HQ4="非常勤",GI16,GU16))</f>
        <v>　</v>
      </c>
      <c r="HI16" s="885"/>
      <c r="HJ16" s="885"/>
      <c r="HK16" s="352"/>
      <c r="HL16" s="954" t="str">
        <f>IF(HO16="×",TIME(0,0,0),IF(HQ4="非常勤",GL16,GX16))</f>
        <v>　</v>
      </c>
      <c r="HM16" s="885"/>
      <c r="HN16" s="885"/>
      <c r="HO16" s="352"/>
      <c r="HP16" s="954" t="str">
        <f>IF(HS16="×",TIME(0,0,0),IF(HQ4="非常勤",GO16,HA16))</f>
        <v>　</v>
      </c>
      <c r="HQ16" s="885"/>
      <c r="HR16" s="955"/>
      <c r="HS16" s="352"/>
      <c r="HT16" s="956"/>
      <c r="HU16" s="956"/>
      <c r="HV16" s="862"/>
      <c r="HW16" s="864"/>
      <c r="HX16" s="863"/>
      <c r="HY16" s="865"/>
      <c r="HZ16" s="866"/>
      <c r="IA16" s="866"/>
      <c r="IB16" s="867"/>
      <c r="IC16" s="377">
        <f>'別表_個別勤務状況（1～20）'!$A$16</f>
        <v>2</v>
      </c>
      <c r="ID16" s="378" t="str">
        <f>'別表_個別勤務状況（1～20）'!$B$16</f>
        <v>木</v>
      </c>
      <c r="IE16" s="797"/>
      <c r="IF16" s="797"/>
      <c r="IG16" s="797"/>
      <c r="IH16" s="797"/>
      <c r="II16" s="797"/>
      <c r="IJ16" s="797"/>
      <c r="IK16" s="797"/>
      <c r="IL16" s="797"/>
      <c r="IM16" s="856" t="str">
        <f>IFERROR(IF(OR(ID16="日",ID16="祝",ID16=0,IE16=""),"　",MAX(IF(AND(IE16&lt;=IM14,IG16&gt;IN14),IN14-IM14,IF(AND(IE16&gt;IM14,IG16&lt;=IN14),IG16-IE16,IF(AND(IE16&lt;=IM14,IG16&lt;=IN14),IG16-IM14,IF(AND(IE16&gt;IM14,IG16&gt;IN14),IN14-IE16,0)))),0)),0)</f>
        <v>　</v>
      </c>
      <c r="IN16" s="857"/>
      <c r="IO16" s="858"/>
      <c r="IP16" s="856" t="str">
        <f>IFERROR(IF(OR(ID16="日",ID16="祝",ID16=0,II16=""),"　",MAX(IF(AND(II16&gt;IS14,IK16&gt;IQ14),0,IF(AND(II16&lt;=IS14,II16&gt;IP14,IK16&gt;IQ14),IS14-II16,IF(AND(II16&lt;=IS14,II16&lt;=IP14,IK16&gt;IQ14),IS14-IP14,IF(AND(II16&gt;IP14,IK16&lt;=IQ14),IK16-II16,IF(AND(II16&lt;=IP14,IK16&lt;=IQ14),IK16-IP14,0))))),0)),0)</f>
        <v>　</v>
      </c>
      <c r="IQ16" s="857"/>
      <c r="IR16" s="858"/>
      <c r="IS16" s="856" t="str">
        <f>IFERROR(IF(OR(ID16="日",ID16="祝",ID16=0,II16=0),"　",MAX(IF(AND(II16&lt;=IS14,IK16&gt;IT14),IT14-IS14,IF(IK16&lt;=IT14,0,IF(AND(II16&gt;IS14,IK16&gt;IT14),IT14-II16,0))),0)),0)</f>
        <v>　</v>
      </c>
      <c r="IT16" s="857"/>
      <c r="IU16" s="858"/>
      <c r="IV16" s="856" t="str">
        <f>IFERROR(IF(OR(ID16="日",ID16="祝",ID16=0,II16=0),"　",MAX(IF(II16&gt;IV14,IK16-II16,IF(II16&lt;=IV14,IK16-IV14,0)),0)),0)</f>
        <v>　</v>
      </c>
      <c r="IW16" s="857"/>
      <c r="IX16" s="858"/>
      <c r="IY16" s="962" t="str">
        <f>IFERROR(IF(OR(ID16="日",ID16="祝",ID16=0,IE16=""),"　",MAX(IF(AND(IE16&lt;=IY14,IG16&gt;IZ14),IZ14-IY14,IF(AND(IE16&gt;IY14,IG16&lt;=IZ14),IG16-IE16,IF(AND(IE16&lt;=IY14,IG16&lt;=IZ14),IG16-IY14,IF(AND(IE16&gt;IY14,IG16&gt;IZ14),IZ14-IE16,0)))),0)),0)</f>
        <v>　</v>
      </c>
      <c r="IZ16" s="963"/>
      <c r="JA16" s="964"/>
      <c r="JB16" s="962" t="str">
        <f>IFERROR(IF(OR(ID16="日",ID16="祝",ID16=0,II16=0),"　",MAX(IF(AND(II16&gt;JE14,IK16&gt;JC14),0,IF(AND(II16&lt;=JE14,II16&gt;JB14,IK16&gt;JC14),JE14-II16,IF(AND(II16&lt;=JE14,II16&lt;=JB14,IK16&gt;JC14),JE14-JB14,IF(AND(II16&gt;JB14,IK16&lt;=JC14),IK16-II16,IF(AND(II16&lt;=JB14,IK16&lt;=JC14),IK16-JB14,0))))),0)),0)</f>
        <v>　</v>
      </c>
      <c r="JC16" s="963"/>
      <c r="JD16" s="964"/>
      <c r="JE16" s="962" t="str">
        <f>IFERROR(IF(OR(ID16="日",ID16="祝",ID16=0,II16=0),"　",MAX(IF(AND(II16&lt;=JE14,IK16&gt;JF14),JF14-JE14,IF(IK16&lt;=JF14,0,IF(AND(II16&gt;JE14,IK16&gt;JF14),JF14-II16,0))),0)),0)</f>
        <v>　</v>
      </c>
      <c r="JF16" s="963"/>
      <c r="JG16" s="964"/>
      <c r="JH16" s="962" t="str">
        <f t="shared" ref="JH16:JH45" si="4">IV16</f>
        <v>　</v>
      </c>
      <c r="JI16" s="963"/>
      <c r="JJ16" s="964"/>
      <c r="JK16" s="954" t="str">
        <f>IF(JN16="×",TIME(0,0,0),IF(JX4="非常勤",IM16,IY16))</f>
        <v>　</v>
      </c>
      <c r="JL16" s="885"/>
      <c r="JM16" s="885"/>
      <c r="JN16" s="352"/>
      <c r="JO16" s="954" t="str">
        <f>IF(JR16="×",TIME(0,0,0),IF(JX4="非常勤",IP16,JB16))</f>
        <v>　</v>
      </c>
      <c r="JP16" s="885"/>
      <c r="JQ16" s="885"/>
      <c r="JR16" s="352"/>
      <c r="JS16" s="954" t="str">
        <f>IF(JV16="×",TIME(0,0,0),IF(JX4="非常勤",IS16,JE16))</f>
        <v>　</v>
      </c>
      <c r="JT16" s="885"/>
      <c r="JU16" s="885"/>
      <c r="JV16" s="352"/>
      <c r="JW16" s="954" t="str">
        <f>IF(JZ16="×",TIME(0,0,0),IF(JX4="非常勤",IV16,JH16))</f>
        <v>　</v>
      </c>
      <c r="JX16" s="885"/>
      <c r="JY16" s="955"/>
      <c r="JZ16" s="352"/>
      <c r="KA16" s="956"/>
      <c r="KB16" s="956"/>
      <c r="KC16" s="862"/>
      <c r="KD16" s="864"/>
      <c r="KE16" s="863"/>
      <c r="KF16" s="865"/>
      <c r="KG16" s="866"/>
      <c r="KH16" s="866"/>
      <c r="KI16" s="867"/>
      <c r="KJ16" s="377">
        <f>'[3]別表_個別勤務状況（1～20）'!$A$16</f>
        <v>2</v>
      </c>
      <c r="KK16" s="378" t="str">
        <f>'[3]別表_個別勤務状況（1～20）'!$B$16</f>
        <v>火</v>
      </c>
      <c r="KL16" s="854"/>
      <c r="KM16" s="855"/>
      <c r="KN16" s="854"/>
      <c r="KO16" s="855"/>
      <c r="KP16" s="854"/>
      <c r="KQ16" s="855"/>
      <c r="KR16" s="854"/>
      <c r="KS16" s="855"/>
      <c r="KT16" s="856" t="str">
        <f>IFERROR(IF(OR(KK16="日",KK16="祝",KK16=0,KL16=""),"　",MAX(IF(AND(KL16&lt;=KT14,KN16&gt;KU14),KU14-KT14,IF(AND(KL16&gt;KT14,KN16&lt;=KU14),KN16-KL16,IF(AND(KL16&lt;=KT14,KN16&lt;=KU14),KN16-KT14,IF(AND(KL16&gt;KT14,KN16&gt;KU14),KU14-KL16,0)))),0)),0)</f>
        <v>　</v>
      </c>
      <c r="KU16" s="857"/>
      <c r="KV16" s="858"/>
      <c r="KW16" s="856" t="str">
        <f>IFERROR(IF(OR(KK16="日",KK16="祝",KK16=0,KP16=""),"　",MAX(IF(AND(KP16&gt;KZ14,KR16&gt;KX14),0,IF(AND(KP16&lt;=KZ14,KP16&gt;KW14,KR16&gt;KX14),KZ14-KP16,IF(AND(KP16&lt;=KZ14,KP16&lt;=KW14,KR16&gt;KX14),KZ14-KW14,IF(AND(KP16&gt;KW14,KR16&lt;=KX14),KR16-KP16,IF(AND(KP16&lt;=KW14,KR16&lt;=KX14),KR16-KW14,0))))),0)),0)</f>
        <v>　</v>
      </c>
      <c r="KX16" s="857"/>
      <c r="KY16" s="858"/>
      <c r="KZ16" s="856" t="str">
        <f>IFERROR(IF(OR(KK16="日",KK16="祝",KK16=0,KP16=0),"　",MAX(IF(AND(KP16&lt;=KZ14,KR16&gt;LA14),LA14-KZ14,IF(KR16&lt;=LA14,0,IF(AND(KP16&gt;KZ14,KR16&gt;LA14),LA14-KP16,0))),0)),0)</f>
        <v>　</v>
      </c>
      <c r="LA16" s="857"/>
      <c r="LB16" s="858"/>
      <c r="LC16" s="856" t="str">
        <f>IFERROR(IF(OR(KK16="日",KK16="祝",KK16=0,KP16=0),"　",MAX(IF(KP16&gt;LC14,KR16-KP16,IF(KP16&lt;=LC14,KR16-LC14,0)),0)),0)</f>
        <v>　</v>
      </c>
      <c r="LD16" s="857"/>
      <c r="LE16" s="858"/>
      <c r="LF16" s="962" t="str">
        <f>IFERROR(IF(OR(KK16="日",KK16="祝",KK16=0,KL16=""),"　",MAX(IF(AND(KL16&lt;=LF14,KN16&gt;LG14),LG14-LF14,IF(AND(KL16&gt;LF14,KN16&lt;=LG14),KN16-KL16,IF(AND(KL16&lt;=LF14,KN16&lt;=LG14),KN16-LF14,IF(AND(KL16&gt;LF14,KN16&gt;LG14),LG14-KL16,0)))),0)),0)</f>
        <v>　</v>
      </c>
      <c r="LG16" s="963"/>
      <c r="LH16" s="964"/>
      <c r="LI16" s="962" t="str">
        <f>IFERROR(IF(OR(KK16="日",KK16="祝",KK16=0,KP16=0),"　",MAX(IF(AND(KP16&gt;LL14,KR16&gt;LJ14),0,IF(AND(KP16&lt;=LL14,KP16&gt;LI14,KR16&gt;LJ14),LL14-KP16,IF(AND(KP16&lt;=LL14,KP16&lt;=LI14,KR16&gt;LJ14),LL14-LI14,IF(AND(KP16&gt;LI14,KR16&lt;=LJ14),KR16-KP16,IF(AND(KP16&lt;=LI14,KR16&lt;=LJ14),KR16-LI14,0))))),0)),0)</f>
        <v>　</v>
      </c>
      <c r="LJ16" s="963"/>
      <c r="LK16" s="964"/>
      <c r="LL16" s="962" t="str">
        <f>IFERROR(IF(OR(KK16="日",KK16="祝",KK16=0,KP16=0),"　",MAX(IF(AND(KP16&lt;=LL14,KR16&gt;LM14),LM14-LL14,IF(KR16&lt;=LM14,0,IF(AND(KP16&gt;LL14,KR16&gt;LM14),LM14-KP16,0))),0)),0)</f>
        <v>　</v>
      </c>
      <c r="LM16" s="963"/>
      <c r="LN16" s="964"/>
      <c r="LO16" s="962" t="str">
        <f t="shared" ref="LO16:LO45" si="5">LC16</f>
        <v>　</v>
      </c>
      <c r="LP16" s="963"/>
      <c r="LQ16" s="964"/>
      <c r="LR16" s="859" t="str">
        <f>IF(LU16="×",TIME(0,0,0),IF(ME4="非常勤",KT16,LF16))</f>
        <v>　</v>
      </c>
      <c r="LS16" s="860"/>
      <c r="LT16" s="861"/>
      <c r="LU16" s="352"/>
      <c r="LV16" s="859" t="str">
        <f>IF(LY16="×",TIME(0,0,0),IF(ME4="非常勤",KW16,LI16))</f>
        <v>　</v>
      </c>
      <c r="LW16" s="860"/>
      <c r="LX16" s="861"/>
      <c r="LY16" s="352"/>
      <c r="LZ16" s="859" t="str">
        <f>IF(MC16="×",TIME(0,0,0),IF(ME4="非常勤",KZ16,LL16))</f>
        <v>　</v>
      </c>
      <c r="MA16" s="860"/>
      <c r="MB16" s="861"/>
      <c r="MC16" s="352"/>
      <c r="MD16" s="859" t="str">
        <f>IF(MG16="×",TIME(0,0,0),IF(ME4="非常勤",LC16,LO16))</f>
        <v>　</v>
      </c>
      <c r="ME16" s="860"/>
      <c r="MF16" s="861"/>
      <c r="MG16" s="352"/>
      <c r="MH16" s="956"/>
      <c r="MI16" s="956"/>
      <c r="MJ16" s="862"/>
      <c r="MK16" s="864"/>
      <c r="ML16" s="863"/>
      <c r="MM16" s="865"/>
      <c r="MN16" s="866"/>
      <c r="MO16" s="866"/>
      <c r="MP16" s="867"/>
      <c r="MQ16" s="377">
        <f>'[3]別表_個別勤務状況（1～20）'!$A$16</f>
        <v>2</v>
      </c>
      <c r="MR16" s="378" t="str">
        <f>'[3]別表_個別勤務状況（1～20）'!$B$16</f>
        <v>火</v>
      </c>
      <c r="MS16" s="854"/>
      <c r="MT16" s="855"/>
      <c r="MU16" s="854"/>
      <c r="MV16" s="855"/>
      <c r="MW16" s="854"/>
      <c r="MX16" s="855"/>
      <c r="MY16" s="854"/>
      <c r="MZ16" s="855"/>
      <c r="NA16" s="856" t="str">
        <f>IFERROR(IF(OR(MR16="日",MR16="祝",MR16=0,MS16=""),"　",MAX(IF(AND(MS16&lt;=NA14,MU16&gt;NB14),NB14-NA14,IF(AND(MS16&gt;NA14,MU16&lt;=NB14),MU16-MS16,IF(AND(MS16&lt;=NA14,MU16&lt;=NB14),MU16-NA14,IF(AND(MS16&gt;NA14,MU16&gt;NB14),NB14-MS16,0)))),0)),0)</f>
        <v>　</v>
      </c>
      <c r="NB16" s="857"/>
      <c r="NC16" s="858"/>
      <c r="ND16" s="856" t="str">
        <f>IFERROR(IF(OR(MR16="日",MR16="祝",MR16=0,MW16=""),"　",MAX(IF(AND(MW16&gt;NG14,MY16&gt;NE14),0,IF(AND(MW16&lt;=NG14,MW16&gt;ND14,MY16&gt;NE14),NG14-MW16,IF(AND(MW16&lt;=NG14,MW16&lt;=ND14,MY16&gt;NE14),NG14-ND14,IF(AND(MW16&gt;ND14,MY16&lt;=NE14),MY16-MW16,IF(AND(MW16&lt;=ND14,MY16&lt;=NE14),MY16-ND14,0))))),0)),0)</f>
        <v>　</v>
      </c>
      <c r="NE16" s="857"/>
      <c r="NF16" s="858"/>
      <c r="NG16" s="856" t="str">
        <f>IFERROR(IF(OR(MR16="日",MR16="祝",MR16=0,MW16=0),"　",MAX(IF(AND(MW16&lt;=NG14,MY16&gt;NH14),NH14-NG14,IF(MY16&lt;=NH14,0,IF(AND(MW16&gt;NG14,MY16&gt;NH14),NH14-MW16,0))),0)),0)</f>
        <v>　</v>
      </c>
      <c r="NH16" s="857"/>
      <c r="NI16" s="858"/>
      <c r="NJ16" s="856" t="str">
        <f>IFERROR(IF(OR(MR16="日",MR16="祝",MR16=0,MW16=0),"　",MAX(IF(MW16&gt;NJ14,MY16-MW16,IF(MW16&lt;=NJ14,MY16-NJ14,0)),0)),0)</f>
        <v>　</v>
      </c>
      <c r="NK16" s="857"/>
      <c r="NL16" s="858"/>
      <c r="NM16" s="962" t="str">
        <f>IFERROR(IF(OR(MR16="日",MR16="祝",MR16=0,MS16=""),"　",MAX(IF(AND(MS16&lt;=NM14,MU16&gt;NN14),NN14-NM14,IF(AND(MS16&gt;NM14,MU16&lt;=NN14),MU16-MS16,IF(AND(MS16&lt;=NM14,MU16&lt;=NN14),MU16-NM14,IF(AND(MS16&gt;NM14,MU16&gt;NN14),NN14-MS16,0)))),0)),0)</f>
        <v>　</v>
      </c>
      <c r="NN16" s="963"/>
      <c r="NO16" s="964"/>
      <c r="NP16" s="962" t="str">
        <f>IFERROR(IF(OR(MR16="日",MR16="祝",MR16=0,MW16=0),"　",MAX(IF(AND(MW16&gt;NS14,MY16&gt;NQ14),0,IF(AND(MW16&lt;=NS14,MW16&gt;NP14,MY16&gt;NQ14),NS14-MW16,IF(AND(MW16&lt;=NS14,MW16&lt;=NP14,MY16&gt;NQ14),NS14-NP14,IF(AND(MW16&gt;NP14,MY16&lt;=NQ14),MY16-MW16,IF(AND(MW16&lt;=NP14,MY16&lt;=NQ14),MY16-NP14,0))))),0)),0)</f>
        <v>　</v>
      </c>
      <c r="NQ16" s="963"/>
      <c r="NR16" s="964"/>
      <c r="NS16" s="962" t="str">
        <f>IFERROR(IF(OR(MR16="日",MR16="祝",MR16=0,MW16=0),"　",MAX(IF(AND(MW16&lt;=NS14,MY16&gt;NT14),NT14-NS14,IF(MY16&lt;=NT14,0,IF(AND(MW16&gt;NS14,MY16&gt;NT14),NT14-MW16,0))),0)),0)</f>
        <v>　</v>
      </c>
      <c r="NT16" s="963"/>
      <c r="NU16" s="964"/>
      <c r="NV16" s="962" t="str">
        <f t="shared" ref="NV16:NV45" si="6">NJ16</f>
        <v>　</v>
      </c>
      <c r="NW16" s="963"/>
      <c r="NX16" s="964"/>
      <c r="NY16" s="859" t="str">
        <f>IF(OB16="×",TIME(0,0,0),IF(OL4="非常勤",NA16,NM16))</f>
        <v>　</v>
      </c>
      <c r="NZ16" s="860"/>
      <c r="OA16" s="861"/>
      <c r="OB16" s="352"/>
      <c r="OC16" s="859" t="str">
        <f>IF(OF16="×",TIME(0,0,0),IF(OL4="非常勤",ND16,NP16))</f>
        <v>　</v>
      </c>
      <c r="OD16" s="860"/>
      <c r="OE16" s="861"/>
      <c r="OF16" s="352"/>
      <c r="OG16" s="859" t="str">
        <f>IF(OJ16="×",TIME(0,0,0),IF(OL4="非常勤",NG16,NS16))</f>
        <v>　</v>
      </c>
      <c r="OH16" s="860"/>
      <c r="OI16" s="861"/>
      <c r="OJ16" s="352"/>
      <c r="OK16" s="859" t="str">
        <f>IF(ON16="×",TIME(0,0,0),IF(OL4="非常勤",NJ16,NV16))</f>
        <v>　</v>
      </c>
      <c r="OL16" s="860"/>
      <c r="OM16" s="861"/>
      <c r="ON16" s="352"/>
      <c r="OO16" s="956"/>
      <c r="OP16" s="956"/>
      <c r="OQ16" s="862"/>
      <c r="OR16" s="864"/>
      <c r="OS16" s="863"/>
      <c r="OT16" s="865"/>
      <c r="OU16" s="866"/>
      <c r="OV16" s="866"/>
      <c r="OW16" s="867"/>
      <c r="OX16" s="377">
        <f>'[3]別表_個別勤務状況（1～20）'!$A$16</f>
        <v>2</v>
      </c>
      <c r="OY16" s="378" t="str">
        <f>'[3]別表_個別勤務状況（1～20）'!$B$16</f>
        <v>火</v>
      </c>
      <c r="OZ16" s="854"/>
      <c r="PA16" s="855"/>
      <c r="PB16" s="854"/>
      <c r="PC16" s="855"/>
      <c r="PD16" s="854"/>
      <c r="PE16" s="855"/>
      <c r="PF16" s="854"/>
      <c r="PG16" s="855"/>
      <c r="PH16" s="856" t="str">
        <f>IFERROR(IF(OR(OY16="日",OY16="祝",OY16=0,OZ16=""),"　",MAX(IF(AND(OZ16&lt;=PH14,PB16&gt;PI14),PI14-PH14,IF(AND(OZ16&gt;PH14,PB16&lt;=PI14),PB16-OZ16,IF(AND(OZ16&lt;=PH14,PB16&lt;=PI14),PB16-PH14,IF(AND(OZ16&gt;PH14,PB16&gt;PI14),PI14-OZ16,0)))),0)),0)</f>
        <v>　</v>
      </c>
      <c r="PI16" s="857"/>
      <c r="PJ16" s="858"/>
      <c r="PK16" s="856" t="str">
        <f>IFERROR(IF(OR(OY16="日",OY16="祝",OY16=0,PD16=""),"　",MAX(IF(AND(PD16&gt;PN14,PF16&gt;PL14),0,IF(AND(PD16&lt;=PN14,PD16&gt;PK14,PF16&gt;PL14),PN14-PD16,IF(AND(PD16&lt;=PN14,PD16&lt;=PK14,PF16&gt;PL14),PN14-PK14,IF(AND(PD16&gt;PK14,PF16&lt;=PL14),PF16-PD16,IF(AND(PD16&lt;=PK14,PF16&lt;=PL14),PF16-PK14,0))))),0)),0)</f>
        <v>　</v>
      </c>
      <c r="PL16" s="857"/>
      <c r="PM16" s="858"/>
      <c r="PN16" s="856" t="str">
        <f>IFERROR(IF(OR(OY16="日",OY16="祝",OY16=0,PD16=0),"　",MAX(IF(AND(PD16&lt;=PN14,PF16&gt;PO14),PO14-PN14,IF(PF16&lt;=PO14,0,IF(AND(PD16&gt;PN14,PF16&gt;PO14),PO14-PD16,0))),0)),0)</f>
        <v>　</v>
      </c>
      <c r="PO16" s="857"/>
      <c r="PP16" s="858"/>
      <c r="PQ16" s="856" t="str">
        <f>IFERROR(IF(OR(OY16="日",OY16="祝",OY16=0,PD16=0),"　",MAX(IF(PD16&gt;PQ14,PF16-PD16,IF(PD16&lt;=PQ14,PF16-PQ14,0)),0)),0)</f>
        <v>　</v>
      </c>
      <c r="PR16" s="857"/>
      <c r="PS16" s="858"/>
      <c r="PT16" s="962" t="str">
        <f>IFERROR(IF(OR(OY16="日",OY16="祝",OY16=0,OZ16=""),"　",MAX(IF(AND(OZ16&lt;=PT14,PB16&gt;PU14),PU14-PT14,IF(AND(OZ16&gt;PT14,PB16&lt;=PU14),PB16-OZ16,IF(AND(OZ16&lt;=PT14,PB16&lt;=PU14),PB16-PT14,IF(AND(OZ16&gt;PT14,PB16&gt;PU14),PU14-OZ16,0)))),0)),0)</f>
        <v>　</v>
      </c>
      <c r="PU16" s="963"/>
      <c r="PV16" s="964"/>
      <c r="PW16" s="962" t="str">
        <f>IFERROR(IF(OR(OY16="日",OY16="祝",OY16=0,PD16=0),"　",MAX(IF(AND(PD16&gt;PZ14,PF16&gt;PX14),0,IF(AND(PD16&lt;=PZ14,PD16&gt;PW14,PF16&gt;PX14),PZ14-PD16,IF(AND(PD16&lt;=PZ14,PD16&lt;=PW14,PF16&gt;PX14),PZ14-PW14,IF(AND(PD16&gt;PW14,PF16&lt;=PX14),PF16-PD16,IF(AND(PD16&lt;=PW14,PF16&lt;=PX14),PF16-PW14,0))))),0)),0)</f>
        <v>　</v>
      </c>
      <c r="PX16" s="963"/>
      <c r="PY16" s="964"/>
      <c r="PZ16" s="962" t="str">
        <f>IFERROR(IF(OR(OY16="日",OY16="祝",OY16=0,PD16=0),"　",MAX(IF(AND(PD16&lt;=PZ14,PF16&gt;QA14),QA14-PZ14,IF(PF16&lt;=QA14,0,IF(AND(PD16&gt;PZ14,PF16&gt;QA14),QA14-PD16,0))),0)),0)</f>
        <v>　</v>
      </c>
      <c r="QA16" s="963"/>
      <c r="QB16" s="964"/>
      <c r="QC16" s="962" t="str">
        <f t="shared" ref="QC16:QC45" si="7">PQ16</f>
        <v>　</v>
      </c>
      <c r="QD16" s="963"/>
      <c r="QE16" s="964"/>
      <c r="QF16" s="859" t="str">
        <f>IF(QI16="×",TIME(0,0,0),IF(QS4="非常勤",PH16,PT16))</f>
        <v>　</v>
      </c>
      <c r="QG16" s="860"/>
      <c r="QH16" s="861"/>
      <c r="QI16" s="352"/>
      <c r="QJ16" s="859" t="str">
        <f>IF(QM16="×",TIME(0,0,0),IF(QS4="非常勤",PK16,PW16))</f>
        <v>　</v>
      </c>
      <c r="QK16" s="860"/>
      <c r="QL16" s="861"/>
      <c r="QM16" s="352"/>
      <c r="QN16" s="859" t="str">
        <f>IF(QQ16="×",TIME(0,0,0),IF(QS4="非常勤",PN16,PZ16))</f>
        <v>　</v>
      </c>
      <c r="QO16" s="860"/>
      <c r="QP16" s="861"/>
      <c r="QQ16" s="352"/>
      <c r="QR16" s="859" t="str">
        <f>IF(QU16="×",TIME(0,0,0),IF(QS4="非常勤",PQ16,QC16))</f>
        <v>　</v>
      </c>
      <c r="QS16" s="860"/>
      <c r="QT16" s="861"/>
      <c r="QU16" s="352"/>
      <c r="QV16" s="956"/>
      <c r="QW16" s="956"/>
      <c r="QX16" s="862"/>
      <c r="QY16" s="864"/>
      <c r="QZ16" s="863"/>
      <c r="RA16" s="865"/>
      <c r="RB16" s="866"/>
      <c r="RC16" s="866"/>
      <c r="RD16" s="867"/>
      <c r="RE16" s="377">
        <f>'[3]別表_個別勤務状況（1～20）'!$A$16</f>
        <v>2</v>
      </c>
      <c r="RF16" s="378" t="str">
        <f>'[3]別表_個別勤務状況（1～20）'!$B$16</f>
        <v>火</v>
      </c>
      <c r="RG16" s="854"/>
      <c r="RH16" s="855"/>
      <c r="RI16" s="854"/>
      <c r="RJ16" s="855"/>
      <c r="RK16" s="854"/>
      <c r="RL16" s="855"/>
      <c r="RM16" s="854"/>
      <c r="RN16" s="855"/>
      <c r="RO16" s="856" t="str">
        <f>IFERROR(IF(OR(RF16="日",RF16="祝",RF16=0,RG16=""),"　",MAX(IF(AND(RG16&lt;=RO14,RI16&gt;RP14),RP14-RO14,IF(AND(RG16&gt;RO14,RI16&lt;=RP14),RI16-RG16,IF(AND(RG16&lt;=RO14,RI16&lt;=RP14),RI16-RO14,IF(AND(RG16&gt;RO14,RI16&gt;RP14),RP14-RG16,0)))),0)),0)</f>
        <v>　</v>
      </c>
      <c r="RP16" s="857"/>
      <c r="RQ16" s="858"/>
      <c r="RR16" s="856" t="str">
        <f>IFERROR(IF(OR(RF16="日",RF16="祝",RF16=0,RK16=""),"　",MAX(IF(AND(RK16&gt;RU14,RM16&gt;RS14),0,IF(AND(RK16&lt;=RU14,RK16&gt;RR14,RM16&gt;RS14),RU14-RK16,IF(AND(RK16&lt;=RU14,RK16&lt;=RR14,RM16&gt;RS14),RU14-RR14,IF(AND(RK16&gt;RR14,RM16&lt;=RS14),RM16-RK16,IF(AND(RK16&lt;=RR14,RM16&lt;=RS14),RM16-RR14,0))))),0)),0)</f>
        <v>　</v>
      </c>
      <c r="RS16" s="857"/>
      <c r="RT16" s="858"/>
      <c r="RU16" s="856" t="str">
        <f>IFERROR(IF(OR(RF16="日",RF16="祝",RF16=0,RK16=0),"　",MAX(IF(AND(RK16&lt;=RU14,RM16&gt;RV14),RV14-RU14,IF(RM16&lt;=RV14,0,IF(AND(RK16&gt;RU14,RM16&gt;RV14),RV14-RK16,0))),0)),0)</f>
        <v>　</v>
      </c>
      <c r="RV16" s="857"/>
      <c r="RW16" s="858"/>
      <c r="RX16" s="856" t="str">
        <f>IFERROR(IF(OR(RF16="日",RF16="祝",RF16=0,RK16=0),"　",MAX(IF(RK16&gt;RX14,RM16-RK16,IF(RK16&lt;=RX14,RM16-RX14,0)),0)),0)</f>
        <v>　</v>
      </c>
      <c r="RY16" s="857"/>
      <c r="RZ16" s="858"/>
      <c r="SA16" s="962" t="str">
        <f>IFERROR(IF(OR(RF16="日",RF16="祝",RF16=0,RG16=""),"　",MAX(IF(AND(RG16&lt;=SA14,RI16&gt;SB14),SB14-SA14,IF(AND(RG16&gt;SA14,RI16&lt;=SB14),RI16-RG16,IF(AND(RG16&lt;=SA14,RI16&lt;=SB14),RI16-SA14,IF(AND(RG16&gt;SA14,RI16&gt;SB14),SB14-RG16,0)))),0)),0)</f>
        <v>　</v>
      </c>
      <c r="SB16" s="963"/>
      <c r="SC16" s="964"/>
      <c r="SD16" s="962" t="str">
        <f>IFERROR(IF(OR(RF16="日",RF16="祝",RF16=0,RK16=0),"　",MAX(IF(AND(RK16&gt;SG14,RM16&gt;SE14),0,IF(AND(RK16&lt;=SG14,RK16&gt;SD14,RM16&gt;SE14),SG14-RK16,IF(AND(RK16&lt;=SG14,RK16&lt;=SD14,RM16&gt;SE14),SG14-SD14,IF(AND(RK16&gt;SD14,RM16&lt;=SE14),RM16-RK16,IF(AND(RK16&lt;=SD14,RM16&lt;=SE14),RM16-SD14,0))))),0)),0)</f>
        <v>　</v>
      </c>
      <c r="SE16" s="963"/>
      <c r="SF16" s="964"/>
      <c r="SG16" s="962" t="str">
        <f>IFERROR(IF(OR(RF16="日",RF16="祝",RF16=0,RK16=0),"　",MAX(IF(AND(RK16&lt;=SG14,RM16&gt;SH14),SH14-SG14,IF(RM16&lt;=SH14,0,IF(AND(RK16&gt;SG14,RM16&gt;SH14),SH14-RK16,0))),0)),0)</f>
        <v>　</v>
      </c>
      <c r="SH16" s="963"/>
      <c r="SI16" s="964"/>
      <c r="SJ16" s="962" t="str">
        <f t="shared" ref="SJ16:SJ45" si="8">RX16</f>
        <v>　</v>
      </c>
      <c r="SK16" s="963"/>
      <c r="SL16" s="964"/>
      <c r="SM16" s="859" t="str">
        <f>IF(SP16="×",TIME(0,0,0),IF(SZ4="非常勤",RO16,SA16))</f>
        <v>　</v>
      </c>
      <c r="SN16" s="860"/>
      <c r="SO16" s="861"/>
      <c r="SP16" s="352"/>
      <c r="SQ16" s="859" t="str">
        <f>IF(ST16="×",TIME(0,0,0),IF(SZ4="非常勤",RR16,SD16))</f>
        <v>　</v>
      </c>
      <c r="SR16" s="860"/>
      <c r="SS16" s="861"/>
      <c r="ST16" s="352"/>
      <c r="SU16" s="859" t="str">
        <f>IF(SX16="×",TIME(0,0,0),IF(SZ4="非常勤",RU16,SG16))</f>
        <v>　</v>
      </c>
      <c r="SV16" s="860"/>
      <c r="SW16" s="861"/>
      <c r="SX16" s="352"/>
      <c r="SY16" s="859" t="str">
        <f>IF(TB16="×",TIME(0,0,0),IF(SZ4="非常勤",RX16,SJ16))</f>
        <v>　</v>
      </c>
      <c r="SZ16" s="860"/>
      <c r="TA16" s="861"/>
      <c r="TB16" s="352"/>
      <c r="TC16" s="956"/>
      <c r="TD16" s="956"/>
      <c r="TE16" s="862"/>
      <c r="TF16" s="864"/>
      <c r="TG16" s="863"/>
      <c r="TH16" s="865"/>
      <c r="TI16" s="866"/>
      <c r="TJ16" s="866"/>
      <c r="TK16" s="867"/>
      <c r="TL16" s="377">
        <f>'[3]別表_個別勤務状況（1～20）'!$A$16</f>
        <v>2</v>
      </c>
      <c r="TM16" s="378" t="str">
        <f>'[3]別表_個別勤務状況（1～20）'!$B$16</f>
        <v>火</v>
      </c>
      <c r="TN16" s="854"/>
      <c r="TO16" s="855"/>
      <c r="TP16" s="854"/>
      <c r="TQ16" s="855"/>
      <c r="TR16" s="854"/>
      <c r="TS16" s="855"/>
      <c r="TT16" s="854"/>
      <c r="TU16" s="855"/>
      <c r="TV16" s="856" t="str">
        <f>IFERROR(IF(OR(TM16="日",TM16="祝",TM16=0,TN16=""),"　",MAX(IF(AND(TN16&lt;=TV14,TP16&gt;TW14),TW14-TV14,IF(AND(TN16&gt;TV14,TP16&lt;=TW14),TP16-TN16,IF(AND(TN16&lt;=TV14,TP16&lt;=TW14),TP16-TV14,IF(AND(TN16&gt;TV14,TP16&gt;TW14),TW14-TN16,0)))),0)),0)</f>
        <v>　</v>
      </c>
      <c r="TW16" s="857"/>
      <c r="TX16" s="858"/>
      <c r="TY16" s="856" t="str">
        <f>IFERROR(IF(OR(TM16="日",TM16="祝",TM16=0,TR16=""),"　",MAX(IF(AND(TR16&gt;UB14,TT16&gt;TZ14),0,IF(AND(TR16&lt;=UB14,TR16&gt;TY14,TT16&gt;TZ14),UB14-TR16,IF(AND(TR16&lt;=UB14,TR16&lt;=TY14,TT16&gt;TZ14),UB14-TY14,IF(AND(TR16&gt;TY14,TT16&lt;=TZ14),TT16-TR16,IF(AND(TR16&lt;=TY14,TT16&lt;=TZ14),TT16-TY14,0))))),0)),0)</f>
        <v>　</v>
      </c>
      <c r="TZ16" s="857"/>
      <c r="UA16" s="858"/>
      <c r="UB16" s="856" t="str">
        <f>IFERROR(IF(OR(TM16="日",TM16="祝",TM16=0,TR16=0),"　",MAX(IF(AND(TR16&lt;=UB14,TT16&gt;UC14),UC14-UB14,IF(TT16&lt;=UC14,0,IF(AND(TR16&gt;UB14,TT16&gt;UC14),UC14-TR16,0))),0)),0)</f>
        <v>　</v>
      </c>
      <c r="UC16" s="857"/>
      <c r="UD16" s="858"/>
      <c r="UE16" s="856" t="str">
        <f>IFERROR(IF(OR(TM16="日",TM16="祝",TM16=0,TR16=0),"　",MAX(IF(TR16&gt;UE14,TT16-TR16,IF(TR16&lt;=UE14,TT16-UE14,0)),0)),0)</f>
        <v>　</v>
      </c>
      <c r="UF16" s="857"/>
      <c r="UG16" s="858"/>
      <c r="UH16" s="962" t="str">
        <f>IFERROR(IF(OR(TM16="日",TM16="祝",TM16=0,TN16=""),"　",MAX(IF(AND(TN16&lt;=UH14,TP16&gt;UI14),UI14-UH14,IF(AND(TN16&gt;UH14,TP16&lt;=UI14),TP16-TN16,IF(AND(TN16&lt;=UH14,TP16&lt;=UI14),TP16-UH14,IF(AND(TN16&gt;UH14,TP16&gt;UI14),UI14-TN16,0)))),0)),0)</f>
        <v>　</v>
      </c>
      <c r="UI16" s="963"/>
      <c r="UJ16" s="964"/>
      <c r="UK16" s="962" t="str">
        <f>IFERROR(IF(OR(TM16="日",TM16="祝",TM16=0,TR16=0),"　",MAX(IF(AND(TR16&gt;UN14,TT16&gt;UL14),0,IF(AND(TR16&lt;=UN14,TR16&gt;UK14,TT16&gt;UL14),UN14-TR16,IF(AND(TR16&lt;=UN14,TR16&lt;=UK14,TT16&gt;UL14),UN14-UK14,IF(AND(TR16&gt;UK14,TT16&lt;=UL14),TT16-TR16,IF(AND(TR16&lt;=UK14,TT16&lt;=UL14),TT16-UK14,0))))),0)),0)</f>
        <v>　</v>
      </c>
      <c r="UL16" s="963"/>
      <c r="UM16" s="964"/>
      <c r="UN16" s="962" t="str">
        <f>IFERROR(IF(OR(TM16="日",TM16="祝",TM16=0,TR16=0),"　",MAX(IF(AND(TR16&lt;=UN14,TT16&gt;UO14),UO14-UN14,IF(TT16&lt;=UO14,0,IF(AND(TR16&gt;UN14,TT16&gt;UO14),UO14-TR16,0))),0)),0)</f>
        <v>　</v>
      </c>
      <c r="UO16" s="963"/>
      <c r="UP16" s="964"/>
      <c r="UQ16" s="962" t="str">
        <f t="shared" ref="UQ16:UQ45" si="9">UE16</f>
        <v>　</v>
      </c>
      <c r="UR16" s="963"/>
      <c r="US16" s="964"/>
      <c r="UT16" s="859" t="str">
        <f>IF(UW16="×",TIME(0,0,0),IF(VG4="非常勤",TV16,UH16))</f>
        <v>　</v>
      </c>
      <c r="UU16" s="860"/>
      <c r="UV16" s="861"/>
      <c r="UW16" s="352"/>
      <c r="UX16" s="859" t="str">
        <f>IF(VA16="×",TIME(0,0,0),IF(VG4="非常勤",TY16,UK16))</f>
        <v>　</v>
      </c>
      <c r="UY16" s="860"/>
      <c r="UZ16" s="861"/>
      <c r="VA16" s="352"/>
      <c r="VB16" s="859" t="str">
        <f>IF(VE16="×",TIME(0,0,0),IF(VG4="非常勤",UB16,UN16))</f>
        <v>　</v>
      </c>
      <c r="VC16" s="860"/>
      <c r="VD16" s="861"/>
      <c r="VE16" s="352"/>
      <c r="VF16" s="859" t="str">
        <f>IF(VI16="×",TIME(0,0,0),IF(VG4="非常勤",UE16,UQ16))</f>
        <v>　</v>
      </c>
      <c r="VG16" s="860"/>
      <c r="VH16" s="861"/>
      <c r="VI16" s="352"/>
      <c r="VJ16" s="956"/>
      <c r="VK16" s="956"/>
      <c r="VL16" s="862"/>
      <c r="VM16" s="864"/>
      <c r="VN16" s="863"/>
      <c r="VO16" s="865"/>
      <c r="VP16" s="866"/>
      <c r="VQ16" s="866"/>
      <c r="VR16" s="867"/>
      <c r="VS16" s="377">
        <f>'[3]別表_個別勤務状況（1～20）'!$A$16</f>
        <v>2</v>
      </c>
      <c r="VT16" s="378" t="str">
        <f>'[3]別表_個別勤務状況（1～20）'!$B$16</f>
        <v>火</v>
      </c>
      <c r="VU16" s="854"/>
      <c r="VV16" s="855"/>
      <c r="VW16" s="854"/>
      <c r="VX16" s="855"/>
      <c r="VY16" s="854"/>
      <c r="VZ16" s="855"/>
      <c r="WA16" s="854"/>
      <c r="WB16" s="855"/>
      <c r="WC16" s="856" t="str">
        <f>IFERROR(IF(OR(VT16="日",VT16="祝",VT16=0,VU16=""),"　",MAX(IF(AND(VU16&lt;=WC14,VW16&gt;WD14),WD14-WC14,IF(AND(VU16&gt;WC14,VW16&lt;=WD14),VW16-VU16,IF(AND(VU16&lt;=WC14,VW16&lt;=WD14),VW16-WC14,IF(AND(VU16&gt;WC14,VW16&gt;WD14),WD14-VU16,0)))),0)),0)</f>
        <v>　</v>
      </c>
      <c r="WD16" s="857"/>
      <c r="WE16" s="858"/>
      <c r="WF16" s="856" t="str">
        <f>IFERROR(IF(OR(VT16="日",VT16="祝",VT16=0,VY16=""),"　",MAX(IF(AND(VY16&gt;WI14,WA16&gt;WG14),0,IF(AND(VY16&lt;=WI14,VY16&gt;WF14,WA16&gt;WG14),WI14-VY16,IF(AND(VY16&lt;=WI14,VY16&lt;=WF14,WA16&gt;WG14),WI14-WF14,IF(AND(VY16&gt;WF14,WA16&lt;=WG14),WA16-VY16,IF(AND(VY16&lt;=WF14,WA16&lt;=WG14),WA16-WF14,0))))),0)),0)</f>
        <v>　</v>
      </c>
      <c r="WG16" s="857"/>
      <c r="WH16" s="858"/>
      <c r="WI16" s="856" t="str">
        <f>IFERROR(IF(OR(VT16="日",VT16="祝",VT16=0,VY16=0),"　",MAX(IF(AND(VY16&lt;=WI14,WA16&gt;WJ14),WJ14-WI14,IF(WA16&lt;=WJ14,0,IF(AND(VY16&gt;WI14,WA16&gt;WJ14),WJ14-VY16,0))),0)),0)</f>
        <v>　</v>
      </c>
      <c r="WJ16" s="857"/>
      <c r="WK16" s="858"/>
      <c r="WL16" s="856" t="str">
        <f>IFERROR(IF(OR(VT16="日",VT16="祝",VT16=0,VY16=0),"　",MAX(IF(VY16&gt;WL14,WA16-VY16,IF(VY16&lt;=WL14,WA16-WL14,0)),0)),0)</f>
        <v>　</v>
      </c>
      <c r="WM16" s="857"/>
      <c r="WN16" s="858"/>
      <c r="WO16" s="962" t="str">
        <f>IFERROR(IF(OR(VT16="日",VT16="祝",VT16=0,VU16=""),"　",MAX(IF(AND(VU16&lt;=WO14,VW16&gt;WP14),WP14-WO14,IF(AND(VU16&gt;WO14,VW16&lt;=WP14),VW16-VU16,IF(AND(VU16&lt;=WO14,VW16&lt;=WP14),VW16-WO14,IF(AND(VU16&gt;WO14,VW16&gt;WP14),WP14-VU16,0)))),0)),0)</f>
        <v>　</v>
      </c>
      <c r="WP16" s="963"/>
      <c r="WQ16" s="964"/>
      <c r="WR16" s="962" t="str">
        <f>IFERROR(IF(OR(VT16="日",VT16="祝",VT16=0,VY16=0),"　",MAX(IF(AND(VY16&gt;WU14,WA16&gt;WS14),0,IF(AND(VY16&lt;=WU14,VY16&gt;WR14,WA16&gt;WS14),WU14-VY16,IF(AND(VY16&lt;=WU14,VY16&lt;=WR14,WA16&gt;WS14),WU14-WR14,IF(AND(VY16&gt;WR14,WA16&lt;=WS14),WA16-VY16,IF(AND(VY16&lt;=WR14,WA16&lt;=WS14),WA16-WR14,0))))),0)),0)</f>
        <v>　</v>
      </c>
      <c r="WS16" s="963"/>
      <c r="WT16" s="964"/>
      <c r="WU16" s="962" t="str">
        <f>IFERROR(IF(OR(VT16="日",VT16="祝",VT16=0,VY16=0),"　",MAX(IF(AND(VY16&lt;=WU14,WA16&gt;WV14),WV14-WU14,IF(WA16&lt;=WV14,0,IF(AND(VY16&gt;WU14,WA16&gt;WV14),WV14-VY16,0))),0)),0)</f>
        <v>　</v>
      </c>
      <c r="WV16" s="963"/>
      <c r="WW16" s="964"/>
      <c r="WX16" s="962" t="str">
        <f t="shared" ref="WX16:WX45" si="10">WL16</f>
        <v>　</v>
      </c>
      <c r="WY16" s="963"/>
      <c r="WZ16" s="964"/>
      <c r="XA16" s="859" t="str">
        <f>IF(XD16="×",TIME(0,0,0),IF(XN4="非常勤",WC16,WO16))</f>
        <v>　</v>
      </c>
      <c r="XB16" s="860"/>
      <c r="XC16" s="861"/>
      <c r="XD16" s="352"/>
      <c r="XE16" s="859" t="str">
        <f>IF(XH16="×",TIME(0,0,0),IF(XN4="非常勤",WF16,WR16))</f>
        <v>　</v>
      </c>
      <c r="XF16" s="860"/>
      <c r="XG16" s="861"/>
      <c r="XH16" s="352"/>
      <c r="XI16" s="859" t="str">
        <f>IF(XL16="×",TIME(0,0,0),IF(XN4="非常勤",WI16,WU16))</f>
        <v>　</v>
      </c>
      <c r="XJ16" s="860"/>
      <c r="XK16" s="861"/>
      <c r="XL16" s="352"/>
      <c r="XM16" s="859" t="str">
        <f>IF(XP16="×",TIME(0,0,0),IF(XN4="非常勤",WL16,WX16))</f>
        <v>　</v>
      </c>
      <c r="XN16" s="860"/>
      <c r="XO16" s="861"/>
      <c r="XP16" s="352"/>
      <c r="XQ16" s="956"/>
      <c r="XR16" s="956"/>
      <c r="XS16" s="862"/>
      <c r="XT16" s="864"/>
      <c r="XU16" s="863"/>
      <c r="XV16" s="865"/>
      <c r="XW16" s="866"/>
      <c r="XX16" s="866"/>
      <c r="XY16" s="867"/>
      <c r="XZ16" s="377">
        <f>'[3]別表_個別勤務状況（1～20）'!$A$16</f>
        <v>2</v>
      </c>
      <c r="YA16" s="378" t="str">
        <f>'[3]別表_個別勤務状況（1～20）'!$B$16</f>
        <v>火</v>
      </c>
      <c r="YB16" s="854"/>
      <c r="YC16" s="855"/>
      <c r="YD16" s="854"/>
      <c r="YE16" s="855"/>
      <c r="YF16" s="854"/>
      <c r="YG16" s="855"/>
      <c r="YH16" s="854"/>
      <c r="YI16" s="855"/>
      <c r="YJ16" s="856" t="str">
        <f>IFERROR(IF(OR(YA16="日",YA16="祝",YA16=0,YB16=""),"　",MAX(IF(AND(YB16&lt;=YJ14,YD16&gt;YK14),YK14-YJ14,IF(AND(YB16&gt;YJ14,YD16&lt;=YK14),YD16-YB16,IF(AND(YB16&lt;=YJ14,YD16&lt;=YK14),YD16-YJ14,IF(AND(YB16&gt;YJ14,YD16&gt;YK14),YK14-YB16,0)))),0)),0)</f>
        <v>　</v>
      </c>
      <c r="YK16" s="857"/>
      <c r="YL16" s="858"/>
      <c r="YM16" s="856" t="str">
        <f>IFERROR(IF(OR(YA16="日",YA16="祝",YA16=0,YF16=""),"　",MAX(IF(AND(YF16&gt;YP14,YH16&gt;YN14),0,IF(AND(YF16&lt;=YP14,YF16&gt;YM14,YH16&gt;YN14),YP14-YF16,IF(AND(YF16&lt;=YP14,YF16&lt;=YM14,YH16&gt;YN14),YP14-YM14,IF(AND(YF16&gt;YM14,YH16&lt;=YN14),YH16-YF16,IF(AND(YF16&lt;=YM14,YH16&lt;=YN14),YH16-YM14,0))))),0)),0)</f>
        <v>　</v>
      </c>
      <c r="YN16" s="857"/>
      <c r="YO16" s="858"/>
      <c r="YP16" s="856" t="str">
        <f>IFERROR(IF(OR(YA16="日",YA16="祝",YA16=0,YF16=0),"　",MAX(IF(AND(YF16&lt;=YP14,YH16&gt;YQ14),YQ14-YP14,IF(YH16&lt;=YQ14,0,IF(AND(YF16&gt;YP14,YH16&gt;YQ14),YQ14-YF16,0))),0)),0)</f>
        <v>　</v>
      </c>
      <c r="YQ16" s="857"/>
      <c r="YR16" s="858"/>
      <c r="YS16" s="856" t="str">
        <f>IFERROR(IF(OR(YA16="日",YA16="祝",YA16=0,YF16=0),"　",MAX(IF(YF16&gt;YS14,YH16-YF16,IF(YF16&lt;=YS14,YH16-YS14,0)),0)),0)</f>
        <v>　</v>
      </c>
      <c r="YT16" s="857"/>
      <c r="YU16" s="858"/>
      <c r="YV16" s="962" t="str">
        <f>IFERROR(IF(OR(YA16="日",YA16="祝",YA16=0,YB16=""),"　",MAX(IF(AND(YB16&lt;=YV14,YD16&gt;YW14),YW14-YV14,IF(AND(YB16&gt;YV14,YD16&lt;=YW14),YD16-YB16,IF(AND(YB16&lt;=YV14,YD16&lt;=YW14),YD16-YV14,IF(AND(YB16&gt;YV14,YD16&gt;YW14),YW14-YB16,0)))),0)),0)</f>
        <v>　</v>
      </c>
      <c r="YW16" s="963"/>
      <c r="YX16" s="964"/>
      <c r="YY16" s="962" t="str">
        <f>IFERROR(IF(OR(YA16="日",YA16="祝",YA16=0,YF16=0),"　",MAX(IF(AND(YF16&gt;ZB14,YH16&gt;YZ14),0,IF(AND(YF16&lt;=ZB14,YF16&gt;YY14,YH16&gt;YZ14),ZB14-YF16,IF(AND(YF16&lt;=ZB14,YF16&lt;=YY14,YH16&gt;YZ14),ZB14-YY14,IF(AND(YF16&gt;YY14,YH16&lt;=YZ14),YH16-YF16,IF(AND(YF16&lt;=YY14,YH16&lt;=YZ14),YH16-YY14,0))))),0)),0)</f>
        <v>　</v>
      </c>
      <c r="YZ16" s="963"/>
      <c r="ZA16" s="964"/>
      <c r="ZB16" s="962" t="str">
        <f>IFERROR(IF(OR(YA16="日",YA16="祝",YA16=0,YF16=0),"　",MAX(IF(AND(YF16&lt;=ZB14,YH16&gt;ZC14),ZC14-ZB14,IF(YH16&lt;=ZC14,0,IF(AND(YF16&gt;ZB14,YH16&gt;ZC14),ZC14-YF16,0))),0)),0)</f>
        <v>　</v>
      </c>
      <c r="ZC16" s="963"/>
      <c r="ZD16" s="964"/>
      <c r="ZE16" s="962" t="str">
        <f t="shared" ref="ZE16:ZE45" si="11">YS16</f>
        <v>　</v>
      </c>
      <c r="ZF16" s="963"/>
      <c r="ZG16" s="964"/>
      <c r="ZH16" s="859" t="str">
        <f>IF(ZK16="×",TIME(0,0,0),IF(ZU4="非常勤",YJ16,YV16))</f>
        <v>　</v>
      </c>
      <c r="ZI16" s="860"/>
      <c r="ZJ16" s="861"/>
      <c r="ZK16" s="352"/>
      <c r="ZL16" s="859" t="str">
        <f>IF(ZO16="×",TIME(0,0,0),IF(ZU4="非常勤",YM16,YY16))</f>
        <v>　</v>
      </c>
      <c r="ZM16" s="860"/>
      <c r="ZN16" s="861"/>
      <c r="ZO16" s="352"/>
      <c r="ZP16" s="859" t="str">
        <f>IF(ZS16="×",TIME(0,0,0),IF(ZU4="非常勤",YP16,ZB16))</f>
        <v>　</v>
      </c>
      <c r="ZQ16" s="860"/>
      <c r="ZR16" s="861"/>
      <c r="ZS16" s="352"/>
      <c r="ZT16" s="859" t="str">
        <f>IF(ZW16="×",TIME(0,0,0),IF(ZU4="非常勤",YS16,ZE16))</f>
        <v>　</v>
      </c>
      <c r="ZU16" s="860"/>
      <c r="ZV16" s="861"/>
      <c r="ZW16" s="352"/>
      <c r="ZX16" s="956"/>
      <c r="ZY16" s="956"/>
      <c r="ZZ16" s="862"/>
      <c r="AAA16" s="864"/>
      <c r="AAB16" s="863"/>
      <c r="AAC16" s="865"/>
      <c r="AAD16" s="866"/>
      <c r="AAE16" s="866"/>
      <c r="AAF16" s="867"/>
      <c r="AAG16" s="377">
        <f>'[3]別表_個別勤務状況（1～20）'!$A$16</f>
        <v>2</v>
      </c>
      <c r="AAH16" s="378" t="str">
        <f>'[3]別表_個別勤務状況（1～20）'!$B$16</f>
        <v>火</v>
      </c>
      <c r="AAI16" s="854"/>
      <c r="AAJ16" s="855"/>
      <c r="AAK16" s="854"/>
      <c r="AAL16" s="855"/>
      <c r="AAM16" s="854"/>
      <c r="AAN16" s="855"/>
      <c r="AAO16" s="854"/>
      <c r="AAP16" s="855"/>
      <c r="AAQ16" s="856" t="str">
        <f>IFERROR(IF(OR(AAH16="日",AAH16="祝",AAH16=0,AAI16=""),"　",MAX(IF(AND(AAI16&lt;=AAQ14,AAK16&gt;AAR14),AAR14-AAQ14,IF(AND(AAI16&gt;AAQ14,AAK16&lt;=AAR14),AAK16-AAI16,IF(AND(AAI16&lt;=AAQ14,AAK16&lt;=AAR14),AAK16-AAQ14,IF(AND(AAI16&gt;AAQ14,AAK16&gt;AAR14),AAR14-AAI16,0)))),0)),0)</f>
        <v>　</v>
      </c>
      <c r="AAR16" s="857"/>
      <c r="AAS16" s="858"/>
      <c r="AAT16" s="856" t="str">
        <f>IFERROR(IF(OR(AAH16="日",AAH16="祝",AAH16=0,AAM16=""),"　",MAX(IF(AND(AAM16&gt;AAW14,AAO16&gt;AAU14),0,IF(AND(AAM16&lt;=AAW14,AAM16&gt;AAT14,AAO16&gt;AAU14),AAW14-AAM16,IF(AND(AAM16&lt;=AAW14,AAM16&lt;=AAT14,AAO16&gt;AAU14),AAW14-AAT14,IF(AND(AAM16&gt;AAT14,AAO16&lt;=AAU14),AAO16-AAM16,IF(AND(AAM16&lt;=AAT14,AAO16&lt;=AAU14),AAO16-AAT14,0))))),0)),0)</f>
        <v>　</v>
      </c>
      <c r="AAU16" s="857"/>
      <c r="AAV16" s="858"/>
      <c r="AAW16" s="856" t="str">
        <f>IFERROR(IF(OR(AAH16="日",AAH16="祝",AAH16=0,AAM16=0),"　",MAX(IF(AND(AAM16&lt;=AAW14,AAO16&gt;AAX14),AAX14-AAW14,IF(AAO16&lt;=AAX14,0,IF(AND(AAM16&gt;AAW14,AAO16&gt;AAX14),AAX14-AAM16,0))),0)),0)</f>
        <v>　</v>
      </c>
      <c r="AAX16" s="857"/>
      <c r="AAY16" s="858"/>
      <c r="AAZ16" s="856" t="str">
        <f>IFERROR(IF(OR(AAH16="日",AAH16="祝",AAH16=0,AAM16=0),"　",MAX(IF(AAM16&gt;AAZ14,AAO16-AAM16,IF(AAM16&lt;=AAZ14,AAO16-AAZ14,0)),0)),0)</f>
        <v>　</v>
      </c>
      <c r="ABA16" s="857"/>
      <c r="ABB16" s="858"/>
      <c r="ABC16" s="962" t="str">
        <f>IFERROR(IF(OR(AAH16="日",AAH16="祝",AAH16=0,AAI16=""),"　",MAX(IF(AND(AAI16&lt;=ABC14,AAK16&gt;ABD14),ABD14-ABC14,IF(AND(AAI16&gt;ABC14,AAK16&lt;=ABD14),AAK16-AAI16,IF(AND(AAI16&lt;=ABC14,AAK16&lt;=ABD14),AAK16-ABC14,IF(AND(AAI16&gt;ABC14,AAK16&gt;ABD14),ABD14-AAI16,0)))),0)),0)</f>
        <v>　</v>
      </c>
      <c r="ABD16" s="963"/>
      <c r="ABE16" s="964"/>
      <c r="ABF16" s="962" t="str">
        <f>IFERROR(IF(OR(AAH16="日",AAH16="祝",AAH16=0,AAM16=0),"　",MAX(IF(AND(AAM16&gt;ABI14,AAO16&gt;ABG14),0,IF(AND(AAM16&lt;=ABI14,AAM16&gt;ABF14,AAO16&gt;ABG14),ABI14-AAM16,IF(AND(AAM16&lt;=ABI14,AAM16&lt;=ABF14,AAO16&gt;ABG14),ABI14-ABF14,IF(AND(AAM16&gt;ABF14,AAO16&lt;=ABG14),AAO16-AAM16,IF(AND(AAM16&lt;=ABF14,AAO16&lt;=ABG14),AAO16-ABF14,0))))),0)),0)</f>
        <v>　</v>
      </c>
      <c r="ABG16" s="963"/>
      <c r="ABH16" s="964"/>
      <c r="ABI16" s="962" t="str">
        <f>IFERROR(IF(OR(AAH16="日",AAH16="祝",AAH16=0,AAM16=0),"　",MAX(IF(AND(AAM16&lt;=ABI14,AAO16&gt;ABJ14),ABJ14-ABI14,IF(AAO16&lt;=ABJ14,0,IF(AND(AAM16&gt;ABI14,AAO16&gt;ABJ14),ABJ14-AAM16,0))),0)),0)</f>
        <v>　</v>
      </c>
      <c r="ABJ16" s="963"/>
      <c r="ABK16" s="964"/>
      <c r="ABL16" s="962" t="str">
        <f t="shared" ref="ABL16:ABL45" si="12">AAZ16</f>
        <v>　</v>
      </c>
      <c r="ABM16" s="963"/>
      <c r="ABN16" s="964"/>
      <c r="ABO16" s="859" t="str">
        <f>IF(ABR16="×",TIME(0,0,0),IF(ACB4="非常勤",AAQ16,ABC16))</f>
        <v>　</v>
      </c>
      <c r="ABP16" s="860"/>
      <c r="ABQ16" s="861"/>
      <c r="ABR16" s="352"/>
      <c r="ABS16" s="859" t="str">
        <f>IF(ABV16="×",TIME(0,0,0),IF(ACB4="非常勤",AAT16,ABF16))</f>
        <v>　</v>
      </c>
      <c r="ABT16" s="860"/>
      <c r="ABU16" s="861"/>
      <c r="ABV16" s="352"/>
      <c r="ABW16" s="859" t="str">
        <f>IF(ABZ16="×",TIME(0,0,0),IF(ACB4="非常勤",AAW16,ABI16))</f>
        <v>　</v>
      </c>
      <c r="ABX16" s="860"/>
      <c r="ABY16" s="861"/>
      <c r="ABZ16" s="352"/>
      <c r="ACA16" s="859" t="str">
        <f>IF(ACD16="×",TIME(0,0,0),IF(ACB4="非常勤",AAZ16,ABL16))</f>
        <v>　</v>
      </c>
      <c r="ACB16" s="860"/>
      <c r="ACC16" s="861"/>
      <c r="ACD16" s="352"/>
      <c r="ACE16" s="956"/>
      <c r="ACF16" s="956"/>
      <c r="ACG16" s="862"/>
      <c r="ACH16" s="864"/>
      <c r="ACI16" s="863"/>
      <c r="ACJ16" s="865"/>
      <c r="ACK16" s="866"/>
      <c r="ACL16" s="866"/>
      <c r="ACM16" s="867"/>
      <c r="ACN16" s="377">
        <f>'[3]別表_個別勤務状況（1～20）'!$A$16</f>
        <v>2</v>
      </c>
      <c r="ACO16" s="378" t="str">
        <f>'[3]別表_個別勤務状況（1～20）'!$B$16</f>
        <v>火</v>
      </c>
      <c r="ACP16" s="854"/>
      <c r="ACQ16" s="855"/>
      <c r="ACR16" s="854"/>
      <c r="ACS16" s="855"/>
      <c r="ACT16" s="854"/>
      <c r="ACU16" s="855"/>
      <c r="ACV16" s="854"/>
      <c r="ACW16" s="855"/>
      <c r="ACX16" s="856" t="str">
        <f>IFERROR(IF(OR(ACO16="日",ACO16="祝",ACO16=0,ACP16=""),"　",MAX(IF(AND(ACP16&lt;=ACX14,ACR16&gt;ACY14),ACY14-ACX14,IF(AND(ACP16&gt;ACX14,ACR16&lt;=ACY14),ACR16-ACP16,IF(AND(ACP16&lt;=ACX14,ACR16&lt;=ACY14),ACR16-ACX14,IF(AND(ACP16&gt;ACX14,ACR16&gt;ACY14),ACY14-ACP16,0)))),0)),0)</f>
        <v>　</v>
      </c>
      <c r="ACY16" s="857"/>
      <c r="ACZ16" s="858"/>
      <c r="ADA16" s="856" t="str">
        <f>IFERROR(IF(OR(ACO16="日",ACO16="祝",ACO16=0,ACT16=""),"　",MAX(IF(AND(ACT16&gt;ADD14,ACV16&gt;ADB14),0,IF(AND(ACT16&lt;=ADD14,ACT16&gt;ADA14,ACV16&gt;ADB14),ADD14-ACT16,IF(AND(ACT16&lt;=ADD14,ACT16&lt;=ADA14,ACV16&gt;ADB14),ADD14-ADA14,IF(AND(ACT16&gt;ADA14,ACV16&lt;=ADB14),ACV16-ACT16,IF(AND(ACT16&lt;=ADA14,ACV16&lt;=ADB14),ACV16-ADA14,0))))),0)),0)</f>
        <v>　</v>
      </c>
      <c r="ADB16" s="857"/>
      <c r="ADC16" s="858"/>
      <c r="ADD16" s="856" t="str">
        <f>IFERROR(IF(OR(ACO16="日",ACO16="祝",ACO16=0,ACT16=0),"　",MAX(IF(AND(ACT16&lt;=ADD14,ACV16&gt;ADE14),ADE14-ADD14,IF(ACV16&lt;=ADE14,0,IF(AND(ACT16&gt;ADD14,ACV16&gt;ADE14),ADE14-ACT16,0))),0)),0)</f>
        <v>　</v>
      </c>
      <c r="ADE16" s="857"/>
      <c r="ADF16" s="858"/>
      <c r="ADG16" s="856" t="str">
        <f>IFERROR(IF(OR(ACO16="日",ACO16="祝",ACO16=0,ACT16=0),"　",MAX(IF(ACT16&gt;ADG14,ACV16-ACT16,IF(ACT16&lt;=ADG14,ACV16-ADG14,0)),0)),0)</f>
        <v>　</v>
      </c>
      <c r="ADH16" s="857"/>
      <c r="ADI16" s="858"/>
      <c r="ADJ16" s="962" t="str">
        <f>IFERROR(IF(OR(ACO16="日",ACO16="祝",ACO16=0,ACP16=""),"　",MAX(IF(AND(ACP16&lt;=ADJ14,ACR16&gt;ADK14),ADK14-ADJ14,IF(AND(ACP16&gt;ADJ14,ACR16&lt;=ADK14),ACR16-ACP16,IF(AND(ACP16&lt;=ADJ14,ACR16&lt;=ADK14),ACR16-ADJ14,IF(AND(ACP16&gt;ADJ14,ACR16&gt;ADK14),ADK14-ACP16,0)))),0)),0)</f>
        <v>　</v>
      </c>
      <c r="ADK16" s="963"/>
      <c r="ADL16" s="964"/>
      <c r="ADM16" s="962" t="str">
        <f>IFERROR(IF(OR(ACO16="日",ACO16="祝",ACO16=0,ACT16=0),"　",MAX(IF(AND(ACT16&gt;ADP14,ACV16&gt;ADN14),0,IF(AND(ACT16&lt;=ADP14,ACT16&gt;ADM14,ACV16&gt;ADN14),ADP14-ACT16,IF(AND(ACT16&lt;=ADP14,ACT16&lt;=ADM14,ACV16&gt;ADN14),ADP14-ADM14,IF(AND(ACT16&gt;ADM14,ACV16&lt;=ADN14),ACV16-ACT16,IF(AND(ACT16&lt;=ADM14,ACV16&lt;=ADN14),ACV16-ADM14,0))))),0)),0)</f>
        <v>　</v>
      </c>
      <c r="ADN16" s="963"/>
      <c r="ADO16" s="964"/>
      <c r="ADP16" s="962" t="str">
        <f>IFERROR(IF(OR(ACO16="日",ACO16="祝",ACO16=0,ACT16=0),"　",MAX(IF(AND(ACT16&lt;=ADP14,ACV16&gt;ADQ14),ADQ14-ADP14,IF(ACV16&lt;=ADQ14,0,IF(AND(ACT16&gt;ADP14,ACV16&gt;ADQ14),ADQ14-ACT16,0))),0)),0)</f>
        <v>　</v>
      </c>
      <c r="ADQ16" s="963"/>
      <c r="ADR16" s="964"/>
      <c r="ADS16" s="962" t="str">
        <f t="shared" ref="ADS16:ADS45" si="13">ADG16</f>
        <v>　</v>
      </c>
      <c r="ADT16" s="963"/>
      <c r="ADU16" s="964"/>
      <c r="ADV16" s="859" t="str">
        <f>IF(ADY16="×",TIME(0,0,0),IF(AEI4="非常勤",ACX16,ADJ16))</f>
        <v>　</v>
      </c>
      <c r="ADW16" s="860"/>
      <c r="ADX16" s="861"/>
      <c r="ADY16" s="352"/>
      <c r="ADZ16" s="859" t="str">
        <f>IF(AEC16="×",TIME(0,0,0),IF(AEI4="非常勤",ADA16,ADM16))</f>
        <v>　</v>
      </c>
      <c r="AEA16" s="860"/>
      <c r="AEB16" s="861"/>
      <c r="AEC16" s="352"/>
      <c r="AED16" s="859" t="str">
        <f>IF(AEG16="×",TIME(0,0,0),IF(AEI4="非常勤",ADD16,ADP16))</f>
        <v>　</v>
      </c>
      <c r="AEE16" s="860"/>
      <c r="AEF16" s="861"/>
      <c r="AEG16" s="352"/>
      <c r="AEH16" s="859" t="str">
        <f>IF(AEK16="×",TIME(0,0,0),IF(AEI4="非常勤",ADG16,ADS16))</f>
        <v>　</v>
      </c>
      <c r="AEI16" s="860"/>
      <c r="AEJ16" s="861"/>
      <c r="AEK16" s="352"/>
      <c r="AEL16" s="956"/>
      <c r="AEM16" s="956"/>
      <c r="AEN16" s="862"/>
      <c r="AEO16" s="864"/>
      <c r="AEP16" s="863"/>
      <c r="AEQ16" s="865"/>
      <c r="AER16" s="866"/>
      <c r="AES16" s="866"/>
      <c r="AET16" s="867"/>
      <c r="AEU16" s="377">
        <f>'[3]別表_個別勤務状況（1～20）'!$A$16</f>
        <v>2</v>
      </c>
      <c r="AEV16" s="378" t="str">
        <f>'[3]別表_個別勤務状況（1～20）'!$B$16</f>
        <v>火</v>
      </c>
      <c r="AEW16" s="854"/>
      <c r="AEX16" s="855"/>
      <c r="AEY16" s="854"/>
      <c r="AEZ16" s="855"/>
      <c r="AFA16" s="854"/>
      <c r="AFB16" s="855"/>
      <c r="AFC16" s="854"/>
      <c r="AFD16" s="855"/>
      <c r="AFE16" s="856" t="str">
        <f>IFERROR(IF(OR(AEV16="日",AEV16="祝",AEV16=0,AEW16=""),"　",MAX(IF(AND(AEW16&lt;=AFE14,AEY16&gt;AFF14),AFF14-AFE14,IF(AND(AEW16&gt;AFE14,AEY16&lt;=AFF14),AEY16-AEW16,IF(AND(AEW16&lt;=AFE14,AEY16&lt;=AFF14),AEY16-AFE14,IF(AND(AEW16&gt;AFE14,AEY16&gt;AFF14),AFF14-AEW16,0)))),0)),0)</f>
        <v>　</v>
      </c>
      <c r="AFF16" s="857"/>
      <c r="AFG16" s="858"/>
      <c r="AFH16" s="856" t="str">
        <f>IFERROR(IF(OR(AEV16="日",AEV16="祝",AEV16=0,AFA16=""),"　",MAX(IF(AND(AFA16&gt;AFK14,AFC16&gt;AFI14),0,IF(AND(AFA16&lt;=AFK14,AFA16&gt;AFH14,AFC16&gt;AFI14),AFK14-AFA16,IF(AND(AFA16&lt;=AFK14,AFA16&lt;=AFH14,AFC16&gt;AFI14),AFK14-AFH14,IF(AND(AFA16&gt;AFH14,AFC16&lt;=AFI14),AFC16-AFA16,IF(AND(AFA16&lt;=AFH14,AFC16&lt;=AFI14),AFC16-AFH14,0))))),0)),0)</f>
        <v>　</v>
      </c>
      <c r="AFI16" s="857"/>
      <c r="AFJ16" s="858"/>
      <c r="AFK16" s="856" t="str">
        <f>IFERROR(IF(OR(AEV16="日",AEV16="祝",AEV16=0,AFA16=0),"　",MAX(IF(AND(AFA16&lt;=AFK14,AFC16&gt;AFL14),AFL14-AFK14,IF(AFC16&lt;=AFL14,0,IF(AND(AFA16&gt;AFK14,AFC16&gt;AFL14),AFL14-AFA16,0))),0)),0)</f>
        <v>　</v>
      </c>
      <c r="AFL16" s="857"/>
      <c r="AFM16" s="858"/>
      <c r="AFN16" s="856" t="str">
        <f>IFERROR(IF(OR(AEV16="日",AEV16="祝",AEV16=0,AFA16=0),"　",MAX(IF(AFA16&gt;AFN14,AFC16-AFA16,IF(AFA16&lt;=AFN14,AFC16-AFN14,0)),0)),0)</f>
        <v>　</v>
      </c>
      <c r="AFO16" s="857"/>
      <c r="AFP16" s="858"/>
      <c r="AFQ16" s="962" t="str">
        <f>IFERROR(IF(OR(AEV16="日",AEV16="祝",AEV16=0,AEW16=""),"　",MAX(IF(AND(AEW16&lt;=AFQ14,AEY16&gt;AFR14),AFR14-AFQ14,IF(AND(AEW16&gt;AFQ14,AEY16&lt;=AFR14),AEY16-AEW16,IF(AND(AEW16&lt;=AFQ14,AEY16&lt;=AFR14),AEY16-AFQ14,IF(AND(AEW16&gt;AFQ14,AEY16&gt;AFR14),AFR14-AEW16,0)))),0)),0)</f>
        <v>　</v>
      </c>
      <c r="AFR16" s="963"/>
      <c r="AFS16" s="964"/>
      <c r="AFT16" s="962" t="str">
        <f>IFERROR(IF(OR(AEV16="日",AEV16="祝",AEV16=0,AFA16=0),"　",MAX(IF(AND(AFA16&gt;AFW14,AFC16&gt;AFU14),0,IF(AND(AFA16&lt;=AFW14,AFA16&gt;AFT14,AFC16&gt;AFU14),AFW14-AFA16,IF(AND(AFA16&lt;=AFW14,AFA16&lt;=AFT14,AFC16&gt;AFU14),AFW14-AFT14,IF(AND(AFA16&gt;AFT14,AFC16&lt;=AFU14),AFC16-AFA16,IF(AND(AFA16&lt;=AFT14,AFC16&lt;=AFU14),AFC16-AFT14,0))))),0)),0)</f>
        <v>　</v>
      </c>
      <c r="AFU16" s="963"/>
      <c r="AFV16" s="964"/>
      <c r="AFW16" s="962" t="str">
        <f>IFERROR(IF(OR(AEV16="日",AEV16="祝",AEV16=0,AFA16=0),"　",MAX(IF(AND(AFA16&lt;=AFW14,AFC16&gt;AFX14),AFX14-AFW14,IF(AFC16&lt;=AFX14,0,IF(AND(AFA16&gt;AFW14,AFC16&gt;AFX14),AFX14-AFA16,0))),0)),0)</f>
        <v>　</v>
      </c>
      <c r="AFX16" s="963"/>
      <c r="AFY16" s="964"/>
      <c r="AFZ16" s="962" t="str">
        <f t="shared" ref="AFZ16:AFZ45" si="14">AFN16</f>
        <v>　</v>
      </c>
      <c r="AGA16" s="963"/>
      <c r="AGB16" s="964"/>
      <c r="AGC16" s="859" t="str">
        <f>IF(AGF16="×",TIME(0,0,0),IF(AGP4="非常勤",AFE16,AFQ16))</f>
        <v>　</v>
      </c>
      <c r="AGD16" s="860"/>
      <c r="AGE16" s="861"/>
      <c r="AGF16" s="352"/>
      <c r="AGG16" s="859" t="str">
        <f>IF(AGJ16="×",TIME(0,0,0),IF(AGP4="非常勤",AFH16,AFT16))</f>
        <v>　</v>
      </c>
      <c r="AGH16" s="860"/>
      <c r="AGI16" s="861"/>
      <c r="AGJ16" s="352"/>
      <c r="AGK16" s="859" t="str">
        <f>IF(AGN16="×",TIME(0,0,0),IF(AGP4="非常勤",AFK16,AFW16))</f>
        <v>　</v>
      </c>
      <c r="AGL16" s="860"/>
      <c r="AGM16" s="861"/>
      <c r="AGN16" s="352"/>
      <c r="AGO16" s="859" t="str">
        <f>IF(AGR16="×",TIME(0,0,0),IF(AGP4="非常勤",AFN16,AFZ16))</f>
        <v>　</v>
      </c>
      <c r="AGP16" s="860"/>
      <c r="AGQ16" s="861"/>
      <c r="AGR16" s="352"/>
      <c r="AGS16" s="956"/>
      <c r="AGT16" s="956"/>
      <c r="AGU16" s="862"/>
      <c r="AGV16" s="864"/>
      <c r="AGW16" s="863"/>
      <c r="AGX16" s="865"/>
      <c r="AGY16" s="866"/>
      <c r="AGZ16" s="866"/>
      <c r="AHA16" s="867"/>
      <c r="AHB16" s="377">
        <f>'[3]別表_個別勤務状況（1～20）'!$A$16</f>
        <v>2</v>
      </c>
      <c r="AHC16" s="378" t="str">
        <f>'[3]別表_個別勤務状況（1～20）'!$B$16</f>
        <v>火</v>
      </c>
      <c r="AHD16" s="854"/>
      <c r="AHE16" s="855"/>
      <c r="AHF16" s="854"/>
      <c r="AHG16" s="855"/>
      <c r="AHH16" s="854"/>
      <c r="AHI16" s="855"/>
      <c r="AHJ16" s="854"/>
      <c r="AHK16" s="855"/>
      <c r="AHL16" s="856" t="str">
        <f>IFERROR(IF(OR(AHC16="日",AHC16="祝",AHC16=0,AHD16=""),"　",MAX(IF(AND(AHD16&lt;=AHL14,AHF16&gt;AHM14),AHM14-AHL14,IF(AND(AHD16&gt;AHL14,AHF16&lt;=AHM14),AHF16-AHD16,IF(AND(AHD16&lt;=AHL14,AHF16&lt;=AHM14),AHF16-AHL14,IF(AND(AHD16&gt;AHL14,AHF16&gt;AHM14),AHM14-AHD16,0)))),0)),0)</f>
        <v>　</v>
      </c>
      <c r="AHM16" s="857"/>
      <c r="AHN16" s="858"/>
      <c r="AHO16" s="856" t="str">
        <f>IFERROR(IF(OR(AHC16="日",AHC16="祝",AHC16=0,AHH16=""),"　",MAX(IF(AND(AHH16&gt;AHR14,AHJ16&gt;AHP14),0,IF(AND(AHH16&lt;=AHR14,AHH16&gt;AHO14,AHJ16&gt;AHP14),AHR14-AHH16,IF(AND(AHH16&lt;=AHR14,AHH16&lt;=AHO14,AHJ16&gt;AHP14),AHR14-AHO14,IF(AND(AHH16&gt;AHO14,AHJ16&lt;=AHP14),AHJ16-AHH16,IF(AND(AHH16&lt;=AHO14,AHJ16&lt;=AHP14),AHJ16-AHO14,0))))),0)),0)</f>
        <v>　</v>
      </c>
      <c r="AHP16" s="857"/>
      <c r="AHQ16" s="858"/>
      <c r="AHR16" s="856" t="str">
        <f>IFERROR(IF(OR(AHC16="日",AHC16="祝",AHC16=0,AHH16=0),"　",MAX(IF(AND(AHH16&lt;=AHR14,AHJ16&gt;AHS14),AHS14-AHR14,IF(AHJ16&lt;=AHS14,0,IF(AND(AHH16&gt;AHR14,AHJ16&gt;AHS14),AHS14-AHH16,0))),0)),0)</f>
        <v>　</v>
      </c>
      <c r="AHS16" s="857"/>
      <c r="AHT16" s="858"/>
      <c r="AHU16" s="856" t="str">
        <f>IFERROR(IF(OR(AHC16="日",AHC16="祝",AHC16=0,AHH16=0),"　",MAX(IF(AHH16&gt;AHU14,AHJ16-AHH16,IF(AHH16&lt;=AHU14,AHJ16-AHU14,0)),0)),0)</f>
        <v>　</v>
      </c>
      <c r="AHV16" s="857"/>
      <c r="AHW16" s="858"/>
      <c r="AHX16" s="962" t="str">
        <f>IFERROR(IF(OR(AHC16="日",AHC16="祝",AHC16=0,AHD16=""),"　",MAX(IF(AND(AHD16&lt;=AHX14,AHF16&gt;AHY14),AHY14-AHX14,IF(AND(AHD16&gt;AHX14,AHF16&lt;=AHY14),AHF16-AHD16,IF(AND(AHD16&lt;=AHX14,AHF16&lt;=AHY14),AHF16-AHX14,IF(AND(AHD16&gt;AHX14,AHF16&gt;AHY14),AHY14-AHD16,0)))),0)),0)</f>
        <v>　</v>
      </c>
      <c r="AHY16" s="963"/>
      <c r="AHZ16" s="964"/>
      <c r="AIA16" s="962" t="str">
        <f>IFERROR(IF(OR(AHC16="日",AHC16="祝",AHC16=0,AHH16=0),"　",MAX(IF(AND(AHH16&gt;AID14,AHJ16&gt;AIB14),0,IF(AND(AHH16&lt;=AID14,AHH16&gt;AIA14,AHJ16&gt;AIB14),AID14-AHH16,IF(AND(AHH16&lt;=AID14,AHH16&lt;=AIA14,AHJ16&gt;AIB14),AID14-AIA14,IF(AND(AHH16&gt;AIA14,AHJ16&lt;=AIB14),AHJ16-AHH16,IF(AND(AHH16&lt;=AIA14,AHJ16&lt;=AIB14),AHJ16-AIA14,0))))),0)),0)</f>
        <v>　</v>
      </c>
      <c r="AIB16" s="963"/>
      <c r="AIC16" s="964"/>
      <c r="AID16" s="962" t="str">
        <f>IFERROR(IF(OR(AHC16="日",AHC16="祝",AHC16=0,AHH16=0),"　",MAX(IF(AND(AHH16&lt;=AID14,AHJ16&gt;AIE14),AIE14-AID14,IF(AHJ16&lt;=AIE14,0,IF(AND(AHH16&gt;AID14,AHJ16&gt;AIE14),AIE14-AHH16,0))),0)),0)</f>
        <v>　</v>
      </c>
      <c r="AIE16" s="963"/>
      <c r="AIF16" s="964"/>
      <c r="AIG16" s="962" t="str">
        <f t="shared" ref="AIG16:AIG45" si="15">AHU16</f>
        <v>　</v>
      </c>
      <c r="AIH16" s="963"/>
      <c r="AII16" s="964"/>
      <c r="AIJ16" s="859" t="str">
        <f>IF(AIM16="×",TIME(0,0,0),IF(AIW4="非常勤",AHL16,AHX16))</f>
        <v>　</v>
      </c>
      <c r="AIK16" s="860"/>
      <c r="AIL16" s="861"/>
      <c r="AIM16" s="352"/>
      <c r="AIN16" s="859" t="str">
        <f>IF(AIQ16="×",TIME(0,0,0),IF(AIW4="非常勤",AHO16,AIA16))</f>
        <v>　</v>
      </c>
      <c r="AIO16" s="860"/>
      <c r="AIP16" s="861"/>
      <c r="AIQ16" s="352"/>
      <c r="AIR16" s="859" t="str">
        <f>IF(AIU16="×",TIME(0,0,0),IF(AIW4="非常勤",AHR16,AID16))</f>
        <v>　</v>
      </c>
      <c r="AIS16" s="860"/>
      <c r="AIT16" s="861"/>
      <c r="AIU16" s="352"/>
      <c r="AIV16" s="859" t="str">
        <f>IF(AIY16="×",TIME(0,0,0),IF(AIW4="非常勤",AHU16,AIG16))</f>
        <v>　</v>
      </c>
      <c r="AIW16" s="860"/>
      <c r="AIX16" s="861"/>
      <c r="AIY16" s="352"/>
      <c r="AIZ16" s="956"/>
      <c r="AJA16" s="956"/>
      <c r="AJB16" s="862"/>
      <c r="AJC16" s="864"/>
      <c r="AJD16" s="863"/>
      <c r="AJE16" s="865"/>
      <c r="AJF16" s="866"/>
      <c r="AJG16" s="866"/>
      <c r="AJH16" s="867"/>
      <c r="AJI16" s="377">
        <f>'[3]別表_個別勤務状況（1～20）'!$A$16</f>
        <v>2</v>
      </c>
      <c r="AJJ16" s="378" t="str">
        <f>'[3]別表_個別勤務状況（1～20）'!$B$16</f>
        <v>火</v>
      </c>
      <c r="AJK16" s="854"/>
      <c r="AJL16" s="855"/>
      <c r="AJM16" s="854"/>
      <c r="AJN16" s="855"/>
      <c r="AJO16" s="854"/>
      <c r="AJP16" s="855"/>
      <c r="AJQ16" s="854"/>
      <c r="AJR16" s="855"/>
      <c r="AJS16" s="856" t="str">
        <f>IFERROR(IF(OR(AJJ16="日",AJJ16="祝",AJJ16=0,AJK16=""),"　",MAX(IF(AND(AJK16&lt;=AJS14,AJM16&gt;AJT14),AJT14-AJS14,IF(AND(AJK16&gt;AJS14,AJM16&lt;=AJT14),AJM16-AJK16,IF(AND(AJK16&lt;=AJS14,AJM16&lt;=AJT14),AJM16-AJS14,IF(AND(AJK16&gt;AJS14,AJM16&gt;AJT14),AJT14-AJK16,0)))),0)),0)</f>
        <v>　</v>
      </c>
      <c r="AJT16" s="857"/>
      <c r="AJU16" s="858"/>
      <c r="AJV16" s="856" t="str">
        <f>IFERROR(IF(OR(AJJ16="日",AJJ16="祝",AJJ16=0,AJO16=""),"　",MAX(IF(AND(AJO16&gt;AJY14,AJQ16&gt;AJW14),0,IF(AND(AJO16&lt;=AJY14,AJO16&gt;AJV14,AJQ16&gt;AJW14),AJY14-AJO16,IF(AND(AJO16&lt;=AJY14,AJO16&lt;=AJV14,AJQ16&gt;AJW14),AJY14-AJV14,IF(AND(AJO16&gt;AJV14,AJQ16&lt;=AJW14),AJQ16-AJO16,IF(AND(AJO16&lt;=AJV14,AJQ16&lt;=AJW14),AJQ16-AJV14,0))))),0)),0)</f>
        <v>　</v>
      </c>
      <c r="AJW16" s="857"/>
      <c r="AJX16" s="858"/>
      <c r="AJY16" s="856" t="str">
        <f>IFERROR(IF(OR(AJJ16="日",AJJ16="祝",AJJ16=0,AJO16=0),"　",MAX(IF(AND(AJO16&lt;=AJY14,AJQ16&gt;AJZ14),AJZ14-AJY14,IF(AJQ16&lt;=AJZ14,0,IF(AND(AJO16&gt;AJY14,AJQ16&gt;AJZ14),AJZ14-AJO16,0))),0)),0)</f>
        <v>　</v>
      </c>
      <c r="AJZ16" s="857"/>
      <c r="AKA16" s="858"/>
      <c r="AKB16" s="856" t="str">
        <f>IFERROR(IF(OR(AJJ16="日",AJJ16="祝",AJJ16=0,AJO16=0),"　",MAX(IF(AJO16&gt;AKB14,AJQ16-AJO16,IF(AJO16&lt;=AKB14,AJQ16-AKB14,0)),0)),0)</f>
        <v>　</v>
      </c>
      <c r="AKC16" s="857"/>
      <c r="AKD16" s="858"/>
      <c r="AKE16" s="962" t="str">
        <f>IFERROR(IF(OR(AJJ16="日",AJJ16="祝",AJJ16=0,AJK16=""),"　",MAX(IF(AND(AJK16&lt;=AKE14,AJM16&gt;AKF14),AKF14-AKE14,IF(AND(AJK16&gt;AKE14,AJM16&lt;=AKF14),AJM16-AJK16,IF(AND(AJK16&lt;=AKE14,AJM16&lt;=AKF14),AJM16-AKE14,IF(AND(AJK16&gt;AKE14,AJM16&gt;AKF14),AKF14-AJK16,0)))),0)),0)</f>
        <v>　</v>
      </c>
      <c r="AKF16" s="963"/>
      <c r="AKG16" s="964"/>
      <c r="AKH16" s="962" t="str">
        <f>IFERROR(IF(OR(AJJ16="日",AJJ16="祝",AJJ16=0,AJO16=0),"　",MAX(IF(AND(AJO16&gt;AKK14,AJQ16&gt;AKI14),0,IF(AND(AJO16&lt;=AKK14,AJO16&gt;AKH14,AJQ16&gt;AKI14),AKK14-AJO16,IF(AND(AJO16&lt;=AKK14,AJO16&lt;=AKH14,AJQ16&gt;AKI14),AKK14-AKH14,IF(AND(AJO16&gt;AKH14,AJQ16&lt;=AKI14),AJQ16-AJO16,IF(AND(AJO16&lt;=AKH14,AJQ16&lt;=AKI14),AJQ16-AKH14,0))))),0)),0)</f>
        <v>　</v>
      </c>
      <c r="AKI16" s="963"/>
      <c r="AKJ16" s="964"/>
      <c r="AKK16" s="962" t="str">
        <f>IFERROR(IF(OR(AJJ16="日",AJJ16="祝",AJJ16=0,AJO16=0),"　",MAX(IF(AND(AJO16&lt;=AKK14,AJQ16&gt;AKL14),AKL14-AKK14,IF(AJQ16&lt;=AKL14,0,IF(AND(AJO16&gt;AKK14,AJQ16&gt;AKL14),AKL14-AJO16,0))),0)),0)</f>
        <v>　</v>
      </c>
      <c r="AKL16" s="963"/>
      <c r="AKM16" s="964"/>
      <c r="AKN16" s="962" t="str">
        <f t="shared" ref="AKN16:AKN45" si="16">AKB16</f>
        <v>　</v>
      </c>
      <c r="AKO16" s="963"/>
      <c r="AKP16" s="964"/>
      <c r="AKQ16" s="859" t="str">
        <f>IF(AKT16="×",TIME(0,0,0),IF(ALD4="非常勤",AJS16,AKE16))</f>
        <v>　</v>
      </c>
      <c r="AKR16" s="860"/>
      <c r="AKS16" s="861"/>
      <c r="AKT16" s="352"/>
      <c r="AKU16" s="859" t="str">
        <f>IF(AKX16="×",TIME(0,0,0),IF(ALD4="非常勤",AJV16,AKH16))</f>
        <v>　</v>
      </c>
      <c r="AKV16" s="860"/>
      <c r="AKW16" s="861"/>
      <c r="AKX16" s="352"/>
      <c r="AKY16" s="859" t="str">
        <f>IF(ALB16="×",TIME(0,0,0),IF(ALD4="非常勤",AJY16,AKK16))</f>
        <v>　</v>
      </c>
      <c r="AKZ16" s="860"/>
      <c r="ALA16" s="861"/>
      <c r="ALB16" s="352"/>
      <c r="ALC16" s="859" t="str">
        <f>IF(ALF16="×",TIME(0,0,0),IF(ALD4="非常勤",AKB16,AKN16))</f>
        <v>　</v>
      </c>
      <c r="ALD16" s="860"/>
      <c r="ALE16" s="861"/>
      <c r="ALF16" s="352"/>
      <c r="ALG16" s="956"/>
      <c r="ALH16" s="956"/>
      <c r="ALI16" s="862"/>
      <c r="ALJ16" s="864"/>
      <c r="ALK16" s="863"/>
      <c r="ALL16" s="865"/>
      <c r="ALM16" s="866"/>
      <c r="ALN16" s="866"/>
      <c r="ALO16" s="867"/>
      <c r="ALP16" s="377">
        <f>'[3]別表_個別勤務状況（1～20）'!$A$16</f>
        <v>2</v>
      </c>
      <c r="ALQ16" s="378" t="str">
        <f>'[3]別表_個別勤務状況（1～20）'!$B$16</f>
        <v>火</v>
      </c>
      <c r="ALR16" s="854"/>
      <c r="ALS16" s="855"/>
      <c r="ALT16" s="854"/>
      <c r="ALU16" s="855"/>
      <c r="ALV16" s="854"/>
      <c r="ALW16" s="855"/>
      <c r="ALX16" s="854"/>
      <c r="ALY16" s="855"/>
      <c r="ALZ16" s="856" t="str">
        <f>IFERROR(IF(OR(ALQ16="日",ALQ16="祝",ALQ16=0,ALR16=""),"　",MAX(IF(AND(ALR16&lt;=ALZ14,ALT16&gt;AMA14),AMA14-ALZ14,IF(AND(ALR16&gt;ALZ14,ALT16&lt;=AMA14),ALT16-ALR16,IF(AND(ALR16&lt;=ALZ14,ALT16&lt;=AMA14),ALT16-ALZ14,IF(AND(ALR16&gt;ALZ14,ALT16&gt;AMA14),AMA14-ALR16,0)))),0)),0)</f>
        <v>　</v>
      </c>
      <c r="AMA16" s="857"/>
      <c r="AMB16" s="858"/>
      <c r="AMC16" s="856" t="str">
        <f>IFERROR(IF(OR(ALQ16="日",ALQ16="祝",ALQ16=0,ALV16=""),"　",MAX(IF(AND(ALV16&gt;AMF14,ALX16&gt;AMD14),0,IF(AND(ALV16&lt;=AMF14,ALV16&gt;AMC14,ALX16&gt;AMD14),AMF14-ALV16,IF(AND(ALV16&lt;=AMF14,ALV16&lt;=AMC14,ALX16&gt;AMD14),AMF14-AMC14,IF(AND(ALV16&gt;AMC14,ALX16&lt;=AMD14),ALX16-ALV16,IF(AND(ALV16&lt;=AMC14,ALX16&lt;=AMD14),ALX16-AMC14,0))))),0)),0)</f>
        <v>　</v>
      </c>
      <c r="AMD16" s="857"/>
      <c r="AME16" s="858"/>
      <c r="AMF16" s="856" t="str">
        <f>IFERROR(IF(OR(ALQ16="日",ALQ16="祝",ALQ16=0,ALV16=0),"　",MAX(IF(AND(ALV16&lt;=AMF14,ALX16&gt;AMG14),AMG14-AMF14,IF(ALX16&lt;=AMG14,0,IF(AND(ALV16&gt;AMF14,ALX16&gt;AMG14),AMG14-ALV16,0))),0)),0)</f>
        <v>　</v>
      </c>
      <c r="AMG16" s="857"/>
      <c r="AMH16" s="858"/>
      <c r="AMI16" s="856" t="str">
        <f>IFERROR(IF(OR(ALQ16="日",ALQ16="祝",ALQ16=0,ALV16=0),"　",MAX(IF(ALV16&gt;AMI14,ALX16-ALV16,IF(ALV16&lt;=AMI14,ALX16-AMI14,0)),0)),0)</f>
        <v>　</v>
      </c>
      <c r="AMJ16" s="857"/>
      <c r="AMK16" s="858"/>
      <c r="AML16" s="962" t="str">
        <f>IFERROR(IF(OR(ALQ16="日",ALQ16="祝",ALQ16=0,ALR16=""),"　",MAX(IF(AND(ALR16&lt;=AML14,ALT16&gt;AMM14),AMM14-AML14,IF(AND(ALR16&gt;AML14,ALT16&lt;=AMM14),ALT16-ALR16,IF(AND(ALR16&lt;=AML14,ALT16&lt;=AMM14),ALT16-AML14,IF(AND(ALR16&gt;AML14,ALT16&gt;AMM14),AMM14-ALR16,0)))),0)),0)</f>
        <v>　</v>
      </c>
      <c r="AMM16" s="963"/>
      <c r="AMN16" s="964"/>
      <c r="AMO16" s="962" t="str">
        <f>IFERROR(IF(OR(ALQ16="日",ALQ16="祝",ALQ16=0,ALV16=0),"　",MAX(IF(AND(ALV16&gt;AMR14,ALX16&gt;AMP14),0,IF(AND(ALV16&lt;=AMR14,ALV16&gt;AMO14,ALX16&gt;AMP14),AMR14-ALV16,IF(AND(ALV16&lt;=AMR14,ALV16&lt;=AMO14,ALX16&gt;AMP14),AMR14-AMO14,IF(AND(ALV16&gt;AMO14,ALX16&lt;=AMP14),ALX16-ALV16,IF(AND(ALV16&lt;=AMO14,ALX16&lt;=AMP14),ALX16-AMO14,0))))),0)),0)</f>
        <v>　</v>
      </c>
      <c r="AMP16" s="963"/>
      <c r="AMQ16" s="964"/>
      <c r="AMR16" s="962" t="str">
        <f>IFERROR(IF(OR(ALQ16="日",ALQ16="祝",ALQ16=0,ALV16=0),"　",MAX(IF(AND(ALV16&lt;=AMR14,ALX16&gt;AMS14),AMS14-AMR14,IF(ALX16&lt;=AMS14,0,IF(AND(ALV16&gt;AMR14,ALX16&gt;AMS14),AMS14-ALV16,0))),0)),0)</f>
        <v>　</v>
      </c>
      <c r="AMS16" s="963"/>
      <c r="AMT16" s="964"/>
      <c r="AMU16" s="962" t="str">
        <f t="shared" ref="AMU16:AMU45" si="17">AMI16</f>
        <v>　</v>
      </c>
      <c r="AMV16" s="963"/>
      <c r="AMW16" s="964"/>
      <c r="AMX16" s="859" t="str">
        <f>IF(ANA16="×",TIME(0,0,0),IF(ANK4="非常勤",ALZ16,AML16))</f>
        <v>　</v>
      </c>
      <c r="AMY16" s="860"/>
      <c r="AMZ16" s="861"/>
      <c r="ANA16" s="352"/>
      <c r="ANB16" s="859" t="str">
        <f>IF(ANE16="×",TIME(0,0,0),IF(ANK4="非常勤",AMC16,AMO16))</f>
        <v>　</v>
      </c>
      <c r="ANC16" s="860"/>
      <c r="AND16" s="861"/>
      <c r="ANE16" s="352"/>
      <c r="ANF16" s="859" t="str">
        <f>IF(ANI16="×",TIME(0,0,0),IF(ANK4="非常勤",AMF16,AMR16))</f>
        <v>　</v>
      </c>
      <c r="ANG16" s="860"/>
      <c r="ANH16" s="861"/>
      <c r="ANI16" s="352"/>
      <c r="ANJ16" s="859" t="str">
        <f>IF(ANM16="×",TIME(0,0,0),IF(ANK4="非常勤",AMI16,AMU16))</f>
        <v>　</v>
      </c>
      <c r="ANK16" s="860"/>
      <c r="ANL16" s="861"/>
      <c r="ANM16" s="352"/>
      <c r="ANN16" s="956"/>
      <c r="ANO16" s="956"/>
      <c r="ANP16" s="862"/>
      <c r="ANQ16" s="864"/>
      <c r="ANR16" s="863"/>
      <c r="ANS16" s="865"/>
      <c r="ANT16" s="866"/>
      <c r="ANU16" s="866"/>
      <c r="ANV16" s="867"/>
      <c r="ANW16" s="377">
        <f>'[3]別表_個別勤務状況（1～20）'!$A$16</f>
        <v>2</v>
      </c>
      <c r="ANX16" s="378" t="str">
        <f>'[3]別表_個別勤務状況（1～20）'!$B$16</f>
        <v>火</v>
      </c>
      <c r="ANY16" s="854"/>
      <c r="ANZ16" s="855"/>
      <c r="AOA16" s="854"/>
      <c r="AOB16" s="855"/>
      <c r="AOC16" s="854"/>
      <c r="AOD16" s="855"/>
      <c r="AOE16" s="854"/>
      <c r="AOF16" s="855"/>
      <c r="AOG16" s="856" t="str">
        <f>IFERROR(IF(OR(ANX16="日",ANX16="祝",ANX16=0,ANY16=""),"　",MAX(IF(AND(ANY16&lt;=AOG14,AOA16&gt;AOH14),AOH14-AOG14,IF(AND(ANY16&gt;AOG14,AOA16&lt;=AOH14),AOA16-ANY16,IF(AND(ANY16&lt;=AOG14,AOA16&lt;=AOH14),AOA16-AOG14,IF(AND(ANY16&gt;AOG14,AOA16&gt;AOH14),AOH14-ANY16,0)))),0)),0)</f>
        <v>　</v>
      </c>
      <c r="AOH16" s="857"/>
      <c r="AOI16" s="858"/>
      <c r="AOJ16" s="856" t="str">
        <f>IFERROR(IF(OR(ANX16="日",ANX16="祝",ANX16=0,AOC16=""),"　",MAX(IF(AND(AOC16&gt;AOM14,AOE16&gt;AOK14),0,IF(AND(AOC16&lt;=AOM14,AOC16&gt;AOJ14,AOE16&gt;AOK14),AOM14-AOC16,IF(AND(AOC16&lt;=AOM14,AOC16&lt;=AOJ14,AOE16&gt;AOK14),AOM14-AOJ14,IF(AND(AOC16&gt;AOJ14,AOE16&lt;=AOK14),AOE16-AOC16,IF(AND(AOC16&lt;=AOJ14,AOE16&lt;=AOK14),AOE16-AOJ14,0))))),0)),0)</f>
        <v>　</v>
      </c>
      <c r="AOK16" s="857"/>
      <c r="AOL16" s="858"/>
      <c r="AOM16" s="856" t="str">
        <f>IFERROR(IF(OR(ANX16="日",ANX16="祝",ANX16=0,AOC16=0),"　",MAX(IF(AND(AOC16&lt;=AOM14,AOE16&gt;AON14),AON14-AOM14,IF(AOE16&lt;=AON14,0,IF(AND(AOC16&gt;AOM14,AOE16&gt;AON14),AON14-AOC16,0))),0)),0)</f>
        <v>　</v>
      </c>
      <c r="AON16" s="857"/>
      <c r="AOO16" s="858"/>
      <c r="AOP16" s="856" t="str">
        <f>IFERROR(IF(OR(ANX16="日",ANX16="祝",ANX16=0,AOC16=0),"　",MAX(IF(AOC16&gt;AOP14,AOE16-AOC16,IF(AOC16&lt;=AOP14,AOE16-AOP14,0)),0)),0)</f>
        <v>　</v>
      </c>
      <c r="AOQ16" s="857"/>
      <c r="AOR16" s="858"/>
      <c r="AOS16" s="962" t="str">
        <f>IFERROR(IF(OR(ANX16="日",ANX16="祝",ANX16=0,ANY16=""),"　",MAX(IF(AND(ANY16&lt;=AOS14,AOA16&gt;AOT14),AOT14-AOS14,IF(AND(ANY16&gt;AOS14,AOA16&lt;=AOT14),AOA16-ANY16,IF(AND(ANY16&lt;=AOS14,AOA16&lt;=AOT14),AOA16-AOS14,IF(AND(ANY16&gt;AOS14,AOA16&gt;AOT14),AOT14-ANY16,0)))),0)),0)</f>
        <v>　</v>
      </c>
      <c r="AOT16" s="963"/>
      <c r="AOU16" s="964"/>
      <c r="AOV16" s="962" t="str">
        <f>IFERROR(IF(OR(ANX16="日",ANX16="祝",ANX16=0,AOC16=0),"　",MAX(IF(AND(AOC16&gt;AOY14,AOE16&gt;AOW14),0,IF(AND(AOC16&lt;=AOY14,AOC16&gt;AOV14,AOE16&gt;AOW14),AOY14-AOC16,IF(AND(AOC16&lt;=AOY14,AOC16&lt;=AOV14,AOE16&gt;AOW14),AOY14-AOV14,IF(AND(AOC16&gt;AOV14,AOE16&lt;=AOW14),AOE16-AOC16,IF(AND(AOC16&lt;=AOV14,AOE16&lt;=AOW14),AOE16-AOV14,0))))),0)),0)</f>
        <v>　</v>
      </c>
      <c r="AOW16" s="963"/>
      <c r="AOX16" s="964"/>
      <c r="AOY16" s="962" t="str">
        <f>IFERROR(IF(OR(ANX16="日",ANX16="祝",ANX16=0,AOC16=0),"　",MAX(IF(AND(AOC16&lt;=AOY14,AOE16&gt;AOZ14),AOZ14-AOY14,IF(AOE16&lt;=AOZ14,0,IF(AND(AOC16&gt;AOY14,AOE16&gt;AOZ14),AOZ14-AOC16,0))),0)),0)</f>
        <v>　</v>
      </c>
      <c r="AOZ16" s="963"/>
      <c r="APA16" s="964"/>
      <c r="APB16" s="962" t="str">
        <f t="shared" ref="APB16:APB45" si="18">AOP16</f>
        <v>　</v>
      </c>
      <c r="APC16" s="963"/>
      <c r="APD16" s="964"/>
      <c r="APE16" s="859" t="str">
        <f>IF(APH16="×",TIME(0,0,0),IF(APR4="非常勤",AOG16,AOS16))</f>
        <v>　</v>
      </c>
      <c r="APF16" s="860"/>
      <c r="APG16" s="861"/>
      <c r="APH16" s="352"/>
      <c r="API16" s="859" t="str">
        <f>IF(APL16="×",TIME(0,0,0),IF(APR4="非常勤",AOJ16,AOV16))</f>
        <v>　</v>
      </c>
      <c r="APJ16" s="860"/>
      <c r="APK16" s="861"/>
      <c r="APL16" s="352"/>
      <c r="APM16" s="859" t="str">
        <f>IF(APP16="×",TIME(0,0,0),IF(APR4="非常勤",AOM16,AOY16))</f>
        <v>　</v>
      </c>
      <c r="APN16" s="860"/>
      <c r="APO16" s="861"/>
      <c r="APP16" s="352"/>
      <c r="APQ16" s="859" t="str">
        <f>IF(APT16="×",TIME(0,0,0),IF(APR4="非常勤",AOP16,APB16))</f>
        <v>　</v>
      </c>
      <c r="APR16" s="860"/>
      <c r="APS16" s="861"/>
      <c r="APT16" s="352"/>
      <c r="APU16" s="956"/>
      <c r="APV16" s="956"/>
      <c r="APW16" s="862"/>
      <c r="APX16" s="864"/>
      <c r="APY16" s="863"/>
      <c r="APZ16" s="865"/>
      <c r="AQA16" s="866"/>
      <c r="AQB16" s="866"/>
      <c r="AQC16" s="867"/>
      <c r="AQD16" s="377">
        <f>'[3]別表_個別勤務状況（1～20）'!$A$16</f>
        <v>2</v>
      </c>
      <c r="AQE16" s="378" t="str">
        <f>'[3]別表_個別勤務状況（1～20）'!$B$16</f>
        <v>火</v>
      </c>
      <c r="AQF16" s="854"/>
      <c r="AQG16" s="855"/>
      <c r="AQH16" s="854"/>
      <c r="AQI16" s="855"/>
      <c r="AQJ16" s="854"/>
      <c r="AQK16" s="855"/>
      <c r="AQL16" s="854"/>
      <c r="AQM16" s="855"/>
      <c r="AQN16" s="856" t="str">
        <f>IFERROR(IF(OR(AQE16="日",AQE16="祝",AQE16=0,AQF16=""),"　",MAX(IF(AND(AQF16&lt;=AQN14,AQH16&gt;AQO14),AQO14-AQN14,IF(AND(AQF16&gt;AQN14,AQH16&lt;=AQO14),AQH16-AQF16,IF(AND(AQF16&lt;=AQN14,AQH16&lt;=AQO14),AQH16-AQN14,IF(AND(AQF16&gt;AQN14,AQH16&gt;AQO14),AQO14-AQF16,0)))),0)),0)</f>
        <v>　</v>
      </c>
      <c r="AQO16" s="857"/>
      <c r="AQP16" s="858"/>
      <c r="AQQ16" s="856" t="str">
        <f>IFERROR(IF(OR(AQE16="日",AQE16="祝",AQE16=0,AQJ16=""),"　",MAX(IF(AND(AQJ16&gt;AQT14,AQL16&gt;AQR14),0,IF(AND(AQJ16&lt;=AQT14,AQJ16&gt;AQQ14,AQL16&gt;AQR14),AQT14-AQJ16,IF(AND(AQJ16&lt;=AQT14,AQJ16&lt;=AQQ14,AQL16&gt;AQR14),AQT14-AQQ14,IF(AND(AQJ16&gt;AQQ14,AQL16&lt;=AQR14),AQL16-AQJ16,IF(AND(AQJ16&lt;=AQQ14,AQL16&lt;=AQR14),AQL16-AQQ14,0))))),0)),0)</f>
        <v>　</v>
      </c>
      <c r="AQR16" s="857"/>
      <c r="AQS16" s="858"/>
      <c r="AQT16" s="856" t="str">
        <f>IFERROR(IF(OR(AQE16="日",AQE16="祝",AQE16=0,AQJ16=0),"　",MAX(IF(AND(AQJ16&lt;=AQT14,AQL16&gt;AQU14),AQU14-AQT14,IF(AQL16&lt;=AQU14,0,IF(AND(AQJ16&gt;AQT14,AQL16&gt;AQU14),AQU14-AQJ16,0))),0)),0)</f>
        <v>　</v>
      </c>
      <c r="AQU16" s="857"/>
      <c r="AQV16" s="858"/>
      <c r="AQW16" s="856" t="str">
        <f>IFERROR(IF(OR(AQE16="日",AQE16="祝",AQE16=0,AQJ16=0),"　",MAX(IF(AQJ16&gt;AQW14,AQL16-AQJ16,IF(AQJ16&lt;=AQW14,AQL16-AQW14,0)),0)),0)</f>
        <v>　</v>
      </c>
      <c r="AQX16" s="857"/>
      <c r="AQY16" s="858"/>
      <c r="AQZ16" s="962" t="str">
        <f>IFERROR(IF(OR(AQE16="日",AQE16="祝",AQE16=0,AQF16=""),"　",MAX(IF(AND(AQF16&lt;=AQZ14,AQH16&gt;ARA14),ARA14-AQZ14,IF(AND(AQF16&gt;AQZ14,AQH16&lt;=ARA14),AQH16-AQF16,IF(AND(AQF16&lt;=AQZ14,AQH16&lt;=ARA14),AQH16-AQZ14,IF(AND(AQF16&gt;AQZ14,AQH16&gt;ARA14),ARA14-AQF16,0)))),0)),0)</f>
        <v>　</v>
      </c>
      <c r="ARA16" s="963"/>
      <c r="ARB16" s="964"/>
      <c r="ARC16" s="962" t="str">
        <f>IFERROR(IF(OR(AQE16="日",AQE16="祝",AQE16=0,AQJ16=0),"　",MAX(IF(AND(AQJ16&gt;ARF14,AQL16&gt;ARD14),0,IF(AND(AQJ16&lt;=ARF14,AQJ16&gt;ARC14,AQL16&gt;ARD14),ARF14-AQJ16,IF(AND(AQJ16&lt;=ARF14,AQJ16&lt;=ARC14,AQL16&gt;ARD14),ARF14-ARC14,IF(AND(AQJ16&gt;ARC14,AQL16&lt;=ARD14),AQL16-AQJ16,IF(AND(AQJ16&lt;=ARC14,AQL16&lt;=ARD14),AQL16-ARC14,0))))),0)),0)</f>
        <v>　</v>
      </c>
      <c r="ARD16" s="963"/>
      <c r="ARE16" s="964"/>
      <c r="ARF16" s="962" t="str">
        <f>IFERROR(IF(OR(AQE16="日",AQE16="祝",AQE16=0,AQJ16=0),"　",MAX(IF(AND(AQJ16&lt;=ARF14,AQL16&gt;ARG14),ARG14-ARF14,IF(AQL16&lt;=ARG14,0,IF(AND(AQJ16&gt;ARF14,AQL16&gt;ARG14),ARG14-AQJ16,0))),0)),0)</f>
        <v>　</v>
      </c>
      <c r="ARG16" s="963"/>
      <c r="ARH16" s="964"/>
      <c r="ARI16" s="962" t="str">
        <f t="shared" ref="ARI16:ARI45" si="19">AQW16</f>
        <v>　</v>
      </c>
      <c r="ARJ16" s="963"/>
      <c r="ARK16" s="964"/>
      <c r="ARL16" s="859" t="str">
        <f>IF(ARO16="×",TIME(0,0,0),IF(ARY4="非常勤",AQN16,AQZ16))</f>
        <v>　</v>
      </c>
      <c r="ARM16" s="860"/>
      <c r="ARN16" s="861"/>
      <c r="ARO16" s="352"/>
      <c r="ARP16" s="859" t="str">
        <f>IF(ARS16="×",TIME(0,0,0),IF(ARY4="非常勤",AQQ16,ARC16))</f>
        <v>　</v>
      </c>
      <c r="ARQ16" s="860"/>
      <c r="ARR16" s="861"/>
      <c r="ARS16" s="352"/>
      <c r="ART16" s="859" t="str">
        <f>IF(ARW16="×",TIME(0,0,0),IF(ARY4="非常勤",AQT16,ARF16))</f>
        <v>　</v>
      </c>
      <c r="ARU16" s="860"/>
      <c r="ARV16" s="861"/>
      <c r="ARW16" s="352"/>
      <c r="ARX16" s="859" t="str">
        <f>IF(ASA16="×",TIME(0,0,0),IF(ARY4="非常勤",AQW16,ARI16))</f>
        <v>　</v>
      </c>
      <c r="ARY16" s="860"/>
      <c r="ARZ16" s="861"/>
      <c r="ASA16" s="352"/>
      <c r="ASB16" s="956"/>
      <c r="ASC16" s="956"/>
      <c r="ASD16" s="862"/>
      <c r="ASE16" s="864"/>
      <c r="ASF16" s="863"/>
      <c r="ASG16" s="865"/>
      <c r="ASH16" s="866"/>
      <c r="ASI16" s="866"/>
      <c r="ASJ16" s="867"/>
    </row>
    <row r="17" spans="1:1180" ht="15" customHeight="1">
      <c r="A17" s="377">
        <f>'別表_個別勤務状況（1～20）'!$A$17</f>
        <v>3</v>
      </c>
      <c r="B17" s="378" t="str">
        <f>'別表_個別勤務状況（1～20）'!$B$17</f>
        <v>祝</v>
      </c>
      <c r="C17" s="797"/>
      <c r="D17" s="797"/>
      <c r="E17" s="797"/>
      <c r="F17" s="797"/>
      <c r="G17" s="797"/>
      <c r="H17" s="797"/>
      <c r="I17" s="797"/>
      <c r="J17" s="797"/>
      <c r="K17" s="856" t="str">
        <f>IFERROR(IF(OR(B17="日",B17="祝",B17=0,C17=""),"　",MAX(IF(AND(C17&lt;=K14,E17&gt;L14),L14-K14,IF(AND(C17&gt;K14,E17&lt;=L14),E17-C17,IF(AND(C17&lt;=K14,E17&lt;=L14),E17-K14,IF(AND(C17&gt;K14,E17&gt;L14),L14-C17,0)))),0)),0)</f>
        <v>　</v>
      </c>
      <c r="L17" s="857"/>
      <c r="M17" s="858"/>
      <c r="N17" s="856" t="str">
        <f>IFERROR(IF(OR(B17="日",B17="祝",B17=0,G17=""),"　",MAX(IF(AND(G17&gt;Q14,I17&gt;O14),0,IF(AND(G17&lt;=Q14,G17&gt;N14,I17&gt;O14),Q14-G17,IF(AND(G17&lt;=Q14,G17&lt;=N14,I17&gt;O14),Q14-N14,IF(AND(G17&gt;N14,I17&lt;=O14),I17-G17,IF(AND(G17&lt;=N14,I17&lt;=O14),I17-N14,0))))),0)),0)</f>
        <v>　</v>
      </c>
      <c r="O17" s="857"/>
      <c r="P17" s="858"/>
      <c r="Q17" s="856" t="str">
        <f>IFERROR(IF(OR(B17="日",B17="祝",B17=0,G17=0),"　",MAX(IF(AND(G17&lt;=Q14,I17&gt;R14),R14-Q14,IF(I17&lt;=R14,0,IF(AND(G17&gt;Q14,I17&gt;R14),R14-G17,0))),0)),0)</f>
        <v>　</v>
      </c>
      <c r="R17" s="857"/>
      <c r="S17" s="858"/>
      <c r="T17" s="856" t="str">
        <f>IFERROR(IF(OR(B17="日",B17="祝",B17=0,G17=0),"　",MAX(IF(G17&gt;T14,I17-G17,IF(G17&lt;=T14,I17-T14,0)),0)),0)</f>
        <v>　</v>
      </c>
      <c r="U17" s="857"/>
      <c r="V17" s="858"/>
      <c r="W17" s="962" t="str">
        <f>IFERROR(IF(OR(B17="日",B17="祝",B17=0,C17=""),"　",MAX(IF(AND(C17&lt;=W14,E17&gt;X14),X14-W14,IF(AND(C17&gt;W14,E17&lt;=X14),E17-C17,IF(AND(C17&lt;=W14,E17&lt;=X14),E17-W14,IF(AND(C17&gt;W14,E17&gt;X14),X14-C17,0)))),0)),0)</f>
        <v>　</v>
      </c>
      <c r="X17" s="963"/>
      <c r="Y17" s="964"/>
      <c r="Z17" s="962" t="str">
        <f>IFERROR(IF(OR(B17="日",B17="祝",B17=0,G17=0),"　",MAX(IF(AND(G17&gt;AC14,I17&gt;AA14),0,IF(AND(G17&lt;=AC14,G17&gt;Z14,I17&gt;AA14),AC14-G17,IF(AND(G17&lt;=AC14,G17&lt;=Z14,I17&gt;AA14),AC14-Z14,IF(AND(G17&gt;Z14,I17&lt;=AA14),I17-G17,IF(AND(G17&lt;=Z14,I17&lt;=AA14),I17-Z14,0))))),0)),0)</f>
        <v>　</v>
      </c>
      <c r="AA17" s="963"/>
      <c r="AB17" s="964"/>
      <c r="AC17" s="962" t="str">
        <f>IFERROR(IF(OR(B17="日",B17="祝",B17=0,G17=0),"　",MAX(IF(AND(G17&lt;=AC14,I17&gt;AD14),AD14-AC14,IF(I17&lt;=AD14,0,IF(AND(G17&gt;AC14,I17&gt;AD14),AD14-G17,0))),0)),0)</f>
        <v>　</v>
      </c>
      <c r="AD17" s="963"/>
      <c r="AE17" s="964"/>
      <c r="AF17" s="962" t="str">
        <f t="shared" si="0"/>
        <v>　</v>
      </c>
      <c r="AG17" s="963"/>
      <c r="AH17" s="964"/>
      <c r="AI17" s="954" t="str">
        <f>IF(AL17="×",TIME(0,0,0),IF(AV4="非常勤",K17,W17))</f>
        <v>　</v>
      </c>
      <c r="AJ17" s="885"/>
      <c r="AK17" s="885"/>
      <c r="AL17" s="352"/>
      <c r="AM17" s="954" t="str">
        <f>IF(AP17="×",TIME(0,0,0),IF(AV4="非常勤",N17,Z17))</f>
        <v>　</v>
      </c>
      <c r="AN17" s="885"/>
      <c r="AO17" s="885"/>
      <c r="AP17" s="352"/>
      <c r="AQ17" s="954" t="str">
        <f>IF(AT17="×",TIME(0,0,0),IF(AV4="非常勤",Q17,AC17))</f>
        <v>　</v>
      </c>
      <c r="AR17" s="885"/>
      <c r="AS17" s="885"/>
      <c r="AT17" s="352"/>
      <c r="AU17" s="954" t="str">
        <f>IF(AX17="×",TIME(0,0,0),IF(AV4="非常勤",T17,AF17))</f>
        <v>　</v>
      </c>
      <c r="AV17" s="885"/>
      <c r="AW17" s="955"/>
      <c r="AX17" s="352"/>
      <c r="AY17" s="956"/>
      <c r="AZ17" s="956"/>
      <c r="BA17" s="862"/>
      <c r="BB17" s="864"/>
      <c r="BC17" s="863"/>
      <c r="BD17" s="865"/>
      <c r="BE17" s="866"/>
      <c r="BF17" s="866"/>
      <c r="BG17" s="867"/>
      <c r="BH17" s="377">
        <f>'別表_個別勤務状況（1～20）'!$A$17</f>
        <v>3</v>
      </c>
      <c r="BI17" s="378" t="str">
        <f>'別表_個別勤務状況（1～20）'!$B$17</f>
        <v>祝</v>
      </c>
      <c r="BJ17" s="797"/>
      <c r="BK17" s="797"/>
      <c r="BL17" s="797"/>
      <c r="BM17" s="797"/>
      <c r="BN17" s="797"/>
      <c r="BO17" s="797"/>
      <c r="BP17" s="797"/>
      <c r="BQ17" s="797"/>
      <c r="BR17" s="856" t="str">
        <f>IFERROR(IF(OR(BI17="日",BI17="祝",BI17=0,BJ17=""),"　",MAX(IF(AND(BJ17&lt;=BR14,BL17&gt;BS14),BS14-BR14,IF(AND(BJ17&gt;BR14,BL17&lt;=BS14),BL17-BJ17,IF(AND(BJ17&lt;=BR14,BL17&lt;=BS14),BL17-BR14,IF(AND(BJ17&gt;BR14,BL17&gt;BS14),BS14-BJ17,0)))),0)),0)</f>
        <v>　</v>
      </c>
      <c r="BS17" s="857"/>
      <c r="BT17" s="858"/>
      <c r="BU17" s="856" t="str">
        <f>IFERROR(IF(OR(BI17="日",BI17="祝",BI17=0,BN17=""),"　",MAX(IF(AND(BN17&gt;BX14,BP17&gt;BV14),0,IF(AND(BN17&lt;=BX14,BN17&gt;BU14,BP17&gt;BV14),BX14-BN17,IF(AND(BN17&lt;=BX14,BN17&lt;=BU14,BP17&gt;BV14),BX14-BU14,IF(AND(BN17&gt;BU14,BP17&lt;=BV14),BP17-BN17,IF(AND(BN17&lt;=BU14,BP17&lt;=BV14),BP17-BU14,0))))),0)),0)</f>
        <v>　</v>
      </c>
      <c r="BV17" s="857"/>
      <c r="BW17" s="858"/>
      <c r="BX17" s="856" t="str">
        <f>IFERROR(IF(OR(BI17="日",BI17="祝",BI17=0,BN17=0),"　",MAX(IF(AND(BN17&lt;=BX14,BP17&gt;BY14),BY14-BX14,IF(BP17&lt;=BY14,0,IF(AND(BN17&gt;BX14,BP17&gt;BY14),BY14-BN17,0))),0)),0)</f>
        <v>　</v>
      </c>
      <c r="BY17" s="857"/>
      <c r="BZ17" s="858"/>
      <c r="CA17" s="856" t="str">
        <f>IFERROR(IF(OR(BI17="日",BI17="祝",BI17=0,BN17=0),"　",MAX(IF(BN17&gt;CA14,BP17-BN17,IF(BN17&lt;=CA14,BP17-CA14,0)),0)),0)</f>
        <v>　</v>
      </c>
      <c r="CB17" s="857"/>
      <c r="CC17" s="858"/>
      <c r="CD17" s="962" t="str">
        <f>IFERROR(IF(OR(BI17="日",BI17="祝",BI17=0,BJ17=""),"　",MAX(IF(AND(BJ17&lt;=CD14,BL17&gt;CE14),CE14-CD14,IF(AND(BJ17&gt;CD14,BL17&lt;=CE14),BL17-BJ17,IF(AND(BJ17&lt;=CD14,BL17&lt;=CE14),BL17-CD14,IF(AND(BJ17&gt;CD14,BL17&gt;CE14),CE14-BJ17,0)))),0)),0)</f>
        <v>　</v>
      </c>
      <c r="CE17" s="963"/>
      <c r="CF17" s="964"/>
      <c r="CG17" s="962" t="str">
        <f>IFERROR(IF(OR(BI17="日",BI17="祝",BI17=0,BN17=0),"　",MAX(IF(AND(BN17&gt;CJ14,BP17&gt;CH14),0,IF(AND(BN17&lt;=CJ14,BN17&gt;CG14,BP17&gt;CH14),CJ14-BN17,IF(AND(BN17&lt;=CJ14,BN17&lt;=CG14,BP17&gt;CH14),CJ14-CG14,IF(AND(BN17&gt;CG14,BP17&lt;=CH14),BP17-BN17,IF(AND(BN17&lt;=CG14,BP17&lt;=CH14),BP17-CG14,0))))),0)),0)</f>
        <v>　</v>
      </c>
      <c r="CH17" s="963"/>
      <c r="CI17" s="964"/>
      <c r="CJ17" s="962" t="str">
        <f>IFERROR(IF(OR(BI17="日",BI17="祝",BI17=0,BN17=0),"　",MAX(IF(AND(BN17&lt;=CJ14,BP17&gt;CK14),CK14-CJ14,IF(BP17&lt;=CK14,0,IF(AND(BN17&gt;CJ14,BP17&gt;CK14),CK14-BN17,0))),0)),0)</f>
        <v>　</v>
      </c>
      <c r="CK17" s="963"/>
      <c r="CL17" s="964"/>
      <c r="CM17" s="962" t="str">
        <f t="shared" si="1"/>
        <v>　</v>
      </c>
      <c r="CN17" s="963"/>
      <c r="CO17" s="964"/>
      <c r="CP17" s="954" t="str">
        <f>IF(CS17="×",TIME(0,0,0),IF(DC4="非常勤",BR17,CD17))</f>
        <v>　</v>
      </c>
      <c r="CQ17" s="885"/>
      <c r="CR17" s="885"/>
      <c r="CS17" s="352"/>
      <c r="CT17" s="954" t="str">
        <f>IF(CW17="×",TIME(0,0,0),IF(DC4="非常勤",BU17,CG17))</f>
        <v>　</v>
      </c>
      <c r="CU17" s="885"/>
      <c r="CV17" s="885"/>
      <c r="CW17" s="352"/>
      <c r="CX17" s="954" t="str">
        <f>IF(DA17="×",TIME(0,0,0),IF(DC4="非常勤",BX17,CJ17))</f>
        <v>　</v>
      </c>
      <c r="CY17" s="885"/>
      <c r="CZ17" s="885"/>
      <c r="DA17" s="352"/>
      <c r="DB17" s="954" t="str">
        <f>IF(DE17="×",TIME(0,0,0),IF(DC4="非常勤",CA17,CM17))</f>
        <v>　</v>
      </c>
      <c r="DC17" s="885"/>
      <c r="DD17" s="955"/>
      <c r="DE17" s="352"/>
      <c r="DF17" s="956"/>
      <c r="DG17" s="956"/>
      <c r="DH17" s="862"/>
      <c r="DI17" s="864"/>
      <c r="DJ17" s="863"/>
      <c r="DK17" s="865"/>
      <c r="DL17" s="866"/>
      <c r="DM17" s="866"/>
      <c r="DN17" s="867"/>
      <c r="DO17" s="377">
        <f>'別表_個別勤務状況（1～20）'!$A$17</f>
        <v>3</v>
      </c>
      <c r="DP17" s="378" t="str">
        <f>'別表_個別勤務状況（1～20）'!$B$17</f>
        <v>祝</v>
      </c>
      <c r="DQ17" s="797"/>
      <c r="DR17" s="797"/>
      <c r="DS17" s="797"/>
      <c r="DT17" s="797"/>
      <c r="DU17" s="797"/>
      <c r="DV17" s="797"/>
      <c r="DW17" s="797"/>
      <c r="DX17" s="797"/>
      <c r="DY17" s="856" t="str">
        <f>IFERROR(IF(OR(DP17="日",DP17="祝",DP17=0,DQ17=""),"　",MAX(IF(AND(DQ17&lt;=DY14,DS17&gt;DZ14),DZ14-DY14,IF(AND(DQ17&gt;DY14,DS17&lt;=DZ14),DS17-DQ17,IF(AND(DQ17&lt;=DY14,DS17&lt;=DZ14),DS17-DY14,IF(AND(DQ17&gt;DY14,DS17&gt;DZ14),DZ14-DQ17,0)))),0)),0)</f>
        <v>　</v>
      </c>
      <c r="DZ17" s="857"/>
      <c r="EA17" s="858"/>
      <c r="EB17" s="856" t="str">
        <f>IFERROR(IF(OR(DP17="日",DP17="祝",DP17=0,DU17=""),"　",MAX(IF(AND(DU17&gt;EE14,DW17&gt;EC14),0,IF(AND(DU17&lt;=EE14,DU17&gt;EB14,DW17&gt;EC14),EE14-DU17,IF(AND(DU17&lt;=EE14,DU17&lt;=EB14,DW17&gt;EC14),EE14-EB14,IF(AND(DU17&gt;EB14,DW17&lt;=EC14),DW17-DU17,IF(AND(DU17&lt;=EB14,DW17&lt;=EC14),DW17-EB14,0))))),0)),0)</f>
        <v>　</v>
      </c>
      <c r="EC17" s="857"/>
      <c r="ED17" s="858"/>
      <c r="EE17" s="856" t="str">
        <f>IFERROR(IF(OR(DP17="日",DP17="祝",DP17=0,DU17=0),"　",MAX(IF(AND(DU17&lt;=EE14,DW17&gt;EF14),EF14-EE14,IF(DW17&lt;=EF14,0,IF(AND(DU17&gt;EE14,DW17&gt;EF14),EF14-DU17,0))),0)),0)</f>
        <v>　</v>
      </c>
      <c r="EF17" s="857"/>
      <c r="EG17" s="858"/>
      <c r="EH17" s="856" t="str">
        <f>IFERROR(IF(OR(DP17="日",DP17="祝",DP17=0,DU17=0),"　",MAX(IF(DU17&gt;EH14,DW17-DU17,IF(DU17&lt;=EH14,DW17-EH14,0)),0)),0)</f>
        <v>　</v>
      </c>
      <c r="EI17" s="857"/>
      <c r="EJ17" s="858"/>
      <c r="EK17" s="962" t="str">
        <f>IFERROR(IF(OR(DP17="日",DP17="祝",DP17=0,DQ17=""),"　",MAX(IF(AND(DQ17&lt;=EK14,DS17&gt;EL14),EL14-EK14,IF(AND(DQ17&gt;EK14,DS17&lt;=EL14),DS17-DQ17,IF(AND(DQ17&lt;=EK14,DS17&lt;=EL14),DS17-EK14,IF(AND(DQ17&gt;EK14,DS17&gt;EL14),EL14-DQ17,0)))),0)),0)</f>
        <v>　</v>
      </c>
      <c r="EL17" s="963"/>
      <c r="EM17" s="964"/>
      <c r="EN17" s="962" t="str">
        <f>IFERROR(IF(OR(DP17="日",DP17="祝",DP17=0,DU17=0),"　",MAX(IF(AND(DU17&gt;EQ14,DW17&gt;EO14),0,IF(AND(DU17&lt;=EQ14,DU17&gt;EN14,DW17&gt;EO14),EQ14-DU17,IF(AND(DU17&lt;=EQ14,DU17&lt;=EN14,DW17&gt;EO14),EQ14-EN14,IF(AND(DU17&gt;EN14,DW17&lt;=EO14),DW17-DU17,IF(AND(DU17&lt;=EN14,DW17&lt;=EO14),DW17-EN14,0))))),0)),0)</f>
        <v>　</v>
      </c>
      <c r="EO17" s="963"/>
      <c r="EP17" s="964"/>
      <c r="EQ17" s="962" t="str">
        <f>IFERROR(IF(OR(DP17="日",DP17="祝",DP17=0,DU17=0),"　",MAX(IF(AND(DU17&lt;=EQ14,DW17&gt;ER14),ER14-EQ14,IF(DW17&lt;=ER14,0,IF(AND(DU17&gt;EQ14,DW17&gt;ER14),ER14-DU17,0))),0)),0)</f>
        <v>　</v>
      </c>
      <c r="ER17" s="963"/>
      <c r="ES17" s="964"/>
      <c r="ET17" s="962" t="str">
        <f t="shared" si="2"/>
        <v>　</v>
      </c>
      <c r="EU17" s="963"/>
      <c r="EV17" s="964"/>
      <c r="EW17" s="954" t="str">
        <f>IF(EZ17="×",TIME(0,0,0),IF(FJ4="非常勤",DY17,EK17))</f>
        <v>　</v>
      </c>
      <c r="EX17" s="885"/>
      <c r="EY17" s="885"/>
      <c r="EZ17" s="352"/>
      <c r="FA17" s="954" t="str">
        <f>IF(FD17="×",TIME(0,0,0),IF(FJ4="非常勤",EB17,EN17))</f>
        <v>　</v>
      </c>
      <c r="FB17" s="885"/>
      <c r="FC17" s="885"/>
      <c r="FD17" s="352"/>
      <c r="FE17" s="954" t="str">
        <f>IF(FH17="×",TIME(0,0,0),IF(FJ4="非常勤",EE17,EQ17))</f>
        <v>　</v>
      </c>
      <c r="FF17" s="885"/>
      <c r="FG17" s="885"/>
      <c r="FH17" s="352"/>
      <c r="FI17" s="954" t="str">
        <f>IF(FL17="×",TIME(0,0,0),IF(FJ4="非常勤",EH17,ET17))</f>
        <v>　</v>
      </c>
      <c r="FJ17" s="885"/>
      <c r="FK17" s="955"/>
      <c r="FL17" s="352"/>
      <c r="FM17" s="956"/>
      <c r="FN17" s="956"/>
      <c r="FO17" s="862"/>
      <c r="FP17" s="864"/>
      <c r="FQ17" s="863"/>
      <c r="FR17" s="865"/>
      <c r="FS17" s="866"/>
      <c r="FT17" s="866"/>
      <c r="FU17" s="867"/>
      <c r="FV17" s="377">
        <f>'別表_個別勤務状況（1～20）'!$A$17</f>
        <v>3</v>
      </c>
      <c r="FW17" s="378" t="str">
        <f>'別表_個別勤務状況（1～20）'!$B$17</f>
        <v>祝</v>
      </c>
      <c r="FX17" s="797"/>
      <c r="FY17" s="797"/>
      <c r="FZ17" s="797"/>
      <c r="GA17" s="797"/>
      <c r="GB17" s="797"/>
      <c r="GC17" s="797"/>
      <c r="GD17" s="797"/>
      <c r="GE17" s="797"/>
      <c r="GF17" s="856" t="str">
        <f>IFERROR(IF(OR(FW17="日",FW17="祝",FW17=0,FX17=""),"　",MAX(IF(AND(FX17&lt;=GF14,FZ17&gt;GG14),GG14-GF14,IF(AND(FX17&gt;GF14,FZ17&lt;=GG14),FZ17-FX17,IF(AND(FX17&lt;=GF14,FZ17&lt;=GG14),FZ17-GF14,IF(AND(FX17&gt;GF14,FZ17&gt;GG14),GG14-FX17,0)))),0)),0)</f>
        <v>　</v>
      </c>
      <c r="GG17" s="857"/>
      <c r="GH17" s="858"/>
      <c r="GI17" s="856" t="str">
        <f>IFERROR(IF(OR(FW17="日",FW17="祝",FW17=0,GB17=""),"　",MAX(IF(AND(GB17&gt;GL14,GD17&gt;GJ14),0,IF(AND(GB17&lt;=GL14,GB17&gt;GI14,GD17&gt;GJ14),GL14-GB17,IF(AND(GB17&lt;=GL14,GB17&lt;=GI14,GD17&gt;GJ14),GL14-GI14,IF(AND(GB17&gt;GI14,GD17&lt;=GJ14),GD17-GB17,IF(AND(GB17&lt;=GI14,GD17&lt;=GJ14),GD17-GI14,0))))),0)),0)</f>
        <v>　</v>
      </c>
      <c r="GJ17" s="857"/>
      <c r="GK17" s="858"/>
      <c r="GL17" s="856" t="str">
        <f>IFERROR(IF(OR(FW17="日",FW17="祝",FW17=0,GB17=0),"　",MAX(IF(AND(GB17&lt;=GL14,GD17&gt;GM14),GM14-GL14,IF(GD17&lt;=GM14,0,IF(AND(GB17&gt;GL14,GD17&gt;GM14),GM14-GB17,0))),0)),0)</f>
        <v>　</v>
      </c>
      <c r="GM17" s="857"/>
      <c r="GN17" s="858"/>
      <c r="GO17" s="856" t="str">
        <f>IFERROR(IF(OR(FW17="日",FW17="祝",FW17=0,GB17=0),"　",MAX(IF(GB17&gt;GO14,GD17-GB17,IF(GB17&lt;=GO14,GD17-GO14,0)),0)),0)</f>
        <v>　</v>
      </c>
      <c r="GP17" s="857"/>
      <c r="GQ17" s="858"/>
      <c r="GR17" s="962" t="str">
        <f>IFERROR(IF(OR(FW17="日",FW17="祝",FW17=0,FX17=""),"　",MAX(IF(AND(FX17&lt;=GR14,FZ17&gt;GS14),GS14-GR14,IF(AND(FX17&gt;GR14,FZ17&lt;=GS14),FZ17-FX17,IF(AND(FX17&lt;=GR14,FZ17&lt;=GS14),FZ17-GR14,IF(AND(FX17&gt;GR14,FZ17&gt;GS14),GS14-FX17,0)))),0)),0)</f>
        <v>　</v>
      </c>
      <c r="GS17" s="963"/>
      <c r="GT17" s="964"/>
      <c r="GU17" s="962" t="str">
        <f>IFERROR(IF(OR(FW17="日",FW17="祝",FW17=0,GB17=0),"　",MAX(IF(AND(GB17&gt;GX14,GD17&gt;GV14),0,IF(AND(GB17&lt;=GX14,GB17&gt;GU14,GD17&gt;GV14),GX14-GB17,IF(AND(GB17&lt;=GX14,GB17&lt;=GU14,GD17&gt;GV14),GX14-GU14,IF(AND(GB17&gt;GU14,GD17&lt;=GV14),GD17-GB17,IF(AND(GB17&lt;=GU14,GD17&lt;=GV14),GD17-GU14,0))))),0)),0)</f>
        <v>　</v>
      </c>
      <c r="GV17" s="963"/>
      <c r="GW17" s="964"/>
      <c r="GX17" s="962" t="str">
        <f>IFERROR(IF(OR(FW17="日",FW17="祝",FW17=0,GB17=0),"　",MAX(IF(AND(GB17&lt;=GX14,GD17&gt;GY14),GY14-GX14,IF(GD17&lt;=GY14,0,IF(AND(GB17&gt;GX14,GD17&gt;GY14),GY14-GB17,0))),0)),0)</f>
        <v>　</v>
      </c>
      <c r="GY17" s="963"/>
      <c r="GZ17" s="964"/>
      <c r="HA17" s="962" t="str">
        <f t="shared" si="3"/>
        <v>　</v>
      </c>
      <c r="HB17" s="963"/>
      <c r="HC17" s="964"/>
      <c r="HD17" s="954" t="str">
        <f>IF(HG17="×",TIME(0,0,0),IF(HQ4="非常勤",GF17,GR17))</f>
        <v>　</v>
      </c>
      <c r="HE17" s="885"/>
      <c r="HF17" s="885"/>
      <c r="HG17" s="352"/>
      <c r="HH17" s="954" t="str">
        <f>IF(HK17="×",TIME(0,0,0),IF(HQ4="非常勤",GI17,GU17))</f>
        <v>　</v>
      </c>
      <c r="HI17" s="885"/>
      <c r="HJ17" s="885"/>
      <c r="HK17" s="352"/>
      <c r="HL17" s="954" t="str">
        <f>IF(HO17="×",TIME(0,0,0),IF(HQ4="非常勤",GL17,GX17))</f>
        <v>　</v>
      </c>
      <c r="HM17" s="885"/>
      <c r="HN17" s="885"/>
      <c r="HO17" s="352"/>
      <c r="HP17" s="954" t="str">
        <f>IF(HS17="×",TIME(0,0,0),IF(HQ4="非常勤",GO17,HA17))</f>
        <v>　</v>
      </c>
      <c r="HQ17" s="885"/>
      <c r="HR17" s="955"/>
      <c r="HS17" s="352"/>
      <c r="HT17" s="956"/>
      <c r="HU17" s="956"/>
      <c r="HV17" s="862"/>
      <c r="HW17" s="864"/>
      <c r="HX17" s="863"/>
      <c r="HY17" s="865"/>
      <c r="HZ17" s="866"/>
      <c r="IA17" s="866"/>
      <c r="IB17" s="867"/>
      <c r="IC17" s="377">
        <f>'別表_個別勤務状況（1～20）'!$A$17</f>
        <v>3</v>
      </c>
      <c r="ID17" s="378" t="str">
        <f>'別表_個別勤務状況（1～20）'!$B$17</f>
        <v>祝</v>
      </c>
      <c r="IE17" s="797"/>
      <c r="IF17" s="797"/>
      <c r="IG17" s="797"/>
      <c r="IH17" s="797"/>
      <c r="II17" s="797"/>
      <c r="IJ17" s="797"/>
      <c r="IK17" s="797"/>
      <c r="IL17" s="797"/>
      <c r="IM17" s="856" t="str">
        <f>IFERROR(IF(OR(ID17="日",ID17="祝",ID17=0,IE17=""),"　",MAX(IF(AND(IE17&lt;=IM14,IG17&gt;IN14),IN14-IM14,IF(AND(IE17&gt;IM14,IG17&lt;=IN14),IG17-IE17,IF(AND(IE17&lt;=IM14,IG17&lt;=IN14),IG17-IM14,IF(AND(IE17&gt;IM14,IG17&gt;IN14),IN14-IE17,0)))),0)),0)</f>
        <v>　</v>
      </c>
      <c r="IN17" s="857"/>
      <c r="IO17" s="858"/>
      <c r="IP17" s="856" t="str">
        <f>IFERROR(IF(OR(ID17="日",ID17="祝",ID17=0,II17=""),"　",MAX(IF(AND(II17&gt;IS14,IK17&gt;IQ14),0,IF(AND(II17&lt;=IS14,II17&gt;IP14,IK17&gt;IQ14),IS14-II17,IF(AND(II17&lt;=IS14,II17&lt;=IP14,IK17&gt;IQ14),IS14-IP14,IF(AND(II17&gt;IP14,IK17&lt;=IQ14),IK17-II17,IF(AND(II17&lt;=IP14,IK17&lt;=IQ14),IK17-IP14,0))))),0)),0)</f>
        <v>　</v>
      </c>
      <c r="IQ17" s="857"/>
      <c r="IR17" s="858"/>
      <c r="IS17" s="856" t="str">
        <f>IFERROR(IF(OR(ID17="日",ID17="祝",ID17=0,II17=0),"　",MAX(IF(AND(II17&lt;=IS14,IK17&gt;IT14),IT14-IS14,IF(IK17&lt;=IT14,0,IF(AND(II17&gt;IS14,IK17&gt;IT14),IT14-II17,0))),0)),0)</f>
        <v>　</v>
      </c>
      <c r="IT17" s="857"/>
      <c r="IU17" s="858"/>
      <c r="IV17" s="856" t="str">
        <f>IFERROR(IF(OR(ID17="日",ID17="祝",ID17=0,II17=0),"　",MAX(IF(II17&gt;IV14,IK17-II17,IF(II17&lt;=IV14,IK17-IV14,0)),0)),0)</f>
        <v>　</v>
      </c>
      <c r="IW17" s="857"/>
      <c r="IX17" s="858"/>
      <c r="IY17" s="962" t="str">
        <f>IFERROR(IF(OR(ID17="日",ID17="祝",ID17=0,IE17=""),"　",MAX(IF(AND(IE17&lt;=IY14,IG17&gt;IZ14),IZ14-IY14,IF(AND(IE17&gt;IY14,IG17&lt;=IZ14),IG17-IE17,IF(AND(IE17&lt;=IY14,IG17&lt;=IZ14),IG17-IY14,IF(AND(IE17&gt;IY14,IG17&gt;IZ14),IZ14-IE17,0)))),0)),0)</f>
        <v>　</v>
      </c>
      <c r="IZ17" s="963"/>
      <c r="JA17" s="964"/>
      <c r="JB17" s="962" t="str">
        <f>IFERROR(IF(OR(ID17="日",ID17="祝",ID17=0,II17=0),"　",MAX(IF(AND(II17&gt;JE14,IK17&gt;JC14),0,IF(AND(II17&lt;=JE14,II17&gt;JB14,IK17&gt;JC14),JE14-II17,IF(AND(II17&lt;=JE14,II17&lt;=JB14,IK17&gt;JC14),JE14-JB14,IF(AND(II17&gt;JB14,IK17&lt;=JC14),IK17-II17,IF(AND(II17&lt;=JB14,IK17&lt;=JC14),IK17-JB14,0))))),0)),0)</f>
        <v>　</v>
      </c>
      <c r="JC17" s="963"/>
      <c r="JD17" s="964"/>
      <c r="JE17" s="962" t="str">
        <f>IFERROR(IF(OR(ID17="日",ID17="祝",ID17=0,II17=0),"　",MAX(IF(AND(II17&lt;=JE14,IK17&gt;JF14),JF14-JE14,IF(IK17&lt;=JF14,0,IF(AND(II17&gt;JE14,IK17&gt;JF14),JF14-II17,0))),0)),0)</f>
        <v>　</v>
      </c>
      <c r="JF17" s="963"/>
      <c r="JG17" s="964"/>
      <c r="JH17" s="962" t="str">
        <f t="shared" si="4"/>
        <v>　</v>
      </c>
      <c r="JI17" s="963"/>
      <c r="JJ17" s="964"/>
      <c r="JK17" s="954" t="str">
        <f>IF(JN17="×",TIME(0,0,0),IF(JX4="非常勤",IM17,IY17))</f>
        <v>　</v>
      </c>
      <c r="JL17" s="885"/>
      <c r="JM17" s="885"/>
      <c r="JN17" s="352"/>
      <c r="JO17" s="954" t="str">
        <f>IF(JR17="×",TIME(0,0,0),IF(JX4="非常勤",IP17,JB17))</f>
        <v>　</v>
      </c>
      <c r="JP17" s="885"/>
      <c r="JQ17" s="885"/>
      <c r="JR17" s="352"/>
      <c r="JS17" s="954" t="str">
        <f>IF(JV17="×",TIME(0,0,0),IF(JX4="非常勤",IS17,JE17))</f>
        <v>　</v>
      </c>
      <c r="JT17" s="885"/>
      <c r="JU17" s="885"/>
      <c r="JV17" s="352"/>
      <c r="JW17" s="954" t="str">
        <f>IF(JZ17="×",TIME(0,0,0),IF(JX4="非常勤",IV17,JH17))</f>
        <v>　</v>
      </c>
      <c r="JX17" s="885"/>
      <c r="JY17" s="955"/>
      <c r="JZ17" s="352"/>
      <c r="KA17" s="956"/>
      <c r="KB17" s="956"/>
      <c r="KC17" s="862"/>
      <c r="KD17" s="864"/>
      <c r="KE17" s="863"/>
      <c r="KF17" s="865"/>
      <c r="KG17" s="866"/>
      <c r="KH17" s="866"/>
      <c r="KI17" s="867"/>
      <c r="KJ17" s="377">
        <f>'[3]別表_個別勤務状況（1～20）'!$A$17</f>
        <v>3</v>
      </c>
      <c r="KK17" s="378" t="str">
        <f>'[3]別表_個別勤務状況（1～20）'!$B$17</f>
        <v>水</v>
      </c>
      <c r="KL17" s="854"/>
      <c r="KM17" s="855"/>
      <c r="KN17" s="854"/>
      <c r="KO17" s="855"/>
      <c r="KP17" s="854"/>
      <c r="KQ17" s="855"/>
      <c r="KR17" s="854"/>
      <c r="KS17" s="855"/>
      <c r="KT17" s="856" t="str">
        <f>IFERROR(IF(OR(KK17="日",KK17="祝",KK17=0,KL17=""),"　",MAX(IF(AND(KL17&lt;=KT14,KN17&gt;KU14),KU14-KT14,IF(AND(KL17&gt;KT14,KN17&lt;=KU14),KN17-KL17,IF(AND(KL17&lt;=KT14,KN17&lt;=KU14),KN17-KT14,IF(AND(KL17&gt;KT14,KN17&gt;KU14),KU14-KL17,0)))),0)),0)</f>
        <v>　</v>
      </c>
      <c r="KU17" s="857"/>
      <c r="KV17" s="858"/>
      <c r="KW17" s="856" t="str">
        <f>IFERROR(IF(OR(KK17="日",KK17="祝",KK17=0,KP17=""),"　",MAX(IF(AND(KP17&gt;KZ14,KR17&gt;KX14),0,IF(AND(KP17&lt;=KZ14,KP17&gt;KW14,KR17&gt;KX14),KZ14-KP17,IF(AND(KP17&lt;=KZ14,KP17&lt;=KW14,KR17&gt;KX14),KZ14-KW14,IF(AND(KP17&gt;KW14,KR17&lt;=KX14),KR17-KP17,IF(AND(KP17&lt;=KW14,KR17&lt;=KX14),KR17-KW14,0))))),0)),0)</f>
        <v>　</v>
      </c>
      <c r="KX17" s="857"/>
      <c r="KY17" s="858"/>
      <c r="KZ17" s="856" t="str">
        <f>IFERROR(IF(OR(KK17="日",KK17="祝",KK17=0,KP17=0),"　",MAX(IF(AND(KP17&lt;=KZ14,KR17&gt;LA14),LA14-KZ14,IF(KR17&lt;=LA14,0,IF(AND(KP17&gt;KZ14,KR17&gt;LA14),LA14-KP17,0))),0)),0)</f>
        <v>　</v>
      </c>
      <c r="LA17" s="857"/>
      <c r="LB17" s="858"/>
      <c r="LC17" s="856" t="str">
        <f>IFERROR(IF(OR(KK17="日",KK17="祝",KK17=0,KP17=0),"　",MAX(IF(KP17&gt;LC14,KR17-KP17,IF(KP17&lt;=LC14,KR17-LC14,0)),0)),0)</f>
        <v>　</v>
      </c>
      <c r="LD17" s="857"/>
      <c r="LE17" s="858"/>
      <c r="LF17" s="962" t="str">
        <f>IFERROR(IF(OR(KK17="日",KK17="祝",KK17=0,KL17=""),"　",MAX(IF(AND(KL17&lt;=LF14,KN17&gt;LG14),LG14-LF14,IF(AND(KL17&gt;LF14,KN17&lt;=LG14),KN17-KL17,IF(AND(KL17&lt;=LF14,KN17&lt;=LG14),KN17-LF14,IF(AND(KL17&gt;LF14,KN17&gt;LG14),LG14-KL17,0)))),0)),0)</f>
        <v>　</v>
      </c>
      <c r="LG17" s="963"/>
      <c r="LH17" s="964"/>
      <c r="LI17" s="962" t="str">
        <f>IFERROR(IF(OR(KK17="日",KK17="祝",KK17=0,KP17=0),"　",MAX(IF(AND(KP17&gt;LL14,KR17&gt;LJ14),0,IF(AND(KP17&lt;=LL14,KP17&gt;LI14,KR17&gt;LJ14),LL14-KP17,IF(AND(KP17&lt;=LL14,KP17&lt;=LI14,KR17&gt;LJ14),LL14-LI14,IF(AND(KP17&gt;LI14,KR17&lt;=LJ14),KR17-KP17,IF(AND(KP17&lt;=LI14,KR17&lt;=LJ14),KR17-LI14,0))))),0)),0)</f>
        <v>　</v>
      </c>
      <c r="LJ17" s="963"/>
      <c r="LK17" s="964"/>
      <c r="LL17" s="962" t="str">
        <f>IFERROR(IF(OR(KK17="日",KK17="祝",KK17=0,KP17=0),"　",MAX(IF(AND(KP17&lt;=LL14,KR17&gt;LM14),LM14-LL14,IF(KR17&lt;=LM14,0,IF(AND(KP17&gt;LL14,KR17&gt;LM14),LM14-KP17,0))),0)),0)</f>
        <v>　</v>
      </c>
      <c r="LM17" s="963"/>
      <c r="LN17" s="964"/>
      <c r="LO17" s="962" t="str">
        <f t="shared" si="5"/>
        <v>　</v>
      </c>
      <c r="LP17" s="963"/>
      <c r="LQ17" s="964"/>
      <c r="LR17" s="859" t="str">
        <f>IF(LU17="×",TIME(0,0,0),IF(ME4="非常勤",KT17,LF17))</f>
        <v>　</v>
      </c>
      <c r="LS17" s="860"/>
      <c r="LT17" s="861"/>
      <c r="LU17" s="352"/>
      <c r="LV17" s="859" t="str">
        <f>IF(LY17="×",TIME(0,0,0),IF(ME4="非常勤",KW17,LI17))</f>
        <v>　</v>
      </c>
      <c r="LW17" s="860"/>
      <c r="LX17" s="861"/>
      <c r="LY17" s="352"/>
      <c r="LZ17" s="859" t="str">
        <f>IF(MC17="×",TIME(0,0,0),IF(ME4="非常勤",KZ17,LL17))</f>
        <v>　</v>
      </c>
      <c r="MA17" s="860"/>
      <c r="MB17" s="861"/>
      <c r="MC17" s="352"/>
      <c r="MD17" s="859" t="str">
        <f>IF(MG17="×",TIME(0,0,0),IF(ME4="非常勤",LC17,LO17))</f>
        <v>　</v>
      </c>
      <c r="ME17" s="860"/>
      <c r="MF17" s="861"/>
      <c r="MG17" s="352"/>
      <c r="MH17" s="956"/>
      <c r="MI17" s="956"/>
      <c r="MJ17" s="862"/>
      <c r="MK17" s="864"/>
      <c r="ML17" s="863"/>
      <c r="MM17" s="865"/>
      <c r="MN17" s="866"/>
      <c r="MO17" s="866"/>
      <c r="MP17" s="867"/>
      <c r="MQ17" s="377">
        <f>'[3]別表_個別勤務状況（1～20）'!$A$17</f>
        <v>3</v>
      </c>
      <c r="MR17" s="378" t="str">
        <f>'[3]別表_個別勤務状況（1～20）'!$B$17</f>
        <v>水</v>
      </c>
      <c r="MS17" s="854"/>
      <c r="MT17" s="855"/>
      <c r="MU17" s="854"/>
      <c r="MV17" s="855"/>
      <c r="MW17" s="854"/>
      <c r="MX17" s="855"/>
      <c r="MY17" s="854"/>
      <c r="MZ17" s="855"/>
      <c r="NA17" s="856" t="str">
        <f>IFERROR(IF(OR(MR17="日",MR17="祝",MR17=0,MS17=""),"　",MAX(IF(AND(MS17&lt;=NA14,MU17&gt;NB14),NB14-NA14,IF(AND(MS17&gt;NA14,MU17&lt;=NB14),MU17-MS17,IF(AND(MS17&lt;=NA14,MU17&lt;=NB14),MU17-NA14,IF(AND(MS17&gt;NA14,MU17&gt;NB14),NB14-MS17,0)))),0)),0)</f>
        <v>　</v>
      </c>
      <c r="NB17" s="857"/>
      <c r="NC17" s="858"/>
      <c r="ND17" s="856" t="str">
        <f>IFERROR(IF(OR(MR17="日",MR17="祝",MR17=0,MW17=""),"　",MAX(IF(AND(MW17&gt;NG14,MY17&gt;NE14),0,IF(AND(MW17&lt;=NG14,MW17&gt;ND14,MY17&gt;NE14),NG14-MW17,IF(AND(MW17&lt;=NG14,MW17&lt;=ND14,MY17&gt;NE14),NG14-ND14,IF(AND(MW17&gt;ND14,MY17&lt;=NE14),MY17-MW17,IF(AND(MW17&lt;=ND14,MY17&lt;=NE14),MY17-ND14,0))))),0)),0)</f>
        <v>　</v>
      </c>
      <c r="NE17" s="857"/>
      <c r="NF17" s="858"/>
      <c r="NG17" s="856" t="str">
        <f>IFERROR(IF(OR(MR17="日",MR17="祝",MR17=0,MW17=0),"　",MAX(IF(AND(MW17&lt;=NG14,MY17&gt;NH14),NH14-NG14,IF(MY17&lt;=NH14,0,IF(AND(MW17&gt;NG14,MY17&gt;NH14),NH14-MW17,0))),0)),0)</f>
        <v>　</v>
      </c>
      <c r="NH17" s="857"/>
      <c r="NI17" s="858"/>
      <c r="NJ17" s="856" t="str">
        <f>IFERROR(IF(OR(MR17="日",MR17="祝",MR17=0,MW17=0),"　",MAX(IF(MW17&gt;NJ14,MY17-MW17,IF(MW17&lt;=NJ14,MY17-NJ14,0)),0)),0)</f>
        <v>　</v>
      </c>
      <c r="NK17" s="857"/>
      <c r="NL17" s="858"/>
      <c r="NM17" s="962" t="str">
        <f>IFERROR(IF(OR(MR17="日",MR17="祝",MR17=0,MS17=""),"　",MAX(IF(AND(MS17&lt;=NM14,MU17&gt;NN14),NN14-NM14,IF(AND(MS17&gt;NM14,MU17&lt;=NN14),MU17-MS17,IF(AND(MS17&lt;=NM14,MU17&lt;=NN14),MU17-NM14,IF(AND(MS17&gt;NM14,MU17&gt;NN14),NN14-MS17,0)))),0)),0)</f>
        <v>　</v>
      </c>
      <c r="NN17" s="963"/>
      <c r="NO17" s="964"/>
      <c r="NP17" s="962" t="str">
        <f>IFERROR(IF(OR(MR17="日",MR17="祝",MR17=0,MW17=0),"　",MAX(IF(AND(MW17&gt;NS14,MY17&gt;NQ14),0,IF(AND(MW17&lt;=NS14,MW17&gt;NP14,MY17&gt;NQ14),NS14-MW17,IF(AND(MW17&lt;=NS14,MW17&lt;=NP14,MY17&gt;NQ14),NS14-NP14,IF(AND(MW17&gt;NP14,MY17&lt;=NQ14),MY17-MW17,IF(AND(MW17&lt;=NP14,MY17&lt;=NQ14),MY17-NP14,0))))),0)),0)</f>
        <v>　</v>
      </c>
      <c r="NQ17" s="963"/>
      <c r="NR17" s="964"/>
      <c r="NS17" s="962" t="str">
        <f>IFERROR(IF(OR(MR17="日",MR17="祝",MR17=0,MW17=0),"　",MAX(IF(AND(MW17&lt;=NS14,MY17&gt;NT14),NT14-NS14,IF(MY17&lt;=NT14,0,IF(AND(MW17&gt;NS14,MY17&gt;NT14),NT14-MW17,0))),0)),0)</f>
        <v>　</v>
      </c>
      <c r="NT17" s="963"/>
      <c r="NU17" s="964"/>
      <c r="NV17" s="962" t="str">
        <f t="shared" si="6"/>
        <v>　</v>
      </c>
      <c r="NW17" s="963"/>
      <c r="NX17" s="964"/>
      <c r="NY17" s="859" t="str">
        <f>IF(OB17="×",TIME(0,0,0),IF(OL4="非常勤",NA17,NM17))</f>
        <v>　</v>
      </c>
      <c r="NZ17" s="860"/>
      <c r="OA17" s="861"/>
      <c r="OB17" s="352"/>
      <c r="OC17" s="859" t="str">
        <f>IF(OF17="×",TIME(0,0,0),IF(OL4="非常勤",ND17,NP17))</f>
        <v>　</v>
      </c>
      <c r="OD17" s="860"/>
      <c r="OE17" s="861"/>
      <c r="OF17" s="352"/>
      <c r="OG17" s="859" t="str">
        <f>IF(OJ17="×",TIME(0,0,0),IF(OL4="非常勤",NG17,NS17))</f>
        <v>　</v>
      </c>
      <c r="OH17" s="860"/>
      <c r="OI17" s="861"/>
      <c r="OJ17" s="352"/>
      <c r="OK17" s="859" t="str">
        <f>IF(ON17="×",TIME(0,0,0),IF(OL4="非常勤",NJ17,NV17))</f>
        <v>　</v>
      </c>
      <c r="OL17" s="860"/>
      <c r="OM17" s="861"/>
      <c r="ON17" s="352"/>
      <c r="OO17" s="956"/>
      <c r="OP17" s="956"/>
      <c r="OQ17" s="862"/>
      <c r="OR17" s="864"/>
      <c r="OS17" s="863"/>
      <c r="OT17" s="865"/>
      <c r="OU17" s="866"/>
      <c r="OV17" s="866"/>
      <c r="OW17" s="867"/>
      <c r="OX17" s="377">
        <f>'[3]別表_個別勤務状況（1～20）'!$A$17</f>
        <v>3</v>
      </c>
      <c r="OY17" s="378" t="str">
        <f>'[3]別表_個別勤務状況（1～20）'!$B$17</f>
        <v>水</v>
      </c>
      <c r="OZ17" s="854"/>
      <c r="PA17" s="855"/>
      <c r="PB17" s="854"/>
      <c r="PC17" s="855"/>
      <c r="PD17" s="854"/>
      <c r="PE17" s="855"/>
      <c r="PF17" s="854"/>
      <c r="PG17" s="855"/>
      <c r="PH17" s="856" t="str">
        <f>IFERROR(IF(OR(OY17="日",OY17="祝",OY17=0,OZ17=""),"　",MAX(IF(AND(OZ17&lt;=PH14,PB17&gt;PI14),PI14-PH14,IF(AND(OZ17&gt;PH14,PB17&lt;=PI14),PB17-OZ17,IF(AND(OZ17&lt;=PH14,PB17&lt;=PI14),PB17-PH14,IF(AND(OZ17&gt;PH14,PB17&gt;PI14),PI14-OZ17,0)))),0)),0)</f>
        <v>　</v>
      </c>
      <c r="PI17" s="857"/>
      <c r="PJ17" s="858"/>
      <c r="PK17" s="856" t="str">
        <f>IFERROR(IF(OR(OY17="日",OY17="祝",OY17=0,PD17=""),"　",MAX(IF(AND(PD17&gt;PN14,PF17&gt;PL14),0,IF(AND(PD17&lt;=PN14,PD17&gt;PK14,PF17&gt;PL14),PN14-PD17,IF(AND(PD17&lt;=PN14,PD17&lt;=PK14,PF17&gt;PL14),PN14-PK14,IF(AND(PD17&gt;PK14,PF17&lt;=PL14),PF17-PD17,IF(AND(PD17&lt;=PK14,PF17&lt;=PL14),PF17-PK14,0))))),0)),0)</f>
        <v>　</v>
      </c>
      <c r="PL17" s="857"/>
      <c r="PM17" s="858"/>
      <c r="PN17" s="856" t="str">
        <f>IFERROR(IF(OR(OY17="日",OY17="祝",OY17=0,PD17=0),"　",MAX(IF(AND(PD17&lt;=PN14,PF17&gt;PO14),PO14-PN14,IF(PF17&lt;=PO14,0,IF(AND(PD17&gt;PN14,PF17&gt;PO14),PO14-PD17,0))),0)),0)</f>
        <v>　</v>
      </c>
      <c r="PO17" s="857"/>
      <c r="PP17" s="858"/>
      <c r="PQ17" s="856" t="str">
        <f>IFERROR(IF(OR(OY17="日",OY17="祝",OY17=0,PD17=0),"　",MAX(IF(PD17&gt;PQ14,PF17-PD17,IF(PD17&lt;=PQ14,PF17-PQ14,0)),0)),0)</f>
        <v>　</v>
      </c>
      <c r="PR17" s="857"/>
      <c r="PS17" s="858"/>
      <c r="PT17" s="962" t="str">
        <f>IFERROR(IF(OR(OY17="日",OY17="祝",OY17=0,OZ17=""),"　",MAX(IF(AND(OZ17&lt;=PT14,PB17&gt;PU14),PU14-PT14,IF(AND(OZ17&gt;PT14,PB17&lt;=PU14),PB17-OZ17,IF(AND(OZ17&lt;=PT14,PB17&lt;=PU14),PB17-PT14,IF(AND(OZ17&gt;PT14,PB17&gt;PU14),PU14-OZ17,0)))),0)),0)</f>
        <v>　</v>
      </c>
      <c r="PU17" s="963"/>
      <c r="PV17" s="964"/>
      <c r="PW17" s="962" t="str">
        <f>IFERROR(IF(OR(OY17="日",OY17="祝",OY17=0,PD17=0),"　",MAX(IF(AND(PD17&gt;PZ14,PF17&gt;PX14),0,IF(AND(PD17&lt;=PZ14,PD17&gt;PW14,PF17&gt;PX14),PZ14-PD17,IF(AND(PD17&lt;=PZ14,PD17&lt;=PW14,PF17&gt;PX14),PZ14-PW14,IF(AND(PD17&gt;PW14,PF17&lt;=PX14),PF17-PD17,IF(AND(PD17&lt;=PW14,PF17&lt;=PX14),PF17-PW14,0))))),0)),0)</f>
        <v>　</v>
      </c>
      <c r="PX17" s="963"/>
      <c r="PY17" s="964"/>
      <c r="PZ17" s="962" t="str">
        <f>IFERROR(IF(OR(OY17="日",OY17="祝",OY17=0,PD17=0),"　",MAX(IF(AND(PD17&lt;=PZ14,PF17&gt;QA14),QA14-PZ14,IF(PF17&lt;=QA14,0,IF(AND(PD17&gt;PZ14,PF17&gt;QA14),QA14-PD17,0))),0)),0)</f>
        <v>　</v>
      </c>
      <c r="QA17" s="963"/>
      <c r="QB17" s="964"/>
      <c r="QC17" s="962" t="str">
        <f t="shared" si="7"/>
        <v>　</v>
      </c>
      <c r="QD17" s="963"/>
      <c r="QE17" s="964"/>
      <c r="QF17" s="859" t="str">
        <f>IF(QI17="×",TIME(0,0,0),IF(QS4="非常勤",PH17,PT17))</f>
        <v>　</v>
      </c>
      <c r="QG17" s="860"/>
      <c r="QH17" s="861"/>
      <c r="QI17" s="352"/>
      <c r="QJ17" s="859" t="str">
        <f>IF(QM17="×",TIME(0,0,0),IF(QS4="非常勤",PK17,PW17))</f>
        <v>　</v>
      </c>
      <c r="QK17" s="860"/>
      <c r="QL17" s="861"/>
      <c r="QM17" s="352"/>
      <c r="QN17" s="859" t="str">
        <f>IF(QQ17="×",TIME(0,0,0),IF(QS4="非常勤",PN17,PZ17))</f>
        <v>　</v>
      </c>
      <c r="QO17" s="860"/>
      <c r="QP17" s="861"/>
      <c r="QQ17" s="352"/>
      <c r="QR17" s="859" t="str">
        <f>IF(QU17="×",TIME(0,0,0),IF(QS4="非常勤",PQ17,QC17))</f>
        <v>　</v>
      </c>
      <c r="QS17" s="860"/>
      <c r="QT17" s="861"/>
      <c r="QU17" s="352"/>
      <c r="QV17" s="956"/>
      <c r="QW17" s="956"/>
      <c r="QX17" s="862"/>
      <c r="QY17" s="864"/>
      <c r="QZ17" s="863"/>
      <c r="RA17" s="865"/>
      <c r="RB17" s="866"/>
      <c r="RC17" s="866"/>
      <c r="RD17" s="867"/>
      <c r="RE17" s="377">
        <f>'[3]別表_個別勤務状況（1～20）'!$A$17</f>
        <v>3</v>
      </c>
      <c r="RF17" s="378" t="str">
        <f>'[3]別表_個別勤務状況（1～20）'!$B$17</f>
        <v>水</v>
      </c>
      <c r="RG17" s="854"/>
      <c r="RH17" s="855"/>
      <c r="RI17" s="854"/>
      <c r="RJ17" s="855"/>
      <c r="RK17" s="854"/>
      <c r="RL17" s="855"/>
      <c r="RM17" s="854"/>
      <c r="RN17" s="855"/>
      <c r="RO17" s="856" t="str">
        <f>IFERROR(IF(OR(RF17="日",RF17="祝",RF17=0,RG17=""),"　",MAX(IF(AND(RG17&lt;=RO14,RI17&gt;RP14),RP14-RO14,IF(AND(RG17&gt;RO14,RI17&lt;=RP14),RI17-RG17,IF(AND(RG17&lt;=RO14,RI17&lt;=RP14),RI17-RO14,IF(AND(RG17&gt;RO14,RI17&gt;RP14),RP14-RG17,0)))),0)),0)</f>
        <v>　</v>
      </c>
      <c r="RP17" s="857"/>
      <c r="RQ17" s="858"/>
      <c r="RR17" s="856" t="str">
        <f>IFERROR(IF(OR(RF17="日",RF17="祝",RF17=0,RK17=""),"　",MAX(IF(AND(RK17&gt;RU14,RM17&gt;RS14),0,IF(AND(RK17&lt;=RU14,RK17&gt;RR14,RM17&gt;RS14),RU14-RK17,IF(AND(RK17&lt;=RU14,RK17&lt;=RR14,RM17&gt;RS14),RU14-RR14,IF(AND(RK17&gt;RR14,RM17&lt;=RS14),RM17-RK17,IF(AND(RK17&lt;=RR14,RM17&lt;=RS14),RM17-RR14,0))))),0)),0)</f>
        <v>　</v>
      </c>
      <c r="RS17" s="857"/>
      <c r="RT17" s="858"/>
      <c r="RU17" s="856" t="str">
        <f>IFERROR(IF(OR(RF17="日",RF17="祝",RF17=0,RK17=0),"　",MAX(IF(AND(RK17&lt;=RU14,RM17&gt;RV14),RV14-RU14,IF(RM17&lt;=RV14,0,IF(AND(RK17&gt;RU14,RM17&gt;RV14),RV14-RK17,0))),0)),0)</f>
        <v>　</v>
      </c>
      <c r="RV17" s="857"/>
      <c r="RW17" s="858"/>
      <c r="RX17" s="856" t="str">
        <f>IFERROR(IF(OR(RF17="日",RF17="祝",RF17=0,RK17=0),"　",MAX(IF(RK17&gt;RX14,RM17-RK17,IF(RK17&lt;=RX14,RM17-RX14,0)),0)),0)</f>
        <v>　</v>
      </c>
      <c r="RY17" s="857"/>
      <c r="RZ17" s="858"/>
      <c r="SA17" s="962" t="str">
        <f>IFERROR(IF(OR(RF17="日",RF17="祝",RF17=0,RG17=""),"　",MAX(IF(AND(RG17&lt;=SA14,RI17&gt;SB14),SB14-SA14,IF(AND(RG17&gt;SA14,RI17&lt;=SB14),RI17-RG17,IF(AND(RG17&lt;=SA14,RI17&lt;=SB14),RI17-SA14,IF(AND(RG17&gt;SA14,RI17&gt;SB14),SB14-RG17,0)))),0)),0)</f>
        <v>　</v>
      </c>
      <c r="SB17" s="963"/>
      <c r="SC17" s="964"/>
      <c r="SD17" s="962" t="str">
        <f>IFERROR(IF(OR(RF17="日",RF17="祝",RF17=0,RK17=0),"　",MAX(IF(AND(RK17&gt;SG14,RM17&gt;SE14),0,IF(AND(RK17&lt;=SG14,RK17&gt;SD14,RM17&gt;SE14),SG14-RK17,IF(AND(RK17&lt;=SG14,RK17&lt;=SD14,RM17&gt;SE14),SG14-SD14,IF(AND(RK17&gt;SD14,RM17&lt;=SE14),RM17-RK17,IF(AND(RK17&lt;=SD14,RM17&lt;=SE14),RM17-SD14,0))))),0)),0)</f>
        <v>　</v>
      </c>
      <c r="SE17" s="963"/>
      <c r="SF17" s="964"/>
      <c r="SG17" s="962" t="str">
        <f>IFERROR(IF(OR(RF17="日",RF17="祝",RF17=0,RK17=0),"　",MAX(IF(AND(RK17&lt;=SG14,RM17&gt;SH14),SH14-SG14,IF(RM17&lt;=SH14,0,IF(AND(RK17&gt;SG14,RM17&gt;SH14),SH14-RK17,0))),0)),0)</f>
        <v>　</v>
      </c>
      <c r="SH17" s="963"/>
      <c r="SI17" s="964"/>
      <c r="SJ17" s="962" t="str">
        <f t="shared" si="8"/>
        <v>　</v>
      </c>
      <c r="SK17" s="963"/>
      <c r="SL17" s="964"/>
      <c r="SM17" s="859" t="str">
        <f>IF(SP17="×",TIME(0,0,0),IF(SZ4="非常勤",RO17,SA17))</f>
        <v>　</v>
      </c>
      <c r="SN17" s="860"/>
      <c r="SO17" s="861"/>
      <c r="SP17" s="352"/>
      <c r="SQ17" s="859" t="str">
        <f>IF(ST17="×",TIME(0,0,0),IF(SZ4="非常勤",RR17,SD17))</f>
        <v>　</v>
      </c>
      <c r="SR17" s="860"/>
      <c r="SS17" s="861"/>
      <c r="ST17" s="352"/>
      <c r="SU17" s="859" t="str">
        <f>IF(SX17="×",TIME(0,0,0),IF(SZ4="非常勤",RU17,SG17))</f>
        <v>　</v>
      </c>
      <c r="SV17" s="860"/>
      <c r="SW17" s="861"/>
      <c r="SX17" s="352"/>
      <c r="SY17" s="859" t="str">
        <f>IF(TB17="×",TIME(0,0,0),IF(SZ4="非常勤",RX17,SJ17))</f>
        <v>　</v>
      </c>
      <c r="SZ17" s="860"/>
      <c r="TA17" s="861"/>
      <c r="TB17" s="352"/>
      <c r="TC17" s="956"/>
      <c r="TD17" s="956"/>
      <c r="TE17" s="862"/>
      <c r="TF17" s="864"/>
      <c r="TG17" s="863"/>
      <c r="TH17" s="865"/>
      <c r="TI17" s="866"/>
      <c r="TJ17" s="866"/>
      <c r="TK17" s="867"/>
      <c r="TL17" s="377">
        <f>'[3]別表_個別勤務状況（1～20）'!$A$17</f>
        <v>3</v>
      </c>
      <c r="TM17" s="378" t="str">
        <f>'[3]別表_個別勤務状況（1～20）'!$B$17</f>
        <v>水</v>
      </c>
      <c r="TN17" s="854"/>
      <c r="TO17" s="855"/>
      <c r="TP17" s="854"/>
      <c r="TQ17" s="855"/>
      <c r="TR17" s="854"/>
      <c r="TS17" s="855"/>
      <c r="TT17" s="854"/>
      <c r="TU17" s="855"/>
      <c r="TV17" s="856" t="str">
        <f>IFERROR(IF(OR(TM17="日",TM17="祝",TM17=0,TN17=""),"　",MAX(IF(AND(TN17&lt;=TV14,TP17&gt;TW14),TW14-TV14,IF(AND(TN17&gt;TV14,TP17&lt;=TW14),TP17-TN17,IF(AND(TN17&lt;=TV14,TP17&lt;=TW14),TP17-TV14,IF(AND(TN17&gt;TV14,TP17&gt;TW14),TW14-TN17,0)))),0)),0)</f>
        <v>　</v>
      </c>
      <c r="TW17" s="857"/>
      <c r="TX17" s="858"/>
      <c r="TY17" s="856" t="str">
        <f>IFERROR(IF(OR(TM17="日",TM17="祝",TM17=0,TR17=""),"　",MAX(IF(AND(TR17&gt;UB14,TT17&gt;TZ14),0,IF(AND(TR17&lt;=UB14,TR17&gt;TY14,TT17&gt;TZ14),UB14-TR17,IF(AND(TR17&lt;=UB14,TR17&lt;=TY14,TT17&gt;TZ14),UB14-TY14,IF(AND(TR17&gt;TY14,TT17&lt;=TZ14),TT17-TR17,IF(AND(TR17&lt;=TY14,TT17&lt;=TZ14),TT17-TY14,0))))),0)),0)</f>
        <v>　</v>
      </c>
      <c r="TZ17" s="857"/>
      <c r="UA17" s="858"/>
      <c r="UB17" s="856" t="str">
        <f>IFERROR(IF(OR(TM17="日",TM17="祝",TM17=0,TR17=0),"　",MAX(IF(AND(TR17&lt;=UB14,TT17&gt;UC14),UC14-UB14,IF(TT17&lt;=UC14,0,IF(AND(TR17&gt;UB14,TT17&gt;UC14),UC14-TR17,0))),0)),0)</f>
        <v>　</v>
      </c>
      <c r="UC17" s="857"/>
      <c r="UD17" s="858"/>
      <c r="UE17" s="856" t="str">
        <f>IFERROR(IF(OR(TM17="日",TM17="祝",TM17=0,TR17=0),"　",MAX(IF(TR17&gt;UE14,TT17-TR17,IF(TR17&lt;=UE14,TT17-UE14,0)),0)),0)</f>
        <v>　</v>
      </c>
      <c r="UF17" s="857"/>
      <c r="UG17" s="858"/>
      <c r="UH17" s="962" t="str">
        <f>IFERROR(IF(OR(TM17="日",TM17="祝",TM17=0,TN17=""),"　",MAX(IF(AND(TN17&lt;=UH14,TP17&gt;UI14),UI14-UH14,IF(AND(TN17&gt;UH14,TP17&lt;=UI14),TP17-TN17,IF(AND(TN17&lt;=UH14,TP17&lt;=UI14),TP17-UH14,IF(AND(TN17&gt;UH14,TP17&gt;UI14),UI14-TN17,0)))),0)),0)</f>
        <v>　</v>
      </c>
      <c r="UI17" s="963"/>
      <c r="UJ17" s="964"/>
      <c r="UK17" s="962" t="str">
        <f>IFERROR(IF(OR(TM17="日",TM17="祝",TM17=0,TR17=0),"　",MAX(IF(AND(TR17&gt;UN14,TT17&gt;UL14),0,IF(AND(TR17&lt;=UN14,TR17&gt;UK14,TT17&gt;UL14),UN14-TR17,IF(AND(TR17&lt;=UN14,TR17&lt;=UK14,TT17&gt;UL14),UN14-UK14,IF(AND(TR17&gt;UK14,TT17&lt;=UL14),TT17-TR17,IF(AND(TR17&lt;=UK14,TT17&lt;=UL14),TT17-UK14,0))))),0)),0)</f>
        <v>　</v>
      </c>
      <c r="UL17" s="963"/>
      <c r="UM17" s="964"/>
      <c r="UN17" s="962" t="str">
        <f>IFERROR(IF(OR(TM17="日",TM17="祝",TM17=0,TR17=0),"　",MAX(IF(AND(TR17&lt;=UN14,TT17&gt;UO14),UO14-UN14,IF(TT17&lt;=UO14,0,IF(AND(TR17&gt;UN14,TT17&gt;UO14),UO14-TR17,0))),0)),0)</f>
        <v>　</v>
      </c>
      <c r="UO17" s="963"/>
      <c r="UP17" s="964"/>
      <c r="UQ17" s="962" t="str">
        <f t="shared" si="9"/>
        <v>　</v>
      </c>
      <c r="UR17" s="963"/>
      <c r="US17" s="964"/>
      <c r="UT17" s="859" t="str">
        <f>IF(UW17="×",TIME(0,0,0),IF(VG4="非常勤",TV17,UH17))</f>
        <v>　</v>
      </c>
      <c r="UU17" s="860"/>
      <c r="UV17" s="861"/>
      <c r="UW17" s="352"/>
      <c r="UX17" s="859" t="str">
        <f>IF(VA17="×",TIME(0,0,0),IF(VG4="非常勤",TY17,UK17))</f>
        <v>　</v>
      </c>
      <c r="UY17" s="860"/>
      <c r="UZ17" s="861"/>
      <c r="VA17" s="352"/>
      <c r="VB17" s="859" t="str">
        <f>IF(VE17="×",TIME(0,0,0),IF(VG4="非常勤",UB17,UN17))</f>
        <v>　</v>
      </c>
      <c r="VC17" s="860"/>
      <c r="VD17" s="861"/>
      <c r="VE17" s="352"/>
      <c r="VF17" s="859" t="str">
        <f>IF(VI17="×",TIME(0,0,0),IF(VG4="非常勤",UE17,UQ17))</f>
        <v>　</v>
      </c>
      <c r="VG17" s="860"/>
      <c r="VH17" s="861"/>
      <c r="VI17" s="352"/>
      <c r="VJ17" s="956"/>
      <c r="VK17" s="956"/>
      <c r="VL17" s="862"/>
      <c r="VM17" s="864"/>
      <c r="VN17" s="863"/>
      <c r="VO17" s="865"/>
      <c r="VP17" s="866"/>
      <c r="VQ17" s="866"/>
      <c r="VR17" s="867"/>
      <c r="VS17" s="377">
        <f>'[3]別表_個別勤務状況（1～20）'!$A$17</f>
        <v>3</v>
      </c>
      <c r="VT17" s="378" t="str">
        <f>'[3]別表_個別勤務状況（1～20）'!$B$17</f>
        <v>水</v>
      </c>
      <c r="VU17" s="854"/>
      <c r="VV17" s="855"/>
      <c r="VW17" s="854"/>
      <c r="VX17" s="855"/>
      <c r="VY17" s="854"/>
      <c r="VZ17" s="855"/>
      <c r="WA17" s="854"/>
      <c r="WB17" s="855"/>
      <c r="WC17" s="856" t="str">
        <f>IFERROR(IF(OR(VT17="日",VT17="祝",VT17=0,VU17=""),"　",MAX(IF(AND(VU17&lt;=WC14,VW17&gt;WD14),WD14-WC14,IF(AND(VU17&gt;WC14,VW17&lt;=WD14),VW17-VU17,IF(AND(VU17&lt;=WC14,VW17&lt;=WD14),VW17-WC14,IF(AND(VU17&gt;WC14,VW17&gt;WD14),WD14-VU17,0)))),0)),0)</f>
        <v>　</v>
      </c>
      <c r="WD17" s="857"/>
      <c r="WE17" s="858"/>
      <c r="WF17" s="856" t="str">
        <f>IFERROR(IF(OR(VT17="日",VT17="祝",VT17=0,VY17=""),"　",MAX(IF(AND(VY17&gt;WI14,WA17&gt;WG14),0,IF(AND(VY17&lt;=WI14,VY17&gt;WF14,WA17&gt;WG14),WI14-VY17,IF(AND(VY17&lt;=WI14,VY17&lt;=WF14,WA17&gt;WG14),WI14-WF14,IF(AND(VY17&gt;WF14,WA17&lt;=WG14),WA17-VY17,IF(AND(VY17&lt;=WF14,WA17&lt;=WG14),WA17-WF14,0))))),0)),0)</f>
        <v>　</v>
      </c>
      <c r="WG17" s="857"/>
      <c r="WH17" s="858"/>
      <c r="WI17" s="856" t="str">
        <f>IFERROR(IF(OR(VT17="日",VT17="祝",VT17=0,VY17=0),"　",MAX(IF(AND(VY17&lt;=WI14,WA17&gt;WJ14),WJ14-WI14,IF(WA17&lt;=WJ14,0,IF(AND(VY17&gt;WI14,WA17&gt;WJ14),WJ14-VY17,0))),0)),0)</f>
        <v>　</v>
      </c>
      <c r="WJ17" s="857"/>
      <c r="WK17" s="858"/>
      <c r="WL17" s="856" t="str">
        <f>IFERROR(IF(OR(VT17="日",VT17="祝",VT17=0,VY17=0),"　",MAX(IF(VY17&gt;WL14,WA17-VY17,IF(VY17&lt;=WL14,WA17-WL14,0)),0)),0)</f>
        <v>　</v>
      </c>
      <c r="WM17" s="857"/>
      <c r="WN17" s="858"/>
      <c r="WO17" s="962" t="str">
        <f>IFERROR(IF(OR(VT17="日",VT17="祝",VT17=0,VU17=""),"　",MAX(IF(AND(VU17&lt;=WO14,VW17&gt;WP14),WP14-WO14,IF(AND(VU17&gt;WO14,VW17&lt;=WP14),VW17-VU17,IF(AND(VU17&lt;=WO14,VW17&lt;=WP14),VW17-WO14,IF(AND(VU17&gt;WO14,VW17&gt;WP14),WP14-VU17,0)))),0)),0)</f>
        <v>　</v>
      </c>
      <c r="WP17" s="963"/>
      <c r="WQ17" s="964"/>
      <c r="WR17" s="962" t="str">
        <f>IFERROR(IF(OR(VT17="日",VT17="祝",VT17=0,VY17=0),"　",MAX(IF(AND(VY17&gt;WU14,WA17&gt;WS14),0,IF(AND(VY17&lt;=WU14,VY17&gt;WR14,WA17&gt;WS14),WU14-VY17,IF(AND(VY17&lt;=WU14,VY17&lt;=WR14,WA17&gt;WS14),WU14-WR14,IF(AND(VY17&gt;WR14,WA17&lt;=WS14),WA17-VY17,IF(AND(VY17&lt;=WR14,WA17&lt;=WS14),WA17-WR14,0))))),0)),0)</f>
        <v>　</v>
      </c>
      <c r="WS17" s="963"/>
      <c r="WT17" s="964"/>
      <c r="WU17" s="962" t="str">
        <f>IFERROR(IF(OR(VT17="日",VT17="祝",VT17=0,VY17=0),"　",MAX(IF(AND(VY17&lt;=WU14,WA17&gt;WV14),WV14-WU14,IF(WA17&lt;=WV14,0,IF(AND(VY17&gt;WU14,WA17&gt;WV14),WV14-VY17,0))),0)),0)</f>
        <v>　</v>
      </c>
      <c r="WV17" s="963"/>
      <c r="WW17" s="964"/>
      <c r="WX17" s="962" t="str">
        <f t="shared" si="10"/>
        <v>　</v>
      </c>
      <c r="WY17" s="963"/>
      <c r="WZ17" s="964"/>
      <c r="XA17" s="859" t="str">
        <f>IF(XD17="×",TIME(0,0,0),IF(XN4="非常勤",WC17,WO17))</f>
        <v>　</v>
      </c>
      <c r="XB17" s="860"/>
      <c r="XC17" s="861"/>
      <c r="XD17" s="352"/>
      <c r="XE17" s="859" t="str">
        <f>IF(XH17="×",TIME(0,0,0),IF(XN4="非常勤",WF17,WR17))</f>
        <v>　</v>
      </c>
      <c r="XF17" s="860"/>
      <c r="XG17" s="861"/>
      <c r="XH17" s="352"/>
      <c r="XI17" s="859" t="str">
        <f>IF(XL17="×",TIME(0,0,0),IF(XN4="非常勤",WI17,WU17))</f>
        <v>　</v>
      </c>
      <c r="XJ17" s="860"/>
      <c r="XK17" s="861"/>
      <c r="XL17" s="352"/>
      <c r="XM17" s="859" t="str">
        <f>IF(XP17="×",TIME(0,0,0),IF(XN4="非常勤",WL17,WX17))</f>
        <v>　</v>
      </c>
      <c r="XN17" s="860"/>
      <c r="XO17" s="861"/>
      <c r="XP17" s="352"/>
      <c r="XQ17" s="956"/>
      <c r="XR17" s="956"/>
      <c r="XS17" s="862"/>
      <c r="XT17" s="864"/>
      <c r="XU17" s="863"/>
      <c r="XV17" s="865"/>
      <c r="XW17" s="866"/>
      <c r="XX17" s="866"/>
      <c r="XY17" s="867"/>
      <c r="XZ17" s="377">
        <f>'[3]別表_個別勤務状況（1～20）'!$A$17</f>
        <v>3</v>
      </c>
      <c r="YA17" s="378" t="str">
        <f>'[3]別表_個別勤務状況（1～20）'!$B$17</f>
        <v>水</v>
      </c>
      <c r="YB17" s="854"/>
      <c r="YC17" s="855"/>
      <c r="YD17" s="854"/>
      <c r="YE17" s="855"/>
      <c r="YF17" s="854"/>
      <c r="YG17" s="855"/>
      <c r="YH17" s="854"/>
      <c r="YI17" s="855"/>
      <c r="YJ17" s="856" t="str">
        <f>IFERROR(IF(OR(YA17="日",YA17="祝",YA17=0,YB17=""),"　",MAX(IF(AND(YB17&lt;=YJ14,YD17&gt;YK14),YK14-YJ14,IF(AND(YB17&gt;YJ14,YD17&lt;=YK14),YD17-YB17,IF(AND(YB17&lt;=YJ14,YD17&lt;=YK14),YD17-YJ14,IF(AND(YB17&gt;YJ14,YD17&gt;YK14),YK14-YB17,0)))),0)),0)</f>
        <v>　</v>
      </c>
      <c r="YK17" s="857"/>
      <c r="YL17" s="858"/>
      <c r="YM17" s="856" t="str">
        <f>IFERROR(IF(OR(YA17="日",YA17="祝",YA17=0,YF17=""),"　",MAX(IF(AND(YF17&gt;YP14,YH17&gt;YN14),0,IF(AND(YF17&lt;=YP14,YF17&gt;YM14,YH17&gt;YN14),YP14-YF17,IF(AND(YF17&lt;=YP14,YF17&lt;=YM14,YH17&gt;YN14),YP14-YM14,IF(AND(YF17&gt;YM14,YH17&lt;=YN14),YH17-YF17,IF(AND(YF17&lt;=YM14,YH17&lt;=YN14),YH17-YM14,0))))),0)),0)</f>
        <v>　</v>
      </c>
      <c r="YN17" s="857"/>
      <c r="YO17" s="858"/>
      <c r="YP17" s="856" t="str">
        <f>IFERROR(IF(OR(YA17="日",YA17="祝",YA17=0,YF17=0),"　",MAX(IF(AND(YF17&lt;=YP14,YH17&gt;YQ14),YQ14-YP14,IF(YH17&lt;=YQ14,0,IF(AND(YF17&gt;YP14,YH17&gt;YQ14),YQ14-YF17,0))),0)),0)</f>
        <v>　</v>
      </c>
      <c r="YQ17" s="857"/>
      <c r="YR17" s="858"/>
      <c r="YS17" s="856" t="str">
        <f>IFERROR(IF(OR(YA17="日",YA17="祝",YA17=0,YF17=0),"　",MAX(IF(YF17&gt;YS14,YH17-YF17,IF(YF17&lt;=YS14,YH17-YS14,0)),0)),0)</f>
        <v>　</v>
      </c>
      <c r="YT17" s="857"/>
      <c r="YU17" s="858"/>
      <c r="YV17" s="962" t="str">
        <f>IFERROR(IF(OR(YA17="日",YA17="祝",YA17=0,YB17=""),"　",MAX(IF(AND(YB17&lt;=YV14,YD17&gt;YW14),YW14-YV14,IF(AND(YB17&gt;YV14,YD17&lt;=YW14),YD17-YB17,IF(AND(YB17&lt;=YV14,YD17&lt;=YW14),YD17-YV14,IF(AND(YB17&gt;YV14,YD17&gt;YW14),YW14-YB17,0)))),0)),0)</f>
        <v>　</v>
      </c>
      <c r="YW17" s="963"/>
      <c r="YX17" s="964"/>
      <c r="YY17" s="962" t="str">
        <f>IFERROR(IF(OR(YA17="日",YA17="祝",YA17=0,YF17=0),"　",MAX(IF(AND(YF17&gt;ZB14,YH17&gt;YZ14),0,IF(AND(YF17&lt;=ZB14,YF17&gt;YY14,YH17&gt;YZ14),ZB14-YF17,IF(AND(YF17&lt;=ZB14,YF17&lt;=YY14,YH17&gt;YZ14),ZB14-YY14,IF(AND(YF17&gt;YY14,YH17&lt;=YZ14),YH17-YF17,IF(AND(YF17&lt;=YY14,YH17&lt;=YZ14),YH17-YY14,0))))),0)),0)</f>
        <v>　</v>
      </c>
      <c r="YZ17" s="963"/>
      <c r="ZA17" s="964"/>
      <c r="ZB17" s="962" t="str">
        <f>IFERROR(IF(OR(YA17="日",YA17="祝",YA17=0,YF17=0),"　",MAX(IF(AND(YF17&lt;=ZB14,YH17&gt;ZC14),ZC14-ZB14,IF(YH17&lt;=ZC14,0,IF(AND(YF17&gt;ZB14,YH17&gt;ZC14),ZC14-YF17,0))),0)),0)</f>
        <v>　</v>
      </c>
      <c r="ZC17" s="963"/>
      <c r="ZD17" s="964"/>
      <c r="ZE17" s="962" t="str">
        <f t="shared" si="11"/>
        <v>　</v>
      </c>
      <c r="ZF17" s="963"/>
      <c r="ZG17" s="964"/>
      <c r="ZH17" s="859" t="str">
        <f>IF(ZK17="×",TIME(0,0,0),IF(ZU4="非常勤",YJ17,YV17))</f>
        <v>　</v>
      </c>
      <c r="ZI17" s="860"/>
      <c r="ZJ17" s="861"/>
      <c r="ZK17" s="352"/>
      <c r="ZL17" s="859" t="str">
        <f>IF(ZO17="×",TIME(0,0,0),IF(ZU4="非常勤",YM17,YY17))</f>
        <v>　</v>
      </c>
      <c r="ZM17" s="860"/>
      <c r="ZN17" s="861"/>
      <c r="ZO17" s="352"/>
      <c r="ZP17" s="859" t="str">
        <f>IF(ZS17="×",TIME(0,0,0),IF(ZU4="非常勤",YP17,ZB17))</f>
        <v>　</v>
      </c>
      <c r="ZQ17" s="860"/>
      <c r="ZR17" s="861"/>
      <c r="ZS17" s="352"/>
      <c r="ZT17" s="859" t="str">
        <f>IF(ZW17="×",TIME(0,0,0),IF(ZU4="非常勤",YS17,ZE17))</f>
        <v>　</v>
      </c>
      <c r="ZU17" s="860"/>
      <c r="ZV17" s="861"/>
      <c r="ZW17" s="352"/>
      <c r="ZX17" s="956"/>
      <c r="ZY17" s="956"/>
      <c r="ZZ17" s="862"/>
      <c r="AAA17" s="864"/>
      <c r="AAB17" s="863"/>
      <c r="AAC17" s="865"/>
      <c r="AAD17" s="866"/>
      <c r="AAE17" s="866"/>
      <c r="AAF17" s="867"/>
      <c r="AAG17" s="377">
        <f>'[3]別表_個別勤務状況（1～20）'!$A$17</f>
        <v>3</v>
      </c>
      <c r="AAH17" s="378" t="str">
        <f>'[3]別表_個別勤務状況（1～20）'!$B$17</f>
        <v>水</v>
      </c>
      <c r="AAI17" s="854"/>
      <c r="AAJ17" s="855"/>
      <c r="AAK17" s="854"/>
      <c r="AAL17" s="855"/>
      <c r="AAM17" s="854"/>
      <c r="AAN17" s="855"/>
      <c r="AAO17" s="854"/>
      <c r="AAP17" s="855"/>
      <c r="AAQ17" s="856" t="str">
        <f>IFERROR(IF(OR(AAH17="日",AAH17="祝",AAH17=0,AAI17=""),"　",MAX(IF(AND(AAI17&lt;=AAQ14,AAK17&gt;AAR14),AAR14-AAQ14,IF(AND(AAI17&gt;AAQ14,AAK17&lt;=AAR14),AAK17-AAI17,IF(AND(AAI17&lt;=AAQ14,AAK17&lt;=AAR14),AAK17-AAQ14,IF(AND(AAI17&gt;AAQ14,AAK17&gt;AAR14),AAR14-AAI17,0)))),0)),0)</f>
        <v>　</v>
      </c>
      <c r="AAR17" s="857"/>
      <c r="AAS17" s="858"/>
      <c r="AAT17" s="856" t="str">
        <f>IFERROR(IF(OR(AAH17="日",AAH17="祝",AAH17=0,AAM17=""),"　",MAX(IF(AND(AAM17&gt;AAW14,AAO17&gt;AAU14),0,IF(AND(AAM17&lt;=AAW14,AAM17&gt;AAT14,AAO17&gt;AAU14),AAW14-AAM17,IF(AND(AAM17&lt;=AAW14,AAM17&lt;=AAT14,AAO17&gt;AAU14),AAW14-AAT14,IF(AND(AAM17&gt;AAT14,AAO17&lt;=AAU14),AAO17-AAM17,IF(AND(AAM17&lt;=AAT14,AAO17&lt;=AAU14),AAO17-AAT14,0))))),0)),0)</f>
        <v>　</v>
      </c>
      <c r="AAU17" s="857"/>
      <c r="AAV17" s="858"/>
      <c r="AAW17" s="856" t="str">
        <f>IFERROR(IF(OR(AAH17="日",AAH17="祝",AAH17=0,AAM17=0),"　",MAX(IF(AND(AAM17&lt;=AAW14,AAO17&gt;AAX14),AAX14-AAW14,IF(AAO17&lt;=AAX14,0,IF(AND(AAM17&gt;AAW14,AAO17&gt;AAX14),AAX14-AAM17,0))),0)),0)</f>
        <v>　</v>
      </c>
      <c r="AAX17" s="857"/>
      <c r="AAY17" s="858"/>
      <c r="AAZ17" s="856" t="str">
        <f>IFERROR(IF(OR(AAH17="日",AAH17="祝",AAH17=0,AAM17=0),"　",MAX(IF(AAM17&gt;AAZ14,AAO17-AAM17,IF(AAM17&lt;=AAZ14,AAO17-AAZ14,0)),0)),0)</f>
        <v>　</v>
      </c>
      <c r="ABA17" s="857"/>
      <c r="ABB17" s="858"/>
      <c r="ABC17" s="962" t="str">
        <f>IFERROR(IF(OR(AAH17="日",AAH17="祝",AAH17=0,AAI17=""),"　",MAX(IF(AND(AAI17&lt;=ABC14,AAK17&gt;ABD14),ABD14-ABC14,IF(AND(AAI17&gt;ABC14,AAK17&lt;=ABD14),AAK17-AAI17,IF(AND(AAI17&lt;=ABC14,AAK17&lt;=ABD14),AAK17-ABC14,IF(AND(AAI17&gt;ABC14,AAK17&gt;ABD14),ABD14-AAI17,0)))),0)),0)</f>
        <v>　</v>
      </c>
      <c r="ABD17" s="963"/>
      <c r="ABE17" s="964"/>
      <c r="ABF17" s="962" t="str">
        <f>IFERROR(IF(OR(AAH17="日",AAH17="祝",AAH17=0,AAM17=0),"　",MAX(IF(AND(AAM17&gt;ABI14,AAO17&gt;ABG14),0,IF(AND(AAM17&lt;=ABI14,AAM17&gt;ABF14,AAO17&gt;ABG14),ABI14-AAM17,IF(AND(AAM17&lt;=ABI14,AAM17&lt;=ABF14,AAO17&gt;ABG14),ABI14-ABF14,IF(AND(AAM17&gt;ABF14,AAO17&lt;=ABG14),AAO17-AAM17,IF(AND(AAM17&lt;=ABF14,AAO17&lt;=ABG14),AAO17-ABF14,0))))),0)),0)</f>
        <v>　</v>
      </c>
      <c r="ABG17" s="963"/>
      <c r="ABH17" s="964"/>
      <c r="ABI17" s="962" t="str">
        <f>IFERROR(IF(OR(AAH17="日",AAH17="祝",AAH17=0,AAM17=0),"　",MAX(IF(AND(AAM17&lt;=ABI14,AAO17&gt;ABJ14),ABJ14-ABI14,IF(AAO17&lt;=ABJ14,0,IF(AND(AAM17&gt;ABI14,AAO17&gt;ABJ14),ABJ14-AAM17,0))),0)),0)</f>
        <v>　</v>
      </c>
      <c r="ABJ17" s="963"/>
      <c r="ABK17" s="964"/>
      <c r="ABL17" s="962" t="str">
        <f t="shared" si="12"/>
        <v>　</v>
      </c>
      <c r="ABM17" s="963"/>
      <c r="ABN17" s="964"/>
      <c r="ABO17" s="859" t="str">
        <f>IF(ABR17="×",TIME(0,0,0),IF(ACB4="非常勤",AAQ17,ABC17))</f>
        <v>　</v>
      </c>
      <c r="ABP17" s="860"/>
      <c r="ABQ17" s="861"/>
      <c r="ABR17" s="352"/>
      <c r="ABS17" s="859" t="str">
        <f>IF(ABV17="×",TIME(0,0,0),IF(ACB4="非常勤",AAT17,ABF17))</f>
        <v>　</v>
      </c>
      <c r="ABT17" s="860"/>
      <c r="ABU17" s="861"/>
      <c r="ABV17" s="352"/>
      <c r="ABW17" s="859" t="str">
        <f>IF(ABZ17="×",TIME(0,0,0),IF(ACB4="非常勤",AAW17,ABI17))</f>
        <v>　</v>
      </c>
      <c r="ABX17" s="860"/>
      <c r="ABY17" s="861"/>
      <c r="ABZ17" s="352"/>
      <c r="ACA17" s="859" t="str">
        <f>IF(ACD17="×",TIME(0,0,0),IF(ACB4="非常勤",AAZ17,ABL17))</f>
        <v>　</v>
      </c>
      <c r="ACB17" s="860"/>
      <c r="ACC17" s="861"/>
      <c r="ACD17" s="352"/>
      <c r="ACE17" s="956"/>
      <c r="ACF17" s="956"/>
      <c r="ACG17" s="862"/>
      <c r="ACH17" s="864"/>
      <c r="ACI17" s="863"/>
      <c r="ACJ17" s="865"/>
      <c r="ACK17" s="866"/>
      <c r="ACL17" s="866"/>
      <c r="ACM17" s="867"/>
      <c r="ACN17" s="377">
        <f>'[3]別表_個別勤務状況（1～20）'!$A$17</f>
        <v>3</v>
      </c>
      <c r="ACO17" s="378" t="str">
        <f>'[3]別表_個別勤務状況（1～20）'!$B$17</f>
        <v>水</v>
      </c>
      <c r="ACP17" s="854"/>
      <c r="ACQ17" s="855"/>
      <c r="ACR17" s="854"/>
      <c r="ACS17" s="855"/>
      <c r="ACT17" s="854"/>
      <c r="ACU17" s="855"/>
      <c r="ACV17" s="854"/>
      <c r="ACW17" s="855"/>
      <c r="ACX17" s="856" t="str">
        <f>IFERROR(IF(OR(ACO17="日",ACO17="祝",ACO17=0,ACP17=""),"　",MAX(IF(AND(ACP17&lt;=ACX14,ACR17&gt;ACY14),ACY14-ACX14,IF(AND(ACP17&gt;ACX14,ACR17&lt;=ACY14),ACR17-ACP17,IF(AND(ACP17&lt;=ACX14,ACR17&lt;=ACY14),ACR17-ACX14,IF(AND(ACP17&gt;ACX14,ACR17&gt;ACY14),ACY14-ACP17,0)))),0)),0)</f>
        <v>　</v>
      </c>
      <c r="ACY17" s="857"/>
      <c r="ACZ17" s="858"/>
      <c r="ADA17" s="856" t="str">
        <f>IFERROR(IF(OR(ACO17="日",ACO17="祝",ACO17=0,ACT17=""),"　",MAX(IF(AND(ACT17&gt;ADD14,ACV17&gt;ADB14),0,IF(AND(ACT17&lt;=ADD14,ACT17&gt;ADA14,ACV17&gt;ADB14),ADD14-ACT17,IF(AND(ACT17&lt;=ADD14,ACT17&lt;=ADA14,ACV17&gt;ADB14),ADD14-ADA14,IF(AND(ACT17&gt;ADA14,ACV17&lt;=ADB14),ACV17-ACT17,IF(AND(ACT17&lt;=ADA14,ACV17&lt;=ADB14),ACV17-ADA14,0))))),0)),0)</f>
        <v>　</v>
      </c>
      <c r="ADB17" s="857"/>
      <c r="ADC17" s="858"/>
      <c r="ADD17" s="856" t="str">
        <f>IFERROR(IF(OR(ACO17="日",ACO17="祝",ACO17=0,ACT17=0),"　",MAX(IF(AND(ACT17&lt;=ADD14,ACV17&gt;ADE14),ADE14-ADD14,IF(ACV17&lt;=ADE14,0,IF(AND(ACT17&gt;ADD14,ACV17&gt;ADE14),ADE14-ACT17,0))),0)),0)</f>
        <v>　</v>
      </c>
      <c r="ADE17" s="857"/>
      <c r="ADF17" s="858"/>
      <c r="ADG17" s="856" t="str">
        <f>IFERROR(IF(OR(ACO17="日",ACO17="祝",ACO17=0,ACT17=0),"　",MAX(IF(ACT17&gt;ADG14,ACV17-ACT17,IF(ACT17&lt;=ADG14,ACV17-ADG14,0)),0)),0)</f>
        <v>　</v>
      </c>
      <c r="ADH17" s="857"/>
      <c r="ADI17" s="858"/>
      <c r="ADJ17" s="962" t="str">
        <f>IFERROR(IF(OR(ACO17="日",ACO17="祝",ACO17=0,ACP17=""),"　",MAX(IF(AND(ACP17&lt;=ADJ14,ACR17&gt;ADK14),ADK14-ADJ14,IF(AND(ACP17&gt;ADJ14,ACR17&lt;=ADK14),ACR17-ACP17,IF(AND(ACP17&lt;=ADJ14,ACR17&lt;=ADK14),ACR17-ADJ14,IF(AND(ACP17&gt;ADJ14,ACR17&gt;ADK14),ADK14-ACP17,0)))),0)),0)</f>
        <v>　</v>
      </c>
      <c r="ADK17" s="963"/>
      <c r="ADL17" s="964"/>
      <c r="ADM17" s="962" t="str">
        <f>IFERROR(IF(OR(ACO17="日",ACO17="祝",ACO17=0,ACT17=0),"　",MAX(IF(AND(ACT17&gt;ADP14,ACV17&gt;ADN14),0,IF(AND(ACT17&lt;=ADP14,ACT17&gt;ADM14,ACV17&gt;ADN14),ADP14-ACT17,IF(AND(ACT17&lt;=ADP14,ACT17&lt;=ADM14,ACV17&gt;ADN14),ADP14-ADM14,IF(AND(ACT17&gt;ADM14,ACV17&lt;=ADN14),ACV17-ACT17,IF(AND(ACT17&lt;=ADM14,ACV17&lt;=ADN14),ACV17-ADM14,0))))),0)),0)</f>
        <v>　</v>
      </c>
      <c r="ADN17" s="963"/>
      <c r="ADO17" s="964"/>
      <c r="ADP17" s="962" t="str">
        <f>IFERROR(IF(OR(ACO17="日",ACO17="祝",ACO17=0,ACT17=0),"　",MAX(IF(AND(ACT17&lt;=ADP14,ACV17&gt;ADQ14),ADQ14-ADP14,IF(ACV17&lt;=ADQ14,0,IF(AND(ACT17&gt;ADP14,ACV17&gt;ADQ14),ADQ14-ACT17,0))),0)),0)</f>
        <v>　</v>
      </c>
      <c r="ADQ17" s="963"/>
      <c r="ADR17" s="964"/>
      <c r="ADS17" s="962" t="str">
        <f t="shared" si="13"/>
        <v>　</v>
      </c>
      <c r="ADT17" s="963"/>
      <c r="ADU17" s="964"/>
      <c r="ADV17" s="859" t="str">
        <f>IF(ADY17="×",TIME(0,0,0),IF(AEI4="非常勤",ACX17,ADJ17))</f>
        <v>　</v>
      </c>
      <c r="ADW17" s="860"/>
      <c r="ADX17" s="861"/>
      <c r="ADY17" s="352"/>
      <c r="ADZ17" s="859" t="str">
        <f>IF(AEC17="×",TIME(0,0,0),IF(AEI4="非常勤",ADA17,ADM17))</f>
        <v>　</v>
      </c>
      <c r="AEA17" s="860"/>
      <c r="AEB17" s="861"/>
      <c r="AEC17" s="352"/>
      <c r="AED17" s="859" t="str">
        <f>IF(AEG17="×",TIME(0,0,0),IF(AEI4="非常勤",ADD17,ADP17))</f>
        <v>　</v>
      </c>
      <c r="AEE17" s="860"/>
      <c r="AEF17" s="861"/>
      <c r="AEG17" s="352"/>
      <c r="AEH17" s="859" t="str">
        <f>IF(AEK17="×",TIME(0,0,0),IF(AEI4="非常勤",ADG17,ADS17))</f>
        <v>　</v>
      </c>
      <c r="AEI17" s="860"/>
      <c r="AEJ17" s="861"/>
      <c r="AEK17" s="352"/>
      <c r="AEL17" s="956"/>
      <c r="AEM17" s="956"/>
      <c r="AEN17" s="862"/>
      <c r="AEO17" s="864"/>
      <c r="AEP17" s="863"/>
      <c r="AEQ17" s="865"/>
      <c r="AER17" s="866"/>
      <c r="AES17" s="866"/>
      <c r="AET17" s="867"/>
      <c r="AEU17" s="377">
        <f>'[3]別表_個別勤務状況（1～20）'!$A$17</f>
        <v>3</v>
      </c>
      <c r="AEV17" s="378" t="str">
        <f>'[3]別表_個別勤務状況（1～20）'!$B$17</f>
        <v>水</v>
      </c>
      <c r="AEW17" s="854"/>
      <c r="AEX17" s="855"/>
      <c r="AEY17" s="854"/>
      <c r="AEZ17" s="855"/>
      <c r="AFA17" s="854"/>
      <c r="AFB17" s="855"/>
      <c r="AFC17" s="854"/>
      <c r="AFD17" s="855"/>
      <c r="AFE17" s="856" t="str">
        <f>IFERROR(IF(OR(AEV17="日",AEV17="祝",AEV17=0,AEW17=""),"　",MAX(IF(AND(AEW17&lt;=AFE14,AEY17&gt;AFF14),AFF14-AFE14,IF(AND(AEW17&gt;AFE14,AEY17&lt;=AFF14),AEY17-AEW17,IF(AND(AEW17&lt;=AFE14,AEY17&lt;=AFF14),AEY17-AFE14,IF(AND(AEW17&gt;AFE14,AEY17&gt;AFF14),AFF14-AEW17,0)))),0)),0)</f>
        <v>　</v>
      </c>
      <c r="AFF17" s="857"/>
      <c r="AFG17" s="858"/>
      <c r="AFH17" s="856" t="str">
        <f>IFERROR(IF(OR(AEV17="日",AEV17="祝",AEV17=0,AFA17=""),"　",MAX(IF(AND(AFA17&gt;AFK14,AFC17&gt;AFI14),0,IF(AND(AFA17&lt;=AFK14,AFA17&gt;AFH14,AFC17&gt;AFI14),AFK14-AFA17,IF(AND(AFA17&lt;=AFK14,AFA17&lt;=AFH14,AFC17&gt;AFI14),AFK14-AFH14,IF(AND(AFA17&gt;AFH14,AFC17&lt;=AFI14),AFC17-AFA17,IF(AND(AFA17&lt;=AFH14,AFC17&lt;=AFI14),AFC17-AFH14,0))))),0)),0)</f>
        <v>　</v>
      </c>
      <c r="AFI17" s="857"/>
      <c r="AFJ17" s="858"/>
      <c r="AFK17" s="856" t="str">
        <f>IFERROR(IF(OR(AEV17="日",AEV17="祝",AEV17=0,AFA17=0),"　",MAX(IF(AND(AFA17&lt;=AFK14,AFC17&gt;AFL14),AFL14-AFK14,IF(AFC17&lt;=AFL14,0,IF(AND(AFA17&gt;AFK14,AFC17&gt;AFL14),AFL14-AFA17,0))),0)),0)</f>
        <v>　</v>
      </c>
      <c r="AFL17" s="857"/>
      <c r="AFM17" s="858"/>
      <c r="AFN17" s="856" t="str">
        <f>IFERROR(IF(OR(AEV17="日",AEV17="祝",AEV17=0,AFA17=0),"　",MAX(IF(AFA17&gt;AFN14,AFC17-AFA17,IF(AFA17&lt;=AFN14,AFC17-AFN14,0)),0)),0)</f>
        <v>　</v>
      </c>
      <c r="AFO17" s="857"/>
      <c r="AFP17" s="858"/>
      <c r="AFQ17" s="962" t="str">
        <f>IFERROR(IF(OR(AEV17="日",AEV17="祝",AEV17=0,AEW17=""),"　",MAX(IF(AND(AEW17&lt;=AFQ14,AEY17&gt;AFR14),AFR14-AFQ14,IF(AND(AEW17&gt;AFQ14,AEY17&lt;=AFR14),AEY17-AEW17,IF(AND(AEW17&lt;=AFQ14,AEY17&lt;=AFR14),AEY17-AFQ14,IF(AND(AEW17&gt;AFQ14,AEY17&gt;AFR14),AFR14-AEW17,0)))),0)),0)</f>
        <v>　</v>
      </c>
      <c r="AFR17" s="963"/>
      <c r="AFS17" s="964"/>
      <c r="AFT17" s="962" t="str">
        <f>IFERROR(IF(OR(AEV17="日",AEV17="祝",AEV17=0,AFA17=0),"　",MAX(IF(AND(AFA17&gt;AFW14,AFC17&gt;AFU14),0,IF(AND(AFA17&lt;=AFW14,AFA17&gt;AFT14,AFC17&gt;AFU14),AFW14-AFA17,IF(AND(AFA17&lt;=AFW14,AFA17&lt;=AFT14,AFC17&gt;AFU14),AFW14-AFT14,IF(AND(AFA17&gt;AFT14,AFC17&lt;=AFU14),AFC17-AFA17,IF(AND(AFA17&lt;=AFT14,AFC17&lt;=AFU14),AFC17-AFT14,0))))),0)),0)</f>
        <v>　</v>
      </c>
      <c r="AFU17" s="963"/>
      <c r="AFV17" s="964"/>
      <c r="AFW17" s="962" t="str">
        <f>IFERROR(IF(OR(AEV17="日",AEV17="祝",AEV17=0,AFA17=0),"　",MAX(IF(AND(AFA17&lt;=AFW14,AFC17&gt;AFX14),AFX14-AFW14,IF(AFC17&lt;=AFX14,0,IF(AND(AFA17&gt;AFW14,AFC17&gt;AFX14),AFX14-AFA17,0))),0)),0)</f>
        <v>　</v>
      </c>
      <c r="AFX17" s="963"/>
      <c r="AFY17" s="964"/>
      <c r="AFZ17" s="962" t="str">
        <f t="shared" si="14"/>
        <v>　</v>
      </c>
      <c r="AGA17" s="963"/>
      <c r="AGB17" s="964"/>
      <c r="AGC17" s="859" t="str">
        <f>IF(AGF17="×",TIME(0,0,0),IF(AGP4="非常勤",AFE17,AFQ17))</f>
        <v>　</v>
      </c>
      <c r="AGD17" s="860"/>
      <c r="AGE17" s="861"/>
      <c r="AGF17" s="352"/>
      <c r="AGG17" s="859" t="str">
        <f>IF(AGJ17="×",TIME(0,0,0),IF(AGP4="非常勤",AFH17,AFT17))</f>
        <v>　</v>
      </c>
      <c r="AGH17" s="860"/>
      <c r="AGI17" s="861"/>
      <c r="AGJ17" s="352"/>
      <c r="AGK17" s="859" t="str">
        <f>IF(AGN17="×",TIME(0,0,0),IF(AGP4="非常勤",AFK17,AFW17))</f>
        <v>　</v>
      </c>
      <c r="AGL17" s="860"/>
      <c r="AGM17" s="861"/>
      <c r="AGN17" s="352"/>
      <c r="AGO17" s="859" t="str">
        <f>IF(AGR17="×",TIME(0,0,0),IF(AGP4="非常勤",AFN17,AFZ17))</f>
        <v>　</v>
      </c>
      <c r="AGP17" s="860"/>
      <c r="AGQ17" s="861"/>
      <c r="AGR17" s="352"/>
      <c r="AGS17" s="956"/>
      <c r="AGT17" s="956"/>
      <c r="AGU17" s="862"/>
      <c r="AGV17" s="864"/>
      <c r="AGW17" s="863"/>
      <c r="AGX17" s="865"/>
      <c r="AGY17" s="866"/>
      <c r="AGZ17" s="866"/>
      <c r="AHA17" s="867"/>
      <c r="AHB17" s="377">
        <f>'[3]別表_個別勤務状況（1～20）'!$A$17</f>
        <v>3</v>
      </c>
      <c r="AHC17" s="378" t="str">
        <f>'[3]別表_個別勤務状況（1～20）'!$B$17</f>
        <v>水</v>
      </c>
      <c r="AHD17" s="854"/>
      <c r="AHE17" s="855"/>
      <c r="AHF17" s="854"/>
      <c r="AHG17" s="855"/>
      <c r="AHH17" s="854"/>
      <c r="AHI17" s="855"/>
      <c r="AHJ17" s="854"/>
      <c r="AHK17" s="855"/>
      <c r="AHL17" s="856" t="str">
        <f>IFERROR(IF(OR(AHC17="日",AHC17="祝",AHC17=0,AHD17=""),"　",MAX(IF(AND(AHD17&lt;=AHL14,AHF17&gt;AHM14),AHM14-AHL14,IF(AND(AHD17&gt;AHL14,AHF17&lt;=AHM14),AHF17-AHD17,IF(AND(AHD17&lt;=AHL14,AHF17&lt;=AHM14),AHF17-AHL14,IF(AND(AHD17&gt;AHL14,AHF17&gt;AHM14),AHM14-AHD17,0)))),0)),0)</f>
        <v>　</v>
      </c>
      <c r="AHM17" s="857"/>
      <c r="AHN17" s="858"/>
      <c r="AHO17" s="856" t="str">
        <f>IFERROR(IF(OR(AHC17="日",AHC17="祝",AHC17=0,AHH17=""),"　",MAX(IF(AND(AHH17&gt;AHR14,AHJ17&gt;AHP14),0,IF(AND(AHH17&lt;=AHR14,AHH17&gt;AHO14,AHJ17&gt;AHP14),AHR14-AHH17,IF(AND(AHH17&lt;=AHR14,AHH17&lt;=AHO14,AHJ17&gt;AHP14),AHR14-AHO14,IF(AND(AHH17&gt;AHO14,AHJ17&lt;=AHP14),AHJ17-AHH17,IF(AND(AHH17&lt;=AHO14,AHJ17&lt;=AHP14),AHJ17-AHO14,0))))),0)),0)</f>
        <v>　</v>
      </c>
      <c r="AHP17" s="857"/>
      <c r="AHQ17" s="858"/>
      <c r="AHR17" s="856" t="str">
        <f>IFERROR(IF(OR(AHC17="日",AHC17="祝",AHC17=0,AHH17=0),"　",MAX(IF(AND(AHH17&lt;=AHR14,AHJ17&gt;AHS14),AHS14-AHR14,IF(AHJ17&lt;=AHS14,0,IF(AND(AHH17&gt;AHR14,AHJ17&gt;AHS14),AHS14-AHH17,0))),0)),0)</f>
        <v>　</v>
      </c>
      <c r="AHS17" s="857"/>
      <c r="AHT17" s="858"/>
      <c r="AHU17" s="856" t="str">
        <f>IFERROR(IF(OR(AHC17="日",AHC17="祝",AHC17=0,AHH17=0),"　",MAX(IF(AHH17&gt;AHU14,AHJ17-AHH17,IF(AHH17&lt;=AHU14,AHJ17-AHU14,0)),0)),0)</f>
        <v>　</v>
      </c>
      <c r="AHV17" s="857"/>
      <c r="AHW17" s="858"/>
      <c r="AHX17" s="962" t="str">
        <f>IFERROR(IF(OR(AHC17="日",AHC17="祝",AHC17=0,AHD17=""),"　",MAX(IF(AND(AHD17&lt;=AHX14,AHF17&gt;AHY14),AHY14-AHX14,IF(AND(AHD17&gt;AHX14,AHF17&lt;=AHY14),AHF17-AHD17,IF(AND(AHD17&lt;=AHX14,AHF17&lt;=AHY14),AHF17-AHX14,IF(AND(AHD17&gt;AHX14,AHF17&gt;AHY14),AHY14-AHD17,0)))),0)),0)</f>
        <v>　</v>
      </c>
      <c r="AHY17" s="963"/>
      <c r="AHZ17" s="964"/>
      <c r="AIA17" s="962" t="str">
        <f>IFERROR(IF(OR(AHC17="日",AHC17="祝",AHC17=0,AHH17=0),"　",MAX(IF(AND(AHH17&gt;AID14,AHJ17&gt;AIB14),0,IF(AND(AHH17&lt;=AID14,AHH17&gt;AIA14,AHJ17&gt;AIB14),AID14-AHH17,IF(AND(AHH17&lt;=AID14,AHH17&lt;=AIA14,AHJ17&gt;AIB14),AID14-AIA14,IF(AND(AHH17&gt;AIA14,AHJ17&lt;=AIB14),AHJ17-AHH17,IF(AND(AHH17&lt;=AIA14,AHJ17&lt;=AIB14),AHJ17-AIA14,0))))),0)),0)</f>
        <v>　</v>
      </c>
      <c r="AIB17" s="963"/>
      <c r="AIC17" s="964"/>
      <c r="AID17" s="962" t="str">
        <f>IFERROR(IF(OR(AHC17="日",AHC17="祝",AHC17=0,AHH17=0),"　",MAX(IF(AND(AHH17&lt;=AID14,AHJ17&gt;AIE14),AIE14-AID14,IF(AHJ17&lt;=AIE14,0,IF(AND(AHH17&gt;AID14,AHJ17&gt;AIE14),AIE14-AHH17,0))),0)),0)</f>
        <v>　</v>
      </c>
      <c r="AIE17" s="963"/>
      <c r="AIF17" s="964"/>
      <c r="AIG17" s="962" t="str">
        <f t="shared" si="15"/>
        <v>　</v>
      </c>
      <c r="AIH17" s="963"/>
      <c r="AII17" s="964"/>
      <c r="AIJ17" s="859" t="str">
        <f>IF(AIM17="×",TIME(0,0,0),IF(AIW4="非常勤",AHL17,AHX17))</f>
        <v>　</v>
      </c>
      <c r="AIK17" s="860"/>
      <c r="AIL17" s="861"/>
      <c r="AIM17" s="352"/>
      <c r="AIN17" s="859" t="str">
        <f>IF(AIQ17="×",TIME(0,0,0),IF(AIW4="非常勤",AHO17,AIA17))</f>
        <v>　</v>
      </c>
      <c r="AIO17" s="860"/>
      <c r="AIP17" s="861"/>
      <c r="AIQ17" s="352"/>
      <c r="AIR17" s="859" t="str">
        <f>IF(AIU17="×",TIME(0,0,0),IF(AIW4="非常勤",AHR17,AID17))</f>
        <v>　</v>
      </c>
      <c r="AIS17" s="860"/>
      <c r="AIT17" s="861"/>
      <c r="AIU17" s="352"/>
      <c r="AIV17" s="859" t="str">
        <f>IF(AIY17="×",TIME(0,0,0),IF(AIW4="非常勤",AHU17,AIG17))</f>
        <v>　</v>
      </c>
      <c r="AIW17" s="860"/>
      <c r="AIX17" s="861"/>
      <c r="AIY17" s="352"/>
      <c r="AIZ17" s="956"/>
      <c r="AJA17" s="956"/>
      <c r="AJB17" s="862"/>
      <c r="AJC17" s="864"/>
      <c r="AJD17" s="863"/>
      <c r="AJE17" s="865"/>
      <c r="AJF17" s="866"/>
      <c r="AJG17" s="866"/>
      <c r="AJH17" s="867"/>
      <c r="AJI17" s="377">
        <f>'[3]別表_個別勤務状況（1～20）'!$A$17</f>
        <v>3</v>
      </c>
      <c r="AJJ17" s="378" t="str">
        <f>'[3]別表_個別勤務状況（1～20）'!$B$17</f>
        <v>水</v>
      </c>
      <c r="AJK17" s="854"/>
      <c r="AJL17" s="855"/>
      <c r="AJM17" s="854"/>
      <c r="AJN17" s="855"/>
      <c r="AJO17" s="854"/>
      <c r="AJP17" s="855"/>
      <c r="AJQ17" s="854"/>
      <c r="AJR17" s="855"/>
      <c r="AJS17" s="856" t="str">
        <f>IFERROR(IF(OR(AJJ17="日",AJJ17="祝",AJJ17=0,AJK17=""),"　",MAX(IF(AND(AJK17&lt;=AJS14,AJM17&gt;AJT14),AJT14-AJS14,IF(AND(AJK17&gt;AJS14,AJM17&lt;=AJT14),AJM17-AJK17,IF(AND(AJK17&lt;=AJS14,AJM17&lt;=AJT14),AJM17-AJS14,IF(AND(AJK17&gt;AJS14,AJM17&gt;AJT14),AJT14-AJK17,0)))),0)),0)</f>
        <v>　</v>
      </c>
      <c r="AJT17" s="857"/>
      <c r="AJU17" s="858"/>
      <c r="AJV17" s="856" t="str">
        <f>IFERROR(IF(OR(AJJ17="日",AJJ17="祝",AJJ17=0,AJO17=""),"　",MAX(IF(AND(AJO17&gt;AJY14,AJQ17&gt;AJW14),0,IF(AND(AJO17&lt;=AJY14,AJO17&gt;AJV14,AJQ17&gt;AJW14),AJY14-AJO17,IF(AND(AJO17&lt;=AJY14,AJO17&lt;=AJV14,AJQ17&gt;AJW14),AJY14-AJV14,IF(AND(AJO17&gt;AJV14,AJQ17&lt;=AJW14),AJQ17-AJO17,IF(AND(AJO17&lt;=AJV14,AJQ17&lt;=AJW14),AJQ17-AJV14,0))))),0)),0)</f>
        <v>　</v>
      </c>
      <c r="AJW17" s="857"/>
      <c r="AJX17" s="858"/>
      <c r="AJY17" s="856" t="str">
        <f>IFERROR(IF(OR(AJJ17="日",AJJ17="祝",AJJ17=0,AJO17=0),"　",MAX(IF(AND(AJO17&lt;=AJY14,AJQ17&gt;AJZ14),AJZ14-AJY14,IF(AJQ17&lt;=AJZ14,0,IF(AND(AJO17&gt;AJY14,AJQ17&gt;AJZ14),AJZ14-AJO17,0))),0)),0)</f>
        <v>　</v>
      </c>
      <c r="AJZ17" s="857"/>
      <c r="AKA17" s="858"/>
      <c r="AKB17" s="856" t="str">
        <f>IFERROR(IF(OR(AJJ17="日",AJJ17="祝",AJJ17=0,AJO17=0),"　",MAX(IF(AJO17&gt;AKB14,AJQ17-AJO17,IF(AJO17&lt;=AKB14,AJQ17-AKB14,0)),0)),0)</f>
        <v>　</v>
      </c>
      <c r="AKC17" s="857"/>
      <c r="AKD17" s="858"/>
      <c r="AKE17" s="962" t="str">
        <f>IFERROR(IF(OR(AJJ17="日",AJJ17="祝",AJJ17=0,AJK17=""),"　",MAX(IF(AND(AJK17&lt;=AKE14,AJM17&gt;AKF14),AKF14-AKE14,IF(AND(AJK17&gt;AKE14,AJM17&lt;=AKF14),AJM17-AJK17,IF(AND(AJK17&lt;=AKE14,AJM17&lt;=AKF14),AJM17-AKE14,IF(AND(AJK17&gt;AKE14,AJM17&gt;AKF14),AKF14-AJK17,0)))),0)),0)</f>
        <v>　</v>
      </c>
      <c r="AKF17" s="963"/>
      <c r="AKG17" s="964"/>
      <c r="AKH17" s="962" t="str">
        <f>IFERROR(IF(OR(AJJ17="日",AJJ17="祝",AJJ17=0,AJO17=0),"　",MAX(IF(AND(AJO17&gt;AKK14,AJQ17&gt;AKI14),0,IF(AND(AJO17&lt;=AKK14,AJO17&gt;AKH14,AJQ17&gt;AKI14),AKK14-AJO17,IF(AND(AJO17&lt;=AKK14,AJO17&lt;=AKH14,AJQ17&gt;AKI14),AKK14-AKH14,IF(AND(AJO17&gt;AKH14,AJQ17&lt;=AKI14),AJQ17-AJO17,IF(AND(AJO17&lt;=AKH14,AJQ17&lt;=AKI14),AJQ17-AKH14,0))))),0)),0)</f>
        <v>　</v>
      </c>
      <c r="AKI17" s="963"/>
      <c r="AKJ17" s="964"/>
      <c r="AKK17" s="962" t="str">
        <f>IFERROR(IF(OR(AJJ17="日",AJJ17="祝",AJJ17=0,AJO17=0),"　",MAX(IF(AND(AJO17&lt;=AKK14,AJQ17&gt;AKL14),AKL14-AKK14,IF(AJQ17&lt;=AKL14,0,IF(AND(AJO17&gt;AKK14,AJQ17&gt;AKL14),AKL14-AJO17,0))),0)),0)</f>
        <v>　</v>
      </c>
      <c r="AKL17" s="963"/>
      <c r="AKM17" s="964"/>
      <c r="AKN17" s="962" t="str">
        <f t="shared" si="16"/>
        <v>　</v>
      </c>
      <c r="AKO17" s="963"/>
      <c r="AKP17" s="964"/>
      <c r="AKQ17" s="859" t="str">
        <f>IF(AKT17="×",TIME(0,0,0),IF(ALD4="非常勤",AJS17,AKE17))</f>
        <v>　</v>
      </c>
      <c r="AKR17" s="860"/>
      <c r="AKS17" s="861"/>
      <c r="AKT17" s="352"/>
      <c r="AKU17" s="859" t="str">
        <f>IF(AKX17="×",TIME(0,0,0),IF(ALD4="非常勤",AJV17,AKH17))</f>
        <v>　</v>
      </c>
      <c r="AKV17" s="860"/>
      <c r="AKW17" s="861"/>
      <c r="AKX17" s="352"/>
      <c r="AKY17" s="859" t="str">
        <f>IF(ALB17="×",TIME(0,0,0),IF(ALD4="非常勤",AJY17,AKK17))</f>
        <v>　</v>
      </c>
      <c r="AKZ17" s="860"/>
      <c r="ALA17" s="861"/>
      <c r="ALB17" s="352"/>
      <c r="ALC17" s="859" t="str">
        <f>IF(ALF17="×",TIME(0,0,0),IF(ALD4="非常勤",AKB17,AKN17))</f>
        <v>　</v>
      </c>
      <c r="ALD17" s="860"/>
      <c r="ALE17" s="861"/>
      <c r="ALF17" s="352"/>
      <c r="ALG17" s="956"/>
      <c r="ALH17" s="956"/>
      <c r="ALI17" s="862"/>
      <c r="ALJ17" s="864"/>
      <c r="ALK17" s="863"/>
      <c r="ALL17" s="865"/>
      <c r="ALM17" s="866"/>
      <c r="ALN17" s="866"/>
      <c r="ALO17" s="867"/>
      <c r="ALP17" s="377">
        <f>'[3]別表_個別勤務状況（1～20）'!$A$17</f>
        <v>3</v>
      </c>
      <c r="ALQ17" s="378" t="str">
        <f>'[3]別表_個別勤務状況（1～20）'!$B$17</f>
        <v>水</v>
      </c>
      <c r="ALR17" s="854"/>
      <c r="ALS17" s="855"/>
      <c r="ALT17" s="854"/>
      <c r="ALU17" s="855"/>
      <c r="ALV17" s="854"/>
      <c r="ALW17" s="855"/>
      <c r="ALX17" s="854"/>
      <c r="ALY17" s="855"/>
      <c r="ALZ17" s="856" t="str">
        <f>IFERROR(IF(OR(ALQ17="日",ALQ17="祝",ALQ17=0,ALR17=""),"　",MAX(IF(AND(ALR17&lt;=ALZ14,ALT17&gt;AMA14),AMA14-ALZ14,IF(AND(ALR17&gt;ALZ14,ALT17&lt;=AMA14),ALT17-ALR17,IF(AND(ALR17&lt;=ALZ14,ALT17&lt;=AMA14),ALT17-ALZ14,IF(AND(ALR17&gt;ALZ14,ALT17&gt;AMA14),AMA14-ALR17,0)))),0)),0)</f>
        <v>　</v>
      </c>
      <c r="AMA17" s="857"/>
      <c r="AMB17" s="858"/>
      <c r="AMC17" s="856" t="str">
        <f>IFERROR(IF(OR(ALQ17="日",ALQ17="祝",ALQ17=0,ALV17=""),"　",MAX(IF(AND(ALV17&gt;AMF14,ALX17&gt;AMD14),0,IF(AND(ALV17&lt;=AMF14,ALV17&gt;AMC14,ALX17&gt;AMD14),AMF14-ALV17,IF(AND(ALV17&lt;=AMF14,ALV17&lt;=AMC14,ALX17&gt;AMD14),AMF14-AMC14,IF(AND(ALV17&gt;AMC14,ALX17&lt;=AMD14),ALX17-ALV17,IF(AND(ALV17&lt;=AMC14,ALX17&lt;=AMD14),ALX17-AMC14,0))))),0)),0)</f>
        <v>　</v>
      </c>
      <c r="AMD17" s="857"/>
      <c r="AME17" s="858"/>
      <c r="AMF17" s="856" t="str">
        <f>IFERROR(IF(OR(ALQ17="日",ALQ17="祝",ALQ17=0,ALV17=0),"　",MAX(IF(AND(ALV17&lt;=AMF14,ALX17&gt;AMG14),AMG14-AMF14,IF(ALX17&lt;=AMG14,0,IF(AND(ALV17&gt;AMF14,ALX17&gt;AMG14),AMG14-ALV17,0))),0)),0)</f>
        <v>　</v>
      </c>
      <c r="AMG17" s="857"/>
      <c r="AMH17" s="858"/>
      <c r="AMI17" s="856" t="str">
        <f>IFERROR(IF(OR(ALQ17="日",ALQ17="祝",ALQ17=0,ALV17=0),"　",MAX(IF(ALV17&gt;AMI14,ALX17-ALV17,IF(ALV17&lt;=AMI14,ALX17-AMI14,0)),0)),0)</f>
        <v>　</v>
      </c>
      <c r="AMJ17" s="857"/>
      <c r="AMK17" s="858"/>
      <c r="AML17" s="962" t="str">
        <f>IFERROR(IF(OR(ALQ17="日",ALQ17="祝",ALQ17=0,ALR17=""),"　",MAX(IF(AND(ALR17&lt;=AML14,ALT17&gt;AMM14),AMM14-AML14,IF(AND(ALR17&gt;AML14,ALT17&lt;=AMM14),ALT17-ALR17,IF(AND(ALR17&lt;=AML14,ALT17&lt;=AMM14),ALT17-AML14,IF(AND(ALR17&gt;AML14,ALT17&gt;AMM14),AMM14-ALR17,0)))),0)),0)</f>
        <v>　</v>
      </c>
      <c r="AMM17" s="963"/>
      <c r="AMN17" s="964"/>
      <c r="AMO17" s="962" t="str">
        <f>IFERROR(IF(OR(ALQ17="日",ALQ17="祝",ALQ17=0,ALV17=0),"　",MAX(IF(AND(ALV17&gt;AMR14,ALX17&gt;AMP14),0,IF(AND(ALV17&lt;=AMR14,ALV17&gt;AMO14,ALX17&gt;AMP14),AMR14-ALV17,IF(AND(ALV17&lt;=AMR14,ALV17&lt;=AMO14,ALX17&gt;AMP14),AMR14-AMO14,IF(AND(ALV17&gt;AMO14,ALX17&lt;=AMP14),ALX17-ALV17,IF(AND(ALV17&lt;=AMO14,ALX17&lt;=AMP14),ALX17-AMO14,0))))),0)),0)</f>
        <v>　</v>
      </c>
      <c r="AMP17" s="963"/>
      <c r="AMQ17" s="964"/>
      <c r="AMR17" s="962" t="str">
        <f>IFERROR(IF(OR(ALQ17="日",ALQ17="祝",ALQ17=0,ALV17=0),"　",MAX(IF(AND(ALV17&lt;=AMR14,ALX17&gt;AMS14),AMS14-AMR14,IF(ALX17&lt;=AMS14,0,IF(AND(ALV17&gt;AMR14,ALX17&gt;AMS14),AMS14-ALV17,0))),0)),0)</f>
        <v>　</v>
      </c>
      <c r="AMS17" s="963"/>
      <c r="AMT17" s="964"/>
      <c r="AMU17" s="962" t="str">
        <f t="shared" si="17"/>
        <v>　</v>
      </c>
      <c r="AMV17" s="963"/>
      <c r="AMW17" s="964"/>
      <c r="AMX17" s="859" t="str">
        <f>IF(ANA17="×",TIME(0,0,0),IF(ANK4="非常勤",ALZ17,AML17))</f>
        <v>　</v>
      </c>
      <c r="AMY17" s="860"/>
      <c r="AMZ17" s="861"/>
      <c r="ANA17" s="352"/>
      <c r="ANB17" s="859" t="str">
        <f>IF(ANE17="×",TIME(0,0,0),IF(ANK4="非常勤",AMC17,AMO17))</f>
        <v>　</v>
      </c>
      <c r="ANC17" s="860"/>
      <c r="AND17" s="861"/>
      <c r="ANE17" s="352"/>
      <c r="ANF17" s="859" t="str">
        <f>IF(ANI17="×",TIME(0,0,0),IF(ANK4="非常勤",AMF17,AMR17))</f>
        <v>　</v>
      </c>
      <c r="ANG17" s="860"/>
      <c r="ANH17" s="861"/>
      <c r="ANI17" s="352"/>
      <c r="ANJ17" s="859" t="str">
        <f>IF(ANM17="×",TIME(0,0,0),IF(ANK4="非常勤",AMI17,AMU17))</f>
        <v>　</v>
      </c>
      <c r="ANK17" s="860"/>
      <c r="ANL17" s="861"/>
      <c r="ANM17" s="352"/>
      <c r="ANN17" s="956"/>
      <c r="ANO17" s="956"/>
      <c r="ANP17" s="862"/>
      <c r="ANQ17" s="864"/>
      <c r="ANR17" s="863"/>
      <c r="ANS17" s="865"/>
      <c r="ANT17" s="866"/>
      <c r="ANU17" s="866"/>
      <c r="ANV17" s="867"/>
      <c r="ANW17" s="377">
        <f>'[3]別表_個別勤務状況（1～20）'!$A$17</f>
        <v>3</v>
      </c>
      <c r="ANX17" s="378" t="str">
        <f>'[3]別表_個別勤務状況（1～20）'!$B$17</f>
        <v>水</v>
      </c>
      <c r="ANY17" s="854"/>
      <c r="ANZ17" s="855"/>
      <c r="AOA17" s="854"/>
      <c r="AOB17" s="855"/>
      <c r="AOC17" s="854"/>
      <c r="AOD17" s="855"/>
      <c r="AOE17" s="854"/>
      <c r="AOF17" s="855"/>
      <c r="AOG17" s="856" t="str">
        <f>IFERROR(IF(OR(ANX17="日",ANX17="祝",ANX17=0,ANY17=""),"　",MAX(IF(AND(ANY17&lt;=AOG14,AOA17&gt;AOH14),AOH14-AOG14,IF(AND(ANY17&gt;AOG14,AOA17&lt;=AOH14),AOA17-ANY17,IF(AND(ANY17&lt;=AOG14,AOA17&lt;=AOH14),AOA17-AOG14,IF(AND(ANY17&gt;AOG14,AOA17&gt;AOH14),AOH14-ANY17,0)))),0)),0)</f>
        <v>　</v>
      </c>
      <c r="AOH17" s="857"/>
      <c r="AOI17" s="858"/>
      <c r="AOJ17" s="856" t="str">
        <f>IFERROR(IF(OR(ANX17="日",ANX17="祝",ANX17=0,AOC17=""),"　",MAX(IF(AND(AOC17&gt;AOM14,AOE17&gt;AOK14),0,IF(AND(AOC17&lt;=AOM14,AOC17&gt;AOJ14,AOE17&gt;AOK14),AOM14-AOC17,IF(AND(AOC17&lt;=AOM14,AOC17&lt;=AOJ14,AOE17&gt;AOK14),AOM14-AOJ14,IF(AND(AOC17&gt;AOJ14,AOE17&lt;=AOK14),AOE17-AOC17,IF(AND(AOC17&lt;=AOJ14,AOE17&lt;=AOK14),AOE17-AOJ14,0))))),0)),0)</f>
        <v>　</v>
      </c>
      <c r="AOK17" s="857"/>
      <c r="AOL17" s="858"/>
      <c r="AOM17" s="856" t="str">
        <f>IFERROR(IF(OR(ANX17="日",ANX17="祝",ANX17=0,AOC17=0),"　",MAX(IF(AND(AOC17&lt;=AOM14,AOE17&gt;AON14),AON14-AOM14,IF(AOE17&lt;=AON14,0,IF(AND(AOC17&gt;AOM14,AOE17&gt;AON14),AON14-AOC17,0))),0)),0)</f>
        <v>　</v>
      </c>
      <c r="AON17" s="857"/>
      <c r="AOO17" s="858"/>
      <c r="AOP17" s="856" t="str">
        <f>IFERROR(IF(OR(ANX17="日",ANX17="祝",ANX17=0,AOC17=0),"　",MAX(IF(AOC17&gt;AOP14,AOE17-AOC17,IF(AOC17&lt;=AOP14,AOE17-AOP14,0)),0)),0)</f>
        <v>　</v>
      </c>
      <c r="AOQ17" s="857"/>
      <c r="AOR17" s="858"/>
      <c r="AOS17" s="962" t="str">
        <f>IFERROR(IF(OR(ANX17="日",ANX17="祝",ANX17=0,ANY17=""),"　",MAX(IF(AND(ANY17&lt;=AOS14,AOA17&gt;AOT14),AOT14-AOS14,IF(AND(ANY17&gt;AOS14,AOA17&lt;=AOT14),AOA17-ANY17,IF(AND(ANY17&lt;=AOS14,AOA17&lt;=AOT14),AOA17-AOS14,IF(AND(ANY17&gt;AOS14,AOA17&gt;AOT14),AOT14-ANY17,0)))),0)),0)</f>
        <v>　</v>
      </c>
      <c r="AOT17" s="963"/>
      <c r="AOU17" s="964"/>
      <c r="AOV17" s="962" t="str">
        <f>IFERROR(IF(OR(ANX17="日",ANX17="祝",ANX17=0,AOC17=0),"　",MAX(IF(AND(AOC17&gt;AOY14,AOE17&gt;AOW14),0,IF(AND(AOC17&lt;=AOY14,AOC17&gt;AOV14,AOE17&gt;AOW14),AOY14-AOC17,IF(AND(AOC17&lt;=AOY14,AOC17&lt;=AOV14,AOE17&gt;AOW14),AOY14-AOV14,IF(AND(AOC17&gt;AOV14,AOE17&lt;=AOW14),AOE17-AOC17,IF(AND(AOC17&lt;=AOV14,AOE17&lt;=AOW14),AOE17-AOV14,0))))),0)),0)</f>
        <v>　</v>
      </c>
      <c r="AOW17" s="963"/>
      <c r="AOX17" s="964"/>
      <c r="AOY17" s="962" t="str">
        <f>IFERROR(IF(OR(ANX17="日",ANX17="祝",ANX17=0,AOC17=0),"　",MAX(IF(AND(AOC17&lt;=AOY14,AOE17&gt;AOZ14),AOZ14-AOY14,IF(AOE17&lt;=AOZ14,0,IF(AND(AOC17&gt;AOY14,AOE17&gt;AOZ14),AOZ14-AOC17,0))),0)),0)</f>
        <v>　</v>
      </c>
      <c r="AOZ17" s="963"/>
      <c r="APA17" s="964"/>
      <c r="APB17" s="962" t="str">
        <f t="shared" si="18"/>
        <v>　</v>
      </c>
      <c r="APC17" s="963"/>
      <c r="APD17" s="964"/>
      <c r="APE17" s="859" t="str">
        <f>IF(APH17="×",TIME(0,0,0),IF(APR4="非常勤",AOG17,AOS17))</f>
        <v>　</v>
      </c>
      <c r="APF17" s="860"/>
      <c r="APG17" s="861"/>
      <c r="APH17" s="352"/>
      <c r="API17" s="859" t="str">
        <f>IF(APL17="×",TIME(0,0,0),IF(APR4="非常勤",AOJ17,AOV17))</f>
        <v>　</v>
      </c>
      <c r="APJ17" s="860"/>
      <c r="APK17" s="861"/>
      <c r="APL17" s="352"/>
      <c r="APM17" s="859" t="str">
        <f>IF(APP17="×",TIME(0,0,0),IF(APR4="非常勤",AOM17,AOY17))</f>
        <v>　</v>
      </c>
      <c r="APN17" s="860"/>
      <c r="APO17" s="861"/>
      <c r="APP17" s="352"/>
      <c r="APQ17" s="859" t="str">
        <f>IF(APT17="×",TIME(0,0,0),IF(APR4="非常勤",AOP17,APB17))</f>
        <v>　</v>
      </c>
      <c r="APR17" s="860"/>
      <c r="APS17" s="861"/>
      <c r="APT17" s="352"/>
      <c r="APU17" s="956"/>
      <c r="APV17" s="956"/>
      <c r="APW17" s="862"/>
      <c r="APX17" s="864"/>
      <c r="APY17" s="863"/>
      <c r="APZ17" s="865"/>
      <c r="AQA17" s="866"/>
      <c r="AQB17" s="866"/>
      <c r="AQC17" s="867"/>
      <c r="AQD17" s="377">
        <f>'[3]別表_個別勤務状況（1～20）'!$A$17</f>
        <v>3</v>
      </c>
      <c r="AQE17" s="378" t="str">
        <f>'[3]別表_個別勤務状況（1～20）'!$B$17</f>
        <v>水</v>
      </c>
      <c r="AQF17" s="854"/>
      <c r="AQG17" s="855"/>
      <c r="AQH17" s="854"/>
      <c r="AQI17" s="855"/>
      <c r="AQJ17" s="854"/>
      <c r="AQK17" s="855"/>
      <c r="AQL17" s="854"/>
      <c r="AQM17" s="855"/>
      <c r="AQN17" s="856" t="str">
        <f>IFERROR(IF(OR(AQE17="日",AQE17="祝",AQE17=0,AQF17=""),"　",MAX(IF(AND(AQF17&lt;=AQN14,AQH17&gt;AQO14),AQO14-AQN14,IF(AND(AQF17&gt;AQN14,AQH17&lt;=AQO14),AQH17-AQF17,IF(AND(AQF17&lt;=AQN14,AQH17&lt;=AQO14),AQH17-AQN14,IF(AND(AQF17&gt;AQN14,AQH17&gt;AQO14),AQO14-AQF17,0)))),0)),0)</f>
        <v>　</v>
      </c>
      <c r="AQO17" s="857"/>
      <c r="AQP17" s="858"/>
      <c r="AQQ17" s="856" t="str">
        <f>IFERROR(IF(OR(AQE17="日",AQE17="祝",AQE17=0,AQJ17=""),"　",MAX(IF(AND(AQJ17&gt;AQT14,AQL17&gt;AQR14),0,IF(AND(AQJ17&lt;=AQT14,AQJ17&gt;AQQ14,AQL17&gt;AQR14),AQT14-AQJ17,IF(AND(AQJ17&lt;=AQT14,AQJ17&lt;=AQQ14,AQL17&gt;AQR14),AQT14-AQQ14,IF(AND(AQJ17&gt;AQQ14,AQL17&lt;=AQR14),AQL17-AQJ17,IF(AND(AQJ17&lt;=AQQ14,AQL17&lt;=AQR14),AQL17-AQQ14,0))))),0)),0)</f>
        <v>　</v>
      </c>
      <c r="AQR17" s="857"/>
      <c r="AQS17" s="858"/>
      <c r="AQT17" s="856" t="str">
        <f>IFERROR(IF(OR(AQE17="日",AQE17="祝",AQE17=0,AQJ17=0),"　",MAX(IF(AND(AQJ17&lt;=AQT14,AQL17&gt;AQU14),AQU14-AQT14,IF(AQL17&lt;=AQU14,0,IF(AND(AQJ17&gt;AQT14,AQL17&gt;AQU14),AQU14-AQJ17,0))),0)),0)</f>
        <v>　</v>
      </c>
      <c r="AQU17" s="857"/>
      <c r="AQV17" s="858"/>
      <c r="AQW17" s="856" t="str">
        <f>IFERROR(IF(OR(AQE17="日",AQE17="祝",AQE17=0,AQJ17=0),"　",MAX(IF(AQJ17&gt;AQW14,AQL17-AQJ17,IF(AQJ17&lt;=AQW14,AQL17-AQW14,0)),0)),0)</f>
        <v>　</v>
      </c>
      <c r="AQX17" s="857"/>
      <c r="AQY17" s="858"/>
      <c r="AQZ17" s="962" t="str">
        <f>IFERROR(IF(OR(AQE17="日",AQE17="祝",AQE17=0,AQF17=""),"　",MAX(IF(AND(AQF17&lt;=AQZ14,AQH17&gt;ARA14),ARA14-AQZ14,IF(AND(AQF17&gt;AQZ14,AQH17&lt;=ARA14),AQH17-AQF17,IF(AND(AQF17&lt;=AQZ14,AQH17&lt;=ARA14),AQH17-AQZ14,IF(AND(AQF17&gt;AQZ14,AQH17&gt;ARA14),ARA14-AQF17,0)))),0)),0)</f>
        <v>　</v>
      </c>
      <c r="ARA17" s="963"/>
      <c r="ARB17" s="964"/>
      <c r="ARC17" s="962" t="str">
        <f>IFERROR(IF(OR(AQE17="日",AQE17="祝",AQE17=0,AQJ17=0),"　",MAX(IF(AND(AQJ17&gt;ARF14,AQL17&gt;ARD14),0,IF(AND(AQJ17&lt;=ARF14,AQJ17&gt;ARC14,AQL17&gt;ARD14),ARF14-AQJ17,IF(AND(AQJ17&lt;=ARF14,AQJ17&lt;=ARC14,AQL17&gt;ARD14),ARF14-ARC14,IF(AND(AQJ17&gt;ARC14,AQL17&lt;=ARD14),AQL17-AQJ17,IF(AND(AQJ17&lt;=ARC14,AQL17&lt;=ARD14),AQL17-ARC14,0))))),0)),0)</f>
        <v>　</v>
      </c>
      <c r="ARD17" s="963"/>
      <c r="ARE17" s="964"/>
      <c r="ARF17" s="962" t="str">
        <f>IFERROR(IF(OR(AQE17="日",AQE17="祝",AQE17=0,AQJ17=0),"　",MAX(IF(AND(AQJ17&lt;=ARF14,AQL17&gt;ARG14),ARG14-ARF14,IF(AQL17&lt;=ARG14,0,IF(AND(AQJ17&gt;ARF14,AQL17&gt;ARG14),ARG14-AQJ17,0))),0)),0)</f>
        <v>　</v>
      </c>
      <c r="ARG17" s="963"/>
      <c r="ARH17" s="964"/>
      <c r="ARI17" s="962" t="str">
        <f t="shared" si="19"/>
        <v>　</v>
      </c>
      <c r="ARJ17" s="963"/>
      <c r="ARK17" s="964"/>
      <c r="ARL17" s="859" t="str">
        <f>IF(ARO17="×",TIME(0,0,0),IF(ARY4="非常勤",AQN17,AQZ17))</f>
        <v>　</v>
      </c>
      <c r="ARM17" s="860"/>
      <c r="ARN17" s="861"/>
      <c r="ARO17" s="352"/>
      <c r="ARP17" s="859" t="str">
        <f>IF(ARS17="×",TIME(0,0,0),IF(ARY4="非常勤",AQQ17,ARC17))</f>
        <v>　</v>
      </c>
      <c r="ARQ17" s="860"/>
      <c r="ARR17" s="861"/>
      <c r="ARS17" s="352"/>
      <c r="ART17" s="859" t="str">
        <f>IF(ARW17="×",TIME(0,0,0),IF(ARY4="非常勤",AQT17,ARF17))</f>
        <v>　</v>
      </c>
      <c r="ARU17" s="860"/>
      <c r="ARV17" s="861"/>
      <c r="ARW17" s="352"/>
      <c r="ARX17" s="859" t="str">
        <f>IF(ASA17="×",TIME(0,0,0),IF(ARY4="非常勤",AQW17,ARI17))</f>
        <v>　</v>
      </c>
      <c r="ARY17" s="860"/>
      <c r="ARZ17" s="861"/>
      <c r="ASA17" s="352"/>
      <c r="ASB17" s="956"/>
      <c r="ASC17" s="956"/>
      <c r="ASD17" s="862"/>
      <c r="ASE17" s="864"/>
      <c r="ASF17" s="863"/>
      <c r="ASG17" s="865"/>
      <c r="ASH17" s="866"/>
      <c r="ASI17" s="866"/>
      <c r="ASJ17" s="867"/>
    </row>
    <row r="18" spans="1:1180" ht="15" customHeight="1">
      <c r="A18" s="377">
        <f>'別表_個別勤務状況（1～20）'!$A$18</f>
        <v>4</v>
      </c>
      <c r="B18" s="378" t="str">
        <f>'別表_個別勤務状況（1～20）'!$B$18</f>
        <v>祝</v>
      </c>
      <c r="C18" s="797"/>
      <c r="D18" s="797"/>
      <c r="E18" s="797"/>
      <c r="F18" s="797"/>
      <c r="G18" s="797"/>
      <c r="H18" s="797"/>
      <c r="I18" s="797"/>
      <c r="J18" s="797"/>
      <c r="K18" s="856" t="str">
        <f>IFERROR(IF(OR(B18="日",B18="祝",B18=0,C18=""),"　",MAX(IF(AND(C18&lt;=K14,E18&gt;L14),L14-K14,IF(AND(C18&gt;K14,E18&lt;=L14),E18-C18,IF(AND(C18&lt;=K14,E18&lt;=L14),E18-K14,IF(AND(C18&gt;K14,E18&gt;L14),L14-C18,0)))),0)),0)</f>
        <v>　</v>
      </c>
      <c r="L18" s="857"/>
      <c r="M18" s="858"/>
      <c r="N18" s="856" t="str">
        <f>IFERROR(IF(OR(B18="日",B18="祝",B18=0,G18=""),"　",MAX(IF(AND(G18&gt;Q14,I18&gt;O14),0,IF(AND(G18&lt;=Q14,G18&gt;N14,I18&gt;O14),Q14-G18,IF(AND(G18&lt;=Q14,G18&lt;=N14,I18&gt;O14),Q14-N14,IF(AND(G18&gt;N14,I18&lt;=O14),I18-G18,IF(AND(G18&lt;=N14,I18&lt;=O14),I18-N14,0))))),0)),0)</f>
        <v>　</v>
      </c>
      <c r="O18" s="857"/>
      <c r="P18" s="858"/>
      <c r="Q18" s="856" t="str">
        <f>IFERROR(IF(OR(B18="日",B18="祝",B18=0,G18=0),"　",MAX(IF(AND(G18&lt;=Q14,I18&gt;R14),R14-Q14,IF(I18&lt;=R14,0,IF(AND(G18&gt;Q14,I18&gt;R14),R14-G18,0))),0)),0)</f>
        <v>　</v>
      </c>
      <c r="R18" s="857"/>
      <c r="S18" s="858"/>
      <c r="T18" s="856" t="str">
        <f>IFERROR(IF(OR(B18="日",B18="祝",B18=0,G18=0),"　",MAX(IF(G18&gt;T14,I18-G18,IF(G18&lt;=T14,I18-T14,0)),0)),0)</f>
        <v>　</v>
      </c>
      <c r="U18" s="857"/>
      <c r="V18" s="858"/>
      <c r="W18" s="972" t="str">
        <f>IFERROR(IF(OR(B18="日",B18="祝",B18=0,C18=""),"　",MAX(IF(AND(C18&lt;=W14,E18&gt;X14),X14-W14,IF(AND(C18&gt;W14,E18&lt;=X14),E18-C18,IF(AND(C18&lt;=W14,E18&lt;=X14),E18-W14,IF(AND(C18&gt;W14,E18&gt;X14),X14-C18,0)))),0)),0)</f>
        <v>　</v>
      </c>
      <c r="X18" s="973"/>
      <c r="Y18" s="973"/>
      <c r="Z18" s="972" t="str">
        <f>IFERROR(IF(OR(B18="日",B18="祝",B18=0,G18=0),"　",MAX(IF(AND(G18&gt;AC14,I18&gt;AA14),0,IF(AND(G18&lt;=AC14,G18&gt;Z14,I18&gt;AA14),AC14-G18,IF(AND(G18&lt;=AC14,G18&lt;=Z14,I18&gt;AA14),AC14-Z14,IF(AND(G18&gt;Z14,I18&lt;=AA14),I18-G18,IF(AND(G18&lt;=Z14,I18&lt;=AA14),I18-Z14,0))))),0)),0)</f>
        <v>　</v>
      </c>
      <c r="AA18" s="972"/>
      <c r="AB18" s="972"/>
      <c r="AC18" s="972" t="str">
        <f>IFERROR(IF(OR(B18="日",B18="祝",B18=0,G18=0),"　",MAX(IF(AND(G18&lt;=AC14,I18&gt;AD14),AD14-AC14,IF(I18&lt;=AD14,0,IF(AND(G18&gt;AC14,I18&gt;AD14),AD14-G18,0))),0)),0)</f>
        <v>　</v>
      </c>
      <c r="AD18" s="973"/>
      <c r="AE18" s="973"/>
      <c r="AF18" s="972" t="str">
        <f t="shared" si="0"/>
        <v>　</v>
      </c>
      <c r="AG18" s="973"/>
      <c r="AH18" s="973"/>
      <c r="AI18" s="954" t="str">
        <f>IF(AL18="×",TIME(0,0,0),IF(AV4="非常勤",K18,W18))</f>
        <v>　</v>
      </c>
      <c r="AJ18" s="885"/>
      <c r="AK18" s="885"/>
      <c r="AL18" s="352"/>
      <c r="AM18" s="954" t="str">
        <f>IF(AP18="×",TIME(0,0,0),IF(AV4="非常勤",N18,Z18))</f>
        <v>　</v>
      </c>
      <c r="AN18" s="885"/>
      <c r="AO18" s="885"/>
      <c r="AP18" s="352"/>
      <c r="AQ18" s="954" t="str">
        <f>IF(AT18="×",TIME(0,0,0),IF(AV4="非常勤",Q18,AC18))</f>
        <v>　</v>
      </c>
      <c r="AR18" s="885"/>
      <c r="AS18" s="885"/>
      <c r="AT18" s="352"/>
      <c r="AU18" s="954" t="str">
        <f>IF(AX18="×",TIME(0,0,0),IF(AV4="非常勤",T18,AF18))</f>
        <v>　</v>
      </c>
      <c r="AV18" s="885"/>
      <c r="AW18" s="955"/>
      <c r="AX18" s="352"/>
      <c r="AY18" s="956"/>
      <c r="AZ18" s="956"/>
      <c r="BA18" s="862"/>
      <c r="BB18" s="864"/>
      <c r="BC18" s="863"/>
      <c r="BD18" s="865"/>
      <c r="BE18" s="866"/>
      <c r="BF18" s="866"/>
      <c r="BG18" s="867"/>
      <c r="BH18" s="377">
        <f>'別表_個別勤務状況（1～20）'!$A$18</f>
        <v>4</v>
      </c>
      <c r="BI18" s="378" t="str">
        <f>'別表_個別勤務状況（1～20）'!$B$18</f>
        <v>祝</v>
      </c>
      <c r="BJ18" s="797"/>
      <c r="BK18" s="797"/>
      <c r="BL18" s="797"/>
      <c r="BM18" s="797"/>
      <c r="BN18" s="797"/>
      <c r="BO18" s="797"/>
      <c r="BP18" s="797"/>
      <c r="BQ18" s="797"/>
      <c r="BR18" s="856" t="str">
        <f>IFERROR(IF(OR(BI18="日",BI18="祝",BI18=0,BJ18=""),"　",MAX(IF(AND(BJ18&lt;=BR14,BL18&gt;BS14),BS14-BR14,IF(AND(BJ18&gt;BR14,BL18&lt;=BS14),BL18-BJ18,IF(AND(BJ18&lt;=BR14,BL18&lt;=BS14),BL18-BR14,IF(AND(BJ18&gt;BR14,BL18&gt;BS14),BS14-BJ18,0)))),0)),0)</f>
        <v>　</v>
      </c>
      <c r="BS18" s="857"/>
      <c r="BT18" s="858"/>
      <c r="BU18" s="856" t="str">
        <f>IFERROR(IF(OR(BI18="日",BI18="祝",BI18=0,BN18=""),"　",MAX(IF(AND(BN18&gt;BX14,BP18&gt;BV14),0,IF(AND(BN18&lt;=BX14,BN18&gt;BU14,BP18&gt;BV14),BX14-BN18,IF(AND(BN18&lt;=BX14,BN18&lt;=BU14,BP18&gt;BV14),BX14-BU14,IF(AND(BN18&gt;BU14,BP18&lt;=BV14),BP18-BN18,IF(AND(BN18&lt;=BU14,BP18&lt;=BV14),BP18-BU14,0))))),0)),0)</f>
        <v>　</v>
      </c>
      <c r="BV18" s="857"/>
      <c r="BW18" s="858"/>
      <c r="BX18" s="856" t="str">
        <f>IFERROR(IF(OR(BI18="日",BI18="祝",BI18=0,BN18=0),"　",MAX(IF(AND(BN18&lt;=BX14,BP18&gt;BY14),BY14-BX14,IF(BP18&lt;=BY14,0,IF(AND(BN18&gt;BX14,BP18&gt;BY14),BY14-BN18,0))),0)),0)</f>
        <v>　</v>
      </c>
      <c r="BY18" s="857"/>
      <c r="BZ18" s="858"/>
      <c r="CA18" s="856" t="str">
        <f>IFERROR(IF(OR(BI18="日",BI18="祝",BI18=0,BN18=0),"　",MAX(IF(BN18&gt;CA14,BP18-BN18,IF(BN18&lt;=CA14,BP18-CA14,0)),0)),0)</f>
        <v>　</v>
      </c>
      <c r="CB18" s="857"/>
      <c r="CC18" s="858"/>
      <c r="CD18" s="972" t="str">
        <f>IFERROR(IF(OR(BI18="日",BI18="祝",BI18=0,BJ18=""),"　",MAX(IF(AND(BJ18&lt;=CD14,BL18&gt;CE14),CE14-CD14,IF(AND(BJ18&gt;CD14,BL18&lt;=CE14),BL18-BJ18,IF(AND(BJ18&lt;=CD14,BL18&lt;=CE14),BL18-CD14,IF(AND(BJ18&gt;CD14,BL18&gt;CE14),CE14-BJ18,0)))),0)),0)</f>
        <v>　</v>
      </c>
      <c r="CE18" s="973"/>
      <c r="CF18" s="973"/>
      <c r="CG18" s="972" t="str">
        <f>IFERROR(IF(OR(BI18="日",BI18="祝",BI18=0,BN18=0),"　",MAX(IF(AND(BN18&gt;CJ14,BP18&gt;CH14),0,IF(AND(BN18&lt;=CJ14,BN18&gt;CG14,BP18&gt;CH14),CJ14-BN18,IF(AND(BN18&lt;=CJ14,BN18&lt;=CG14,BP18&gt;CH14),CJ14-CG14,IF(AND(BN18&gt;CG14,BP18&lt;=CH14),BP18-BN18,IF(AND(BN18&lt;=CG14,BP18&lt;=CH14),BP18-CG14,0))))),0)),0)</f>
        <v>　</v>
      </c>
      <c r="CH18" s="972"/>
      <c r="CI18" s="972"/>
      <c r="CJ18" s="972" t="str">
        <f>IFERROR(IF(OR(BI18="日",BI18="祝",BI18=0,BN18=0),"　",MAX(IF(AND(BN18&lt;=CJ14,BP18&gt;CK14),CK14-CJ14,IF(BP18&lt;=CK14,0,IF(AND(BN18&gt;CJ14,BP18&gt;CK14),CK14-BN18,0))),0)),0)</f>
        <v>　</v>
      </c>
      <c r="CK18" s="973"/>
      <c r="CL18" s="973"/>
      <c r="CM18" s="972" t="str">
        <f t="shared" si="1"/>
        <v>　</v>
      </c>
      <c r="CN18" s="973"/>
      <c r="CO18" s="973"/>
      <c r="CP18" s="954" t="str">
        <f>IF(CS18="×",TIME(0,0,0),IF(DC4="非常勤",BR18,CD18))</f>
        <v>　</v>
      </c>
      <c r="CQ18" s="885"/>
      <c r="CR18" s="885"/>
      <c r="CS18" s="352"/>
      <c r="CT18" s="954" t="str">
        <f>IF(CW18="×",TIME(0,0,0),IF(DC4="非常勤",BU18,CG18))</f>
        <v>　</v>
      </c>
      <c r="CU18" s="885"/>
      <c r="CV18" s="885"/>
      <c r="CW18" s="352"/>
      <c r="CX18" s="954" t="str">
        <f>IF(DA18="×",TIME(0,0,0),IF(DC4="非常勤",BX18,CJ18))</f>
        <v>　</v>
      </c>
      <c r="CY18" s="885"/>
      <c r="CZ18" s="885"/>
      <c r="DA18" s="352"/>
      <c r="DB18" s="954" t="str">
        <f>IF(DE18="×",TIME(0,0,0),IF(DC4="非常勤",CA18,CM18))</f>
        <v>　</v>
      </c>
      <c r="DC18" s="885"/>
      <c r="DD18" s="955"/>
      <c r="DE18" s="352"/>
      <c r="DF18" s="956"/>
      <c r="DG18" s="956"/>
      <c r="DH18" s="862"/>
      <c r="DI18" s="864"/>
      <c r="DJ18" s="863"/>
      <c r="DK18" s="865"/>
      <c r="DL18" s="866"/>
      <c r="DM18" s="866"/>
      <c r="DN18" s="867"/>
      <c r="DO18" s="377">
        <f>'別表_個別勤務状況（1～20）'!$A$18</f>
        <v>4</v>
      </c>
      <c r="DP18" s="378" t="str">
        <f>'別表_個別勤務状況（1～20）'!$B$18</f>
        <v>祝</v>
      </c>
      <c r="DQ18" s="797"/>
      <c r="DR18" s="797"/>
      <c r="DS18" s="797"/>
      <c r="DT18" s="797"/>
      <c r="DU18" s="797"/>
      <c r="DV18" s="797"/>
      <c r="DW18" s="797"/>
      <c r="DX18" s="797"/>
      <c r="DY18" s="856" t="str">
        <f>IFERROR(IF(OR(DP18="日",DP18="祝",DP18=0,DQ18=""),"　",MAX(IF(AND(DQ18&lt;=DY14,DS18&gt;DZ14),DZ14-DY14,IF(AND(DQ18&gt;DY14,DS18&lt;=DZ14),DS18-DQ18,IF(AND(DQ18&lt;=DY14,DS18&lt;=DZ14),DS18-DY14,IF(AND(DQ18&gt;DY14,DS18&gt;DZ14),DZ14-DQ18,0)))),0)),0)</f>
        <v>　</v>
      </c>
      <c r="DZ18" s="857"/>
      <c r="EA18" s="858"/>
      <c r="EB18" s="856" t="str">
        <f>IFERROR(IF(OR(DP18="日",DP18="祝",DP18=0,DU18=""),"　",MAX(IF(AND(DU18&gt;EE14,DW18&gt;EC14),0,IF(AND(DU18&lt;=EE14,DU18&gt;EB14,DW18&gt;EC14),EE14-DU18,IF(AND(DU18&lt;=EE14,DU18&lt;=EB14,DW18&gt;EC14),EE14-EB14,IF(AND(DU18&gt;EB14,DW18&lt;=EC14),DW18-DU18,IF(AND(DU18&lt;=EB14,DW18&lt;=EC14),DW18-EB14,0))))),0)),0)</f>
        <v>　</v>
      </c>
      <c r="EC18" s="857"/>
      <c r="ED18" s="858"/>
      <c r="EE18" s="856" t="str">
        <f>IFERROR(IF(OR(DP18="日",DP18="祝",DP18=0,DU18=0),"　",MAX(IF(AND(DU18&lt;=EE14,DW18&gt;EF14),EF14-EE14,IF(DW18&lt;=EF14,0,IF(AND(DU18&gt;EE14,DW18&gt;EF14),EF14-DU18,0))),0)),0)</f>
        <v>　</v>
      </c>
      <c r="EF18" s="857"/>
      <c r="EG18" s="858"/>
      <c r="EH18" s="856" t="str">
        <f>IFERROR(IF(OR(DP18="日",DP18="祝",DP18=0,DU18=0),"　",MAX(IF(DU18&gt;EH14,DW18-DU18,IF(DU18&lt;=EH14,DW18-EH14,0)),0)),0)</f>
        <v>　</v>
      </c>
      <c r="EI18" s="857"/>
      <c r="EJ18" s="858"/>
      <c r="EK18" s="972" t="str">
        <f>IFERROR(IF(OR(DP18="日",DP18="祝",DP18=0,DQ18=""),"　",MAX(IF(AND(DQ18&lt;=EK14,DS18&gt;EL14),EL14-EK14,IF(AND(DQ18&gt;EK14,DS18&lt;=EL14),DS18-DQ18,IF(AND(DQ18&lt;=EK14,DS18&lt;=EL14),DS18-EK14,IF(AND(DQ18&gt;EK14,DS18&gt;EL14),EL14-DQ18,0)))),0)),0)</f>
        <v>　</v>
      </c>
      <c r="EL18" s="973"/>
      <c r="EM18" s="973"/>
      <c r="EN18" s="972" t="str">
        <f>IFERROR(IF(OR(DP18="日",DP18="祝",DP18=0,DU18=0),"　",MAX(IF(AND(DU18&gt;EQ14,DW18&gt;EO14),0,IF(AND(DU18&lt;=EQ14,DU18&gt;EN14,DW18&gt;EO14),EQ14-DU18,IF(AND(DU18&lt;=EQ14,DU18&lt;=EN14,DW18&gt;EO14),EQ14-EN14,IF(AND(DU18&gt;EN14,DW18&lt;=EO14),DW18-DU18,IF(AND(DU18&lt;=EN14,DW18&lt;=EO14),DW18-EN14,0))))),0)),0)</f>
        <v>　</v>
      </c>
      <c r="EO18" s="972"/>
      <c r="EP18" s="972"/>
      <c r="EQ18" s="972" t="str">
        <f>IFERROR(IF(OR(DP18="日",DP18="祝",DP18=0,DU18=0),"　",MAX(IF(AND(DU18&lt;=EQ14,DW18&gt;ER14),ER14-EQ14,IF(DW18&lt;=ER14,0,IF(AND(DU18&gt;EQ14,DW18&gt;ER14),ER14-DU18,0))),0)),0)</f>
        <v>　</v>
      </c>
      <c r="ER18" s="973"/>
      <c r="ES18" s="973"/>
      <c r="ET18" s="972" t="str">
        <f t="shared" si="2"/>
        <v>　</v>
      </c>
      <c r="EU18" s="973"/>
      <c r="EV18" s="973"/>
      <c r="EW18" s="954" t="str">
        <f>IF(EZ18="×",TIME(0,0,0),IF(FJ4="非常勤",DY18,EK18))</f>
        <v>　</v>
      </c>
      <c r="EX18" s="885"/>
      <c r="EY18" s="885"/>
      <c r="EZ18" s="352"/>
      <c r="FA18" s="954" t="str">
        <f>IF(FD18="×",TIME(0,0,0),IF(FJ4="非常勤",EB18,EN18))</f>
        <v>　</v>
      </c>
      <c r="FB18" s="885"/>
      <c r="FC18" s="885"/>
      <c r="FD18" s="352"/>
      <c r="FE18" s="954" t="str">
        <f>IF(FH18="×",TIME(0,0,0),IF(FJ4="非常勤",EE18,EQ18))</f>
        <v>　</v>
      </c>
      <c r="FF18" s="885"/>
      <c r="FG18" s="885"/>
      <c r="FH18" s="352"/>
      <c r="FI18" s="954" t="str">
        <f>IF(FL18="×",TIME(0,0,0),IF(FJ4="非常勤",EH18,ET18))</f>
        <v>　</v>
      </c>
      <c r="FJ18" s="885"/>
      <c r="FK18" s="955"/>
      <c r="FL18" s="352"/>
      <c r="FM18" s="956"/>
      <c r="FN18" s="956"/>
      <c r="FO18" s="862"/>
      <c r="FP18" s="864"/>
      <c r="FQ18" s="863"/>
      <c r="FR18" s="865"/>
      <c r="FS18" s="866"/>
      <c r="FT18" s="866"/>
      <c r="FU18" s="867"/>
      <c r="FV18" s="377">
        <f>'別表_個別勤務状況（1～20）'!$A$18</f>
        <v>4</v>
      </c>
      <c r="FW18" s="378" t="str">
        <f>'別表_個別勤務状況（1～20）'!$B$18</f>
        <v>祝</v>
      </c>
      <c r="FX18" s="797"/>
      <c r="FY18" s="797"/>
      <c r="FZ18" s="797"/>
      <c r="GA18" s="797"/>
      <c r="GB18" s="797"/>
      <c r="GC18" s="797"/>
      <c r="GD18" s="797"/>
      <c r="GE18" s="797"/>
      <c r="GF18" s="856" t="str">
        <f>IFERROR(IF(OR(FW18="日",FW18="祝",FW18=0,FX18=""),"　",MAX(IF(AND(FX18&lt;=GF14,FZ18&gt;GG14),GG14-GF14,IF(AND(FX18&gt;GF14,FZ18&lt;=GG14),FZ18-FX18,IF(AND(FX18&lt;=GF14,FZ18&lt;=GG14),FZ18-GF14,IF(AND(FX18&gt;GF14,FZ18&gt;GG14),GG14-FX18,0)))),0)),0)</f>
        <v>　</v>
      </c>
      <c r="GG18" s="857"/>
      <c r="GH18" s="858"/>
      <c r="GI18" s="856" t="str">
        <f>IFERROR(IF(OR(FW18="日",FW18="祝",FW18=0,GB18=""),"　",MAX(IF(AND(GB18&gt;GL14,GD18&gt;GJ14),0,IF(AND(GB18&lt;=GL14,GB18&gt;GI14,GD18&gt;GJ14),GL14-GB18,IF(AND(GB18&lt;=GL14,GB18&lt;=GI14,GD18&gt;GJ14),GL14-GI14,IF(AND(GB18&gt;GI14,GD18&lt;=GJ14),GD18-GB18,IF(AND(GB18&lt;=GI14,GD18&lt;=GJ14),GD18-GI14,0))))),0)),0)</f>
        <v>　</v>
      </c>
      <c r="GJ18" s="857"/>
      <c r="GK18" s="858"/>
      <c r="GL18" s="856" t="str">
        <f>IFERROR(IF(OR(FW18="日",FW18="祝",FW18=0,GB18=0),"　",MAX(IF(AND(GB18&lt;=GL14,GD18&gt;GM14),GM14-GL14,IF(GD18&lt;=GM14,0,IF(AND(GB18&gt;GL14,GD18&gt;GM14),GM14-GB18,0))),0)),0)</f>
        <v>　</v>
      </c>
      <c r="GM18" s="857"/>
      <c r="GN18" s="858"/>
      <c r="GO18" s="856" t="str">
        <f>IFERROR(IF(OR(FW18="日",FW18="祝",FW18=0,GB18=0),"　",MAX(IF(GB18&gt;GO14,GD18-GB18,IF(GB18&lt;=GO14,GD18-GO14,0)),0)),0)</f>
        <v>　</v>
      </c>
      <c r="GP18" s="857"/>
      <c r="GQ18" s="858"/>
      <c r="GR18" s="972" t="str">
        <f>IFERROR(IF(OR(FW18="日",FW18="祝",FW18=0,FX18=""),"　",MAX(IF(AND(FX18&lt;=GR14,FZ18&gt;GS14),GS14-GR14,IF(AND(FX18&gt;GR14,FZ18&lt;=GS14),FZ18-FX18,IF(AND(FX18&lt;=GR14,FZ18&lt;=GS14),FZ18-GR14,IF(AND(FX18&gt;GR14,FZ18&gt;GS14),GS14-FX18,0)))),0)),0)</f>
        <v>　</v>
      </c>
      <c r="GS18" s="973"/>
      <c r="GT18" s="973"/>
      <c r="GU18" s="972" t="str">
        <f>IFERROR(IF(OR(FW18="日",FW18="祝",FW18=0,GB18=0),"　",MAX(IF(AND(GB18&gt;GX14,GD18&gt;GV14),0,IF(AND(GB18&lt;=GX14,GB18&gt;GU14,GD18&gt;GV14),GX14-GB18,IF(AND(GB18&lt;=GX14,GB18&lt;=GU14,GD18&gt;GV14),GX14-GU14,IF(AND(GB18&gt;GU14,GD18&lt;=GV14),GD18-GB18,IF(AND(GB18&lt;=GU14,GD18&lt;=GV14),GD18-GU14,0))))),0)),0)</f>
        <v>　</v>
      </c>
      <c r="GV18" s="972"/>
      <c r="GW18" s="972"/>
      <c r="GX18" s="972" t="str">
        <f>IFERROR(IF(OR(FW18="日",FW18="祝",FW18=0,GB18=0),"　",MAX(IF(AND(GB18&lt;=GX14,GD18&gt;GY14),GY14-GX14,IF(GD18&lt;=GY14,0,IF(AND(GB18&gt;GX14,GD18&gt;GY14),GY14-GB18,0))),0)),0)</f>
        <v>　</v>
      </c>
      <c r="GY18" s="973"/>
      <c r="GZ18" s="973"/>
      <c r="HA18" s="972" t="str">
        <f t="shared" si="3"/>
        <v>　</v>
      </c>
      <c r="HB18" s="973"/>
      <c r="HC18" s="973"/>
      <c r="HD18" s="954" t="str">
        <f>IF(HG18="×",TIME(0,0,0),IF(HQ4="非常勤",GF18,GR18))</f>
        <v>　</v>
      </c>
      <c r="HE18" s="885"/>
      <c r="HF18" s="885"/>
      <c r="HG18" s="352"/>
      <c r="HH18" s="954" t="str">
        <f>IF(HK18="×",TIME(0,0,0),IF(HQ4="非常勤",GI18,GU18))</f>
        <v>　</v>
      </c>
      <c r="HI18" s="885"/>
      <c r="HJ18" s="885"/>
      <c r="HK18" s="352"/>
      <c r="HL18" s="954" t="str">
        <f>IF(HO18="×",TIME(0,0,0),IF(HQ4="非常勤",GL18,GX18))</f>
        <v>　</v>
      </c>
      <c r="HM18" s="885"/>
      <c r="HN18" s="885"/>
      <c r="HO18" s="352"/>
      <c r="HP18" s="954" t="str">
        <f>IF(HS18="×",TIME(0,0,0),IF(HQ4="非常勤",GO18,HA18))</f>
        <v>　</v>
      </c>
      <c r="HQ18" s="885"/>
      <c r="HR18" s="955"/>
      <c r="HS18" s="352"/>
      <c r="HT18" s="956"/>
      <c r="HU18" s="956"/>
      <c r="HV18" s="862"/>
      <c r="HW18" s="864"/>
      <c r="HX18" s="863"/>
      <c r="HY18" s="865"/>
      <c r="HZ18" s="866"/>
      <c r="IA18" s="866"/>
      <c r="IB18" s="867"/>
      <c r="IC18" s="377">
        <f>'別表_個別勤務状況（1～20）'!$A$18</f>
        <v>4</v>
      </c>
      <c r="ID18" s="378" t="str">
        <f>'別表_個別勤務状況（1～20）'!$B$18</f>
        <v>祝</v>
      </c>
      <c r="IE18" s="797"/>
      <c r="IF18" s="797"/>
      <c r="IG18" s="797"/>
      <c r="IH18" s="797"/>
      <c r="II18" s="797"/>
      <c r="IJ18" s="797"/>
      <c r="IK18" s="797"/>
      <c r="IL18" s="797"/>
      <c r="IM18" s="856" t="str">
        <f>IFERROR(IF(OR(ID18="日",ID18="祝",ID18=0,IE18=""),"　",MAX(IF(AND(IE18&lt;=IM14,IG18&gt;IN14),IN14-IM14,IF(AND(IE18&gt;IM14,IG18&lt;=IN14),IG18-IE18,IF(AND(IE18&lt;=IM14,IG18&lt;=IN14),IG18-IM14,IF(AND(IE18&gt;IM14,IG18&gt;IN14),IN14-IE18,0)))),0)),0)</f>
        <v>　</v>
      </c>
      <c r="IN18" s="857"/>
      <c r="IO18" s="858"/>
      <c r="IP18" s="856" t="str">
        <f>IFERROR(IF(OR(ID18="日",ID18="祝",ID18=0,II18=""),"　",MAX(IF(AND(II18&gt;IS14,IK18&gt;IQ14),0,IF(AND(II18&lt;=IS14,II18&gt;IP14,IK18&gt;IQ14),IS14-II18,IF(AND(II18&lt;=IS14,II18&lt;=IP14,IK18&gt;IQ14),IS14-IP14,IF(AND(II18&gt;IP14,IK18&lt;=IQ14),IK18-II18,IF(AND(II18&lt;=IP14,IK18&lt;=IQ14),IK18-IP14,0))))),0)),0)</f>
        <v>　</v>
      </c>
      <c r="IQ18" s="857"/>
      <c r="IR18" s="858"/>
      <c r="IS18" s="856" t="str">
        <f>IFERROR(IF(OR(ID18="日",ID18="祝",ID18=0,II18=0),"　",MAX(IF(AND(II18&lt;=IS14,IK18&gt;IT14),IT14-IS14,IF(IK18&lt;=IT14,0,IF(AND(II18&gt;IS14,IK18&gt;IT14),IT14-II18,0))),0)),0)</f>
        <v>　</v>
      </c>
      <c r="IT18" s="857"/>
      <c r="IU18" s="858"/>
      <c r="IV18" s="856" t="str">
        <f>IFERROR(IF(OR(ID18="日",ID18="祝",ID18=0,II18=0),"　",MAX(IF(II18&gt;IV14,IK18-II18,IF(II18&lt;=IV14,IK18-IV14,0)),0)),0)</f>
        <v>　</v>
      </c>
      <c r="IW18" s="857"/>
      <c r="IX18" s="858"/>
      <c r="IY18" s="972" t="str">
        <f>IFERROR(IF(OR(ID18="日",ID18="祝",ID18=0,IE18=""),"　",MAX(IF(AND(IE18&lt;=IY14,IG18&gt;IZ14),IZ14-IY14,IF(AND(IE18&gt;IY14,IG18&lt;=IZ14),IG18-IE18,IF(AND(IE18&lt;=IY14,IG18&lt;=IZ14),IG18-IY14,IF(AND(IE18&gt;IY14,IG18&gt;IZ14),IZ14-IE18,0)))),0)),0)</f>
        <v>　</v>
      </c>
      <c r="IZ18" s="973"/>
      <c r="JA18" s="973"/>
      <c r="JB18" s="972" t="str">
        <f>IFERROR(IF(OR(ID18="日",ID18="祝",ID18=0,II18=0),"　",MAX(IF(AND(II18&gt;JE14,IK18&gt;JC14),0,IF(AND(II18&lt;=JE14,II18&gt;JB14,IK18&gt;JC14),JE14-II18,IF(AND(II18&lt;=JE14,II18&lt;=JB14,IK18&gt;JC14),JE14-JB14,IF(AND(II18&gt;JB14,IK18&lt;=JC14),IK18-II18,IF(AND(II18&lt;=JB14,IK18&lt;=JC14),IK18-JB14,0))))),0)),0)</f>
        <v>　</v>
      </c>
      <c r="JC18" s="972"/>
      <c r="JD18" s="972"/>
      <c r="JE18" s="972" t="str">
        <f>IFERROR(IF(OR(ID18="日",ID18="祝",ID18=0,II18=0),"　",MAX(IF(AND(II18&lt;=JE14,IK18&gt;JF14),JF14-JE14,IF(IK18&lt;=JF14,0,IF(AND(II18&gt;JE14,IK18&gt;JF14),JF14-II18,0))),0)),0)</f>
        <v>　</v>
      </c>
      <c r="JF18" s="973"/>
      <c r="JG18" s="973"/>
      <c r="JH18" s="972" t="str">
        <f t="shared" si="4"/>
        <v>　</v>
      </c>
      <c r="JI18" s="973"/>
      <c r="JJ18" s="973"/>
      <c r="JK18" s="954" t="str">
        <f>IF(JN18="×",TIME(0,0,0),IF(JX4="非常勤",IM18,IY18))</f>
        <v>　</v>
      </c>
      <c r="JL18" s="885"/>
      <c r="JM18" s="885"/>
      <c r="JN18" s="352"/>
      <c r="JO18" s="954" t="str">
        <f>IF(JR18="×",TIME(0,0,0),IF(JX4="非常勤",IP18,JB18))</f>
        <v>　</v>
      </c>
      <c r="JP18" s="885"/>
      <c r="JQ18" s="885"/>
      <c r="JR18" s="352"/>
      <c r="JS18" s="954" t="str">
        <f>IF(JV18="×",TIME(0,0,0),IF(JX4="非常勤",IS18,JE18))</f>
        <v>　</v>
      </c>
      <c r="JT18" s="885"/>
      <c r="JU18" s="885"/>
      <c r="JV18" s="352"/>
      <c r="JW18" s="954" t="str">
        <f>IF(JZ18="×",TIME(0,0,0),IF(JX4="非常勤",IV18,JH18))</f>
        <v>　</v>
      </c>
      <c r="JX18" s="885"/>
      <c r="JY18" s="955"/>
      <c r="JZ18" s="352"/>
      <c r="KA18" s="956"/>
      <c r="KB18" s="956"/>
      <c r="KC18" s="862"/>
      <c r="KD18" s="864"/>
      <c r="KE18" s="863"/>
      <c r="KF18" s="865"/>
      <c r="KG18" s="866"/>
      <c r="KH18" s="866"/>
      <c r="KI18" s="867"/>
      <c r="KJ18" s="377">
        <f>'[3]別表_個別勤務状況（1～20）'!$A$18</f>
        <v>4</v>
      </c>
      <c r="KK18" s="378" t="str">
        <f>'[3]別表_個別勤務状況（1～20）'!$B$18</f>
        <v>木</v>
      </c>
      <c r="KL18" s="854"/>
      <c r="KM18" s="855"/>
      <c r="KN18" s="854"/>
      <c r="KO18" s="855"/>
      <c r="KP18" s="854"/>
      <c r="KQ18" s="855"/>
      <c r="KR18" s="854"/>
      <c r="KS18" s="855"/>
      <c r="KT18" s="856" t="str">
        <f>IFERROR(IF(OR(KK18="日",KK18="祝",KK18=0,KL18=""),"　",MAX(IF(AND(KL18&lt;=KT14,KN18&gt;KU14),KU14-KT14,IF(AND(KL18&gt;KT14,KN18&lt;=KU14),KN18-KL18,IF(AND(KL18&lt;=KT14,KN18&lt;=KU14),KN18-KT14,IF(AND(KL18&gt;KT14,KN18&gt;KU14),KU14-KL18,0)))),0)),0)</f>
        <v>　</v>
      </c>
      <c r="KU18" s="857"/>
      <c r="KV18" s="858"/>
      <c r="KW18" s="856" t="str">
        <f>IFERROR(IF(OR(KK18="日",KK18="祝",KK18=0,KP18=""),"　",MAX(IF(AND(KP18&gt;KZ14,KR18&gt;KX14),0,IF(AND(KP18&lt;=KZ14,KP18&gt;KW14,KR18&gt;KX14),KZ14-KP18,IF(AND(KP18&lt;=KZ14,KP18&lt;=KW14,KR18&gt;KX14),KZ14-KW14,IF(AND(KP18&gt;KW14,KR18&lt;=KX14),KR18-KP18,IF(AND(KP18&lt;=KW14,KR18&lt;=KX14),KR18-KW14,0))))),0)),0)</f>
        <v>　</v>
      </c>
      <c r="KX18" s="857"/>
      <c r="KY18" s="858"/>
      <c r="KZ18" s="856" t="str">
        <f>IFERROR(IF(OR(KK18="日",KK18="祝",KK18=0,KP18=0),"　",MAX(IF(AND(KP18&lt;=KZ14,KR18&gt;LA14),LA14-KZ14,IF(KR18&lt;=LA14,0,IF(AND(KP18&gt;KZ14,KR18&gt;LA14),LA14-KP18,0))),0)),0)</f>
        <v>　</v>
      </c>
      <c r="LA18" s="857"/>
      <c r="LB18" s="858"/>
      <c r="LC18" s="856" t="str">
        <f>IFERROR(IF(OR(KK18="日",KK18="祝",KK18=0,KP18=0),"　",MAX(IF(KP18&gt;LC14,KR18-KP18,IF(KP18&lt;=LC14,KR18-LC14,0)),0)),0)</f>
        <v>　</v>
      </c>
      <c r="LD18" s="857"/>
      <c r="LE18" s="858"/>
      <c r="LF18" s="962" t="str">
        <f>IFERROR(IF(OR(KK18="日",KK18="祝",KK18=0,KL18=""),"　",MAX(IF(AND(KL18&lt;=LF14,KN18&gt;LG14),LG14-LF14,IF(AND(KL18&gt;LF14,KN18&lt;=LG14),KN18-KL18,IF(AND(KL18&lt;=LF14,KN18&lt;=LG14),KN18-LF14,IF(AND(KL18&gt;LF14,KN18&gt;LG14),LG14-KL18,0)))),0)),0)</f>
        <v>　</v>
      </c>
      <c r="LG18" s="963"/>
      <c r="LH18" s="964"/>
      <c r="LI18" s="962" t="str">
        <f>IFERROR(IF(OR(KK18="日",KK18="祝",KK18=0,KP18=0),"　",MAX(IF(AND(KP18&gt;LL14,KR18&gt;LJ14),0,IF(AND(KP18&lt;=LL14,KP18&gt;LI14,KR18&gt;LJ14),LL14-KP18,IF(AND(KP18&lt;=LL14,KP18&lt;=LI14,KR18&gt;LJ14),LL14-LI14,IF(AND(KP18&gt;LI14,KR18&lt;=LJ14),KR18-KP18,IF(AND(KP18&lt;=LI14,KR18&lt;=LJ14),KR18-LI14,0))))),0)),0)</f>
        <v>　</v>
      </c>
      <c r="LJ18" s="963"/>
      <c r="LK18" s="964"/>
      <c r="LL18" s="962" t="str">
        <f>IFERROR(IF(OR(KK18="日",KK18="祝",KK18=0,KP18=0),"　",MAX(IF(AND(KP18&lt;=LL14,KR18&gt;LM14),LM14-LL14,IF(KR18&lt;=LM14,0,IF(AND(KP18&gt;LL14,KR18&gt;LM14),LM14-KP18,0))),0)),0)</f>
        <v>　</v>
      </c>
      <c r="LM18" s="963"/>
      <c r="LN18" s="964"/>
      <c r="LO18" s="962" t="str">
        <f t="shared" si="5"/>
        <v>　</v>
      </c>
      <c r="LP18" s="963"/>
      <c r="LQ18" s="964"/>
      <c r="LR18" s="859" t="str">
        <f>IF(LU18="×",TIME(0,0,0),IF(ME4="非常勤",KT18,LF18))</f>
        <v>　</v>
      </c>
      <c r="LS18" s="860"/>
      <c r="LT18" s="861"/>
      <c r="LU18" s="352"/>
      <c r="LV18" s="859" t="str">
        <f>IF(LY18="×",TIME(0,0,0),IF(ME4="非常勤",KW18,LI18))</f>
        <v>　</v>
      </c>
      <c r="LW18" s="860"/>
      <c r="LX18" s="861"/>
      <c r="LY18" s="352"/>
      <c r="LZ18" s="859" t="str">
        <f>IF(MC18="×",TIME(0,0,0),IF(ME4="非常勤",KZ18,LL18))</f>
        <v>　</v>
      </c>
      <c r="MA18" s="860"/>
      <c r="MB18" s="861"/>
      <c r="MC18" s="352"/>
      <c r="MD18" s="859" t="str">
        <f>IF(MG18="×",TIME(0,0,0),IF(ME4="非常勤",LC18,LO18))</f>
        <v>　</v>
      </c>
      <c r="ME18" s="860"/>
      <c r="MF18" s="861"/>
      <c r="MG18" s="352"/>
      <c r="MH18" s="956"/>
      <c r="MI18" s="956"/>
      <c r="MJ18" s="862"/>
      <c r="MK18" s="864"/>
      <c r="ML18" s="863"/>
      <c r="MM18" s="865"/>
      <c r="MN18" s="866"/>
      <c r="MO18" s="866"/>
      <c r="MP18" s="867"/>
      <c r="MQ18" s="377">
        <f>'[3]別表_個別勤務状況（1～20）'!$A$18</f>
        <v>4</v>
      </c>
      <c r="MR18" s="378" t="str">
        <f>'[3]別表_個別勤務状況（1～20）'!$B$18</f>
        <v>木</v>
      </c>
      <c r="MS18" s="854"/>
      <c r="MT18" s="855"/>
      <c r="MU18" s="854"/>
      <c r="MV18" s="855"/>
      <c r="MW18" s="854"/>
      <c r="MX18" s="855"/>
      <c r="MY18" s="854"/>
      <c r="MZ18" s="855"/>
      <c r="NA18" s="856" t="str">
        <f>IFERROR(IF(OR(MR18="日",MR18="祝",MR18=0,MS18=""),"　",MAX(IF(AND(MS18&lt;=NA14,MU18&gt;NB14),NB14-NA14,IF(AND(MS18&gt;NA14,MU18&lt;=NB14),MU18-MS18,IF(AND(MS18&lt;=NA14,MU18&lt;=NB14),MU18-NA14,IF(AND(MS18&gt;NA14,MU18&gt;NB14),NB14-MS18,0)))),0)),0)</f>
        <v>　</v>
      </c>
      <c r="NB18" s="857"/>
      <c r="NC18" s="858"/>
      <c r="ND18" s="856" t="str">
        <f>IFERROR(IF(OR(MR18="日",MR18="祝",MR18=0,MW18=""),"　",MAX(IF(AND(MW18&gt;NG14,MY18&gt;NE14),0,IF(AND(MW18&lt;=NG14,MW18&gt;ND14,MY18&gt;NE14),NG14-MW18,IF(AND(MW18&lt;=NG14,MW18&lt;=ND14,MY18&gt;NE14),NG14-ND14,IF(AND(MW18&gt;ND14,MY18&lt;=NE14),MY18-MW18,IF(AND(MW18&lt;=ND14,MY18&lt;=NE14),MY18-ND14,0))))),0)),0)</f>
        <v>　</v>
      </c>
      <c r="NE18" s="857"/>
      <c r="NF18" s="858"/>
      <c r="NG18" s="856" t="str">
        <f>IFERROR(IF(OR(MR18="日",MR18="祝",MR18=0,MW18=0),"　",MAX(IF(AND(MW18&lt;=NG14,MY18&gt;NH14),NH14-NG14,IF(MY18&lt;=NH14,0,IF(AND(MW18&gt;NG14,MY18&gt;NH14),NH14-MW18,0))),0)),0)</f>
        <v>　</v>
      </c>
      <c r="NH18" s="857"/>
      <c r="NI18" s="858"/>
      <c r="NJ18" s="856" t="str">
        <f>IFERROR(IF(OR(MR18="日",MR18="祝",MR18=0,MW18=0),"　",MAX(IF(MW18&gt;NJ14,MY18-MW18,IF(MW18&lt;=NJ14,MY18-NJ14,0)),0)),0)</f>
        <v>　</v>
      </c>
      <c r="NK18" s="857"/>
      <c r="NL18" s="858"/>
      <c r="NM18" s="962" t="str">
        <f>IFERROR(IF(OR(MR18="日",MR18="祝",MR18=0,MS18=""),"　",MAX(IF(AND(MS18&lt;=NM14,MU18&gt;NN14),NN14-NM14,IF(AND(MS18&gt;NM14,MU18&lt;=NN14),MU18-MS18,IF(AND(MS18&lt;=NM14,MU18&lt;=NN14),MU18-NM14,IF(AND(MS18&gt;NM14,MU18&gt;NN14),NN14-MS18,0)))),0)),0)</f>
        <v>　</v>
      </c>
      <c r="NN18" s="963"/>
      <c r="NO18" s="964"/>
      <c r="NP18" s="962" t="str">
        <f>IFERROR(IF(OR(MR18="日",MR18="祝",MR18=0,MW18=0),"　",MAX(IF(AND(MW18&gt;NS14,MY18&gt;NQ14),0,IF(AND(MW18&lt;=NS14,MW18&gt;NP14,MY18&gt;NQ14),NS14-MW18,IF(AND(MW18&lt;=NS14,MW18&lt;=NP14,MY18&gt;NQ14),NS14-NP14,IF(AND(MW18&gt;NP14,MY18&lt;=NQ14),MY18-MW18,IF(AND(MW18&lt;=NP14,MY18&lt;=NQ14),MY18-NP14,0))))),0)),0)</f>
        <v>　</v>
      </c>
      <c r="NQ18" s="963"/>
      <c r="NR18" s="964"/>
      <c r="NS18" s="962" t="str">
        <f>IFERROR(IF(OR(MR18="日",MR18="祝",MR18=0,MW18=0),"　",MAX(IF(AND(MW18&lt;=NS14,MY18&gt;NT14),NT14-NS14,IF(MY18&lt;=NT14,0,IF(AND(MW18&gt;NS14,MY18&gt;NT14),NT14-MW18,0))),0)),0)</f>
        <v>　</v>
      </c>
      <c r="NT18" s="963"/>
      <c r="NU18" s="964"/>
      <c r="NV18" s="962" t="str">
        <f t="shared" si="6"/>
        <v>　</v>
      </c>
      <c r="NW18" s="963"/>
      <c r="NX18" s="964"/>
      <c r="NY18" s="859" t="str">
        <f>IF(OB18="×",TIME(0,0,0),IF(OL4="非常勤",NA18,NM18))</f>
        <v>　</v>
      </c>
      <c r="NZ18" s="860"/>
      <c r="OA18" s="861"/>
      <c r="OB18" s="352"/>
      <c r="OC18" s="859" t="str">
        <f>IF(OF18="×",TIME(0,0,0),IF(OL4="非常勤",ND18,NP18))</f>
        <v>　</v>
      </c>
      <c r="OD18" s="860"/>
      <c r="OE18" s="861"/>
      <c r="OF18" s="352"/>
      <c r="OG18" s="859" t="str">
        <f>IF(OJ18="×",TIME(0,0,0),IF(OL4="非常勤",NG18,NS18))</f>
        <v>　</v>
      </c>
      <c r="OH18" s="860"/>
      <c r="OI18" s="861"/>
      <c r="OJ18" s="352"/>
      <c r="OK18" s="859" t="str">
        <f>IF(ON18="×",TIME(0,0,0),IF(OL4="非常勤",NJ18,NV18))</f>
        <v>　</v>
      </c>
      <c r="OL18" s="860"/>
      <c r="OM18" s="861"/>
      <c r="ON18" s="352"/>
      <c r="OO18" s="956"/>
      <c r="OP18" s="956"/>
      <c r="OQ18" s="862"/>
      <c r="OR18" s="864"/>
      <c r="OS18" s="863"/>
      <c r="OT18" s="865"/>
      <c r="OU18" s="866"/>
      <c r="OV18" s="866"/>
      <c r="OW18" s="867"/>
      <c r="OX18" s="377">
        <f>'[3]別表_個別勤務状況（1～20）'!$A$18</f>
        <v>4</v>
      </c>
      <c r="OY18" s="378" t="str">
        <f>'[3]別表_個別勤務状況（1～20）'!$B$18</f>
        <v>木</v>
      </c>
      <c r="OZ18" s="854"/>
      <c r="PA18" s="855"/>
      <c r="PB18" s="854"/>
      <c r="PC18" s="855"/>
      <c r="PD18" s="854"/>
      <c r="PE18" s="855"/>
      <c r="PF18" s="854"/>
      <c r="PG18" s="855"/>
      <c r="PH18" s="856" t="str">
        <f>IFERROR(IF(OR(OY18="日",OY18="祝",OY18=0,OZ18=""),"　",MAX(IF(AND(OZ18&lt;=PH14,PB18&gt;PI14),PI14-PH14,IF(AND(OZ18&gt;PH14,PB18&lt;=PI14),PB18-OZ18,IF(AND(OZ18&lt;=PH14,PB18&lt;=PI14),PB18-PH14,IF(AND(OZ18&gt;PH14,PB18&gt;PI14),PI14-OZ18,0)))),0)),0)</f>
        <v>　</v>
      </c>
      <c r="PI18" s="857"/>
      <c r="PJ18" s="858"/>
      <c r="PK18" s="856" t="str">
        <f>IFERROR(IF(OR(OY18="日",OY18="祝",OY18=0,PD18=""),"　",MAX(IF(AND(PD18&gt;PN14,PF18&gt;PL14),0,IF(AND(PD18&lt;=PN14,PD18&gt;PK14,PF18&gt;PL14),PN14-PD18,IF(AND(PD18&lt;=PN14,PD18&lt;=PK14,PF18&gt;PL14),PN14-PK14,IF(AND(PD18&gt;PK14,PF18&lt;=PL14),PF18-PD18,IF(AND(PD18&lt;=PK14,PF18&lt;=PL14),PF18-PK14,0))))),0)),0)</f>
        <v>　</v>
      </c>
      <c r="PL18" s="857"/>
      <c r="PM18" s="858"/>
      <c r="PN18" s="856" t="str">
        <f>IFERROR(IF(OR(OY18="日",OY18="祝",OY18=0,PD18=0),"　",MAX(IF(AND(PD18&lt;=PN14,PF18&gt;PO14),PO14-PN14,IF(PF18&lt;=PO14,0,IF(AND(PD18&gt;PN14,PF18&gt;PO14),PO14-PD18,0))),0)),0)</f>
        <v>　</v>
      </c>
      <c r="PO18" s="857"/>
      <c r="PP18" s="858"/>
      <c r="PQ18" s="856" t="str">
        <f>IFERROR(IF(OR(OY18="日",OY18="祝",OY18=0,PD18=0),"　",MAX(IF(PD18&gt;PQ14,PF18-PD18,IF(PD18&lt;=PQ14,PF18-PQ14,0)),0)),0)</f>
        <v>　</v>
      </c>
      <c r="PR18" s="857"/>
      <c r="PS18" s="858"/>
      <c r="PT18" s="962" t="str">
        <f>IFERROR(IF(OR(OY18="日",OY18="祝",OY18=0,OZ18=""),"　",MAX(IF(AND(OZ18&lt;=PT14,PB18&gt;PU14),PU14-PT14,IF(AND(OZ18&gt;PT14,PB18&lt;=PU14),PB18-OZ18,IF(AND(OZ18&lt;=PT14,PB18&lt;=PU14),PB18-PT14,IF(AND(OZ18&gt;PT14,PB18&gt;PU14),PU14-OZ18,0)))),0)),0)</f>
        <v>　</v>
      </c>
      <c r="PU18" s="963"/>
      <c r="PV18" s="964"/>
      <c r="PW18" s="962" t="str">
        <f>IFERROR(IF(OR(OY18="日",OY18="祝",OY18=0,PD18=0),"　",MAX(IF(AND(PD18&gt;PZ14,PF18&gt;PX14),0,IF(AND(PD18&lt;=PZ14,PD18&gt;PW14,PF18&gt;PX14),PZ14-PD18,IF(AND(PD18&lt;=PZ14,PD18&lt;=PW14,PF18&gt;PX14),PZ14-PW14,IF(AND(PD18&gt;PW14,PF18&lt;=PX14),PF18-PD18,IF(AND(PD18&lt;=PW14,PF18&lt;=PX14),PF18-PW14,0))))),0)),0)</f>
        <v>　</v>
      </c>
      <c r="PX18" s="963"/>
      <c r="PY18" s="964"/>
      <c r="PZ18" s="962" t="str">
        <f>IFERROR(IF(OR(OY18="日",OY18="祝",OY18=0,PD18=0),"　",MAX(IF(AND(PD18&lt;=PZ14,PF18&gt;QA14),QA14-PZ14,IF(PF18&lt;=QA14,0,IF(AND(PD18&gt;PZ14,PF18&gt;QA14),QA14-PD18,0))),0)),0)</f>
        <v>　</v>
      </c>
      <c r="QA18" s="963"/>
      <c r="QB18" s="964"/>
      <c r="QC18" s="962" t="str">
        <f t="shared" si="7"/>
        <v>　</v>
      </c>
      <c r="QD18" s="963"/>
      <c r="QE18" s="964"/>
      <c r="QF18" s="859" t="str">
        <f>IF(QI18="×",TIME(0,0,0),IF(QS4="非常勤",PH18,PT18))</f>
        <v>　</v>
      </c>
      <c r="QG18" s="860"/>
      <c r="QH18" s="861"/>
      <c r="QI18" s="352"/>
      <c r="QJ18" s="859" t="str">
        <f>IF(QM18="×",TIME(0,0,0),IF(QS4="非常勤",PK18,PW18))</f>
        <v>　</v>
      </c>
      <c r="QK18" s="860"/>
      <c r="QL18" s="861"/>
      <c r="QM18" s="352"/>
      <c r="QN18" s="859" t="str">
        <f>IF(QQ18="×",TIME(0,0,0),IF(QS4="非常勤",PN18,PZ18))</f>
        <v>　</v>
      </c>
      <c r="QO18" s="860"/>
      <c r="QP18" s="861"/>
      <c r="QQ18" s="352"/>
      <c r="QR18" s="859" t="str">
        <f>IF(QU18="×",TIME(0,0,0),IF(QS4="非常勤",PQ18,QC18))</f>
        <v>　</v>
      </c>
      <c r="QS18" s="860"/>
      <c r="QT18" s="861"/>
      <c r="QU18" s="352"/>
      <c r="QV18" s="956"/>
      <c r="QW18" s="956"/>
      <c r="QX18" s="862"/>
      <c r="QY18" s="864"/>
      <c r="QZ18" s="863"/>
      <c r="RA18" s="865"/>
      <c r="RB18" s="866"/>
      <c r="RC18" s="866"/>
      <c r="RD18" s="867"/>
      <c r="RE18" s="377">
        <f>'[3]別表_個別勤務状況（1～20）'!$A$18</f>
        <v>4</v>
      </c>
      <c r="RF18" s="378" t="str">
        <f>'[3]別表_個別勤務状況（1～20）'!$B$18</f>
        <v>木</v>
      </c>
      <c r="RG18" s="854"/>
      <c r="RH18" s="855"/>
      <c r="RI18" s="854"/>
      <c r="RJ18" s="855"/>
      <c r="RK18" s="854"/>
      <c r="RL18" s="855"/>
      <c r="RM18" s="854"/>
      <c r="RN18" s="855"/>
      <c r="RO18" s="856" t="str">
        <f>IFERROR(IF(OR(RF18="日",RF18="祝",RF18=0,RG18=""),"　",MAX(IF(AND(RG18&lt;=RO14,RI18&gt;RP14),RP14-RO14,IF(AND(RG18&gt;RO14,RI18&lt;=RP14),RI18-RG18,IF(AND(RG18&lt;=RO14,RI18&lt;=RP14),RI18-RO14,IF(AND(RG18&gt;RO14,RI18&gt;RP14),RP14-RG18,0)))),0)),0)</f>
        <v>　</v>
      </c>
      <c r="RP18" s="857"/>
      <c r="RQ18" s="858"/>
      <c r="RR18" s="856" t="str">
        <f>IFERROR(IF(OR(RF18="日",RF18="祝",RF18=0,RK18=""),"　",MAX(IF(AND(RK18&gt;RU14,RM18&gt;RS14),0,IF(AND(RK18&lt;=RU14,RK18&gt;RR14,RM18&gt;RS14),RU14-RK18,IF(AND(RK18&lt;=RU14,RK18&lt;=RR14,RM18&gt;RS14),RU14-RR14,IF(AND(RK18&gt;RR14,RM18&lt;=RS14),RM18-RK18,IF(AND(RK18&lt;=RR14,RM18&lt;=RS14),RM18-RR14,0))))),0)),0)</f>
        <v>　</v>
      </c>
      <c r="RS18" s="857"/>
      <c r="RT18" s="858"/>
      <c r="RU18" s="856" t="str">
        <f>IFERROR(IF(OR(RF18="日",RF18="祝",RF18=0,RK18=0),"　",MAX(IF(AND(RK18&lt;=RU14,RM18&gt;RV14),RV14-RU14,IF(RM18&lt;=RV14,0,IF(AND(RK18&gt;RU14,RM18&gt;RV14),RV14-RK18,0))),0)),0)</f>
        <v>　</v>
      </c>
      <c r="RV18" s="857"/>
      <c r="RW18" s="858"/>
      <c r="RX18" s="856" t="str">
        <f>IFERROR(IF(OR(RF18="日",RF18="祝",RF18=0,RK18=0),"　",MAX(IF(RK18&gt;RX14,RM18-RK18,IF(RK18&lt;=RX14,RM18-RX14,0)),0)),0)</f>
        <v>　</v>
      </c>
      <c r="RY18" s="857"/>
      <c r="RZ18" s="858"/>
      <c r="SA18" s="962" t="str">
        <f>IFERROR(IF(OR(RF18="日",RF18="祝",RF18=0,RG18=""),"　",MAX(IF(AND(RG18&lt;=SA14,RI18&gt;SB14),SB14-SA14,IF(AND(RG18&gt;SA14,RI18&lt;=SB14),RI18-RG18,IF(AND(RG18&lt;=SA14,RI18&lt;=SB14),RI18-SA14,IF(AND(RG18&gt;SA14,RI18&gt;SB14),SB14-RG18,0)))),0)),0)</f>
        <v>　</v>
      </c>
      <c r="SB18" s="963"/>
      <c r="SC18" s="964"/>
      <c r="SD18" s="962" t="str">
        <f>IFERROR(IF(OR(RF18="日",RF18="祝",RF18=0,RK18=0),"　",MAX(IF(AND(RK18&gt;SG14,RM18&gt;SE14),0,IF(AND(RK18&lt;=SG14,RK18&gt;SD14,RM18&gt;SE14),SG14-RK18,IF(AND(RK18&lt;=SG14,RK18&lt;=SD14,RM18&gt;SE14),SG14-SD14,IF(AND(RK18&gt;SD14,RM18&lt;=SE14),RM18-RK18,IF(AND(RK18&lt;=SD14,RM18&lt;=SE14),RM18-SD14,0))))),0)),0)</f>
        <v>　</v>
      </c>
      <c r="SE18" s="963"/>
      <c r="SF18" s="964"/>
      <c r="SG18" s="962" t="str">
        <f>IFERROR(IF(OR(RF18="日",RF18="祝",RF18=0,RK18=0),"　",MAX(IF(AND(RK18&lt;=SG14,RM18&gt;SH14),SH14-SG14,IF(RM18&lt;=SH14,0,IF(AND(RK18&gt;SG14,RM18&gt;SH14),SH14-RK18,0))),0)),0)</f>
        <v>　</v>
      </c>
      <c r="SH18" s="963"/>
      <c r="SI18" s="964"/>
      <c r="SJ18" s="962" t="str">
        <f t="shared" si="8"/>
        <v>　</v>
      </c>
      <c r="SK18" s="963"/>
      <c r="SL18" s="964"/>
      <c r="SM18" s="859" t="str">
        <f>IF(SP18="×",TIME(0,0,0),IF(SZ4="非常勤",RO18,SA18))</f>
        <v>　</v>
      </c>
      <c r="SN18" s="860"/>
      <c r="SO18" s="861"/>
      <c r="SP18" s="352"/>
      <c r="SQ18" s="859" t="str">
        <f>IF(ST18="×",TIME(0,0,0),IF(SZ4="非常勤",RR18,SD18))</f>
        <v>　</v>
      </c>
      <c r="SR18" s="860"/>
      <c r="SS18" s="861"/>
      <c r="ST18" s="352"/>
      <c r="SU18" s="859" t="str">
        <f>IF(SX18="×",TIME(0,0,0),IF(SZ4="非常勤",RU18,SG18))</f>
        <v>　</v>
      </c>
      <c r="SV18" s="860"/>
      <c r="SW18" s="861"/>
      <c r="SX18" s="352"/>
      <c r="SY18" s="859" t="str">
        <f>IF(TB18="×",TIME(0,0,0),IF(SZ4="非常勤",RX18,SJ18))</f>
        <v>　</v>
      </c>
      <c r="SZ18" s="860"/>
      <c r="TA18" s="861"/>
      <c r="TB18" s="352"/>
      <c r="TC18" s="956"/>
      <c r="TD18" s="956"/>
      <c r="TE18" s="862"/>
      <c r="TF18" s="864"/>
      <c r="TG18" s="863"/>
      <c r="TH18" s="865"/>
      <c r="TI18" s="866"/>
      <c r="TJ18" s="866"/>
      <c r="TK18" s="867"/>
      <c r="TL18" s="377">
        <f>'[3]別表_個別勤務状況（1～20）'!$A$18</f>
        <v>4</v>
      </c>
      <c r="TM18" s="378" t="str">
        <f>'[3]別表_個別勤務状況（1～20）'!$B$18</f>
        <v>木</v>
      </c>
      <c r="TN18" s="854"/>
      <c r="TO18" s="855"/>
      <c r="TP18" s="854"/>
      <c r="TQ18" s="855"/>
      <c r="TR18" s="854"/>
      <c r="TS18" s="855"/>
      <c r="TT18" s="854"/>
      <c r="TU18" s="855"/>
      <c r="TV18" s="856" t="str">
        <f>IFERROR(IF(OR(TM18="日",TM18="祝",TM18=0,TN18=""),"　",MAX(IF(AND(TN18&lt;=TV14,TP18&gt;TW14),TW14-TV14,IF(AND(TN18&gt;TV14,TP18&lt;=TW14),TP18-TN18,IF(AND(TN18&lt;=TV14,TP18&lt;=TW14),TP18-TV14,IF(AND(TN18&gt;TV14,TP18&gt;TW14),TW14-TN18,0)))),0)),0)</f>
        <v>　</v>
      </c>
      <c r="TW18" s="857"/>
      <c r="TX18" s="858"/>
      <c r="TY18" s="856" t="str">
        <f>IFERROR(IF(OR(TM18="日",TM18="祝",TM18=0,TR18=""),"　",MAX(IF(AND(TR18&gt;UB14,TT18&gt;TZ14),0,IF(AND(TR18&lt;=UB14,TR18&gt;TY14,TT18&gt;TZ14),UB14-TR18,IF(AND(TR18&lt;=UB14,TR18&lt;=TY14,TT18&gt;TZ14),UB14-TY14,IF(AND(TR18&gt;TY14,TT18&lt;=TZ14),TT18-TR18,IF(AND(TR18&lt;=TY14,TT18&lt;=TZ14),TT18-TY14,0))))),0)),0)</f>
        <v>　</v>
      </c>
      <c r="TZ18" s="857"/>
      <c r="UA18" s="858"/>
      <c r="UB18" s="856" t="str">
        <f>IFERROR(IF(OR(TM18="日",TM18="祝",TM18=0,TR18=0),"　",MAX(IF(AND(TR18&lt;=UB14,TT18&gt;UC14),UC14-UB14,IF(TT18&lt;=UC14,0,IF(AND(TR18&gt;UB14,TT18&gt;UC14),UC14-TR18,0))),0)),0)</f>
        <v>　</v>
      </c>
      <c r="UC18" s="857"/>
      <c r="UD18" s="858"/>
      <c r="UE18" s="856" t="str">
        <f>IFERROR(IF(OR(TM18="日",TM18="祝",TM18=0,TR18=0),"　",MAX(IF(TR18&gt;UE14,TT18-TR18,IF(TR18&lt;=UE14,TT18-UE14,0)),0)),0)</f>
        <v>　</v>
      </c>
      <c r="UF18" s="857"/>
      <c r="UG18" s="858"/>
      <c r="UH18" s="962" t="str">
        <f>IFERROR(IF(OR(TM18="日",TM18="祝",TM18=0,TN18=""),"　",MAX(IF(AND(TN18&lt;=UH14,TP18&gt;UI14),UI14-UH14,IF(AND(TN18&gt;UH14,TP18&lt;=UI14),TP18-TN18,IF(AND(TN18&lt;=UH14,TP18&lt;=UI14),TP18-UH14,IF(AND(TN18&gt;UH14,TP18&gt;UI14),UI14-TN18,0)))),0)),0)</f>
        <v>　</v>
      </c>
      <c r="UI18" s="963"/>
      <c r="UJ18" s="964"/>
      <c r="UK18" s="962" t="str">
        <f>IFERROR(IF(OR(TM18="日",TM18="祝",TM18=0,TR18=0),"　",MAX(IF(AND(TR18&gt;UN14,TT18&gt;UL14),0,IF(AND(TR18&lt;=UN14,TR18&gt;UK14,TT18&gt;UL14),UN14-TR18,IF(AND(TR18&lt;=UN14,TR18&lt;=UK14,TT18&gt;UL14),UN14-UK14,IF(AND(TR18&gt;UK14,TT18&lt;=UL14),TT18-TR18,IF(AND(TR18&lt;=UK14,TT18&lt;=UL14),TT18-UK14,0))))),0)),0)</f>
        <v>　</v>
      </c>
      <c r="UL18" s="963"/>
      <c r="UM18" s="964"/>
      <c r="UN18" s="962" t="str">
        <f>IFERROR(IF(OR(TM18="日",TM18="祝",TM18=0,TR18=0),"　",MAX(IF(AND(TR18&lt;=UN14,TT18&gt;UO14),UO14-UN14,IF(TT18&lt;=UO14,0,IF(AND(TR18&gt;UN14,TT18&gt;UO14),UO14-TR18,0))),0)),0)</f>
        <v>　</v>
      </c>
      <c r="UO18" s="963"/>
      <c r="UP18" s="964"/>
      <c r="UQ18" s="962" t="str">
        <f t="shared" si="9"/>
        <v>　</v>
      </c>
      <c r="UR18" s="963"/>
      <c r="US18" s="964"/>
      <c r="UT18" s="859" t="str">
        <f>IF(UW18="×",TIME(0,0,0),IF(VG4="非常勤",TV18,UH18))</f>
        <v>　</v>
      </c>
      <c r="UU18" s="860"/>
      <c r="UV18" s="861"/>
      <c r="UW18" s="352"/>
      <c r="UX18" s="859" t="str">
        <f>IF(VA18="×",TIME(0,0,0),IF(VG4="非常勤",TY18,UK18))</f>
        <v>　</v>
      </c>
      <c r="UY18" s="860"/>
      <c r="UZ18" s="861"/>
      <c r="VA18" s="352"/>
      <c r="VB18" s="859" t="str">
        <f>IF(VE18="×",TIME(0,0,0),IF(VG4="非常勤",UB18,UN18))</f>
        <v>　</v>
      </c>
      <c r="VC18" s="860"/>
      <c r="VD18" s="861"/>
      <c r="VE18" s="352"/>
      <c r="VF18" s="859" t="str">
        <f>IF(VI18="×",TIME(0,0,0),IF(VG4="非常勤",UE18,UQ18))</f>
        <v>　</v>
      </c>
      <c r="VG18" s="860"/>
      <c r="VH18" s="861"/>
      <c r="VI18" s="352"/>
      <c r="VJ18" s="956"/>
      <c r="VK18" s="956"/>
      <c r="VL18" s="862"/>
      <c r="VM18" s="864"/>
      <c r="VN18" s="863"/>
      <c r="VO18" s="865"/>
      <c r="VP18" s="866"/>
      <c r="VQ18" s="866"/>
      <c r="VR18" s="867"/>
      <c r="VS18" s="377">
        <f>'[3]別表_個別勤務状況（1～20）'!$A$18</f>
        <v>4</v>
      </c>
      <c r="VT18" s="378" t="str">
        <f>'[3]別表_個別勤務状況（1～20）'!$B$18</f>
        <v>木</v>
      </c>
      <c r="VU18" s="854"/>
      <c r="VV18" s="855"/>
      <c r="VW18" s="854"/>
      <c r="VX18" s="855"/>
      <c r="VY18" s="854"/>
      <c r="VZ18" s="855"/>
      <c r="WA18" s="854"/>
      <c r="WB18" s="855"/>
      <c r="WC18" s="856" t="str">
        <f>IFERROR(IF(OR(VT18="日",VT18="祝",VT18=0,VU18=""),"　",MAX(IF(AND(VU18&lt;=WC14,VW18&gt;WD14),WD14-WC14,IF(AND(VU18&gt;WC14,VW18&lt;=WD14),VW18-VU18,IF(AND(VU18&lt;=WC14,VW18&lt;=WD14),VW18-WC14,IF(AND(VU18&gt;WC14,VW18&gt;WD14),WD14-VU18,0)))),0)),0)</f>
        <v>　</v>
      </c>
      <c r="WD18" s="857"/>
      <c r="WE18" s="858"/>
      <c r="WF18" s="856" t="str">
        <f>IFERROR(IF(OR(VT18="日",VT18="祝",VT18=0,VY18=""),"　",MAX(IF(AND(VY18&gt;WI14,WA18&gt;WG14),0,IF(AND(VY18&lt;=WI14,VY18&gt;WF14,WA18&gt;WG14),WI14-VY18,IF(AND(VY18&lt;=WI14,VY18&lt;=WF14,WA18&gt;WG14),WI14-WF14,IF(AND(VY18&gt;WF14,WA18&lt;=WG14),WA18-VY18,IF(AND(VY18&lt;=WF14,WA18&lt;=WG14),WA18-WF14,0))))),0)),0)</f>
        <v>　</v>
      </c>
      <c r="WG18" s="857"/>
      <c r="WH18" s="858"/>
      <c r="WI18" s="856" t="str">
        <f>IFERROR(IF(OR(VT18="日",VT18="祝",VT18=0,VY18=0),"　",MAX(IF(AND(VY18&lt;=WI14,WA18&gt;WJ14),WJ14-WI14,IF(WA18&lt;=WJ14,0,IF(AND(VY18&gt;WI14,WA18&gt;WJ14),WJ14-VY18,0))),0)),0)</f>
        <v>　</v>
      </c>
      <c r="WJ18" s="857"/>
      <c r="WK18" s="858"/>
      <c r="WL18" s="856" t="str">
        <f>IFERROR(IF(OR(VT18="日",VT18="祝",VT18=0,VY18=0),"　",MAX(IF(VY18&gt;WL14,WA18-VY18,IF(VY18&lt;=WL14,WA18-WL14,0)),0)),0)</f>
        <v>　</v>
      </c>
      <c r="WM18" s="857"/>
      <c r="WN18" s="858"/>
      <c r="WO18" s="962" t="str">
        <f>IFERROR(IF(OR(VT18="日",VT18="祝",VT18=0,VU18=""),"　",MAX(IF(AND(VU18&lt;=WO14,VW18&gt;WP14),WP14-WO14,IF(AND(VU18&gt;WO14,VW18&lt;=WP14),VW18-VU18,IF(AND(VU18&lt;=WO14,VW18&lt;=WP14),VW18-WO14,IF(AND(VU18&gt;WO14,VW18&gt;WP14),WP14-VU18,0)))),0)),0)</f>
        <v>　</v>
      </c>
      <c r="WP18" s="963"/>
      <c r="WQ18" s="964"/>
      <c r="WR18" s="962" t="str">
        <f>IFERROR(IF(OR(VT18="日",VT18="祝",VT18=0,VY18=0),"　",MAX(IF(AND(VY18&gt;WU14,WA18&gt;WS14),0,IF(AND(VY18&lt;=WU14,VY18&gt;WR14,WA18&gt;WS14),WU14-VY18,IF(AND(VY18&lt;=WU14,VY18&lt;=WR14,WA18&gt;WS14),WU14-WR14,IF(AND(VY18&gt;WR14,WA18&lt;=WS14),WA18-VY18,IF(AND(VY18&lt;=WR14,WA18&lt;=WS14),WA18-WR14,0))))),0)),0)</f>
        <v>　</v>
      </c>
      <c r="WS18" s="963"/>
      <c r="WT18" s="964"/>
      <c r="WU18" s="962" t="str">
        <f>IFERROR(IF(OR(VT18="日",VT18="祝",VT18=0,VY18=0),"　",MAX(IF(AND(VY18&lt;=WU14,WA18&gt;WV14),WV14-WU14,IF(WA18&lt;=WV14,0,IF(AND(VY18&gt;WU14,WA18&gt;WV14),WV14-VY18,0))),0)),0)</f>
        <v>　</v>
      </c>
      <c r="WV18" s="963"/>
      <c r="WW18" s="964"/>
      <c r="WX18" s="962" t="str">
        <f t="shared" si="10"/>
        <v>　</v>
      </c>
      <c r="WY18" s="963"/>
      <c r="WZ18" s="964"/>
      <c r="XA18" s="859" t="str">
        <f>IF(XD18="×",TIME(0,0,0),IF(XN4="非常勤",WC18,WO18))</f>
        <v>　</v>
      </c>
      <c r="XB18" s="860"/>
      <c r="XC18" s="861"/>
      <c r="XD18" s="352"/>
      <c r="XE18" s="859" t="str">
        <f>IF(XH18="×",TIME(0,0,0),IF(XN4="非常勤",WF18,WR18))</f>
        <v>　</v>
      </c>
      <c r="XF18" s="860"/>
      <c r="XG18" s="861"/>
      <c r="XH18" s="352"/>
      <c r="XI18" s="859" t="str">
        <f>IF(XL18="×",TIME(0,0,0),IF(XN4="非常勤",WI18,WU18))</f>
        <v>　</v>
      </c>
      <c r="XJ18" s="860"/>
      <c r="XK18" s="861"/>
      <c r="XL18" s="352"/>
      <c r="XM18" s="859" t="str">
        <f>IF(XP18="×",TIME(0,0,0),IF(XN4="非常勤",WL18,WX18))</f>
        <v>　</v>
      </c>
      <c r="XN18" s="860"/>
      <c r="XO18" s="861"/>
      <c r="XP18" s="352"/>
      <c r="XQ18" s="956"/>
      <c r="XR18" s="956"/>
      <c r="XS18" s="862"/>
      <c r="XT18" s="864"/>
      <c r="XU18" s="863"/>
      <c r="XV18" s="865"/>
      <c r="XW18" s="866"/>
      <c r="XX18" s="866"/>
      <c r="XY18" s="867"/>
      <c r="XZ18" s="377">
        <f>'[3]別表_個別勤務状況（1～20）'!$A$18</f>
        <v>4</v>
      </c>
      <c r="YA18" s="378" t="str">
        <f>'[3]別表_個別勤務状況（1～20）'!$B$18</f>
        <v>木</v>
      </c>
      <c r="YB18" s="854"/>
      <c r="YC18" s="855"/>
      <c r="YD18" s="854"/>
      <c r="YE18" s="855"/>
      <c r="YF18" s="854"/>
      <c r="YG18" s="855"/>
      <c r="YH18" s="854"/>
      <c r="YI18" s="855"/>
      <c r="YJ18" s="856" t="str">
        <f>IFERROR(IF(OR(YA18="日",YA18="祝",YA18=0,YB18=""),"　",MAX(IF(AND(YB18&lt;=YJ14,YD18&gt;YK14),YK14-YJ14,IF(AND(YB18&gt;YJ14,YD18&lt;=YK14),YD18-YB18,IF(AND(YB18&lt;=YJ14,YD18&lt;=YK14),YD18-YJ14,IF(AND(YB18&gt;YJ14,YD18&gt;YK14),YK14-YB18,0)))),0)),0)</f>
        <v>　</v>
      </c>
      <c r="YK18" s="857"/>
      <c r="YL18" s="858"/>
      <c r="YM18" s="856" t="str">
        <f>IFERROR(IF(OR(YA18="日",YA18="祝",YA18=0,YF18=""),"　",MAX(IF(AND(YF18&gt;YP14,YH18&gt;YN14),0,IF(AND(YF18&lt;=YP14,YF18&gt;YM14,YH18&gt;YN14),YP14-YF18,IF(AND(YF18&lt;=YP14,YF18&lt;=YM14,YH18&gt;YN14),YP14-YM14,IF(AND(YF18&gt;YM14,YH18&lt;=YN14),YH18-YF18,IF(AND(YF18&lt;=YM14,YH18&lt;=YN14),YH18-YM14,0))))),0)),0)</f>
        <v>　</v>
      </c>
      <c r="YN18" s="857"/>
      <c r="YO18" s="858"/>
      <c r="YP18" s="856" t="str">
        <f>IFERROR(IF(OR(YA18="日",YA18="祝",YA18=0,YF18=0),"　",MAX(IF(AND(YF18&lt;=YP14,YH18&gt;YQ14),YQ14-YP14,IF(YH18&lt;=YQ14,0,IF(AND(YF18&gt;YP14,YH18&gt;YQ14),YQ14-YF18,0))),0)),0)</f>
        <v>　</v>
      </c>
      <c r="YQ18" s="857"/>
      <c r="YR18" s="858"/>
      <c r="YS18" s="856" t="str">
        <f>IFERROR(IF(OR(YA18="日",YA18="祝",YA18=0,YF18=0),"　",MAX(IF(YF18&gt;YS14,YH18-YF18,IF(YF18&lt;=YS14,YH18-YS14,0)),0)),0)</f>
        <v>　</v>
      </c>
      <c r="YT18" s="857"/>
      <c r="YU18" s="858"/>
      <c r="YV18" s="962" t="str">
        <f>IFERROR(IF(OR(YA18="日",YA18="祝",YA18=0,YB18=""),"　",MAX(IF(AND(YB18&lt;=YV14,YD18&gt;YW14),YW14-YV14,IF(AND(YB18&gt;YV14,YD18&lt;=YW14),YD18-YB18,IF(AND(YB18&lt;=YV14,YD18&lt;=YW14),YD18-YV14,IF(AND(YB18&gt;YV14,YD18&gt;YW14),YW14-YB18,0)))),0)),0)</f>
        <v>　</v>
      </c>
      <c r="YW18" s="963"/>
      <c r="YX18" s="964"/>
      <c r="YY18" s="962" t="str">
        <f>IFERROR(IF(OR(YA18="日",YA18="祝",YA18=0,YF18=0),"　",MAX(IF(AND(YF18&gt;ZB14,YH18&gt;YZ14),0,IF(AND(YF18&lt;=ZB14,YF18&gt;YY14,YH18&gt;YZ14),ZB14-YF18,IF(AND(YF18&lt;=ZB14,YF18&lt;=YY14,YH18&gt;YZ14),ZB14-YY14,IF(AND(YF18&gt;YY14,YH18&lt;=YZ14),YH18-YF18,IF(AND(YF18&lt;=YY14,YH18&lt;=YZ14),YH18-YY14,0))))),0)),0)</f>
        <v>　</v>
      </c>
      <c r="YZ18" s="963"/>
      <c r="ZA18" s="964"/>
      <c r="ZB18" s="962" t="str">
        <f>IFERROR(IF(OR(YA18="日",YA18="祝",YA18=0,YF18=0),"　",MAX(IF(AND(YF18&lt;=ZB14,YH18&gt;ZC14),ZC14-ZB14,IF(YH18&lt;=ZC14,0,IF(AND(YF18&gt;ZB14,YH18&gt;ZC14),ZC14-YF18,0))),0)),0)</f>
        <v>　</v>
      </c>
      <c r="ZC18" s="963"/>
      <c r="ZD18" s="964"/>
      <c r="ZE18" s="962" t="str">
        <f t="shared" si="11"/>
        <v>　</v>
      </c>
      <c r="ZF18" s="963"/>
      <c r="ZG18" s="964"/>
      <c r="ZH18" s="859" t="str">
        <f>IF(ZK18="×",TIME(0,0,0),IF(ZU4="非常勤",YJ18,YV18))</f>
        <v>　</v>
      </c>
      <c r="ZI18" s="860"/>
      <c r="ZJ18" s="861"/>
      <c r="ZK18" s="352"/>
      <c r="ZL18" s="859" t="str">
        <f>IF(ZO18="×",TIME(0,0,0),IF(ZU4="非常勤",YM18,YY18))</f>
        <v>　</v>
      </c>
      <c r="ZM18" s="860"/>
      <c r="ZN18" s="861"/>
      <c r="ZO18" s="352"/>
      <c r="ZP18" s="859" t="str">
        <f>IF(ZS18="×",TIME(0,0,0),IF(ZU4="非常勤",YP18,ZB18))</f>
        <v>　</v>
      </c>
      <c r="ZQ18" s="860"/>
      <c r="ZR18" s="861"/>
      <c r="ZS18" s="352"/>
      <c r="ZT18" s="859" t="str">
        <f>IF(ZW18="×",TIME(0,0,0),IF(ZU4="非常勤",YS18,ZE18))</f>
        <v>　</v>
      </c>
      <c r="ZU18" s="860"/>
      <c r="ZV18" s="861"/>
      <c r="ZW18" s="352"/>
      <c r="ZX18" s="956"/>
      <c r="ZY18" s="956"/>
      <c r="ZZ18" s="862"/>
      <c r="AAA18" s="864"/>
      <c r="AAB18" s="863"/>
      <c r="AAC18" s="865"/>
      <c r="AAD18" s="866"/>
      <c r="AAE18" s="866"/>
      <c r="AAF18" s="867"/>
      <c r="AAG18" s="377">
        <f>'[3]別表_個別勤務状況（1～20）'!$A$18</f>
        <v>4</v>
      </c>
      <c r="AAH18" s="378" t="str">
        <f>'[3]別表_個別勤務状況（1～20）'!$B$18</f>
        <v>木</v>
      </c>
      <c r="AAI18" s="854"/>
      <c r="AAJ18" s="855"/>
      <c r="AAK18" s="854"/>
      <c r="AAL18" s="855"/>
      <c r="AAM18" s="854"/>
      <c r="AAN18" s="855"/>
      <c r="AAO18" s="854"/>
      <c r="AAP18" s="855"/>
      <c r="AAQ18" s="856" t="str">
        <f>IFERROR(IF(OR(AAH18="日",AAH18="祝",AAH18=0,AAI18=""),"　",MAX(IF(AND(AAI18&lt;=AAQ14,AAK18&gt;AAR14),AAR14-AAQ14,IF(AND(AAI18&gt;AAQ14,AAK18&lt;=AAR14),AAK18-AAI18,IF(AND(AAI18&lt;=AAQ14,AAK18&lt;=AAR14),AAK18-AAQ14,IF(AND(AAI18&gt;AAQ14,AAK18&gt;AAR14),AAR14-AAI18,0)))),0)),0)</f>
        <v>　</v>
      </c>
      <c r="AAR18" s="857"/>
      <c r="AAS18" s="858"/>
      <c r="AAT18" s="856" t="str">
        <f>IFERROR(IF(OR(AAH18="日",AAH18="祝",AAH18=0,AAM18=""),"　",MAX(IF(AND(AAM18&gt;AAW14,AAO18&gt;AAU14),0,IF(AND(AAM18&lt;=AAW14,AAM18&gt;AAT14,AAO18&gt;AAU14),AAW14-AAM18,IF(AND(AAM18&lt;=AAW14,AAM18&lt;=AAT14,AAO18&gt;AAU14),AAW14-AAT14,IF(AND(AAM18&gt;AAT14,AAO18&lt;=AAU14),AAO18-AAM18,IF(AND(AAM18&lt;=AAT14,AAO18&lt;=AAU14),AAO18-AAT14,0))))),0)),0)</f>
        <v>　</v>
      </c>
      <c r="AAU18" s="857"/>
      <c r="AAV18" s="858"/>
      <c r="AAW18" s="856" t="str">
        <f>IFERROR(IF(OR(AAH18="日",AAH18="祝",AAH18=0,AAM18=0),"　",MAX(IF(AND(AAM18&lt;=AAW14,AAO18&gt;AAX14),AAX14-AAW14,IF(AAO18&lt;=AAX14,0,IF(AND(AAM18&gt;AAW14,AAO18&gt;AAX14),AAX14-AAM18,0))),0)),0)</f>
        <v>　</v>
      </c>
      <c r="AAX18" s="857"/>
      <c r="AAY18" s="858"/>
      <c r="AAZ18" s="856" t="str">
        <f>IFERROR(IF(OR(AAH18="日",AAH18="祝",AAH18=0,AAM18=0),"　",MAX(IF(AAM18&gt;AAZ14,AAO18-AAM18,IF(AAM18&lt;=AAZ14,AAO18-AAZ14,0)),0)),0)</f>
        <v>　</v>
      </c>
      <c r="ABA18" s="857"/>
      <c r="ABB18" s="858"/>
      <c r="ABC18" s="962" t="str">
        <f>IFERROR(IF(OR(AAH18="日",AAH18="祝",AAH18=0,AAI18=""),"　",MAX(IF(AND(AAI18&lt;=ABC14,AAK18&gt;ABD14),ABD14-ABC14,IF(AND(AAI18&gt;ABC14,AAK18&lt;=ABD14),AAK18-AAI18,IF(AND(AAI18&lt;=ABC14,AAK18&lt;=ABD14),AAK18-ABC14,IF(AND(AAI18&gt;ABC14,AAK18&gt;ABD14),ABD14-AAI18,0)))),0)),0)</f>
        <v>　</v>
      </c>
      <c r="ABD18" s="963"/>
      <c r="ABE18" s="964"/>
      <c r="ABF18" s="962" t="str">
        <f>IFERROR(IF(OR(AAH18="日",AAH18="祝",AAH18=0,AAM18=0),"　",MAX(IF(AND(AAM18&gt;ABI14,AAO18&gt;ABG14),0,IF(AND(AAM18&lt;=ABI14,AAM18&gt;ABF14,AAO18&gt;ABG14),ABI14-AAM18,IF(AND(AAM18&lt;=ABI14,AAM18&lt;=ABF14,AAO18&gt;ABG14),ABI14-ABF14,IF(AND(AAM18&gt;ABF14,AAO18&lt;=ABG14),AAO18-AAM18,IF(AND(AAM18&lt;=ABF14,AAO18&lt;=ABG14),AAO18-ABF14,0))))),0)),0)</f>
        <v>　</v>
      </c>
      <c r="ABG18" s="963"/>
      <c r="ABH18" s="964"/>
      <c r="ABI18" s="962" t="str">
        <f>IFERROR(IF(OR(AAH18="日",AAH18="祝",AAH18=0,AAM18=0),"　",MAX(IF(AND(AAM18&lt;=ABI14,AAO18&gt;ABJ14),ABJ14-ABI14,IF(AAO18&lt;=ABJ14,0,IF(AND(AAM18&gt;ABI14,AAO18&gt;ABJ14),ABJ14-AAM18,0))),0)),0)</f>
        <v>　</v>
      </c>
      <c r="ABJ18" s="963"/>
      <c r="ABK18" s="964"/>
      <c r="ABL18" s="962" t="str">
        <f t="shared" si="12"/>
        <v>　</v>
      </c>
      <c r="ABM18" s="963"/>
      <c r="ABN18" s="964"/>
      <c r="ABO18" s="859" t="str">
        <f>IF(ABR18="×",TIME(0,0,0),IF(ACB4="非常勤",AAQ18,ABC18))</f>
        <v>　</v>
      </c>
      <c r="ABP18" s="860"/>
      <c r="ABQ18" s="861"/>
      <c r="ABR18" s="352"/>
      <c r="ABS18" s="859" t="str">
        <f>IF(ABV18="×",TIME(0,0,0),IF(ACB4="非常勤",AAT18,ABF18))</f>
        <v>　</v>
      </c>
      <c r="ABT18" s="860"/>
      <c r="ABU18" s="861"/>
      <c r="ABV18" s="352"/>
      <c r="ABW18" s="859" t="str">
        <f>IF(ABZ18="×",TIME(0,0,0),IF(ACB4="非常勤",AAW18,ABI18))</f>
        <v>　</v>
      </c>
      <c r="ABX18" s="860"/>
      <c r="ABY18" s="861"/>
      <c r="ABZ18" s="352"/>
      <c r="ACA18" s="859" t="str">
        <f>IF(ACD18="×",TIME(0,0,0),IF(ACB4="非常勤",AAZ18,ABL18))</f>
        <v>　</v>
      </c>
      <c r="ACB18" s="860"/>
      <c r="ACC18" s="861"/>
      <c r="ACD18" s="352"/>
      <c r="ACE18" s="956"/>
      <c r="ACF18" s="956"/>
      <c r="ACG18" s="862"/>
      <c r="ACH18" s="864"/>
      <c r="ACI18" s="863"/>
      <c r="ACJ18" s="865"/>
      <c r="ACK18" s="866"/>
      <c r="ACL18" s="866"/>
      <c r="ACM18" s="867"/>
      <c r="ACN18" s="377">
        <f>'[3]別表_個別勤務状況（1～20）'!$A$18</f>
        <v>4</v>
      </c>
      <c r="ACO18" s="378" t="str">
        <f>'[3]別表_個別勤務状況（1～20）'!$B$18</f>
        <v>木</v>
      </c>
      <c r="ACP18" s="854"/>
      <c r="ACQ18" s="855"/>
      <c r="ACR18" s="854"/>
      <c r="ACS18" s="855"/>
      <c r="ACT18" s="854"/>
      <c r="ACU18" s="855"/>
      <c r="ACV18" s="854"/>
      <c r="ACW18" s="855"/>
      <c r="ACX18" s="856" t="str">
        <f>IFERROR(IF(OR(ACO18="日",ACO18="祝",ACO18=0,ACP18=""),"　",MAX(IF(AND(ACP18&lt;=ACX14,ACR18&gt;ACY14),ACY14-ACX14,IF(AND(ACP18&gt;ACX14,ACR18&lt;=ACY14),ACR18-ACP18,IF(AND(ACP18&lt;=ACX14,ACR18&lt;=ACY14),ACR18-ACX14,IF(AND(ACP18&gt;ACX14,ACR18&gt;ACY14),ACY14-ACP18,0)))),0)),0)</f>
        <v>　</v>
      </c>
      <c r="ACY18" s="857"/>
      <c r="ACZ18" s="858"/>
      <c r="ADA18" s="856" t="str">
        <f>IFERROR(IF(OR(ACO18="日",ACO18="祝",ACO18=0,ACT18=""),"　",MAX(IF(AND(ACT18&gt;ADD14,ACV18&gt;ADB14),0,IF(AND(ACT18&lt;=ADD14,ACT18&gt;ADA14,ACV18&gt;ADB14),ADD14-ACT18,IF(AND(ACT18&lt;=ADD14,ACT18&lt;=ADA14,ACV18&gt;ADB14),ADD14-ADA14,IF(AND(ACT18&gt;ADA14,ACV18&lt;=ADB14),ACV18-ACT18,IF(AND(ACT18&lt;=ADA14,ACV18&lt;=ADB14),ACV18-ADA14,0))))),0)),0)</f>
        <v>　</v>
      </c>
      <c r="ADB18" s="857"/>
      <c r="ADC18" s="858"/>
      <c r="ADD18" s="856" t="str">
        <f>IFERROR(IF(OR(ACO18="日",ACO18="祝",ACO18=0,ACT18=0),"　",MAX(IF(AND(ACT18&lt;=ADD14,ACV18&gt;ADE14),ADE14-ADD14,IF(ACV18&lt;=ADE14,0,IF(AND(ACT18&gt;ADD14,ACV18&gt;ADE14),ADE14-ACT18,0))),0)),0)</f>
        <v>　</v>
      </c>
      <c r="ADE18" s="857"/>
      <c r="ADF18" s="858"/>
      <c r="ADG18" s="856" t="str">
        <f>IFERROR(IF(OR(ACO18="日",ACO18="祝",ACO18=0,ACT18=0),"　",MAX(IF(ACT18&gt;ADG14,ACV18-ACT18,IF(ACT18&lt;=ADG14,ACV18-ADG14,0)),0)),0)</f>
        <v>　</v>
      </c>
      <c r="ADH18" s="857"/>
      <c r="ADI18" s="858"/>
      <c r="ADJ18" s="962" t="str">
        <f>IFERROR(IF(OR(ACO18="日",ACO18="祝",ACO18=0,ACP18=""),"　",MAX(IF(AND(ACP18&lt;=ADJ14,ACR18&gt;ADK14),ADK14-ADJ14,IF(AND(ACP18&gt;ADJ14,ACR18&lt;=ADK14),ACR18-ACP18,IF(AND(ACP18&lt;=ADJ14,ACR18&lt;=ADK14),ACR18-ADJ14,IF(AND(ACP18&gt;ADJ14,ACR18&gt;ADK14),ADK14-ACP18,0)))),0)),0)</f>
        <v>　</v>
      </c>
      <c r="ADK18" s="963"/>
      <c r="ADL18" s="964"/>
      <c r="ADM18" s="962" t="str">
        <f>IFERROR(IF(OR(ACO18="日",ACO18="祝",ACO18=0,ACT18=0),"　",MAX(IF(AND(ACT18&gt;ADP14,ACV18&gt;ADN14),0,IF(AND(ACT18&lt;=ADP14,ACT18&gt;ADM14,ACV18&gt;ADN14),ADP14-ACT18,IF(AND(ACT18&lt;=ADP14,ACT18&lt;=ADM14,ACV18&gt;ADN14),ADP14-ADM14,IF(AND(ACT18&gt;ADM14,ACV18&lt;=ADN14),ACV18-ACT18,IF(AND(ACT18&lt;=ADM14,ACV18&lt;=ADN14),ACV18-ADM14,0))))),0)),0)</f>
        <v>　</v>
      </c>
      <c r="ADN18" s="963"/>
      <c r="ADO18" s="964"/>
      <c r="ADP18" s="962" t="str">
        <f>IFERROR(IF(OR(ACO18="日",ACO18="祝",ACO18=0,ACT18=0),"　",MAX(IF(AND(ACT18&lt;=ADP14,ACV18&gt;ADQ14),ADQ14-ADP14,IF(ACV18&lt;=ADQ14,0,IF(AND(ACT18&gt;ADP14,ACV18&gt;ADQ14),ADQ14-ACT18,0))),0)),0)</f>
        <v>　</v>
      </c>
      <c r="ADQ18" s="963"/>
      <c r="ADR18" s="964"/>
      <c r="ADS18" s="962" t="str">
        <f t="shared" si="13"/>
        <v>　</v>
      </c>
      <c r="ADT18" s="963"/>
      <c r="ADU18" s="964"/>
      <c r="ADV18" s="859" t="str">
        <f>IF(ADY18="×",TIME(0,0,0),IF(AEI4="非常勤",ACX18,ADJ18))</f>
        <v>　</v>
      </c>
      <c r="ADW18" s="860"/>
      <c r="ADX18" s="861"/>
      <c r="ADY18" s="352"/>
      <c r="ADZ18" s="859" t="str">
        <f>IF(AEC18="×",TIME(0,0,0),IF(AEI4="非常勤",ADA18,ADM18))</f>
        <v>　</v>
      </c>
      <c r="AEA18" s="860"/>
      <c r="AEB18" s="861"/>
      <c r="AEC18" s="352"/>
      <c r="AED18" s="859" t="str">
        <f>IF(AEG18="×",TIME(0,0,0),IF(AEI4="非常勤",ADD18,ADP18))</f>
        <v>　</v>
      </c>
      <c r="AEE18" s="860"/>
      <c r="AEF18" s="861"/>
      <c r="AEG18" s="352"/>
      <c r="AEH18" s="859" t="str">
        <f>IF(AEK18="×",TIME(0,0,0),IF(AEI4="非常勤",ADG18,ADS18))</f>
        <v>　</v>
      </c>
      <c r="AEI18" s="860"/>
      <c r="AEJ18" s="861"/>
      <c r="AEK18" s="352"/>
      <c r="AEL18" s="956"/>
      <c r="AEM18" s="956"/>
      <c r="AEN18" s="862"/>
      <c r="AEO18" s="864"/>
      <c r="AEP18" s="863"/>
      <c r="AEQ18" s="865"/>
      <c r="AER18" s="866"/>
      <c r="AES18" s="866"/>
      <c r="AET18" s="867"/>
      <c r="AEU18" s="377">
        <f>'[3]別表_個別勤務状況（1～20）'!$A$18</f>
        <v>4</v>
      </c>
      <c r="AEV18" s="378" t="str">
        <f>'[3]別表_個別勤務状況（1～20）'!$B$18</f>
        <v>木</v>
      </c>
      <c r="AEW18" s="854"/>
      <c r="AEX18" s="855"/>
      <c r="AEY18" s="854"/>
      <c r="AEZ18" s="855"/>
      <c r="AFA18" s="854"/>
      <c r="AFB18" s="855"/>
      <c r="AFC18" s="854"/>
      <c r="AFD18" s="855"/>
      <c r="AFE18" s="856" t="str">
        <f>IFERROR(IF(OR(AEV18="日",AEV18="祝",AEV18=0,AEW18=""),"　",MAX(IF(AND(AEW18&lt;=AFE14,AEY18&gt;AFF14),AFF14-AFE14,IF(AND(AEW18&gt;AFE14,AEY18&lt;=AFF14),AEY18-AEW18,IF(AND(AEW18&lt;=AFE14,AEY18&lt;=AFF14),AEY18-AFE14,IF(AND(AEW18&gt;AFE14,AEY18&gt;AFF14),AFF14-AEW18,0)))),0)),0)</f>
        <v>　</v>
      </c>
      <c r="AFF18" s="857"/>
      <c r="AFG18" s="858"/>
      <c r="AFH18" s="856" t="str">
        <f>IFERROR(IF(OR(AEV18="日",AEV18="祝",AEV18=0,AFA18=""),"　",MAX(IF(AND(AFA18&gt;AFK14,AFC18&gt;AFI14),0,IF(AND(AFA18&lt;=AFK14,AFA18&gt;AFH14,AFC18&gt;AFI14),AFK14-AFA18,IF(AND(AFA18&lt;=AFK14,AFA18&lt;=AFH14,AFC18&gt;AFI14),AFK14-AFH14,IF(AND(AFA18&gt;AFH14,AFC18&lt;=AFI14),AFC18-AFA18,IF(AND(AFA18&lt;=AFH14,AFC18&lt;=AFI14),AFC18-AFH14,0))))),0)),0)</f>
        <v>　</v>
      </c>
      <c r="AFI18" s="857"/>
      <c r="AFJ18" s="858"/>
      <c r="AFK18" s="856" t="str">
        <f>IFERROR(IF(OR(AEV18="日",AEV18="祝",AEV18=0,AFA18=0),"　",MAX(IF(AND(AFA18&lt;=AFK14,AFC18&gt;AFL14),AFL14-AFK14,IF(AFC18&lt;=AFL14,0,IF(AND(AFA18&gt;AFK14,AFC18&gt;AFL14),AFL14-AFA18,0))),0)),0)</f>
        <v>　</v>
      </c>
      <c r="AFL18" s="857"/>
      <c r="AFM18" s="858"/>
      <c r="AFN18" s="856" t="str">
        <f>IFERROR(IF(OR(AEV18="日",AEV18="祝",AEV18=0,AFA18=0),"　",MAX(IF(AFA18&gt;AFN14,AFC18-AFA18,IF(AFA18&lt;=AFN14,AFC18-AFN14,0)),0)),0)</f>
        <v>　</v>
      </c>
      <c r="AFO18" s="857"/>
      <c r="AFP18" s="858"/>
      <c r="AFQ18" s="962" t="str">
        <f>IFERROR(IF(OR(AEV18="日",AEV18="祝",AEV18=0,AEW18=""),"　",MAX(IF(AND(AEW18&lt;=AFQ14,AEY18&gt;AFR14),AFR14-AFQ14,IF(AND(AEW18&gt;AFQ14,AEY18&lt;=AFR14),AEY18-AEW18,IF(AND(AEW18&lt;=AFQ14,AEY18&lt;=AFR14),AEY18-AFQ14,IF(AND(AEW18&gt;AFQ14,AEY18&gt;AFR14),AFR14-AEW18,0)))),0)),0)</f>
        <v>　</v>
      </c>
      <c r="AFR18" s="963"/>
      <c r="AFS18" s="964"/>
      <c r="AFT18" s="962" t="str">
        <f>IFERROR(IF(OR(AEV18="日",AEV18="祝",AEV18=0,AFA18=0),"　",MAX(IF(AND(AFA18&gt;AFW14,AFC18&gt;AFU14),0,IF(AND(AFA18&lt;=AFW14,AFA18&gt;AFT14,AFC18&gt;AFU14),AFW14-AFA18,IF(AND(AFA18&lt;=AFW14,AFA18&lt;=AFT14,AFC18&gt;AFU14),AFW14-AFT14,IF(AND(AFA18&gt;AFT14,AFC18&lt;=AFU14),AFC18-AFA18,IF(AND(AFA18&lt;=AFT14,AFC18&lt;=AFU14),AFC18-AFT14,0))))),0)),0)</f>
        <v>　</v>
      </c>
      <c r="AFU18" s="963"/>
      <c r="AFV18" s="964"/>
      <c r="AFW18" s="962" t="str">
        <f>IFERROR(IF(OR(AEV18="日",AEV18="祝",AEV18=0,AFA18=0),"　",MAX(IF(AND(AFA18&lt;=AFW14,AFC18&gt;AFX14),AFX14-AFW14,IF(AFC18&lt;=AFX14,0,IF(AND(AFA18&gt;AFW14,AFC18&gt;AFX14),AFX14-AFA18,0))),0)),0)</f>
        <v>　</v>
      </c>
      <c r="AFX18" s="963"/>
      <c r="AFY18" s="964"/>
      <c r="AFZ18" s="962" t="str">
        <f t="shared" si="14"/>
        <v>　</v>
      </c>
      <c r="AGA18" s="963"/>
      <c r="AGB18" s="964"/>
      <c r="AGC18" s="859" t="str">
        <f>IF(AGF18="×",TIME(0,0,0),IF(AGP4="非常勤",AFE18,AFQ18))</f>
        <v>　</v>
      </c>
      <c r="AGD18" s="860"/>
      <c r="AGE18" s="861"/>
      <c r="AGF18" s="352"/>
      <c r="AGG18" s="859" t="str">
        <f>IF(AGJ18="×",TIME(0,0,0),IF(AGP4="非常勤",AFH18,AFT18))</f>
        <v>　</v>
      </c>
      <c r="AGH18" s="860"/>
      <c r="AGI18" s="861"/>
      <c r="AGJ18" s="352"/>
      <c r="AGK18" s="859" t="str">
        <f>IF(AGN18="×",TIME(0,0,0),IF(AGP4="非常勤",AFK18,AFW18))</f>
        <v>　</v>
      </c>
      <c r="AGL18" s="860"/>
      <c r="AGM18" s="861"/>
      <c r="AGN18" s="352"/>
      <c r="AGO18" s="859" t="str">
        <f>IF(AGR18="×",TIME(0,0,0),IF(AGP4="非常勤",AFN18,AFZ18))</f>
        <v>　</v>
      </c>
      <c r="AGP18" s="860"/>
      <c r="AGQ18" s="861"/>
      <c r="AGR18" s="352"/>
      <c r="AGS18" s="956"/>
      <c r="AGT18" s="956"/>
      <c r="AGU18" s="862"/>
      <c r="AGV18" s="864"/>
      <c r="AGW18" s="863"/>
      <c r="AGX18" s="865"/>
      <c r="AGY18" s="866"/>
      <c r="AGZ18" s="866"/>
      <c r="AHA18" s="867"/>
      <c r="AHB18" s="377">
        <f>'[3]別表_個別勤務状況（1～20）'!$A$18</f>
        <v>4</v>
      </c>
      <c r="AHC18" s="378" t="str">
        <f>'[3]別表_個別勤務状況（1～20）'!$B$18</f>
        <v>木</v>
      </c>
      <c r="AHD18" s="854"/>
      <c r="AHE18" s="855"/>
      <c r="AHF18" s="854"/>
      <c r="AHG18" s="855"/>
      <c r="AHH18" s="854"/>
      <c r="AHI18" s="855"/>
      <c r="AHJ18" s="854"/>
      <c r="AHK18" s="855"/>
      <c r="AHL18" s="856" t="str">
        <f>IFERROR(IF(OR(AHC18="日",AHC18="祝",AHC18=0,AHD18=""),"　",MAX(IF(AND(AHD18&lt;=AHL14,AHF18&gt;AHM14),AHM14-AHL14,IF(AND(AHD18&gt;AHL14,AHF18&lt;=AHM14),AHF18-AHD18,IF(AND(AHD18&lt;=AHL14,AHF18&lt;=AHM14),AHF18-AHL14,IF(AND(AHD18&gt;AHL14,AHF18&gt;AHM14),AHM14-AHD18,0)))),0)),0)</f>
        <v>　</v>
      </c>
      <c r="AHM18" s="857"/>
      <c r="AHN18" s="858"/>
      <c r="AHO18" s="856" t="str">
        <f>IFERROR(IF(OR(AHC18="日",AHC18="祝",AHC18=0,AHH18=""),"　",MAX(IF(AND(AHH18&gt;AHR14,AHJ18&gt;AHP14),0,IF(AND(AHH18&lt;=AHR14,AHH18&gt;AHO14,AHJ18&gt;AHP14),AHR14-AHH18,IF(AND(AHH18&lt;=AHR14,AHH18&lt;=AHO14,AHJ18&gt;AHP14),AHR14-AHO14,IF(AND(AHH18&gt;AHO14,AHJ18&lt;=AHP14),AHJ18-AHH18,IF(AND(AHH18&lt;=AHO14,AHJ18&lt;=AHP14),AHJ18-AHO14,0))))),0)),0)</f>
        <v>　</v>
      </c>
      <c r="AHP18" s="857"/>
      <c r="AHQ18" s="858"/>
      <c r="AHR18" s="856" t="str">
        <f>IFERROR(IF(OR(AHC18="日",AHC18="祝",AHC18=0,AHH18=0),"　",MAX(IF(AND(AHH18&lt;=AHR14,AHJ18&gt;AHS14),AHS14-AHR14,IF(AHJ18&lt;=AHS14,0,IF(AND(AHH18&gt;AHR14,AHJ18&gt;AHS14),AHS14-AHH18,0))),0)),0)</f>
        <v>　</v>
      </c>
      <c r="AHS18" s="857"/>
      <c r="AHT18" s="858"/>
      <c r="AHU18" s="856" t="str">
        <f>IFERROR(IF(OR(AHC18="日",AHC18="祝",AHC18=0,AHH18=0),"　",MAX(IF(AHH18&gt;AHU14,AHJ18-AHH18,IF(AHH18&lt;=AHU14,AHJ18-AHU14,0)),0)),0)</f>
        <v>　</v>
      </c>
      <c r="AHV18" s="857"/>
      <c r="AHW18" s="858"/>
      <c r="AHX18" s="962" t="str">
        <f>IFERROR(IF(OR(AHC18="日",AHC18="祝",AHC18=0,AHD18=""),"　",MAX(IF(AND(AHD18&lt;=AHX14,AHF18&gt;AHY14),AHY14-AHX14,IF(AND(AHD18&gt;AHX14,AHF18&lt;=AHY14),AHF18-AHD18,IF(AND(AHD18&lt;=AHX14,AHF18&lt;=AHY14),AHF18-AHX14,IF(AND(AHD18&gt;AHX14,AHF18&gt;AHY14),AHY14-AHD18,0)))),0)),0)</f>
        <v>　</v>
      </c>
      <c r="AHY18" s="963"/>
      <c r="AHZ18" s="964"/>
      <c r="AIA18" s="962" t="str">
        <f>IFERROR(IF(OR(AHC18="日",AHC18="祝",AHC18=0,AHH18=0),"　",MAX(IF(AND(AHH18&gt;AID14,AHJ18&gt;AIB14),0,IF(AND(AHH18&lt;=AID14,AHH18&gt;AIA14,AHJ18&gt;AIB14),AID14-AHH18,IF(AND(AHH18&lt;=AID14,AHH18&lt;=AIA14,AHJ18&gt;AIB14),AID14-AIA14,IF(AND(AHH18&gt;AIA14,AHJ18&lt;=AIB14),AHJ18-AHH18,IF(AND(AHH18&lt;=AIA14,AHJ18&lt;=AIB14),AHJ18-AIA14,0))))),0)),0)</f>
        <v>　</v>
      </c>
      <c r="AIB18" s="963"/>
      <c r="AIC18" s="964"/>
      <c r="AID18" s="962" t="str">
        <f>IFERROR(IF(OR(AHC18="日",AHC18="祝",AHC18=0,AHH18=0),"　",MAX(IF(AND(AHH18&lt;=AID14,AHJ18&gt;AIE14),AIE14-AID14,IF(AHJ18&lt;=AIE14,0,IF(AND(AHH18&gt;AID14,AHJ18&gt;AIE14),AIE14-AHH18,0))),0)),0)</f>
        <v>　</v>
      </c>
      <c r="AIE18" s="963"/>
      <c r="AIF18" s="964"/>
      <c r="AIG18" s="962" t="str">
        <f t="shared" si="15"/>
        <v>　</v>
      </c>
      <c r="AIH18" s="963"/>
      <c r="AII18" s="964"/>
      <c r="AIJ18" s="859" t="str">
        <f>IF(AIM18="×",TIME(0,0,0),IF(AIW4="非常勤",AHL18,AHX18))</f>
        <v>　</v>
      </c>
      <c r="AIK18" s="860"/>
      <c r="AIL18" s="861"/>
      <c r="AIM18" s="352"/>
      <c r="AIN18" s="859" t="str">
        <f>IF(AIQ18="×",TIME(0,0,0),IF(AIW4="非常勤",AHO18,AIA18))</f>
        <v>　</v>
      </c>
      <c r="AIO18" s="860"/>
      <c r="AIP18" s="861"/>
      <c r="AIQ18" s="352"/>
      <c r="AIR18" s="859" t="str">
        <f>IF(AIU18="×",TIME(0,0,0),IF(AIW4="非常勤",AHR18,AID18))</f>
        <v>　</v>
      </c>
      <c r="AIS18" s="860"/>
      <c r="AIT18" s="861"/>
      <c r="AIU18" s="352"/>
      <c r="AIV18" s="859" t="str">
        <f>IF(AIY18="×",TIME(0,0,0),IF(AIW4="非常勤",AHU18,AIG18))</f>
        <v>　</v>
      </c>
      <c r="AIW18" s="860"/>
      <c r="AIX18" s="861"/>
      <c r="AIY18" s="352"/>
      <c r="AIZ18" s="956"/>
      <c r="AJA18" s="956"/>
      <c r="AJB18" s="862"/>
      <c r="AJC18" s="864"/>
      <c r="AJD18" s="863"/>
      <c r="AJE18" s="865"/>
      <c r="AJF18" s="866"/>
      <c r="AJG18" s="866"/>
      <c r="AJH18" s="867"/>
      <c r="AJI18" s="377">
        <f>'[3]別表_個別勤務状況（1～20）'!$A$18</f>
        <v>4</v>
      </c>
      <c r="AJJ18" s="378" t="str">
        <f>'[3]別表_個別勤務状況（1～20）'!$B$18</f>
        <v>木</v>
      </c>
      <c r="AJK18" s="854"/>
      <c r="AJL18" s="855"/>
      <c r="AJM18" s="854"/>
      <c r="AJN18" s="855"/>
      <c r="AJO18" s="854"/>
      <c r="AJP18" s="855"/>
      <c r="AJQ18" s="854"/>
      <c r="AJR18" s="855"/>
      <c r="AJS18" s="856" t="str">
        <f>IFERROR(IF(OR(AJJ18="日",AJJ18="祝",AJJ18=0,AJK18=""),"　",MAX(IF(AND(AJK18&lt;=AJS14,AJM18&gt;AJT14),AJT14-AJS14,IF(AND(AJK18&gt;AJS14,AJM18&lt;=AJT14),AJM18-AJK18,IF(AND(AJK18&lt;=AJS14,AJM18&lt;=AJT14),AJM18-AJS14,IF(AND(AJK18&gt;AJS14,AJM18&gt;AJT14),AJT14-AJK18,0)))),0)),0)</f>
        <v>　</v>
      </c>
      <c r="AJT18" s="857"/>
      <c r="AJU18" s="858"/>
      <c r="AJV18" s="856" t="str">
        <f>IFERROR(IF(OR(AJJ18="日",AJJ18="祝",AJJ18=0,AJO18=""),"　",MAX(IF(AND(AJO18&gt;AJY14,AJQ18&gt;AJW14),0,IF(AND(AJO18&lt;=AJY14,AJO18&gt;AJV14,AJQ18&gt;AJW14),AJY14-AJO18,IF(AND(AJO18&lt;=AJY14,AJO18&lt;=AJV14,AJQ18&gt;AJW14),AJY14-AJV14,IF(AND(AJO18&gt;AJV14,AJQ18&lt;=AJW14),AJQ18-AJO18,IF(AND(AJO18&lt;=AJV14,AJQ18&lt;=AJW14),AJQ18-AJV14,0))))),0)),0)</f>
        <v>　</v>
      </c>
      <c r="AJW18" s="857"/>
      <c r="AJX18" s="858"/>
      <c r="AJY18" s="856" t="str">
        <f>IFERROR(IF(OR(AJJ18="日",AJJ18="祝",AJJ18=0,AJO18=0),"　",MAX(IF(AND(AJO18&lt;=AJY14,AJQ18&gt;AJZ14),AJZ14-AJY14,IF(AJQ18&lt;=AJZ14,0,IF(AND(AJO18&gt;AJY14,AJQ18&gt;AJZ14),AJZ14-AJO18,0))),0)),0)</f>
        <v>　</v>
      </c>
      <c r="AJZ18" s="857"/>
      <c r="AKA18" s="858"/>
      <c r="AKB18" s="856" t="str">
        <f>IFERROR(IF(OR(AJJ18="日",AJJ18="祝",AJJ18=0,AJO18=0),"　",MAX(IF(AJO18&gt;AKB14,AJQ18-AJO18,IF(AJO18&lt;=AKB14,AJQ18-AKB14,0)),0)),0)</f>
        <v>　</v>
      </c>
      <c r="AKC18" s="857"/>
      <c r="AKD18" s="858"/>
      <c r="AKE18" s="962" t="str">
        <f>IFERROR(IF(OR(AJJ18="日",AJJ18="祝",AJJ18=0,AJK18=""),"　",MAX(IF(AND(AJK18&lt;=AKE14,AJM18&gt;AKF14),AKF14-AKE14,IF(AND(AJK18&gt;AKE14,AJM18&lt;=AKF14),AJM18-AJK18,IF(AND(AJK18&lt;=AKE14,AJM18&lt;=AKF14),AJM18-AKE14,IF(AND(AJK18&gt;AKE14,AJM18&gt;AKF14),AKF14-AJK18,0)))),0)),0)</f>
        <v>　</v>
      </c>
      <c r="AKF18" s="963"/>
      <c r="AKG18" s="964"/>
      <c r="AKH18" s="962" t="str">
        <f>IFERROR(IF(OR(AJJ18="日",AJJ18="祝",AJJ18=0,AJO18=0),"　",MAX(IF(AND(AJO18&gt;AKK14,AJQ18&gt;AKI14),0,IF(AND(AJO18&lt;=AKK14,AJO18&gt;AKH14,AJQ18&gt;AKI14),AKK14-AJO18,IF(AND(AJO18&lt;=AKK14,AJO18&lt;=AKH14,AJQ18&gt;AKI14),AKK14-AKH14,IF(AND(AJO18&gt;AKH14,AJQ18&lt;=AKI14),AJQ18-AJO18,IF(AND(AJO18&lt;=AKH14,AJQ18&lt;=AKI14),AJQ18-AKH14,0))))),0)),0)</f>
        <v>　</v>
      </c>
      <c r="AKI18" s="963"/>
      <c r="AKJ18" s="964"/>
      <c r="AKK18" s="962" t="str">
        <f>IFERROR(IF(OR(AJJ18="日",AJJ18="祝",AJJ18=0,AJO18=0),"　",MAX(IF(AND(AJO18&lt;=AKK14,AJQ18&gt;AKL14),AKL14-AKK14,IF(AJQ18&lt;=AKL14,0,IF(AND(AJO18&gt;AKK14,AJQ18&gt;AKL14),AKL14-AJO18,0))),0)),0)</f>
        <v>　</v>
      </c>
      <c r="AKL18" s="963"/>
      <c r="AKM18" s="964"/>
      <c r="AKN18" s="962" t="str">
        <f t="shared" si="16"/>
        <v>　</v>
      </c>
      <c r="AKO18" s="963"/>
      <c r="AKP18" s="964"/>
      <c r="AKQ18" s="859" t="str">
        <f>IF(AKT18="×",TIME(0,0,0),IF(ALD4="非常勤",AJS18,AKE18))</f>
        <v>　</v>
      </c>
      <c r="AKR18" s="860"/>
      <c r="AKS18" s="861"/>
      <c r="AKT18" s="352"/>
      <c r="AKU18" s="859" t="str">
        <f>IF(AKX18="×",TIME(0,0,0),IF(ALD4="非常勤",AJV18,AKH18))</f>
        <v>　</v>
      </c>
      <c r="AKV18" s="860"/>
      <c r="AKW18" s="861"/>
      <c r="AKX18" s="352"/>
      <c r="AKY18" s="859" t="str">
        <f>IF(ALB18="×",TIME(0,0,0),IF(ALD4="非常勤",AJY18,AKK18))</f>
        <v>　</v>
      </c>
      <c r="AKZ18" s="860"/>
      <c r="ALA18" s="861"/>
      <c r="ALB18" s="352"/>
      <c r="ALC18" s="859" t="str">
        <f>IF(ALF18="×",TIME(0,0,0),IF(ALD4="非常勤",AKB18,AKN18))</f>
        <v>　</v>
      </c>
      <c r="ALD18" s="860"/>
      <c r="ALE18" s="861"/>
      <c r="ALF18" s="352"/>
      <c r="ALG18" s="956"/>
      <c r="ALH18" s="956"/>
      <c r="ALI18" s="862"/>
      <c r="ALJ18" s="864"/>
      <c r="ALK18" s="863"/>
      <c r="ALL18" s="865"/>
      <c r="ALM18" s="866"/>
      <c r="ALN18" s="866"/>
      <c r="ALO18" s="867"/>
      <c r="ALP18" s="377">
        <f>'[3]別表_個別勤務状況（1～20）'!$A$18</f>
        <v>4</v>
      </c>
      <c r="ALQ18" s="378" t="str">
        <f>'[3]別表_個別勤務状況（1～20）'!$B$18</f>
        <v>木</v>
      </c>
      <c r="ALR18" s="854"/>
      <c r="ALS18" s="855"/>
      <c r="ALT18" s="854"/>
      <c r="ALU18" s="855"/>
      <c r="ALV18" s="854"/>
      <c r="ALW18" s="855"/>
      <c r="ALX18" s="854"/>
      <c r="ALY18" s="855"/>
      <c r="ALZ18" s="856" t="str">
        <f>IFERROR(IF(OR(ALQ18="日",ALQ18="祝",ALQ18=0,ALR18=""),"　",MAX(IF(AND(ALR18&lt;=ALZ14,ALT18&gt;AMA14),AMA14-ALZ14,IF(AND(ALR18&gt;ALZ14,ALT18&lt;=AMA14),ALT18-ALR18,IF(AND(ALR18&lt;=ALZ14,ALT18&lt;=AMA14),ALT18-ALZ14,IF(AND(ALR18&gt;ALZ14,ALT18&gt;AMA14),AMA14-ALR18,0)))),0)),0)</f>
        <v>　</v>
      </c>
      <c r="AMA18" s="857"/>
      <c r="AMB18" s="858"/>
      <c r="AMC18" s="856" t="str">
        <f>IFERROR(IF(OR(ALQ18="日",ALQ18="祝",ALQ18=0,ALV18=""),"　",MAX(IF(AND(ALV18&gt;AMF14,ALX18&gt;AMD14),0,IF(AND(ALV18&lt;=AMF14,ALV18&gt;AMC14,ALX18&gt;AMD14),AMF14-ALV18,IF(AND(ALV18&lt;=AMF14,ALV18&lt;=AMC14,ALX18&gt;AMD14),AMF14-AMC14,IF(AND(ALV18&gt;AMC14,ALX18&lt;=AMD14),ALX18-ALV18,IF(AND(ALV18&lt;=AMC14,ALX18&lt;=AMD14),ALX18-AMC14,0))))),0)),0)</f>
        <v>　</v>
      </c>
      <c r="AMD18" s="857"/>
      <c r="AME18" s="858"/>
      <c r="AMF18" s="856" t="str">
        <f>IFERROR(IF(OR(ALQ18="日",ALQ18="祝",ALQ18=0,ALV18=0),"　",MAX(IF(AND(ALV18&lt;=AMF14,ALX18&gt;AMG14),AMG14-AMF14,IF(ALX18&lt;=AMG14,0,IF(AND(ALV18&gt;AMF14,ALX18&gt;AMG14),AMG14-ALV18,0))),0)),0)</f>
        <v>　</v>
      </c>
      <c r="AMG18" s="857"/>
      <c r="AMH18" s="858"/>
      <c r="AMI18" s="856" t="str">
        <f>IFERROR(IF(OR(ALQ18="日",ALQ18="祝",ALQ18=0,ALV18=0),"　",MAX(IF(ALV18&gt;AMI14,ALX18-ALV18,IF(ALV18&lt;=AMI14,ALX18-AMI14,0)),0)),0)</f>
        <v>　</v>
      </c>
      <c r="AMJ18" s="857"/>
      <c r="AMK18" s="858"/>
      <c r="AML18" s="962" t="str">
        <f>IFERROR(IF(OR(ALQ18="日",ALQ18="祝",ALQ18=0,ALR18=""),"　",MAX(IF(AND(ALR18&lt;=AML14,ALT18&gt;AMM14),AMM14-AML14,IF(AND(ALR18&gt;AML14,ALT18&lt;=AMM14),ALT18-ALR18,IF(AND(ALR18&lt;=AML14,ALT18&lt;=AMM14),ALT18-AML14,IF(AND(ALR18&gt;AML14,ALT18&gt;AMM14),AMM14-ALR18,0)))),0)),0)</f>
        <v>　</v>
      </c>
      <c r="AMM18" s="963"/>
      <c r="AMN18" s="964"/>
      <c r="AMO18" s="962" t="str">
        <f>IFERROR(IF(OR(ALQ18="日",ALQ18="祝",ALQ18=0,ALV18=0),"　",MAX(IF(AND(ALV18&gt;AMR14,ALX18&gt;AMP14),0,IF(AND(ALV18&lt;=AMR14,ALV18&gt;AMO14,ALX18&gt;AMP14),AMR14-ALV18,IF(AND(ALV18&lt;=AMR14,ALV18&lt;=AMO14,ALX18&gt;AMP14),AMR14-AMO14,IF(AND(ALV18&gt;AMO14,ALX18&lt;=AMP14),ALX18-ALV18,IF(AND(ALV18&lt;=AMO14,ALX18&lt;=AMP14),ALX18-AMO14,0))))),0)),0)</f>
        <v>　</v>
      </c>
      <c r="AMP18" s="963"/>
      <c r="AMQ18" s="964"/>
      <c r="AMR18" s="962" t="str">
        <f>IFERROR(IF(OR(ALQ18="日",ALQ18="祝",ALQ18=0,ALV18=0),"　",MAX(IF(AND(ALV18&lt;=AMR14,ALX18&gt;AMS14),AMS14-AMR14,IF(ALX18&lt;=AMS14,0,IF(AND(ALV18&gt;AMR14,ALX18&gt;AMS14),AMS14-ALV18,0))),0)),0)</f>
        <v>　</v>
      </c>
      <c r="AMS18" s="963"/>
      <c r="AMT18" s="964"/>
      <c r="AMU18" s="962" t="str">
        <f t="shared" si="17"/>
        <v>　</v>
      </c>
      <c r="AMV18" s="963"/>
      <c r="AMW18" s="964"/>
      <c r="AMX18" s="859" t="str">
        <f>IF(ANA18="×",TIME(0,0,0),IF(ANK4="非常勤",ALZ18,AML18))</f>
        <v>　</v>
      </c>
      <c r="AMY18" s="860"/>
      <c r="AMZ18" s="861"/>
      <c r="ANA18" s="352"/>
      <c r="ANB18" s="859" t="str">
        <f>IF(ANE18="×",TIME(0,0,0),IF(ANK4="非常勤",AMC18,AMO18))</f>
        <v>　</v>
      </c>
      <c r="ANC18" s="860"/>
      <c r="AND18" s="861"/>
      <c r="ANE18" s="352"/>
      <c r="ANF18" s="859" t="str">
        <f>IF(ANI18="×",TIME(0,0,0),IF(ANK4="非常勤",AMF18,AMR18))</f>
        <v>　</v>
      </c>
      <c r="ANG18" s="860"/>
      <c r="ANH18" s="861"/>
      <c r="ANI18" s="352"/>
      <c r="ANJ18" s="859" t="str">
        <f>IF(ANM18="×",TIME(0,0,0),IF(ANK4="非常勤",AMI18,AMU18))</f>
        <v>　</v>
      </c>
      <c r="ANK18" s="860"/>
      <c r="ANL18" s="861"/>
      <c r="ANM18" s="352"/>
      <c r="ANN18" s="956"/>
      <c r="ANO18" s="956"/>
      <c r="ANP18" s="862"/>
      <c r="ANQ18" s="864"/>
      <c r="ANR18" s="863"/>
      <c r="ANS18" s="865"/>
      <c r="ANT18" s="866"/>
      <c r="ANU18" s="866"/>
      <c r="ANV18" s="867"/>
      <c r="ANW18" s="377">
        <f>'[3]別表_個別勤務状況（1～20）'!$A$18</f>
        <v>4</v>
      </c>
      <c r="ANX18" s="378" t="str">
        <f>'[3]別表_個別勤務状況（1～20）'!$B$18</f>
        <v>木</v>
      </c>
      <c r="ANY18" s="854"/>
      <c r="ANZ18" s="855"/>
      <c r="AOA18" s="854"/>
      <c r="AOB18" s="855"/>
      <c r="AOC18" s="854"/>
      <c r="AOD18" s="855"/>
      <c r="AOE18" s="854"/>
      <c r="AOF18" s="855"/>
      <c r="AOG18" s="856" t="str">
        <f>IFERROR(IF(OR(ANX18="日",ANX18="祝",ANX18=0,ANY18=""),"　",MAX(IF(AND(ANY18&lt;=AOG14,AOA18&gt;AOH14),AOH14-AOG14,IF(AND(ANY18&gt;AOG14,AOA18&lt;=AOH14),AOA18-ANY18,IF(AND(ANY18&lt;=AOG14,AOA18&lt;=AOH14),AOA18-AOG14,IF(AND(ANY18&gt;AOG14,AOA18&gt;AOH14),AOH14-ANY18,0)))),0)),0)</f>
        <v>　</v>
      </c>
      <c r="AOH18" s="857"/>
      <c r="AOI18" s="858"/>
      <c r="AOJ18" s="856" t="str">
        <f>IFERROR(IF(OR(ANX18="日",ANX18="祝",ANX18=0,AOC18=""),"　",MAX(IF(AND(AOC18&gt;AOM14,AOE18&gt;AOK14),0,IF(AND(AOC18&lt;=AOM14,AOC18&gt;AOJ14,AOE18&gt;AOK14),AOM14-AOC18,IF(AND(AOC18&lt;=AOM14,AOC18&lt;=AOJ14,AOE18&gt;AOK14),AOM14-AOJ14,IF(AND(AOC18&gt;AOJ14,AOE18&lt;=AOK14),AOE18-AOC18,IF(AND(AOC18&lt;=AOJ14,AOE18&lt;=AOK14),AOE18-AOJ14,0))))),0)),0)</f>
        <v>　</v>
      </c>
      <c r="AOK18" s="857"/>
      <c r="AOL18" s="858"/>
      <c r="AOM18" s="856" t="str">
        <f>IFERROR(IF(OR(ANX18="日",ANX18="祝",ANX18=0,AOC18=0),"　",MAX(IF(AND(AOC18&lt;=AOM14,AOE18&gt;AON14),AON14-AOM14,IF(AOE18&lt;=AON14,0,IF(AND(AOC18&gt;AOM14,AOE18&gt;AON14),AON14-AOC18,0))),0)),0)</f>
        <v>　</v>
      </c>
      <c r="AON18" s="857"/>
      <c r="AOO18" s="858"/>
      <c r="AOP18" s="856" t="str">
        <f>IFERROR(IF(OR(ANX18="日",ANX18="祝",ANX18=0,AOC18=0),"　",MAX(IF(AOC18&gt;AOP14,AOE18-AOC18,IF(AOC18&lt;=AOP14,AOE18-AOP14,0)),0)),0)</f>
        <v>　</v>
      </c>
      <c r="AOQ18" s="857"/>
      <c r="AOR18" s="858"/>
      <c r="AOS18" s="962" t="str">
        <f>IFERROR(IF(OR(ANX18="日",ANX18="祝",ANX18=0,ANY18=""),"　",MAX(IF(AND(ANY18&lt;=AOS14,AOA18&gt;AOT14),AOT14-AOS14,IF(AND(ANY18&gt;AOS14,AOA18&lt;=AOT14),AOA18-ANY18,IF(AND(ANY18&lt;=AOS14,AOA18&lt;=AOT14),AOA18-AOS14,IF(AND(ANY18&gt;AOS14,AOA18&gt;AOT14),AOT14-ANY18,0)))),0)),0)</f>
        <v>　</v>
      </c>
      <c r="AOT18" s="963"/>
      <c r="AOU18" s="964"/>
      <c r="AOV18" s="962" t="str">
        <f>IFERROR(IF(OR(ANX18="日",ANX18="祝",ANX18=0,AOC18=0),"　",MAX(IF(AND(AOC18&gt;AOY14,AOE18&gt;AOW14),0,IF(AND(AOC18&lt;=AOY14,AOC18&gt;AOV14,AOE18&gt;AOW14),AOY14-AOC18,IF(AND(AOC18&lt;=AOY14,AOC18&lt;=AOV14,AOE18&gt;AOW14),AOY14-AOV14,IF(AND(AOC18&gt;AOV14,AOE18&lt;=AOW14),AOE18-AOC18,IF(AND(AOC18&lt;=AOV14,AOE18&lt;=AOW14),AOE18-AOV14,0))))),0)),0)</f>
        <v>　</v>
      </c>
      <c r="AOW18" s="963"/>
      <c r="AOX18" s="964"/>
      <c r="AOY18" s="962" t="str">
        <f>IFERROR(IF(OR(ANX18="日",ANX18="祝",ANX18=0,AOC18=0),"　",MAX(IF(AND(AOC18&lt;=AOY14,AOE18&gt;AOZ14),AOZ14-AOY14,IF(AOE18&lt;=AOZ14,0,IF(AND(AOC18&gt;AOY14,AOE18&gt;AOZ14),AOZ14-AOC18,0))),0)),0)</f>
        <v>　</v>
      </c>
      <c r="AOZ18" s="963"/>
      <c r="APA18" s="964"/>
      <c r="APB18" s="962" t="str">
        <f t="shared" si="18"/>
        <v>　</v>
      </c>
      <c r="APC18" s="963"/>
      <c r="APD18" s="964"/>
      <c r="APE18" s="859" t="str">
        <f>IF(APH18="×",TIME(0,0,0),IF(APR4="非常勤",AOG18,AOS18))</f>
        <v>　</v>
      </c>
      <c r="APF18" s="860"/>
      <c r="APG18" s="861"/>
      <c r="APH18" s="352"/>
      <c r="API18" s="859" t="str">
        <f>IF(APL18="×",TIME(0,0,0),IF(APR4="非常勤",AOJ18,AOV18))</f>
        <v>　</v>
      </c>
      <c r="APJ18" s="860"/>
      <c r="APK18" s="861"/>
      <c r="APL18" s="352"/>
      <c r="APM18" s="859" t="str">
        <f>IF(APP18="×",TIME(0,0,0),IF(APR4="非常勤",AOM18,AOY18))</f>
        <v>　</v>
      </c>
      <c r="APN18" s="860"/>
      <c r="APO18" s="861"/>
      <c r="APP18" s="352"/>
      <c r="APQ18" s="859" t="str">
        <f>IF(APT18="×",TIME(0,0,0),IF(APR4="非常勤",AOP18,APB18))</f>
        <v>　</v>
      </c>
      <c r="APR18" s="860"/>
      <c r="APS18" s="861"/>
      <c r="APT18" s="352"/>
      <c r="APU18" s="956"/>
      <c r="APV18" s="956"/>
      <c r="APW18" s="862"/>
      <c r="APX18" s="864"/>
      <c r="APY18" s="863"/>
      <c r="APZ18" s="865"/>
      <c r="AQA18" s="866"/>
      <c r="AQB18" s="866"/>
      <c r="AQC18" s="867"/>
      <c r="AQD18" s="377">
        <f>'[3]別表_個別勤務状況（1～20）'!$A$18</f>
        <v>4</v>
      </c>
      <c r="AQE18" s="378" t="str">
        <f>'[3]別表_個別勤務状況（1～20）'!$B$18</f>
        <v>木</v>
      </c>
      <c r="AQF18" s="854"/>
      <c r="AQG18" s="855"/>
      <c r="AQH18" s="854"/>
      <c r="AQI18" s="855"/>
      <c r="AQJ18" s="854"/>
      <c r="AQK18" s="855"/>
      <c r="AQL18" s="854"/>
      <c r="AQM18" s="855"/>
      <c r="AQN18" s="856" t="str">
        <f>IFERROR(IF(OR(AQE18="日",AQE18="祝",AQE18=0,AQF18=""),"　",MAX(IF(AND(AQF18&lt;=AQN14,AQH18&gt;AQO14),AQO14-AQN14,IF(AND(AQF18&gt;AQN14,AQH18&lt;=AQO14),AQH18-AQF18,IF(AND(AQF18&lt;=AQN14,AQH18&lt;=AQO14),AQH18-AQN14,IF(AND(AQF18&gt;AQN14,AQH18&gt;AQO14),AQO14-AQF18,0)))),0)),0)</f>
        <v>　</v>
      </c>
      <c r="AQO18" s="857"/>
      <c r="AQP18" s="858"/>
      <c r="AQQ18" s="856" t="str">
        <f>IFERROR(IF(OR(AQE18="日",AQE18="祝",AQE18=0,AQJ18=""),"　",MAX(IF(AND(AQJ18&gt;AQT14,AQL18&gt;AQR14),0,IF(AND(AQJ18&lt;=AQT14,AQJ18&gt;AQQ14,AQL18&gt;AQR14),AQT14-AQJ18,IF(AND(AQJ18&lt;=AQT14,AQJ18&lt;=AQQ14,AQL18&gt;AQR14),AQT14-AQQ14,IF(AND(AQJ18&gt;AQQ14,AQL18&lt;=AQR14),AQL18-AQJ18,IF(AND(AQJ18&lt;=AQQ14,AQL18&lt;=AQR14),AQL18-AQQ14,0))))),0)),0)</f>
        <v>　</v>
      </c>
      <c r="AQR18" s="857"/>
      <c r="AQS18" s="858"/>
      <c r="AQT18" s="856" t="str">
        <f>IFERROR(IF(OR(AQE18="日",AQE18="祝",AQE18=0,AQJ18=0),"　",MAX(IF(AND(AQJ18&lt;=AQT14,AQL18&gt;AQU14),AQU14-AQT14,IF(AQL18&lt;=AQU14,0,IF(AND(AQJ18&gt;AQT14,AQL18&gt;AQU14),AQU14-AQJ18,0))),0)),0)</f>
        <v>　</v>
      </c>
      <c r="AQU18" s="857"/>
      <c r="AQV18" s="858"/>
      <c r="AQW18" s="856" t="str">
        <f>IFERROR(IF(OR(AQE18="日",AQE18="祝",AQE18=0,AQJ18=0),"　",MAX(IF(AQJ18&gt;AQW14,AQL18-AQJ18,IF(AQJ18&lt;=AQW14,AQL18-AQW14,0)),0)),0)</f>
        <v>　</v>
      </c>
      <c r="AQX18" s="857"/>
      <c r="AQY18" s="858"/>
      <c r="AQZ18" s="962" t="str">
        <f>IFERROR(IF(OR(AQE18="日",AQE18="祝",AQE18=0,AQF18=""),"　",MAX(IF(AND(AQF18&lt;=AQZ14,AQH18&gt;ARA14),ARA14-AQZ14,IF(AND(AQF18&gt;AQZ14,AQH18&lt;=ARA14),AQH18-AQF18,IF(AND(AQF18&lt;=AQZ14,AQH18&lt;=ARA14),AQH18-AQZ14,IF(AND(AQF18&gt;AQZ14,AQH18&gt;ARA14),ARA14-AQF18,0)))),0)),0)</f>
        <v>　</v>
      </c>
      <c r="ARA18" s="963"/>
      <c r="ARB18" s="964"/>
      <c r="ARC18" s="962" t="str">
        <f>IFERROR(IF(OR(AQE18="日",AQE18="祝",AQE18=0,AQJ18=0),"　",MAX(IF(AND(AQJ18&gt;ARF14,AQL18&gt;ARD14),0,IF(AND(AQJ18&lt;=ARF14,AQJ18&gt;ARC14,AQL18&gt;ARD14),ARF14-AQJ18,IF(AND(AQJ18&lt;=ARF14,AQJ18&lt;=ARC14,AQL18&gt;ARD14),ARF14-ARC14,IF(AND(AQJ18&gt;ARC14,AQL18&lt;=ARD14),AQL18-AQJ18,IF(AND(AQJ18&lt;=ARC14,AQL18&lt;=ARD14),AQL18-ARC14,0))))),0)),0)</f>
        <v>　</v>
      </c>
      <c r="ARD18" s="963"/>
      <c r="ARE18" s="964"/>
      <c r="ARF18" s="962" t="str">
        <f>IFERROR(IF(OR(AQE18="日",AQE18="祝",AQE18=0,AQJ18=0),"　",MAX(IF(AND(AQJ18&lt;=ARF14,AQL18&gt;ARG14),ARG14-ARF14,IF(AQL18&lt;=ARG14,0,IF(AND(AQJ18&gt;ARF14,AQL18&gt;ARG14),ARG14-AQJ18,0))),0)),0)</f>
        <v>　</v>
      </c>
      <c r="ARG18" s="963"/>
      <c r="ARH18" s="964"/>
      <c r="ARI18" s="962" t="str">
        <f t="shared" si="19"/>
        <v>　</v>
      </c>
      <c r="ARJ18" s="963"/>
      <c r="ARK18" s="964"/>
      <c r="ARL18" s="859" t="str">
        <f>IF(ARO18="×",TIME(0,0,0),IF(ARY4="非常勤",AQN18,AQZ18))</f>
        <v>　</v>
      </c>
      <c r="ARM18" s="860"/>
      <c r="ARN18" s="861"/>
      <c r="ARO18" s="352"/>
      <c r="ARP18" s="859" t="str">
        <f>IF(ARS18="×",TIME(0,0,0),IF(ARY4="非常勤",AQQ18,ARC18))</f>
        <v>　</v>
      </c>
      <c r="ARQ18" s="860"/>
      <c r="ARR18" s="861"/>
      <c r="ARS18" s="352"/>
      <c r="ART18" s="859" t="str">
        <f>IF(ARW18="×",TIME(0,0,0),IF(ARY4="非常勤",AQT18,ARF18))</f>
        <v>　</v>
      </c>
      <c r="ARU18" s="860"/>
      <c r="ARV18" s="861"/>
      <c r="ARW18" s="352"/>
      <c r="ARX18" s="859" t="str">
        <f>IF(ASA18="×",TIME(0,0,0),IF(ARY4="非常勤",AQW18,ARI18))</f>
        <v>　</v>
      </c>
      <c r="ARY18" s="860"/>
      <c r="ARZ18" s="861"/>
      <c r="ASA18" s="352"/>
      <c r="ASB18" s="956"/>
      <c r="ASC18" s="956"/>
      <c r="ASD18" s="862"/>
      <c r="ASE18" s="864"/>
      <c r="ASF18" s="863"/>
      <c r="ASG18" s="865"/>
      <c r="ASH18" s="866"/>
      <c r="ASI18" s="866"/>
      <c r="ASJ18" s="867"/>
    </row>
    <row r="19" spans="1:1180" ht="15" customHeight="1">
      <c r="A19" s="377">
        <f>'別表_個別勤務状況（1～20）'!$A$19</f>
        <v>5</v>
      </c>
      <c r="B19" s="378" t="str">
        <f>'別表_個別勤務状況（1～20）'!$B$19</f>
        <v>祝</v>
      </c>
      <c r="C19" s="797"/>
      <c r="D19" s="797"/>
      <c r="E19" s="797"/>
      <c r="F19" s="797"/>
      <c r="G19" s="797"/>
      <c r="H19" s="797"/>
      <c r="I19" s="797"/>
      <c r="J19" s="797"/>
      <c r="K19" s="856" t="str">
        <f>IFERROR(IF(OR(B19="日",B19="祝",B19=0,C19=""),"　",MAX(IF(AND(C19&lt;=K14,E19&gt;L14),L14-K14,IF(AND(C19&gt;K14,E19&lt;=L14),E19-C19,IF(AND(C19&lt;=K14,E19&lt;=L14),E19-K14,IF(AND(C19&gt;K14,E19&gt;L14),L14-C19,0)))),0)),0)</f>
        <v>　</v>
      </c>
      <c r="L19" s="857"/>
      <c r="M19" s="858"/>
      <c r="N19" s="856" t="str">
        <f>IFERROR(IF(OR(B19="日",B19="祝",B19=0,G19=""),"　",MAX(IF(AND(G19&gt;Q14,I19&gt;O14),0,IF(AND(G19&lt;=Q14,G19&gt;N14,I19&gt;O14),Q14-G19,IF(AND(G19&lt;=Q14,G19&lt;=N14,I19&gt;O14),Q14-N14,IF(AND(G19&gt;N14,I19&lt;=O14),I19-G19,IF(AND(G19&lt;=N14,I19&lt;=O14),I19-N14,0))))),0)),0)</f>
        <v>　</v>
      </c>
      <c r="O19" s="857"/>
      <c r="P19" s="858"/>
      <c r="Q19" s="856" t="str">
        <f>IFERROR(IF(OR(B19="日",B19="祝",B19=0,G19=0),"　",MAX(IF(AND(G19&lt;=Q14,I19&gt;R14),R14-Q14,IF(I19&lt;=R14,0,IF(AND(G19&gt;Q14,I19&gt;R14),R14-G19,0))),0)),0)</f>
        <v>　</v>
      </c>
      <c r="R19" s="857"/>
      <c r="S19" s="858"/>
      <c r="T19" s="856" t="str">
        <f>IFERROR(IF(OR(B19="日",B19="祝",B19=0,G19=0),"　",MAX(IF(G19&gt;T14,I19-G19,IF(G19&lt;=T14,I19-T14,0)),0)),0)</f>
        <v>　</v>
      </c>
      <c r="U19" s="857"/>
      <c r="V19" s="858"/>
      <c r="W19" s="972" t="str">
        <f>IFERROR(IF(OR(B19="日",B19="祝",B19=0,C19=""),"　",MAX(IF(AND(C19&lt;=W14,E19&gt;X14),X14-W14,IF(AND(C19&gt;W14,E19&lt;=X14),E19-C19,IF(AND(C19&lt;=W14,E19&lt;=X14),E19-W14,IF(AND(C19&gt;W14,E19&gt;X14),X14-C19,0)))),0)),0)</f>
        <v>　</v>
      </c>
      <c r="X19" s="973"/>
      <c r="Y19" s="973"/>
      <c r="Z19" s="972" t="str">
        <f>IFERROR(IF(OR(B19="日",B19="祝",B19=0,G19=0),"　",MAX(IF(AND(G19&gt;AC14,I19&gt;AA14),0,IF(AND(G19&lt;=AC14,G19&gt;Z14,I19&gt;AA14),AC14-G19,IF(AND(G19&lt;=AC14,G19&lt;=Z14,I19&gt;AA14),AC14-Z14,IF(AND(G19&gt;Z14,I19&lt;=AA14),I19-G19,IF(AND(G19&lt;=Z14,I19&lt;=AA14),I19-Z14,0))))),0)),0)</f>
        <v>　</v>
      </c>
      <c r="AA19" s="972"/>
      <c r="AB19" s="972"/>
      <c r="AC19" s="972" t="str">
        <f>IFERROR(IF(OR(B19="日",B19="祝",B19=0,G19=0),"　",MAX(IF(AND(G19&lt;=AC14,I19&gt;AD14),AD14-AC14,IF(I19&lt;=AD14,0,IF(AND(G19&gt;AC14,I19&gt;AD14),AD14-G19,0))),0)),0)</f>
        <v>　</v>
      </c>
      <c r="AD19" s="973"/>
      <c r="AE19" s="973"/>
      <c r="AF19" s="972" t="str">
        <f t="shared" si="0"/>
        <v>　</v>
      </c>
      <c r="AG19" s="973"/>
      <c r="AH19" s="973"/>
      <c r="AI19" s="954" t="str">
        <f>IF(AL19="×",TIME(0,0,0),IF(AV4="非常勤",K19,W19))</f>
        <v>　</v>
      </c>
      <c r="AJ19" s="885"/>
      <c r="AK19" s="885"/>
      <c r="AL19" s="352"/>
      <c r="AM19" s="954" t="str">
        <f>IF(AP19="×",TIME(0,0,0),IF(AV4="非常勤",N19,Z19))</f>
        <v>　</v>
      </c>
      <c r="AN19" s="885"/>
      <c r="AO19" s="885"/>
      <c r="AP19" s="352"/>
      <c r="AQ19" s="954" t="str">
        <f>IF(AT19="×",TIME(0,0,0),IF(AV4="非常勤",Q19,AC19))</f>
        <v>　</v>
      </c>
      <c r="AR19" s="885"/>
      <c r="AS19" s="885"/>
      <c r="AT19" s="352"/>
      <c r="AU19" s="954" t="str">
        <f>IF(AX19="×",TIME(0,0,0),IF(AV4="非常勤",T19,AF19))</f>
        <v>　</v>
      </c>
      <c r="AV19" s="885"/>
      <c r="AW19" s="955"/>
      <c r="AX19" s="352"/>
      <c r="AY19" s="956"/>
      <c r="AZ19" s="956"/>
      <c r="BA19" s="862"/>
      <c r="BB19" s="864"/>
      <c r="BC19" s="863"/>
      <c r="BD19" s="865"/>
      <c r="BE19" s="866"/>
      <c r="BF19" s="866"/>
      <c r="BG19" s="867"/>
      <c r="BH19" s="377">
        <f>'別表_個別勤務状況（1～20）'!$A$19</f>
        <v>5</v>
      </c>
      <c r="BI19" s="378" t="str">
        <f>'別表_個別勤務状況（1～20）'!$B$19</f>
        <v>祝</v>
      </c>
      <c r="BJ19" s="797"/>
      <c r="BK19" s="797"/>
      <c r="BL19" s="797"/>
      <c r="BM19" s="797"/>
      <c r="BN19" s="797"/>
      <c r="BO19" s="797"/>
      <c r="BP19" s="797"/>
      <c r="BQ19" s="797"/>
      <c r="BR19" s="856" t="str">
        <f>IFERROR(IF(OR(BI19="日",BI19="祝",BI19=0,BJ19=""),"　",MAX(IF(AND(BJ19&lt;=BR14,BL19&gt;BS14),BS14-BR14,IF(AND(BJ19&gt;BR14,BL19&lt;=BS14),BL19-BJ19,IF(AND(BJ19&lt;=BR14,BL19&lt;=BS14),BL19-BR14,IF(AND(BJ19&gt;BR14,BL19&gt;BS14),BS14-BJ19,0)))),0)),0)</f>
        <v>　</v>
      </c>
      <c r="BS19" s="857"/>
      <c r="BT19" s="858"/>
      <c r="BU19" s="856" t="str">
        <f>IFERROR(IF(OR(BI19="日",BI19="祝",BI19=0,BN19=""),"　",MAX(IF(AND(BN19&gt;BX14,BP19&gt;BV14),0,IF(AND(BN19&lt;=BX14,BN19&gt;BU14,BP19&gt;BV14),BX14-BN19,IF(AND(BN19&lt;=BX14,BN19&lt;=BU14,BP19&gt;BV14),BX14-BU14,IF(AND(BN19&gt;BU14,BP19&lt;=BV14),BP19-BN19,IF(AND(BN19&lt;=BU14,BP19&lt;=BV14),BP19-BU14,0))))),0)),0)</f>
        <v>　</v>
      </c>
      <c r="BV19" s="857"/>
      <c r="BW19" s="858"/>
      <c r="BX19" s="856" t="str">
        <f>IFERROR(IF(OR(BI19="日",BI19="祝",BI19=0,BN19=0),"　",MAX(IF(AND(BN19&lt;=BX14,BP19&gt;BY14),BY14-BX14,IF(BP19&lt;=BY14,0,IF(AND(BN19&gt;BX14,BP19&gt;BY14),BY14-BN19,0))),0)),0)</f>
        <v>　</v>
      </c>
      <c r="BY19" s="857"/>
      <c r="BZ19" s="858"/>
      <c r="CA19" s="856" t="str">
        <f>IFERROR(IF(OR(BI19="日",BI19="祝",BI19=0,BN19=0),"　",MAX(IF(BN19&gt;CA14,BP19-BN19,IF(BN19&lt;=CA14,BP19-CA14,0)),0)),0)</f>
        <v>　</v>
      </c>
      <c r="CB19" s="857"/>
      <c r="CC19" s="858"/>
      <c r="CD19" s="972" t="str">
        <f>IFERROR(IF(OR(BI19="日",BI19="祝",BI19=0,BJ19=""),"　",MAX(IF(AND(BJ19&lt;=CD14,BL19&gt;CE14),CE14-CD14,IF(AND(BJ19&gt;CD14,BL19&lt;=CE14),BL19-BJ19,IF(AND(BJ19&lt;=CD14,BL19&lt;=CE14),BL19-CD14,IF(AND(BJ19&gt;CD14,BL19&gt;CE14),CE14-BJ19,0)))),0)),0)</f>
        <v>　</v>
      </c>
      <c r="CE19" s="973"/>
      <c r="CF19" s="973"/>
      <c r="CG19" s="972" t="str">
        <f>IFERROR(IF(OR(BI19="日",BI19="祝",BI19=0,BN19=0),"　",MAX(IF(AND(BN19&gt;CJ14,BP19&gt;CH14),0,IF(AND(BN19&lt;=CJ14,BN19&gt;CG14,BP19&gt;CH14),CJ14-BN19,IF(AND(BN19&lt;=CJ14,BN19&lt;=CG14,BP19&gt;CH14),CJ14-CG14,IF(AND(BN19&gt;CG14,BP19&lt;=CH14),BP19-BN19,IF(AND(BN19&lt;=CG14,BP19&lt;=CH14),BP19-CG14,0))))),0)),0)</f>
        <v>　</v>
      </c>
      <c r="CH19" s="972"/>
      <c r="CI19" s="972"/>
      <c r="CJ19" s="972" t="str">
        <f>IFERROR(IF(OR(BI19="日",BI19="祝",BI19=0,BN19=0),"　",MAX(IF(AND(BN19&lt;=CJ14,BP19&gt;CK14),CK14-CJ14,IF(BP19&lt;=CK14,0,IF(AND(BN19&gt;CJ14,BP19&gt;CK14),CK14-BN19,0))),0)),0)</f>
        <v>　</v>
      </c>
      <c r="CK19" s="973"/>
      <c r="CL19" s="973"/>
      <c r="CM19" s="972" t="str">
        <f t="shared" si="1"/>
        <v>　</v>
      </c>
      <c r="CN19" s="973"/>
      <c r="CO19" s="973"/>
      <c r="CP19" s="954" t="str">
        <f>IF(CS19="×",TIME(0,0,0),IF(DC4="非常勤",BR19,CD19))</f>
        <v>　</v>
      </c>
      <c r="CQ19" s="885"/>
      <c r="CR19" s="885"/>
      <c r="CS19" s="352"/>
      <c r="CT19" s="954" t="str">
        <f>IF(CW19="×",TIME(0,0,0),IF(DC4="非常勤",BU19,CG19))</f>
        <v>　</v>
      </c>
      <c r="CU19" s="885"/>
      <c r="CV19" s="885"/>
      <c r="CW19" s="352"/>
      <c r="CX19" s="954" t="str">
        <f>IF(DA19="×",TIME(0,0,0),IF(DC4="非常勤",BX19,CJ19))</f>
        <v>　</v>
      </c>
      <c r="CY19" s="885"/>
      <c r="CZ19" s="885"/>
      <c r="DA19" s="352"/>
      <c r="DB19" s="954" t="str">
        <f>IF(DE19="×",TIME(0,0,0),IF(DC4="非常勤",CA19,CM19))</f>
        <v>　</v>
      </c>
      <c r="DC19" s="885"/>
      <c r="DD19" s="955"/>
      <c r="DE19" s="352"/>
      <c r="DF19" s="956"/>
      <c r="DG19" s="956"/>
      <c r="DH19" s="862"/>
      <c r="DI19" s="864"/>
      <c r="DJ19" s="863"/>
      <c r="DK19" s="865"/>
      <c r="DL19" s="866"/>
      <c r="DM19" s="866"/>
      <c r="DN19" s="867"/>
      <c r="DO19" s="377">
        <f>'別表_個別勤務状況（1～20）'!$A$19</f>
        <v>5</v>
      </c>
      <c r="DP19" s="378" t="str">
        <f>'別表_個別勤務状況（1～20）'!$B$19</f>
        <v>祝</v>
      </c>
      <c r="DQ19" s="797"/>
      <c r="DR19" s="797"/>
      <c r="DS19" s="797"/>
      <c r="DT19" s="797"/>
      <c r="DU19" s="797"/>
      <c r="DV19" s="797"/>
      <c r="DW19" s="797"/>
      <c r="DX19" s="797"/>
      <c r="DY19" s="856" t="str">
        <f>IFERROR(IF(OR(DP19="日",DP19="祝",DP19=0,DQ19=""),"　",MAX(IF(AND(DQ19&lt;=DY14,DS19&gt;DZ14),DZ14-DY14,IF(AND(DQ19&gt;DY14,DS19&lt;=DZ14),DS19-DQ19,IF(AND(DQ19&lt;=DY14,DS19&lt;=DZ14),DS19-DY14,IF(AND(DQ19&gt;DY14,DS19&gt;DZ14),DZ14-DQ19,0)))),0)),0)</f>
        <v>　</v>
      </c>
      <c r="DZ19" s="857"/>
      <c r="EA19" s="858"/>
      <c r="EB19" s="856" t="str">
        <f>IFERROR(IF(OR(DP19="日",DP19="祝",DP19=0,DU19=""),"　",MAX(IF(AND(DU19&gt;EE14,DW19&gt;EC14),0,IF(AND(DU19&lt;=EE14,DU19&gt;EB14,DW19&gt;EC14),EE14-DU19,IF(AND(DU19&lt;=EE14,DU19&lt;=EB14,DW19&gt;EC14),EE14-EB14,IF(AND(DU19&gt;EB14,DW19&lt;=EC14),DW19-DU19,IF(AND(DU19&lt;=EB14,DW19&lt;=EC14),DW19-EB14,0))))),0)),0)</f>
        <v>　</v>
      </c>
      <c r="EC19" s="857"/>
      <c r="ED19" s="858"/>
      <c r="EE19" s="856" t="str">
        <f>IFERROR(IF(OR(DP19="日",DP19="祝",DP19=0,DU19=0),"　",MAX(IF(AND(DU19&lt;=EE14,DW19&gt;EF14),EF14-EE14,IF(DW19&lt;=EF14,0,IF(AND(DU19&gt;EE14,DW19&gt;EF14),EF14-DU19,0))),0)),0)</f>
        <v>　</v>
      </c>
      <c r="EF19" s="857"/>
      <c r="EG19" s="858"/>
      <c r="EH19" s="856" t="str">
        <f>IFERROR(IF(OR(DP19="日",DP19="祝",DP19=0,DU19=0),"　",MAX(IF(DU19&gt;EH14,DW19-DU19,IF(DU19&lt;=EH14,DW19-EH14,0)),0)),0)</f>
        <v>　</v>
      </c>
      <c r="EI19" s="857"/>
      <c r="EJ19" s="858"/>
      <c r="EK19" s="972" t="str">
        <f>IFERROR(IF(OR(DP19="日",DP19="祝",DP19=0,DQ19=""),"　",MAX(IF(AND(DQ19&lt;=EK14,DS19&gt;EL14),EL14-EK14,IF(AND(DQ19&gt;EK14,DS19&lt;=EL14),DS19-DQ19,IF(AND(DQ19&lt;=EK14,DS19&lt;=EL14),DS19-EK14,IF(AND(DQ19&gt;EK14,DS19&gt;EL14),EL14-DQ19,0)))),0)),0)</f>
        <v>　</v>
      </c>
      <c r="EL19" s="973"/>
      <c r="EM19" s="973"/>
      <c r="EN19" s="972" t="str">
        <f>IFERROR(IF(OR(DP19="日",DP19="祝",DP19=0,DU19=0),"　",MAX(IF(AND(DU19&gt;EQ14,DW19&gt;EO14),0,IF(AND(DU19&lt;=EQ14,DU19&gt;EN14,DW19&gt;EO14),EQ14-DU19,IF(AND(DU19&lt;=EQ14,DU19&lt;=EN14,DW19&gt;EO14),EQ14-EN14,IF(AND(DU19&gt;EN14,DW19&lt;=EO14),DW19-DU19,IF(AND(DU19&lt;=EN14,DW19&lt;=EO14),DW19-EN14,0))))),0)),0)</f>
        <v>　</v>
      </c>
      <c r="EO19" s="972"/>
      <c r="EP19" s="972"/>
      <c r="EQ19" s="972" t="str">
        <f>IFERROR(IF(OR(DP19="日",DP19="祝",DP19=0,DU19=0),"　",MAX(IF(AND(DU19&lt;=EQ14,DW19&gt;ER14),ER14-EQ14,IF(DW19&lt;=ER14,0,IF(AND(DU19&gt;EQ14,DW19&gt;ER14),ER14-DU19,0))),0)),0)</f>
        <v>　</v>
      </c>
      <c r="ER19" s="973"/>
      <c r="ES19" s="973"/>
      <c r="ET19" s="972" t="str">
        <f t="shared" si="2"/>
        <v>　</v>
      </c>
      <c r="EU19" s="973"/>
      <c r="EV19" s="973"/>
      <c r="EW19" s="954" t="str">
        <f>IF(EZ19="×",TIME(0,0,0),IF(FJ4="非常勤",DY19,EK19))</f>
        <v>　</v>
      </c>
      <c r="EX19" s="885"/>
      <c r="EY19" s="885"/>
      <c r="EZ19" s="352"/>
      <c r="FA19" s="954" t="str">
        <f>IF(FD19="×",TIME(0,0,0),IF(FJ4="非常勤",EB19,EN19))</f>
        <v>　</v>
      </c>
      <c r="FB19" s="885"/>
      <c r="FC19" s="885"/>
      <c r="FD19" s="352"/>
      <c r="FE19" s="954" t="str">
        <f>IF(FH19="×",TIME(0,0,0),IF(FJ4="非常勤",EE19,EQ19))</f>
        <v>　</v>
      </c>
      <c r="FF19" s="885"/>
      <c r="FG19" s="885"/>
      <c r="FH19" s="352"/>
      <c r="FI19" s="954" t="str">
        <f>IF(FL19="×",TIME(0,0,0),IF(FJ4="非常勤",EH19,ET19))</f>
        <v>　</v>
      </c>
      <c r="FJ19" s="885"/>
      <c r="FK19" s="955"/>
      <c r="FL19" s="352"/>
      <c r="FM19" s="956"/>
      <c r="FN19" s="956"/>
      <c r="FO19" s="862"/>
      <c r="FP19" s="864"/>
      <c r="FQ19" s="863"/>
      <c r="FR19" s="865"/>
      <c r="FS19" s="866"/>
      <c r="FT19" s="866"/>
      <c r="FU19" s="867"/>
      <c r="FV19" s="377">
        <f>'別表_個別勤務状況（1～20）'!$A$19</f>
        <v>5</v>
      </c>
      <c r="FW19" s="378" t="str">
        <f>'別表_個別勤務状況（1～20）'!$B$19</f>
        <v>祝</v>
      </c>
      <c r="FX19" s="797"/>
      <c r="FY19" s="797"/>
      <c r="FZ19" s="797"/>
      <c r="GA19" s="797"/>
      <c r="GB19" s="797"/>
      <c r="GC19" s="797"/>
      <c r="GD19" s="797"/>
      <c r="GE19" s="797"/>
      <c r="GF19" s="856" t="str">
        <f>IFERROR(IF(OR(FW19="日",FW19="祝",FW19=0,FX19=""),"　",MAX(IF(AND(FX19&lt;=GF14,FZ19&gt;GG14),GG14-GF14,IF(AND(FX19&gt;GF14,FZ19&lt;=GG14),FZ19-FX19,IF(AND(FX19&lt;=GF14,FZ19&lt;=GG14),FZ19-GF14,IF(AND(FX19&gt;GF14,FZ19&gt;GG14),GG14-FX19,0)))),0)),0)</f>
        <v>　</v>
      </c>
      <c r="GG19" s="857"/>
      <c r="GH19" s="858"/>
      <c r="GI19" s="856" t="str">
        <f>IFERROR(IF(OR(FW19="日",FW19="祝",FW19=0,GB19=""),"　",MAX(IF(AND(GB19&gt;GL14,GD19&gt;GJ14),0,IF(AND(GB19&lt;=GL14,GB19&gt;GI14,GD19&gt;GJ14),GL14-GB19,IF(AND(GB19&lt;=GL14,GB19&lt;=GI14,GD19&gt;GJ14),GL14-GI14,IF(AND(GB19&gt;GI14,GD19&lt;=GJ14),GD19-GB19,IF(AND(GB19&lt;=GI14,GD19&lt;=GJ14),GD19-GI14,0))))),0)),0)</f>
        <v>　</v>
      </c>
      <c r="GJ19" s="857"/>
      <c r="GK19" s="858"/>
      <c r="GL19" s="856" t="str">
        <f>IFERROR(IF(OR(FW19="日",FW19="祝",FW19=0,GB19=0),"　",MAX(IF(AND(GB19&lt;=GL14,GD19&gt;GM14),GM14-GL14,IF(GD19&lt;=GM14,0,IF(AND(GB19&gt;GL14,GD19&gt;GM14),GM14-GB19,0))),0)),0)</f>
        <v>　</v>
      </c>
      <c r="GM19" s="857"/>
      <c r="GN19" s="858"/>
      <c r="GO19" s="856" t="str">
        <f>IFERROR(IF(OR(FW19="日",FW19="祝",FW19=0,GB19=0),"　",MAX(IF(GB19&gt;GO14,GD19-GB19,IF(GB19&lt;=GO14,GD19-GO14,0)),0)),0)</f>
        <v>　</v>
      </c>
      <c r="GP19" s="857"/>
      <c r="GQ19" s="858"/>
      <c r="GR19" s="972" t="str">
        <f>IFERROR(IF(OR(FW19="日",FW19="祝",FW19=0,FX19=""),"　",MAX(IF(AND(FX19&lt;=GR14,FZ19&gt;GS14),GS14-GR14,IF(AND(FX19&gt;GR14,FZ19&lt;=GS14),FZ19-FX19,IF(AND(FX19&lt;=GR14,FZ19&lt;=GS14),FZ19-GR14,IF(AND(FX19&gt;GR14,FZ19&gt;GS14),GS14-FX19,0)))),0)),0)</f>
        <v>　</v>
      </c>
      <c r="GS19" s="973"/>
      <c r="GT19" s="973"/>
      <c r="GU19" s="972" t="str">
        <f>IFERROR(IF(OR(FW19="日",FW19="祝",FW19=0,GB19=0),"　",MAX(IF(AND(GB19&gt;GX14,GD19&gt;GV14),0,IF(AND(GB19&lt;=GX14,GB19&gt;GU14,GD19&gt;GV14),GX14-GB19,IF(AND(GB19&lt;=GX14,GB19&lt;=GU14,GD19&gt;GV14),GX14-GU14,IF(AND(GB19&gt;GU14,GD19&lt;=GV14),GD19-GB19,IF(AND(GB19&lt;=GU14,GD19&lt;=GV14),GD19-GU14,0))))),0)),0)</f>
        <v>　</v>
      </c>
      <c r="GV19" s="972"/>
      <c r="GW19" s="972"/>
      <c r="GX19" s="972" t="str">
        <f>IFERROR(IF(OR(FW19="日",FW19="祝",FW19=0,GB19=0),"　",MAX(IF(AND(GB19&lt;=GX14,GD19&gt;GY14),GY14-GX14,IF(GD19&lt;=GY14,0,IF(AND(GB19&gt;GX14,GD19&gt;GY14),GY14-GB19,0))),0)),0)</f>
        <v>　</v>
      </c>
      <c r="GY19" s="973"/>
      <c r="GZ19" s="973"/>
      <c r="HA19" s="972" t="str">
        <f t="shared" si="3"/>
        <v>　</v>
      </c>
      <c r="HB19" s="973"/>
      <c r="HC19" s="973"/>
      <c r="HD19" s="954" t="str">
        <f>IF(HG19="×",TIME(0,0,0),IF(HQ4="非常勤",GF19,GR19))</f>
        <v>　</v>
      </c>
      <c r="HE19" s="885"/>
      <c r="HF19" s="885"/>
      <c r="HG19" s="352"/>
      <c r="HH19" s="954" t="str">
        <f>IF(HK19="×",TIME(0,0,0),IF(HQ4="非常勤",GI19,GU19))</f>
        <v>　</v>
      </c>
      <c r="HI19" s="885"/>
      <c r="HJ19" s="885"/>
      <c r="HK19" s="352"/>
      <c r="HL19" s="954" t="str">
        <f>IF(HO19="×",TIME(0,0,0),IF(HQ4="非常勤",GL19,GX19))</f>
        <v>　</v>
      </c>
      <c r="HM19" s="885"/>
      <c r="HN19" s="885"/>
      <c r="HO19" s="352"/>
      <c r="HP19" s="954" t="str">
        <f>IF(HS19="×",TIME(0,0,0),IF(HQ4="非常勤",GO19,HA19))</f>
        <v>　</v>
      </c>
      <c r="HQ19" s="885"/>
      <c r="HR19" s="955"/>
      <c r="HS19" s="352"/>
      <c r="HT19" s="956"/>
      <c r="HU19" s="956"/>
      <c r="HV19" s="862"/>
      <c r="HW19" s="864"/>
      <c r="HX19" s="863"/>
      <c r="HY19" s="865"/>
      <c r="HZ19" s="866"/>
      <c r="IA19" s="866"/>
      <c r="IB19" s="867"/>
      <c r="IC19" s="377">
        <f>'別表_個別勤務状況（1～20）'!$A$19</f>
        <v>5</v>
      </c>
      <c r="ID19" s="378" t="str">
        <f>'別表_個別勤務状況（1～20）'!$B$19</f>
        <v>祝</v>
      </c>
      <c r="IE19" s="797"/>
      <c r="IF19" s="797"/>
      <c r="IG19" s="797"/>
      <c r="IH19" s="797"/>
      <c r="II19" s="797"/>
      <c r="IJ19" s="797"/>
      <c r="IK19" s="797"/>
      <c r="IL19" s="797"/>
      <c r="IM19" s="856" t="str">
        <f>IFERROR(IF(OR(ID19="日",ID19="祝",ID19=0,IE19=""),"　",MAX(IF(AND(IE19&lt;=IM14,IG19&gt;IN14),IN14-IM14,IF(AND(IE19&gt;IM14,IG19&lt;=IN14),IG19-IE19,IF(AND(IE19&lt;=IM14,IG19&lt;=IN14),IG19-IM14,IF(AND(IE19&gt;IM14,IG19&gt;IN14),IN14-IE19,0)))),0)),0)</f>
        <v>　</v>
      </c>
      <c r="IN19" s="857"/>
      <c r="IO19" s="858"/>
      <c r="IP19" s="856" t="str">
        <f>IFERROR(IF(OR(ID19="日",ID19="祝",ID19=0,II19=""),"　",MAX(IF(AND(II19&gt;IS14,IK19&gt;IQ14),0,IF(AND(II19&lt;=IS14,II19&gt;IP14,IK19&gt;IQ14),IS14-II19,IF(AND(II19&lt;=IS14,II19&lt;=IP14,IK19&gt;IQ14),IS14-IP14,IF(AND(II19&gt;IP14,IK19&lt;=IQ14),IK19-II19,IF(AND(II19&lt;=IP14,IK19&lt;=IQ14),IK19-IP14,0))))),0)),0)</f>
        <v>　</v>
      </c>
      <c r="IQ19" s="857"/>
      <c r="IR19" s="858"/>
      <c r="IS19" s="856" t="str">
        <f>IFERROR(IF(OR(ID19="日",ID19="祝",ID19=0,II19=0),"　",MAX(IF(AND(II19&lt;=IS14,IK19&gt;IT14),IT14-IS14,IF(IK19&lt;=IT14,0,IF(AND(II19&gt;IS14,IK19&gt;IT14),IT14-II19,0))),0)),0)</f>
        <v>　</v>
      </c>
      <c r="IT19" s="857"/>
      <c r="IU19" s="858"/>
      <c r="IV19" s="856" t="str">
        <f>IFERROR(IF(OR(ID19="日",ID19="祝",ID19=0,II19=0),"　",MAX(IF(II19&gt;IV14,IK19-II19,IF(II19&lt;=IV14,IK19-IV14,0)),0)),0)</f>
        <v>　</v>
      </c>
      <c r="IW19" s="857"/>
      <c r="IX19" s="858"/>
      <c r="IY19" s="972" t="str">
        <f>IFERROR(IF(OR(ID19="日",ID19="祝",ID19=0,IE19=""),"　",MAX(IF(AND(IE19&lt;=IY14,IG19&gt;IZ14),IZ14-IY14,IF(AND(IE19&gt;IY14,IG19&lt;=IZ14),IG19-IE19,IF(AND(IE19&lt;=IY14,IG19&lt;=IZ14),IG19-IY14,IF(AND(IE19&gt;IY14,IG19&gt;IZ14),IZ14-IE19,0)))),0)),0)</f>
        <v>　</v>
      </c>
      <c r="IZ19" s="973"/>
      <c r="JA19" s="973"/>
      <c r="JB19" s="972" t="str">
        <f>IFERROR(IF(OR(ID19="日",ID19="祝",ID19=0,II19=0),"　",MAX(IF(AND(II19&gt;JE14,IK19&gt;JC14),0,IF(AND(II19&lt;=JE14,II19&gt;JB14,IK19&gt;JC14),JE14-II19,IF(AND(II19&lt;=JE14,II19&lt;=JB14,IK19&gt;JC14),JE14-JB14,IF(AND(II19&gt;JB14,IK19&lt;=JC14),IK19-II19,IF(AND(II19&lt;=JB14,IK19&lt;=JC14),IK19-JB14,0))))),0)),0)</f>
        <v>　</v>
      </c>
      <c r="JC19" s="972"/>
      <c r="JD19" s="972"/>
      <c r="JE19" s="972" t="str">
        <f>IFERROR(IF(OR(ID19="日",ID19="祝",ID19=0,II19=0),"　",MAX(IF(AND(II19&lt;=JE14,IK19&gt;JF14),JF14-JE14,IF(IK19&lt;=JF14,0,IF(AND(II19&gt;JE14,IK19&gt;JF14),JF14-II19,0))),0)),0)</f>
        <v>　</v>
      </c>
      <c r="JF19" s="973"/>
      <c r="JG19" s="973"/>
      <c r="JH19" s="972" t="str">
        <f t="shared" si="4"/>
        <v>　</v>
      </c>
      <c r="JI19" s="973"/>
      <c r="JJ19" s="973"/>
      <c r="JK19" s="954" t="str">
        <f>IF(JN19="×",TIME(0,0,0),IF(JX4="非常勤",IM19,IY19))</f>
        <v>　</v>
      </c>
      <c r="JL19" s="885"/>
      <c r="JM19" s="885"/>
      <c r="JN19" s="352"/>
      <c r="JO19" s="954" t="str">
        <f>IF(JR19="×",TIME(0,0,0),IF(JX4="非常勤",IP19,JB19))</f>
        <v>　</v>
      </c>
      <c r="JP19" s="885"/>
      <c r="JQ19" s="885"/>
      <c r="JR19" s="352"/>
      <c r="JS19" s="954" t="str">
        <f>IF(JV19="×",TIME(0,0,0),IF(JX4="非常勤",IS19,JE19))</f>
        <v>　</v>
      </c>
      <c r="JT19" s="885"/>
      <c r="JU19" s="885"/>
      <c r="JV19" s="352"/>
      <c r="JW19" s="954" t="str">
        <f>IF(JZ19="×",TIME(0,0,0),IF(JX4="非常勤",IV19,JH19))</f>
        <v>　</v>
      </c>
      <c r="JX19" s="885"/>
      <c r="JY19" s="955"/>
      <c r="JZ19" s="352"/>
      <c r="KA19" s="956"/>
      <c r="KB19" s="956"/>
      <c r="KC19" s="862"/>
      <c r="KD19" s="864"/>
      <c r="KE19" s="863"/>
      <c r="KF19" s="865"/>
      <c r="KG19" s="866"/>
      <c r="KH19" s="866"/>
      <c r="KI19" s="867"/>
      <c r="KJ19" s="377">
        <f>'[3]別表_個別勤務状況（1～20）'!$A$19</f>
        <v>5</v>
      </c>
      <c r="KK19" s="378" t="str">
        <f>'[3]別表_個別勤務状況（1～20）'!$B$19</f>
        <v>金</v>
      </c>
      <c r="KL19" s="854"/>
      <c r="KM19" s="855"/>
      <c r="KN19" s="854"/>
      <c r="KO19" s="855"/>
      <c r="KP19" s="854"/>
      <c r="KQ19" s="855"/>
      <c r="KR19" s="854"/>
      <c r="KS19" s="855"/>
      <c r="KT19" s="856" t="str">
        <f>IFERROR(IF(OR(KK19="日",KK19="祝",KK19=0,KL19=""),"　",MAX(IF(AND(KL19&lt;=KT14,KN19&gt;KU14),KU14-KT14,IF(AND(KL19&gt;KT14,KN19&lt;=KU14),KN19-KL19,IF(AND(KL19&lt;=KT14,KN19&lt;=KU14),KN19-KT14,IF(AND(KL19&gt;KT14,KN19&gt;KU14),KU14-KL19,0)))),0)),0)</f>
        <v>　</v>
      </c>
      <c r="KU19" s="857"/>
      <c r="KV19" s="858"/>
      <c r="KW19" s="856" t="str">
        <f>IFERROR(IF(OR(KK19="日",KK19="祝",KK19=0,KP19=""),"　",MAX(IF(AND(KP19&gt;KZ14,KR19&gt;KX14),0,IF(AND(KP19&lt;=KZ14,KP19&gt;KW14,KR19&gt;KX14),KZ14-KP19,IF(AND(KP19&lt;=KZ14,KP19&lt;=KW14,KR19&gt;KX14),KZ14-KW14,IF(AND(KP19&gt;KW14,KR19&lt;=KX14),KR19-KP19,IF(AND(KP19&lt;=KW14,KR19&lt;=KX14),KR19-KW14,0))))),0)),0)</f>
        <v>　</v>
      </c>
      <c r="KX19" s="857"/>
      <c r="KY19" s="858"/>
      <c r="KZ19" s="856" t="str">
        <f>IFERROR(IF(OR(KK19="日",KK19="祝",KK19=0,KP19=0),"　",MAX(IF(AND(KP19&lt;=KZ14,KR19&gt;LA14),LA14-KZ14,IF(KR19&lt;=LA14,0,IF(AND(KP19&gt;KZ14,KR19&gt;LA14),LA14-KP19,0))),0)),0)</f>
        <v>　</v>
      </c>
      <c r="LA19" s="857"/>
      <c r="LB19" s="858"/>
      <c r="LC19" s="856" t="str">
        <f>IFERROR(IF(OR(KK19="日",KK19="祝",KK19=0,KP19=0),"　",MAX(IF(KP19&gt;LC14,KR19-KP19,IF(KP19&lt;=LC14,KR19-LC14,0)),0)),0)</f>
        <v>　</v>
      </c>
      <c r="LD19" s="857"/>
      <c r="LE19" s="858"/>
      <c r="LF19" s="962" t="str">
        <f>IFERROR(IF(OR(KK19="日",KK19="祝",KK19=0,KL19=""),"　",MAX(IF(AND(KL19&lt;=LF14,KN19&gt;LG14),LG14-LF14,IF(AND(KL19&gt;LF14,KN19&lt;=LG14),KN19-KL19,IF(AND(KL19&lt;=LF14,KN19&lt;=LG14),KN19-LF14,IF(AND(KL19&gt;LF14,KN19&gt;LG14),LG14-KL19,0)))),0)),0)</f>
        <v>　</v>
      </c>
      <c r="LG19" s="963"/>
      <c r="LH19" s="964"/>
      <c r="LI19" s="962" t="str">
        <f>IFERROR(IF(OR(KK19="日",KK19="祝",KK19=0,KP19=0),"　",MAX(IF(AND(KP19&gt;LL14,KR19&gt;LJ14),0,IF(AND(KP19&lt;=LL14,KP19&gt;LI14,KR19&gt;LJ14),LL14-KP19,IF(AND(KP19&lt;=LL14,KP19&lt;=LI14,KR19&gt;LJ14),LL14-LI14,IF(AND(KP19&gt;LI14,KR19&lt;=LJ14),KR19-KP19,IF(AND(KP19&lt;=LI14,KR19&lt;=LJ14),KR19-LI14,0))))),0)),0)</f>
        <v>　</v>
      </c>
      <c r="LJ19" s="963"/>
      <c r="LK19" s="964"/>
      <c r="LL19" s="962" t="str">
        <f>IFERROR(IF(OR(KK19="日",KK19="祝",KK19=0,KP19=0),"　",MAX(IF(AND(KP19&lt;=LL14,KR19&gt;LM14),LM14-LL14,IF(KR19&lt;=LM14,0,IF(AND(KP19&gt;LL14,KR19&gt;LM14),LM14-KP19,0))),0)),0)</f>
        <v>　</v>
      </c>
      <c r="LM19" s="963"/>
      <c r="LN19" s="964"/>
      <c r="LO19" s="962" t="str">
        <f t="shared" si="5"/>
        <v>　</v>
      </c>
      <c r="LP19" s="963"/>
      <c r="LQ19" s="964"/>
      <c r="LR19" s="859" t="str">
        <f>IF(LU19="×",TIME(0,0,0),IF(ME4="非常勤",KT19,LF19))</f>
        <v>　</v>
      </c>
      <c r="LS19" s="860"/>
      <c r="LT19" s="861"/>
      <c r="LU19" s="352"/>
      <c r="LV19" s="859" t="str">
        <f>IF(LY19="×",TIME(0,0,0),IF(ME4="非常勤",KW19,LI19))</f>
        <v>　</v>
      </c>
      <c r="LW19" s="860"/>
      <c r="LX19" s="861"/>
      <c r="LY19" s="352"/>
      <c r="LZ19" s="859" t="str">
        <f>IF(MC19="×",TIME(0,0,0),IF(ME4="非常勤",KZ19,LL19))</f>
        <v>　</v>
      </c>
      <c r="MA19" s="860"/>
      <c r="MB19" s="861"/>
      <c r="MC19" s="352"/>
      <c r="MD19" s="859" t="str">
        <f>IF(MG19="×",TIME(0,0,0),IF(ME4="非常勤",LC19,LO19))</f>
        <v>　</v>
      </c>
      <c r="ME19" s="860"/>
      <c r="MF19" s="861"/>
      <c r="MG19" s="352"/>
      <c r="MH19" s="956"/>
      <c r="MI19" s="956"/>
      <c r="MJ19" s="862"/>
      <c r="MK19" s="864"/>
      <c r="ML19" s="863"/>
      <c r="MM19" s="865"/>
      <c r="MN19" s="866"/>
      <c r="MO19" s="866"/>
      <c r="MP19" s="867"/>
      <c r="MQ19" s="377">
        <f>'[3]別表_個別勤務状況（1～20）'!$A$19</f>
        <v>5</v>
      </c>
      <c r="MR19" s="378" t="str">
        <f>'[3]別表_個別勤務状況（1～20）'!$B$19</f>
        <v>金</v>
      </c>
      <c r="MS19" s="854"/>
      <c r="MT19" s="855"/>
      <c r="MU19" s="854"/>
      <c r="MV19" s="855"/>
      <c r="MW19" s="854"/>
      <c r="MX19" s="855"/>
      <c r="MY19" s="854"/>
      <c r="MZ19" s="855"/>
      <c r="NA19" s="856" t="str">
        <f>IFERROR(IF(OR(MR19="日",MR19="祝",MR19=0,MS19=""),"　",MAX(IF(AND(MS19&lt;=NA14,MU19&gt;NB14),NB14-NA14,IF(AND(MS19&gt;NA14,MU19&lt;=NB14),MU19-MS19,IF(AND(MS19&lt;=NA14,MU19&lt;=NB14),MU19-NA14,IF(AND(MS19&gt;NA14,MU19&gt;NB14),NB14-MS19,0)))),0)),0)</f>
        <v>　</v>
      </c>
      <c r="NB19" s="857"/>
      <c r="NC19" s="858"/>
      <c r="ND19" s="856" t="str">
        <f>IFERROR(IF(OR(MR19="日",MR19="祝",MR19=0,MW19=""),"　",MAX(IF(AND(MW19&gt;NG14,MY19&gt;NE14),0,IF(AND(MW19&lt;=NG14,MW19&gt;ND14,MY19&gt;NE14),NG14-MW19,IF(AND(MW19&lt;=NG14,MW19&lt;=ND14,MY19&gt;NE14),NG14-ND14,IF(AND(MW19&gt;ND14,MY19&lt;=NE14),MY19-MW19,IF(AND(MW19&lt;=ND14,MY19&lt;=NE14),MY19-ND14,0))))),0)),0)</f>
        <v>　</v>
      </c>
      <c r="NE19" s="857"/>
      <c r="NF19" s="858"/>
      <c r="NG19" s="856" t="str">
        <f>IFERROR(IF(OR(MR19="日",MR19="祝",MR19=0,MW19=0),"　",MAX(IF(AND(MW19&lt;=NG14,MY19&gt;NH14),NH14-NG14,IF(MY19&lt;=NH14,0,IF(AND(MW19&gt;NG14,MY19&gt;NH14),NH14-MW19,0))),0)),0)</f>
        <v>　</v>
      </c>
      <c r="NH19" s="857"/>
      <c r="NI19" s="858"/>
      <c r="NJ19" s="856" t="str">
        <f>IFERROR(IF(OR(MR19="日",MR19="祝",MR19=0,MW19=0),"　",MAX(IF(MW19&gt;NJ14,MY19-MW19,IF(MW19&lt;=NJ14,MY19-NJ14,0)),0)),0)</f>
        <v>　</v>
      </c>
      <c r="NK19" s="857"/>
      <c r="NL19" s="858"/>
      <c r="NM19" s="962" t="str">
        <f>IFERROR(IF(OR(MR19="日",MR19="祝",MR19=0,MS19=""),"　",MAX(IF(AND(MS19&lt;=NM14,MU19&gt;NN14),NN14-NM14,IF(AND(MS19&gt;NM14,MU19&lt;=NN14),MU19-MS19,IF(AND(MS19&lt;=NM14,MU19&lt;=NN14),MU19-NM14,IF(AND(MS19&gt;NM14,MU19&gt;NN14),NN14-MS19,0)))),0)),0)</f>
        <v>　</v>
      </c>
      <c r="NN19" s="963"/>
      <c r="NO19" s="964"/>
      <c r="NP19" s="962" t="str">
        <f>IFERROR(IF(OR(MR19="日",MR19="祝",MR19=0,MW19=0),"　",MAX(IF(AND(MW19&gt;NS14,MY19&gt;NQ14),0,IF(AND(MW19&lt;=NS14,MW19&gt;NP14,MY19&gt;NQ14),NS14-MW19,IF(AND(MW19&lt;=NS14,MW19&lt;=NP14,MY19&gt;NQ14),NS14-NP14,IF(AND(MW19&gt;NP14,MY19&lt;=NQ14),MY19-MW19,IF(AND(MW19&lt;=NP14,MY19&lt;=NQ14),MY19-NP14,0))))),0)),0)</f>
        <v>　</v>
      </c>
      <c r="NQ19" s="963"/>
      <c r="NR19" s="964"/>
      <c r="NS19" s="962" t="str">
        <f>IFERROR(IF(OR(MR19="日",MR19="祝",MR19=0,MW19=0),"　",MAX(IF(AND(MW19&lt;=NS14,MY19&gt;NT14),NT14-NS14,IF(MY19&lt;=NT14,0,IF(AND(MW19&gt;NS14,MY19&gt;NT14),NT14-MW19,0))),0)),0)</f>
        <v>　</v>
      </c>
      <c r="NT19" s="963"/>
      <c r="NU19" s="964"/>
      <c r="NV19" s="962" t="str">
        <f t="shared" si="6"/>
        <v>　</v>
      </c>
      <c r="NW19" s="963"/>
      <c r="NX19" s="964"/>
      <c r="NY19" s="859" t="str">
        <f>IF(OB19="×",TIME(0,0,0),IF(OL4="非常勤",NA19,NM19))</f>
        <v>　</v>
      </c>
      <c r="NZ19" s="860"/>
      <c r="OA19" s="861"/>
      <c r="OB19" s="352"/>
      <c r="OC19" s="859" t="str">
        <f>IF(OF19="×",TIME(0,0,0),IF(OL4="非常勤",ND19,NP19))</f>
        <v>　</v>
      </c>
      <c r="OD19" s="860"/>
      <c r="OE19" s="861"/>
      <c r="OF19" s="352"/>
      <c r="OG19" s="859" t="str">
        <f>IF(OJ19="×",TIME(0,0,0),IF(OL4="非常勤",NG19,NS19))</f>
        <v>　</v>
      </c>
      <c r="OH19" s="860"/>
      <c r="OI19" s="861"/>
      <c r="OJ19" s="352"/>
      <c r="OK19" s="859" t="str">
        <f>IF(ON19="×",TIME(0,0,0),IF(OL4="非常勤",NJ19,NV19))</f>
        <v>　</v>
      </c>
      <c r="OL19" s="860"/>
      <c r="OM19" s="861"/>
      <c r="ON19" s="352"/>
      <c r="OO19" s="956"/>
      <c r="OP19" s="956"/>
      <c r="OQ19" s="862"/>
      <c r="OR19" s="864"/>
      <c r="OS19" s="863"/>
      <c r="OT19" s="865"/>
      <c r="OU19" s="866"/>
      <c r="OV19" s="866"/>
      <c r="OW19" s="867"/>
      <c r="OX19" s="377">
        <f>'[3]別表_個別勤務状況（1～20）'!$A$19</f>
        <v>5</v>
      </c>
      <c r="OY19" s="378" t="str">
        <f>'[3]別表_個別勤務状況（1～20）'!$B$19</f>
        <v>金</v>
      </c>
      <c r="OZ19" s="854"/>
      <c r="PA19" s="855"/>
      <c r="PB19" s="854"/>
      <c r="PC19" s="855"/>
      <c r="PD19" s="854"/>
      <c r="PE19" s="855"/>
      <c r="PF19" s="854"/>
      <c r="PG19" s="855"/>
      <c r="PH19" s="856" t="str">
        <f>IFERROR(IF(OR(OY19="日",OY19="祝",OY19=0,OZ19=""),"　",MAX(IF(AND(OZ19&lt;=PH14,PB19&gt;PI14),PI14-PH14,IF(AND(OZ19&gt;PH14,PB19&lt;=PI14),PB19-OZ19,IF(AND(OZ19&lt;=PH14,PB19&lt;=PI14),PB19-PH14,IF(AND(OZ19&gt;PH14,PB19&gt;PI14),PI14-OZ19,0)))),0)),0)</f>
        <v>　</v>
      </c>
      <c r="PI19" s="857"/>
      <c r="PJ19" s="858"/>
      <c r="PK19" s="856" t="str">
        <f>IFERROR(IF(OR(OY19="日",OY19="祝",OY19=0,PD19=""),"　",MAX(IF(AND(PD19&gt;PN14,PF19&gt;PL14),0,IF(AND(PD19&lt;=PN14,PD19&gt;PK14,PF19&gt;PL14),PN14-PD19,IF(AND(PD19&lt;=PN14,PD19&lt;=PK14,PF19&gt;PL14),PN14-PK14,IF(AND(PD19&gt;PK14,PF19&lt;=PL14),PF19-PD19,IF(AND(PD19&lt;=PK14,PF19&lt;=PL14),PF19-PK14,0))))),0)),0)</f>
        <v>　</v>
      </c>
      <c r="PL19" s="857"/>
      <c r="PM19" s="858"/>
      <c r="PN19" s="856" t="str">
        <f>IFERROR(IF(OR(OY19="日",OY19="祝",OY19=0,PD19=0),"　",MAX(IF(AND(PD19&lt;=PN14,PF19&gt;PO14),PO14-PN14,IF(PF19&lt;=PO14,0,IF(AND(PD19&gt;PN14,PF19&gt;PO14),PO14-PD19,0))),0)),0)</f>
        <v>　</v>
      </c>
      <c r="PO19" s="857"/>
      <c r="PP19" s="858"/>
      <c r="PQ19" s="856" t="str">
        <f>IFERROR(IF(OR(OY19="日",OY19="祝",OY19=0,PD19=0),"　",MAX(IF(PD19&gt;PQ14,PF19-PD19,IF(PD19&lt;=PQ14,PF19-PQ14,0)),0)),0)</f>
        <v>　</v>
      </c>
      <c r="PR19" s="857"/>
      <c r="PS19" s="858"/>
      <c r="PT19" s="962" t="str">
        <f>IFERROR(IF(OR(OY19="日",OY19="祝",OY19=0,OZ19=""),"　",MAX(IF(AND(OZ19&lt;=PT14,PB19&gt;PU14),PU14-PT14,IF(AND(OZ19&gt;PT14,PB19&lt;=PU14),PB19-OZ19,IF(AND(OZ19&lt;=PT14,PB19&lt;=PU14),PB19-PT14,IF(AND(OZ19&gt;PT14,PB19&gt;PU14),PU14-OZ19,0)))),0)),0)</f>
        <v>　</v>
      </c>
      <c r="PU19" s="963"/>
      <c r="PV19" s="964"/>
      <c r="PW19" s="962" t="str">
        <f>IFERROR(IF(OR(OY19="日",OY19="祝",OY19=0,PD19=0),"　",MAX(IF(AND(PD19&gt;PZ14,PF19&gt;PX14),0,IF(AND(PD19&lt;=PZ14,PD19&gt;PW14,PF19&gt;PX14),PZ14-PD19,IF(AND(PD19&lt;=PZ14,PD19&lt;=PW14,PF19&gt;PX14),PZ14-PW14,IF(AND(PD19&gt;PW14,PF19&lt;=PX14),PF19-PD19,IF(AND(PD19&lt;=PW14,PF19&lt;=PX14),PF19-PW14,0))))),0)),0)</f>
        <v>　</v>
      </c>
      <c r="PX19" s="963"/>
      <c r="PY19" s="964"/>
      <c r="PZ19" s="962" t="str">
        <f>IFERROR(IF(OR(OY19="日",OY19="祝",OY19=0,PD19=0),"　",MAX(IF(AND(PD19&lt;=PZ14,PF19&gt;QA14),QA14-PZ14,IF(PF19&lt;=QA14,0,IF(AND(PD19&gt;PZ14,PF19&gt;QA14),QA14-PD19,0))),0)),0)</f>
        <v>　</v>
      </c>
      <c r="QA19" s="963"/>
      <c r="QB19" s="964"/>
      <c r="QC19" s="962" t="str">
        <f t="shared" si="7"/>
        <v>　</v>
      </c>
      <c r="QD19" s="963"/>
      <c r="QE19" s="964"/>
      <c r="QF19" s="859" t="str">
        <f>IF(QI19="×",TIME(0,0,0),IF(QS4="非常勤",PH19,PT19))</f>
        <v>　</v>
      </c>
      <c r="QG19" s="860"/>
      <c r="QH19" s="861"/>
      <c r="QI19" s="352"/>
      <c r="QJ19" s="859" t="str">
        <f>IF(QM19="×",TIME(0,0,0),IF(QS4="非常勤",PK19,PW19))</f>
        <v>　</v>
      </c>
      <c r="QK19" s="860"/>
      <c r="QL19" s="861"/>
      <c r="QM19" s="352"/>
      <c r="QN19" s="859" t="str">
        <f>IF(QQ19="×",TIME(0,0,0),IF(QS4="非常勤",PN19,PZ19))</f>
        <v>　</v>
      </c>
      <c r="QO19" s="860"/>
      <c r="QP19" s="861"/>
      <c r="QQ19" s="352"/>
      <c r="QR19" s="859" t="str">
        <f>IF(QU19="×",TIME(0,0,0),IF(QS4="非常勤",PQ19,QC19))</f>
        <v>　</v>
      </c>
      <c r="QS19" s="860"/>
      <c r="QT19" s="861"/>
      <c r="QU19" s="352"/>
      <c r="QV19" s="956"/>
      <c r="QW19" s="956"/>
      <c r="QX19" s="862"/>
      <c r="QY19" s="864"/>
      <c r="QZ19" s="863"/>
      <c r="RA19" s="865"/>
      <c r="RB19" s="866"/>
      <c r="RC19" s="866"/>
      <c r="RD19" s="867"/>
      <c r="RE19" s="377">
        <f>'[3]別表_個別勤務状況（1～20）'!$A$19</f>
        <v>5</v>
      </c>
      <c r="RF19" s="378" t="str">
        <f>'[3]別表_個別勤務状況（1～20）'!$B$19</f>
        <v>金</v>
      </c>
      <c r="RG19" s="854"/>
      <c r="RH19" s="855"/>
      <c r="RI19" s="854"/>
      <c r="RJ19" s="855"/>
      <c r="RK19" s="854"/>
      <c r="RL19" s="855"/>
      <c r="RM19" s="854"/>
      <c r="RN19" s="855"/>
      <c r="RO19" s="856" t="str">
        <f>IFERROR(IF(OR(RF19="日",RF19="祝",RF19=0,RG19=""),"　",MAX(IF(AND(RG19&lt;=RO14,RI19&gt;RP14),RP14-RO14,IF(AND(RG19&gt;RO14,RI19&lt;=RP14),RI19-RG19,IF(AND(RG19&lt;=RO14,RI19&lt;=RP14),RI19-RO14,IF(AND(RG19&gt;RO14,RI19&gt;RP14),RP14-RG19,0)))),0)),0)</f>
        <v>　</v>
      </c>
      <c r="RP19" s="857"/>
      <c r="RQ19" s="858"/>
      <c r="RR19" s="856" t="str">
        <f>IFERROR(IF(OR(RF19="日",RF19="祝",RF19=0,RK19=""),"　",MAX(IF(AND(RK19&gt;RU14,RM19&gt;RS14),0,IF(AND(RK19&lt;=RU14,RK19&gt;RR14,RM19&gt;RS14),RU14-RK19,IF(AND(RK19&lt;=RU14,RK19&lt;=RR14,RM19&gt;RS14),RU14-RR14,IF(AND(RK19&gt;RR14,RM19&lt;=RS14),RM19-RK19,IF(AND(RK19&lt;=RR14,RM19&lt;=RS14),RM19-RR14,0))))),0)),0)</f>
        <v>　</v>
      </c>
      <c r="RS19" s="857"/>
      <c r="RT19" s="858"/>
      <c r="RU19" s="856" t="str">
        <f>IFERROR(IF(OR(RF19="日",RF19="祝",RF19=0,RK19=0),"　",MAX(IF(AND(RK19&lt;=RU14,RM19&gt;RV14),RV14-RU14,IF(RM19&lt;=RV14,0,IF(AND(RK19&gt;RU14,RM19&gt;RV14),RV14-RK19,0))),0)),0)</f>
        <v>　</v>
      </c>
      <c r="RV19" s="857"/>
      <c r="RW19" s="858"/>
      <c r="RX19" s="856" t="str">
        <f>IFERROR(IF(OR(RF19="日",RF19="祝",RF19=0,RK19=0),"　",MAX(IF(RK19&gt;RX14,RM19-RK19,IF(RK19&lt;=RX14,RM19-RX14,0)),0)),0)</f>
        <v>　</v>
      </c>
      <c r="RY19" s="857"/>
      <c r="RZ19" s="858"/>
      <c r="SA19" s="962" t="str">
        <f>IFERROR(IF(OR(RF19="日",RF19="祝",RF19=0,RG19=""),"　",MAX(IF(AND(RG19&lt;=SA14,RI19&gt;SB14),SB14-SA14,IF(AND(RG19&gt;SA14,RI19&lt;=SB14),RI19-RG19,IF(AND(RG19&lt;=SA14,RI19&lt;=SB14),RI19-SA14,IF(AND(RG19&gt;SA14,RI19&gt;SB14),SB14-RG19,0)))),0)),0)</f>
        <v>　</v>
      </c>
      <c r="SB19" s="963"/>
      <c r="SC19" s="964"/>
      <c r="SD19" s="962" t="str">
        <f>IFERROR(IF(OR(RF19="日",RF19="祝",RF19=0,RK19=0),"　",MAX(IF(AND(RK19&gt;SG14,RM19&gt;SE14),0,IF(AND(RK19&lt;=SG14,RK19&gt;SD14,RM19&gt;SE14),SG14-RK19,IF(AND(RK19&lt;=SG14,RK19&lt;=SD14,RM19&gt;SE14),SG14-SD14,IF(AND(RK19&gt;SD14,RM19&lt;=SE14),RM19-RK19,IF(AND(RK19&lt;=SD14,RM19&lt;=SE14),RM19-SD14,0))))),0)),0)</f>
        <v>　</v>
      </c>
      <c r="SE19" s="963"/>
      <c r="SF19" s="964"/>
      <c r="SG19" s="962" t="str">
        <f>IFERROR(IF(OR(RF19="日",RF19="祝",RF19=0,RK19=0),"　",MAX(IF(AND(RK19&lt;=SG14,RM19&gt;SH14),SH14-SG14,IF(RM19&lt;=SH14,0,IF(AND(RK19&gt;SG14,RM19&gt;SH14),SH14-RK19,0))),0)),0)</f>
        <v>　</v>
      </c>
      <c r="SH19" s="963"/>
      <c r="SI19" s="964"/>
      <c r="SJ19" s="962" t="str">
        <f t="shared" si="8"/>
        <v>　</v>
      </c>
      <c r="SK19" s="963"/>
      <c r="SL19" s="964"/>
      <c r="SM19" s="859" t="str">
        <f>IF(SP19="×",TIME(0,0,0),IF(SZ4="非常勤",RO19,SA19))</f>
        <v>　</v>
      </c>
      <c r="SN19" s="860"/>
      <c r="SO19" s="861"/>
      <c r="SP19" s="352"/>
      <c r="SQ19" s="859" t="str">
        <f>IF(ST19="×",TIME(0,0,0),IF(SZ4="非常勤",RR19,SD19))</f>
        <v>　</v>
      </c>
      <c r="SR19" s="860"/>
      <c r="SS19" s="861"/>
      <c r="ST19" s="352"/>
      <c r="SU19" s="859" t="str">
        <f>IF(SX19="×",TIME(0,0,0),IF(SZ4="非常勤",RU19,SG19))</f>
        <v>　</v>
      </c>
      <c r="SV19" s="860"/>
      <c r="SW19" s="861"/>
      <c r="SX19" s="352"/>
      <c r="SY19" s="859" t="str">
        <f>IF(TB19="×",TIME(0,0,0),IF(SZ4="非常勤",RX19,SJ19))</f>
        <v>　</v>
      </c>
      <c r="SZ19" s="860"/>
      <c r="TA19" s="861"/>
      <c r="TB19" s="352"/>
      <c r="TC19" s="956"/>
      <c r="TD19" s="956"/>
      <c r="TE19" s="862"/>
      <c r="TF19" s="864"/>
      <c r="TG19" s="863"/>
      <c r="TH19" s="865"/>
      <c r="TI19" s="866"/>
      <c r="TJ19" s="866"/>
      <c r="TK19" s="867"/>
      <c r="TL19" s="377">
        <f>'[3]別表_個別勤務状況（1～20）'!$A$19</f>
        <v>5</v>
      </c>
      <c r="TM19" s="378" t="str">
        <f>'[3]別表_個別勤務状況（1～20）'!$B$19</f>
        <v>金</v>
      </c>
      <c r="TN19" s="854"/>
      <c r="TO19" s="855"/>
      <c r="TP19" s="854"/>
      <c r="TQ19" s="855"/>
      <c r="TR19" s="854"/>
      <c r="TS19" s="855"/>
      <c r="TT19" s="854"/>
      <c r="TU19" s="855"/>
      <c r="TV19" s="856" t="str">
        <f>IFERROR(IF(OR(TM19="日",TM19="祝",TM19=0,TN19=""),"　",MAX(IF(AND(TN19&lt;=TV14,TP19&gt;TW14),TW14-TV14,IF(AND(TN19&gt;TV14,TP19&lt;=TW14),TP19-TN19,IF(AND(TN19&lt;=TV14,TP19&lt;=TW14),TP19-TV14,IF(AND(TN19&gt;TV14,TP19&gt;TW14),TW14-TN19,0)))),0)),0)</f>
        <v>　</v>
      </c>
      <c r="TW19" s="857"/>
      <c r="TX19" s="858"/>
      <c r="TY19" s="856" t="str">
        <f>IFERROR(IF(OR(TM19="日",TM19="祝",TM19=0,TR19=""),"　",MAX(IF(AND(TR19&gt;UB14,TT19&gt;TZ14),0,IF(AND(TR19&lt;=UB14,TR19&gt;TY14,TT19&gt;TZ14),UB14-TR19,IF(AND(TR19&lt;=UB14,TR19&lt;=TY14,TT19&gt;TZ14),UB14-TY14,IF(AND(TR19&gt;TY14,TT19&lt;=TZ14),TT19-TR19,IF(AND(TR19&lt;=TY14,TT19&lt;=TZ14),TT19-TY14,0))))),0)),0)</f>
        <v>　</v>
      </c>
      <c r="TZ19" s="857"/>
      <c r="UA19" s="858"/>
      <c r="UB19" s="856" t="str">
        <f>IFERROR(IF(OR(TM19="日",TM19="祝",TM19=0,TR19=0),"　",MAX(IF(AND(TR19&lt;=UB14,TT19&gt;UC14),UC14-UB14,IF(TT19&lt;=UC14,0,IF(AND(TR19&gt;UB14,TT19&gt;UC14),UC14-TR19,0))),0)),0)</f>
        <v>　</v>
      </c>
      <c r="UC19" s="857"/>
      <c r="UD19" s="858"/>
      <c r="UE19" s="856" t="str">
        <f>IFERROR(IF(OR(TM19="日",TM19="祝",TM19=0,TR19=0),"　",MAX(IF(TR19&gt;UE14,TT19-TR19,IF(TR19&lt;=UE14,TT19-UE14,0)),0)),0)</f>
        <v>　</v>
      </c>
      <c r="UF19" s="857"/>
      <c r="UG19" s="858"/>
      <c r="UH19" s="962" t="str">
        <f>IFERROR(IF(OR(TM19="日",TM19="祝",TM19=0,TN19=""),"　",MAX(IF(AND(TN19&lt;=UH14,TP19&gt;UI14),UI14-UH14,IF(AND(TN19&gt;UH14,TP19&lt;=UI14),TP19-TN19,IF(AND(TN19&lt;=UH14,TP19&lt;=UI14),TP19-UH14,IF(AND(TN19&gt;UH14,TP19&gt;UI14),UI14-TN19,0)))),0)),0)</f>
        <v>　</v>
      </c>
      <c r="UI19" s="963"/>
      <c r="UJ19" s="964"/>
      <c r="UK19" s="962" t="str">
        <f>IFERROR(IF(OR(TM19="日",TM19="祝",TM19=0,TR19=0),"　",MAX(IF(AND(TR19&gt;UN14,TT19&gt;UL14),0,IF(AND(TR19&lt;=UN14,TR19&gt;UK14,TT19&gt;UL14),UN14-TR19,IF(AND(TR19&lt;=UN14,TR19&lt;=UK14,TT19&gt;UL14),UN14-UK14,IF(AND(TR19&gt;UK14,TT19&lt;=UL14),TT19-TR19,IF(AND(TR19&lt;=UK14,TT19&lt;=UL14),TT19-UK14,0))))),0)),0)</f>
        <v>　</v>
      </c>
      <c r="UL19" s="963"/>
      <c r="UM19" s="964"/>
      <c r="UN19" s="962" t="str">
        <f>IFERROR(IF(OR(TM19="日",TM19="祝",TM19=0,TR19=0),"　",MAX(IF(AND(TR19&lt;=UN14,TT19&gt;UO14),UO14-UN14,IF(TT19&lt;=UO14,0,IF(AND(TR19&gt;UN14,TT19&gt;UO14),UO14-TR19,0))),0)),0)</f>
        <v>　</v>
      </c>
      <c r="UO19" s="963"/>
      <c r="UP19" s="964"/>
      <c r="UQ19" s="962" t="str">
        <f t="shared" si="9"/>
        <v>　</v>
      </c>
      <c r="UR19" s="963"/>
      <c r="US19" s="964"/>
      <c r="UT19" s="859" t="str">
        <f>IF(UW19="×",TIME(0,0,0),IF(VG4="非常勤",TV19,UH19))</f>
        <v>　</v>
      </c>
      <c r="UU19" s="860"/>
      <c r="UV19" s="861"/>
      <c r="UW19" s="352"/>
      <c r="UX19" s="859" t="str">
        <f>IF(VA19="×",TIME(0,0,0),IF(VG4="非常勤",TY19,UK19))</f>
        <v>　</v>
      </c>
      <c r="UY19" s="860"/>
      <c r="UZ19" s="861"/>
      <c r="VA19" s="352"/>
      <c r="VB19" s="859" t="str">
        <f>IF(VE19="×",TIME(0,0,0),IF(VG4="非常勤",UB19,UN19))</f>
        <v>　</v>
      </c>
      <c r="VC19" s="860"/>
      <c r="VD19" s="861"/>
      <c r="VE19" s="352"/>
      <c r="VF19" s="859" t="str">
        <f>IF(VI19="×",TIME(0,0,0),IF(VG4="非常勤",UE19,UQ19))</f>
        <v>　</v>
      </c>
      <c r="VG19" s="860"/>
      <c r="VH19" s="861"/>
      <c r="VI19" s="352"/>
      <c r="VJ19" s="956"/>
      <c r="VK19" s="956"/>
      <c r="VL19" s="862"/>
      <c r="VM19" s="864"/>
      <c r="VN19" s="863"/>
      <c r="VO19" s="865"/>
      <c r="VP19" s="866"/>
      <c r="VQ19" s="866"/>
      <c r="VR19" s="867"/>
      <c r="VS19" s="377">
        <f>'[3]別表_個別勤務状況（1～20）'!$A$19</f>
        <v>5</v>
      </c>
      <c r="VT19" s="378" t="str">
        <f>'[3]別表_個別勤務状況（1～20）'!$B$19</f>
        <v>金</v>
      </c>
      <c r="VU19" s="854"/>
      <c r="VV19" s="855"/>
      <c r="VW19" s="854"/>
      <c r="VX19" s="855"/>
      <c r="VY19" s="854"/>
      <c r="VZ19" s="855"/>
      <c r="WA19" s="854"/>
      <c r="WB19" s="855"/>
      <c r="WC19" s="856" t="str">
        <f>IFERROR(IF(OR(VT19="日",VT19="祝",VT19=0,VU19=""),"　",MAX(IF(AND(VU19&lt;=WC14,VW19&gt;WD14),WD14-WC14,IF(AND(VU19&gt;WC14,VW19&lt;=WD14),VW19-VU19,IF(AND(VU19&lt;=WC14,VW19&lt;=WD14),VW19-WC14,IF(AND(VU19&gt;WC14,VW19&gt;WD14),WD14-VU19,0)))),0)),0)</f>
        <v>　</v>
      </c>
      <c r="WD19" s="857"/>
      <c r="WE19" s="858"/>
      <c r="WF19" s="856" t="str">
        <f>IFERROR(IF(OR(VT19="日",VT19="祝",VT19=0,VY19=""),"　",MAX(IF(AND(VY19&gt;WI14,WA19&gt;WG14),0,IF(AND(VY19&lt;=WI14,VY19&gt;WF14,WA19&gt;WG14),WI14-VY19,IF(AND(VY19&lt;=WI14,VY19&lt;=WF14,WA19&gt;WG14),WI14-WF14,IF(AND(VY19&gt;WF14,WA19&lt;=WG14),WA19-VY19,IF(AND(VY19&lt;=WF14,WA19&lt;=WG14),WA19-WF14,0))))),0)),0)</f>
        <v>　</v>
      </c>
      <c r="WG19" s="857"/>
      <c r="WH19" s="858"/>
      <c r="WI19" s="856" t="str">
        <f>IFERROR(IF(OR(VT19="日",VT19="祝",VT19=0,VY19=0),"　",MAX(IF(AND(VY19&lt;=WI14,WA19&gt;WJ14),WJ14-WI14,IF(WA19&lt;=WJ14,0,IF(AND(VY19&gt;WI14,WA19&gt;WJ14),WJ14-VY19,0))),0)),0)</f>
        <v>　</v>
      </c>
      <c r="WJ19" s="857"/>
      <c r="WK19" s="858"/>
      <c r="WL19" s="856" t="str">
        <f>IFERROR(IF(OR(VT19="日",VT19="祝",VT19=0,VY19=0),"　",MAX(IF(VY19&gt;WL14,WA19-VY19,IF(VY19&lt;=WL14,WA19-WL14,0)),0)),0)</f>
        <v>　</v>
      </c>
      <c r="WM19" s="857"/>
      <c r="WN19" s="858"/>
      <c r="WO19" s="962" t="str">
        <f>IFERROR(IF(OR(VT19="日",VT19="祝",VT19=0,VU19=""),"　",MAX(IF(AND(VU19&lt;=WO14,VW19&gt;WP14),WP14-WO14,IF(AND(VU19&gt;WO14,VW19&lt;=WP14),VW19-VU19,IF(AND(VU19&lt;=WO14,VW19&lt;=WP14),VW19-WO14,IF(AND(VU19&gt;WO14,VW19&gt;WP14),WP14-VU19,0)))),0)),0)</f>
        <v>　</v>
      </c>
      <c r="WP19" s="963"/>
      <c r="WQ19" s="964"/>
      <c r="WR19" s="962" t="str">
        <f>IFERROR(IF(OR(VT19="日",VT19="祝",VT19=0,VY19=0),"　",MAX(IF(AND(VY19&gt;WU14,WA19&gt;WS14),0,IF(AND(VY19&lt;=WU14,VY19&gt;WR14,WA19&gt;WS14),WU14-VY19,IF(AND(VY19&lt;=WU14,VY19&lt;=WR14,WA19&gt;WS14),WU14-WR14,IF(AND(VY19&gt;WR14,WA19&lt;=WS14),WA19-VY19,IF(AND(VY19&lt;=WR14,WA19&lt;=WS14),WA19-WR14,0))))),0)),0)</f>
        <v>　</v>
      </c>
      <c r="WS19" s="963"/>
      <c r="WT19" s="964"/>
      <c r="WU19" s="962" t="str">
        <f>IFERROR(IF(OR(VT19="日",VT19="祝",VT19=0,VY19=0),"　",MAX(IF(AND(VY19&lt;=WU14,WA19&gt;WV14),WV14-WU14,IF(WA19&lt;=WV14,0,IF(AND(VY19&gt;WU14,WA19&gt;WV14),WV14-VY19,0))),0)),0)</f>
        <v>　</v>
      </c>
      <c r="WV19" s="963"/>
      <c r="WW19" s="964"/>
      <c r="WX19" s="962" t="str">
        <f t="shared" si="10"/>
        <v>　</v>
      </c>
      <c r="WY19" s="963"/>
      <c r="WZ19" s="964"/>
      <c r="XA19" s="859" t="str">
        <f>IF(XD19="×",TIME(0,0,0),IF(XN4="非常勤",WC19,WO19))</f>
        <v>　</v>
      </c>
      <c r="XB19" s="860"/>
      <c r="XC19" s="861"/>
      <c r="XD19" s="352"/>
      <c r="XE19" s="859" t="str">
        <f>IF(XH19="×",TIME(0,0,0),IF(XN4="非常勤",WF19,WR19))</f>
        <v>　</v>
      </c>
      <c r="XF19" s="860"/>
      <c r="XG19" s="861"/>
      <c r="XH19" s="352"/>
      <c r="XI19" s="859" t="str">
        <f>IF(XL19="×",TIME(0,0,0),IF(XN4="非常勤",WI19,WU19))</f>
        <v>　</v>
      </c>
      <c r="XJ19" s="860"/>
      <c r="XK19" s="861"/>
      <c r="XL19" s="352"/>
      <c r="XM19" s="859" t="str">
        <f>IF(XP19="×",TIME(0,0,0),IF(XN4="非常勤",WL19,WX19))</f>
        <v>　</v>
      </c>
      <c r="XN19" s="860"/>
      <c r="XO19" s="861"/>
      <c r="XP19" s="352"/>
      <c r="XQ19" s="956"/>
      <c r="XR19" s="956"/>
      <c r="XS19" s="862"/>
      <c r="XT19" s="864"/>
      <c r="XU19" s="863"/>
      <c r="XV19" s="865"/>
      <c r="XW19" s="866"/>
      <c r="XX19" s="866"/>
      <c r="XY19" s="867"/>
      <c r="XZ19" s="377">
        <f>'[3]別表_個別勤務状況（1～20）'!$A$19</f>
        <v>5</v>
      </c>
      <c r="YA19" s="378" t="str">
        <f>'[3]別表_個別勤務状況（1～20）'!$B$19</f>
        <v>金</v>
      </c>
      <c r="YB19" s="854"/>
      <c r="YC19" s="855"/>
      <c r="YD19" s="854"/>
      <c r="YE19" s="855"/>
      <c r="YF19" s="854"/>
      <c r="YG19" s="855"/>
      <c r="YH19" s="854"/>
      <c r="YI19" s="855"/>
      <c r="YJ19" s="856" t="str">
        <f>IFERROR(IF(OR(YA19="日",YA19="祝",YA19=0,YB19=""),"　",MAX(IF(AND(YB19&lt;=YJ14,YD19&gt;YK14),YK14-YJ14,IF(AND(YB19&gt;YJ14,YD19&lt;=YK14),YD19-YB19,IF(AND(YB19&lt;=YJ14,YD19&lt;=YK14),YD19-YJ14,IF(AND(YB19&gt;YJ14,YD19&gt;YK14),YK14-YB19,0)))),0)),0)</f>
        <v>　</v>
      </c>
      <c r="YK19" s="857"/>
      <c r="YL19" s="858"/>
      <c r="YM19" s="856" t="str">
        <f>IFERROR(IF(OR(YA19="日",YA19="祝",YA19=0,YF19=""),"　",MAX(IF(AND(YF19&gt;YP14,YH19&gt;YN14),0,IF(AND(YF19&lt;=YP14,YF19&gt;YM14,YH19&gt;YN14),YP14-YF19,IF(AND(YF19&lt;=YP14,YF19&lt;=YM14,YH19&gt;YN14),YP14-YM14,IF(AND(YF19&gt;YM14,YH19&lt;=YN14),YH19-YF19,IF(AND(YF19&lt;=YM14,YH19&lt;=YN14),YH19-YM14,0))))),0)),0)</f>
        <v>　</v>
      </c>
      <c r="YN19" s="857"/>
      <c r="YO19" s="858"/>
      <c r="YP19" s="856" t="str">
        <f>IFERROR(IF(OR(YA19="日",YA19="祝",YA19=0,YF19=0),"　",MAX(IF(AND(YF19&lt;=YP14,YH19&gt;YQ14),YQ14-YP14,IF(YH19&lt;=YQ14,0,IF(AND(YF19&gt;YP14,YH19&gt;YQ14),YQ14-YF19,0))),0)),0)</f>
        <v>　</v>
      </c>
      <c r="YQ19" s="857"/>
      <c r="YR19" s="858"/>
      <c r="YS19" s="856" t="str">
        <f>IFERROR(IF(OR(YA19="日",YA19="祝",YA19=0,YF19=0),"　",MAX(IF(YF19&gt;YS14,YH19-YF19,IF(YF19&lt;=YS14,YH19-YS14,0)),0)),0)</f>
        <v>　</v>
      </c>
      <c r="YT19" s="857"/>
      <c r="YU19" s="858"/>
      <c r="YV19" s="962" t="str">
        <f>IFERROR(IF(OR(YA19="日",YA19="祝",YA19=0,YB19=""),"　",MAX(IF(AND(YB19&lt;=YV14,YD19&gt;YW14),YW14-YV14,IF(AND(YB19&gt;YV14,YD19&lt;=YW14),YD19-YB19,IF(AND(YB19&lt;=YV14,YD19&lt;=YW14),YD19-YV14,IF(AND(YB19&gt;YV14,YD19&gt;YW14),YW14-YB19,0)))),0)),0)</f>
        <v>　</v>
      </c>
      <c r="YW19" s="963"/>
      <c r="YX19" s="964"/>
      <c r="YY19" s="962" t="str">
        <f>IFERROR(IF(OR(YA19="日",YA19="祝",YA19=0,YF19=0),"　",MAX(IF(AND(YF19&gt;ZB14,YH19&gt;YZ14),0,IF(AND(YF19&lt;=ZB14,YF19&gt;YY14,YH19&gt;YZ14),ZB14-YF19,IF(AND(YF19&lt;=ZB14,YF19&lt;=YY14,YH19&gt;YZ14),ZB14-YY14,IF(AND(YF19&gt;YY14,YH19&lt;=YZ14),YH19-YF19,IF(AND(YF19&lt;=YY14,YH19&lt;=YZ14),YH19-YY14,0))))),0)),0)</f>
        <v>　</v>
      </c>
      <c r="YZ19" s="963"/>
      <c r="ZA19" s="964"/>
      <c r="ZB19" s="962" t="str">
        <f>IFERROR(IF(OR(YA19="日",YA19="祝",YA19=0,YF19=0),"　",MAX(IF(AND(YF19&lt;=ZB14,YH19&gt;ZC14),ZC14-ZB14,IF(YH19&lt;=ZC14,0,IF(AND(YF19&gt;ZB14,YH19&gt;ZC14),ZC14-YF19,0))),0)),0)</f>
        <v>　</v>
      </c>
      <c r="ZC19" s="963"/>
      <c r="ZD19" s="964"/>
      <c r="ZE19" s="962" t="str">
        <f t="shared" si="11"/>
        <v>　</v>
      </c>
      <c r="ZF19" s="963"/>
      <c r="ZG19" s="964"/>
      <c r="ZH19" s="859" t="str">
        <f>IF(ZK19="×",TIME(0,0,0),IF(ZU4="非常勤",YJ19,YV19))</f>
        <v>　</v>
      </c>
      <c r="ZI19" s="860"/>
      <c r="ZJ19" s="861"/>
      <c r="ZK19" s="352"/>
      <c r="ZL19" s="859" t="str">
        <f>IF(ZO19="×",TIME(0,0,0),IF(ZU4="非常勤",YM19,YY19))</f>
        <v>　</v>
      </c>
      <c r="ZM19" s="860"/>
      <c r="ZN19" s="861"/>
      <c r="ZO19" s="352"/>
      <c r="ZP19" s="859" t="str">
        <f>IF(ZS19="×",TIME(0,0,0),IF(ZU4="非常勤",YP19,ZB19))</f>
        <v>　</v>
      </c>
      <c r="ZQ19" s="860"/>
      <c r="ZR19" s="861"/>
      <c r="ZS19" s="352"/>
      <c r="ZT19" s="859" t="str">
        <f>IF(ZW19="×",TIME(0,0,0),IF(ZU4="非常勤",YS19,ZE19))</f>
        <v>　</v>
      </c>
      <c r="ZU19" s="860"/>
      <c r="ZV19" s="861"/>
      <c r="ZW19" s="352"/>
      <c r="ZX19" s="956"/>
      <c r="ZY19" s="956"/>
      <c r="ZZ19" s="862"/>
      <c r="AAA19" s="864"/>
      <c r="AAB19" s="863"/>
      <c r="AAC19" s="865"/>
      <c r="AAD19" s="866"/>
      <c r="AAE19" s="866"/>
      <c r="AAF19" s="867"/>
      <c r="AAG19" s="377">
        <f>'[3]別表_個別勤務状況（1～20）'!$A$19</f>
        <v>5</v>
      </c>
      <c r="AAH19" s="378" t="str">
        <f>'[3]別表_個別勤務状況（1～20）'!$B$19</f>
        <v>金</v>
      </c>
      <c r="AAI19" s="854"/>
      <c r="AAJ19" s="855"/>
      <c r="AAK19" s="854"/>
      <c r="AAL19" s="855"/>
      <c r="AAM19" s="854"/>
      <c r="AAN19" s="855"/>
      <c r="AAO19" s="854"/>
      <c r="AAP19" s="855"/>
      <c r="AAQ19" s="856" t="str">
        <f>IFERROR(IF(OR(AAH19="日",AAH19="祝",AAH19=0,AAI19=""),"　",MAX(IF(AND(AAI19&lt;=AAQ14,AAK19&gt;AAR14),AAR14-AAQ14,IF(AND(AAI19&gt;AAQ14,AAK19&lt;=AAR14),AAK19-AAI19,IF(AND(AAI19&lt;=AAQ14,AAK19&lt;=AAR14),AAK19-AAQ14,IF(AND(AAI19&gt;AAQ14,AAK19&gt;AAR14),AAR14-AAI19,0)))),0)),0)</f>
        <v>　</v>
      </c>
      <c r="AAR19" s="857"/>
      <c r="AAS19" s="858"/>
      <c r="AAT19" s="856" t="str">
        <f>IFERROR(IF(OR(AAH19="日",AAH19="祝",AAH19=0,AAM19=""),"　",MAX(IF(AND(AAM19&gt;AAW14,AAO19&gt;AAU14),0,IF(AND(AAM19&lt;=AAW14,AAM19&gt;AAT14,AAO19&gt;AAU14),AAW14-AAM19,IF(AND(AAM19&lt;=AAW14,AAM19&lt;=AAT14,AAO19&gt;AAU14),AAW14-AAT14,IF(AND(AAM19&gt;AAT14,AAO19&lt;=AAU14),AAO19-AAM19,IF(AND(AAM19&lt;=AAT14,AAO19&lt;=AAU14),AAO19-AAT14,0))))),0)),0)</f>
        <v>　</v>
      </c>
      <c r="AAU19" s="857"/>
      <c r="AAV19" s="858"/>
      <c r="AAW19" s="856" t="str">
        <f>IFERROR(IF(OR(AAH19="日",AAH19="祝",AAH19=0,AAM19=0),"　",MAX(IF(AND(AAM19&lt;=AAW14,AAO19&gt;AAX14),AAX14-AAW14,IF(AAO19&lt;=AAX14,0,IF(AND(AAM19&gt;AAW14,AAO19&gt;AAX14),AAX14-AAM19,0))),0)),0)</f>
        <v>　</v>
      </c>
      <c r="AAX19" s="857"/>
      <c r="AAY19" s="858"/>
      <c r="AAZ19" s="856" t="str">
        <f>IFERROR(IF(OR(AAH19="日",AAH19="祝",AAH19=0,AAM19=0),"　",MAX(IF(AAM19&gt;AAZ14,AAO19-AAM19,IF(AAM19&lt;=AAZ14,AAO19-AAZ14,0)),0)),0)</f>
        <v>　</v>
      </c>
      <c r="ABA19" s="857"/>
      <c r="ABB19" s="858"/>
      <c r="ABC19" s="962" t="str">
        <f>IFERROR(IF(OR(AAH19="日",AAH19="祝",AAH19=0,AAI19=""),"　",MAX(IF(AND(AAI19&lt;=ABC14,AAK19&gt;ABD14),ABD14-ABC14,IF(AND(AAI19&gt;ABC14,AAK19&lt;=ABD14),AAK19-AAI19,IF(AND(AAI19&lt;=ABC14,AAK19&lt;=ABD14),AAK19-ABC14,IF(AND(AAI19&gt;ABC14,AAK19&gt;ABD14),ABD14-AAI19,0)))),0)),0)</f>
        <v>　</v>
      </c>
      <c r="ABD19" s="963"/>
      <c r="ABE19" s="964"/>
      <c r="ABF19" s="962" t="str">
        <f>IFERROR(IF(OR(AAH19="日",AAH19="祝",AAH19=0,AAM19=0),"　",MAX(IF(AND(AAM19&gt;ABI14,AAO19&gt;ABG14),0,IF(AND(AAM19&lt;=ABI14,AAM19&gt;ABF14,AAO19&gt;ABG14),ABI14-AAM19,IF(AND(AAM19&lt;=ABI14,AAM19&lt;=ABF14,AAO19&gt;ABG14),ABI14-ABF14,IF(AND(AAM19&gt;ABF14,AAO19&lt;=ABG14),AAO19-AAM19,IF(AND(AAM19&lt;=ABF14,AAO19&lt;=ABG14),AAO19-ABF14,0))))),0)),0)</f>
        <v>　</v>
      </c>
      <c r="ABG19" s="963"/>
      <c r="ABH19" s="964"/>
      <c r="ABI19" s="962" t="str">
        <f>IFERROR(IF(OR(AAH19="日",AAH19="祝",AAH19=0,AAM19=0),"　",MAX(IF(AND(AAM19&lt;=ABI14,AAO19&gt;ABJ14),ABJ14-ABI14,IF(AAO19&lt;=ABJ14,0,IF(AND(AAM19&gt;ABI14,AAO19&gt;ABJ14),ABJ14-AAM19,0))),0)),0)</f>
        <v>　</v>
      </c>
      <c r="ABJ19" s="963"/>
      <c r="ABK19" s="964"/>
      <c r="ABL19" s="962" t="str">
        <f t="shared" si="12"/>
        <v>　</v>
      </c>
      <c r="ABM19" s="963"/>
      <c r="ABN19" s="964"/>
      <c r="ABO19" s="859" t="str">
        <f>IF(ABR19="×",TIME(0,0,0),IF(ACB4="非常勤",AAQ19,ABC19))</f>
        <v>　</v>
      </c>
      <c r="ABP19" s="860"/>
      <c r="ABQ19" s="861"/>
      <c r="ABR19" s="352"/>
      <c r="ABS19" s="859" t="str">
        <f>IF(ABV19="×",TIME(0,0,0),IF(ACB4="非常勤",AAT19,ABF19))</f>
        <v>　</v>
      </c>
      <c r="ABT19" s="860"/>
      <c r="ABU19" s="861"/>
      <c r="ABV19" s="352"/>
      <c r="ABW19" s="859" t="str">
        <f>IF(ABZ19="×",TIME(0,0,0),IF(ACB4="非常勤",AAW19,ABI19))</f>
        <v>　</v>
      </c>
      <c r="ABX19" s="860"/>
      <c r="ABY19" s="861"/>
      <c r="ABZ19" s="352"/>
      <c r="ACA19" s="859" t="str">
        <f>IF(ACD19="×",TIME(0,0,0),IF(ACB4="非常勤",AAZ19,ABL19))</f>
        <v>　</v>
      </c>
      <c r="ACB19" s="860"/>
      <c r="ACC19" s="861"/>
      <c r="ACD19" s="352"/>
      <c r="ACE19" s="956"/>
      <c r="ACF19" s="956"/>
      <c r="ACG19" s="862"/>
      <c r="ACH19" s="864"/>
      <c r="ACI19" s="863"/>
      <c r="ACJ19" s="865"/>
      <c r="ACK19" s="866"/>
      <c r="ACL19" s="866"/>
      <c r="ACM19" s="867"/>
      <c r="ACN19" s="377">
        <f>'[3]別表_個別勤務状況（1～20）'!$A$19</f>
        <v>5</v>
      </c>
      <c r="ACO19" s="378" t="str">
        <f>'[3]別表_個別勤務状況（1～20）'!$B$19</f>
        <v>金</v>
      </c>
      <c r="ACP19" s="854"/>
      <c r="ACQ19" s="855"/>
      <c r="ACR19" s="854"/>
      <c r="ACS19" s="855"/>
      <c r="ACT19" s="854"/>
      <c r="ACU19" s="855"/>
      <c r="ACV19" s="854"/>
      <c r="ACW19" s="855"/>
      <c r="ACX19" s="856" t="str">
        <f>IFERROR(IF(OR(ACO19="日",ACO19="祝",ACO19=0,ACP19=""),"　",MAX(IF(AND(ACP19&lt;=ACX14,ACR19&gt;ACY14),ACY14-ACX14,IF(AND(ACP19&gt;ACX14,ACR19&lt;=ACY14),ACR19-ACP19,IF(AND(ACP19&lt;=ACX14,ACR19&lt;=ACY14),ACR19-ACX14,IF(AND(ACP19&gt;ACX14,ACR19&gt;ACY14),ACY14-ACP19,0)))),0)),0)</f>
        <v>　</v>
      </c>
      <c r="ACY19" s="857"/>
      <c r="ACZ19" s="858"/>
      <c r="ADA19" s="856" t="str">
        <f>IFERROR(IF(OR(ACO19="日",ACO19="祝",ACO19=0,ACT19=""),"　",MAX(IF(AND(ACT19&gt;ADD14,ACV19&gt;ADB14),0,IF(AND(ACT19&lt;=ADD14,ACT19&gt;ADA14,ACV19&gt;ADB14),ADD14-ACT19,IF(AND(ACT19&lt;=ADD14,ACT19&lt;=ADA14,ACV19&gt;ADB14),ADD14-ADA14,IF(AND(ACT19&gt;ADA14,ACV19&lt;=ADB14),ACV19-ACT19,IF(AND(ACT19&lt;=ADA14,ACV19&lt;=ADB14),ACV19-ADA14,0))))),0)),0)</f>
        <v>　</v>
      </c>
      <c r="ADB19" s="857"/>
      <c r="ADC19" s="858"/>
      <c r="ADD19" s="856" t="str">
        <f>IFERROR(IF(OR(ACO19="日",ACO19="祝",ACO19=0,ACT19=0),"　",MAX(IF(AND(ACT19&lt;=ADD14,ACV19&gt;ADE14),ADE14-ADD14,IF(ACV19&lt;=ADE14,0,IF(AND(ACT19&gt;ADD14,ACV19&gt;ADE14),ADE14-ACT19,0))),0)),0)</f>
        <v>　</v>
      </c>
      <c r="ADE19" s="857"/>
      <c r="ADF19" s="858"/>
      <c r="ADG19" s="856" t="str">
        <f>IFERROR(IF(OR(ACO19="日",ACO19="祝",ACO19=0,ACT19=0),"　",MAX(IF(ACT19&gt;ADG14,ACV19-ACT19,IF(ACT19&lt;=ADG14,ACV19-ADG14,0)),0)),0)</f>
        <v>　</v>
      </c>
      <c r="ADH19" s="857"/>
      <c r="ADI19" s="858"/>
      <c r="ADJ19" s="962" t="str">
        <f>IFERROR(IF(OR(ACO19="日",ACO19="祝",ACO19=0,ACP19=""),"　",MAX(IF(AND(ACP19&lt;=ADJ14,ACR19&gt;ADK14),ADK14-ADJ14,IF(AND(ACP19&gt;ADJ14,ACR19&lt;=ADK14),ACR19-ACP19,IF(AND(ACP19&lt;=ADJ14,ACR19&lt;=ADK14),ACR19-ADJ14,IF(AND(ACP19&gt;ADJ14,ACR19&gt;ADK14),ADK14-ACP19,0)))),0)),0)</f>
        <v>　</v>
      </c>
      <c r="ADK19" s="963"/>
      <c r="ADL19" s="964"/>
      <c r="ADM19" s="962" t="str">
        <f>IFERROR(IF(OR(ACO19="日",ACO19="祝",ACO19=0,ACT19=0),"　",MAX(IF(AND(ACT19&gt;ADP14,ACV19&gt;ADN14),0,IF(AND(ACT19&lt;=ADP14,ACT19&gt;ADM14,ACV19&gt;ADN14),ADP14-ACT19,IF(AND(ACT19&lt;=ADP14,ACT19&lt;=ADM14,ACV19&gt;ADN14),ADP14-ADM14,IF(AND(ACT19&gt;ADM14,ACV19&lt;=ADN14),ACV19-ACT19,IF(AND(ACT19&lt;=ADM14,ACV19&lt;=ADN14),ACV19-ADM14,0))))),0)),0)</f>
        <v>　</v>
      </c>
      <c r="ADN19" s="963"/>
      <c r="ADO19" s="964"/>
      <c r="ADP19" s="962" t="str">
        <f>IFERROR(IF(OR(ACO19="日",ACO19="祝",ACO19=0,ACT19=0),"　",MAX(IF(AND(ACT19&lt;=ADP14,ACV19&gt;ADQ14),ADQ14-ADP14,IF(ACV19&lt;=ADQ14,0,IF(AND(ACT19&gt;ADP14,ACV19&gt;ADQ14),ADQ14-ACT19,0))),0)),0)</f>
        <v>　</v>
      </c>
      <c r="ADQ19" s="963"/>
      <c r="ADR19" s="964"/>
      <c r="ADS19" s="962" t="str">
        <f t="shared" si="13"/>
        <v>　</v>
      </c>
      <c r="ADT19" s="963"/>
      <c r="ADU19" s="964"/>
      <c r="ADV19" s="859" t="str">
        <f>IF(ADY19="×",TIME(0,0,0),IF(AEI4="非常勤",ACX19,ADJ19))</f>
        <v>　</v>
      </c>
      <c r="ADW19" s="860"/>
      <c r="ADX19" s="861"/>
      <c r="ADY19" s="352"/>
      <c r="ADZ19" s="859" t="str">
        <f>IF(AEC19="×",TIME(0,0,0),IF(AEI4="非常勤",ADA19,ADM19))</f>
        <v>　</v>
      </c>
      <c r="AEA19" s="860"/>
      <c r="AEB19" s="861"/>
      <c r="AEC19" s="352"/>
      <c r="AED19" s="859" t="str">
        <f>IF(AEG19="×",TIME(0,0,0),IF(AEI4="非常勤",ADD19,ADP19))</f>
        <v>　</v>
      </c>
      <c r="AEE19" s="860"/>
      <c r="AEF19" s="861"/>
      <c r="AEG19" s="352"/>
      <c r="AEH19" s="859" t="str">
        <f>IF(AEK19="×",TIME(0,0,0),IF(AEI4="非常勤",ADG19,ADS19))</f>
        <v>　</v>
      </c>
      <c r="AEI19" s="860"/>
      <c r="AEJ19" s="861"/>
      <c r="AEK19" s="352"/>
      <c r="AEL19" s="956"/>
      <c r="AEM19" s="956"/>
      <c r="AEN19" s="862"/>
      <c r="AEO19" s="864"/>
      <c r="AEP19" s="863"/>
      <c r="AEQ19" s="865"/>
      <c r="AER19" s="866"/>
      <c r="AES19" s="866"/>
      <c r="AET19" s="867"/>
      <c r="AEU19" s="377">
        <f>'[3]別表_個別勤務状況（1～20）'!$A$19</f>
        <v>5</v>
      </c>
      <c r="AEV19" s="378" t="str">
        <f>'[3]別表_個別勤務状況（1～20）'!$B$19</f>
        <v>金</v>
      </c>
      <c r="AEW19" s="854"/>
      <c r="AEX19" s="855"/>
      <c r="AEY19" s="854"/>
      <c r="AEZ19" s="855"/>
      <c r="AFA19" s="854"/>
      <c r="AFB19" s="855"/>
      <c r="AFC19" s="854"/>
      <c r="AFD19" s="855"/>
      <c r="AFE19" s="856" t="str">
        <f>IFERROR(IF(OR(AEV19="日",AEV19="祝",AEV19=0,AEW19=""),"　",MAX(IF(AND(AEW19&lt;=AFE14,AEY19&gt;AFF14),AFF14-AFE14,IF(AND(AEW19&gt;AFE14,AEY19&lt;=AFF14),AEY19-AEW19,IF(AND(AEW19&lt;=AFE14,AEY19&lt;=AFF14),AEY19-AFE14,IF(AND(AEW19&gt;AFE14,AEY19&gt;AFF14),AFF14-AEW19,0)))),0)),0)</f>
        <v>　</v>
      </c>
      <c r="AFF19" s="857"/>
      <c r="AFG19" s="858"/>
      <c r="AFH19" s="856" t="str">
        <f>IFERROR(IF(OR(AEV19="日",AEV19="祝",AEV19=0,AFA19=""),"　",MAX(IF(AND(AFA19&gt;AFK14,AFC19&gt;AFI14),0,IF(AND(AFA19&lt;=AFK14,AFA19&gt;AFH14,AFC19&gt;AFI14),AFK14-AFA19,IF(AND(AFA19&lt;=AFK14,AFA19&lt;=AFH14,AFC19&gt;AFI14),AFK14-AFH14,IF(AND(AFA19&gt;AFH14,AFC19&lt;=AFI14),AFC19-AFA19,IF(AND(AFA19&lt;=AFH14,AFC19&lt;=AFI14),AFC19-AFH14,0))))),0)),0)</f>
        <v>　</v>
      </c>
      <c r="AFI19" s="857"/>
      <c r="AFJ19" s="858"/>
      <c r="AFK19" s="856" t="str">
        <f>IFERROR(IF(OR(AEV19="日",AEV19="祝",AEV19=0,AFA19=0),"　",MAX(IF(AND(AFA19&lt;=AFK14,AFC19&gt;AFL14),AFL14-AFK14,IF(AFC19&lt;=AFL14,0,IF(AND(AFA19&gt;AFK14,AFC19&gt;AFL14),AFL14-AFA19,0))),0)),0)</f>
        <v>　</v>
      </c>
      <c r="AFL19" s="857"/>
      <c r="AFM19" s="858"/>
      <c r="AFN19" s="856" t="str">
        <f>IFERROR(IF(OR(AEV19="日",AEV19="祝",AEV19=0,AFA19=0),"　",MAX(IF(AFA19&gt;AFN14,AFC19-AFA19,IF(AFA19&lt;=AFN14,AFC19-AFN14,0)),0)),0)</f>
        <v>　</v>
      </c>
      <c r="AFO19" s="857"/>
      <c r="AFP19" s="858"/>
      <c r="AFQ19" s="962" t="str">
        <f>IFERROR(IF(OR(AEV19="日",AEV19="祝",AEV19=0,AEW19=""),"　",MAX(IF(AND(AEW19&lt;=AFQ14,AEY19&gt;AFR14),AFR14-AFQ14,IF(AND(AEW19&gt;AFQ14,AEY19&lt;=AFR14),AEY19-AEW19,IF(AND(AEW19&lt;=AFQ14,AEY19&lt;=AFR14),AEY19-AFQ14,IF(AND(AEW19&gt;AFQ14,AEY19&gt;AFR14),AFR14-AEW19,0)))),0)),0)</f>
        <v>　</v>
      </c>
      <c r="AFR19" s="963"/>
      <c r="AFS19" s="964"/>
      <c r="AFT19" s="962" t="str">
        <f>IFERROR(IF(OR(AEV19="日",AEV19="祝",AEV19=0,AFA19=0),"　",MAX(IF(AND(AFA19&gt;AFW14,AFC19&gt;AFU14),0,IF(AND(AFA19&lt;=AFW14,AFA19&gt;AFT14,AFC19&gt;AFU14),AFW14-AFA19,IF(AND(AFA19&lt;=AFW14,AFA19&lt;=AFT14,AFC19&gt;AFU14),AFW14-AFT14,IF(AND(AFA19&gt;AFT14,AFC19&lt;=AFU14),AFC19-AFA19,IF(AND(AFA19&lt;=AFT14,AFC19&lt;=AFU14),AFC19-AFT14,0))))),0)),0)</f>
        <v>　</v>
      </c>
      <c r="AFU19" s="963"/>
      <c r="AFV19" s="964"/>
      <c r="AFW19" s="962" t="str">
        <f>IFERROR(IF(OR(AEV19="日",AEV19="祝",AEV19=0,AFA19=0),"　",MAX(IF(AND(AFA19&lt;=AFW14,AFC19&gt;AFX14),AFX14-AFW14,IF(AFC19&lt;=AFX14,0,IF(AND(AFA19&gt;AFW14,AFC19&gt;AFX14),AFX14-AFA19,0))),0)),0)</f>
        <v>　</v>
      </c>
      <c r="AFX19" s="963"/>
      <c r="AFY19" s="964"/>
      <c r="AFZ19" s="962" t="str">
        <f t="shared" si="14"/>
        <v>　</v>
      </c>
      <c r="AGA19" s="963"/>
      <c r="AGB19" s="964"/>
      <c r="AGC19" s="859" t="str">
        <f>IF(AGF19="×",TIME(0,0,0),IF(AGP4="非常勤",AFE19,AFQ19))</f>
        <v>　</v>
      </c>
      <c r="AGD19" s="860"/>
      <c r="AGE19" s="861"/>
      <c r="AGF19" s="352"/>
      <c r="AGG19" s="859" t="str">
        <f>IF(AGJ19="×",TIME(0,0,0),IF(AGP4="非常勤",AFH19,AFT19))</f>
        <v>　</v>
      </c>
      <c r="AGH19" s="860"/>
      <c r="AGI19" s="861"/>
      <c r="AGJ19" s="352"/>
      <c r="AGK19" s="859" t="str">
        <f>IF(AGN19="×",TIME(0,0,0),IF(AGP4="非常勤",AFK19,AFW19))</f>
        <v>　</v>
      </c>
      <c r="AGL19" s="860"/>
      <c r="AGM19" s="861"/>
      <c r="AGN19" s="352"/>
      <c r="AGO19" s="859" t="str">
        <f>IF(AGR19="×",TIME(0,0,0),IF(AGP4="非常勤",AFN19,AFZ19))</f>
        <v>　</v>
      </c>
      <c r="AGP19" s="860"/>
      <c r="AGQ19" s="861"/>
      <c r="AGR19" s="352"/>
      <c r="AGS19" s="956"/>
      <c r="AGT19" s="956"/>
      <c r="AGU19" s="862"/>
      <c r="AGV19" s="864"/>
      <c r="AGW19" s="863"/>
      <c r="AGX19" s="865"/>
      <c r="AGY19" s="866"/>
      <c r="AGZ19" s="866"/>
      <c r="AHA19" s="867"/>
      <c r="AHB19" s="377">
        <f>'[3]別表_個別勤務状況（1～20）'!$A$19</f>
        <v>5</v>
      </c>
      <c r="AHC19" s="378" t="str">
        <f>'[3]別表_個別勤務状況（1～20）'!$B$19</f>
        <v>金</v>
      </c>
      <c r="AHD19" s="854"/>
      <c r="AHE19" s="855"/>
      <c r="AHF19" s="854"/>
      <c r="AHG19" s="855"/>
      <c r="AHH19" s="854"/>
      <c r="AHI19" s="855"/>
      <c r="AHJ19" s="854"/>
      <c r="AHK19" s="855"/>
      <c r="AHL19" s="856" t="str">
        <f>IFERROR(IF(OR(AHC19="日",AHC19="祝",AHC19=0,AHD19=""),"　",MAX(IF(AND(AHD19&lt;=AHL14,AHF19&gt;AHM14),AHM14-AHL14,IF(AND(AHD19&gt;AHL14,AHF19&lt;=AHM14),AHF19-AHD19,IF(AND(AHD19&lt;=AHL14,AHF19&lt;=AHM14),AHF19-AHL14,IF(AND(AHD19&gt;AHL14,AHF19&gt;AHM14),AHM14-AHD19,0)))),0)),0)</f>
        <v>　</v>
      </c>
      <c r="AHM19" s="857"/>
      <c r="AHN19" s="858"/>
      <c r="AHO19" s="856" t="str">
        <f>IFERROR(IF(OR(AHC19="日",AHC19="祝",AHC19=0,AHH19=""),"　",MAX(IF(AND(AHH19&gt;AHR14,AHJ19&gt;AHP14),0,IF(AND(AHH19&lt;=AHR14,AHH19&gt;AHO14,AHJ19&gt;AHP14),AHR14-AHH19,IF(AND(AHH19&lt;=AHR14,AHH19&lt;=AHO14,AHJ19&gt;AHP14),AHR14-AHO14,IF(AND(AHH19&gt;AHO14,AHJ19&lt;=AHP14),AHJ19-AHH19,IF(AND(AHH19&lt;=AHO14,AHJ19&lt;=AHP14),AHJ19-AHO14,0))))),0)),0)</f>
        <v>　</v>
      </c>
      <c r="AHP19" s="857"/>
      <c r="AHQ19" s="858"/>
      <c r="AHR19" s="856" t="str">
        <f>IFERROR(IF(OR(AHC19="日",AHC19="祝",AHC19=0,AHH19=0),"　",MAX(IF(AND(AHH19&lt;=AHR14,AHJ19&gt;AHS14),AHS14-AHR14,IF(AHJ19&lt;=AHS14,0,IF(AND(AHH19&gt;AHR14,AHJ19&gt;AHS14),AHS14-AHH19,0))),0)),0)</f>
        <v>　</v>
      </c>
      <c r="AHS19" s="857"/>
      <c r="AHT19" s="858"/>
      <c r="AHU19" s="856" t="str">
        <f>IFERROR(IF(OR(AHC19="日",AHC19="祝",AHC19=0,AHH19=0),"　",MAX(IF(AHH19&gt;AHU14,AHJ19-AHH19,IF(AHH19&lt;=AHU14,AHJ19-AHU14,0)),0)),0)</f>
        <v>　</v>
      </c>
      <c r="AHV19" s="857"/>
      <c r="AHW19" s="858"/>
      <c r="AHX19" s="962" t="str">
        <f>IFERROR(IF(OR(AHC19="日",AHC19="祝",AHC19=0,AHD19=""),"　",MAX(IF(AND(AHD19&lt;=AHX14,AHF19&gt;AHY14),AHY14-AHX14,IF(AND(AHD19&gt;AHX14,AHF19&lt;=AHY14),AHF19-AHD19,IF(AND(AHD19&lt;=AHX14,AHF19&lt;=AHY14),AHF19-AHX14,IF(AND(AHD19&gt;AHX14,AHF19&gt;AHY14),AHY14-AHD19,0)))),0)),0)</f>
        <v>　</v>
      </c>
      <c r="AHY19" s="963"/>
      <c r="AHZ19" s="964"/>
      <c r="AIA19" s="962" t="str">
        <f>IFERROR(IF(OR(AHC19="日",AHC19="祝",AHC19=0,AHH19=0),"　",MAX(IF(AND(AHH19&gt;AID14,AHJ19&gt;AIB14),0,IF(AND(AHH19&lt;=AID14,AHH19&gt;AIA14,AHJ19&gt;AIB14),AID14-AHH19,IF(AND(AHH19&lt;=AID14,AHH19&lt;=AIA14,AHJ19&gt;AIB14),AID14-AIA14,IF(AND(AHH19&gt;AIA14,AHJ19&lt;=AIB14),AHJ19-AHH19,IF(AND(AHH19&lt;=AIA14,AHJ19&lt;=AIB14),AHJ19-AIA14,0))))),0)),0)</f>
        <v>　</v>
      </c>
      <c r="AIB19" s="963"/>
      <c r="AIC19" s="964"/>
      <c r="AID19" s="962" t="str">
        <f>IFERROR(IF(OR(AHC19="日",AHC19="祝",AHC19=0,AHH19=0),"　",MAX(IF(AND(AHH19&lt;=AID14,AHJ19&gt;AIE14),AIE14-AID14,IF(AHJ19&lt;=AIE14,0,IF(AND(AHH19&gt;AID14,AHJ19&gt;AIE14),AIE14-AHH19,0))),0)),0)</f>
        <v>　</v>
      </c>
      <c r="AIE19" s="963"/>
      <c r="AIF19" s="964"/>
      <c r="AIG19" s="962" t="str">
        <f t="shared" si="15"/>
        <v>　</v>
      </c>
      <c r="AIH19" s="963"/>
      <c r="AII19" s="964"/>
      <c r="AIJ19" s="859" t="str">
        <f>IF(AIM19="×",TIME(0,0,0),IF(AIW4="非常勤",AHL19,AHX19))</f>
        <v>　</v>
      </c>
      <c r="AIK19" s="860"/>
      <c r="AIL19" s="861"/>
      <c r="AIM19" s="352"/>
      <c r="AIN19" s="859" t="str">
        <f>IF(AIQ19="×",TIME(0,0,0),IF(AIW4="非常勤",AHO19,AIA19))</f>
        <v>　</v>
      </c>
      <c r="AIO19" s="860"/>
      <c r="AIP19" s="861"/>
      <c r="AIQ19" s="352"/>
      <c r="AIR19" s="859" t="str">
        <f>IF(AIU19="×",TIME(0,0,0),IF(AIW4="非常勤",AHR19,AID19))</f>
        <v>　</v>
      </c>
      <c r="AIS19" s="860"/>
      <c r="AIT19" s="861"/>
      <c r="AIU19" s="352"/>
      <c r="AIV19" s="859" t="str">
        <f>IF(AIY19="×",TIME(0,0,0),IF(AIW4="非常勤",AHU19,AIG19))</f>
        <v>　</v>
      </c>
      <c r="AIW19" s="860"/>
      <c r="AIX19" s="861"/>
      <c r="AIY19" s="352"/>
      <c r="AIZ19" s="956"/>
      <c r="AJA19" s="956"/>
      <c r="AJB19" s="862"/>
      <c r="AJC19" s="864"/>
      <c r="AJD19" s="863"/>
      <c r="AJE19" s="865"/>
      <c r="AJF19" s="866"/>
      <c r="AJG19" s="866"/>
      <c r="AJH19" s="867"/>
      <c r="AJI19" s="377">
        <f>'[3]別表_個別勤務状況（1～20）'!$A$19</f>
        <v>5</v>
      </c>
      <c r="AJJ19" s="378" t="str">
        <f>'[3]別表_個別勤務状況（1～20）'!$B$19</f>
        <v>金</v>
      </c>
      <c r="AJK19" s="854"/>
      <c r="AJL19" s="855"/>
      <c r="AJM19" s="854"/>
      <c r="AJN19" s="855"/>
      <c r="AJO19" s="854"/>
      <c r="AJP19" s="855"/>
      <c r="AJQ19" s="854"/>
      <c r="AJR19" s="855"/>
      <c r="AJS19" s="856" t="str">
        <f>IFERROR(IF(OR(AJJ19="日",AJJ19="祝",AJJ19=0,AJK19=""),"　",MAX(IF(AND(AJK19&lt;=AJS14,AJM19&gt;AJT14),AJT14-AJS14,IF(AND(AJK19&gt;AJS14,AJM19&lt;=AJT14),AJM19-AJK19,IF(AND(AJK19&lt;=AJS14,AJM19&lt;=AJT14),AJM19-AJS14,IF(AND(AJK19&gt;AJS14,AJM19&gt;AJT14),AJT14-AJK19,0)))),0)),0)</f>
        <v>　</v>
      </c>
      <c r="AJT19" s="857"/>
      <c r="AJU19" s="858"/>
      <c r="AJV19" s="856" t="str">
        <f>IFERROR(IF(OR(AJJ19="日",AJJ19="祝",AJJ19=0,AJO19=""),"　",MAX(IF(AND(AJO19&gt;AJY14,AJQ19&gt;AJW14),0,IF(AND(AJO19&lt;=AJY14,AJO19&gt;AJV14,AJQ19&gt;AJW14),AJY14-AJO19,IF(AND(AJO19&lt;=AJY14,AJO19&lt;=AJV14,AJQ19&gt;AJW14),AJY14-AJV14,IF(AND(AJO19&gt;AJV14,AJQ19&lt;=AJW14),AJQ19-AJO19,IF(AND(AJO19&lt;=AJV14,AJQ19&lt;=AJW14),AJQ19-AJV14,0))))),0)),0)</f>
        <v>　</v>
      </c>
      <c r="AJW19" s="857"/>
      <c r="AJX19" s="858"/>
      <c r="AJY19" s="856" t="str">
        <f>IFERROR(IF(OR(AJJ19="日",AJJ19="祝",AJJ19=0,AJO19=0),"　",MAX(IF(AND(AJO19&lt;=AJY14,AJQ19&gt;AJZ14),AJZ14-AJY14,IF(AJQ19&lt;=AJZ14,0,IF(AND(AJO19&gt;AJY14,AJQ19&gt;AJZ14),AJZ14-AJO19,0))),0)),0)</f>
        <v>　</v>
      </c>
      <c r="AJZ19" s="857"/>
      <c r="AKA19" s="858"/>
      <c r="AKB19" s="856" t="str">
        <f>IFERROR(IF(OR(AJJ19="日",AJJ19="祝",AJJ19=0,AJO19=0),"　",MAX(IF(AJO19&gt;AKB14,AJQ19-AJO19,IF(AJO19&lt;=AKB14,AJQ19-AKB14,0)),0)),0)</f>
        <v>　</v>
      </c>
      <c r="AKC19" s="857"/>
      <c r="AKD19" s="858"/>
      <c r="AKE19" s="962" t="str">
        <f>IFERROR(IF(OR(AJJ19="日",AJJ19="祝",AJJ19=0,AJK19=""),"　",MAX(IF(AND(AJK19&lt;=AKE14,AJM19&gt;AKF14),AKF14-AKE14,IF(AND(AJK19&gt;AKE14,AJM19&lt;=AKF14),AJM19-AJK19,IF(AND(AJK19&lt;=AKE14,AJM19&lt;=AKF14),AJM19-AKE14,IF(AND(AJK19&gt;AKE14,AJM19&gt;AKF14),AKF14-AJK19,0)))),0)),0)</f>
        <v>　</v>
      </c>
      <c r="AKF19" s="963"/>
      <c r="AKG19" s="964"/>
      <c r="AKH19" s="962" t="str">
        <f>IFERROR(IF(OR(AJJ19="日",AJJ19="祝",AJJ19=0,AJO19=0),"　",MAX(IF(AND(AJO19&gt;AKK14,AJQ19&gt;AKI14),0,IF(AND(AJO19&lt;=AKK14,AJO19&gt;AKH14,AJQ19&gt;AKI14),AKK14-AJO19,IF(AND(AJO19&lt;=AKK14,AJO19&lt;=AKH14,AJQ19&gt;AKI14),AKK14-AKH14,IF(AND(AJO19&gt;AKH14,AJQ19&lt;=AKI14),AJQ19-AJO19,IF(AND(AJO19&lt;=AKH14,AJQ19&lt;=AKI14),AJQ19-AKH14,0))))),0)),0)</f>
        <v>　</v>
      </c>
      <c r="AKI19" s="963"/>
      <c r="AKJ19" s="964"/>
      <c r="AKK19" s="962" t="str">
        <f>IFERROR(IF(OR(AJJ19="日",AJJ19="祝",AJJ19=0,AJO19=0),"　",MAX(IF(AND(AJO19&lt;=AKK14,AJQ19&gt;AKL14),AKL14-AKK14,IF(AJQ19&lt;=AKL14,0,IF(AND(AJO19&gt;AKK14,AJQ19&gt;AKL14),AKL14-AJO19,0))),0)),0)</f>
        <v>　</v>
      </c>
      <c r="AKL19" s="963"/>
      <c r="AKM19" s="964"/>
      <c r="AKN19" s="962" t="str">
        <f t="shared" si="16"/>
        <v>　</v>
      </c>
      <c r="AKO19" s="963"/>
      <c r="AKP19" s="964"/>
      <c r="AKQ19" s="859" t="str">
        <f>IF(AKT19="×",TIME(0,0,0),IF(ALD4="非常勤",AJS19,AKE19))</f>
        <v>　</v>
      </c>
      <c r="AKR19" s="860"/>
      <c r="AKS19" s="861"/>
      <c r="AKT19" s="352"/>
      <c r="AKU19" s="859" t="str">
        <f>IF(AKX19="×",TIME(0,0,0),IF(ALD4="非常勤",AJV19,AKH19))</f>
        <v>　</v>
      </c>
      <c r="AKV19" s="860"/>
      <c r="AKW19" s="861"/>
      <c r="AKX19" s="352"/>
      <c r="AKY19" s="859" t="str">
        <f>IF(ALB19="×",TIME(0,0,0),IF(ALD4="非常勤",AJY19,AKK19))</f>
        <v>　</v>
      </c>
      <c r="AKZ19" s="860"/>
      <c r="ALA19" s="861"/>
      <c r="ALB19" s="352"/>
      <c r="ALC19" s="859" t="str">
        <f>IF(ALF19="×",TIME(0,0,0),IF(ALD4="非常勤",AKB19,AKN19))</f>
        <v>　</v>
      </c>
      <c r="ALD19" s="860"/>
      <c r="ALE19" s="861"/>
      <c r="ALF19" s="352"/>
      <c r="ALG19" s="956"/>
      <c r="ALH19" s="956"/>
      <c r="ALI19" s="862"/>
      <c r="ALJ19" s="864"/>
      <c r="ALK19" s="863"/>
      <c r="ALL19" s="865"/>
      <c r="ALM19" s="866"/>
      <c r="ALN19" s="866"/>
      <c r="ALO19" s="867"/>
      <c r="ALP19" s="377">
        <f>'[3]別表_個別勤務状況（1～20）'!$A$19</f>
        <v>5</v>
      </c>
      <c r="ALQ19" s="378" t="str">
        <f>'[3]別表_個別勤務状況（1～20）'!$B$19</f>
        <v>金</v>
      </c>
      <c r="ALR19" s="854"/>
      <c r="ALS19" s="855"/>
      <c r="ALT19" s="854"/>
      <c r="ALU19" s="855"/>
      <c r="ALV19" s="854"/>
      <c r="ALW19" s="855"/>
      <c r="ALX19" s="854"/>
      <c r="ALY19" s="855"/>
      <c r="ALZ19" s="856" t="str">
        <f>IFERROR(IF(OR(ALQ19="日",ALQ19="祝",ALQ19=0,ALR19=""),"　",MAX(IF(AND(ALR19&lt;=ALZ14,ALT19&gt;AMA14),AMA14-ALZ14,IF(AND(ALR19&gt;ALZ14,ALT19&lt;=AMA14),ALT19-ALR19,IF(AND(ALR19&lt;=ALZ14,ALT19&lt;=AMA14),ALT19-ALZ14,IF(AND(ALR19&gt;ALZ14,ALT19&gt;AMA14),AMA14-ALR19,0)))),0)),0)</f>
        <v>　</v>
      </c>
      <c r="AMA19" s="857"/>
      <c r="AMB19" s="858"/>
      <c r="AMC19" s="856" t="str">
        <f>IFERROR(IF(OR(ALQ19="日",ALQ19="祝",ALQ19=0,ALV19=""),"　",MAX(IF(AND(ALV19&gt;AMF14,ALX19&gt;AMD14),0,IF(AND(ALV19&lt;=AMF14,ALV19&gt;AMC14,ALX19&gt;AMD14),AMF14-ALV19,IF(AND(ALV19&lt;=AMF14,ALV19&lt;=AMC14,ALX19&gt;AMD14),AMF14-AMC14,IF(AND(ALV19&gt;AMC14,ALX19&lt;=AMD14),ALX19-ALV19,IF(AND(ALV19&lt;=AMC14,ALX19&lt;=AMD14),ALX19-AMC14,0))))),0)),0)</f>
        <v>　</v>
      </c>
      <c r="AMD19" s="857"/>
      <c r="AME19" s="858"/>
      <c r="AMF19" s="856" t="str">
        <f>IFERROR(IF(OR(ALQ19="日",ALQ19="祝",ALQ19=0,ALV19=0),"　",MAX(IF(AND(ALV19&lt;=AMF14,ALX19&gt;AMG14),AMG14-AMF14,IF(ALX19&lt;=AMG14,0,IF(AND(ALV19&gt;AMF14,ALX19&gt;AMG14),AMG14-ALV19,0))),0)),0)</f>
        <v>　</v>
      </c>
      <c r="AMG19" s="857"/>
      <c r="AMH19" s="858"/>
      <c r="AMI19" s="856" t="str">
        <f>IFERROR(IF(OR(ALQ19="日",ALQ19="祝",ALQ19=0,ALV19=0),"　",MAX(IF(ALV19&gt;AMI14,ALX19-ALV19,IF(ALV19&lt;=AMI14,ALX19-AMI14,0)),0)),0)</f>
        <v>　</v>
      </c>
      <c r="AMJ19" s="857"/>
      <c r="AMK19" s="858"/>
      <c r="AML19" s="962" t="str">
        <f>IFERROR(IF(OR(ALQ19="日",ALQ19="祝",ALQ19=0,ALR19=""),"　",MAX(IF(AND(ALR19&lt;=AML14,ALT19&gt;AMM14),AMM14-AML14,IF(AND(ALR19&gt;AML14,ALT19&lt;=AMM14),ALT19-ALR19,IF(AND(ALR19&lt;=AML14,ALT19&lt;=AMM14),ALT19-AML14,IF(AND(ALR19&gt;AML14,ALT19&gt;AMM14),AMM14-ALR19,0)))),0)),0)</f>
        <v>　</v>
      </c>
      <c r="AMM19" s="963"/>
      <c r="AMN19" s="964"/>
      <c r="AMO19" s="962" t="str">
        <f>IFERROR(IF(OR(ALQ19="日",ALQ19="祝",ALQ19=0,ALV19=0),"　",MAX(IF(AND(ALV19&gt;AMR14,ALX19&gt;AMP14),0,IF(AND(ALV19&lt;=AMR14,ALV19&gt;AMO14,ALX19&gt;AMP14),AMR14-ALV19,IF(AND(ALV19&lt;=AMR14,ALV19&lt;=AMO14,ALX19&gt;AMP14),AMR14-AMO14,IF(AND(ALV19&gt;AMO14,ALX19&lt;=AMP14),ALX19-ALV19,IF(AND(ALV19&lt;=AMO14,ALX19&lt;=AMP14),ALX19-AMO14,0))))),0)),0)</f>
        <v>　</v>
      </c>
      <c r="AMP19" s="963"/>
      <c r="AMQ19" s="964"/>
      <c r="AMR19" s="962" t="str">
        <f>IFERROR(IF(OR(ALQ19="日",ALQ19="祝",ALQ19=0,ALV19=0),"　",MAX(IF(AND(ALV19&lt;=AMR14,ALX19&gt;AMS14),AMS14-AMR14,IF(ALX19&lt;=AMS14,0,IF(AND(ALV19&gt;AMR14,ALX19&gt;AMS14),AMS14-ALV19,0))),0)),0)</f>
        <v>　</v>
      </c>
      <c r="AMS19" s="963"/>
      <c r="AMT19" s="964"/>
      <c r="AMU19" s="962" t="str">
        <f t="shared" si="17"/>
        <v>　</v>
      </c>
      <c r="AMV19" s="963"/>
      <c r="AMW19" s="964"/>
      <c r="AMX19" s="859" t="str">
        <f>IF(ANA19="×",TIME(0,0,0),IF(ANK4="非常勤",ALZ19,AML19))</f>
        <v>　</v>
      </c>
      <c r="AMY19" s="860"/>
      <c r="AMZ19" s="861"/>
      <c r="ANA19" s="352"/>
      <c r="ANB19" s="859" t="str">
        <f>IF(ANE19="×",TIME(0,0,0),IF(ANK4="非常勤",AMC19,AMO19))</f>
        <v>　</v>
      </c>
      <c r="ANC19" s="860"/>
      <c r="AND19" s="861"/>
      <c r="ANE19" s="352"/>
      <c r="ANF19" s="859" t="str">
        <f>IF(ANI19="×",TIME(0,0,0),IF(ANK4="非常勤",AMF19,AMR19))</f>
        <v>　</v>
      </c>
      <c r="ANG19" s="860"/>
      <c r="ANH19" s="861"/>
      <c r="ANI19" s="352"/>
      <c r="ANJ19" s="859" t="str">
        <f>IF(ANM19="×",TIME(0,0,0),IF(ANK4="非常勤",AMI19,AMU19))</f>
        <v>　</v>
      </c>
      <c r="ANK19" s="860"/>
      <c r="ANL19" s="861"/>
      <c r="ANM19" s="352"/>
      <c r="ANN19" s="956"/>
      <c r="ANO19" s="956"/>
      <c r="ANP19" s="862"/>
      <c r="ANQ19" s="864"/>
      <c r="ANR19" s="863"/>
      <c r="ANS19" s="865"/>
      <c r="ANT19" s="866"/>
      <c r="ANU19" s="866"/>
      <c r="ANV19" s="867"/>
      <c r="ANW19" s="377">
        <f>'[3]別表_個別勤務状況（1～20）'!$A$19</f>
        <v>5</v>
      </c>
      <c r="ANX19" s="378" t="str">
        <f>'[3]別表_個別勤務状況（1～20）'!$B$19</f>
        <v>金</v>
      </c>
      <c r="ANY19" s="854"/>
      <c r="ANZ19" s="855"/>
      <c r="AOA19" s="854"/>
      <c r="AOB19" s="855"/>
      <c r="AOC19" s="854"/>
      <c r="AOD19" s="855"/>
      <c r="AOE19" s="854"/>
      <c r="AOF19" s="855"/>
      <c r="AOG19" s="856" t="str">
        <f>IFERROR(IF(OR(ANX19="日",ANX19="祝",ANX19=0,ANY19=""),"　",MAX(IF(AND(ANY19&lt;=AOG14,AOA19&gt;AOH14),AOH14-AOG14,IF(AND(ANY19&gt;AOG14,AOA19&lt;=AOH14),AOA19-ANY19,IF(AND(ANY19&lt;=AOG14,AOA19&lt;=AOH14),AOA19-AOG14,IF(AND(ANY19&gt;AOG14,AOA19&gt;AOH14),AOH14-ANY19,0)))),0)),0)</f>
        <v>　</v>
      </c>
      <c r="AOH19" s="857"/>
      <c r="AOI19" s="858"/>
      <c r="AOJ19" s="856" t="str">
        <f>IFERROR(IF(OR(ANX19="日",ANX19="祝",ANX19=0,AOC19=""),"　",MAX(IF(AND(AOC19&gt;AOM14,AOE19&gt;AOK14),0,IF(AND(AOC19&lt;=AOM14,AOC19&gt;AOJ14,AOE19&gt;AOK14),AOM14-AOC19,IF(AND(AOC19&lt;=AOM14,AOC19&lt;=AOJ14,AOE19&gt;AOK14),AOM14-AOJ14,IF(AND(AOC19&gt;AOJ14,AOE19&lt;=AOK14),AOE19-AOC19,IF(AND(AOC19&lt;=AOJ14,AOE19&lt;=AOK14),AOE19-AOJ14,0))))),0)),0)</f>
        <v>　</v>
      </c>
      <c r="AOK19" s="857"/>
      <c r="AOL19" s="858"/>
      <c r="AOM19" s="856" t="str">
        <f>IFERROR(IF(OR(ANX19="日",ANX19="祝",ANX19=0,AOC19=0),"　",MAX(IF(AND(AOC19&lt;=AOM14,AOE19&gt;AON14),AON14-AOM14,IF(AOE19&lt;=AON14,0,IF(AND(AOC19&gt;AOM14,AOE19&gt;AON14),AON14-AOC19,0))),0)),0)</f>
        <v>　</v>
      </c>
      <c r="AON19" s="857"/>
      <c r="AOO19" s="858"/>
      <c r="AOP19" s="856" t="str">
        <f>IFERROR(IF(OR(ANX19="日",ANX19="祝",ANX19=0,AOC19=0),"　",MAX(IF(AOC19&gt;AOP14,AOE19-AOC19,IF(AOC19&lt;=AOP14,AOE19-AOP14,0)),0)),0)</f>
        <v>　</v>
      </c>
      <c r="AOQ19" s="857"/>
      <c r="AOR19" s="858"/>
      <c r="AOS19" s="962" t="str">
        <f>IFERROR(IF(OR(ANX19="日",ANX19="祝",ANX19=0,ANY19=""),"　",MAX(IF(AND(ANY19&lt;=AOS14,AOA19&gt;AOT14),AOT14-AOS14,IF(AND(ANY19&gt;AOS14,AOA19&lt;=AOT14),AOA19-ANY19,IF(AND(ANY19&lt;=AOS14,AOA19&lt;=AOT14),AOA19-AOS14,IF(AND(ANY19&gt;AOS14,AOA19&gt;AOT14),AOT14-ANY19,0)))),0)),0)</f>
        <v>　</v>
      </c>
      <c r="AOT19" s="963"/>
      <c r="AOU19" s="964"/>
      <c r="AOV19" s="962" t="str">
        <f>IFERROR(IF(OR(ANX19="日",ANX19="祝",ANX19=0,AOC19=0),"　",MAX(IF(AND(AOC19&gt;AOY14,AOE19&gt;AOW14),0,IF(AND(AOC19&lt;=AOY14,AOC19&gt;AOV14,AOE19&gt;AOW14),AOY14-AOC19,IF(AND(AOC19&lt;=AOY14,AOC19&lt;=AOV14,AOE19&gt;AOW14),AOY14-AOV14,IF(AND(AOC19&gt;AOV14,AOE19&lt;=AOW14),AOE19-AOC19,IF(AND(AOC19&lt;=AOV14,AOE19&lt;=AOW14),AOE19-AOV14,0))))),0)),0)</f>
        <v>　</v>
      </c>
      <c r="AOW19" s="963"/>
      <c r="AOX19" s="964"/>
      <c r="AOY19" s="962" t="str">
        <f>IFERROR(IF(OR(ANX19="日",ANX19="祝",ANX19=0,AOC19=0),"　",MAX(IF(AND(AOC19&lt;=AOY14,AOE19&gt;AOZ14),AOZ14-AOY14,IF(AOE19&lt;=AOZ14,0,IF(AND(AOC19&gt;AOY14,AOE19&gt;AOZ14),AOZ14-AOC19,0))),0)),0)</f>
        <v>　</v>
      </c>
      <c r="AOZ19" s="963"/>
      <c r="APA19" s="964"/>
      <c r="APB19" s="962" t="str">
        <f t="shared" si="18"/>
        <v>　</v>
      </c>
      <c r="APC19" s="963"/>
      <c r="APD19" s="964"/>
      <c r="APE19" s="859" t="str">
        <f>IF(APH19="×",TIME(0,0,0),IF(APR4="非常勤",AOG19,AOS19))</f>
        <v>　</v>
      </c>
      <c r="APF19" s="860"/>
      <c r="APG19" s="861"/>
      <c r="APH19" s="352"/>
      <c r="API19" s="859" t="str">
        <f>IF(APL19="×",TIME(0,0,0),IF(APR4="非常勤",AOJ19,AOV19))</f>
        <v>　</v>
      </c>
      <c r="APJ19" s="860"/>
      <c r="APK19" s="861"/>
      <c r="APL19" s="352"/>
      <c r="APM19" s="859" t="str">
        <f>IF(APP19="×",TIME(0,0,0),IF(APR4="非常勤",AOM19,AOY19))</f>
        <v>　</v>
      </c>
      <c r="APN19" s="860"/>
      <c r="APO19" s="861"/>
      <c r="APP19" s="352"/>
      <c r="APQ19" s="859" t="str">
        <f>IF(APT19="×",TIME(0,0,0),IF(APR4="非常勤",AOP19,APB19))</f>
        <v>　</v>
      </c>
      <c r="APR19" s="860"/>
      <c r="APS19" s="861"/>
      <c r="APT19" s="352"/>
      <c r="APU19" s="956"/>
      <c r="APV19" s="956"/>
      <c r="APW19" s="862"/>
      <c r="APX19" s="864"/>
      <c r="APY19" s="863"/>
      <c r="APZ19" s="865"/>
      <c r="AQA19" s="866"/>
      <c r="AQB19" s="866"/>
      <c r="AQC19" s="867"/>
      <c r="AQD19" s="377">
        <f>'[3]別表_個別勤務状況（1～20）'!$A$19</f>
        <v>5</v>
      </c>
      <c r="AQE19" s="378" t="str">
        <f>'[3]別表_個別勤務状況（1～20）'!$B$19</f>
        <v>金</v>
      </c>
      <c r="AQF19" s="854"/>
      <c r="AQG19" s="855"/>
      <c r="AQH19" s="854"/>
      <c r="AQI19" s="855"/>
      <c r="AQJ19" s="854"/>
      <c r="AQK19" s="855"/>
      <c r="AQL19" s="854"/>
      <c r="AQM19" s="855"/>
      <c r="AQN19" s="856" t="str">
        <f>IFERROR(IF(OR(AQE19="日",AQE19="祝",AQE19=0,AQF19=""),"　",MAX(IF(AND(AQF19&lt;=AQN14,AQH19&gt;AQO14),AQO14-AQN14,IF(AND(AQF19&gt;AQN14,AQH19&lt;=AQO14),AQH19-AQF19,IF(AND(AQF19&lt;=AQN14,AQH19&lt;=AQO14),AQH19-AQN14,IF(AND(AQF19&gt;AQN14,AQH19&gt;AQO14),AQO14-AQF19,0)))),0)),0)</f>
        <v>　</v>
      </c>
      <c r="AQO19" s="857"/>
      <c r="AQP19" s="858"/>
      <c r="AQQ19" s="856" t="str">
        <f>IFERROR(IF(OR(AQE19="日",AQE19="祝",AQE19=0,AQJ19=""),"　",MAX(IF(AND(AQJ19&gt;AQT14,AQL19&gt;AQR14),0,IF(AND(AQJ19&lt;=AQT14,AQJ19&gt;AQQ14,AQL19&gt;AQR14),AQT14-AQJ19,IF(AND(AQJ19&lt;=AQT14,AQJ19&lt;=AQQ14,AQL19&gt;AQR14),AQT14-AQQ14,IF(AND(AQJ19&gt;AQQ14,AQL19&lt;=AQR14),AQL19-AQJ19,IF(AND(AQJ19&lt;=AQQ14,AQL19&lt;=AQR14),AQL19-AQQ14,0))))),0)),0)</f>
        <v>　</v>
      </c>
      <c r="AQR19" s="857"/>
      <c r="AQS19" s="858"/>
      <c r="AQT19" s="856" t="str">
        <f>IFERROR(IF(OR(AQE19="日",AQE19="祝",AQE19=0,AQJ19=0),"　",MAX(IF(AND(AQJ19&lt;=AQT14,AQL19&gt;AQU14),AQU14-AQT14,IF(AQL19&lt;=AQU14,0,IF(AND(AQJ19&gt;AQT14,AQL19&gt;AQU14),AQU14-AQJ19,0))),0)),0)</f>
        <v>　</v>
      </c>
      <c r="AQU19" s="857"/>
      <c r="AQV19" s="858"/>
      <c r="AQW19" s="856" t="str">
        <f>IFERROR(IF(OR(AQE19="日",AQE19="祝",AQE19=0,AQJ19=0),"　",MAX(IF(AQJ19&gt;AQW14,AQL19-AQJ19,IF(AQJ19&lt;=AQW14,AQL19-AQW14,0)),0)),0)</f>
        <v>　</v>
      </c>
      <c r="AQX19" s="857"/>
      <c r="AQY19" s="858"/>
      <c r="AQZ19" s="962" t="str">
        <f>IFERROR(IF(OR(AQE19="日",AQE19="祝",AQE19=0,AQF19=""),"　",MAX(IF(AND(AQF19&lt;=AQZ14,AQH19&gt;ARA14),ARA14-AQZ14,IF(AND(AQF19&gt;AQZ14,AQH19&lt;=ARA14),AQH19-AQF19,IF(AND(AQF19&lt;=AQZ14,AQH19&lt;=ARA14),AQH19-AQZ14,IF(AND(AQF19&gt;AQZ14,AQH19&gt;ARA14),ARA14-AQF19,0)))),0)),0)</f>
        <v>　</v>
      </c>
      <c r="ARA19" s="963"/>
      <c r="ARB19" s="964"/>
      <c r="ARC19" s="962" t="str">
        <f>IFERROR(IF(OR(AQE19="日",AQE19="祝",AQE19=0,AQJ19=0),"　",MAX(IF(AND(AQJ19&gt;ARF14,AQL19&gt;ARD14),0,IF(AND(AQJ19&lt;=ARF14,AQJ19&gt;ARC14,AQL19&gt;ARD14),ARF14-AQJ19,IF(AND(AQJ19&lt;=ARF14,AQJ19&lt;=ARC14,AQL19&gt;ARD14),ARF14-ARC14,IF(AND(AQJ19&gt;ARC14,AQL19&lt;=ARD14),AQL19-AQJ19,IF(AND(AQJ19&lt;=ARC14,AQL19&lt;=ARD14),AQL19-ARC14,0))))),0)),0)</f>
        <v>　</v>
      </c>
      <c r="ARD19" s="963"/>
      <c r="ARE19" s="964"/>
      <c r="ARF19" s="962" t="str">
        <f>IFERROR(IF(OR(AQE19="日",AQE19="祝",AQE19=0,AQJ19=0),"　",MAX(IF(AND(AQJ19&lt;=ARF14,AQL19&gt;ARG14),ARG14-ARF14,IF(AQL19&lt;=ARG14,0,IF(AND(AQJ19&gt;ARF14,AQL19&gt;ARG14),ARG14-AQJ19,0))),0)),0)</f>
        <v>　</v>
      </c>
      <c r="ARG19" s="963"/>
      <c r="ARH19" s="964"/>
      <c r="ARI19" s="962" t="str">
        <f t="shared" si="19"/>
        <v>　</v>
      </c>
      <c r="ARJ19" s="963"/>
      <c r="ARK19" s="964"/>
      <c r="ARL19" s="859" t="str">
        <f>IF(ARO19="×",TIME(0,0,0),IF(ARY4="非常勤",AQN19,AQZ19))</f>
        <v>　</v>
      </c>
      <c r="ARM19" s="860"/>
      <c r="ARN19" s="861"/>
      <c r="ARO19" s="352"/>
      <c r="ARP19" s="859" t="str">
        <f>IF(ARS19="×",TIME(0,0,0),IF(ARY4="非常勤",AQQ19,ARC19))</f>
        <v>　</v>
      </c>
      <c r="ARQ19" s="860"/>
      <c r="ARR19" s="861"/>
      <c r="ARS19" s="352"/>
      <c r="ART19" s="859" t="str">
        <f>IF(ARW19="×",TIME(0,0,0),IF(ARY4="非常勤",AQT19,ARF19))</f>
        <v>　</v>
      </c>
      <c r="ARU19" s="860"/>
      <c r="ARV19" s="861"/>
      <c r="ARW19" s="352"/>
      <c r="ARX19" s="859" t="str">
        <f>IF(ASA19="×",TIME(0,0,0),IF(ARY4="非常勤",AQW19,ARI19))</f>
        <v>　</v>
      </c>
      <c r="ARY19" s="860"/>
      <c r="ARZ19" s="861"/>
      <c r="ASA19" s="352"/>
      <c r="ASB19" s="956"/>
      <c r="ASC19" s="956"/>
      <c r="ASD19" s="862"/>
      <c r="ASE19" s="864"/>
      <c r="ASF19" s="863"/>
      <c r="ASG19" s="865"/>
      <c r="ASH19" s="866"/>
      <c r="ASI19" s="866"/>
      <c r="ASJ19" s="867"/>
    </row>
    <row r="20" spans="1:1180" ht="15" customHeight="1">
      <c r="A20" s="377">
        <f>'別表_個別勤務状況（1～20）'!$A$20</f>
        <v>6</v>
      </c>
      <c r="B20" s="378" t="str">
        <f>'別表_個別勤務状況（1～20）'!$B$20</f>
        <v>祝</v>
      </c>
      <c r="C20" s="797"/>
      <c r="D20" s="797"/>
      <c r="E20" s="797"/>
      <c r="F20" s="797"/>
      <c r="G20" s="797"/>
      <c r="H20" s="797"/>
      <c r="I20" s="797"/>
      <c r="J20" s="797"/>
      <c r="K20" s="856" t="str">
        <f>IFERROR(IF(OR(B20="日",B20="祝",B20=0,C20=""),"　",MAX(IF(AND(C20&lt;=K14,E20&gt;L14),L14-K14,IF(AND(C20&gt;K14,E20&lt;=L14),E20-C20,IF(AND(C20&lt;=K14,E20&lt;=L14),E20-K14,IF(AND(C20&gt;K14,E20&gt;L14),L14-C20,0)))),0)),0)</f>
        <v>　</v>
      </c>
      <c r="L20" s="857"/>
      <c r="M20" s="858"/>
      <c r="N20" s="856" t="str">
        <f>IFERROR(IF(OR(B20="日",B20="祝",B20=0,G20=""),"　",MAX(IF(AND(G20&gt;Q14,I20&gt;O14),0,IF(AND(G20&lt;=Q14,G20&gt;N14,I20&gt;O14),Q14-G20,IF(AND(G20&lt;=Q14,G20&lt;=N14,I20&gt;O14),Q14-N14,IF(AND(G20&gt;N14,I20&lt;=O14),I20-G20,IF(AND(G20&lt;=N14,I20&lt;=O14),I20-N14,0))))),0)),0)</f>
        <v>　</v>
      </c>
      <c r="O20" s="857"/>
      <c r="P20" s="858"/>
      <c r="Q20" s="856" t="str">
        <f>IFERROR(IF(OR(B20="日",B20="祝",B20=0,G20=0),"　",MAX(IF(AND(G20&lt;=Q14,I20&gt;R14),R14-Q14,IF(I20&lt;=R14,0,IF(AND(G20&gt;Q14,I20&gt;R14),R14-G20,0))),0)),0)</f>
        <v>　</v>
      </c>
      <c r="R20" s="857"/>
      <c r="S20" s="858"/>
      <c r="T20" s="856" t="str">
        <f>IFERROR(IF(OR(B20="日",B20="祝",B20=0,G20=0),"　",MAX(IF(G20&gt;T14,I20-G20,IF(G20&lt;=T14,I20-T14,0)),0)),0)</f>
        <v>　</v>
      </c>
      <c r="U20" s="857"/>
      <c r="V20" s="858"/>
      <c r="W20" s="972" t="str">
        <f>IFERROR(IF(OR(B20="日",B20="祝",B20=0,C20=""),"　",MAX(IF(AND(C20&lt;=W14,E20&gt;X14),X14-W14,IF(AND(C20&gt;W14,E20&lt;=X14),E20-C20,IF(AND(C20&lt;=W14,E20&lt;=X14),E20-W14,IF(AND(C20&gt;W14,E20&gt;X14),X14-C20,0)))),0)),0)</f>
        <v>　</v>
      </c>
      <c r="X20" s="973"/>
      <c r="Y20" s="973"/>
      <c r="Z20" s="972" t="str">
        <f>IFERROR(IF(OR(B20="日",B20="祝",B20=0,G20=0),"　",MAX(IF(AND(G20&gt;AC14,I20&gt;AA14),0,IF(AND(G20&lt;=AC14,G20&gt;Z14,I20&gt;AA14),AC14-G20,IF(AND(G20&lt;=AC14,G20&lt;=Z14,I20&gt;AA14),AC14-Z14,IF(AND(G20&gt;Z14,I20&lt;=AA14),I20-G20,IF(AND(G20&lt;=Z14,I20&lt;=AA14),I20-Z14,0))))),0)),0)</f>
        <v>　</v>
      </c>
      <c r="AA20" s="972"/>
      <c r="AB20" s="972"/>
      <c r="AC20" s="972" t="str">
        <f>IFERROR(IF(OR(B20="日",B20="祝",B20=0,G20=0),"　",MAX(IF(AND(G20&lt;=AC14,I20&gt;AD14),AD14-AC14,IF(I20&lt;=AD14,0,IF(AND(G20&gt;AC14,I20&gt;AD14),AD14-G20,0))),0)),0)</f>
        <v>　</v>
      </c>
      <c r="AD20" s="973"/>
      <c r="AE20" s="973"/>
      <c r="AF20" s="972" t="str">
        <f t="shared" si="0"/>
        <v>　</v>
      </c>
      <c r="AG20" s="973"/>
      <c r="AH20" s="973"/>
      <c r="AI20" s="954" t="str">
        <f>IF(AL20="×",TIME(0,0,0),IF(AV4="非常勤",K20,W20))</f>
        <v>　</v>
      </c>
      <c r="AJ20" s="885"/>
      <c r="AK20" s="885"/>
      <c r="AL20" s="352"/>
      <c r="AM20" s="954" t="str">
        <f>IF(AP20="×",TIME(0,0,0),IF(AV4="非常勤",N20,Z20))</f>
        <v>　</v>
      </c>
      <c r="AN20" s="885"/>
      <c r="AO20" s="885"/>
      <c r="AP20" s="352"/>
      <c r="AQ20" s="954" t="str">
        <f>IF(AT20="×",TIME(0,0,0),IF(AV4="非常勤",Q20,AC20))</f>
        <v>　</v>
      </c>
      <c r="AR20" s="885"/>
      <c r="AS20" s="885"/>
      <c r="AT20" s="352"/>
      <c r="AU20" s="954" t="str">
        <f>IF(AX20="×",TIME(0,0,0),IF(AV4="非常勤",T20,AF20))</f>
        <v>　</v>
      </c>
      <c r="AV20" s="885"/>
      <c r="AW20" s="955"/>
      <c r="AX20" s="352"/>
      <c r="AY20" s="956"/>
      <c r="AZ20" s="956"/>
      <c r="BA20" s="862"/>
      <c r="BB20" s="864"/>
      <c r="BC20" s="863"/>
      <c r="BD20" s="865"/>
      <c r="BE20" s="866"/>
      <c r="BF20" s="866"/>
      <c r="BG20" s="867"/>
      <c r="BH20" s="377">
        <f>'別表_個別勤務状況（1～20）'!$A$20</f>
        <v>6</v>
      </c>
      <c r="BI20" s="378" t="str">
        <f>'別表_個別勤務状況（1～20）'!$B$20</f>
        <v>祝</v>
      </c>
      <c r="BJ20" s="797"/>
      <c r="BK20" s="797"/>
      <c r="BL20" s="797"/>
      <c r="BM20" s="797"/>
      <c r="BN20" s="797"/>
      <c r="BO20" s="797"/>
      <c r="BP20" s="797"/>
      <c r="BQ20" s="797"/>
      <c r="BR20" s="856" t="str">
        <f>IFERROR(IF(OR(BI20="日",BI20="祝",BI20=0,BJ20=""),"　",MAX(IF(AND(BJ20&lt;=BR14,BL20&gt;BS14),BS14-BR14,IF(AND(BJ20&gt;BR14,BL20&lt;=BS14),BL20-BJ20,IF(AND(BJ20&lt;=BR14,BL20&lt;=BS14),BL20-BR14,IF(AND(BJ20&gt;BR14,BL20&gt;BS14),BS14-BJ20,0)))),0)),0)</f>
        <v>　</v>
      </c>
      <c r="BS20" s="857"/>
      <c r="BT20" s="858"/>
      <c r="BU20" s="856" t="str">
        <f>IFERROR(IF(OR(BI20="日",BI20="祝",BI20=0,BN20=""),"　",MAX(IF(AND(BN20&gt;BX14,BP20&gt;BV14),0,IF(AND(BN20&lt;=BX14,BN20&gt;BU14,BP20&gt;BV14),BX14-BN20,IF(AND(BN20&lt;=BX14,BN20&lt;=BU14,BP20&gt;BV14),BX14-BU14,IF(AND(BN20&gt;BU14,BP20&lt;=BV14),BP20-BN20,IF(AND(BN20&lt;=BU14,BP20&lt;=BV14),BP20-BU14,0))))),0)),0)</f>
        <v>　</v>
      </c>
      <c r="BV20" s="857"/>
      <c r="BW20" s="858"/>
      <c r="BX20" s="856" t="str">
        <f>IFERROR(IF(OR(BI20="日",BI20="祝",BI20=0,BN20=0),"　",MAX(IF(AND(BN20&lt;=BX14,BP20&gt;BY14),BY14-BX14,IF(BP20&lt;=BY14,0,IF(AND(BN20&gt;BX14,BP20&gt;BY14),BY14-BN20,0))),0)),0)</f>
        <v>　</v>
      </c>
      <c r="BY20" s="857"/>
      <c r="BZ20" s="858"/>
      <c r="CA20" s="856" t="str">
        <f>IFERROR(IF(OR(BI20="日",BI20="祝",BI20=0,BN20=0),"　",MAX(IF(BN20&gt;CA14,BP20-BN20,IF(BN20&lt;=CA14,BP20-CA14,0)),0)),0)</f>
        <v>　</v>
      </c>
      <c r="CB20" s="857"/>
      <c r="CC20" s="858"/>
      <c r="CD20" s="972" t="str">
        <f>IFERROR(IF(OR(BI20="日",BI20="祝",BI20=0,BJ20=""),"　",MAX(IF(AND(BJ20&lt;=CD14,BL20&gt;CE14),CE14-CD14,IF(AND(BJ20&gt;CD14,BL20&lt;=CE14),BL20-BJ20,IF(AND(BJ20&lt;=CD14,BL20&lt;=CE14),BL20-CD14,IF(AND(BJ20&gt;CD14,BL20&gt;CE14),CE14-BJ20,0)))),0)),0)</f>
        <v>　</v>
      </c>
      <c r="CE20" s="973"/>
      <c r="CF20" s="973"/>
      <c r="CG20" s="972" t="str">
        <f>IFERROR(IF(OR(BI20="日",BI20="祝",BI20=0,BN20=0),"　",MAX(IF(AND(BN20&gt;CJ14,BP20&gt;CH14),0,IF(AND(BN20&lt;=CJ14,BN20&gt;CG14,BP20&gt;CH14),CJ14-BN20,IF(AND(BN20&lt;=CJ14,BN20&lt;=CG14,BP20&gt;CH14),CJ14-CG14,IF(AND(BN20&gt;CG14,BP20&lt;=CH14),BP20-BN20,IF(AND(BN20&lt;=CG14,BP20&lt;=CH14),BP20-CG14,0))))),0)),0)</f>
        <v>　</v>
      </c>
      <c r="CH20" s="972"/>
      <c r="CI20" s="972"/>
      <c r="CJ20" s="972" t="str">
        <f>IFERROR(IF(OR(BI20="日",BI20="祝",BI20=0,BN20=0),"　",MAX(IF(AND(BN20&lt;=CJ14,BP20&gt;CK14),CK14-CJ14,IF(BP20&lt;=CK14,0,IF(AND(BN20&gt;CJ14,BP20&gt;CK14),CK14-BN20,0))),0)),0)</f>
        <v>　</v>
      </c>
      <c r="CK20" s="973"/>
      <c r="CL20" s="973"/>
      <c r="CM20" s="972" t="str">
        <f t="shared" si="1"/>
        <v>　</v>
      </c>
      <c r="CN20" s="973"/>
      <c r="CO20" s="973"/>
      <c r="CP20" s="954" t="str">
        <f>IF(CS20="×",TIME(0,0,0),IF(DC4="非常勤",BR20,CD20))</f>
        <v>　</v>
      </c>
      <c r="CQ20" s="885"/>
      <c r="CR20" s="885"/>
      <c r="CS20" s="352"/>
      <c r="CT20" s="954" t="str">
        <f>IF(CW20="×",TIME(0,0,0),IF(DC4="非常勤",BU20,CG20))</f>
        <v>　</v>
      </c>
      <c r="CU20" s="885"/>
      <c r="CV20" s="885"/>
      <c r="CW20" s="352"/>
      <c r="CX20" s="954" t="str">
        <f>IF(DA20="×",TIME(0,0,0),IF(DC4="非常勤",BX20,CJ20))</f>
        <v>　</v>
      </c>
      <c r="CY20" s="885"/>
      <c r="CZ20" s="885"/>
      <c r="DA20" s="352"/>
      <c r="DB20" s="954" t="str">
        <f>IF(DE20="×",TIME(0,0,0),IF(DC4="非常勤",CA20,CM20))</f>
        <v>　</v>
      </c>
      <c r="DC20" s="885"/>
      <c r="DD20" s="955"/>
      <c r="DE20" s="352"/>
      <c r="DF20" s="956"/>
      <c r="DG20" s="956"/>
      <c r="DH20" s="862"/>
      <c r="DI20" s="864"/>
      <c r="DJ20" s="863"/>
      <c r="DK20" s="865"/>
      <c r="DL20" s="866"/>
      <c r="DM20" s="866"/>
      <c r="DN20" s="867"/>
      <c r="DO20" s="377">
        <f>'別表_個別勤務状況（1～20）'!$A$20</f>
        <v>6</v>
      </c>
      <c r="DP20" s="378" t="str">
        <f>'別表_個別勤務状況（1～20）'!$B$20</f>
        <v>祝</v>
      </c>
      <c r="DQ20" s="797"/>
      <c r="DR20" s="797"/>
      <c r="DS20" s="797"/>
      <c r="DT20" s="797"/>
      <c r="DU20" s="797"/>
      <c r="DV20" s="797"/>
      <c r="DW20" s="797"/>
      <c r="DX20" s="797"/>
      <c r="DY20" s="856" t="str">
        <f>IFERROR(IF(OR(DP20="日",DP20="祝",DP20=0,DQ20=""),"　",MAX(IF(AND(DQ20&lt;=DY14,DS20&gt;DZ14),DZ14-DY14,IF(AND(DQ20&gt;DY14,DS20&lt;=DZ14),DS20-DQ20,IF(AND(DQ20&lt;=DY14,DS20&lt;=DZ14),DS20-DY14,IF(AND(DQ20&gt;DY14,DS20&gt;DZ14),DZ14-DQ20,0)))),0)),0)</f>
        <v>　</v>
      </c>
      <c r="DZ20" s="857"/>
      <c r="EA20" s="858"/>
      <c r="EB20" s="856" t="str">
        <f>IFERROR(IF(OR(DP20="日",DP20="祝",DP20=0,DU20=""),"　",MAX(IF(AND(DU20&gt;EE14,DW20&gt;EC14),0,IF(AND(DU20&lt;=EE14,DU20&gt;EB14,DW20&gt;EC14),EE14-DU20,IF(AND(DU20&lt;=EE14,DU20&lt;=EB14,DW20&gt;EC14),EE14-EB14,IF(AND(DU20&gt;EB14,DW20&lt;=EC14),DW20-DU20,IF(AND(DU20&lt;=EB14,DW20&lt;=EC14),DW20-EB14,0))))),0)),0)</f>
        <v>　</v>
      </c>
      <c r="EC20" s="857"/>
      <c r="ED20" s="858"/>
      <c r="EE20" s="856" t="str">
        <f>IFERROR(IF(OR(DP20="日",DP20="祝",DP20=0,DU20=0),"　",MAX(IF(AND(DU20&lt;=EE14,DW20&gt;EF14),EF14-EE14,IF(DW20&lt;=EF14,0,IF(AND(DU20&gt;EE14,DW20&gt;EF14),EF14-DU20,0))),0)),0)</f>
        <v>　</v>
      </c>
      <c r="EF20" s="857"/>
      <c r="EG20" s="858"/>
      <c r="EH20" s="856" t="str">
        <f>IFERROR(IF(OR(DP20="日",DP20="祝",DP20=0,DU20=0),"　",MAX(IF(DU20&gt;EH14,DW20-DU20,IF(DU20&lt;=EH14,DW20-EH14,0)),0)),0)</f>
        <v>　</v>
      </c>
      <c r="EI20" s="857"/>
      <c r="EJ20" s="858"/>
      <c r="EK20" s="972" t="str">
        <f>IFERROR(IF(OR(DP20="日",DP20="祝",DP20=0,DQ20=""),"　",MAX(IF(AND(DQ20&lt;=EK14,DS20&gt;EL14),EL14-EK14,IF(AND(DQ20&gt;EK14,DS20&lt;=EL14),DS20-DQ20,IF(AND(DQ20&lt;=EK14,DS20&lt;=EL14),DS20-EK14,IF(AND(DQ20&gt;EK14,DS20&gt;EL14),EL14-DQ20,0)))),0)),0)</f>
        <v>　</v>
      </c>
      <c r="EL20" s="973"/>
      <c r="EM20" s="973"/>
      <c r="EN20" s="972" t="str">
        <f>IFERROR(IF(OR(DP20="日",DP20="祝",DP20=0,DU20=0),"　",MAX(IF(AND(DU20&gt;EQ14,DW20&gt;EO14),0,IF(AND(DU20&lt;=EQ14,DU20&gt;EN14,DW20&gt;EO14),EQ14-DU20,IF(AND(DU20&lt;=EQ14,DU20&lt;=EN14,DW20&gt;EO14),EQ14-EN14,IF(AND(DU20&gt;EN14,DW20&lt;=EO14),DW20-DU20,IF(AND(DU20&lt;=EN14,DW20&lt;=EO14),DW20-EN14,0))))),0)),0)</f>
        <v>　</v>
      </c>
      <c r="EO20" s="972"/>
      <c r="EP20" s="972"/>
      <c r="EQ20" s="972" t="str">
        <f>IFERROR(IF(OR(DP20="日",DP20="祝",DP20=0,DU20=0),"　",MAX(IF(AND(DU20&lt;=EQ14,DW20&gt;ER14),ER14-EQ14,IF(DW20&lt;=ER14,0,IF(AND(DU20&gt;EQ14,DW20&gt;ER14),ER14-DU20,0))),0)),0)</f>
        <v>　</v>
      </c>
      <c r="ER20" s="973"/>
      <c r="ES20" s="973"/>
      <c r="ET20" s="972" t="str">
        <f t="shared" si="2"/>
        <v>　</v>
      </c>
      <c r="EU20" s="973"/>
      <c r="EV20" s="973"/>
      <c r="EW20" s="954" t="str">
        <f>IF(EZ20="×",TIME(0,0,0),IF(FJ4="非常勤",DY20,EK20))</f>
        <v>　</v>
      </c>
      <c r="EX20" s="885"/>
      <c r="EY20" s="885"/>
      <c r="EZ20" s="352"/>
      <c r="FA20" s="954" t="str">
        <f>IF(FD20="×",TIME(0,0,0),IF(FJ4="非常勤",EB20,EN20))</f>
        <v>　</v>
      </c>
      <c r="FB20" s="885"/>
      <c r="FC20" s="885"/>
      <c r="FD20" s="352"/>
      <c r="FE20" s="954" t="str">
        <f>IF(FH20="×",TIME(0,0,0),IF(FJ4="非常勤",EE20,EQ20))</f>
        <v>　</v>
      </c>
      <c r="FF20" s="885"/>
      <c r="FG20" s="885"/>
      <c r="FH20" s="352"/>
      <c r="FI20" s="954" t="str">
        <f>IF(FL20="×",TIME(0,0,0),IF(FJ4="非常勤",EH20,ET20))</f>
        <v>　</v>
      </c>
      <c r="FJ20" s="885"/>
      <c r="FK20" s="955"/>
      <c r="FL20" s="352"/>
      <c r="FM20" s="956"/>
      <c r="FN20" s="956"/>
      <c r="FO20" s="862"/>
      <c r="FP20" s="864"/>
      <c r="FQ20" s="863"/>
      <c r="FR20" s="865"/>
      <c r="FS20" s="866"/>
      <c r="FT20" s="866"/>
      <c r="FU20" s="867"/>
      <c r="FV20" s="377">
        <f>'別表_個別勤務状況（1～20）'!$A$20</f>
        <v>6</v>
      </c>
      <c r="FW20" s="378" t="str">
        <f>'別表_個別勤務状況（1～20）'!$B$20</f>
        <v>祝</v>
      </c>
      <c r="FX20" s="797"/>
      <c r="FY20" s="797"/>
      <c r="FZ20" s="797"/>
      <c r="GA20" s="797"/>
      <c r="GB20" s="797"/>
      <c r="GC20" s="797"/>
      <c r="GD20" s="797"/>
      <c r="GE20" s="797"/>
      <c r="GF20" s="856" t="str">
        <f>IFERROR(IF(OR(FW20="日",FW20="祝",FW20=0,FX20=""),"　",MAX(IF(AND(FX20&lt;=GF14,FZ20&gt;GG14),GG14-GF14,IF(AND(FX20&gt;GF14,FZ20&lt;=GG14),FZ20-FX20,IF(AND(FX20&lt;=GF14,FZ20&lt;=GG14),FZ20-GF14,IF(AND(FX20&gt;GF14,FZ20&gt;GG14),GG14-FX20,0)))),0)),0)</f>
        <v>　</v>
      </c>
      <c r="GG20" s="857"/>
      <c r="GH20" s="858"/>
      <c r="GI20" s="856" t="str">
        <f>IFERROR(IF(OR(FW20="日",FW20="祝",FW20=0,GB20=""),"　",MAX(IF(AND(GB20&gt;GL14,GD20&gt;GJ14),0,IF(AND(GB20&lt;=GL14,GB20&gt;GI14,GD20&gt;GJ14),GL14-GB20,IF(AND(GB20&lt;=GL14,GB20&lt;=GI14,GD20&gt;GJ14),GL14-GI14,IF(AND(GB20&gt;GI14,GD20&lt;=GJ14),GD20-GB20,IF(AND(GB20&lt;=GI14,GD20&lt;=GJ14),GD20-GI14,0))))),0)),0)</f>
        <v>　</v>
      </c>
      <c r="GJ20" s="857"/>
      <c r="GK20" s="858"/>
      <c r="GL20" s="856" t="str">
        <f>IFERROR(IF(OR(FW20="日",FW20="祝",FW20=0,GB20=0),"　",MAX(IF(AND(GB20&lt;=GL14,GD20&gt;GM14),GM14-GL14,IF(GD20&lt;=GM14,0,IF(AND(GB20&gt;GL14,GD20&gt;GM14),GM14-GB20,0))),0)),0)</f>
        <v>　</v>
      </c>
      <c r="GM20" s="857"/>
      <c r="GN20" s="858"/>
      <c r="GO20" s="856" t="str">
        <f>IFERROR(IF(OR(FW20="日",FW20="祝",FW20=0,GB20=0),"　",MAX(IF(GB20&gt;GO14,GD20-GB20,IF(GB20&lt;=GO14,GD20-GO14,0)),0)),0)</f>
        <v>　</v>
      </c>
      <c r="GP20" s="857"/>
      <c r="GQ20" s="858"/>
      <c r="GR20" s="972" t="str">
        <f>IFERROR(IF(OR(FW20="日",FW20="祝",FW20=0,FX20=""),"　",MAX(IF(AND(FX20&lt;=GR14,FZ20&gt;GS14),GS14-GR14,IF(AND(FX20&gt;GR14,FZ20&lt;=GS14),FZ20-FX20,IF(AND(FX20&lt;=GR14,FZ20&lt;=GS14),FZ20-GR14,IF(AND(FX20&gt;GR14,FZ20&gt;GS14),GS14-FX20,0)))),0)),0)</f>
        <v>　</v>
      </c>
      <c r="GS20" s="973"/>
      <c r="GT20" s="973"/>
      <c r="GU20" s="972" t="str">
        <f>IFERROR(IF(OR(FW20="日",FW20="祝",FW20=0,GB20=0),"　",MAX(IF(AND(GB20&gt;GX14,GD20&gt;GV14),0,IF(AND(GB20&lt;=GX14,GB20&gt;GU14,GD20&gt;GV14),GX14-GB20,IF(AND(GB20&lt;=GX14,GB20&lt;=GU14,GD20&gt;GV14),GX14-GU14,IF(AND(GB20&gt;GU14,GD20&lt;=GV14),GD20-GB20,IF(AND(GB20&lt;=GU14,GD20&lt;=GV14),GD20-GU14,0))))),0)),0)</f>
        <v>　</v>
      </c>
      <c r="GV20" s="972"/>
      <c r="GW20" s="972"/>
      <c r="GX20" s="972" t="str">
        <f>IFERROR(IF(OR(FW20="日",FW20="祝",FW20=0,GB20=0),"　",MAX(IF(AND(GB20&lt;=GX14,GD20&gt;GY14),GY14-GX14,IF(GD20&lt;=GY14,0,IF(AND(GB20&gt;GX14,GD20&gt;GY14),GY14-GB20,0))),0)),0)</f>
        <v>　</v>
      </c>
      <c r="GY20" s="973"/>
      <c r="GZ20" s="973"/>
      <c r="HA20" s="972" t="str">
        <f t="shared" si="3"/>
        <v>　</v>
      </c>
      <c r="HB20" s="973"/>
      <c r="HC20" s="973"/>
      <c r="HD20" s="954" t="str">
        <f>IF(HG20="×",TIME(0,0,0),IF(HQ4="非常勤",GF20,GR20))</f>
        <v>　</v>
      </c>
      <c r="HE20" s="885"/>
      <c r="HF20" s="885"/>
      <c r="HG20" s="352"/>
      <c r="HH20" s="954" t="str">
        <f>IF(HK20="×",TIME(0,0,0),IF(HQ4="非常勤",GI20,GU20))</f>
        <v>　</v>
      </c>
      <c r="HI20" s="885"/>
      <c r="HJ20" s="885"/>
      <c r="HK20" s="352"/>
      <c r="HL20" s="954" t="str">
        <f>IF(HO20="×",TIME(0,0,0),IF(HQ4="非常勤",GL20,GX20))</f>
        <v>　</v>
      </c>
      <c r="HM20" s="885"/>
      <c r="HN20" s="885"/>
      <c r="HO20" s="352"/>
      <c r="HP20" s="954" t="str">
        <f>IF(HS20="×",TIME(0,0,0),IF(HQ4="非常勤",GO20,HA20))</f>
        <v>　</v>
      </c>
      <c r="HQ20" s="885"/>
      <c r="HR20" s="955"/>
      <c r="HS20" s="352"/>
      <c r="HT20" s="956"/>
      <c r="HU20" s="956"/>
      <c r="HV20" s="862"/>
      <c r="HW20" s="864"/>
      <c r="HX20" s="863"/>
      <c r="HY20" s="865"/>
      <c r="HZ20" s="866"/>
      <c r="IA20" s="866"/>
      <c r="IB20" s="867"/>
      <c r="IC20" s="377">
        <f>'別表_個別勤務状況（1～20）'!$A$20</f>
        <v>6</v>
      </c>
      <c r="ID20" s="378" t="str">
        <f>'別表_個別勤務状況（1～20）'!$B$20</f>
        <v>祝</v>
      </c>
      <c r="IE20" s="797"/>
      <c r="IF20" s="797"/>
      <c r="IG20" s="797"/>
      <c r="IH20" s="797"/>
      <c r="II20" s="797"/>
      <c r="IJ20" s="797"/>
      <c r="IK20" s="797"/>
      <c r="IL20" s="797"/>
      <c r="IM20" s="856" t="str">
        <f>IFERROR(IF(OR(ID20="日",ID20="祝",ID20=0,IE20=""),"　",MAX(IF(AND(IE20&lt;=IM14,IG20&gt;IN14),IN14-IM14,IF(AND(IE20&gt;IM14,IG20&lt;=IN14),IG20-IE20,IF(AND(IE20&lt;=IM14,IG20&lt;=IN14),IG20-IM14,IF(AND(IE20&gt;IM14,IG20&gt;IN14),IN14-IE20,0)))),0)),0)</f>
        <v>　</v>
      </c>
      <c r="IN20" s="857"/>
      <c r="IO20" s="858"/>
      <c r="IP20" s="856" t="str">
        <f>IFERROR(IF(OR(ID20="日",ID20="祝",ID20=0,II20=""),"　",MAX(IF(AND(II20&gt;IS14,IK20&gt;IQ14),0,IF(AND(II20&lt;=IS14,II20&gt;IP14,IK20&gt;IQ14),IS14-II20,IF(AND(II20&lt;=IS14,II20&lt;=IP14,IK20&gt;IQ14),IS14-IP14,IF(AND(II20&gt;IP14,IK20&lt;=IQ14),IK20-II20,IF(AND(II20&lt;=IP14,IK20&lt;=IQ14),IK20-IP14,0))))),0)),0)</f>
        <v>　</v>
      </c>
      <c r="IQ20" s="857"/>
      <c r="IR20" s="858"/>
      <c r="IS20" s="856" t="str">
        <f>IFERROR(IF(OR(ID20="日",ID20="祝",ID20=0,II20=0),"　",MAX(IF(AND(II20&lt;=IS14,IK20&gt;IT14),IT14-IS14,IF(IK20&lt;=IT14,0,IF(AND(II20&gt;IS14,IK20&gt;IT14),IT14-II20,0))),0)),0)</f>
        <v>　</v>
      </c>
      <c r="IT20" s="857"/>
      <c r="IU20" s="858"/>
      <c r="IV20" s="856" t="str">
        <f>IFERROR(IF(OR(ID20="日",ID20="祝",ID20=0,II20=0),"　",MAX(IF(II20&gt;IV14,IK20-II20,IF(II20&lt;=IV14,IK20-IV14,0)),0)),0)</f>
        <v>　</v>
      </c>
      <c r="IW20" s="857"/>
      <c r="IX20" s="858"/>
      <c r="IY20" s="972" t="str">
        <f>IFERROR(IF(OR(ID20="日",ID20="祝",ID20=0,IE20=""),"　",MAX(IF(AND(IE20&lt;=IY14,IG20&gt;IZ14),IZ14-IY14,IF(AND(IE20&gt;IY14,IG20&lt;=IZ14),IG20-IE20,IF(AND(IE20&lt;=IY14,IG20&lt;=IZ14),IG20-IY14,IF(AND(IE20&gt;IY14,IG20&gt;IZ14),IZ14-IE20,0)))),0)),0)</f>
        <v>　</v>
      </c>
      <c r="IZ20" s="973"/>
      <c r="JA20" s="973"/>
      <c r="JB20" s="972" t="str">
        <f>IFERROR(IF(OR(ID20="日",ID20="祝",ID20=0,II20=0),"　",MAX(IF(AND(II20&gt;JE14,IK20&gt;JC14),0,IF(AND(II20&lt;=JE14,II20&gt;JB14,IK20&gt;JC14),JE14-II20,IF(AND(II20&lt;=JE14,II20&lt;=JB14,IK20&gt;JC14),JE14-JB14,IF(AND(II20&gt;JB14,IK20&lt;=JC14),IK20-II20,IF(AND(II20&lt;=JB14,IK20&lt;=JC14),IK20-JB14,0))))),0)),0)</f>
        <v>　</v>
      </c>
      <c r="JC20" s="972"/>
      <c r="JD20" s="972"/>
      <c r="JE20" s="972" t="str">
        <f>IFERROR(IF(OR(ID20="日",ID20="祝",ID20=0,II20=0),"　",MAX(IF(AND(II20&lt;=JE14,IK20&gt;JF14),JF14-JE14,IF(IK20&lt;=JF14,0,IF(AND(II20&gt;JE14,IK20&gt;JF14),JF14-II20,0))),0)),0)</f>
        <v>　</v>
      </c>
      <c r="JF20" s="973"/>
      <c r="JG20" s="973"/>
      <c r="JH20" s="972" t="str">
        <f t="shared" si="4"/>
        <v>　</v>
      </c>
      <c r="JI20" s="973"/>
      <c r="JJ20" s="973"/>
      <c r="JK20" s="954" t="str">
        <f>IF(JN20="×",TIME(0,0,0),IF(JX4="非常勤",IM20,IY20))</f>
        <v>　</v>
      </c>
      <c r="JL20" s="885"/>
      <c r="JM20" s="885"/>
      <c r="JN20" s="352"/>
      <c r="JO20" s="954" t="str">
        <f>IF(JR20="×",TIME(0,0,0),IF(JX4="非常勤",IP20,JB20))</f>
        <v>　</v>
      </c>
      <c r="JP20" s="885"/>
      <c r="JQ20" s="885"/>
      <c r="JR20" s="352"/>
      <c r="JS20" s="954" t="str">
        <f>IF(JV20="×",TIME(0,0,0),IF(JX4="非常勤",IS20,JE20))</f>
        <v>　</v>
      </c>
      <c r="JT20" s="885"/>
      <c r="JU20" s="885"/>
      <c r="JV20" s="352"/>
      <c r="JW20" s="954" t="str">
        <f>IF(JZ20="×",TIME(0,0,0),IF(JX4="非常勤",IV20,JH20))</f>
        <v>　</v>
      </c>
      <c r="JX20" s="885"/>
      <c r="JY20" s="955"/>
      <c r="JZ20" s="352"/>
      <c r="KA20" s="956"/>
      <c r="KB20" s="956"/>
      <c r="KC20" s="862"/>
      <c r="KD20" s="864"/>
      <c r="KE20" s="863"/>
      <c r="KF20" s="865"/>
      <c r="KG20" s="866"/>
      <c r="KH20" s="866"/>
      <c r="KI20" s="867"/>
      <c r="KJ20" s="377">
        <f>'[3]別表_個別勤務状況（1～20）'!$A$20</f>
        <v>6</v>
      </c>
      <c r="KK20" s="378" t="str">
        <f>'[3]別表_個別勤務状況（1～20）'!$B$20</f>
        <v>土</v>
      </c>
      <c r="KL20" s="854"/>
      <c r="KM20" s="855"/>
      <c r="KN20" s="854"/>
      <c r="KO20" s="855"/>
      <c r="KP20" s="854"/>
      <c r="KQ20" s="855"/>
      <c r="KR20" s="854"/>
      <c r="KS20" s="855"/>
      <c r="KT20" s="856" t="str">
        <f>IFERROR(IF(OR(KK20="日",KK20="祝",KK20=0,KL20=""),"　",MAX(IF(AND(KL20&lt;=KT14,KN20&gt;KU14),KU14-KT14,IF(AND(KL20&gt;KT14,KN20&lt;=KU14),KN20-KL20,IF(AND(KL20&lt;=KT14,KN20&lt;=KU14),KN20-KT14,IF(AND(KL20&gt;KT14,KN20&gt;KU14),KU14-KL20,0)))),0)),0)</f>
        <v>　</v>
      </c>
      <c r="KU20" s="857"/>
      <c r="KV20" s="858"/>
      <c r="KW20" s="856" t="str">
        <f>IFERROR(IF(OR(KK20="日",KK20="祝",KK20=0,KP20=""),"　",MAX(IF(AND(KP20&gt;KZ14,KR20&gt;KX14),0,IF(AND(KP20&lt;=KZ14,KP20&gt;KW14,KR20&gt;KX14),KZ14-KP20,IF(AND(KP20&lt;=KZ14,KP20&lt;=KW14,KR20&gt;KX14),KZ14-KW14,IF(AND(KP20&gt;KW14,KR20&lt;=KX14),KR20-KP20,IF(AND(KP20&lt;=KW14,KR20&lt;=KX14),KR20-KW14,0))))),0)),0)</f>
        <v>　</v>
      </c>
      <c r="KX20" s="857"/>
      <c r="KY20" s="858"/>
      <c r="KZ20" s="856" t="str">
        <f>IFERROR(IF(OR(KK20="日",KK20="祝",KK20=0,KP20=0),"　",MAX(IF(AND(KP20&lt;=KZ14,KR20&gt;LA14),LA14-KZ14,IF(KR20&lt;=LA14,0,IF(AND(KP20&gt;KZ14,KR20&gt;LA14),LA14-KP20,0))),0)),0)</f>
        <v>　</v>
      </c>
      <c r="LA20" s="857"/>
      <c r="LB20" s="858"/>
      <c r="LC20" s="856" t="str">
        <f>IFERROR(IF(OR(KK20="日",KK20="祝",KK20=0,KP20=0),"　",MAX(IF(KP20&gt;LC14,KR20-KP20,IF(KP20&lt;=LC14,KR20-LC14,0)),0)),0)</f>
        <v>　</v>
      </c>
      <c r="LD20" s="857"/>
      <c r="LE20" s="858"/>
      <c r="LF20" s="962" t="str">
        <f>IFERROR(IF(OR(KK20="日",KK20="祝",KK20=0,KL20=""),"　",MAX(IF(AND(KL20&lt;=LF14,KN20&gt;LG14),LG14-LF14,IF(AND(KL20&gt;LF14,KN20&lt;=LG14),KN20-KL20,IF(AND(KL20&lt;=LF14,KN20&lt;=LG14),KN20-LF14,IF(AND(KL20&gt;LF14,KN20&gt;LG14),LG14-KL20,0)))),0)),0)</f>
        <v>　</v>
      </c>
      <c r="LG20" s="963"/>
      <c r="LH20" s="964"/>
      <c r="LI20" s="962" t="str">
        <f>IFERROR(IF(OR(KK20="日",KK20="祝",KK20=0,KP20=0),"　",MAX(IF(AND(KP20&gt;LL14,KR20&gt;LJ14),0,IF(AND(KP20&lt;=LL14,KP20&gt;LI14,KR20&gt;LJ14),LL14-KP20,IF(AND(KP20&lt;=LL14,KP20&lt;=LI14,KR20&gt;LJ14),LL14-LI14,IF(AND(KP20&gt;LI14,KR20&lt;=LJ14),KR20-KP20,IF(AND(KP20&lt;=LI14,KR20&lt;=LJ14),KR20-LI14,0))))),0)),0)</f>
        <v>　</v>
      </c>
      <c r="LJ20" s="963"/>
      <c r="LK20" s="964"/>
      <c r="LL20" s="962" t="str">
        <f>IFERROR(IF(OR(KK20="日",KK20="祝",KK20=0,KP20=0),"　",MAX(IF(AND(KP20&lt;=LL14,KR20&gt;LM14),LM14-LL14,IF(KR20&lt;=LM14,0,IF(AND(KP20&gt;LL14,KR20&gt;LM14),LM14-KP20,0))),0)),0)</f>
        <v>　</v>
      </c>
      <c r="LM20" s="963"/>
      <c r="LN20" s="964"/>
      <c r="LO20" s="962" t="str">
        <f t="shared" si="5"/>
        <v>　</v>
      </c>
      <c r="LP20" s="963"/>
      <c r="LQ20" s="964"/>
      <c r="LR20" s="859" t="str">
        <f>IF(LU20="×",TIME(0,0,0),IF(ME4="非常勤",KT20,LF20))</f>
        <v>　</v>
      </c>
      <c r="LS20" s="860"/>
      <c r="LT20" s="861"/>
      <c r="LU20" s="352"/>
      <c r="LV20" s="859" t="str">
        <f>IF(LY20="×",TIME(0,0,0),IF(ME4="非常勤",KW20,LI20))</f>
        <v>　</v>
      </c>
      <c r="LW20" s="860"/>
      <c r="LX20" s="861"/>
      <c r="LY20" s="352"/>
      <c r="LZ20" s="859" t="str">
        <f>IF(MC20="×",TIME(0,0,0),IF(ME4="非常勤",KZ20,LL20))</f>
        <v>　</v>
      </c>
      <c r="MA20" s="860"/>
      <c r="MB20" s="861"/>
      <c r="MC20" s="352"/>
      <c r="MD20" s="859" t="str">
        <f>IF(MG20="×",TIME(0,0,0),IF(ME4="非常勤",LC20,LO20))</f>
        <v>　</v>
      </c>
      <c r="ME20" s="860"/>
      <c r="MF20" s="861"/>
      <c r="MG20" s="352"/>
      <c r="MH20" s="956"/>
      <c r="MI20" s="956"/>
      <c r="MJ20" s="862"/>
      <c r="MK20" s="864"/>
      <c r="ML20" s="863"/>
      <c r="MM20" s="865"/>
      <c r="MN20" s="866"/>
      <c r="MO20" s="866"/>
      <c r="MP20" s="867"/>
      <c r="MQ20" s="377">
        <f>'[3]別表_個別勤務状況（1～20）'!$A$20</f>
        <v>6</v>
      </c>
      <c r="MR20" s="378" t="str">
        <f>'[3]別表_個別勤務状況（1～20）'!$B$20</f>
        <v>土</v>
      </c>
      <c r="MS20" s="854"/>
      <c r="MT20" s="855"/>
      <c r="MU20" s="854"/>
      <c r="MV20" s="855"/>
      <c r="MW20" s="854"/>
      <c r="MX20" s="855"/>
      <c r="MY20" s="854"/>
      <c r="MZ20" s="855"/>
      <c r="NA20" s="856" t="str">
        <f>IFERROR(IF(OR(MR20="日",MR20="祝",MR20=0,MS20=""),"　",MAX(IF(AND(MS20&lt;=NA14,MU20&gt;NB14),NB14-NA14,IF(AND(MS20&gt;NA14,MU20&lt;=NB14),MU20-MS20,IF(AND(MS20&lt;=NA14,MU20&lt;=NB14),MU20-NA14,IF(AND(MS20&gt;NA14,MU20&gt;NB14),NB14-MS20,0)))),0)),0)</f>
        <v>　</v>
      </c>
      <c r="NB20" s="857"/>
      <c r="NC20" s="858"/>
      <c r="ND20" s="856" t="str">
        <f>IFERROR(IF(OR(MR20="日",MR20="祝",MR20=0,MW20=""),"　",MAX(IF(AND(MW20&gt;NG14,MY20&gt;NE14),0,IF(AND(MW20&lt;=NG14,MW20&gt;ND14,MY20&gt;NE14),NG14-MW20,IF(AND(MW20&lt;=NG14,MW20&lt;=ND14,MY20&gt;NE14),NG14-ND14,IF(AND(MW20&gt;ND14,MY20&lt;=NE14),MY20-MW20,IF(AND(MW20&lt;=ND14,MY20&lt;=NE14),MY20-ND14,0))))),0)),0)</f>
        <v>　</v>
      </c>
      <c r="NE20" s="857"/>
      <c r="NF20" s="858"/>
      <c r="NG20" s="856" t="str">
        <f>IFERROR(IF(OR(MR20="日",MR20="祝",MR20=0,MW20=0),"　",MAX(IF(AND(MW20&lt;=NG14,MY20&gt;NH14),NH14-NG14,IF(MY20&lt;=NH14,0,IF(AND(MW20&gt;NG14,MY20&gt;NH14),NH14-MW20,0))),0)),0)</f>
        <v>　</v>
      </c>
      <c r="NH20" s="857"/>
      <c r="NI20" s="858"/>
      <c r="NJ20" s="856" t="str">
        <f>IFERROR(IF(OR(MR20="日",MR20="祝",MR20=0,MW20=0),"　",MAX(IF(MW20&gt;NJ14,MY20-MW20,IF(MW20&lt;=NJ14,MY20-NJ14,0)),0)),0)</f>
        <v>　</v>
      </c>
      <c r="NK20" s="857"/>
      <c r="NL20" s="858"/>
      <c r="NM20" s="962" t="str">
        <f>IFERROR(IF(OR(MR20="日",MR20="祝",MR20=0,MS20=""),"　",MAX(IF(AND(MS20&lt;=NM14,MU20&gt;NN14),NN14-NM14,IF(AND(MS20&gt;NM14,MU20&lt;=NN14),MU20-MS20,IF(AND(MS20&lt;=NM14,MU20&lt;=NN14),MU20-NM14,IF(AND(MS20&gt;NM14,MU20&gt;NN14),NN14-MS20,0)))),0)),0)</f>
        <v>　</v>
      </c>
      <c r="NN20" s="963"/>
      <c r="NO20" s="964"/>
      <c r="NP20" s="962" t="str">
        <f>IFERROR(IF(OR(MR20="日",MR20="祝",MR20=0,MW20=0),"　",MAX(IF(AND(MW20&gt;NS14,MY20&gt;NQ14),0,IF(AND(MW20&lt;=NS14,MW20&gt;NP14,MY20&gt;NQ14),NS14-MW20,IF(AND(MW20&lt;=NS14,MW20&lt;=NP14,MY20&gt;NQ14),NS14-NP14,IF(AND(MW20&gt;NP14,MY20&lt;=NQ14),MY20-MW20,IF(AND(MW20&lt;=NP14,MY20&lt;=NQ14),MY20-NP14,0))))),0)),0)</f>
        <v>　</v>
      </c>
      <c r="NQ20" s="963"/>
      <c r="NR20" s="964"/>
      <c r="NS20" s="962" t="str">
        <f>IFERROR(IF(OR(MR20="日",MR20="祝",MR20=0,MW20=0),"　",MAX(IF(AND(MW20&lt;=NS14,MY20&gt;NT14),NT14-NS14,IF(MY20&lt;=NT14,0,IF(AND(MW20&gt;NS14,MY20&gt;NT14),NT14-MW20,0))),0)),0)</f>
        <v>　</v>
      </c>
      <c r="NT20" s="963"/>
      <c r="NU20" s="964"/>
      <c r="NV20" s="962" t="str">
        <f t="shared" si="6"/>
        <v>　</v>
      </c>
      <c r="NW20" s="963"/>
      <c r="NX20" s="964"/>
      <c r="NY20" s="859" t="str">
        <f>IF(OB20="×",TIME(0,0,0),IF(OL4="非常勤",NA20,NM20))</f>
        <v>　</v>
      </c>
      <c r="NZ20" s="860"/>
      <c r="OA20" s="861"/>
      <c r="OB20" s="352"/>
      <c r="OC20" s="859" t="str">
        <f>IF(OF20="×",TIME(0,0,0),IF(OL4="非常勤",ND20,NP20))</f>
        <v>　</v>
      </c>
      <c r="OD20" s="860"/>
      <c r="OE20" s="861"/>
      <c r="OF20" s="352"/>
      <c r="OG20" s="859" t="str">
        <f>IF(OJ20="×",TIME(0,0,0),IF(OL4="非常勤",NG20,NS20))</f>
        <v>　</v>
      </c>
      <c r="OH20" s="860"/>
      <c r="OI20" s="861"/>
      <c r="OJ20" s="352"/>
      <c r="OK20" s="859" t="str">
        <f>IF(ON20="×",TIME(0,0,0),IF(OL4="非常勤",NJ20,NV20))</f>
        <v>　</v>
      </c>
      <c r="OL20" s="860"/>
      <c r="OM20" s="861"/>
      <c r="ON20" s="352"/>
      <c r="OO20" s="956"/>
      <c r="OP20" s="956"/>
      <c r="OQ20" s="862"/>
      <c r="OR20" s="864"/>
      <c r="OS20" s="863"/>
      <c r="OT20" s="865"/>
      <c r="OU20" s="866"/>
      <c r="OV20" s="866"/>
      <c r="OW20" s="867"/>
      <c r="OX20" s="377">
        <f>'[3]別表_個別勤務状況（1～20）'!$A$20</f>
        <v>6</v>
      </c>
      <c r="OY20" s="378" t="str">
        <f>'[3]別表_個別勤務状況（1～20）'!$B$20</f>
        <v>土</v>
      </c>
      <c r="OZ20" s="854"/>
      <c r="PA20" s="855"/>
      <c r="PB20" s="854"/>
      <c r="PC20" s="855"/>
      <c r="PD20" s="854"/>
      <c r="PE20" s="855"/>
      <c r="PF20" s="854"/>
      <c r="PG20" s="855"/>
      <c r="PH20" s="856" t="str">
        <f>IFERROR(IF(OR(OY20="日",OY20="祝",OY20=0,OZ20=""),"　",MAX(IF(AND(OZ20&lt;=PH14,PB20&gt;PI14),PI14-PH14,IF(AND(OZ20&gt;PH14,PB20&lt;=PI14),PB20-OZ20,IF(AND(OZ20&lt;=PH14,PB20&lt;=PI14),PB20-PH14,IF(AND(OZ20&gt;PH14,PB20&gt;PI14),PI14-OZ20,0)))),0)),0)</f>
        <v>　</v>
      </c>
      <c r="PI20" s="857"/>
      <c r="PJ20" s="858"/>
      <c r="PK20" s="856" t="str">
        <f>IFERROR(IF(OR(OY20="日",OY20="祝",OY20=0,PD20=""),"　",MAX(IF(AND(PD20&gt;PN14,PF20&gt;PL14),0,IF(AND(PD20&lt;=PN14,PD20&gt;PK14,PF20&gt;PL14),PN14-PD20,IF(AND(PD20&lt;=PN14,PD20&lt;=PK14,PF20&gt;PL14),PN14-PK14,IF(AND(PD20&gt;PK14,PF20&lt;=PL14),PF20-PD20,IF(AND(PD20&lt;=PK14,PF20&lt;=PL14),PF20-PK14,0))))),0)),0)</f>
        <v>　</v>
      </c>
      <c r="PL20" s="857"/>
      <c r="PM20" s="858"/>
      <c r="PN20" s="856" t="str">
        <f>IFERROR(IF(OR(OY20="日",OY20="祝",OY20=0,PD20=0),"　",MAX(IF(AND(PD20&lt;=PN14,PF20&gt;PO14),PO14-PN14,IF(PF20&lt;=PO14,0,IF(AND(PD20&gt;PN14,PF20&gt;PO14),PO14-PD20,0))),0)),0)</f>
        <v>　</v>
      </c>
      <c r="PO20" s="857"/>
      <c r="PP20" s="858"/>
      <c r="PQ20" s="856" t="str">
        <f>IFERROR(IF(OR(OY20="日",OY20="祝",OY20=0,PD20=0),"　",MAX(IF(PD20&gt;PQ14,PF20-PD20,IF(PD20&lt;=PQ14,PF20-PQ14,0)),0)),0)</f>
        <v>　</v>
      </c>
      <c r="PR20" s="857"/>
      <c r="PS20" s="858"/>
      <c r="PT20" s="962" t="str">
        <f>IFERROR(IF(OR(OY20="日",OY20="祝",OY20=0,OZ20=""),"　",MAX(IF(AND(OZ20&lt;=PT14,PB20&gt;PU14),PU14-PT14,IF(AND(OZ20&gt;PT14,PB20&lt;=PU14),PB20-OZ20,IF(AND(OZ20&lt;=PT14,PB20&lt;=PU14),PB20-PT14,IF(AND(OZ20&gt;PT14,PB20&gt;PU14),PU14-OZ20,0)))),0)),0)</f>
        <v>　</v>
      </c>
      <c r="PU20" s="963"/>
      <c r="PV20" s="964"/>
      <c r="PW20" s="962" t="str">
        <f>IFERROR(IF(OR(OY20="日",OY20="祝",OY20=0,PD20=0),"　",MAX(IF(AND(PD20&gt;PZ14,PF20&gt;PX14),0,IF(AND(PD20&lt;=PZ14,PD20&gt;PW14,PF20&gt;PX14),PZ14-PD20,IF(AND(PD20&lt;=PZ14,PD20&lt;=PW14,PF20&gt;PX14),PZ14-PW14,IF(AND(PD20&gt;PW14,PF20&lt;=PX14),PF20-PD20,IF(AND(PD20&lt;=PW14,PF20&lt;=PX14),PF20-PW14,0))))),0)),0)</f>
        <v>　</v>
      </c>
      <c r="PX20" s="963"/>
      <c r="PY20" s="964"/>
      <c r="PZ20" s="962" t="str">
        <f>IFERROR(IF(OR(OY20="日",OY20="祝",OY20=0,PD20=0),"　",MAX(IF(AND(PD20&lt;=PZ14,PF20&gt;QA14),QA14-PZ14,IF(PF20&lt;=QA14,0,IF(AND(PD20&gt;PZ14,PF20&gt;QA14),QA14-PD20,0))),0)),0)</f>
        <v>　</v>
      </c>
      <c r="QA20" s="963"/>
      <c r="QB20" s="964"/>
      <c r="QC20" s="962" t="str">
        <f t="shared" si="7"/>
        <v>　</v>
      </c>
      <c r="QD20" s="963"/>
      <c r="QE20" s="964"/>
      <c r="QF20" s="859" t="str">
        <f>IF(QI20="×",TIME(0,0,0),IF(QS4="非常勤",PH20,PT20))</f>
        <v>　</v>
      </c>
      <c r="QG20" s="860"/>
      <c r="QH20" s="861"/>
      <c r="QI20" s="352"/>
      <c r="QJ20" s="859" t="str">
        <f>IF(QM20="×",TIME(0,0,0),IF(QS4="非常勤",PK20,PW20))</f>
        <v>　</v>
      </c>
      <c r="QK20" s="860"/>
      <c r="QL20" s="861"/>
      <c r="QM20" s="352"/>
      <c r="QN20" s="859" t="str">
        <f>IF(QQ20="×",TIME(0,0,0),IF(QS4="非常勤",PN20,PZ20))</f>
        <v>　</v>
      </c>
      <c r="QO20" s="860"/>
      <c r="QP20" s="861"/>
      <c r="QQ20" s="352"/>
      <c r="QR20" s="859" t="str">
        <f>IF(QU20="×",TIME(0,0,0),IF(QS4="非常勤",PQ20,QC20))</f>
        <v>　</v>
      </c>
      <c r="QS20" s="860"/>
      <c r="QT20" s="861"/>
      <c r="QU20" s="352"/>
      <c r="QV20" s="956"/>
      <c r="QW20" s="956"/>
      <c r="QX20" s="862"/>
      <c r="QY20" s="864"/>
      <c r="QZ20" s="863"/>
      <c r="RA20" s="865"/>
      <c r="RB20" s="866"/>
      <c r="RC20" s="866"/>
      <c r="RD20" s="867"/>
      <c r="RE20" s="377">
        <f>'[3]別表_個別勤務状況（1～20）'!$A$20</f>
        <v>6</v>
      </c>
      <c r="RF20" s="378" t="str">
        <f>'[3]別表_個別勤務状況（1～20）'!$B$20</f>
        <v>土</v>
      </c>
      <c r="RG20" s="854"/>
      <c r="RH20" s="855"/>
      <c r="RI20" s="854"/>
      <c r="RJ20" s="855"/>
      <c r="RK20" s="854"/>
      <c r="RL20" s="855"/>
      <c r="RM20" s="854"/>
      <c r="RN20" s="855"/>
      <c r="RO20" s="856" t="str">
        <f>IFERROR(IF(OR(RF20="日",RF20="祝",RF20=0,RG20=""),"　",MAX(IF(AND(RG20&lt;=RO14,RI20&gt;RP14),RP14-RO14,IF(AND(RG20&gt;RO14,RI20&lt;=RP14),RI20-RG20,IF(AND(RG20&lt;=RO14,RI20&lt;=RP14),RI20-RO14,IF(AND(RG20&gt;RO14,RI20&gt;RP14),RP14-RG20,0)))),0)),0)</f>
        <v>　</v>
      </c>
      <c r="RP20" s="857"/>
      <c r="RQ20" s="858"/>
      <c r="RR20" s="856" t="str">
        <f>IFERROR(IF(OR(RF20="日",RF20="祝",RF20=0,RK20=""),"　",MAX(IF(AND(RK20&gt;RU14,RM20&gt;RS14),0,IF(AND(RK20&lt;=RU14,RK20&gt;RR14,RM20&gt;RS14),RU14-RK20,IF(AND(RK20&lt;=RU14,RK20&lt;=RR14,RM20&gt;RS14),RU14-RR14,IF(AND(RK20&gt;RR14,RM20&lt;=RS14),RM20-RK20,IF(AND(RK20&lt;=RR14,RM20&lt;=RS14),RM20-RR14,0))))),0)),0)</f>
        <v>　</v>
      </c>
      <c r="RS20" s="857"/>
      <c r="RT20" s="858"/>
      <c r="RU20" s="856" t="str">
        <f>IFERROR(IF(OR(RF20="日",RF20="祝",RF20=0,RK20=0),"　",MAX(IF(AND(RK20&lt;=RU14,RM20&gt;RV14),RV14-RU14,IF(RM20&lt;=RV14,0,IF(AND(RK20&gt;RU14,RM20&gt;RV14),RV14-RK20,0))),0)),0)</f>
        <v>　</v>
      </c>
      <c r="RV20" s="857"/>
      <c r="RW20" s="858"/>
      <c r="RX20" s="856" t="str">
        <f>IFERROR(IF(OR(RF20="日",RF20="祝",RF20=0,RK20=0),"　",MAX(IF(RK20&gt;RX14,RM20-RK20,IF(RK20&lt;=RX14,RM20-RX14,0)),0)),0)</f>
        <v>　</v>
      </c>
      <c r="RY20" s="857"/>
      <c r="RZ20" s="858"/>
      <c r="SA20" s="962" t="str">
        <f>IFERROR(IF(OR(RF20="日",RF20="祝",RF20=0,RG20=""),"　",MAX(IF(AND(RG20&lt;=SA14,RI20&gt;SB14),SB14-SA14,IF(AND(RG20&gt;SA14,RI20&lt;=SB14),RI20-RG20,IF(AND(RG20&lt;=SA14,RI20&lt;=SB14),RI20-SA14,IF(AND(RG20&gt;SA14,RI20&gt;SB14),SB14-RG20,0)))),0)),0)</f>
        <v>　</v>
      </c>
      <c r="SB20" s="963"/>
      <c r="SC20" s="964"/>
      <c r="SD20" s="962" t="str">
        <f>IFERROR(IF(OR(RF20="日",RF20="祝",RF20=0,RK20=0),"　",MAX(IF(AND(RK20&gt;SG14,RM20&gt;SE14),0,IF(AND(RK20&lt;=SG14,RK20&gt;SD14,RM20&gt;SE14),SG14-RK20,IF(AND(RK20&lt;=SG14,RK20&lt;=SD14,RM20&gt;SE14),SG14-SD14,IF(AND(RK20&gt;SD14,RM20&lt;=SE14),RM20-RK20,IF(AND(RK20&lt;=SD14,RM20&lt;=SE14),RM20-SD14,0))))),0)),0)</f>
        <v>　</v>
      </c>
      <c r="SE20" s="963"/>
      <c r="SF20" s="964"/>
      <c r="SG20" s="962" t="str">
        <f>IFERROR(IF(OR(RF20="日",RF20="祝",RF20=0,RK20=0),"　",MAX(IF(AND(RK20&lt;=SG14,RM20&gt;SH14),SH14-SG14,IF(RM20&lt;=SH14,0,IF(AND(RK20&gt;SG14,RM20&gt;SH14),SH14-RK20,0))),0)),0)</f>
        <v>　</v>
      </c>
      <c r="SH20" s="963"/>
      <c r="SI20" s="964"/>
      <c r="SJ20" s="962" t="str">
        <f t="shared" si="8"/>
        <v>　</v>
      </c>
      <c r="SK20" s="963"/>
      <c r="SL20" s="964"/>
      <c r="SM20" s="859" t="str">
        <f>IF(SP20="×",TIME(0,0,0),IF(SZ4="非常勤",RO20,SA20))</f>
        <v>　</v>
      </c>
      <c r="SN20" s="860"/>
      <c r="SO20" s="861"/>
      <c r="SP20" s="352"/>
      <c r="SQ20" s="859" t="str">
        <f>IF(ST20="×",TIME(0,0,0),IF(SZ4="非常勤",RR20,SD20))</f>
        <v>　</v>
      </c>
      <c r="SR20" s="860"/>
      <c r="SS20" s="861"/>
      <c r="ST20" s="352"/>
      <c r="SU20" s="859" t="str">
        <f>IF(SX20="×",TIME(0,0,0),IF(SZ4="非常勤",RU20,SG20))</f>
        <v>　</v>
      </c>
      <c r="SV20" s="860"/>
      <c r="SW20" s="861"/>
      <c r="SX20" s="352"/>
      <c r="SY20" s="859" t="str">
        <f>IF(TB20="×",TIME(0,0,0),IF(SZ4="非常勤",RX20,SJ20))</f>
        <v>　</v>
      </c>
      <c r="SZ20" s="860"/>
      <c r="TA20" s="861"/>
      <c r="TB20" s="352"/>
      <c r="TC20" s="956"/>
      <c r="TD20" s="956"/>
      <c r="TE20" s="862"/>
      <c r="TF20" s="864"/>
      <c r="TG20" s="863"/>
      <c r="TH20" s="865"/>
      <c r="TI20" s="866"/>
      <c r="TJ20" s="866"/>
      <c r="TK20" s="867"/>
      <c r="TL20" s="377">
        <f>'[3]別表_個別勤務状況（1～20）'!$A$20</f>
        <v>6</v>
      </c>
      <c r="TM20" s="378" t="str">
        <f>'[3]別表_個別勤務状況（1～20）'!$B$20</f>
        <v>土</v>
      </c>
      <c r="TN20" s="854"/>
      <c r="TO20" s="855"/>
      <c r="TP20" s="854"/>
      <c r="TQ20" s="855"/>
      <c r="TR20" s="854"/>
      <c r="TS20" s="855"/>
      <c r="TT20" s="854"/>
      <c r="TU20" s="855"/>
      <c r="TV20" s="856" t="str">
        <f>IFERROR(IF(OR(TM20="日",TM20="祝",TM20=0,TN20=""),"　",MAX(IF(AND(TN20&lt;=TV14,TP20&gt;TW14),TW14-TV14,IF(AND(TN20&gt;TV14,TP20&lt;=TW14),TP20-TN20,IF(AND(TN20&lt;=TV14,TP20&lt;=TW14),TP20-TV14,IF(AND(TN20&gt;TV14,TP20&gt;TW14),TW14-TN20,0)))),0)),0)</f>
        <v>　</v>
      </c>
      <c r="TW20" s="857"/>
      <c r="TX20" s="858"/>
      <c r="TY20" s="856" t="str">
        <f>IFERROR(IF(OR(TM20="日",TM20="祝",TM20=0,TR20=""),"　",MAX(IF(AND(TR20&gt;UB14,TT20&gt;TZ14),0,IF(AND(TR20&lt;=UB14,TR20&gt;TY14,TT20&gt;TZ14),UB14-TR20,IF(AND(TR20&lt;=UB14,TR20&lt;=TY14,TT20&gt;TZ14),UB14-TY14,IF(AND(TR20&gt;TY14,TT20&lt;=TZ14),TT20-TR20,IF(AND(TR20&lt;=TY14,TT20&lt;=TZ14),TT20-TY14,0))))),0)),0)</f>
        <v>　</v>
      </c>
      <c r="TZ20" s="857"/>
      <c r="UA20" s="858"/>
      <c r="UB20" s="856" t="str">
        <f>IFERROR(IF(OR(TM20="日",TM20="祝",TM20=0,TR20=0),"　",MAX(IF(AND(TR20&lt;=UB14,TT20&gt;UC14),UC14-UB14,IF(TT20&lt;=UC14,0,IF(AND(TR20&gt;UB14,TT20&gt;UC14),UC14-TR20,0))),0)),0)</f>
        <v>　</v>
      </c>
      <c r="UC20" s="857"/>
      <c r="UD20" s="858"/>
      <c r="UE20" s="856" t="str">
        <f>IFERROR(IF(OR(TM20="日",TM20="祝",TM20=0,TR20=0),"　",MAX(IF(TR20&gt;UE14,TT20-TR20,IF(TR20&lt;=UE14,TT20-UE14,0)),0)),0)</f>
        <v>　</v>
      </c>
      <c r="UF20" s="857"/>
      <c r="UG20" s="858"/>
      <c r="UH20" s="962" t="str">
        <f>IFERROR(IF(OR(TM20="日",TM20="祝",TM20=0,TN20=""),"　",MAX(IF(AND(TN20&lt;=UH14,TP20&gt;UI14),UI14-UH14,IF(AND(TN20&gt;UH14,TP20&lt;=UI14),TP20-TN20,IF(AND(TN20&lt;=UH14,TP20&lt;=UI14),TP20-UH14,IF(AND(TN20&gt;UH14,TP20&gt;UI14),UI14-TN20,0)))),0)),0)</f>
        <v>　</v>
      </c>
      <c r="UI20" s="963"/>
      <c r="UJ20" s="964"/>
      <c r="UK20" s="962" t="str">
        <f>IFERROR(IF(OR(TM20="日",TM20="祝",TM20=0,TR20=0),"　",MAX(IF(AND(TR20&gt;UN14,TT20&gt;UL14),0,IF(AND(TR20&lt;=UN14,TR20&gt;UK14,TT20&gt;UL14),UN14-TR20,IF(AND(TR20&lt;=UN14,TR20&lt;=UK14,TT20&gt;UL14),UN14-UK14,IF(AND(TR20&gt;UK14,TT20&lt;=UL14),TT20-TR20,IF(AND(TR20&lt;=UK14,TT20&lt;=UL14),TT20-UK14,0))))),0)),0)</f>
        <v>　</v>
      </c>
      <c r="UL20" s="963"/>
      <c r="UM20" s="964"/>
      <c r="UN20" s="962" t="str">
        <f>IFERROR(IF(OR(TM20="日",TM20="祝",TM20=0,TR20=0),"　",MAX(IF(AND(TR20&lt;=UN14,TT20&gt;UO14),UO14-UN14,IF(TT20&lt;=UO14,0,IF(AND(TR20&gt;UN14,TT20&gt;UO14),UO14-TR20,0))),0)),0)</f>
        <v>　</v>
      </c>
      <c r="UO20" s="963"/>
      <c r="UP20" s="964"/>
      <c r="UQ20" s="962" t="str">
        <f t="shared" si="9"/>
        <v>　</v>
      </c>
      <c r="UR20" s="963"/>
      <c r="US20" s="964"/>
      <c r="UT20" s="859" t="str">
        <f>IF(UW20="×",TIME(0,0,0),IF(VG4="非常勤",TV20,UH20))</f>
        <v>　</v>
      </c>
      <c r="UU20" s="860"/>
      <c r="UV20" s="861"/>
      <c r="UW20" s="352"/>
      <c r="UX20" s="859" t="str">
        <f>IF(VA20="×",TIME(0,0,0),IF(VG4="非常勤",TY20,UK20))</f>
        <v>　</v>
      </c>
      <c r="UY20" s="860"/>
      <c r="UZ20" s="861"/>
      <c r="VA20" s="352"/>
      <c r="VB20" s="859" t="str">
        <f>IF(VE20="×",TIME(0,0,0),IF(VG4="非常勤",UB20,UN20))</f>
        <v>　</v>
      </c>
      <c r="VC20" s="860"/>
      <c r="VD20" s="861"/>
      <c r="VE20" s="352"/>
      <c r="VF20" s="859" t="str">
        <f>IF(VI20="×",TIME(0,0,0),IF(VG4="非常勤",UE20,UQ20))</f>
        <v>　</v>
      </c>
      <c r="VG20" s="860"/>
      <c r="VH20" s="861"/>
      <c r="VI20" s="352"/>
      <c r="VJ20" s="956"/>
      <c r="VK20" s="956"/>
      <c r="VL20" s="862"/>
      <c r="VM20" s="864"/>
      <c r="VN20" s="863"/>
      <c r="VO20" s="865"/>
      <c r="VP20" s="866"/>
      <c r="VQ20" s="866"/>
      <c r="VR20" s="867"/>
      <c r="VS20" s="377">
        <f>'[3]別表_個別勤務状況（1～20）'!$A$20</f>
        <v>6</v>
      </c>
      <c r="VT20" s="378" t="str">
        <f>'[3]別表_個別勤務状況（1～20）'!$B$20</f>
        <v>土</v>
      </c>
      <c r="VU20" s="854"/>
      <c r="VV20" s="855"/>
      <c r="VW20" s="854"/>
      <c r="VX20" s="855"/>
      <c r="VY20" s="854"/>
      <c r="VZ20" s="855"/>
      <c r="WA20" s="854"/>
      <c r="WB20" s="855"/>
      <c r="WC20" s="856" t="str">
        <f>IFERROR(IF(OR(VT20="日",VT20="祝",VT20=0,VU20=""),"　",MAX(IF(AND(VU20&lt;=WC14,VW20&gt;WD14),WD14-WC14,IF(AND(VU20&gt;WC14,VW20&lt;=WD14),VW20-VU20,IF(AND(VU20&lt;=WC14,VW20&lt;=WD14),VW20-WC14,IF(AND(VU20&gt;WC14,VW20&gt;WD14),WD14-VU20,0)))),0)),0)</f>
        <v>　</v>
      </c>
      <c r="WD20" s="857"/>
      <c r="WE20" s="858"/>
      <c r="WF20" s="856" t="str">
        <f>IFERROR(IF(OR(VT20="日",VT20="祝",VT20=0,VY20=""),"　",MAX(IF(AND(VY20&gt;WI14,WA20&gt;WG14),0,IF(AND(VY20&lt;=WI14,VY20&gt;WF14,WA20&gt;WG14),WI14-VY20,IF(AND(VY20&lt;=WI14,VY20&lt;=WF14,WA20&gt;WG14),WI14-WF14,IF(AND(VY20&gt;WF14,WA20&lt;=WG14),WA20-VY20,IF(AND(VY20&lt;=WF14,WA20&lt;=WG14),WA20-WF14,0))))),0)),0)</f>
        <v>　</v>
      </c>
      <c r="WG20" s="857"/>
      <c r="WH20" s="858"/>
      <c r="WI20" s="856" t="str">
        <f>IFERROR(IF(OR(VT20="日",VT20="祝",VT20=0,VY20=0),"　",MAX(IF(AND(VY20&lt;=WI14,WA20&gt;WJ14),WJ14-WI14,IF(WA20&lt;=WJ14,0,IF(AND(VY20&gt;WI14,WA20&gt;WJ14),WJ14-VY20,0))),0)),0)</f>
        <v>　</v>
      </c>
      <c r="WJ20" s="857"/>
      <c r="WK20" s="858"/>
      <c r="WL20" s="856" t="str">
        <f>IFERROR(IF(OR(VT20="日",VT20="祝",VT20=0,VY20=0),"　",MAX(IF(VY20&gt;WL14,WA20-VY20,IF(VY20&lt;=WL14,WA20-WL14,0)),0)),0)</f>
        <v>　</v>
      </c>
      <c r="WM20" s="857"/>
      <c r="WN20" s="858"/>
      <c r="WO20" s="962" t="str">
        <f>IFERROR(IF(OR(VT20="日",VT20="祝",VT20=0,VU20=""),"　",MAX(IF(AND(VU20&lt;=WO14,VW20&gt;WP14),WP14-WO14,IF(AND(VU20&gt;WO14,VW20&lt;=WP14),VW20-VU20,IF(AND(VU20&lt;=WO14,VW20&lt;=WP14),VW20-WO14,IF(AND(VU20&gt;WO14,VW20&gt;WP14),WP14-VU20,0)))),0)),0)</f>
        <v>　</v>
      </c>
      <c r="WP20" s="963"/>
      <c r="WQ20" s="964"/>
      <c r="WR20" s="962" t="str">
        <f>IFERROR(IF(OR(VT20="日",VT20="祝",VT20=0,VY20=0),"　",MAX(IF(AND(VY20&gt;WU14,WA20&gt;WS14),0,IF(AND(VY20&lt;=WU14,VY20&gt;WR14,WA20&gt;WS14),WU14-VY20,IF(AND(VY20&lt;=WU14,VY20&lt;=WR14,WA20&gt;WS14),WU14-WR14,IF(AND(VY20&gt;WR14,WA20&lt;=WS14),WA20-VY20,IF(AND(VY20&lt;=WR14,WA20&lt;=WS14),WA20-WR14,0))))),0)),0)</f>
        <v>　</v>
      </c>
      <c r="WS20" s="963"/>
      <c r="WT20" s="964"/>
      <c r="WU20" s="962" t="str">
        <f>IFERROR(IF(OR(VT20="日",VT20="祝",VT20=0,VY20=0),"　",MAX(IF(AND(VY20&lt;=WU14,WA20&gt;WV14),WV14-WU14,IF(WA20&lt;=WV14,0,IF(AND(VY20&gt;WU14,WA20&gt;WV14),WV14-VY20,0))),0)),0)</f>
        <v>　</v>
      </c>
      <c r="WV20" s="963"/>
      <c r="WW20" s="964"/>
      <c r="WX20" s="962" t="str">
        <f t="shared" si="10"/>
        <v>　</v>
      </c>
      <c r="WY20" s="963"/>
      <c r="WZ20" s="964"/>
      <c r="XA20" s="859" t="str">
        <f>IF(XD20="×",TIME(0,0,0),IF(XN4="非常勤",WC20,WO20))</f>
        <v>　</v>
      </c>
      <c r="XB20" s="860"/>
      <c r="XC20" s="861"/>
      <c r="XD20" s="352"/>
      <c r="XE20" s="859" t="str">
        <f>IF(XH20="×",TIME(0,0,0),IF(XN4="非常勤",WF20,WR20))</f>
        <v>　</v>
      </c>
      <c r="XF20" s="860"/>
      <c r="XG20" s="861"/>
      <c r="XH20" s="352"/>
      <c r="XI20" s="859" t="str">
        <f>IF(XL20="×",TIME(0,0,0),IF(XN4="非常勤",WI20,WU20))</f>
        <v>　</v>
      </c>
      <c r="XJ20" s="860"/>
      <c r="XK20" s="861"/>
      <c r="XL20" s="352"/>
      <c r="XM20" s="859" t="str">
        <f>IF(XP20="×",TIME(0,0,0),IF(XN4="非常勤",WL20,WX20))</f>
        <v>　</v>
      </c>
      <c r="XN20" s="860"/>
      <c r="XO20" s="861"/>
      <c r="XP20" s="352"/>
      <c r="XQ20" s="956"/>
      <c r="XR20" s="956"/>
      <c r="XS20" s="862"/>
      <c r="XT20" s="864"/>
      <c r="XU20" s="863"/>
      <c r="XV20" s="865"/>
      <c r="XW20" s="866"/>
      <c r="XX20" s="866"/>
      <c r="XY20" s="867"/>
      <c r="XZ20" s="377">
        <f>'[3]別表_個別勤務状況（1～20）'!$A$20</f>
        <v>6</v>
      </c>
      <c r="YA20" s="378" t="str">
        <f>'[3]別表_個別勤務状況（1～20）'!$B$20</f>
        <v>土</v>
      </c>
      <c r="YB20" s="854"/>
      <c r="YC20" s="855"/>
      <c r="YD20" s="854"/>
      <c r="YE20" s="855"/>
      <c r="YF20" s="854"/>
      <c r="YG20" s="855"/>
      <c r="YH20" s="854"/>
      <c r="YI20" s="855"/>
      <c r="YJ20" s="856" t="str">
        <f>IFERROR(IF(OR(YA20="日",YA20="祝",YA20=0,YB20=""),"　",MAX(IF(AND(YB20&lt;=YJ14,YD20&gt;YK14),YK14-YJ14,IF(AND(YB20&gt;YJ14,YD20&lt;=YK14),YD20-YB20,IF(AND(YB20&lt;=YJ14,YD20&lt;=YK14),YD20-YJ14,IF(AND(YB20&gt;YJ14,YD20&gt;YK14),YK14-YB20,0)))),0)),0)</f>
        <v>　</v>
      </c>
      <c r="YK20" s="857"/>
      <c r="YL20" s="858"/>
      <c r="YM20" s="856" t="str">
        <f>IFERROR(IF(OR(YA20="日",YA20="祝",YA20=0,YF20=""),"　",MAX(IF(AND(YF20&gt;YP14,YH20&gt;YN14),0,IF(AND(YF20&lt;=YP14,YF20&gt;YM14,YH20&gt;YN14),YP14-YF20,IF(AND(YF20&lt;=YP14,YF20&lt;=YM14,YH20&gt;YN14),YP14-YM14,IF(AND(YF20&gt;YM14,YH20&lt;=YN14),YH20-YF20,IF(AND(YF20&lt;=YM14,YH20&lt;=YN14),YH20-YM14,0))))),0)),0)</f>
        <v>　</v>
      </c>
      <c r="YN20" s="857"/>
      <c r="YO20" s="858"/>
      <c r="YP20" s="856" t="str">
        <f>IFERROR(IF(OR(YA20="日",YA20="祝",YA20=0,YF20=0),"　",MAX(IF(AND(YF20&lt;=YP14,YH20&gt;YQ14),YQ14-YP14,IF(YH20&lt;=YQ14,0,IF(AND(YF20&gt;YP14,YH20&gt;YQ14),YQ14-YF20,0))),0)),0)</f>
        <v>　</v>
      </c>
      <c r="YQ20" s="857"/>
      <c r="YR20" s="858"/>
      <c r="YS20" s="856" t="str">
        <f>IFERROR(IF(OR(YA20="日",YA20="祝",YA20=0,YF20=0),"　",MAX(IF(YF20&gt;YS14,YH20-YF20,IF(YF20&lt;=YS14,YH20-YS14,0)),0)),0)</f>
        <v>　</v>
      </c>
      <c r="YT20" s="857"/>
      <c r="YU20" s="858"/>
      <c r="YV20" s="962" t="str">
        <f>IFERROR(IF(OR(YA20="日",YA20="祝",YA20=0,YB20=""),"　",MAX(IF(AND(YB20&lt;=YV14,YD20&gt;YW14),YW14-YV14,IF(AND(YB20&gt;YV14,YD20&lt;=YW14),YD20-YB20,IF(AND(YB20&lt;=YV14,YD20&lt;=YW14),YD20-YV14,IF(AND(YB20&gt;YV14,YD20&gt;YW14),YW14-YB20,0)))),0)),0)</f>
        <v>　</v>
      </c>
      <c r="YW20" s="963"/>
      <c r="YX20" s="964"/>
      <c r="YY20" s="962" t="str">
        <f>IFERROR(IF(OR(YA20="日",YA20="祝",YA20=0,YF20=0),"　",MAX(IF(AND(YF20&gt;ZB14,YH20&gt;YZ14),0,IF(AND(YF20&lt;=ZB14,YF20&gt;YY14,YH20&gt;YZ14),ZB14-YF20,IF(AND(YF20&lt;=ZB14,YF20&lt;=YY14,YH20&gt;YZ14),ZB14-YY14,IF(AND(YF20&gt;YY14,YH20&lt;=YZ14),YH20-YF20,IF(AND(YF20&lt;=YY14,YH20&lt;=YZ14),YH20-YY14,0))))),0)),0)</f>
        <v>　</v>
      </c>
      <c r="YZ20" s="963"/>
      <c r="ZA20" s="964"/>
      <c r="ZB20" s="962" t="str">
        <f>IFERROR(IF(OR(YA20="日",YA20="祝",YA20=0,YF20=0),"　",MAX(IF(AND(YF20&lt;=ZB14,YH20&gt;ZC14),ZC14-ZB14,IF(YH20&lt;=ZC14,0,IF(AND(YF20&gt;ZB14,YH20&gt;ZC14),ZC14-YF20,0))),0)),0)</f>
        <v>　</v>
      </c>
      <c r="ZC20" s="963"/>
      <c r="ZD20" s="964"/>
      <c r="ZE20" s="962" t="str">
        <f t="shared" si="11"/>
        <v>　</v>
      </c>
      <c r="ZF20" s="963"/>
      <c r="ZG20" s="964"/>
      <c r="ZH20" s="859" t="str">
        <f>IF(ZK20="×",TIME(0,0,0),IF(ZU4="非常勤",YJ20,YV20))</f>
        <v>　</v>
      </c>
      <c r="ZI20" s="860"/>
      <c r="ZJ20" s="861"/>
      <c r="ZK20" s="352"/>
      <c r="ZL20" s="859" t="str">
        <f>IF(ZO20="×",TIME(0,0,0),IF(ZU4="非常勤",YM20,YY20))</f>
        <v>　</v>
      </c>
      <c r="ZM20" s="860"/>
      <c r="ZN20" s="861"/>
      <c r="ZO20" s="352"/>
      <c r="ZP20" s="859" t="str">
        <f>IF(ZS20="×",TIME(0,0,0),IF(ZU4="非常勤",YP20,ZB20))</f>
        <v>　</v>
      </c>
      <c r="ZQ20" s="860"/>
      <c r="ZR20" s="861"/>
      <c r="ZS20" s="352"/>
      <c r="ZT20" s="859" t="str">
        <f>IF(ZW20="×",TIME(0,0,0),IF(ZU4="非常勤",YS20,ZE20))</f>
        <v>　</v>
      </c>
      <c r="ZU20" s="860"/>
      <c r="ZV20" s="861"/>
      <c r="ZW20" s="352"/>
      <c r="ZX20" s="956"/>
      <c r="ZY20" s="956"/>
      <c r="ZZ20" s="862"/>
      <c r="AAA20" s="864"/>
      <c r="AAB20" s="863"/>
      <c r="AAC20" s="865"/>
      <c r="AAD20" s="866"/>
      <c r="AAE20" s="866"/>
      <c r="AAF20" s="867"/>
      <c r="AAG20" s="377">
        <f>'[3]別表_個別勤務状況（1～20）'!$A$20</f>
        <v>6</v>
      </c>
      <c r="AAH20" s="378" t="str">
        <f>'[3]別表_個別勤務状況（1～20）'!$B$20</f>
        <v>土</v>
      </c>
      <c r="AAI20" s="854"/>
      <c r="AAJ20" s="855"/>
      <c r="AAK20" s="854"/>
      <c r="AAL20" s="855"/>
      <c r="AAM20" s="854"/>
      <c r="AAN20" s="855"/>
      <c r="AAO20" s="854"/>
      <c r="AAP20" s="855"/>
      <c r="AAQ20" s="856" t="str">
        <f>IFERROR(IF(OR(AAH20="日",AAH20="祝",AAH20=0,AAI20=""),"　",MAX(IF(AND(AAI20&lt;=AAQ14,AAK20&gt;AAR14),AAR14-AAQ14,IF(AND(AAI20&gt;AAQ14,AAK20&lt;=AAR14),AAK20-AAI20,IF(AND(AAI20&lt;=AAQ14,AAK20&lt;=AAR14),AAK20-AAQ14,IF(AND(AAI20&gt;AAQ14,AAK20&gt;AAR14),AAR14-AAI20,0)))),0)),0)</f>
        <v>　</v>
      </c>
      <c r="AAR20" s="857"/>
      <c r="AAS20" s="858"/>
      <c r="AAT20" s="856" t="str">
        <f>IFERROR(IF(OR(AAH20="日",AAH20="祝",AAH20=0,AAM20=""),"　",MAX(IF(AND(AAM20&gt;AAW14,AAO20&gt;AAU14),0,IF(AND(AAM20&lt;=AAW14,AAM20&gt;AAT14,AAO20&gt;AAU14),AAW14-AAM20,IF(AND(AAM20&lt;=AAW14,AAM20&lt;=AAT14,AAO20&gt;AAU14),AAW14-AAT14,IF(AND(AAM20&gt;AAT14,AAO20&lt;=AAU14),AAO20-AAM20,IF(AND(AAM20&lt;=AAT14,AAO20&lt;=AAU14),AAO20-AAT14,0))))),0)),0)</f>
        <v>　</v>
      </c>
      <c r="AAU20" s="857"/>
      <c r="AAV20" s="858"/>
      <c r="AAW20" s="856" t="str">
        <f>IFERROR(IF(OR(AAH20="日",AAH20="祝",AAH20=0,AAM20=0),"　",MAX(IF(AND(AAM20&lt;=AAW14,AAO20&gt;AAX14),AAX14-AAW14,IF(AAO20&lt;=AAX14,0,IF(AND(AAM20&gt;AAW14,AAO20&gt;AAX14),AAX14-AAM20,0))),0)),0)</f>
        <v>　</v>
      </c>
      <c r="AAX20" s="857"/>
      <c r="AAY20" s="858"/>
      <c r="AAZ20" s="856" t="str">
        <f>IFERROR(IF(OR(AAH20="日",AAH20="祝",AAH20=0,AAM20=0),"　",MAX(IF(AAM20&gt;AAZ14,AAO20-AAM20,IF(AAM20&lt;=AAZ14,AAO20-AAZ14,0)),0)),0)</f>
        <v>　</v>
      </c>
      <c r="ABA20" s="857"/>
      <c r="ABB20" s="858"/>
      <c r="ABC20" s="962" t="str">
        <f>IFERROR(IF(OR(AAH20="日",AAH20="祝",AAH20=0,AAI20=""),"　",MAX(IF(AND(AAI20&lt;=ABC14,AAK20&gt;ABD14),ABD14-ABC14,IF(AND(AAI20&gt;ABC14,AAK20&lt;=ABD14),AAK20-AAI20,IF(AND(AAI20&lt;=ABC14,AAK20&lt;=ABD14),AAK20-ABC14,IF(AND(AAI20&gt;ABC14,AAK20&gt;ABD14),ABD14-AAI20,0)))),0)),0)</f>
        <v>　</v>
      </c>
      <c r="ABD20" s="963"/>
      <c r="ABE20" s="964"/>
      <c r="ABF20" s="962" t="str">
        <f>IFERROR(IF(OR(AAH20="日",AAH20="祝",AAH20=0,AAM20=0),"　",MAX(IF(AND(AAM20&gt;ABI14,AAO20&gt;ABG14),0,IF(AND(AAM20&lt;=ABI14,AAM20&gt;ABF14,AAO20&gt;ABG14),ABI14-AAM20,IF(AND(AAM20&lt;=ABI14,AAM20&lt;=ABF14,AAO20&gt;ABG14),ABI14-ABF14,IF(AND(AAM20&gt;ABF14,AAO20&lt;=ABG14),AAO20-AAM20,IF(AND(AAM20&lt;=ABF14,AAO20&lt;=ABG14),AAO20-ABF14,0))))),0)),0)</f>
        <v>　</v>
      </c>
      <c r="ABG20" s="963"/>
      <c r="ABH20" s="964"/>
      <c r="ABI20" s="962" t="str">
        <f>IFERROR(IF(OR(AAH20="日",AAH20="祝",AAH20=0,AAM20=0),"　",MAX(IF(AND(AAM20&lt;=ABI14,AAO20&gt;ABJ14),ABJ14-ABI14,IF(AAO20&lt;=ABJ14,0,IF(AND(AAM20&gt;ABI14,AAO20&gt;ABJ14),ABJ14-AAM20,0))),0)),0)</f>
        <v>　</v>
      </c>
      <c r="ABJ20" s="963"/>
      <c r="ABK20" s="964"/>
      <c r="ABL20" s="962" t="str">
        <f t="shared" si="12"/>
        <v>　</v>
      </c>
      <c r="ABM20" s="963"/>
      <c r="ABN20" s="964"/>
      <c r="ABO20" s="859" t="str">
        <f>IF(ABR20="×",TIME(0,0,0),IF(ACB4="非常勤",AAQ20,ABC20))</f>
        <v>　</v>
      </c>
      <c r="ABP20" s="860"/>
      <c r="ABQ20" s="861"/>
      <c r="ABR20" s="352"/>
      <c r="ABS20" s="859" t="str">
        <f>IF(ABV20="×",TIME(0,0,0),IF(ACB4="非常勤",AAT20,ABF20))</f>
        <v>　</v>
      </c>
      <c r="ABT20" s="860"/>
      <c r="ABU20" s="861"/>
      <c r="ABV20" s="352"/>
      <c r="ABW20" s="859" t="str">
        <f>IF(ABZ20="×",TIME(0,0,0),IF(ACB4="非常勤",AAW20,ABI20))</f>
        <v>　</v>
      </c>
      <c r="ABX20" s="860"/>
      <c r="ABY20" s="861"/>
      <c r="ABZ20" s="352"/>
      <c r="ACA20" s="859" t="str">
        <f>IF(ACD20="×",TIME(0,0,0),IF(ACB4="非常勤",AAZ20,ABL20))</f>
        <v>　</v>
      </c>
      <c r="ACB20" s="860"/>
      <c r="ACC20" s="861"/>
      <c r="ACD20" s="352"/>
      <c r="ACE20" s="956"/>
      <c r="ACF20" s="956"/>
      <c r="ACG20" s="862"/>
      <c r="ACH20" s="864"/>
      <c r="ACI20" s="863"/>
      <c r="ACJ20" s="865"/>
      <c r="ACK20" s="866"/>
      <c r="ACL20" s="866"/>
      <c r="ACM20" s="867"/>
      <c r="ACN20" s="377">
        <f>'[3]別表_個別勤務状況（1～20）'!$A$20</f>
        <v>6</v>
      </c>
      <c r="ACO20" s="378" t="str">
        <f>'[3]別表_個別勤務状況（1～20）'!$B$20</f>
        <v>土</v>
      </c>
      <c r="ACP20" s="854"/>
      <c r="ACQ20" s="855"/>
      <c r="ACR20" s="854"/>
      <c r="ACS20" s="855"/>
      <c r="ACT20" s="854"/>
      <c r="ACU20" s="855"/>
      <c r="ACV20" s="854"/>
      <c r="ACW20" s="855"/>
      <c r="ACX20" s="856" t="str">
        <f>IFERROR(IF(OR(ACO20="日",ACO20="祝",ACO20=0,ACP20=""),"　",MAX(IF(AND(ACP20&lt;=ACX14,ACR20&gt;ACY14),ACY14-ACX14,IF(AND(ACP20&gt;ACX14,ACR20&lt;=ACY14),ACR20-ACP20,IF(AND(ACP20&lt;=ACX14,ACR20&lt;=ACY14),ACR20-ACX14,IF(AND(ACP20&gt;ACX14,ACR20&gt;ACY14),ACY14-ACP20,0)))),0)),0)</f>
        <v>　</v>
      </c>
      <c r="ACY20" s="857"/>
      <c r="ACZ20" s="858"/>
      <c r="ADA20" s="856" t="str">
        <f>IFERROR(IF(OR(ACO20="日",ACO20="祝",ACO20=0,ACT20=""),"　",MAX(IF(AND(ACT20&gt;ADD14,ACV20&gt;ADB14),0,IF(AND(ACT20&lt;=ADD14,ACT20&gt;ADA14,ACV20&gt;ADB14),ADD14-ACT20,IF(AND(ACT20&lt;=ADD14,ACT20&lt;=ADA14,ACV20&gt;ADB14),ADD14-ADA14,IF(AND(ACT20&gt;ADA14,ACV20&lt;=ADB14),ACV20-ACT20,IF(AND(ACT20&lt;=ADA14,ACV20&lt;=ADB14),ACV20-ADA14,0))))),0)),0)</f>
        <v>　</v>
      </c>
      <c r="ADB20" s="857"/>
      <c r="ADC20" s="858"/>
      <c r="ADD20" s="856" t="str">
        <f>IFERROR(IF(OR(ACO20="日",ACO20="祝",ACO20=0,ACT20=0),"　",MAX(IF(AND(ACT20&lt;=ADD14,ACV20&gt;ADE14),ADE14-ADD14,IF(ACV20&lt;=ADE14,0,IF(AND(ACT20&gt;ADD14,ACV20&gt;ADE14),ADE14-ACT20,0))),0)),0)</f>
        <v>　</v>
      </c>
      <c r="ADE20" s="857"/>
      <c r="ADF20" s="858"/>
      <c r="ADG20" s="856" t="str">
        <f>IFERROR(IF(OR(ACO20="日",ACO20="祝",ACO20=0,ACT20=0),"　",MAX(IF(ACT20&gt;ADG14,ACV20-ACT20,IF(ACT20&lt;=ADG14,ACV20-ADG14,0)),0)),0)</f>
        <v>　</v>
      </c>
      <c r="ADH20" s="857"/>
      <c r="ADI20" s="858"/>
      <c r="ADJ20" s="962" t="str">
        <f>IFERROR(IF(OR(ACO20="日",ACO20="祝",ACO20=0,ACP20=""),"　",MAX(IF(AND(ACP20&lt;=ADJ14,ACR20&gt;ADK14),ADK14-ADJ14,IF(AND(ACP20&gt;ADJ14,ACR20&lt;=ADK14),ACR20-ACP20,IF(AND(ACP20&lt;=ADJ14,ACR20&lt;=ADK14),ACR20-ADJ14,IF(AND(ACP20&gt;ADJ14,ACR20&gt;ADK14),ADK14-ACP20,0)))),0)),0)</f>
        <v>　</v>
      </c>
      <c r="ADK20" s="963"/>
      <c r="ADL20" s="964"/>
      <c r="ADM20" s="962" t="str">
        <f>IFERROR(IF(OR(ACO20="日",ACO20="祝",ACO20=0,ACT20=0),"　",MAX(IF(AND(ACT20&gt;ADP14,ACV20&gt;ADN14),0,IF(AND(ACT20&lt;=ADP14,ACT20&gt;ADM14,ACV20&gt;ADN14),ADP14-ACT20,IF(AND(ACT20&lt;=ADP14,ACT20&lt;=ADM14,ACV20&gt;ADN14),ADP14-ADM14,IF(AND(ACT20&gt;ADM14,ACV20&lt;=ADN14),ACV20-ACT20,IF(AND(ACT20&lt;=ADM14,ACV20&lt;=ADN14),ACV20-ADM14,0))))),0)),0)</f>
        <v>　</v>
      </c>
      <c r="ADN20" s="963"/>
      <c r="ADO20" s="964"/>
      <c r="ADP20" s="962" t="str">
        <f>IFERROR(IF(OR(ACO20="日",ACO20="祝",ACO20=0,ACT20=0),"　",MAX(IF(AND(ACT20&lt;=ADP14,ACV20&gt;ADQ14),ADQ14-ADP14,IF(ACV20&lt;=ADQ14,0,IF(AND(ACT20&gt;ADP14,ACV20&gt;ADQ14),ADQ14-ACT20,0))),0)),0)</f>
        <v>　</v>
      </c>
      <c r="ADQ20" s="963"/>
      <c r="ADR20" s="964"/>
      <c r="ADS20" s="962" t="str">
        <f t="shared" si="13"/>
        <v>　</v>
      </c>
      <c r="ADT20" s="963"/>
      <c r="ADU20" s="964"/>
      <c r="ADV20" s="859" t="str">
        <f>IF(ADY20="×",TIME(0,0,0),IF(AEI4="非常勤",ACX20,ADJ20))</f>
        <v>　</v>
      </c>
      <c r="ADW20" s="860"/>
      <c r="ADX20" s="861"/>
      <c r="ADY20" s="352"/>
      <c r="ADZ20" s="859" t="str">
        <f>IF(AEC20="×",TIME(0,0,0),IF(AEI4="非常勤",ADA20,ADM20))</f>
        <v>　</v>
      </c>
      <c r="AEA20" s="860"/>
      <c r="AEB20" s="861"/>
      <c r="AEC20" s="352"/>
      <c r="AED20" s="859" t="str">
        <f>IF(AEG20="×",TIME(0,0,0),IF(AEI4="非常勤",ADD20,ADP20))</f>
        <v>　</v>
      </c>
      <c r="AEE20" s="860"/>
      <c r="AEF20" s="861"/>
      <c r="AEG20" s="352"/>
      <c r="AEH20" s="859" t="str">
        <f>IF(AEK20="×",TIME(0,0,0),IF(AEI4="非常勤",ADG20,ADS20))</f>
        <v>　</v>
      </c>
      <c r="AEI20" s="860"/>
      <c r="AEJ20" s="861"/>
      <c r="AEK20" s="352"/>
      <c r="AEL20" s="956"/>
      <c r="AEM20" s="956"/>
      <c r="AEN20" s="862"/>
      <c r="AEO20" s="864"/>
      <c r="AEP20" s="863"/>
      <c r="AEQ20" s="865"/>
      <c r="AER20" s="866"/>
      <c r="AES20" s="866"/>
      <c r="AET20" s="867"/>
      <c r="AEU20" s="377">
        <f>'[3]別表_個別勤務状況（1～20）'!$A$20</f>
        <v>6</v>
      </c>
      <c r="AEV20" s="378" t="str">
        <f>'[3]別表_個別勤務状況（1～20）'!$B$20</f>
        <v>土</v>
      </c>
      <c r="AEW20" s="854"/>
      <c r="AEX20" s="855"/>
      <c r="AEY20" s="854"/>
      <c r="AEZ20" s="855"/>
      <c r="AFA20" s="854"/>
      <c r="AFB20" s="855"/>
      <c r="AFC20" s="854"/>
      <c r="AFD20" s="855"/>
      <c r="AFE20" s="856" t="str">
        <f>IFERROR(IF(OR(AEV20="日",AEV20="祝",AEV20=0,AEW20=""),"　",MAX(IF(AND(AEW20&lt;=AFE14,AEY20&gt;AFF14),AFF14-AFE14,IF(AND(AEW20&gt;AFE14,AEY20&lt;=AFF14),AEY20-AEW20,IF(AND(AEW20&lt;=AFE14,AEY20&lt;=AFF14),AEY20-AFE14,IF(AND(AEW20&gt;AFE14,AEY20&gt;AFF14),AFF14-AEW20,0)))),0)),0)</f>
        <v>　</v>
      </c>
      <c r="AFF20" s="857"/>
      <c r="AFG20" s="858"/>
      <c r="AFH20" s="856" t="str">
        <f>IFERROR(IF(OR(AEV20="日",AEV20="祝",AEV20=0,AFA20=""),"　",MAX(IF(AND(AFA20&gt;AFK14,AFC20&gt;AFI14),0,IF(AND(AFA20&lt;=AFK14,AFA20&gt;AFH14,AFC20&gt;AFI14),AFK14-AFA20,IF(AND(AFA20&lt;=AFK14,AFA20&lt;=AFH14,AFC20&gt;AFI14),AFK14-AFH14,IF(AND(AFA20&gt;AFH14,AFC20&lt;=AFI14),AFC20-AFA20,IF(AND(AFA20&lt;=AFH14,AFC20&lt;=AFI14),AFC20-AFH14,0))))),0)),0)</f>
        <v>　</v>
      </c>
      <c r="AFI20" s="857"/>
      <c r="AFJ20" s="858"/>
      <c r="AFK20" s="856" t="str">
        <f>IFERROR(IF(OR(AEV20="日",AEV20="祝",AEV20=0,AFA20=0),"　",MAX(IF(AND(AFA20&lt;=AFK14,AFC20&gt;AFL14),AFL14-AFK14,IF(AFC20&lt;=AFL14,0,IF(AND(AFA20&gt;AFK14,AFC20&gt;AFL14),AFL14-AFA20,0))),0)),0)</f>
        <v>　</v>
      </c>
      <c r="AFL20" s="857"/>
      <c r="AFM20" s="858"/>
      <c r="AFN20" s="856" t="str">
        <f>IFERROR(IF(OR(AEV20="日",AEV20="祝",AEV20=0,AFA20=0),"　",MAX(IF(AFA20&gt;AFN14,AFC20-AFA20,IF(AFA20&lt;=AFN14,AFC20-AFN14,0)),0)),0)</f>
        <v>　</v>
      </c>
      <c r="AFO20" s="857"/>
      <c r="AFP20" s="858"/>
      <c r="AFQ20" s="962" t="str">
        <f>IFERROR(IF(OR(AEV20="日",AEV20="祝",AEV20=0,AEW20=""),"　",MAX(IF(AND(AEW20&lt;=AFQ14,AEY20&gt;AFR14),AFR14-AFQ14,IF(AND(AEW20&gt;AFQ14,AEY20&lt;=AFR14),AEY20-AEW20,IF(AND(AEW20&lt;=AFQ14,AEY20&lt;=AFR14),AEY20-AFQ14,IF(AND(AEW20&gt;AFQ14,AEY20&gt;AFR14),AFR14-AEW20,0)))),0)),0)</f>
        <v>　</v>
      </c>
      <c r="AFR20" s="963"/>
      <c r="AFS20" s="964"/>
      <c r="AFT20" s="962" t="str">
        <f>IFERROR(IF(OR(AEV20="日",AEV20="祝",AEV20=0,AFA20=0),"　",MAX(IF(AND(AFA20&gt;AFW14,AFC20&gt;AFU14),0,IF(AND(AFA20&lt;=AFW14,AFA20&gt;AFT14,AFC20&gt;AFU14),AFW14-AFA20,IF(AND(AFA20&lt;=AFW14,AFA20&lt;=AFT14,AFC20&gt;AFU14),AFW14-AFT14,IF(AND(AFA20&gt;AFT14,AFC20&lt;=AFU14),AFC20-AFA20,IF(AND(AFA20&lt;=AFT14,AFC20&lt;=AFU14),AFC20-AFT14,0))))),0)),0)</f>
        <v>　</v>
      </c>
      <c r="AFU20" s="963"/>
      <c r="AFV20" s="964"/>
      <c r="AFW20" s="962" t="str">
        <f>IFERROR(IF(OR(AEV20="日",AEV20="祝",AEV20=0,AFA20=0),"　",MAX(IF(AND(AFA20&lt;=AFW14,AFC20&gt;AFX14),AFX14-AFW14,IF(AFC20&lt;=AFX14,0,IF(AND(AFA20&gt;AFW14,AFC20&gt;AFX14),AFX14-AFA20,0))),0)),0)</f>
        <v>　</v>
      </c>
      <c r="AFX20" s="963"/>
      <c r="AFY20" s="964"/>
      <c r="AFZ20" s="962" t="str">
        <f t="shared" si="14"/>
        <v>　</v>
      </c>
      <c r="AGA20" s="963"/>
      <c r="AGB20" s="964"/>
      <c r="AGC20" s="859" t="str">
        <f>IF(AGF20="×",TIME(0,0,0),IF(AGP4="非常勤",AFE20,AFQ20))</f>
        <v>　</v>
      </c>
      <c r="AGD20" s="860"/>
      <c r="AGE20" s="861"/>
      <c r="AGF20" s="352"/>
      <c r="AGG20" s="859" t="str">
        <f>IF(AGJ20="×",TIME(0,0,0),IF(AGP4="非常勤",AFH20,AFT20))</f>
        <v>　</v>
      </c>
      <c r="AGH20" s="860"/>
      <c r="AGI20" s="861"/>
      <c r="AGJ20" s="352"/>
      <c r="AGK20" s="859" t="str">
        <f>IF(AGN20="×",TIME(0,0,0),IF(AGP4="非常勤",AFK20,AFW20))</f>
        <v>　</v>
      </c>
      <c r="AGL20" s="860"/>
      <c r="AGM20" s="861"/>
      <c r="AGN20" s="352"/>
      <c r="AGO20" s="859" t="str">
        <f>IF(AGR20="×",TIME(0,0,0),IF(AGP4="非常勤",AFN20,AFZ20))</f>
        <v>　</v>
      </c>
      <c r="AGP20" s="860"/>
      <c r="AGQ20" s="861"/>
      <c r="AGR20" s="352"/>
      <c r="AGS20" s="956"/>
      <c r="AGT20" s="956"/>
      <c r="AGU20" s="862"/>
      <c r="AGV20" s="864"/>
      <c r="AGW20" s="863"/>
      <c r="AGX20" s="865"/>
      <c r="AGY20" s="866"/>
      <c r="AGZ20" s="866"/>
      <c r="AHA20" s="867"/>
      <c r="AHB20" s="377">
        <f>'[3]別表_個別勤務状況（1～20）'!$A$20</f>
        <v>6</v>
      </c>
      <c r="AHC20" s="378" t="str">
        <f>'[3]別表_個別勤務状況（1～20）'!$B$20</f>
        <v>土</v>
      </c>
      <c r="AHD20" s="854"/>
      <c r="AHE20" s="855"/>
      <c r="AHF20" s="854"/>
      <c r="AHG20" s="855"/>
      <c r="AHH20" s="854"/>
      <c r="AHI20" s="855"/>
      <c r="AHJ20" s="854"/>
      <c r="AHK20" s="855"/>
      <c r="AHL20" s="856" t="str">
        <f>IFERROR(IF(OR(AHC20="日",AHC20="祝",AHC20=0,AHD20=""),"　",MAX(IF(AND(AHD20&lt;=AHL14,AHF20&gt;AHM14),AHM14-AHL14,IF(AND(AHD20&gt;AHL14,AHF20&lt;=AHM14),AHF20-AHD20,IF(AND(AHD20&lt;=AHL14,AHF20&lt;=AHM14),AHF20-AHL14,IF(AND(AHD20&gt;AHL14,AHF20&gt;AHM14),AHM14-AHD20,0)))),0)),0)</f>
        <v>　</v>
      </c>
      <c r="AHM20" s="857"/>
      <c r="AHN20" s="858"/>
      <c r="AHO20" s="856" t="str">
        <f>IFERROR(IF(OR(AHC20="日",AHC20="祝",AHC20=0,AHH20=""),"　",MAX(IF(AND(AHH20&gt;AHR14,AHJ20&gt;AHP14),0,IF(AND(AHH20&lt;=AHR14,AHH20&gt;AHO14,AHJ20&gt;AHP14),AHR14-AHH20,IF(AND(AHH20&lt;=AHR14,AHH20&lt;=AHO14,AHJ20&gt;AHP14),AHR14-AHO14,IF(AND(AHH20&gt;AHO14,AHJ20&lt;=AHP14),AHJ20-AHH20,IF(AND(AHH20&lt;=AHO14,AHJ20&lt;=AHP14),AHJ20-AHO14,0))))),0)),0)</f>
        <v>　</v>
      </c>
      <c r="AHP20" s="857"/>
      <c r="AHQ20" s="858"/>
      <c r="AHR20" s="856" t="str">
        <f>IFERROR(IF(OR(AHC20="日",AHC20="祝",AHC20=0,AHH20=0),"　",MAX(IF(AND(AHH20&lt;=AHR14,AHJ20&gt;AHS14),AHS14-AHR14,IF(AHJ20&lt;=AHS14,0,IF(AND(AHH20&gt;AHR14,AHJ20&gt;AHS14),AHS14-AHH20,0))),0)),0)</f>
        <v>　</v>
      </c>
      <c r="AHS20" s="857"/>
      <c r="AHT20" s="858"/>
      <c r="AHU20" s="856" t="str">
        <f>IFERROR(IF(OR(AHC20="日",AHC20="祝",AHC20=0,AHH20=0),"　",MAX(IF(AHH20&gt;AHU14,AHJ20-AHH20,IF(AHH20&lt;=AHU14,AHJ20-AHU14,0)),0)),0)</f>
        <v>　</v>
      </c>
      <c r="AHV20" s="857"/>
      <c r="AHW20" s="858"/>
      <c r="AHX20" s="962" t="str">
        <f>IFERROR(IF(OR(AHC20="日",AHC20="祝",AHC20=0,AHD20=""),"　",MAX(IF(AND(AHD20&lt;=AHX14,AHF20&gt;AHY14),AHY14-AHX14,IF(AND(AHD20&gt;AHX14,AHF20&lt;=AHY14),AHF20-AHD20,IF(AND(AHD20&lt;=AHX14,AHF20&lt;=AHY14),AHF20-AHX14,IF(AND(AHD20&gt;AHX14,AHF20&gt;AHY14),AHY14-AHD20,0)))),0)),0)</f>
        <v>　</v>
      </c>
      <c r="AHY20" s="963"/>
      <c r="AHZ20" s="964"/>
      <c r="AIA20" s="962" t="str">
        <f>IFERROR(IF(OR(AHC20="日",AHC20="祝",AHC20=0,AHH20=0),"　",MAX(IF(AND(AHH20&gt;AID14,AHJ20&gt;AIB14),0,IF(AND(AHH20&lt;=AID14,AHH20&gt;AIA14,AHJ20&gt;AIB14),AID14-AHH20,IF(AND(AHH20&lt;=AID14,AHH20&lt;=AIA14,AHJ20&gt;AIB14),AID14-AIA14,IF(AND(AHH20&gt;AIA14,AHJ20&lt;=AIB14),AHJ20-AHH20,IF(AND(AHH20&lt;=AIA14,AHJ20&lt;=AIB14),AHJ20-AIA14,0))))),0)),0)</f>
        <v>　</v>
      </c>
      <c r="AIB20" s="963"/>
      <c r="AIC20" s="964"/>
      <c r="AID20" s="962" t="str">
        <f>IFERROR(IF(OR(AHC20="日",AHC20="祝",AHC20=0,AHH20=0),"　",MAX(IF(AND(AHH20&lt;=AID14,AHJ20&gt;AIE14),AIE14-AID14,IF(AHJ20&lt;=AIE14,0,IF(AND(AHH20&gt;AID14,AHJ20&gt;AIE14),AIE14-AHH20,0))),0)),0)</f>
        <v>　</v>
      </c>
      <c r="AIE20" s="963"/>
      <c r="AIF20" s="964"/>
      <c r="AIG20" s="962" t="str">
        <f t="shared" si="15"/>
        <v>　</v>
      </c>
      <c r="AIH20" s="963"/>
      <c r="AII20" s="964"/>
      <c r="AIJ20" s="859" t="str">
        <f>IF(AIM20="×",TIME(0,0,0),IF(AIW4="非常勤",AHL20,AHX20))</f>
        <v>　</v>
      </c>
      <c r="AIK20" s="860"/>
      <c r="AIL20" s="861"/>
      <c r="AIM20" s="352"/>
      <c r="AIN20" s="859" t="str">
        <f>IF(AIQ20="×",TIME(0,0,0),IF(AIW4="非常勤",AHO20,AIA20))</f>
        <v>　</v>
      </c>
      <c r="AIO20" s="860"/>
      <c r="AIP20" s="861"/>
      <c r="AIQ20" s="352"/>
      <c r="AIR20" s="859" t="str">
        <f>IF(AIU20="×",TIME(0,0,0),IF(AIW4="非常勤",AHR20,AID20))</f>
        <v>　</v>
      </c>
      <c r="AIS20" s="860"/>
      <c r="AIT20" s="861"/>
      <c r="AIU20" s="352"/>
      <c r="AIV20" s="859" t="str">
        <f>IF(AIY20="×",TIME(0,0,0),IF(AIW4="非常勤",AHU20,AIG20))</f>
        <v>　</v>
      </c>
      <c r="AIW20" s="860"/>
      <c r="AIX20" s="861"/>
      <c r="AIY20" s="352"/>
      <c r="AIZ20" s="956"/>
      <c r="AJA20" s="956"/>
      <c r="AJB20" s="862"/>
      <c r="AJC20" s="864"/>
      <c r="AJD20" s="863"/>
      <c r="AJE20" s="865"/>
      <c r="AJF20" s="866"/>
      <c r="AJG20" s="866"/>
      <c r="AJH20" s="867"/>
      <c r="AJI20" s="377">
        <f>'[3]別表_個別勤務状況（1～20）'!$A$20</f>
        <v>6</v>
      </c>
      <c r="AJJ20" s="378" t="str">
        <f>'[3]別表_個別勤務状況（1～20）'!$B$20</f>
        <v>土</v>
      </c>
      <c r="AJK20" s="854"/>
      <c r="AJL20" s="855"/>
      <c r="AJM20" s="854"/>
      <c r="AJN20" s="855"/>
      <c r="AJO20" s="854"/>
      <c r="AJP20" s="855"/>
      <c r="AJQ20" s="854"/>
      <c r="AJR20" s="855"/>
      <c r="AJS20" s="856" t="str">
        <f>IFERROR(IF(OR(AJJ20="日",AJJ20="祝",AJJ20=0,AJK20=""),"　",MAX(IF(AND(AJK20&lt;=AJS14,AJM20&gt;AJT14),AJT14-AJS14,IF(AND(AJK20&gt;AJS14,AJM20&lt;=AJT14),AJM20-AJK20,IF(AND(AJK20&lt;=AJS14,AJM20&lt;=AJT14),AJM20-AJS14,IF(AND(AJK20&gt;AJS14,AJM20&gt;AJT14),AJT14-AJK20,0)))),0)),0)</f>
        <v>　</v>
      </c>
      <c r="AJT20" s="857"/>
      <c r="AJU20" s="858"/>
      <c r="AJV20" s="856" t="str">
        <f>IFERROR(IF(OR(AJJ20="日",AJJ20="祝",AJJ20=0,AJO20=""),"　",MAX(IF(AND(AJO20&gt;AJY14,AJQ20&gt;AJW14),0,IF(AND(AJO20&lt;=AJY14,AJO20&gt;AJV14,AJQ20&gt;AJW14),AJY14-AJO20,IF(AND(AJO20&lt;=AJY14,AJO20&lt;=AJV14,AJQ20&gt;AJW14),AJY14-AJV14,IF(AND(AJO20&gt;AJV14,AJQ20&lt;=AJW14),AJQ20-AJO20,IF(AND(AJO20&lt;=AJV14,AJQ20&lt;=AJW14),AJQ20-AJV14,0))))),0)),0)</f>
        <v>　</v>
      </c>
      <c r="AJW20" s="857"/>
      <c r="AJX20" s="858"/>
      <c r="AJY20" s="856" t="str">
        <f>IFERROR(IF(OR(AJJ20="日",AJJ20="祝",AJJ20=0,AJO20=0),"　",MAX(IF(AND(AJO20&lt;=AJY14,AJQ20&gt;AJZ14),AJZ14-AJY14,IF(AJQ20&lt;=AJZ14,0,IF(AND(AJO20&gt;AJY14,AJQ20&gt;AJZ14),AJZ14-AJO20,0))),0)),0)</f>
        <v>　</v>
      </c>
      <c r="AJZ20" s="857"/>
      <c r="AKA20" s="858"/>
      <c r="AKB20" s="856" t="str">
        <f>IFERROR(IF(OR(AJJ20="日",AJJ20="祝",AJJ20=0,AJO20=0),"　",MAX(IF(AJO20&gt;AKB14,AJQ20-AJO20,IF(AJO20&lt;=AKB14,AJQ20-AKB14,0)),0)),0)</f>
        <v>　</v>
      </c>
      <c r="AKC20" s="857"/>
      <c r="AKD20" s="858"/>
      <c r="AKE20" s="962" t="str">
        <f>IFERROR(IF(OR(AJJ20="日",AJJ20="祝",AJJ20=0,AJK20=""),"　",MAX(IF(AND(AJK20&lt;=AKE14,AJM20&gt;AKF14),AKF14-AKE14,IF(AND(AJK20&gt;AKE14,AJM20&lt;=AKF14),AJM20-AJK20,IF(AND(AJK20&lt;=AKE14,AJM20&lt;=AKF14),AJM20-AKE14,IF(AND(AJK20&gt;AKE14,AJM20&gt;AKF14),AKF14-AJK20,0)))),0)),0)</f>
        <v>　</v>
      </c>
      <c r="AKF20" s="963"/>
      <c r="AKG20" s="964"/>
      <c r="AKH20" s="962" t="str">
        <f>IFERROR(IF(OR(AJJ20="日",AJJ20="祝",AJJ20=0,AJO20=0),"　",MAX(IF(AND(AJO20&gt;AKK14,AJQ20&gt;AKI14),0,IF(AND(AJO20&lt;=AKK14,AJO20&gt;AKH14,AJQ20&gt;AKI14),AKK14-AJO20,IF(AND(AJO20&lt;=AKK14,AJO20&lt;=AKH14,AJQ20&gt;AKI14),AKK14-AKH14,IF(AND(AJO20&gt;AKH14,AJQ20&lt;=AKI14),AJQ20-AJO20,IF(AND(AJO20&lt;=AKH14,AJQ20&lt;=AKI14),AJQ20-AKH14,0))))),0)),0)</f>
        <v>　</v>
      </c>
      <c r="AKI20" s="963"/>
      <c r="AKJ20" s="964"/>
      <c r="AKK20" s="962" t="str">
        <f>IFERROR(IF(OR(AJJ20="日",AJJ20="祝",AJJ20=0,AJO20=0),"　",MAX(IF(AND(AJO20&lt;=AKK14,AJQ20&gt;AKL14),AKL14-AKK14,IF(AJQ20&lt;=AKL14,0,IF(AND(AJO20&gt;AKK14,AJQ20&gt;AKL14),AKL14-AJO20,0))),0)),0)</f>
        <v>　</v>
      </c>
      <c r="AKL20" s="963"/>
      <c r="AKM20" s="964"/>
      <c r="AKN20" s="962" t="str">
        <f t="shared" si="16"/>
        <v>　</v>
      </c>
      <c r="AKO20" s="963"/>
      <c r="AKP20" s="964"/>
      <c r="AKQ20" s="859" t="str">
        <f>IF(AKT20="×",TIME(0,0,0),IF(ALD4="非常勤",AJS20,AKE20))</f>
        <v>　</v>
      </c>
      <c r="AKR20" s="860"/>
      <c r="AKS20" s="861"/>
      <c r="AKT20" s="352"/>
      <c r="AKU20" s="859" t="str">
        <f>IF(AKX20="×",TIME(0,0,0),IF(ALD4="非常勤",AJV20,AKH20))</f>
        <v>　</v>
      </c>
      <c r="AKV20" s="860"/>
      <c r="AKW20" s="861"/>
      <c r="AKX20" s="352"/>
      <c r="AKY20" s="859" t="str">
        <f>IF(ALB20="×",TIME(0,0,0),IF(ALD4="非常勤",AJY20,AKK20))</f>
        <v>　</v>
      </c>
      <c r="AKZ20" s="860"/>
      <c r="ALA20" s="861"/>
      <c r="ALB20" s="352"/>
      <c r="ALC20" s="859" t="str">
        <f>IF(ALF20="×",TIME(0,0,0),IF(ALD4="非常勤",AKB20,AKN20))</f>
        <v>　</v>
      </c>
      <c r="ALD20" s="860"/>
      <c r="ALE20" s="861"/>
      <c r="ALF20" s="352"/>
      <c r="ALG20" s="956"/>
      <c r="ALH20" s="956"/>
      <c r="ALI20" s="862"/>
      <c r="ALJ20" s="864"/>
      <c r="ALK20" s="863"/>
      <c r="ALL20" s="865"/>
      <c r="ALM20" s="866"/>
      <c r="ALN20" s="866"/>
      <c r="ALO20" s="867"/>
      <c r="ALP20" s="377">
        <f>'[3]別表_個別勤務状況（1～20）'!$A$20</f>
        <v>6</v>
      </c>
      <c r="ALQ20" s="378" t="str">
        <f>'[3]別表_個別勤務状況（1～20）'!$B$20</f>
        <v>土</v>
      </c>
      <c r="ALR20" s="854"/>
      <c r="ALS20" s="855"/>
      <c r="ALT20" s="854"/>
      <c r="ALU20" s="855"/>
      <c r="ALV20" s="854"/>
      <c r="ALW20" s="855"/>
      <c r="ALX20" s="854"/>
      <c r="ALY20" s="855"/>
      <c r="ALZ20" s="856" t="str">
        <f>IFERROR(IF(OR(ALQ20="日",ALQ20="祝",ALQ20=0,ALR20=""),"　",MAX(IF(AND(ALR20&lt;=ALZ14,ALT20&gt;AMA14),AMA14-ALZ14,IF(AND(ALR20&gt;ALZ14,ALT20&lt;=AMA14),ALT20-ALR20,IF(AND(ALR20&lt;=ALZ14,ALT20&lt;=AMA14),ALT20-ALZ14,IF(AND(ALR20&gt;ALZ14,ALT20&gt;AMA14),AMA14-ALR20,0)))),0)),0)</f>
        <v>　</v>
      </c>
      <c r="AMA20" s="857"/>
      <c r="AMB20" s="858"/>
      <c r="AMC20" s="856" t="str">
        <f>IFERROR(IF(OR(ALQ20="日",ALQ20="祝",ALQ20=0,ALV20=""),"　",MAX(IF(AND(ALV20&gt;AMF14,ALX20&gt;AMD14),0,IF(AND(ALV20&lt;=AMF14,ALV20&gt;AMC14,ALX20&gt;AMD14),AMF14-ALV20,IF(AND(ALV20&lt;=AMF14,ALV20&lt;=AMC14,ALX20&gt;AMD14),AMF14-AMC14,IF(AND(ALV20&gt;AMC14,ALX20&lt;=AMD14),ALX20-ALV20,IF(AND(ALV20&lt;=AMC14,ALX20&lt;=AMD14),ALX20-AMC14,0))))),0)),0)</f>
        <v>　</v>
      </c>
      <c r="AMD20" s="857"/>
      <c r="AME20" s="858"/>
      <c r="AMF20" s="856" t="str">
        <f>IFERROR(IF(OR(ALQ20="日",ALQ20="祝",ALQ20=0,ALV20=0),"　",MAX(IF(AND(ALV20&lt;=AMF14,ALX20&gt;AMG14),AMG14-AMF14,IF(ALX20&lt;=AMG14,0,IF(AND(ALV20&gt;AMF14,ALX20&gt;AMG14),AMG14-ALV20,0))),0)),0)</f>
        <v>　</v>
      </c>
      <c r="AMG20" s="857"/>
      <c r="AMH20" s="858"/>
      <c r="AMI20" s="856" t="str">
        <f>IFERROR(IF(OR(ALQ20="日",ALQ20="祝",ALQ20=0,ALV20=0),"　",MAX(IF(ALV20&gt;AMI14,ALX20-ALV20,IF(ALV20&lt;=AMI14,ALX20-AMI14,0)),0)),0)</f>
        <v>　</v>
      </c>
      <c r="AMJ20" s="857"/>
      <c r="AMK20" s="858"/>
      <c r="AML20" s="962" t="str">
        <f>IFERROR(IF(OR(ALQ20="日",ALQ20="祝",ALQ20=0,ALR20=""),"　",MAX(IF(AND(ALR20&lt;=AML14,ALT20&gt;AMM14),AMM14-AML14,IF(AND(ALR20&gt;AML14,ALT20&lt;=AMM14),ALT20-ALR20,IF(AND(ALR20&lt;=AML14,ALT20&lt;=AMM14),ALT20-AML14,IF(AND(ALR20&gt;AML14,ALT20&gt;AMM14),AMM14-ALR20,0)))),0)),0)</f>
        <v>　</v>
      </c>
      <c r="AMM20" s="963"/>
      <c r="AMN20" s="964"/>
      <c r="AMO20" s="962" t="str">
        <f>IFERROR(IF(OR(ALQ20="日",ALQ20="祝",ALQ20=0,ALV20=0),"　",MAX(IF(AND(ALV20&gt;AMR14,ALX20&gt;AMP14),0,IF(AND(ALV20&lt;=AMR14,ALV20&gt;AMO14,ALX20&gt;AMP14),AMR14-ALV20,IF(AND(ALV20&lt;=AMR14,ALV20&lt;=AMO14,ALX20&gt;AMP14),AMR14-AMO14,IF(AND(ALV20&gt;AMO14,ALX20&lt;=AMP14),ALX20-ALV20,IF(AND(ALV20&lt;=AMO14,ALX20&lt;=AMP14),ALX20-AMO14,0))))),0)),0)</f>
        <v>　</v>
      </c>
      <c r="AMP20" s="963"/>
      <c r="AMQ20" s="964"/>
      <c r="AMR20" s="962" t="str">
        <f>IFERROR(IF(OR(ALQ20="日",ALQ20="祝",ALQ20=0,ALV20=0),"　",MAX(IF(AND(ALV20&lt;=AMR14,ALX20&gt;AMS14),AMS14-AMR14,IF(ALX20&lt;=AMS14,0,IF(AND(ALV20&gt;AMR14,ALX20&gt;AMS14),AMS14-ALV20,0))),0)),0)</f>
        <v>　</v>
      </c>
      <c r="AMS20" s="963"/>
      <c r="AMT20" s="964"/>
      <c r="AMU20" s="962" t="str">
        <f t="shared" si="17"/>
        <v>　</v>
      </c>
      <c r="AMV20" s="963"/>
      <c r="AMW20" s="964"/>
      <c r="AMX20" s="859" t="str">
        <f>IF(ANA20="×",TIME(0,0,0),IF(ANK4="非常勤",ALZ20,AML20))</f>
        <v>　</v>
      </c>
      <c r="AMY20" s="860"/>
      <c r="AMZ20" s="861"/>
      <c r="ANA20" s="352"/>
      <c r="ANB20" s="859" t="str">
        <f>IF(ANE20="×",TIME(0,0,0),IF(ANK4="非常勤",AMC20,AMO20))</f>
        <v>　</v>
      </c>
      <c r="ANC20" s="860"/>
      <c r="AND20" s="861"/>
      <c r="ANE20" s="352"/>
      <c r="ANF20" s="859" t="str">
        <f>IF(ANI20="×",TIME(0,0,0),IF(ANK4="非常勤",AMF20,AMR20))</f>
        <v>　</v>
      </c>
      <c r="ANG20" s="860"/>
      <c r="ANH20" s="861"/>
      <c r="ANI20" s="352"/>
      <c r="ANJ20" s="859" t="str">
        <f>IF(ANM20="×",TIME(0,0,0),IF(ANK4="非常勤",AMI20,AMU20))</f>
        <v>　</v>
      </c>
      <c r="ANK20" s="860"/>
      <c r="ANL20" s="861"/>
      <c r="ANM20" s="352"/>
      <c r="ANN20" s="956"/>
      <c r="ANO20" s="956"/>
      <c r="ANP20" s="862"/>
      <c r="ANQ20" s="864"/>
      <c r="ANR20" s="863"/>
      <c r="ANS20" s="865"/>
      <c r="ANT20" s="866"/>
      <c r="ANU20" s="866"/>
      <c r="ANV20" s="867"/>
      <c r="ANW20" s="377">
        <f>'[3]別表_個別勤務状況（1～20）'!$A$20</f>
        <v>6</v>
      </c>
      <c r="ANX20" s="378" t="str">
        <f>'[3]別表_個別勤務状況（1～20）'!$B$20</f>
        <v>土</v>
      </c>
      <c r="ANY20" s="854"/>
      <c r="ANZ20" s="855"/>
      <c r="AOA20" s="854"/>
      <c r="AOB20" s="855"/>
      <c r="AOC20" s="854"/>
      <c r="AOD20" s="855"/>
      <c r="AOE20" s="854"/>
      <c r="AOF20" s="855"/>
      <c r="AOG20" s="856" t="str">
        <f>IFERROR(IF(OR(ANX20="日",ANX20="祝",ANX20=0,ANY20=""),"　",MAX(IF(AND(ANY20&lt;=AOG14,AOA20&gt;AOH14),AOH14-AOG14,IF(AND(ANY20&gt;AOG14,AOA20&lt;=AOH14),AOA20-ANY20,IF(AND(ANY20&lt;=AOG14,AOA20&lt;=AOH14),AOA20-AOG14,IF(AND(ANY20&gt;AOG14,AOA20&gt;AOH14),AOH14-ANY20,0)))),0)),0)</f>
        <v>　</v>
      </c>
      <c r="AOH20" s="857"/>
      <c r="AOI20" s="858"/>
      <c r="AOJ20" s="856" t="str">
        <f>IFERROR(IF(OR(ANX20="日",ANX20="祝",ANX20=0,AOC20=""),"　",MAX(IF(AND(AOC20&gt;AOM14,AOE20&gt;AOK14),0,IF(AND(AOC20&lt;=AOM14,AOC20&gt;AOJ14,AOE20&gt;AOK14),AOM14-AOC20,IF(AND(AOC20&lt;=AOM14,AOC20&lt;=AOJ14,AOE20&gt;AOK14),AOM14-AOJ14,IF(AND(AOC20&gt;AOJ14,AOE20&lt;=AOK14),AOE20-AOC20,IF(AND(AOC20&lt;=AOJ14,AOE20&lt;=AOK14),AOE20-AOJ14,0))))),0)),0)</f>
        <v>　</v>
      </c>
      <c r="AOK20" s="857"/>
      <c r="AOL20" s="858"/>
      <c r="AOM20" s="856" t="str">
        <f>IFERROR(IF(OR(ANX20="日",ANX20="祝",ANX20=0,AOC20=0),"　",MAX(IF(AND(AOC20&lt;=AOM14,AOE20&gt;AON14),AON14-AOM14,IF(AOE20&lt;=AON14,0,IF(AND(AOC20&gt;AOM14,AOE20&gt;AON14),AON14-AOC20,0))),0)),0)</f>
        <v>　</v>
      </c>
      <c r="AON20" s="857"/>
      <c r="AOO20" s="858"/>
      <c r="AOP20" s="856" t="str">
        <f>IFERROR(IF(OR(ANX20="日",ANX20="祝",ANX20=0,AOC20=0),"　",MAX(IF(AOC20&gt;AOP14,AOE20-AOC20,IF(AOC20&lt;=AOP14,AOE20-AOP14,0)),0)),0)</f>
        <v>　</v>
      </c>
      <c r="AOQ20" s="857"/>
      <c r="AOR20" s="858"/>
      <c r="AOS20" s="962" t="str">
        <f>IFERROR(IF(OR(ANX20="日",ANX20="祝",ANX20=0,ANY20=""),"　",MAX(IF(AND(ANY20&lt;=AOS14,AOA20&gt;AOT14),AOT14-AOS14,IF(AND(ANY20&gt;AOS14,AOA20&lt;=AOT14),AOA20-ANY20,IF(AND(ANY20&lt;=AOS14,AOA20&lt;=AOT14),AOA20-AOS14,IF(AND(ANY20&gt;AOS14,AOA20&gt;AOT14),AOT14-ANY20,0)))),0)),0)</f>
        <v>　</v>
      </c>
      <c r="AOT20" s="963"/>
      <c r="AOU20" s="964"/>
      <c r="AOV20" s="962" t="str">
        <f>IFERROR(IF(OR(ANX20="日",ANX20="祝",ANX20=0,AOC20=0),"　",MAX(IF(AND(AOC20&gt;AOY14,AOE20&gt;AOW14),0,IF(AND(AOC20&lt;=AOY14,AOC20&gt;AOV14,AOE20&gt;AOW14),AOY14-AOC20,IF(AND(AOC20&lt;=AOY14,AOC20&lt;=AOV14,AOE20&gt;AOW14),AOY14-AOV14,IF(AND(AOC20&gt;AOV14,AOE20&lt;=AOW14),AOE20-AOC20,IF(AND(AOC20&lt;=AOV14,AOE20&lt;=AOW14),AOE20-AOV14,0))))),0)),0)</f>
        <v>　</v>
      </c>
      <c r="AOW20" s="963"/>
      <c r="AOX20" s="964"/>
      <c r="AOY20" s="962" t="str">
        <f>IFERROR(IF(OR(ANX20="日",ANX20="祝",ANX20=0,AOC20=0),"　",MAX(IF(AND(AOC20&lt;=AOY14,AOE20&gt;AOZ14),AOZ14-AOY14,IF(AOE20&lt;=AOZ14,0,IF(AND(AOC20&gt;AOY14,AOE20&gt;AOZ14),AOZ14-AOC20,0))),0)),0)</f>
        <v>　</v>
      </c>
      <c r="AOZ20" s="963"/>
      <c r="APA20" s="964"/>
      <c r="APB20" s="962" t="str">
        <f t="shared" si="18"/>
        <v>　</v>
      </c>
      <c r="APC20" s="963"/>
      <c r="APD20" s="964"/>
      <c r="APE20" s="859" t="str">
        <f>IF(APH20="×",TIME(0,0,0),IF(APR4="非常勤",AOG20,AOS20))</f>
        <v>　</v>
      </c>
      <c r="APF20" s="860"/>
      <c r="APG20" s="861"/>
      <c r="APH20" s="352"/>
      <c r="API20" s="859" t="str">
        <f>IF(APL20="×",TIME(0,0,0),IF(APR4="非常勤",AOJ20,AOV20))</f>
        <v>　</v>
      </c>
      <c r="APJ20" s="860"/>
      <c r="APK20" s="861"/>
      <c r="APL20" s="352"/>
      <c r="APM20" s="859" t="str">
        <f>IF(APP20="×",TIME(0,0,0),IF(APR4="非常勤",AOM20,AOY20))</f>
        <v>　</v>
      </c>
      <c r="APN20" s="860"/>
      <c r="APO20" s="861"/>
      <c r="APP20" s="352"/>
      <c r="APQ20" s="859" t="str">
        <f>IF(APT20="×",TIME(0,0,0),IF(APR4="非常勤",AOP20,APB20))</f>
        <v>　</v>
      </c>
      <c r="APR20" s="860"/>
      <c r="APS20" s="861"/>
      <c r="APT20" s="352"/>
      <c r="APU20" s="956"/>
      <c r="APV20" s="956"/>
      <c r="APW20" s="862"/>
      <c r="APX20" s="864"/>
      <c r="APY20" s="863"/>
      <c r="APZ20" s="865"/>
      <c r="AQA20" s="866"/>
      <c r="AQB20" s="866"/>
      <c r="AQC20" s="867"/>
      <c r="AQD20" s="377">
        <f>'[3]別表_個別勤務状況（1～20）'!$A$20</f>
        <v>6</v>
      </c>
      <c r="AQE20" s="378" t="str">
        <f>'[3]別表_個別勤務状況（1～20）'!$B$20</f>
        <v>土</v>
      </c>
      <c r="AQF20" s="854"/>
      <c r="AQG20" s="855"/>
      <c r="AQH20" s="854"/>
      <c r="AQI20" s="855"/>
      <c r="AQJ20" s="854"/>
      <c r="AQK20" s="855"/>
      <c r="AQL20" s="854"/>
      <c r="AQM20" s="855"/>
      <c r="AQN20" s="856" t="str">
        <f>IFERROR(IF(OR(AQE20="日",AQE20="祝",AQE20=0,AQF20=""),"　",MAX(IF(AND(AQF20&lt;=AQN14,AQH20&gt;AQO14),AQO14-AQN14,IF(AND(AQF20&gt;AQN14,AQH20&lt;=AQO14),AQH20-AQF20,IF(AND(AQF20&lt;=AQN14,AQH20&lt;=AQO14),AQH20-AQN14,IF(AND(AQF20&gt;AQN14,AQH20&gt;AQO14),AQO14-AQF20,0)))),0)),0)</f>
        <v>　</v>
      </c>
      <c r="AQO20" s="857"/>
      <c r="AQP20" s="858"/>
      <c r="AQQ20" s="856" t="str">
        <f>IFERROR(IF(OR(AQE20="日",AQE20="祝",AQE20=0,AQJ20=""),"　",MAX(IF(AND(AQJ20&gt;AQT14,AQL20&gt;AQR14),0,IF(AND(AQJ20&lt;=AQT14,AQJ20&gt;AQQ14,AQL20&gt;AQR14),AQT14-AQJ20,IF(AND(AQJ20&lt;=AQT14,AQJ20&lt;=AQQ14,AQL20&gt;AQR14),AQT14-AQQ14,IF(AND(AQJ20&gt;AQQ14,AQL20&lt;=AQR14),AQL20-AQJ20,IF(AND(AQJ20&lt;=AQQ14,AQL20&lt;=AQR14),AQL20-AQQ14,0))))),0)),0)</f>
        <v>　</v>
      </c>
      <c r="AQR20" s="857"/>
      <c r="AQS20" s="858"/>
      <c r="AQT20" s="856" t="str">
        <f>IFERROR(IF(OR(AQE20="日",AQE20="祝",AQE20=0,AQJ20=0),"　",MAX(IF(AND(AQJ20&lt;=AQT14,AQL20&gt;AQU14),AQU14-AQT14,IF(AQL20&lt;=AQU14,0,IF(AND(AQJ20&gt;AQT14,AQL20&gt;AQU14),AQU14-AQJ20,0))),0)),0)</f>
        <v>　</v>
      </c>
      <c r="AQU20" s="857"/>
      <c r="AQV20" s="858"/>
      <c r="AQW20" s="856" t="str">
        <f>IFERROR(IF(OR(AQE20="日",AQE20="祝",AQE20=0,AQJ20=0),"　",MAX(IF(AQJ20&gt;AQW14,AQL20-AQJ20,IF(AQJ20&lt;=AQW14,AQL20-AQW14,0)),0)),0)</f>
        <v>　</v>
      </c>
      <c r="AQX20" s="857"/>
      <c r="AQY20" s="858"/>
      <c r="AQZ20" s="962" t="str">
        <f>IFERROR(IF(OR(AQE20="日",AQE20="祝",AQE20=0,AQF20=""),"　",MAX(IF(AND(AQF20&lt;=AQZ14,AQH20&gt;ARA14),ARA14-AQZ14,IF(AND(AQF20&gt;AQZ14,AQH20&lt;=ARA14),AQH20-AQF20,IF(AND(AQF20&lt;=AQZ14,AQH20&lt;=ARA14),AQH20-AQZ14,IF(AND(AQF20&gt;AQZ14,AQH20&gt;ARA14),ARA14-AQF20,0)))),0)),0)</f>
        <v>　</v>
      </c>
      <c r="ARA20" s="963"/>
      <c r="ARB20" s="964"/>
      <c r="ARC20" s="962" t="str">
        <f>IFERROR(IF(OR(AQE20="日",AQE20="祝",AQE20=0,AQJ20=0),"　",MAX(IF(AND(AQJ20&gt;ARF14,AQL20&gt;ARD14),0,IF(AND(AQJ20&lt;=ARF14,AQJ20&gt;ARC14,AQL20&gt;ARD14),ARF14-AQJ20,IF(AND(AQJ20&lt;=ARF14,AQJ20&lt;=ARC14,AQL20&gt;ARD14),ARF14-ARC14,IF(AND(AQJ20&gt;ARC14,AQL20&lt;=ARD14),AQL20-AQJ20,IF(AND(AQJ20&lt;=ARC14,AQL20&lt;=ARD14),AQL20-ARC14,0))))),0)),0)</f>
        <v>　</v>
      </c>
      <c r="ARD20" s="963"/>
      <c r="ARE20" s="964"/>
      <c r="ARF20" s="962" t="str">
        <f>IFERROR(IF(OR(AQE20="日",AQE20="祝",AQE20=0,AQJ20=0),"　",MAX(IF(AND(AQJ20&lt;=ARF14,AQL20&gt;ARG14),ARG14-ARF14,IF(AQL20&lt;=ARG14,0,IF(AND(AQJ20&gt;ARF14,AQL20&gt;ARG14),ARG14-AQJ20,0))),0)),0)</f>
        <v>　</v>
      </c>
      <c r="ARG20" s="963"/>
      <c r="ARH20" s="964"/>
      <c r="ARI20" s="962" t="str">
        <f t="shared" si="19"/>
        <v>　</v>
      </c>
      <c r="ARJ20" s="963"/>
      <c r="ARK20" s="964"/>
      <c r="ARL20" s="859" t="str">
        <f>IF(ARO20="×",TIME(0,0,0),IF(ARY4="非常勤",AQN20,AQZ20))</f>
        <v>　</v>
      </c>
      <c r="ARM20" s="860"/>
      <c r="ARN20" s="861"/>
      <c r="ARO20" s="352"/>
      <c r="ARP20" s="859" t="str">
        <f>IF(ARS20="×",TIME(0,0,0),IF(ARY4="非常勤",AQQ20,ARC20))</f>
        <v>　</v>
      </c>
      <c r="ARQ20" s="860"/>
      <c r="ARR20" s="861"/>
      <c r="ARS20" s="352"/>
      <c r="ART20" s="859" t="str">
        <f>IF(ARW20="×",TIME(0,0,0),IF(ARY4="非常勤",AQT20,ARF20))</f>
        <v>　</v>
      </c>
      <c r="ARU20" s="860"/>
      <c r="ARV20" s="861"/>
      <c r="ARW20" s="352"/>
      <c r="ARX20" s="859" t="str">
        <f>IF(ASA20="×",TIME(0,0,0),IF(ARY4="非常勤",AQW20,ARI20))</f>
        <v>　</v>
      </c>
      <c r="ARY20" s="860"/>
      <c r="ARZ20" s="861"/>
      <c r="ASA20" s="352"/>
      <c r="ASB20" s="956"/>
      <c r="ASC20" s="956"/>
      <c r="ASD20" s="862"/>
      <c r="ASE20" s="864"/>
      <c r="ASF20" s="863"/>
      <c r="ASG20" s="865"/>
      <c r="ASH20" s="866"/>
      <c r="ASI20" s="866"/>
      <c r="ASJ20" s="867"/>
    </row>
    <row r="21" spans="1:1180" ht="15" customHeight="1">
      <c r="A21" s="377">
        <f>'別表_個別勤務状況（1～20）'!$A$21</f>
        <v>7</v>
      </c>
      <c r="B21" s="378" t="str">
        <f>'別表_個別勤務状況（1～20）'!$B$21</f>
        <v>火</v>
      </c>
      <c r="C21" s="797"/>
      <c r="D21" s="797"/>
      <c r="E21" s="797"/>
      <c r="F21" s="797"/>
      <c r="G21" s="797"/>
      <c r="H21" s="797"/>
      <c r="I21" s="797"/>
      <c r="J21" s="797"/>
      <c r="K21" s="856" t="str">
        <f>IFERROR(IF(OR(B21="日",B21="祝",B21=0,C21=""),"　",MAX(IF(AND(C21&lt;=K14,E21&gt;L14),L14-K14,IF(AND(C21&gt;K14,E21&lt;=L14),E21-C21,IF(AND(C21&lt;=K14,E21&lt;=L14),E21-K14,IF(AND(C21&gt;K14,E21&gt;L14),L14-C21,0)))),0)),0)</f>
        <v>　</v>
      </c>
      <c r="L21" s="857"/>
      <c r="M21" s="858"/>
      <c r="N21" s="856" t="str">
        <f>IFERROR(IF(OR(B21="日",B21="祝",B21=0,G21=""),"　",MAX(IF(AND(G21&gt;Q14,I21&gt;O14),0,IF(AND(G21&lt;=Q14,G21&gt;N14,I21&gt;O14),Q14-G21,IF(AND(G21&lt;=Q14,G21&lt;=N14,I21&gt;O14),Q14-N14,IF(AND(G21&gt;N14,I21&lt;=O14),I21-G21,IF(AND(G21&lt;=N14,I21&lt;=O14),I21-N14,0))))),0)),0)</f>
        <v>　</v>
      </c>
      <c r="O21" s="857"/>
      <c r="P21" s="858"/>
      <c r="Q21" s="856" t="str">
        <f>IFERROR(IF(OR(B21="日",B21="祝",B21=0,G21=0),"　",MAX(IF(AND(G21&lt;=Q14,I21&gt;R14),R14-Q14,IF(I21&lt;=R14,0,IF(AND(G21&gt;Q14,I21&gt;R14),R14-G21,0))),0)),0)</f>
        <v>　</v>
      </c>
      <c r="R21" s="857"/>
      <c r="S21" s="858"/>
      <c r="T21" s="856" t="str">
        <f>IFERROR(IF(OR(B21="日",B21="祝",B21=0,G21=0),"　",MAX(IF(G21&gt;T14,I21-G21,IF(G21&lt;=T14,I21-T14,0)),0)),0)</f>
        <v>　</v>
      </c>
      <c r="U21" s="857"/>
      <c r="V21" s="858"/>
      <c r="W21" s="972" t="str">
        <f>IFERROR(IF(OR(B21="日",B21="祝",B21=0,C21=""),"　",MAX(IF(AND(C21&lt;=W14,E21&gt;X14),X14-W14,IF(AND(C21&gt;W14,E21&lt;=X14),E21-C21,IF(AND(C21&lt;=W14,E21&lt;=X14),E21-W14,IF(AND(C21&gt;W14,E21&gt;X14),X14-C21,0)))),0)),0)</f>
        <v>　</v>
      </c>
      <c r="X21" s="973"/>
      <c r="Y21" s="973"/>
      <c r="Z21" s="972" t="str">
        <f>IFERROR(IF(OR(B21="日",B21="祝",B21=0,G21=0),"　",MAX(IF(AND(G21&gt;AC14,I21&gt;AA14),0,IF(AND(G21&lt;=AC14,G21&gt;Z14,I21&gt;AA14),AC14-G21,IF(AND(G21&lt;=AC14,G21&lt;=Z14,I21&gt;AA14),AC14-Z14,IF(AND(G21&gt;Z14,I21&lt;=AA14),I21-G21,IF(AND(G21&lt;=Z14,I21&lt;=AA14),I21-Z14,0))))),0)),0)</f>
        <v>　</v>
      </c>
      <c r="AA21" s="972"/>
      <c r="AB21" s="972"/>
      <c r="AC21" s="972" t="str">
        <f>IFERROR(IF(OR(B21="日",B21="祝",B21=0,G21=0),"　",MAX(IF(AND(G21&lt;=AC14,I21&gt;AD14),AD14-AC14,IF(I21&lt;=AD14,0,IF(AND(G21&gt;AC14,I21&gt;AD14),AD14-G21,0))),0)),0)</f>
        <v>　</v>
      </c>
      <c r="AD21" s="973"/>
      <c r="AE21" s="973"/>
      <c r="AF21" s="972" t="str">
        <f t="shared" si="0"/>
        <v>　</v>
      </c>
      <c r="AG21" s="973"/>
      <c r="AH21" s="973"/>
      <c r="AI21" s="954" t="str">
        <f>IF(AL21="×",TIME(0,0,0),IF(AV4="非常勤",K21,W21))</f>
        <v>　</v>
      </c>
      <c r="AJ21" s="885"/>
      <c r="AK21" s="885"/>
      <c r="AL21" s="352"/>
      <c r="AM21" s="954" t="str">
        <f>IF(AP21="×",TIME(0,0,0),IF(AV4="非常勤",N21,Z21))</f>
        <v>　</v>
      </c>
      <c r="AN21" s="885"/>
      <c r="AO21" s="885"/>
      <c r="AP21" s="352"/>
      <c r="AQ21" s="954" t="str">
        <f>IF(AT21="×",TIME(0,0,0),IF(AV4="非常勤",Q21,AC21))</f>
        <v>　</v>
      </c>
      <c r="AR21" s="885"/>
      <c r="AS21" s="885"/>
      <c r="AT21" s="352"/>
      <c r="AU21" s="954" t="str">
        <f>IF(AX21="×",TIME(0,0,0),IF(AV4="非常勤",T21,AF21))</f>
        <v>　</v>
      </c>
      <c r="AV21" s="885"/>
      <c r="AW21" s="955"/>
      <c r="AX21" s="352"/>
      <c r="AY21" s="956"/>
      <c r="AZ21" s="956"/>
      <c r="BA21" s="862"/>
      <c r="BB21" s="864"/>
      <c r="BC21" s="863"/>
      <c r="BD21" s="865"/>
      <c r="BE21" s="866"/>
      <c r="BF21" s="866"/>
      <c r="BG21" s="867"/>
      <c r="BH21" s="377">
        <f>'別表_個別勤務状況（1～20）'!$A$21</f>
        <v>7</v>
      </c>
      <c r="BI21" s="378" t="str">
        <f>'別表_個別勤務状況（1～20）'!$B$21</f>
        <v>火</v>
      </c>
      <c r="BJ21" s="797"/>
      <c r="BK21" s="797"/>
      <c r="BL21" s="797"/>
      <c r="BM21" s="797"/>
      <c r="BN21" s="797"/>
      <c r="BO21" s="797"/>
      <c r="BP21" s="797"/>
      <c r="BQ21" s="797"/>
      <c r="BR21" s="856" t="str">
        <f>IFERROR(IF(OR(BI21="日",BI21="祝",BI21=0,BJ21=""),"　",MAX(IF(AND(BJ21&lt;=BR14,BL21&gt;BS14),BS14-BR14,IF(AND(BJ21&gt;BR14,BL21&lt;=BS14),BL21-BJ21,IF(AND(BJ21&lt;=BR14,BL21&lt;=BS14),BL21-BR14,IF(AND(BJ21&gt;BR14,BL21&gt;BS14),BS14-BJ21,0)))),0)),0)</f>
        <v>　</v>
      </c>
      <c r="BS21" s="857"/>
      <c r="BT21" s="858"/>
      <c r="BU21" s="856" t="str">
        <f>IFERROR(IF(OR(BI21="日",BI21="祝",BI21=0,BN21=""),"　",MAX(IF(AND(BN21&gt;BX14,BP21&gt;BV14),0,IF(AND(BN21&lt;=BX14,BN21&gt;BU14,BP21&gt;BV14),BX14-BN21,IF(AND(BN21&lt;=BX14,BN21&lt;=BU14,BP21&gt;BV14),BX14-BU14,IF(AND(BN21&gt;BU14,BP21&lt;=BV14),BP21-BN21,IF(AND(BN21&lt;=BU14,BP21&lt;=BV14),BP21-BU14,0))))),0)),0)</f>
        <v>　</v>
      </c>
      <c r="BV21" s="857"/>
      <c r="BW21" s="858"/>
      <c r="BX21" s="856" t="str">
        <f>IFERROR(IF(OR(BI21="日",BI21="祝",BI21=0,BN21=0),"　",MAX(IF(AND(BN21&lt;=BX14,BP21&gt;BY14),BY14-BX14,IF(BP21&lt;=BY14,0,IF(AND(BN21&gt;BX14,BP21&gt;BY14),BY14-BN21,0))),0)),0)</f>
        <v>　</v>
      </c>
      <c r="BY21" s="857"/>
      <c r="BZ21" s="858"/>
      <c r="CA21" s="856" t="str">
        <f>IFERROR(IF(OR(BI21="日",BI21="祝",BI21=0,BN21=0),"　",MAX(IF(BN21&gt;CA14,BP21-BN21,IF(BN21&lt;=CA14,BP21-CA14,0)),0)),0)</f>
        <v>　</v>
      </c>
      <c r="CB21" s="857"/>
      <c r="CC21" s="858"/>
      <c r="CD21" s="972" t="str">
        <f>IFERROR(IF(OR(BI21="日",BI21="祝",BI21=0,BJ21=""),"　",MAX(IF(AND(BJ21&lt;=CD14,BL21&gt;CE14),CE14-CD14,IF(AND(BJ21&gt;CD14,BL21&lt;=CE14),BL21-BJ21,IF(AND(BJ21&lt;=CD14,BL21&lt;=CE14),BL21-CD14,IF(AND(BJ21&gt;CD14,BL21&gt;CE14),CE14-BJ21,0)))),0)),0)</f>
        <v>　</v>
      </c>
      <c r="CE21" s="973"/>
      <c r="CF21" s="973"/>
      <c r="CG21" s="972" t="str">
        <f>IFERROR(IF(OR(BI21="日",BI21="祝",BI21=0,BN21=0),"　",MAX(IF(AND(BN21&gt;CJ14,BP21&gt;CH14),0,IF(AND(BN21&lt;=CJ14,BN21&gt;CG14,BP21&gt;CH14),CJ14-BN21,IF(AND(BN21&lt;=CJ14,BN21&lt;=CG14,BP21&gt;CH14),CJ14-CG14,IF(AND(BN21&gt;CG14,BP21&lt;=CH14),BP21-BN21,IF(AND(BN21&lt;=CG14,BP21&lt;=CH14),BP21-CG14,0))))),0)),0)</f>
        <v>　</v>
      </c>
      <c r="CH21" s="972"/>
      <c r="CI21" s="972"/>
      <c r="CJ21" s="972" t="str">
        <f>IFERROR(IF(OR(BI21="日",BI21="祝",BI21=0,BN21=0),"　",MAX(IF(AND(BN21&lt;=CJ14,BP21&gt;CK14),CK14-CJ14,IF(BP21&lt;=CK14,0,IF(AND(BN21&gt;CJ14,BP21&gt;CK14),CK14-BN21,0))),0)),0)</f>
        <v>　</v>
      </c>
      <c r="CK21" s="973"/>
      <c r="CL21" s="973"/>
      <c r="CM21" s="972" t="str">
        <f t="shared" si="1"/>
        <v>　</v>
      </c>
      <c r="CN21" s="973"/>
      <c r="CO21" s="973"/>
      <c r="CP21" s="954" t="str">
        <f>IF(CS21="×",TIME(0,0,0),IF(DC4="非常勤",BR21,CD21))</f>
        <v>　</v>
      </c>
      <c r="CQ21" s="885"/>
      <c r="CR21" s="885"/>
      <c r="CS21" s="352"/>
      <c r="CT21" s="954" t="str">
        <f>IF(CW21="×",TIME(0,0,0),IF(DC4="非常勤",BU21,CG21))</f>
        <v>　</v>
      </c>
      <c r="CU21" s="885"/>
      <c r="CV21" s="885"/>
      <c r="CW21" s="352"/>
      <c r="CX21" s="954" t="str">
        <f>IF(DA21="×",TIME(0,0,0),IF(DC4="非常勤",BX21,CJ21))</f>
        <v>　</v>
      </c>
      <c r="CY21" s="885"/>
      <c r="CZ21" s="885"/>
      <c r="DA21" s="352"/>
      <c r="DB21" s="954" t="str">
        <f>IF(DE21="×",TIME(0,0,0),IF(DC4="非常勤",CA21,CM21))</f>
        <v>　</v>
      </c>
      <c r="DC21" s="885"/>
      <c r="DD21" s="955"/>
      <c r="DE21" s="352"/>
      <c r="DF21" s="956"/>
      <c r="DG21" s="956"/>
      <c r="DH21" s="862"/>
      <c r="DI21" s="864"/>
      <c r="DJ21" s="863"/>
      <c r="DK21" s="865"/>
      <c r="DL21" s="866"/>
      <c r="DM21" s="866"/>
      <c r="DN21" s="867"/>
      <c r="DO21" s="377">
        <f>'別表_個別勤務状況（1～20）'!$A$21</f>
        <v>7</v>
      </c>
      <c r="DP21" s="378" t="str">
        <f>'別表_個別勤務状況（1～20）'!$B$21</f>
        <v>火</v>
      </c>
      <c r="DQ21" s="797"/>
      <c r="DR21" s="797"/>
      <c r="DS21" s="797"/>
      <c r="DT21" s="797"/>
      <c r="DU21" s="797"/>
      <c r="DV21" s="797"/>
      <c r="DW21" s="797"/>
      <c r="DX21" s="797"/>
      <c r="DY21" s="856" t="str">
        <f>IFERROR(IF(OR(DP21="日",DP21="祝",DP21=0,DQ21=""),"　",MAX(IF(AND(DQ21&lt;=DY14,DS21&gt;DZ14),DZ14-DY14,IF(AND(DQ21&gt;DY14,DS21&lt;=DZ14),DS21-DQ21,IF(AND(DQ21&lt;=DY14,DS21&lt;=DZ14),DS21-DY14,IF(AND(DQ21&gt;DY14,DS21&gt;DZ14),DZ14-DQ21,0)))),0)),0)</f>
        <v>　</v>
      </c>
      <c r="DZ21" s="857"/>
      <c r="EA21" s="858"/>
      <c r="EB21" s="856" t="str">
        <f>IFERROR(IF(OR(DP21="日",DP21="祝",DP21=0,DU21=""),"　",MAX(IF(AND(DU21&gt;EE14,DW21&gt;EC14),0,IF(AND(DU21&lt;=EE14,DU21&gt;EB14,DW21&gt;EC14),EE14-DU21,IF(AND(DU21&lt;=EE14,DU21&lt;=EB14,DW21&gt;EC14),EE14-EB14,IF(AND(DU21&gt;EB14,DW21&lt;=EC14),DW21-DU21,IF(AND(DU21&lt;=EB14,DW21&lt;=EC14),DW21-EB14,0))))),0)),0)</f>
        <v>　</v>
      </c>
      <c r="EC21" s="857"/>
      <c r="ED21" s="858"/>
      <c r="EE21" s="856" t="str">
        <f>IFERROR(IF(OR(DP21="日",DP21="祝",DP21=0,DU21=0),"　",MAX(IF(AND(DU21&lt;=EE14,DW21&gt;EF14),EF14-EE14,IF(DW21&lt;=EF14,0,IF(AND(DU21&gt;EE14,DW21&gt;EF14),EF14-DU21,0))),0)),0)</f>
        <v>　</v>
      </c>
      <c r="EF21" s="857"/>
      <c r="EG21" s="858"/>
      <c r="EH21" s="856" t="str">
        <f>IFERROR(IF(OR(DP21="日",DP21="祝",DP21=0,DU21=0),"　",MAX(IF(DU21&gt;EH14,DW21-DU21,IF(DU21&lt;=EH14,DW21-EH14,0)),0)),0)</f>
        <v>　</v>
      </c>
      <c r="EI21" s="857"/>
      <c r="EJ21" s="858"/>
      <c r="EK21" s="972" t="str">
        <f>IFERROR(IF(OR(DP21="日",DP21="祝",DP21=0,DQ21=""),"　",MAX(IF(AND(DQ21&lt;=EK14,DS21&gt;EL14),EL14-EK14,IF(AND(DQ21&gt;EK14,DS21&lt;=EL14),DS21-DQ21,IF(AND(DQ21&lt;=EK14,DS21&lt;=EL14),DS21-EK14,IF(AND(DQ21&gt;EK14,DS21&gt;EL14),EL14-DQ21,0)))),0)),0)</f>
        <v>　</v>
      </c>
      <c r="EL21" s="973"/>
      <c r="EM21" s="973"/>
      <c r="EN21" s="972" t="str">
        <f>IFERROR(IF(OR(DP21="日",DP21="祝",DP21=0,DU21=0),"　",MAX(IF(AND(DU21&gt;EQ14,DW21&gt;EO14),0,IF(AND(DU21&lt;=EQ14,DU21&gt;EN14,DW21&gt;EO14),EQ14-DU21,IF(AND(DU21&lt;=EQ14,DU21&lt;=EN14,DW21&gt;EO14),EQ14-EN14,IF(AND(DU21&gt;EN14,DW21&lt;=EO14),DW21-DU21,IF(AND(DU21&lt;=EN14,DW21&lt;=EO14),DW21-EN14,0))))),0)),0)</f>
        <v>　</v>
      </c>
      <c r="EO21" s="972"/>
      <c r="EP21" s="972"/>
      <c r="EQ21" s="972" t="str">
        <f>IFERROR(IF(OR(DP21="日",DP21="祝",DP21=0,DU21=0),"　",MAX(IF(AND(DU21&lt;=EQ14,DW21&gt;ER14),ER14-EQ14,IF(DW21&lt;=ER14,0,IF(AND(DU21&gt;EQ14,DW21&gt;ER14),ER14-DU21,0))),0)),0)</f>
        <v>　</v>
      </c>
      <c r="ER21" s="973"/>
      <c r="ES21" s="973"/>
      <c r="ET21" s="972" t="str">
        <f t="shared" si="2"/>
        <v>　</v>
      </c>
      <c r="EU21" s="973"/>
      <c r="EV21" s="973"/>
      <c r="EW21" s="954" t="str">
        <f>IF(EZ21="×",TIME(0,0,0),IF(FJ4="非常勤",DY21,EK21))</f>
        <v>　</v>
      </c>
      <c r="EX21" s="885"/>
      <c r="EY21" s="885"/>
      <c r="EZ21" s="352"/>
      <c r="FA21" s="954" t="str">
        <f>IF(FD21="×",TIME(0,0,0),IF(FJ4="非常勤",EB21,EN21))</f>
        <v>　</v>
      </c>
      <c r="FB21" s="885"/>
      <c r="FC21" s="885"/>
      <c r="FD21" s="352"/>
      <c r="FE21" s="954" t="str">
        <f>IF(FH21="×",TIME(0,0,0),IF(FJ4="非常勤",EE21,EQ21))</f>
        <v>　</v>
      </c>
      <c r="FF21" s="885"/>
      <c r="FG21" s="885"/>
      <c r="FH21" s="352"/>
      <c r="FI21" s="954" t="str">
        <f>IF(FL21="×",TIME(0,0,0),IF(FJ4="非常勤",EH21,ET21))</f>
        <v>　</v>
      </c>
      <c r="FJ21" s="885"/>
      <c r="FK21" s="955"/>
      <c r="FL21" s="352"/>
      <c r="FM21" s="956"/>
      <c r="FN21" s="956"/>
      <c r="FO21" s="862"/>
      <c r="FP21" s="864"/>
      <c r="FQ21" s="863"/>
      <c r="FR21" s="865"/>
      <c r="FS21" s="866"/>
      <c r="FT21" s="866"/>
      <c r="FU21" s="867"/>
      <c r="FV21" s="377">
        <f>'別表_個別勤務状況（1～20）'!$A$21</f>
        <v>7</v>
      </c>
      <c r="FW21" s="378" t="str">
        <f>'別表_個別勤務状況（1～20）'!$B$21</f>
        <v>火</v>
      </c>
      <c r="FX21" s="797"/>
      <c r="FY21" s="797"/>
      <c r="FZ21" s="797"/>
      <c r="GA21" s="797"/>
      <c r="GB21" s="797"/>
      <c r="GC21" s="797"/>
      <c r="GD21" s="797"/>
      <c r="GE21" s="797"/>
      <c r="GF21" s="856" t="str">
        <f>IFERROR(IF(OR(FW21="日",FW21="祝",FW21=0,FX21=""),"　",MAX(IF(AND(FX21&lt;=GF14,FZ21&gt;GG14),GG14-GF14,IF(AND(FX21&gt;GF14,FZ21&lt;=GG14),FZ21-FX21,IF(AND(FX21&lt;=GF14,FZ21&lt;=GG14),FZ21-GF14,IF(AND(FX21&gt;GF14,FZ21&gt;GG14),GG14-FX21,0)))),0)),0)</f>
        <v>　</v>
      </c>
      <c r="GG21" s="857"/>
      <c r="GH21" s="858"/>
      <c r="GI21" s="856" t="str">
        <f>IFERROR(IF(OR(FW21="日",FW21="祝",FW21=0,GB21=""),"　",MAX(IF(AND(GB21&gt;GL14,GD21&gt;GJ14),0,IF(AND(GB21&lt;=GL14,GB21&gt;GI14,GD21&gt;GJ14),GL14-GB21,IF(AND(GB21&lt;=GL14,GB21&lt;=GI14,GD21&gt;GJ14),GL14-GI14,IF(AND(GB21&gt;GI14,GD21&lt;=GJ14),GD21-GB21,IF(AND(GB21&lt;=GI14,GD21&lt;=GJ14),GD21-GI14,0))))),0)),0)</f>
        <v>　</v>
      </c>
      <c r="GJ21" s="857"/>
      <c r="GK21" s="858"/>
      <c r="GL21" s="856" t="str">
        <f>IFERROR(IF(OR(FW21="日",FW21="祝",FW21=0,GB21=0),"　",MAX(IF(AND(GB21&lt;=GL14,GD21&gt;GM14),GM14-GL14,IF(GD21&lt;=GM14,0,IF(AND(GB21&gt;GL14,GD21&gt;GM14),GM14-GB21,0))),0)),0)</f>
        <v>　</v>
      </c>
      <c r="GM21" s="857"/>
      <c r="GN21" s="858"/>
      <c r="GO21" s="856" t="str">
        <f>IFERROR(IF(OR(FW21="日",FW21="祝",FW21=0,GB21=0),"　",MAX(IF(GB21&gt;GO14,GD21-GB21,IF(GB21&lt;=GO14,GD21-GO14,0)),0)),0)</f>
        <v>　</v>
      </c>
      <c r="GP21" s="857"/>
      <c r="GQ21" s="858"/>
      <c r="GR21" s="972" t="str">
        <f>IFERROR(IF(OR(FW21="日",FW21="祝",FW21=0,FX21=""),"　",MAX(IF(AND(FX21&lt;=GR14,FZ21&gt;GS14),GS14-GR14,IF(AND(FX21&gt;GR14,FZ21&lt;=GS14),FZ21-FX21,IF(AND(FX21&lt;=GR14,FZ21&lt;=GS14),FZ21-GR14,IF(AND(FX21&gt;GR14,FZ21&gt;GS14),GS14-FX21,0)))),0)),0)</f>
        <v>　</v>
      </c>
      <c r="GS21" s="973"/>
      <c r="GT21" s="973"/>
      <c r="GU21" s="972" t="str">
        <f>IFERROR(IF(OR(FW21="日",FW21="祝",FW21=0,GB21=0),"　",MAX(IF(AND(GB21&gt;GX14,GD21&gt;GV14),0,IF(AND(GB21&lt;=GX14,GB21&gt;GU14,GD21&gt;GV14),GX14-GB21,IF(AND(GB21&lt;=GX14,GB21&lt;=GU14,GD21&gt;GV14),GX14-GU14,IF(AND(GB21&gt;GU14,GD21&lt;=GV14),GD21-GB21,IF(AND(GB21&lt;=GU14,GD21&lt;=GV14),GD21-GU14,0))))),0)),0)</f>
        <v>　</v>
      </c>
      <c r="GV21" s="972"/>
      <c r="GW21" s="972"/>
      <c r="GX21" s="972" t="str">
        <f>IFERROR(IF(OR(FW21="日",FW21="祝",FW21=0,GB21=0),"　",MAX(IF(AND(GB21&lt;=GX14,GD21&gt;GY14),GY14-GX14,IF(GD21&lt;=GY14,0,IF(AND(GB21&gt;GX14,GD21&gt;GY14),GY14-GB21,0))),0)),0)</f>
        <v>　</v>
      </c>
      <c r="GY21" s="973"/>
      <c r="GZ21" s="973"/>
      <c r="HA21" s="972" t="str">
        <f t="shared" si="3"/>
        <v>　</v>
      </c>
      <c r="HB21" s="973"/>
      <c r="HC21" s="973"/>
      <c r="HD21" s="954" t="str">
        <f>IF(HG21="×",TIME(0,0,0),IF(HQ4="非常勤",GF21,GR21))</f>
        <v>　</v>
      </c>
      <c r="HE21" s="885"/>
      <c r="HF21" s="885"/>
      <c r="HG21" s="352"/>
      <c r="HH21" s="954" t="str">
        <f>IF(HK21="×",TIME(0,0,0),IF(HQ4="非常勤",GI21,GU21))</f>
        <v>　</v>
      </c>
      <c r="HI21" s="885"/>
      <c r="HJ21" s="885"/>
      <c r="HK21" s="352"/>
      <c r="HL21" s="954" t="str">
        <f>IF(HO21="×",TIME(0,0,0),IF(HQ4="非常勤",GL21,GX21))</f>
        <v>　</v>
      </c>
      <c r="HM21" s="885"/>
      <c r="HN21" s="885"/>
      <c r="HO21" s="352"/>
      <c r="HP21" s="954" t="str">
        <f>IF(HS21="×",TIME(0,0,0),IF(HQ4="非常勤",GO21,HA21))</f>
        <v>　</v>
      </c>
      <c r="HQ21" s="885"/>
      <c r="HR21" s="955"/>
      <c r="HS21" s="352"/>
      <c r="HT21" s="956"/>
      <c r="HU21" s="956"/>
      <c r="HV21" s="862"/>
      <c r="HW21" s="864"/>
      <c r="HX21" s="863"/>
      <c r="HY21" s="865"/>
      <c r="HZ21" s="866"/>
      <c r="IA21" s="866"/>
      <c r="IB21" s="867"/>
      <c r="IC21" s="377">
        <f>'別表_個別勤務状況（1～20）'!$A$21</f>
        <v>7</v>
      </c>
      <c r="ID21" s="378" t="str">
        <f>'別表_個別勤務状況（1～20）'!$B$21</f>
        <v>火</v>
      </c>
      <c r="IE21" s="797"/>
      <c r="IF21" s="797"/>
      <c r="IG21" s="797"/>
      <c r="IH21" s="797"/>
      <c r="II21" s="797"/>
      <c r="IJ21" s="797"/>
      <c r="IK21" s="797"/>
      <c r="IL21" s="797"/>
      <c r="IM21" s="856" t="str">
        <f>IFERROR(IF(OR(ID21="日",ID21="祝",ID21=0,IE21=""),"　",MAX(IF(AND(IE21&lt;=IM14,IG21&gt;IN14),IN14-IM14,IF(AND(IE21&gt;IM14,IG21&lt;=IN14),IG21-IE21,IF(AND(IE21&lt;=IM14,IG21&lt;=IN14),IG21-IM14,IF(AND(IE21&gt;IM14,IG21&gt;IN14),IN14-IE21,0)))),0)),0)</f>
        <v>　</v>
      </c>
      <c r="IN21" s="857"/>
      <c r="IO21" s="858"/>
      <c r="IP21" s="856" t="str">
        <f>IFERROR(IF(OR(ID21="日",ID21="祝",ID21=0,II21=""),"　",MAX(IF(AND(II21&gt;IS14,IK21&gt;IQ14),0,IF(AND(II21&lt;=IS14,II21&gt;IP14,IK21&gt;IQ14),IS14-II21,IF(AND(II21&lt;=IS14,II21&lt;=IP14,IK21&gt;IQ14),IS14-IP14,IF(AND(II21&gt;IP14,IK21&lt;=IQ14),IK21-II21,IF(AND(II21&lt;=IP14,IK21&lt;=IQ14),IK21-IP14,0))))),0)),0)</f>
        <v>　</v>
      </c>
      <c r="IQ21" s="857"/>
      <c r="IR21" s="858"/>
      <c r="IS21" s="856" t="str">
        <f>IFERROR(IF(OR(ID21="日",ID21="祝",ID21=0,II21=0),"　",MAX(IF(AND(II21&lt;=IS14,IK21&gt;IT14),IT14-IS14,IF(IK21&lt;=IT14,0,IF(AND(II21&gt;IS14,IK21&gt;IT14),IT14-II21,0))),0)),0)</f>
        <v>　</v>
      </c>
      <c r="IT21" s="857"/>
      <c r="IU21" s="858"/>
      <c r="IV21" s="856" t="str">
        <f>IFERROR(IF(OR(ID21="日",ID21="祝",ID21=0,II21=0),"　",MAX(IF(II21&gt;IV14,IK21-II21,IF(II21&lt;=IV14,IK21-IV14,0)),0)),0)</f>
        <v>　</v>
      </c>
      <c r="IW21" s="857"/>
      <c r="IX21" s="858"/>
      <c r="IY21" s="972" t="str">
        <f>IFERROR(IF(OR(ID21="日",ID21="祝",ID21=0,IE21=""),"　",MAX(IF(AND(IE21&lt;=IY14,IG21&gt;IZ14),IZ14-IY14,IF(AND(IE21&gt;IY14,IG21&lt;=IZ14),IG21-IE21,IF(AND(IE21&lt;=IY14,IG21&lt;=IZ14),IG21-IY14,IF(AND(IE21&gt;IY14,IG21&gt;IZ14),IZ14-IE21,0)))),0)),0)</f>
        <v>　</v>
      </c>
      <c r="IZ21" s="973"/>
      <c r="JA21" s="973"/>
      <c r="JB21" s="972" t="str">
        <f>IFERROR(IF(OR(ID21="日",ID21="祝",ID21=0,II21=0),"　",MAX(IF(AND(II21&gt;JE14,IK21&gt;JC14),0,IF(AND(II21&lt;=JE14,II21&gt;JB14,IK21&gt;JC14),JE14-II21,IF(AND(II21&lt;=JE14,II21&lt;=JB14,IK21&gt;JC14),JE14-JB14,IF(AND(II21&gt;JB14,IK21&lt;=JC14),IK21-II21,IF(AND(II21&lt;=JB14,IK21&lt;=JC14),IK21-JB14,0))))),0)),0)</f>
        <v>　</v>
      </c>
      <c r="JC21" s="972"/>
      <c r="JD21" s="972"/>
      <c r="JE21" s="972" t="str">
        <f>IFERROR(IF(OR(ID21="日",ID21="祝",ID21=0,II21=0),"　",MAX(IF(AND(II21&lt;=JE14,IK21&gt;JF14),JF14-JE14,IF(IK21&lt;=JF14,0,IF(AND(II21&gt;JE14,IK21&gt;JF14),JF14-II21,0))),0)),0)</f>
        <v>　</v>
      </c>
      <c r="JF21" s="973"/>
      <c r="JG21" s="973"/>
      <c r="JH21" s="972" t="str">
        <f t="shared" si="4"/>
        <v>　</v>
      </c>
      <c r="JI21" s="973"/>
      <c r="JJ21" s="973"/>
      <c r="JK21" s="954" t="str">
        <f>IF(JN21="×",TIME(0,0,0),IF(JX4="非常勤",IM21,IY21))</f>
        <v>　</v>
      </c>
      <c r="JL21" s="885"/>
      <c r="JM21" s="885"/>
      <c r="JN21" s="352"/>
      <c r="JO21" s="954" t="str">
        <f>IF(JR21="×",TIME(0,0,0),IF(JX4="非常勤",IP21,JB21))</f>
        <v>　</v>
      </c>
      <c r="JP21" s="885"/>
      <c r="JQ21" s="885"/>
      <c r="JR21" s="352"/>
      <c r="JS21" s="954" t="str">
        <f>IF(JV21="×",TIME(0,0,0),IF(JX4="非常勤",IS21,JE21))</f>
        <v>　</v>
      </c>
      <c r="JT21" s="885"/>
      <c r="JU21" s="885"/>
      <c r="JV21" s="352"/>
      <c r="JW21" s="954" t="str">
        <f>IF(JZ21="×",TIME(0,0,0),IF(JX4="非常勤",IV21,JH21))</f>
        <v>　</v>
      </c>
      <c r="JX21" s="885"/>
      <c r="JY21" s="955"/>
      <c r="JZ21" s="352"/>
      <c r="KA21" s="956"/>
      <c r="KB21" s="956"/>
      <c r="KC21" s="862"/>
      <c r="KD21" s="864"/>
      <c r="KE21" s="863"/>
      <c r="KF21" s="865"/>
      <c r="KG21" s="866"/>
      <c r="KH21" s="866"/>
      <c r="KI21" s="867"/>
      <c r="KJ21" s="377">
        <f>'[3]別表_個別勤務状況（1～20）'!$A$21</f>
        <v>7</v>
      </c>
      <c r="KK21" s="378" t="str">
        <f>'[3]別表_個別勤務状況（1～20）'!$B$21</f>
        <v>日</v>
      </c>
      <c r="KL21" s="854"/>
      <c r="KM21" s="855"/>
      <c r="KN21" s="854"/>
      <c r="KO21" s="855"/>
      <c r="KP21" s="854"/>
      <c r="KQ21" s="855"/>
      <c r="KR21" s="854"/>
      <c r="KS21" s="855"/>
      <c r="KT21" s="856" t="str">
        <f>IFERROR(IF(OR(KK21="日",KK21="祝",KK21=0,KL21=""),"　",MAX(IF(AND(KL21&lt;=KT14,KN21&gt;KU14),KU14-KT14,IF(AND(KL21&gt;KT14,KN21&lt;=KU14),KN21-KL21,IF(AND(KL21&lt;=KT14,KN21&lt;=KU14),KN21-KT14,IF(AND(KL21&gt;KT14,KN21&gt;KU14),KU14-KL21,0)))),0)),0)</f>
        <v>　</v>
      </c>
      <c r="KU21" s="857"/>
      <c r="KV21" s="858"/>
      <c r="KW21" s="856" t="str">
        <f>IFERROR(IF(OR(KK21="日",KK21="祝",KK21=0,KP21=""),"　",MAX(IF(AND(KP21&gt;KZ14,KR21&gt;KX14),0,IF(AND(KP21&lt;=KZ14,KP21&gt;KW14,KR21&gt;KX14),KZ14-KP21,IF(AND(KP21&lt;=KZ14,KP21&lt;=KW14,KR21&gt;KX14),KZ14-KW14,IF(AND(KP21&gt;KW14,KR21&lt;=KX14),KR21-KP21,IF(AND(KP21&lt;=KW14,KR21&lt;=KX14),KR21-KW14,0))))),0)),0)</f>
        <v>　</v>
      </c>
      <c r="KX21" s="857"/>
      <c r="KY21" s="858"/>
      <c r="KZ21" s="856" t="str">
        <f>IFERROR(IF(OR(KK21="日",KK21="祝",KK21=0,KP21=0),"　",MAX(IF(AND(KP21&lt;=KZ14,KR21&gt;LA14),LA14-KZ14,IF(KR21&lt;=LA14,0,IF(AND(KP21&gt;KZ14,KR21&gt;LA14),LA14-KP21,0))),0)),0)</f>
        <v>　</v>
      </c>
      <c r="LA21" s="857"/>
      <c r="LB21" s="858"/>
      <c r="LC21" s="856" t="str">
        <f>IFERROR(IF(OR(KK21="日",KK21="祝",KK21=0,KP21=0),"　",MAX(IF(KP21&gt;LC14,KR21-KP21,IF(KP21&lt;=LC14,KR21-LC14,0)),0)),0)</f>
        <v>　</v>
      </c>
      <c r="LD21" s="857"/>
      <c r="LE21" s="858"/>
      <c r="LF21" s="962" t="str">
        <f>IFERROR(IF(OR(KK21="日",KK21="祝",KK21=0,KL21=""),"　",MAX(IF(AND(KL21&lt;=LF14,KN21&gt;LG14),LG14-LF14,IF(AND(KL21&gt;LF14,KN21&lt;=LG14),KN21-KL21,IF(AND(KL21&lt;=LF14,KN21&lt;=LG14),KN21-LF14,IF(AND(KL21&gt;LF14,KN21&gt;LG14),LG14-KL21,0)))),0)),0)</f>
        <v>　</v>
      </c>
      <c r="LG21" s="963"/>
      <c r="LH21" s="964"/>
      <c r="LI21" s="962" t="str">
        <f>IFERROR(IF(OR(KK21="日",KK21="祝",KK21=0,KP21=0),"　",MAX(IF(AND(KP21&gt;LL14,KR21&gt;LJ14),0,IF(AND(KP21&lt;=LL14,KP21&gt;LI14,KR21&gt;LJ14),LL14-KP21,IF(AND(KP21&lt;=LL14,KP21&lt;=LI14,KR21&gt;LJ14),LL14-LI14,IF(AND(KP21&gt;LI14,KR21&lt;=LJ14),KR21-KP21,IF(AND(KP21&lt;=LI14,KR21&lt;=LJ14),KR21-LI14,0))))),0)),0)</f>
        <v>　</v>
      </c>
      <c r="LJ21" s="963"/>
      <c r="LK21" s="964"/>
      <c r="LL21" s="962" t="str">
        <f>IFERROR(IF(OR(KK21="日",KK21="祝",KK21=0,KP21=0),"　",MAX(IF(AND(KP21&lt;=LL14,KR21&gt;LM14),LM14-LL14,IF(KR21&lt;=LM14,0,IF(AND(KP21&gt;LL14,KR21&gt;LM14),LM14-KP21,0))),0)),0)</f>
        <v>　</v>
      </c>
      <c r="LM21" s="963"/>
      <c r="LN21" s="964"/>
      <c r="LO21" s="962" t="str">
        <f t="shared" si="5"/>
        <v>　</v>
      </c>
      <c r="LP21" s="963"/>
      <c r="LQ21" s="964"/>
      <c r="LR21" s="859" t="str">
        <f>IF(LU21="×",TIME(0,0,0),IF(ME4="非常勤",KT21,LF21))</f>
        <v>　</v>
      </c>
      <c r="LS21" s="860"/>
      <c r="LT21" s="861"/>
      <c r="LU21" s="352"/>
      <c r="LV21" s="859" t="str">
        <f>IF(LY21="×",TIME(0,0,0),IF(ME4="非常勤",KW21,LI21))</f>
        <v>　</v>
      </c>
      <c r="LW21" s="860"/>
      <c r="LX21" s="861"/>
      <c r="LY21" s="352"/>
      <c r="LZ21" s="859" t="str">
        <f>IF(MC21="×",TIME(0,0,0),IF(ME4="非常勤",KZ21,LL21))</f>
        <v>　</v>
      </c>
      <c r="MA21" s="860"/>
      <c r="MB21" s="861"/>
      <c r="MC21" s="352"/>
      <c r="MD21" s="859" t="str">
        <f>IF(MG21="×",TIME(0,0,0),IF(ME4="非常勤",LC21,LO21))</f>
        <v>　</v>
      </c>
      <c r="ME21" s="860"/>
      <c r="MF21" s="861"/>
      <c r="MG21" s="352"/>
      <c r="MH21" s="956"/>
      <c r="MI21" s="956"/>
      <c r="MJ21" s="862"/>
      <c r="MK21" s="864"/>
      <c r="ML21" s="863"/>
      <c r="MM21" s="865"/>
      <c r="MN21" s="866"/>
      <c r="MO21" s="866"/>
      <c r="MP21" s="867"/>
      <c r="MQ21" s="377">
        <f>'[3]別表_個別勤務状況（1～20）'!$A$21</f>
        <v>7</v>
      </c>
      <c r="MR21" s="378" t="str">
        <f>'[3]別表_個別勤務状況（1～20）'!$B$21</f>
        <v>日</v>
      </c>
      <c r="MS21" s="854"/>
      <c r="MT21" s="855"/>
      <c r="MU21" s="854"/>
      <c r="MV21" s="855"/>
      <c r="MW21" s="854"/>
      <c r="MX21" s="855"/>
      <c r="MY21" s="854"/>
      <c r="MZ21" s="855"/>
      <c r="NA21" s="856" t="str">
        <f>IFERROR(IF(OR(MR21="日",MR21="祝",MR21=0,MS21=""),"　",MAX(IF(AND(MS21&lt;=NA14,MU21&gt;NB14),NB14-NA14,IF(AND(MS21&gt;NA14,MU21&lt;=NB14),MU21-MS21,IF(AND(MS21&lt;=NA14,MU21&lt;=NB14),MU21-NA14,IF(AND(MS21&gt;NA14,MU21&gt;NB14),NB14-MS21,0)))),0)),0)</f>
        <v>　</v>
      </c>
      <c r="NB21" s="857"/>
      <c r="NC21" s="858"/>
      <c r="ND21" s="856" t="str">
        <f>IFERROR(IF(OR(MR21="日",MR21="祝",MR21=0,MW21=""),"　",MAX(IF(AND(MW21&gt;NG14,MY21&gt;NE14),0,IF(AND(MW21&lt;=NG14,MW21&gt;ND14,MY21&gt;NE14),NG14-MW21,IF(AND(MW21&lt;=NG14,MW21&lt;=ND14,MY21&gt;NE14),NG14-ND14,IF(AND(MW21&gt;ND14,MY21&lt;=NE14),MY21-MW21,IF(AND(MW21&lt;=ND14,MY21&lt;=NE14),MY21-ND14,0))))),0)),0)</f>
        <v>　</v>
      </c>
      <c r="NE21" s="857"/>
      <c r="NF21" s="858"/>
      <c r="NG21" s="856" t="str">
        <f>IFERROR(IF(OR(MR21="日",MR21="祝",MR21=0,MW21=0),"　",MAX(IF(AND(MW21&lt;=NG14,MY21&gt;NH14),NH14-NG14,IF(MY21&lt;=NH14,0,IF(AND(MW21&gt;NG14,MY21&gt;NH14),NH14-MW21,0))),0)),0)</f>
        <v>　</v>
      </c>
      <c r="NH21" s="857"/>
      <c r="NI21" s="858"/>
      <c r="NJ21" s="856" t="str">
        <f>IFERROR(IF(OR(MR21="日",MR21="祝",MR21=0,MW21=0),"　",MAX(IF(MW21&gt;NJ14,MY21-MW21,IF(MW21&lt;=NJ14,MY21-NJ14,0)),0)),0)</f>
        <v>　</v>
      </c>
      <c r="NK21" s="857"/>
      <c r="NL21" s="858"/>
      <c r="NM21" s="962" t="str">
        <f>IFERROR(IF(OR(MR21="日",MR21="祝",MR21=0,MS21=""),"　",MAX(IF(AND(MS21&lt;=NM14,MU21&gt;NN14),NN14-NM14,IF(AND(MS21&gt;NM14,MU21&lt;=NN14),MU21-MS21,IF(AND(MS21&lt;=NM14,MU21&lt;=NN14),MU21-NM14,IF(AND(MS21&gt;NM14,MU21&gt;NN14),NN14-MS21,0)))),0)),0)</f>
        <v>　</v>
      </c>
      <c r="NN21" s="963"/>
      <c r="NO21" s="964"/>
      <c r="NP21" s="962" t="str">
        <f>IFERROR(IF(OR(MR21="日",MR21="祝",MR21=0,MW21=0),"　",MAX(IF(AND(MW21&gt;NS14,MY21&gt;NQ14),0,IF(AND(MW21&lt;=NS14,MW21&gt;NP14,MY21&gt;NQ14),NS14-MW21,IF(AND(MW21&lt;=NS14,MW21&lt;=NP14,MY21&gt;NQ14),NS14-NP14,IF(AND(MW21&gt;NP14,MY21&lt;=NQ14),MY21-MW21,IF(AND(MW21&lt;=NP14,MY21&lt;=NQ14),MY21-NP14,0))))),0)),0)</f>
        <v>　</v>
      </c>
      <c r="NQ21" s="963"/>
      <c r="NR21" s="964"/>
      <c r="NS21" s="962" t="str">
        <f>IFERROR(IF(OR(MR21="日",MR21="祝",MR21=0,MW21=0),"　",MAX(IF(AND(MW21&lt;=NS14,MY21&gt;NT14),NT14-NS14,IF(MY21&lt;=NT14,0,IF(AND(MW21&gt;NS14,MY21&gt;NT14),NT14-MW21,0))),0)),0)</f>
        <v>　</v>
      </c>
      <c r="NT21" s="963"/>
      <c r="NU21" s="964"/>
      <c r="NV21" s="962" t="str">
        <f t="shared" si="6"/>
        <v>　</v>
      </c>
      <c r="NW21" s="963"/>
      <c r="NX21" s="964"/>
      <c r="NY21" s="859" t="str">
        <f>IF(OB21="×",TIME(0,0,0),IF(OL4="非常勤",NA21,NM21))</f>
        <v>　</v>
      </c>
      <c r="NZ21" s="860"/>
      <c r="OA21" s="861"/>
      <c r="OB21" s="352"/>
      <c r="OC21" s="859" t="str">
        <f>IF(OF21="×",TIME(0,0,0),IF(OL4="非常勤",ND21,NP21))</f>
        <v>　</v>
      </c>
      <c r="OD21" s="860"/>
      <c r="OE21" s="861"/>
      <c r="OF21" s="352"/>
      <c r="OG21" s="859" t="str">
        <f>IF(OJ21="×",TIME(0,0,0),IF(OL4="非常勤",NG21,NS21))</f>
        <v>　</v>
      </c>
      <c r="OH21" s="860"/>
      <c r="OI21" s="861"/>
      <c r="OJ21" s="352"/>
      <c r="OK21" s="859" t="str">
        <f>IF(ON21="×",TIME(0,0,0),IF(OL4="非常勤",NJ21,NV21))</f>
        <v>　</v>
      </c>
      <c r="OL21" s="860"/>
      <c r="OM21" s="861"/>
      <c r="ON21" s="352"/>
      <c r="OO21" s="956"/>
      <c r="OP21" s="956"/>
      <c r="OQ21" s="862"/>
      <c r="OR21" s="864"/>
      <c r="OS21" s="863"/>
      <c r="OT21" s="865"/>
      <c r="OU21" s="866"/>
      <c r="OV21" s="866"/>
      <c r="OW21" s="867"/>
      <c r="OX21" s="377">
        <f>'[3]別表_個別勤務状況（1～20）'!$A$21</f>
        <v>7</v>
      </c>
      <c r="OY21" s="378" t="str">
        <f>'[3]別表_個別勤務状況（1～20）'!$B$21</f>
        <v>日</v>
      </c>
      <c r="OZ21" s="854"/>
      <c r="PA21" s="855"/>
      <c r="PB21" s="854"/>
      <c r="PC21" s="855"/>
      <c r="PD21" s="854"/>
      <c r="PE21" s="855"/>
      <c r="PF21" s="854"/>
      <c r="PG21" s="855"/>
      <c r="PH21" s="856" t="str">
        <f>IFERROR(IF(OR(OY21="日",OY21="祝",OY21=0,OZ21=""),"　",MAX(IF(AND(OZ21&lt;=PH14,PB21&gt;PI14),PI14-PH14,IF(AND(OZ21&gt;PH14,PB21&lt;=PI14),PB21-OZ21,IF(AND(OZ21&lt;=PH14,PB21&lt;=PI14),PB21-PH14,IF(AND(OZ21&gt;PH14,PB21&gt;PI14),PI14-OZ21,0)))),0)),0)</f>
        <v>　</v>
      </c>
      <c r="PI21" s="857"/>
      <c r="PJ21" s="858"/>
      <c r="PK21" s="856" t="str">
        <f>IFERROR(IF(OR(OY21="日",OY21="祝",OY21=0,PD21=""),"　",MAX(IF(AND(PD21&gt;PN14,PF21&gt;PL14),0,IF(AND(PD21&lt;=PN14,PD21&gt;PK14,PF21&gt;PL14),PN14-PD21,IF(AND(PD21&lt;=PN14,PD21&lt;=PK14,PF21&gt;PL14),PN14-PK14,IF(AND(PD21&gt;PK14,PF21&lt;=PL14),PF21-PD21,IF(AND(PD21&lt;=PK14,PF21&lt;=PL14),PF21-PK14,0))))),0)),0)</f>
        <v>　</v>
      </c>
      <c r="PL21" s="857"/>
      <c r="PM21" s="858"/>
      <c r="PN21" s="856" t="str">
        <f>IFERROR(IF(OR(OY21="日",OY21="祝",OY21=0,PD21=0),"　",MAX(IF(AND(PD21&lt;=PN14,PF21&gt;PO14),PO14-PN14,IF(PF21&lt;=PO14,0,IF(AND(PD21&gt;PN14,PF21&gt;PO14),PO14-PD21,0))),0)),0)</f>
        <v>　</v>
      </c>
      <c r="PO21" s="857"/>
      <c r="PP21" s="858"/>
      <c r="PQ21" s="856" t="str">
        <f>IFERROR(IF(OR(OY21="日",OY21="祝",OY21=0,PD21=0),"　",MAX(IF(PD21&gt;PQ14,PF21-PD21,IF(PD21&lt;=PQ14,PF21-PQ14,0)),0)),0)</f>
        <v>　</v>
      </c>
      <c r="PR21" s="857"/>
      <c r="PS21" s="858"/>
      <c r="PT21" s="962" t="str">
        <f>IFERROR(IF(OR(OY21="日",OY21="祝",OY21=0,OZ21=""),"　",MAX(IF(AND(OZ21&lt;=PT14,PB21&gt;PU14),PU14-PT14,IF(AND(OZ21&gt;PT14,PB21&lt;=PU14),PB21-OZ21,IF(AND(OZ21&lt;=PT14,PB21&lt;=PU14),PB21-PT14,IF(AND(OZ21&gt;PT14,PB21&gt;PU14),PU14-OZ21,0)))),0)),0)</f>
        <v>　</v>
      </c>
      <c r="PU21" s="963"/>
      <c r="PV21" s="964"/>
      <c r="PW21" s="962" t="str">
        <f>IFERROR(IF(OR(OY21="日",OY21="祝",OY21=0,PD21=0),"　",MAX(IF(AND(PD21&gt;PZ14,PF21&gt;PX14),0,IF(AND(PD21&lt;=PZ14,PD21&gt;PW14,PF21&gt;PX14),PZ14-PD21,IF(AND(PD21&lt;=PZ14,PD21&lt;=PW14,PF21&gt;PX14),PZ14-PW14,IF(AND(PD21&gt;PW14,PF21&lt;=PX14),PF21-PD21,IF(AND(PD21&lt;=PW14,PF21&lt;=PX14),PF21-PW14,0))))),0)),0)</f>
        <v>　</v>
      </c>
      <c r="PX21" s="963"/>
      <c r="PY21" s="964"/>
      <c r="PZ21" s="962" t="str">
        <f>IFERROR(IF(OR(OY21="日",OY21="祝",OY21=0,PD21=0),"　",MAX(IF(AND(PD21&lt;=PZ14,PF21&gt;QA14),QA14-PZ14,IF(PF21&lt;=QA14,0,IF(AND(PD21&gt;PZ14,PF21&gt;QA14),QA14-PD21,0))),0)),0)</f>
        <v>　</v>
      </c>
      <c r="QA21" s="963"/>
      <c r="QB21" s="964"/>
      <c r="QC21" s="962" t="str">
        <f t="shared" si="7"/>
        <v>　</v>
      </c>
      <c r="QD21" s="963"/>
      <c r="QE21" s="964"/>
      <c r="QF21" s="859" t="str">
        <f>IF(QI21="×",TIME(0,0,0),IF(QS4="非常勤",PH21,PT21))</f>
        <v>　</v>
      </c>
      <c r="QG21" s="860"/>
      <c r="QH21" s="861"/>
      <c r="QI21" s="352"/>
      <c r="QJ21" s="859" t="str">
        <f>IF(QM21="×",TIME(0,0,0),IF(QS4="非常勤",PK21,PW21))</f>
        <v>　</v>
      </c>
      <c r="QK21" s="860"/>
      <c r="QL21" s="861"/>
      <c r="QM21" s="352"/>
      <c r="QN21" s="859" t="str">
        <f>IF(QQ21="×",TIME(0,0,0),IF(QS4="非常勤",PN21,PZ21))</f>
        <v>　</v>
      </c>
      <c r="QO21" s="860"/>
      <c r="QP21" s="861"/>
      <c r="QQ21" s="352"/>
      <c r="QR21" s="859" t="str">
        <f>IF(QU21="×",TIME(0,0,0),IF(QS4="非常勤",PQ21,QC21))</f>
        <v>　</v>
      </c>
      <c r="QS21" s="860"/>
      <c r="QT21" s="861"/>
      <c r="QU21" s="352"/>
      <c r="QV21" s="956"/>
      <c r="QW21" s="956"/>
      <c r="QX21" s="862"/>
      <c r="QY21" s="864"/>
      <c r="QZ21" s="863"/>
      <c r="RA21" s="865"/>
      <c r="RB21" s="866"/>
      <c r="RC21" s="866"/>
      <c r="RD21" s="867"/>
      <c r="RE21" s="377">
        <f>'[3]別表_個別勤務状況（1～20）'!$A$21</f>
        <v>7</v>
      </c>
      <c r="RF21" s="378" t="str">
        <f>'[3]別表_個別勤務状況（1～20）'!$B$21</f>
        <v>日</v>
      </c>
      <c r="RG21" s="854"/>
      <c r="RH21" s="855"/>
      <c r="RI21" s="854"/>
      <c r="RJ21" s="855"/>
      <c r="RK21" s="854"/>
      <c r="RL21" s="855"/>
      <c r="RM21" s="854"/>
      <c r="RN21" s="855"/>
      <c r="RO21" s="856" t="str">
        <f>IFERROR(IF(OR(RF21="日",RF21="祝",RF21=0,RG21=""),"　",MAX(IF(AND(RG21&lt;=RO14,RI21&gt;RP14),RP14-RO14,IF(AND(RG21&gt;RO14,RI21&lt;=RP14),RI21-RG21,IF(AND(RG21&lt;=RO14,RI21&lt;=RP14),RI21-RO14,IF(AND(RG21&gt;RO14,RI21&gt;RP14),RP14-RG21,0)))),0)),0)</f>
        <v>　</v>
      </c>
      <c r="RP21" s="857"/>
      <c r="RQ21" s="858"/>
      <c r="RR21" s="856" t="str">
        <f>IFERROR(IF(OR(RF21="日",RF21="祝",RF21=0,RK21=""),"　",MAX(IF(AND(RK21&gt;RU14,RM21&gt;RS14),0,IF(AND(RK21&lt;=RU14,RK21&gt;RR14,RM21&gt;RS14),RU14-RK21,IF(AND(RK21&lt;=RU14,RK21&lt;=RR14,RM21&gt;RS14),RU14-RR14,IF(AND(RK21&gt;RR14,RM21&lt;=RS14),RM21-RK21,IF(AND(RK21&lt;=RR14,RM21&lt;=RS14),RM21-RR14,0))))),0)),0)</f>
        <v>　</v>
      </c>
      <c r="RS21" s="857"/>
      <c r="RT21" s="858"/>
      <c r="RU21" s="856" t="str">
        <f>IFERROR(IF(OR(RF21="日",RF21="祝",RF21=0,RK21=0),"　",MAX(IF(AND(RK21&lt;=RU14,RM21&gt;RV14),RV14-RU14,IF(RM21&lt;=RV14,0,IF(AND(RK21&gt;RU14,RM21&gt;RV14),RV14-RK21,0))),0)),0)</f>
        <v>　</v>
      </c>
      <c r="RV21" s="857"/>
      <c r="RW21" s="858"/>
      <c r="RX21" s="856" t="str">
        <f>IFERROR(IF(OR(RF21="日",RF21="祝",RF21=0,RK21=0),"　",MAX(IF(RK21&gt;RX14,RM21-RK21,IF(RK21&lt;=RX14,RM21-RX14,0)),0)),0)</f>
        <v>　</v>
      </c>
      <c r="RY21" s="857"/>
      <c r="RZ21" s="858"/>
      <c r="SA21" s="962" t="str">
        <f>IFERROR(IF(OR(RF21="日",RF21="祝",RF21=0,RG21=""),"　",MAX(IF(AND(RG21&lt;=SA14,RI21&gt;SB14),SB14-SA14,IF(AND(RG21&gt;SA14,RI21&lt;=SB14),RI21-RG21,IF(AND(RG21&lt;=SA14,RI21&lt;=SB14),RI21-SA14,IF(AND(RG21&gt;SA14,RI21&gt;SB14),SB14-RG21,0)))),0)),0)</f>
        <v>　</v>
      </c>
      <c r="SB21" s="963"/>
      <c r="SC21" s="964"/>
      <c r="SD21" s="962" t="str">
        <f>IFERROR(IF(OR(RF21="日",RF21="祝",RF21=0,RK21=0),"　",MAX(IF(AND(RK21&gt;SG14,RM21&gt;SE14),0,IF(AND(RK21&lt;=SG14,RK21&gt;SD14,RM21&gt;SE14),SG14-RK21,IF(AND(RK21&lt;=SG14,RK21&lt;=SD14,RM21&gt;SE14),SG14-SD14,IF(AND(RK21&gt;SD14,RM21&lt;=SE14),RM21-RK21,IF(AND(RK21&lt;=SD14,RM21&lt;=SE14),RM21-SD14,0))))),0)),0)</f>
        <v>　</v>
      </c>
      <c r="SE21" s="963"/>
      <c r="SF21" s="964"/>
      <c r="SG21" s="962" t="str">
        <f>IFERROR(IF(OR(RF21="日",RF21="祝",RF21=0,RK21=0),"　",MAX(IF(AND(RK21&lt;=SG14,RM21&gt;SH14),SH14-SG14,IF(RM21&lt;=SH14,0,IF(AND(RK21&gt;SG14,RM21&gt;SH14),SH14-RK21,0))),0)),0)</f>
        <v>　</v>
      </c>
      <c r="SH21" s="963"/>
      <c r="SI21" s="964"/>
      <c r="SJ21" s="962" t="str">
        <f t="shared" si="8"/>
        <v>　</v>
      </c>
      <c r="SK21" s="963"/>
      <c r="SL21" s="964"/>
      <c r="SM21" s="859" t="str">
        <f>IF(SP21="×",TIME(0,0,0),IF(SZ4="非常勤",RO21,SA21))</f>
        <v>　</v>
      </c>
      <c r="SN21" s="860"/>
      <c r="SO21" s="861"/>
      <c r="SP21" s="352"/>
      <c r="SQ21" s="859" t="str">
        <f>IF(ST21="×",TIME(0,0,0),IF(SZ4="非常勤",RR21,SD21))</f>
        <v>　</v>
      </c>
      <c r="SR21" s="860"/>
      <c r="SS21" s="861"/>
      <c r="ST21" s="352"/>
      <c r="SU21" s="859" t="str">
        <f>IF(SX21="×",TIME(0,0,0),IF(SZ4="非常勤",RU21,SG21))</f>
        <v>　</v>
      </c>
      <c r="SV21" s="860"/>
      <c r="SW21" s="861"/>
      <c r="SX21" s="352"/>
      <c r="SY21" s="859" t="str">
        <f>IF(TB21="×",TIME(0,0,0),IF(SZ4="非常勤",RX21,SJ21))</f>
        <v>　</v>
      </c>
      <c r="SZ21" s="860"/>
      <c r="TA21" s="861"/>
      <c r="TB21" s="352"/>
      <c r="TC21" s="956"/>
      <c r="TD21" s="956"/>
      <c r="TE21" s="862"/>
      <c r="TF21" s="864"/>
      <c r="TG21" s="863"/>
      <c r="TH21" s="865"/>
      <c r="TI21" s="866"/>
      <c r="TJ21" s="866"/>
      <c r="TK21" s="867"/>
      <c r="TL21" s="377">
        <f>'[3]別表_個別勤務状況（1～20）'!$A$21</f>
        <v>7</v>
      </c>
      <c r="TM21" s="378" t="str">
        <f>'[3]別表_個別勤務状況（1～20）'!$B$21</f>
        <v>日</v>
      </c>
      <c r="TN21" s="854"/>
      <c r="TO21" s="855"/>
      <c r="TP21" s="854"/>
      <c r="TQ21" s="855"/>
      <c r="TR21" s="854"/>
      <c r="TS21" s="855"/>
      <c r="TT21" s="854"/>
      <c r="TU21" s="855"/>
      <c r="TV21" s="856" t="str">
        <f>IFERROR(IF(OR(TM21="日",TM21="祝",TM21=0,TN21=""),"　",MAX(IF(AND(TN21&lt;=TV14,TP21&gt;TW14),TW14-TV14,IF(AND(TN21&gt;TV14,TP21&lt;=TW14),TP21-TN21,IF(AND(TN21&lt;=TV14,TP21&lt;=TW14),TP21-TV14,IF(AND(TN21&gt;TV14,TP21&gt;TW14),TW14-TN21,0)))),0)),0)</f>
        <v>　</v>
      </c>
      <c r="TW21" s="857"/>
      <c r="TX21" s="858"/>
      <c r="TY21" s="856" t="str">
        <f>IFERROR(IF(OR(TM21="日",TM21="祝",TM21=0,TR21=""),"　",MAX(IF(AND(TR21&gt;UB14,TT21&gt;TZ14),0,IF(AND(TR21&lt;=UB14,TR21&gt;TY14,TT21&gt;TZ14),UB14-TR21,IF(AND(TR21&lt;=UB14,TR21&lt;=TY14,TT21&gt;TZ14),UB14-TY14,IF(AND(TR21&gt;TY14,TT21&lt;=TZ14),TT21-TR21,IF(AND(TR21&lt;=TY14,TT21&lt;=TZ14),TT21-TY14,0))))),0)),0)</f>
        <v>　</v>
      </c>
      <c r="TZ21" s="857"/>
      <c r="UA21" s="858"/>
      <c r="UB21" s="856" t="str">
        <f>IFERROR(IF(OR(TM21="日",TM21="祝",TM21=0,TR21=0),"　",MAX(IF(AND(TR21&lt;=UB14,TT21&gt;UC14),UC14-UB14,IF(TT21&lt;=UC14,0,IF(AND(TR21&gt;UB14,TT21&gt;UC14),UC14-TR21,0))),0)),0)</f>
        <v>　</v>
      </c>
      <c r="UC21" s="857"/>
      <c r="UD21" s="858"/>
      <c r="UE21" s="856" t="str">
        <f>IFERROR(IF(OR(TM21="日",TM21="祝",TM21=0,TR21=0),"　",MAX(IF(TR21&gt;UE14,TT21-TR21,IF(TR21&lt;=UE14,TT21-UE14,0)),0)),0)</f>
        <v>　</v>
      </c>
      <c r="UF21" s="857"/>
      <c r="UG21" s="858"/>
      <c r="UH21" s="962" t="str">
        <f>IFERROR(IF(OR(TM21="日",TM21="祝",TM21=0,TN21=""),"　",MAX(IF(AND(TN21&lt;=UH14,TP21&gt;UI14),UI14-UH14,IF(AND(TN21&gt;UH14,TP21&lt;=UI14),TP21-TN21,IF(AND(TN21&lt;=UH14,TP21&lt;=UI14),TP21-UH14,IF(AND(TN21&gt;UH14,TP21&gt;UI14),UI14-TN21,0)))),0)),0)</f>
        <v>　</v>
      </c>
      <c r="UI21" s="963"/>
      <c r="UJ21" s="964"/>
      <c r="UK21" s="962" t="str">
        <f>IFERROR(IF(OR(TM21="日",TM21="祝",TM21=0,TR21=0),"　",MAX(IF(AND(TR21&gt;UN14,TT21&gt;UL14),0,IF(AND(TR21&lt;=UN14,TR21&gt;UK14,TT21&gt;UL14),UN14-TR21,IF(AND(TR21&lt;=UN14,TR21&lt;=UK14,TT21&gt;UL14),UN14-UK14,IF(AND(TR21&gt;UK14,TT21&lt;=UL14),TT21-TR21,IF(AND(TR21&lt;=UK14,TT21&lt;=UL14),TT21-UK14,0))))),0)),0)</f>
        <v>　</v>
      </c>
      <c r="UL21" s="963"/>
      <c r="UM21" s="964"/>
      <c r="UN21" s="962" t="str">
        <f>IFERROR(IF(OR(TM21="日",TM21="祝",TM21=0,TR21=0),"　",MAX(IF(AND(TR21&lt;=UN14,TT21&gt;UO14),UO14-UN14,IF(TT21&lt;=UO14,0,IF(AND(TR21&gt;UN14,TT21&gt;UO14),UO14-TR21,0))),0)),0)</f>
        <v>　</v>
      </c>
      <c r="UO21" s="963"/>
      <c r="UP21" s="964"/>
      <c r="UQ21" s="962" t="str">
        <f t="shared" si="9"/>
        <v>　</v>
      </c>
      <c r="UR21" s="963"/>
      <c r="US21" s="964"/>
      <c r="UT21" s="859" t="str">
        <f>IF(UW21="×",TIME(0,0,0),IF(VG4="非常勤",TV21,UH21))</f>
        <v>　</v>
      </c>
      <c r="UU21" s="860"/>
      <c r="UV21" s="861"/>
      <c r="UW21" s="352"/>
      <c r="UX21" s="859" t="str">
        <f>IF(VA21="×",TIME(0,0,0),IF(VG4="非常勤",TY21,UK21))</f>
        <v>　</v>
      </c>
      <c r="UY21" s="860"/>
      <c r="UZ21" s="861"/>
      <c r="VA21" s="352"/>
      <c r="VB21" s="859" t="str">
        <f>IF(VE21="×",TIME(0,0,0),IF(VG4="非常勤",UB21,UN21))</f>
        <v>　</v>
      </c>
      <c r="VC21" s="860"/>
      <c r="VD21" s="861"/>
      <c r="VE21" s="352"/>
      <c r="VF21" s="859" t="str">
        <f>IF(VI21="×",TIME(0,0,0),IF(VG4="非常勤",UE21,UQ21))</f>
        <v>　</v>
      </c>
      <c r="VG21" s="860"/>
      <c r="VH21" s="861"/>
      <c r="VI21" s="352"/>
      <c r="VJ21" s="956"/>
      <c r="VK21" s="956"/>
      <c r="VL21" s="862"/>
      <c r="VM21" s="864"/>
      <c r="VN21" s="863"/>
      <c r="VO21" s="865"/>
      <c r="VP21" s="866"/>
      <c r="VQ21" s="866"/>
      <c r="VR21" s="867"/>
      <c r="VS21" s="377">
        <f>'[3]別表_個別勤務状況（1～20）'!$A$21</f>
        <v>7</v>
      </c>
      <c r="VT21" s="378" t="str">
        <f>'[3]別表_個別勤務状況（1～20）'!$B$21</f>
        <v>日</v>
      </c>
      <c r="VU21" s="854"/>
      <c r="VV21" s="855"/>
      <c r="VW21" s="854"/>
      <c r="VX21" s="855"/>
      <c r="VY21" s="854"/>
      <c r="VZ21" s="855"/>
      <c r="WA21" s="854"/>
      <c r="WB21" s="855"/>
      <c r="WC21" s="856" t="str">
        <f>IFERROR(IF(OR(VT21="日",VT21="祝",VT21=0,VU21=""),"　",MAX(IF(AND(VU21&lt;=WC14,VW21&gt;WD14),WD14-WC14,IF(AND(VU21&gt;WC14,VW21&lt;=WD14),VW21-VU21,IF(AND(VU21&lt;=WC14,VW21&lt;=WD14),VW21-WC14,IF(AND(VU21&gt;WC14,VW21&gt;WD14),WD14-VU21,0)))),0)),0)</f>
        <v>　</v>
      </c>
      <c r="WD21" s="857"/>
      <c r="WE21" s="858"/>
      <c r="WF21" s="856" t="str">
        <f>IFERROR(IF(OR(VT21="日",VT21="祝",VT21=0,VY21=""),"　",MAX(IF(AND(VY21&gt;WI14,WA21&gt;WG14),0,IF(AND(VY21&lt;=WI14,VY21&gt;WF14,WA21&gt;WG14),WI14-VY21,IF(AND(VY21&lt;=WI14,VY21&lt;=WF14,WA21&gt;WG14),WI14-WF14,IF(AND(VY21&gt;WF14,WA21&lt;=WG14),WA21-VY21,IF(AND(VY21&lt;=WF14,WA21&lt;=WG14),WA21-WF14,0))))),0)),0)</f>
        <v>　</v>
      </c>
      <c r="WG21" s="857"/>
      <c r="WH21" s="858"/>
      <c r="WI21" s="856" t="str">
        <f>IFERROR(IF(OR(VT21="日",VT21="祝",VT21=0,VY21=0),"　",MAX(IF(AND(VY21&lt;=WI14,WA21&gt;WJ14),WJ14-WI14,IF(WA21&lt;=WJ14,0,IF(AND(VY21&gt;WI14,WA21&gt;WJ14),WJ14-VY21,0))),0)),0)</f>
        <v>　</v>
      </c>
      <c r="WJ21" s="857"/>
      <c r="WK21" s="858"/>
      <c r="WL21" s="856" t="str">
        <f>IFERROR(IF(OR(VT21="日",VT21="祝",VT21=0,VY21=0),"　",MAX(IF(VY21&gt;WL14,WA21-VY21,IF(VY21&lt;=WL14,WA21-WL14,0)),0)),0)</f>
        <v>　</v>
      </c>
      <c r="WM21" s="857"/>
      <c r="WN21" s="858"/>
      <c r="WO21" s="962" t="str">
        <f>IFERROR(IF(OR(VT21="日",VT21="祝",VT21=0,VU21=""),"　",MAX(IF(AND(VU21&lt;=WO14,VW21&gt;WP14),WP14-WO14,IF(AND(VU21&gt;WO14,VW21&lt;=WP14),VW21-VU21,IF(AND(VU21&lt;=WO14,VW21&lt;=WP14),VW21-WO14,IF(AND(VU21&gt;WO14,VW21&gt;WP14),WP14-VU21,0)))),0)),0)</f>
        <v>　</v>
      </c>
      <c r="WP21" s="963"/>
      <c r="WQ21" s="964"/>
      <c r="WR21" s="962" t="str">
        <f>IFERROR(IF(OR(VT21="日",VT21="祝",VT21=0,VY21=0),"　",MAX(IF(AND(VY21&gt;WU14,WA21&gt;WS14),0,IF(AND(VY21&lt;=WU14,VY21&gt;WR14,WA21&gt;WS14),WU14-VY21,IF(AND(VY21&lt;=WU14,VY21&lt;=WR14,WA21&gt;WS14),WU14-WR14,IF(AND(VY21&gt;WR14,WA21&lt;=WS14),WA21-VY21,IF(AND(VY21&lt;=WR14,WA21&lt;=WS14),WA21-WR14,0))))),0)),0)</f>
        <v>　</v>
      </c>
      <c r="WS21" s="963"/>
      <c r="WT21" s="964"/>
      <c r="WU21" s="962" t="str">
        <f>IFERROR(IF(OR(VT21="日",VT21="祝",VT21=0,VY21=0),"　",MAX(IF(AND(VY21&lt;=WU14,WA21&gt;WV14),WV14-WU14,IF(WA21&lt;=WV14,0,IF(AND(VY21&gt;WU14,WA21&gt;WV14),WV14-VY21,0))),0)),0)</f>
        <v>　</v>
      </c>
      <c r="WV21" s="963"/>
      <c r="WW21" s="964"/>
      <c r="WX21" s="962" t="str">
        <f t="shared" si="10"/>
        <v>　</v>
      </c>
      <c r="WY21" s="963"/>
      <c r="WZ21" s="964"/>
      <c r="XA21" s="859" t="str">
        <f>IF(XD21="×",TIME(0,0,0),IF(XN4="非常勤",WC21,WO21))</f>
        <v>　</v>
      </c>
      <c r="XB21" s="860"/>
      <c r="XC21" s="861"/>
      <c r="XD21" s="352"/>
      <c r="XE21" s="859" t="str">
        <f>IF(XH21="×",TIME(0,0,0),IF(XN4="非常勤",WF21,WR21))</f>
        <v>　</v>
      </c>
      <c r="XF21" s="860"/>
      <c r="XG21" s="861"/>
      <c r="XH21" s="352"/>
      <c r="XI21" s="859" t="str">
        <f>IF(XL21="×",TIME(0,0,0),IF(XN4="非常勤",WI21,WU21))</f>
        <v>　</v>
      </c>
      <c r="XJ21" s="860"/>
      <c r="XK21" s="861"/>
      <c r="XL21" s="352"/>
      <c r="XM21" s="859" t="str">
        <f>IF(XP21="×",TIME(0,0,0),IF(XN4="非常勤",WL21,WX21))</f>
        <v>　</v>
      </c>
      <c r="XN21" s="860"/>
      <c r="XO21" s="861"/>
      <c r="XP21" s="352"/>
      <c r="XQ21" s="956"/>
      <c r="XR21" s="956"/>
      <c r="XS21" s="862"/>
      <c r="XT21" s="864"/>
      <c r="XU21" s="863"/>
      <c r="XV21" s="865"/>
      <c r="XW21" s="866"/>
      <c r="XX21" s="866"/>
      <c r="XY21" s="867"/>
      <c r="XZ21" s="377">
        <f>'[3]別表_個別勤務状況（1～20）'!$A$21</f>
        <v>7</v>
      </c>
      <c r="YA21" s="378" t="str">
        <f>'[3]別表_個別勤務状況（1～20）'!$B$21</f>
        <v>日</v>
      </c>
      <c r="YB21" s="854"/>
      <c r="YC21" s="855"/>
      <c r="YD21" s="854"/>
      <c r="YE21" s="855"/>
      <c r="YF21" s="854"/>
      <c r="YG21" s="855"/>
      <c r="YH21" s="854"/>
      <c r="YI21" s="855"/>
      <c r="YJ21" s="856" t="str">
        <f>IFERROR(IF(OR(YA21="日",YA21="祝",YA21=0,YB21=""),"　",MAX(IF(AND(YB21&lt;=YJ14,YD21&gt;YK14),YK14-YJ14,IF(AND(YB21&gt;YJ14,YD21&lt;=YK14),YD21-YB21,IF(AND(YB21&lt;=YJ14,YD21&lt;=YK14),YD21-YJ14,IF(AND(YB21&gt;YJ14,YD21&gt;YK14),YK14-YB21,0)))),0)),0)</f>
        <v>　</v>
      </c>
      <c r="YK21" s="857"/>
      <c r="YL21" s="858"/>
      <c r="YM21" s="856" t="str">
        <f>IFERROR(IF(OR(YA21="日",YA21="祝",YA21=0,YF21=""),"　",MAX(IF(AND(YF21&gt;YP14,YH21&gt;YN14),0,IF(AND(YF21&lt;=YP14,YF21&gt;YM14,YH21&gt;YN14),YP14-YF21,IF(AND(YF21&lt;=YP14,YF21&lt;=YM14,YH21&gt;YN14),YP14-YM14,IF(AND(YF21&gt;YM14,YH21&lt;=YN14),YH21-YF21,IF(AND(YF21&lt;=YM14,YH21&lt;=YN14),YH21-YM14,0))))),0)),0)</f>
        <v>　</v>
      </c>
      <c r="YN21" s="857"/>
      <c r="YO21" s="858"/>
      <c r="YP21" s="856" t="str">
        <f>IFERROR(IF(OR(YA21="日",YA21="祝",YA21=0,YF21=0),"　",MAX(IF(AND(YF21&lt;=YP14,YH21&gt;YQ14),YQ14-YP14,IF(YH21&lt;=YQ14,0,IF(AND(YF21&gt;YP14,YH21&gt;YQ14),YQ14-YF21,0))),0)),0)</f>
        <v>　</v>
      </c>
      <c r="YQ21" s="857"/>
      <c r="YR21" s="858"/>
      <c r="YS21" s="856" t="str">
        <f>IFERROR(IF(OR(YA21="日",YA21="祝",YA21=0,YF21=0),"　",MAX(IF(YF21&gt;YS14,YH21-YF21,IF(YF21&lt;=YS14,YH21-YS14,0)),0)),0)</f>
        <v>　</v>
      </c>
      <c r="YT21" s="857"/>
      <c r="YU21" s="858"/>
      <c r="YV21" s="962" t="str">
        <f>IFERROR(IF(OR(YA21="日",YA21="祝",YA21=0,YB21=""),"　",MAX(IF(AND(YB21&lt;=YV14,YD21&gt;YW14),YW14-YV14,IF(AND(YB21&gt;YV14,YD21&lt;=YW14),YD21-YB21,IF(AND(YB21&lt;=YV14,YD21&lt;=YW14),YD21-YV14,IF(AND(YB21&gt;YV14,YD21&gt;YW14),YW14-YB21,0)))),0)),0)</f>
        <v>　</v>
      </c>
      <c r="YW21" s="963"/>
      <c r="YX21" s="964"/>
      <c r="YY21" s="962" t="str">
        <f>IFERROR(IF(OR(YA21="日",YA21="祝",YA21=0,YF21=0),"　",MAX(IF(AND(YF21&gt;ZB14,YH21&gt;YZ14),0,IF(AND(YF21&lt;=ZB14,YF21&gt;YY14,YH21&gt;YZ14),ZB14-YF21,IF(AND(YF21&lt;=ZB14,YF21&lt;=YY14,YH21&gt;YZ14),ZB14-YY14,IF(AND(YF21&gt;YY14,YH21&lt;=YZ14),YH21-YF21,IF(AND(YF21&lt;=YY14,YH21&lt;=YZ14),YH21-YY14,0))))),0)),0)</f>
        <v>　</v>
      </c>
      <c r="YZ21" s="963"/>
      <c r="ZA21" s="964"/>
      <c r="ZB21" s="962" t="str">
        <f>IFERROR(IF(OR(YA21="日",YA21="祝",YA21=0,YF21=0),"　",MAX(IF(AND(YF21&lt;=ZB14,YH21&gt;ZC14),ZC14-ZB14,IF(YH21&lt;=ZC14,0,IF(AND(YF21&gt;ZB14,YH21&gt;ZC14),ZC14-YF21,0))),0)),0)</f>
        <v>　</v>
      </c>
      <c r="ZC21" s="963"/>
      <c r="ZD21" s="964"/>
      <c r="ZE21" s="962" t="str">
        <f t="shared" si="11"/>
        <v>　</v>
      </c>
      <c r="ZF21" s="963"/>
      <c r="ZG21" s="964"/>
      <c r="ZH21" s="859" t="str">
        <f>IF(ZK21="×",TIME(0,0,0),IF(ZU4="非常勤",YJ21,YV21))</f>
        <v>　</v>
      </c>
      <c r="ZI21" s="860"/>
      <c r="ZJ21" s="861"/>
      <c r="ZK21" s="352"/>
      <c r="ZL21" s="859" t="str">
        <f>IF(ZO21="×",TIME(0,0,0),IF(ZU4="非常勤",YM21,YY21))</f>
        <v>　</v>
      </c>
      <c r="ZM21" s="860"/>
      <c r="ZN21" s="861"/>
      <c r="ZO21" s="352"/>
      <c r="ZP21" s="859" t="str">
        <f>IF(ZS21="×",TIME(0,0,0),IF(ZU4="非常勤",YP21,ZB21))</f>
        <v>　</v>
      </c>
      <c r="ZQ21" s="860"/>
      <c r="ZR21" s="861"/>
      <c r="ZS21" s="352"/>
      <c r="ZT21" s="859" t="str">
        <f>IF(ZW21="×",TIME(0,0,0),IF(ZU4="非常勤",YS21,ZE21))</f>
        <v>　</v>
      </c>
      <c r="ZU21" s="860"/>
      <c r="ZV21" s="861"/>
      <c r="ZW21" s="352"/>
      <c r="ZX21" s="956"/>
      <c r="ZY21" s="956"/>
      <c r="ZZ21" s="862"/>
      <c r="AAA21" s="864"/>
      <c r="AAB21" s="863"/>
      <c r="AAC21" s="865"/>
      <c r="AAD21" s="866"/>
      <c r="AAE21" s="866"/>
      <c r="AAF21" s="867"/>
      <c r="AAG21" s="377">
        <f>'[3]別表_個別勤務状況（1～20）'!$A$21</f>
        <v>7</v>
      </c>
      <c r="AAH21" s="378" t="str">
        <f>'[3]別表_個別勤務状況（1～20）'!$B$21</f>
        <v>日</v>
      </c>
      <c r="AAI21" s="854"/>
      <c r="AAJ21" s="855"/>
      <c r="AAK21" s="854"/>
      <c r="AAL21" s="855"/>
      <c r="AAM21" s="854"/>
      <c r="AAN21" s="855"/>
      <c r="AAO21" s="854"/>
      <c r="AAP21" s="855"/>
      <c r="AAQ21" s="856" t="str">
        <f>IFERROR(IF(OR(AAH21="日",AAH21="祝",AAH21=0,AAI21=""),"　",MAX(IF(AND(AAI21&lt;=AAQ14,AAK21&gt;AAR14),AAR14-AAQ14,IF(AND(AAI21&gt;AAQ14,AAK21&lt;=AAR14),AAK21-AAI21,IF(AND(AAI21&lt;=AAQ14,AAK21&lt;=AAR14),AAK21-AAQ14,IF(AND(AAI21&gt;AAQ14,AAK21&gt;AAR14),AAR14-AAI21,0)))),0)),0)</f>
        <v>　</v>
      </c>
      <c r="AAR21" s="857"/>
      <c r="AAS21" s="858"/>
      <c r="AAT21" s="856" t="str">
        <f>IFERROR(IF(OR(AAH21="日",AAH21="祝",AAH21=0,AAM21=""),"　",MAX(IF(AND(AAM21&gt;AAW14,AAO21&gt;AAU14),0,IF(AND(AAM21&lt;=AAW14,AAM21&gt;AAT14,AAO21&gt;AAU14),AAW14-AAM21,IF(AND(AAM21&lt;=AAW14,AAM21&lt;=AAT14,AAO21&gt;AAU14),AAW14-AAT14,IF(AND(AAM21&gt;AAT14,AAO21&lt;=AAU14),AAO21-AAM21,IF(AND(AAM21&lt;=AAT14,AAO21&lt;=AAU14),AAO21-AAT14,0))))),0)),0)</f>
        <v>　</v>
      </c>
      <c r="AAU21" s="857"/>
      <c r="AAV21" s="858"/>
      <c r="AAW21" s="856" t="str">
        <f>IFERROR(IF(OR(AAH21="日",AAH21="祝",AAH21=0,AAM21=0),"　",MAX(IF(AND(AAM21&lt;=AAW14,AAO21&gt;AAX14),AAX14-AAW14,IF(AAO21&lt;=AAX14,0,IF(AND(AAM21&gt;AAW14,AAO21&gt;AAX14),AAX14-AAM21,0))),0)),0)</f>
        <v>　</v>
      </c>
      <c r="AAX21" s="857"/>
      <c r="AAY21" s="858"/>
      <c r="AAZ21" s="856" t="str">
        <f>IFERROR(IF(OR(AAH21="日",AAH21="祝",AAH21=0,AAM21=0),"　",MAX(IF(AAM21&gt;AAZ14,AAO21-AAM21,IF(AAM21&lt;=AAZ14,AAO21-AAZ14,0)),0)),0)</f>
        <v>　</v>
      </c>
      <c r="ABA21" s="857"/>
      <c r="ABB21" s="858"/>
      <c r="ABC21" s="962" t="str">
        <f>IFERROR(IF(OR(AAH21="日",AAH21="祝",AAH21=0,AAI21=""),"　",MAX(IF(AND(AAI21&lt;=ABC14,AAK21&gt;ABD14),ABD14-ABC14,IF(AND(AAI21&gt;ABC14,AAK21&lt;=ABD14),AAK21-AAI21,IF(AND(AAI21&lt;=ABC14,AAK21&lt;=ABD14),AAK21-ABC14,IF(AND(AAI21&gt;ABC14,AAK21&gt;ABD14),ABD14-AAI21,0)))),0)),0)</f>
        <v>　</v>
      </c>
      <c r="ABD21" s="963"/>
      <c r="ABE21" s="964"/>
      <c r="ABF21" s="962" t="str">
        <f>IFERROR(IF(OR(AAH21="日",AAH21="祝",AAH21=0,AAM21=0),"　",MAX(IF(AND(AAM21&gt;ABI14,AAO21&gt;ABG14),0,IF(AND(AAM21&lt;=ABI14,AAM21&gt;ABF14,AAO21&gt;ABG14),ABI14-AAM21,IF(AND(AAM21&lt;=ABI14,AAM21&lt;=ABF14,AAO21&gt;ABG14),ABI14-ABF14,IF(AND(AAM21&gt;ABF14,AAO21&lt;=ABG14),AAO21-AAM21,IF(AND(AAM21&lt;=ABF14,AAO21&lt;=ABG14),AAO21-ABF14,0))))),0)),0)</f>
        <v>　</v>
      </c>
      <c r="ABG21" s="963"/>
      <c r="ABH21" s="964"/>
      <c r="ABI21" s="962" t="str">
        <f>IFERROR(IF(OR(AAH21="日",AAH21="祝",AAH21=0,AAM21=0),"　",MAX(IF(AND(AAM21&lt;=ABI14,AAO21&gt;ABJ14),ABJ14-ABI14,IF(AAO21&lt;=ABJ14,0,IF(AND(AAM21&gt;ABI14,AAO21&gt;ABJ14),ABJ14-AAM21,0))),0)),0)</f>
        <v>　</v>
      </c>
      <c r="ABJ21" s="963"/>
      <c r="ABK21" s="964"/>
      <c r="ABL21" s="962" t="str">
        <f t="shared" si="12"/>
        <v>　</v>
      </c>
      <c r="ABM21" s="963"/>
      <c r="ABN21" s="964"/>
      <c r="ABO21" s="859" t="str">
        <f>IF(ABR21="×",TIME(0,0,0),IF(ACB4="非常勤",AAQ21,ABC21))</f>
        <v>　</v>
      </c>
      <c r="ABP21" s="860"/>
      <c r="ABQ21" s="861"/>
      <c r="ABR21" s="352"/>
      <c r="ABS21" s="859" t="str">
        <f>IF(ABV21="×",TIME(0,0,0),IF(ACB4="非常勤",AAT21,ABF21))</f>
        <v>　</v>
      </c>
      <c r="ABT21" s="860"/>
      <c r="ABU21" s="861"/>
      <c r="ABV21" s="352"/>
      <c r="ABW21" s="859" t="str">
        <f>IF(ABZ21="×",TIME(0,0,0),IF(ACB4="非常勤",AAW21,ABI21))</f>
        <v>　</v>
      </c>
      <c r="ABX21" s="860"/>
      <c r="ABY21" s="861"/>
      <c r="ABZ21" s="352"/>
      <c r="ACA21" s="859" t="str">
        <f>IF(ACD21="×",TIME(0,0,0),IF(ACB4="非常勤",AAZ21,ABL21))</f>
        <v>　</v>
      </c>
      <c r="ACB21" s="860"/>
      <c r="ACC21" s="861"/>
      <c r="ACD21" s="352"/>
      <c r="ACE21" s="956"/>
      <c r="ACF21" s="956"/>
      <c r="ACG21" s="862"/>
      <c r="ACH21" s="864"/>
      <c r="ACI21" s="863"/>
      <c r="ACJ21" s="865"/>
      <c r="ACK21" s="866"/>
      <c r="ACL21" s="866"/>
      <c r="ACM21" s="867"/>
      <c r="ACN21" s="377">
        <f>'[3]別表_個別勤務状況（1～20）'!$A$21</f>
        <v>7</v>
      </c>
      <c r="ACO21" s="378" t="str">
        <f>'[3]別表_個別勤務状況（1～20）'!$B$21</f>
        <v>日</v>
      </c>
      <c r="ACP21" s="854"/>
      <c r="ACQ21" s="855"/>
      <c r="ACR21" s="854"/>
      <c r="ACS21" s="855"/>
      <c r="ACT21" s="854"/>
      <c r="ACU21" s="855"/>
      <c r="ACV21" s="854"/>
      <c r="ACW21" s="855"/>
      <c r="ACX21" s="856" t="str">
        <f>IFERROR(IF(OR(ACO21="日",ACO21="祝",ACO21=0,ACP21=""),"　",MAX(IF(AND(ACP21&lt;=ACX14,ACR21&gt;ACY14),ACY14-ACX14,IF(AND(ACP21&gt;ACX14,ACR21&lt;=ACY14),ACR21-ACP21,IF(AND(ACP21&lt;=ACX14,ACR21&lt;=ACY14),ACR21-ACX14,IF(AND(ACP21&gt;ACX14,ACR21&gt;ACY14),ACY14-ACP21,0)))),0)),0)</f>
        <v>　</v>
      </c>
      <c r="ACY21" s="857"/>
      <c r="ACZ21" s="858"/>
      <c r="ADA21" s="856" t="str">
        <f>IFERROR(IF(OR(ACO21="日",ACO21="祝",ACO21=0,ACT21=""),"　",MAX(IF(AND(ACT21&gt;ADD14,ACV21&gt;ADB14),0,IF(AND(ACT21&lt;=ADD14,ACT21&gt;ADA14,ACV21&gt;ADB14),ADD14-ACT21,IF(AND(ACT21&lt;=ADD14,ACT21&lt;=ADA14,ACV21&gt;ADB14),ADD14-ADA14,IF(AND(ACT21&gt;ADA14,ACV21&lt;=ADB14),ACV21-ACT21,IF(AND(ACT21&lt;=ADA14,ACV21&lt;=ADB14),ACV21-ADA14,0))))),0)),0)</f>
        <v>　</v>
      </c>
      <c r="ADB21" s="857"/>
      <c r="ADC21" s="858"/>
      <c r="ADD21" s="856" t="str">
        <f>IFERROR(IF(OR(ACO21="日",ACO21="祝",ACO21=0,ACT21=0),"　",MAX(IF(AND(ACT21&lt;=ADD14,ACV21&gt;ADE14),ADE14-ADD14,IF(ACV21&lt;=ADE14,0,IF(AND(ACT21&gt;ADD14,ACV21&gt;ADE14),ADE14-ACT21,0))),0)),0)</f>
        <v>　</v>
      </c>
      <c r="ADE21" s="857"/>
      <c r="ADF21" s="858"/>
      <c r="ADG21" s="856" t="str">
        <f>IFERROR(IF(OR(ACO21="日",ACO21="祝",ACO21=0,ACT21=0),"　",MAX(IF(ACT21&gt;ADG14,ACV21-ACT21,IF(ACT21&lt;=ADG14,ACV21-ADG14,0)),0)),0)</f>
        <v>　</v>
      </c>
      <c r="ADH21" s="857"/>
      <c r="ADI21" s="858"/>
      <c r="ADJ21" s="962" t="str">
        <f>IFERROR(IF(OR(ACO21="日",ACO21="祝",ACO21=0,ACP21=""),"　",MAX(IF(AND(ACP21&lt;=ADJ14,ACR21&gt;ADK14),ADK14-ADJ14,IF(AND(ACP21&gt;ADJ14,ACR21&lt;=ADK14),ACR21-ACP21,IF(AND(ACP21&lt;=ADJ14,ACR21&lt;=ADK14),ACR21-ADJ14,IF(AND(ACP21&gt;ADJ14,ACR21&gt;ADK14),ADK14-ACP21,0)))),0)),0)</f>
        <v>　</v>
      </c>
      <c r="ADK21" s="963"/>
      <c r="ADL21" s="964"/>
      <c r="ADM21" s="962" t="str">
        <f>IFERROR(IF(OR(ACO21="日",ACO21="祝",ACO21=0,ACT21=0),"　",MAX(IF(AND(ACT21&gt;ADP14,ACV21&gt;ADN14),0,IF(AND(ACT21&lt;=ADP14,ACT21&gt;ADM14,ACV21&gt;ADN14),ADP14-ACT21,IF(AND(ACT21&lt;=ADP14,ACT21&lt;=ADM14,ACV21&gt;ADN14),ADP14-ADM14,IF(AND(ACT21&gt;ADM14,ACV21&lt;=ADN14),ACV21-ACT21,IF(AND(ACT21&lt;=ADM14,ACV21&lt;=ADN14),ACV21-ADM14,0))))),0)),0)</f>
        <v>　</v>
      </c>
      <c r="ADN21" s="963"/>
      <c r="ADO21" s="964"/>
      <c r="ADP21" s="962" t="str">
        <f>IFERROR(IF(OR(ACO21="日",ACO21="祝",ACO21=0,ACT21=0),"　",MAX(IF(AND(ACT21&lt;=ADP14,ACV21&gt;ADQ14),ADQ14-ADP14,IF(ACV21&lt;=ADQ14,0,IF(AND(ACT21&gt;ADP14,ACV21&gt;ADQ14),ADQ14-ACT21,0))),0)),0)</f>
        <v>　</v>
      </c>
      <c r="ADQ21" s="963"/>
      <c r="ADR21" s="964"/>
      <c r="ADS21" s="962" t="str">
        <f t="shared" si="13"/>
        <v>　</v>
      </c>
      <c r="ADT21" s="963"/>
      <c r="ADU21" s="964"/>
      <c r="ADV21" s="859" t="str">
        <f>IF(ADY21="×",TIME(0,0,0),IF(AEI4="非常勤",ACX21,ADJ21))</f>
        <v>　</v>
      </c>
      <c r="ADW21" s="860"/>
      <c r="ADX21" s="861"/>
      <c r="ADY21" s="352"/>
      <c r="ADZ21" s="859" t="str">
        <f>IF(AEC21="×",TIME(0,0,0),IF(AEI4="非常勤",ADA21,ADM21))</f>
        <v>　</v>
      </c>
      <c r="AEA21" s="860"/>
      <c r="AEB21" s="861"/>
      <c r="AEC21" s="352"/>
      <c r="AED21" s="859" t="str">
        <f>IF(AEG21="×",TIME(0,0,0),IF(AEI4="非常勤",ADD21,ADP21))</f>
        <v>　</v>
      </c>
      <c r="AEE21" s="860"/>
      <c r="AEF21" s="861"/>
      <c r="AEG21" s="352"/>
      <c r="AEH21" s="859" t="str">
        <f>IF(AEK21="×",TIME(0,0,0),IF(AEI4="非常勤",ADG21,ADS21))</f>
        <v>　</v>
      </c>
      <c r="AEI21" s="860"/>
      <c r="AEJ21" s="861"/>
      <c r="AEK21" s="352"/>
      <c r="AEL21" s="956"/>
      <c r="AEM21" s="956"/>
      <c r="AEN21" s="862"/>
      <c r="AEO21" s="864"/>
      <c r="AEP21" s="863"/>
      <c r="AEQ21" s="865"/>
      <c r="AER21" s="866"/>
      <c r="AES21" s="866"/>
      <c r="AET21" s="867"/>
      <c r="AEU21" s="377">
        <f>'[3]別表_個別勤務状況（1～20）'!$A$21</f>
        <v>7</v>
      </c>
      <c r="AEV21" s="378" t="str">
        <f>'[3]別表_個別勤務状況（1～20）'!$B$21</f>
        <v>日</v>
      </c>
      <c r="AEW21" s="854"/>
      <c r="AEX21" s="855"/>
      <c r="AEY21" s="854"/>
      <c r="AEZ21" s="855"/>
      <c r="AFA21" s="854"/>
      <c r="AFB21" s="855"/>
      <c r="AFC21" s="854"/>
      <c r="AFD21" s="855"/>
      <c r="AFE21" s="856" t="str">
        <f>IFERROR(IF(OR(AEV21="日",AEV21="祝",AEV21=0,AEW21=""),"　",MAX(IF(AND(AEW21&lt;=AFE14,AEY21&gt;AFF14),AFF14-AFE14,IF(AND(AEW21&gt;AFE14,AEY21&lt;=AFF14),AEY21-AEW21,IF(AND(AEW21&lt;=AFE14,AEY21&lt;=AFF14),AEY21-AFE14,IF(AND(AEW21&gt;AFE14,AEY21&gt;AFF14),AFF14-AEW21,0)))),0)),0)</f>
        <v>　</v>
      </c>
      <c r="AFF21" s="857"/>
      <c r="AFG21" s="858"/>
      <c r="AFH21" s="856" t="str">
        <f>IFERROR(IF(OR(AEV21="日",AEV21="祝",AEV21=0,AFA21=""),"　",MAX(IF(AND(AFA21&gt;AFK14,AFC21&gt;AFI14),0,IF(AND(AFA21&lt;=AFK14,AFA21&gt;AFH14,AFC21&gt;AFI14),AFK14-AFA21,IF(AND(AFA21&lt;=AFK14,AFA21&lt;=AFH14,AFC21&gt;AFI14),AFK14-AFH14,IF(AND(AFA21&gt;AFH14,AFC21&lt;=AFI14),AFC21-AFA21,IF(AND(AFA21&lt;=AFH14,AFC21&lt;=AFI14),AFC21-AFH14,0))))),0)),0)</f>
        <v>　</v>
      </c>
      <c r="AFI21" s="857"/>
      <c r="AFJ21" s="858"/>
      <c r="AFK21" s="856" t="str">
        <f>IFERROR(IF(OR(AEV21="日",AEV21="祝",AEV21=0,AFA21=0),"　",MAX(IF(AND(AFA21&lt;=AFK14,AFC21&gt;AFL14),AFL14-AFK14,IF(AFC21&lt;=AFL14,0,IF(AND(AFA21&gt;AFK14,AFC21&gt;AFL14),AFL14-AFA21,0))),0)),0)</f>
        <v>　</v>
      </c>
      <c r="AFL21" s="857"/>
      <c r="AFM21" s="858"/>
      <c r="AFN21" s="856" t="str">
        <f>IFERROR(IF(OR(AEV21="日",AEV21="祝",AEV21=0,AFA21=0),"　",MAX(IF(AFA21&gt;AFN14,AFC21-AFA21,IF(AFA21&lt;=AFN14,AFC21-AFN14,0)),0)),0)</f>
        <v>　</v>
      </c>
      <c r="AFO21" s="857"/>
      <c r="AFP21" s="858"/>
      <c r="AFQ21" s="962" t="str">
        <f>IFERROR(IF(OR(AEV21="日",AEV21="祝",AEV21=0,AEW21=""),"　",MAX(IF(AND(AEW21&lt;=AFQ14,AEY21&gt;AFR14),AFR14-AFQ14,IF(AND(AEW21&gt;AFQ14,AEY21&lt;=AFR14),AEY21-AEW21,IF(AND(AEW21&lt;=AFQ14,AEY21&lt;=AFR14),AEY21-AFQ14,IF(AND(AEW21&gt;AFQ14,AEY21&gt;AFR14),AFR14-AEW21,0)))),0)),0)</f>
        <v>　</v>
      </c>
      <c r="AFR21" s="963"/>
      <c r="AFS21" s="964"/>
      <c r="AFT21" s="962" t="str">
        <f>IFERROR(IF(OR(AEV21="日",AEV21="祝",AEV21=0,AFA21=0),"　",MAX(IF(AND(AFA21&gt;AFW14,AFC21&gt;AFU14),0,IF(AND(AFA21&lt;=AFW14,AFA21&gt;AFT14,AFC21&gt;AFU14),AFW14-AFA21,IF(AND(AFA21&lt;=AFW14,AFA21&lt;=AFT14,AFC21&gt;AFU14),AFW14-AFT14,IF(AND(AFA21&gt;AFT14,AFC21&lt;=AFU14),AFC21-AFA21,IF(AND(AFA21&lt;=AFT14,AFC21&lt;=AFU14),AFC21-AFT14,0))))),0)),0)</f>
        <v>　</v>
      </c>
      <c r="AFU21" s="963"/>
      <c r="AFV21" s="964"/>
      <c r="AFW21" s="962" t="str">
        <f>IFERROR(IF(OR(AEV21="日",AEV21="祝",AEV21=0,AFA21=0),"　",MAX(IF(AND(AFA21&lt;=AFW14,AFC21&gt;AFX14),AFX14-AFW14,IF(AFC21&lt;=AFX14,0,IF(AND(AFA21&gt;AFW14,AFC21&gt;AFX14),AFX14-AFA21,0))),0)),0)</f>
        <v>　</v>
      </c>
      <c r="AFX21" s="963"/>
      <c r="AFY21" s="964"/>
      <c r="AFZ21" s="962" t="str">
        <f t="shared" si="14"/>
        <v>　</v>
      </c>
      <c r="AGA21" s="963"/>
      <c r="AGB21" s="964"/>
      <c r="AGC21" s="859" t="str">
        <f>IF(AGF21="×",TIME(0,0,0),IF(AGP4="非常勤",AFE21,AFQ21))</f>
        <v>　</v>
      </c>
      <c r="AGD21" s="860"/>
      <c r="AGE21" s="861"/>
      <c r="AGF21" s="352"/>
      <c r="AGG21" s="859" t="str">
        <f>IF(AGJ21="×",TIME(0,0,0),IF(AGP4="非常勤",AFH21,AFT21))</f>
        <v>　</v>
      </c>
      <c r="AGH21" s="860"/>
      <c r="AGI21" s="861"/>
      <c r="AGJ21" s="352"/>
      <c r="AGK21" s="859" t="str">
        <f>IF(AGN21="×",TIME(0,0,0),IF(AGP4="非常勤",AFK21,AFW21))</f>
        <v>　</v>
      </c>
      <c r="AGL21" s="860"/>
      <c r="AGM21" s="861"/>
      <c r="AGN21" s="352"/>
      <c r="AGO21" s="859" t="str">
        <f>IF(AGR21="×",TIME(0,0,0),IF(AGP4="非常勤",AFN21,AFZ21))</f>
        <v>　</v>
      </c>
      <c r="AGP21" s="860"/>
      <c r="AGQ21" s="861"/>
      <c r="AGR21" s="352"/>
      <c r="AGS21" s="956"/>
      <c r="AGT21" s="956"/>
      <c r="AGU21" s="862"/>
      <c r="AGV21" s="864"/>
      <c r="AGW21" s="863"/>
      <c r="AGX21" s="865"/>
      <c r="AGY21" s="866"/>
      <c r="AGZ21" s="866"/>
      <c r="AHA21" s="867"/>
      <c r="AHB21" s="377">
        <f>'[3]別表_個別勤務状況（1～20）'!$A$21</f>
        <v>7</v>
      </c>
      <c r="AHC21" s="378" t="str">
        <f>'[3]別表_個別勤務状況（1～20）'!$B$21</f>
        <v>日</v>
      </c>
      <c r="AHD21" s="854"/>
      <c r="AHE21" s="855"/>
      <c r="AHF21" s="854"/>
      <c r="AHG21" s="855"/>
      <c r="AHH21" s="854"/>
      <c r="AHI21" s="855"/>
      <c r="AHJ21" s="854"/>
      <c r="AHK21" s="855"/>
      <c r="AHL21" s="856" t="str">
        <f>IFERROR(IF(OR(AHC21="日",AHC21="祝",AHC21=0,AHD21=""),"　",MAX(IF(AND(AHD21&lt;=AHL14,AHF21&gt;AHM14),AHM14-AHL14,IF(AND(AHD21&gt;AHL14,AHF21&lt;=AHM14),AHF21-AHD21,IF(AND(AHD21&lt;=AHL14,AHF21&lt;=AHM14),AHF21-AHL14,IF(AND(AHD21&gt;AHL14,AHF21&gt;AHM14),AHM14-AHD21,0)))),0)),0)</f>
        <v>　</v>
      </c>
      <c r="AHM21" s="857"/>
      <c r="AHN21" s="858"/>
      <c r="AHO21" s="856" t="str">
        <f>IFERROR(IF(OR(AHC21="日",AHC21="祝",AHC21=0,AHH21=""),"　",MAX(IF(AND(AHH21&gt;AHR14,AHJ21&gt;AHP14),0,IF(AND(AHH21&lt;=AHR14,AHH21&gt;AHO14,AHJ21&gt;AHP14),AHR14-AHH21,IF(AND(AHH21&lt;=AHR14,AHH21&lt;=AHO14,AHJ21&gt;AHP14),AHR14-AHO14,IF(AND(AHH21&gt;AHO14,AHJ21&lt;=AHP14),AHJ21-AHH21,IF(AND(AHH21&lt;=AHO14,AHJ21&lt;=AHP14),AHJ21-AHO14,0))))),0)),0)</f>
        <v>　</v>
      </c>
      <c r="AHP21" s="857"/>
      <c r="AHQ21" s="858"/>
      <c r="AHR21" s="856" t="str">
        <f>IFERROR(IF(OR(AHC21="日",AHC21="祝",AHC21=0,AHH21=0),"　",MAX(IF(AND(AHH21&lt;=AHR14,AHJ21&gt;AHS14),AHS14-AHR14,IF(AHJ21&lt;=AHS14,0,IF(AND(AHH21&gt;AHR14,AHJ21&gt;AHS14),AHS14-AHH21,0))),0)),0)</f>
        <v>　</v>
      </c>
      <c r="AHS21" s="857"/>
      <c r="AHT21" s="858"/>
      <c r="AHU21" s="856" t="str">
        <f>IFERROR(IF(OR(AHC21="日",AHC21="祝",AHC21=0,AHH21=0),"　",MAX(IF(AHH21&gt;AHU14,AHJ21-AHH21,IF(AHH21&lt;=AHU14,AHJ21-AHU14,0)),0)),0)</f>
        <v>　</v>
      </c>
      <c r="AHV21" s="857"/>
      <c r="AHW21" s="858"/>
      <c r="AHX21" s="962" t="str">
        <f>IFERROR(IF(OR(AHC21="日",AHC21="祝",AHC21=0,AHD21=""),"　",MAX(IF(AND(AHD21&lt;=AHX14,AHF21&gt;AHY14),AHY14-AHX14,IF(AND(AHD21&gt;AHX14,AHF21&lt;=AHY14),AHF21-AHD21,IF(AND(AHD21&lt;=AHX14,AHF21&lt;=AHY14),AHF21-AHX14,IF(AND(AHD21&gt;AHX14,AHF21&gt;AHY14),AHY14-AHD21,0)))),0)),0)</f>
        <v>　</v>
      </c>
      <c r="AHY21" s="963"/>
      <c r="AHZ21" s="964"/>
      <c r="AIA21" s="962" t="str">
        <f>IFERROR(IF(OR(AHC21="日",AHC21="祝",AHC21=0,AHH21=0),"　",MAX(IF(AND(AHH21&gt;AID14,AHJ21&gt;AIB14),0,IF(AND(AHH21&lt;=AID14,AHH21&gt;AIA14,AHJ21&gt;AIB14),AID14-AHH21,IF(AND(AHH21&lt;=AID14,AHH21&lt;=AIA14,AHJ21&gt;AIB14),AID14-AIA14,IF(AND(AHH21&gt;AIA14,AHJ21&lt;=AIB14),AHJ21-AHH21,IF(AND(AHH21&lt;=AIA14,AHJ21&lt;=AIB14),AHJ21-AIA14,0))))),0)),0)</f>
        <v>　</v>
      </c>
      <c r="AIB21" s="963"/>
      <c r="AIC21" s="964"/>
      <c r="AID21" s="962" t="str">
        <f>IFERROR(IF(OR(AHC21="日",AHC21="祝",AHC21=0,AHH21=0),"　",MAX(IF(AND(AHH21&lt;=AID14,AHJ21&gt;AIE14),AIE14-AID14,IF(AHJ21&lt;=AIE14,0,IF(AND(AHH21&gt;AID14,AHJ21&gt;AIE14),AIE14-AHH21,0))),0)),0)</f>
        <v>　</v>
      </c>
      <c r="AIE21" s="963"/>
      <c r="AIF21" s="964"/>
      <c r="AIG21" s="962" t="str">
        <f t="shared" si="15"/>
        <v>　</v>
      </c>
      <c r="AIH21" s="963"/>
      <c r="AII21" s="964"/>
      <c r="AIJ21" s="859" t="str">
        <f>IF(AIM21="×",TIME(0,0,0),IF(AIW4="非常勤",AHL21,AHX21))</f>
        <v>　</v>
      </c>
      <c r="AIK21" s="860"/>
      <c r="AIL21" s="861"/>
      <c r="AIM21" s="352"/>
      <c r="AIN21" s="859" t="str">
        <f>IF(AIQ21="×",TIME(0,0,0),IF(AIW4="非常勤",AHO21,AIA21))</f>
        <v>　</v>
      </c>
      <c r="AIO21" s="860"/>
      <c r="AIP21" s="861"/>
      <c r="AIQ21" s="352"/>
      <c r="AIR21" s="859" t="str">
        <f>IF(AIU21="×",TIME(0,0,0),IF(AIW4="非常勤",AHR21,AID21))</f>
        <v>　</v>
      </c>
      <c r="AIS21" s="860"/>
      <c r="AIT21" s="861"/>
      <c r="AIU21" s="352"/>
      <c r="AIV21" s="859" t="str">
        <f>IF(AIY21="×",TIME(0,0,0),IF(AIW4="非常勤",AHU21,AIG21))</f>
        <v>　</v>
      </c>
      <c r="AIW21" s="860"/>
      <c r="AIX21" s="861"/>
      <c r="AIY21" s="352"/>
      <c r="AIZ21" s="956"/>
      <c r="AJA21" s="956"/>
      <c r="AJB21" s="862"/>
      <c r="AJC21" s="864"/>
      <c r="AJD21" s="863"/>
      <c r="AJE21" s="865"/>
      <c r="AJF21" s="866"/>
      <c r="AJG21" s="866"/>
      <c r="AJH21" s="867"/>
      <c r="AJI21" s="377">
        <f>'[3]別表_個別勤務状況（1～20）'!$A$21</f>
        <v>7</v>
      </c>
      <c r="AJJ21" s="378" t="str">
        <f>'[3]別表_個別勤務状況（1～20）'!$B$21</f>
        <v>日</v>
      </c>
      <c r="AJK21" s="854"/>
      <c r="AJL21" s="855"/>
      <c r="AJM21" s="854"/>
      <c r="AJN21" s="855"/>
      <c r="AJO21" s="854"/>
      <c r="AJP21" s="855"/>
      <c r="AJQ21" s="854"/>
      <c r="AJR21" s="855"/>
      <c r="AJS21" s="856" t="str">
        <f>IFERROR(IF(OR(AJJ21="日",AJJ21="祝",AJJ21=0,AJK21=""),"　",MAX(IF(AND(AJK21&lt;=AJS14,AJM21&gt;AJT14),AJT14-AJS14,IF(AND(AJK21&gt;AJS14,AJM21&lt;=AJT14),AJM21-AJK21,IF(AND(AJK21&lt;=AJS14,AJM21&lt;=AJT14),AJM21-AJS14,IF(AND(AJK21&gt;AJS14,AJM21&gt;AJT14),AJT14-AJK21,0)))),0)),0)</f>
        <v>　</v>
      </c>
      <c r="AJT21" s="857"/>
      <c r="AJU21" s="858"/>
      <c r="AJV21" s="856" t="str">
        <f>IFERROR(IF(OR(AJJ21="日",AJJ21="祝",AJJ21=0,AJO21=""),"　",MAX(IF(AND(AJO21&gt;AJY14,AJQ21&gt;AJW14),0,IF(AND(AJO21&lt;=AJY14,AJO21&gt;AJV14,AJQ21&gt;AJW14),AJY14-AJO21,IF(AND(AJO21&lt;=AJY14,AJO21&lt;=AJV14,AJQ21&gt;AJW14),AJY14-AJV14,IF(AND(AJO21&gt;AJV14,AJQ21&lt;=AJW14),AJQ21-AJO21,IF(AND(AJO21&lt;=AJV14,AJQ21&lt;=AJW14),AJQ21-AJV14,0))))),0)),0)</f>
        <v>　</v>
      </c>
      <c r="AJW21" s="857"/>
      <c r="AJX21" s="858"/>
      <c r="AJY21" s="856" t="str">
        <f>IFERROR(IF(OR(AJJ21="日",AJJ21="祝",AJJ21=0,AJO21=0),"　",MAX(IF(AND(AJO21&lt;=AJY14,AJQ21&gt;AJZ14),AJZ14-AJY14,IF(AJQ21&lt;=AJZ14,0,IF(AND(AJO21&gt;AJY14,AJQ21&gt;AJZ14),AJZ14-AJO21,0))),0)),0)</f>
        <v>　</v>
      </c>
      <c r="AJZ21" s="857"/>
      <c r="AKA21" s="858"/>
      <c r="AKB21" s="856" t="str">
        <f>IFERROR(IF(OR(AJJ21="日",AJJ21="祝",AJJ21=0,AJO21=0),"　",MAX(IF(AJO21&gt;AKB14,AJQ21-AJO21,IF(AJO21&lt;=AKB14,AJQ21-AKB14,0)),0)),0)</f>
        <v>　</v>
      </c>
      <c r="AKC21" s="857"/>
      <c r="AKD21" s="858"/>
      <c r="AKE21" s="962" t="str">
        <f>IFERROR(IF(OR(AJJ21="日",AJJ21="祝",AJJ21=0,AJK21=""),"　",MAX(IF(AND(AJK21&lt;=AKE14,AJM21&gt;AKF14),AKF14-AKE14,IF(AND(AJK21&gt;AKE14,AJM21&lt;=AKF14),AJM21-AJK21,IF(AND(AJK21&lt;=AKE14,AJM21&lt;=AKF14),AJM21-AKE14,IF(AND(AJK21&gt;AKE14,AJM21&gt;AKF14),AKF14-AJK21,0)))),0)),0)</f>
        <v>　</v>
      </c>
      <c r="AKF21" s="963"/>
      <c r="AKG21" s="964"/>
      <c r="AKH21" s="962" t="str">
        <f>IFERROR(IF(OR(AJJ21="日",AJJ21="祝",AJJ21=0,AJO21=0),"　",MAX(IF(AND(AJO21&gt;AKK14,AJQ21&gt;AKI14),0,IF(AND(AJO21&lt;=AKK14,AJO21&gt;AKH14,AJQ21&gt;AKI14),AKK14-AJO21,IF(AND(AJO21&lt;=AKK14,AJO21&lt;=AKH14,AJQ21&gt;AKI14),AKK14-AKH14,IF(AND(AJO21&gt;AKH14,AJQ21&lt;=AKI14),AJQ21-AJO21,IF(AND(AJO21&lt;=AKH14,AJQ21&lt;=AKI14),AJQ21-AKH14,0))))),0)),0)</f>
        <v>　</v>
      </c>
      <c r="AKI21" s="963"/>
      <c r="AKJ21" s="964"/>
      <c r="AKK21" s="962" t="str">
        <f>IFERROR(IF(OR(AJJ21="日",AJJ21="祝",AJJ21=0,AJO21=0),"　",MAX(IF(AND(AJO21&lt;=AKK14,AJQ21&gt;AKL14),AKL14-AKK14,IF(AJQ21&lt;=AKL14,0,IF(AND(AJO21&gt;AKK14,AJQ21&gt;AKL14),AKL14-AJO21,0))),0)),0)</f>
        <v>　</v>
      </c>
      <c r="AKL21" s="963"/>
      <c r="AKM21" s="964"/>
      <c r="AKN21" s="962" t="str">
        <f t="shared" si="16"/>
        <v>　</v>
      </c>
      <c r="AKO21" s="963"/>
      <c r="AKP21" s="964"/>
      <c r="AKQ21" s="859" t="str">
        <f>IF(AKT21="×",TIME(0,0,0),IF(ALD4="非常勤",AJS21,AKE21))</f>
        <v>　</v>
      </c>
      <c r="AKR21" s="860"/>
      <c r="AKS21" s="861"/>
      <c r="AKT21" s="352"/>
      <c r="AKU21" s="859" t="str">
        <f>IF(AKX21="×",TIME(0,0,0),IF(ALD4="非常勤",AJV21,AKH21))</f>
        <v>　</v>
      </c>
      <c r="AKV21" s="860"/>
      <c r="AKW21" s="861"/>
      <c r="AKX21" s="352"/>
      <c r="AKY21" s="859" t="str">
        <f>IF(ALB21="×",TIME(0,0,0),IF(ALD4="非常勤",AJY21,AKK21))</f>
        <v>　</v>
      </c>
      <c r="AKZ21" s="860"/>
      <c r="ALA21" s="861"/>
      <c r="ALB21" s="352"/>
      <c r="ALC21" s="859" t="str">
        <f>IF(ALF21="×",TIME(0,0,0),IF(ALD4="非常勤",AKB21,AKN21))</f>
        <v>　</v>
      </c>
      <c r="ALD21" s="860"/>
      <c r="ALE21" s="861"/>
      <c r="ALF21" s="352"/>
      <c r="ALG21" s="956"/>
      <c r="ALH21" s="956"/>
      <c r="ALI21" s="862"/>
      <c r="ALJ21" s="864"/>
      <c r="ALK21" s="863"/>
      <c r="ALL21" s="865"/>
      <c r="ALM21" s="866"/>
      <c r="ALN21" s="866"/>
      <c r="ALO21" s="867"/>
      <c r="ALP21" s="377">
        <f>'[3]別表_個別勤務状況（1～20）'!$A$21</f>
        <v>7</v>
      </c>
      <c r="ALQ21" s="378" t="str">
        <f>'[3]別表_個別勤務状況（1～20）'!$B$21</f>
        <v>日</v>
      </c>
      <c r="ALR21" s="854"/>
      <c r="ALS21" s="855"/>
      <c r="ALT21" s="854"/>
      <c r="ALU21" s="855"/>
      <c r="ALV21" s="854"/>
      <c r="ALW21" s="855"/>
      <c r="ALX21" s="854"/>
      <c r="ALY21" s="855"/>
      <c r="ALZ21" s="856" t="str">
        <f>IFERROR(IF(OR(ALQ21="日",ALQ21="祝",ALQ21=0,ALR21=""),"　",MAX(IF(AND(ALR21&lt;=ALZ14,ALT21&gt;AMA14),AMA14-ALZ14,IF(AND(ALR21&gt;ALZ14,ALT21&lt;=AMA14),ALT21-ALR21,IF(AND(ALR21&lt;=ALZ14,ALT21&lt;=AMA14),ALT21-ALZ14,IF(AND(ALR21&gt;ALZ14,ALT21&gt;AMA14),AMA14-ALR21,0)))),0)),0)</f>
        <v>　</v>
      </c>
      <c r="AMA21" s="857"/>
      <c r="AMB21" s="858"/>
      <c r="AMC21" s="856" t="str">
        <f>IFERROR(IF(OR(ALQ21="日",ALQ21="祝",ALQ21=0,ALV21=""),"　",MAX(IF(AND(ALV21&gt;AMF14,ALX21&gt;AMD14),0,IF(AND(ALV21&lt;=AMF14,ALV21&gt;AMC14,ALX21&gt;AMD14),AMF14-ALV21,IF(AND(ALV21&lt;=AMF14,ALV21&lt;=AMC14,ALX21&gt;AMD14),AMF14-AMC14,IF(AND(ALV21&gt;AMC14,ALX21&lt;=AMD14),ALX21-ALV21,IF(AND(ALV21&lt;=AMC14,ALX21&lt;=AMD14),ALX21-AMC14,0))))),0)),0)</f>
        <v>　</v>
      </c>
      <c r="AMD21" s="857"/>
      <c r="AME21" s="858"/>
      <c r="AMF21" s="856" t="str">
        <f>IFERROR(IF(OR(ALQ21="日",ALQ21="祝",ALQ21=0,ALV21=0),"　",MAX(IF(AND(ALV21&lt;=AMF14,ALX21&gt;AMG14),AMG14-AMF14,IF(ALX21&lt;=AMG14,0,IF(AND(ALV21&gt;AMF14,ALX21&gt;AMG14),AMG14-ALV21,0))),0)),0)</f>
        <v>　</v>
      </c>
      <c r="AMG21" s="857"/>
      <c r="AMH21" s="858"/>
      <c r="AMI21" s="856" t="str">
        <f>IFERROR(IF(OR(ALQ21="日",ALQ21="祝",ALQ21=0,ALV21=0),"　",MAX(IF(ALV21&gt;AMI14,ALX21-ALV21,IF(ALV21&lt;=AMI14,ALX21-AMI14,0)),0)),0)</f>
        <v>　</v>
      </c>
      <c r="AMJ21" s="857"/>
      <c r="AMK21" s="858"/>
      <c r="AML21" s="962" t="str">
        <f>IFERROR(IF(OR(ALQ21="日",ALQ21="祝",ALQ21=0,ALR21=""),"　",MAX(IF(AND(ALR21&lt;=AML14,ALT21&gt;AMM14),AMM14-AML14,IF(AND(ALR21&gt;AML14,ALT21&lt;=AMM14),ALT21-ALR21,IF(AND(ALR21&lt;=AML14,ALT21&lt;=AMM14),ALT21-AML14,IF(AND(ALR21&gt;AML14,ALT21&gt;AMM14),AMM14-ALR21,0)))),0)),0)</f>
        <v>　</v>
      </c>
      <c r="AMM21" s="963"/>
      <c r="AMN21" s="964"/>
      <c r="AMO21" s="962" t="str">
        <f>IFERROR(IF(OR(ALQ21="日",ALQ21="祝",ALQ21=0,ALV21=0),"　",MAX(IF(AND(ALV21&gt;AMR14,ALX21&gt;AMP14),0,IF(AND(ALV21&lt;=AMR14,ALV21&gt;AMO14,ALX21&gt;AMP14),AMR14-ALV21,IF(AND(ALV21&lt;=AMR14,ALV21&lt;=AMO14,ALX21&gt;AMP14),AMR14-AMO14,IF(AND(ALV21&gt;AMO14,ALX21&lt;=AMP14),ALX21-ALV21,IF(AND(ALV21&lt;=AMO14,ALX21&lt;=AMP14),ALX21-AMO14,0))))),0)),0)</f>
        <v>　</v>
      </c>
      <c r="AMP21" s="963"/>
      <c r="AMQ21" s="964"/>
      <c r="AMR21" s="962" t="str">
        <f>IFERROR(IF(OR(ALQ21="日",ALQ21="祝",ALQ21=0,ALV21=0),"　",MAX(IF(AND(ALV21&lt;=AMR14,ALX21&gt;AMS14),AMS14-AMR14,IF(ALX21&lt;=AMS14,0,IF(AND(ALV21&gt;AMR14,ALX21&gt;AMS14),AMS14-ALV21,0))),0)),0)</f>
        <v>　</v>
      </c>
      <c r="AMS21" s="963"/>
      <c r="AMT21" s="964"/>
      <c r="AMU21" s="962" t="str">
        <f t="shared" si="17"/>
        <v>　</v>
      </c>
      <c r="AMV21" s="963"/>
      <c r="AMW21" s="964"/>
      <c r="AMX21" s="859" t="str">
        <f>IF(ANA21="×",TIME(0,0,0),IF(ANK4="非常勤",ALZ21,AML21))</f>
        <v>　</v>
      </c>
      <c r="AMY21" s="860"/>
      <c r="AMZ21" s="861"/>
      <c r="ANA21" s="352"/>
      <c r="ANB21" s="859" t="str">
        <f>IF(ANE21="×",TIME(0,0,0),IF(ANK4="非常勤",AMC21,AMO21))</f>
        <v>　</v>
      </c>
      <c r="ANC21" s="860"/>
      <c r="AND21" s="861"/>
      <c r="ANE21" s="352"/>
      <c r="ANF21" s="859" t="str">
        <f>IF(ANI21="×",TIME(0,0,0),IF(ANK4="非常勤",AMF21,AMR21))</f>
        <v>　</v>
      </c>
      <c r="ANG21" s="860"/>
      <c r="ANH21" s="861"/>
      <c r="ANI21" s="352"/>
      <c r="ANJ21" s="859" t="str">
        <f>IF(ANM21="×",TIME(0,0,0),IF(ANK4="非常勤",AMI21,AMU21))</f>
        <v>　</v>
      </c>
      <c r="ANK21" s="860"/>
      <c r="ANL21" s="861"/>
      <c r="ANM21" s="352"/>
      <c r="ANN21" s="956"/>
      <c r="ANO21" s="956"/>
      <c r="ANP21" s="862"/>
      <c r="ANQ21" s="864"/>
      <c r="ANR21" s="863"/>
      <c r="ANS21" s="865"/>
      <c r="ANT21" s="866"/>
      <c r="ANU21" s="866"/>
      <c r="ANV21" s="867"/>
      <c r="ANW21" s="377">
        <f>'[3]別表_個別勤務状況（1～20）'!$A$21</f>
        <v>7</v>
      </c>
      <c r="ANX21" s="378" t="str">
        <f>'[3]別表_個別勤務状況（1～20）'!$B$21</f>
        <v>日</v>
      </c>
      <c r="ANY21" s="854"/>
      <c r="ANZ21" s="855"/>
      <c r="AOA21" s="854"/>
      <c r="AOB21" s="855"/>
      <c r="AOC21" s="854"/>
      <c r="AOD21" s="855"/>
      <c r="AOE21" s="854"/>
      <c r="AOF21" s="855"/>
      <c r="AOG21" s="856" t="str">
        <f>IFERROR(IF(OR(ANX21="日",ANX21="祝",ANX21=0,ANY21=""),"　",MAX(IF(AND(ANY21&lt;=AOG14,AOA21&gt;AOH14),AOH14-AOG14,IF(AND(ANY21&gt;AOG14,AOA21&lt;=AOH14),AOA21-ANY21,IF(AND(ANY21&lt;=AOG14,AOA21&lt;=AOH14),AOA21-AOG14,IF(AND(ANY21&gt;AOG14,AOA21&gt;AOH14),AOH14-ANY21,0)))),0)),0)</f>
        <v>　</v>
      </c>
      <c r="AOH21" s="857"/>
      <c r="AOI21" s="858"/>
      <c r="AOJ21" s="856" t="str">
        <f>IFERROR(IF(OR(ANX21="日",ANX21="祝",ANX21=0,AOC21=""),"　",MAX(IF(AND(AOC21&gt;AOM14,AOE21&gt;AOK14),0,IF(AND(AOC21&lt;=AOM14,AOC21&gt;AOJ14,AOE21&gt;AOK14),AOM14-AOC21,IF(AND(AOC21&lt;=AOM14,AOC21&lt;=AOJ14,AOE21&gt;AOK14),AOM14-AOJ14,IF(AND(AOC21&gt;AOJ14,AOE21&lt;=AOK14),AOE21-AOC21,IF(AND(AOC21&lt;=AOJ14,AOE21&lt;=AOK14),AOE21-AOJ14,0))))),0)),0)</f>
        <v>　</v>
      </c>
      <c r="AOK21" s="857"/>
      <c r="AOL21" s="858"/>
      <c r="AOM21" s="856" t="str">
        <f>IFERROR(IF(OR(ANX21="日",ANX21="祝",ANX21=0,AOC21=0),"　",MAX(IF(AND(AOC21&lt;=AOM14,AOE21&gt;AON14),AON14-AOM14,IF(AOE21&lt;=AON14,0,IF(AND(AOC21&gt;AOM14,AOE21&gt;AON14),AON14-AOC21,0))),0)),0)</f>
        <v>　</v>
      </c>
      <c r="AON21" s="857"/>
      <c r="AOO21" s="858"/>
      <c r="AOP21" s="856" t="str">
        <f>IFERROR(IF(OR(ANX21="日",ANX21="祝",ANX21=0,AOC21=0),"　",MAX(IF(AOC21&gt;AOP14,AOE21-AOC21,IF(AOC21&lt;=AOP14,AOE21-AOP14,0)),0)),0)</f>
        <v>　</v>
      </c>
      <c r="AOQ21" s="857"/>
      <c r="AOR21" s="858"/>
      <c r="AOS21" s="962" t="str">
        <f>IFERROR(IF(OR(ANX21="日",ANX21="祝",ANX21=0,ANY21=""),"　",MAX(IF(AND(ANY21&lt;=AOS14,AOA21&gt;AOT14),AOT14-AOS14,IF(AND(ANY21&gt;AOS14,AOA21&lt;=AOT14),AOA21-ANY21,IF(AND(ANY21&lt;=AOS14,AOA21&lt;=AOT14),AOA21-AOS14,IF(AND(ANY21&gt;AOS14,AOA21&gt;AOT14),AOT14-ANY21,0)))),0)),0)</f>
        <v>　</v>
      </c>
      <c r="AOT21" s="963"/>
      <c r="AOU21" s="964"/>
      <c r="AOV21" s="962" t="str">
        <f>IFERROR(IF(OR(ANX21="日",ANX21="祝",ANX21=0,AOC21=0),"　",MAX(IF(AND(AOC21&gt;AOY14,AOE21&gt;AOW14),0,IF(AND(AOC21&lt;=AOY14,AOC21&gt;AOV14,AOE21&gt;AOW14),AOY14-AOC21,IF(AND(AOC21&lt;=AOY14,AOC21&lt;=AOV14,AOE21&gt;AOW14),AOY14-AOV14,IF(AND(AOC21&gt;AOV14,AOE21&lt;=AOW14),AOE21-AOC21,IF(AND(AOC21&lt;=AOV14,AOE21&lt;=AOW14),AOE21-AOV14,0))))),0)),0)</f>
        <v>　</v>
      </c>
      <c r="AOW21" s="963"/>
      <c r="AOX21" s="964"/>
      <c r="AOY21" s="962" t="str">
        <f>IFERROR(IF(OR(ANX21="日",ANX21="祝",ANX21=0,AOC21=0),"　",MAX(IF(AND(AOC21&lt;=AOY14,AOE21&gt;AOZ14),AOZ14-AOY14,IF(AOE21&lt;=AOZ14,0,IF(AND(AOC21&gt;AOY14,AOE21&gt;AOZ14),AOZ14-AOC21,0))),0)),0)</f>
        <v>　</v>
      </c>
      <c r="AOZ21" s="963"/>
      <c r="APA21" s="964"/>
      <c r="APB21" s="962" t="str">
        <f t="shared" si="18"/>
        <v>　</v>
      </c>
      <c r="APC21" s="963"/>
      <c r="APD21" s="964"/>
      <c r="APE21" s="859" t="str">
        <f>IF(APH21="×",TIME(0,0,0),IF(APR4="非常勤",AOG21,AOS21))</f>
        <v>　</v>
      </c>
      <c r="APF21" s="860"/>
      <c r="APG21" s="861"/>
      <c r="APH21" s="352"/>
      <c r="API21" s="859" t="str">
        <f>IF(APL21="×",TIME(0,0,0),IF(APR4="非常勤",AOJ21,AOV21))</f>
        <v>　</v>
      </c>
      <c r="APJ21" s="860"/>
      <c r="APK21" s="861"/>
      <c r="APL21" s="352"/>
      <c r="APM21" s="859" t="str">
        <f>IF(APP21="×",TIME(0,0,0),IF(APR4="非常勤",AOM21,AOY21))</f>
        <v>　</v>
      </c>
      <c r="APN21" s="860"/>
      <c r="APO21" s="861"/>
      <c r="APP21" s="352"/>
      <c r="APQ21" s="859" t="str">
        <f>IF(APT21="×",TIME(0,0,0),IF(APR4="非常勤",AOP21,APB21))</f>
        <v>　</v>
      </c>
      <c r="APR21" s="860"/>
      <c r="APS21" s="861"/>
      <c r="APT21" s="352"/>
      <c r="APU21" s="956"/>
      <c r="APV21" s="956"/>
      <c r="APW21" s="862"/>
      <c r="APX21" s="864"/>
      <c r="APY21" s="863"/>
      <c r="APZ21" s="865"/>
      <c r="AQA21" s="866"/>
      <c r="AQB21" s="866"/>
      <c r="AQC21" s="867"/>
      <c r="AQD21" s="377">
        <f>'[3]別表_個別勤務状況（1～20）'!$A$21</f>
        <v>7</v>
      </c>
      <c r="AQE21" s="378" t="str">
        <f>'[3]別表_個別勤務状況（1～20）'!$B$21</f>
        <v>日</v>
      </c>
      <c r="AQF21" s="854"/>
      <c r="AQG21" s="855"/>
      <c r="AQH21" s="854"/>
      <c r="AQI21" s="855"/>
      <c r="AQJ21" s="854"/>
      <c r="AQK21" s="855"/>
      <c r="AQL21" s="854"/>
      <c r="AQM21" s="855"/>
      <c r="AQN21" s="856" t="str">
        <f>IFERROR(IF(OR(AQE21="日",AQE21="祝",AQE21=0,AQF21=""),"　",MAX(IF(AND(AQF21&lt;=AQN14,AQH21&gt;AQO14),AQO14-AQN14,IF(AND(AQF21&gt;AQN14,AQH21&lt;=AQO14),AQH21-AQF21,IF(AND(AQF21&lt;=AQN14,AQH21&lt;=AQO14),AQH21-AQN14,IF(AND(AQF21&gt;AQN14,AQH21&gt;AQO14),AQO14-AQF21,0)))),0)),0)</f>
        <v>　</v>
      </c>
      <c r="AQO21" s="857"/>
      <c r="AQP21" s="858"/>
      <c r="AQQ21" s="856" t="str">
        <f>IFERROR(IF(OR(AQE21="日",AQE21="祝",AQE21=0,AQJ21=""),"　",MAX(IF(AND(AQJ21&gt;AQT14,AQL21&gt;AQR14),0,IF(AND(AQJ21&lt;=AQT14,AQJ21&gt;AQQ14,AQL21&gt;AQR14),AQT14-AQJ21,IF(AND(AQJ21&lt;=AQT14,AQJ21&lt;=AQQ14,AQL21&gt;AQR14),AQT14-AQQ14,IF(AND(AQJ21&gt;AQQ14,AQL21&lt;=AQR14),AQL21-AQJ21,IF(AND(AQJ21&lt;=AQQ14,AQL21&lt;=AQR14),AQL21-AQQ14,0))))),0)),0)</f>
        <v>　</v>
      </c>
      <c r="AQR21" s="857"/>
      <c r="AQS21" s="858"/>
      <c r="AQT21" s="856" t="str">
        <f>IFERROR(IF(OR(AQE21="日",AQE21="祝",AQE21=0,AQJ21=0),"　",MAX(IF(AND(AQJ21&lt;=AQT14,AQL21&gt;AQU14),AQU14-AQT14,IF(AQL21&lt;=AQU14,0,IF(AND(AQJ21&gt;AQT14,AQL21&gt;AQU14),AQU14-AQJ21,0))),0)),0)</f>
        <v>　</v>
      </c>
      <c r="AQU21" s="857"/>
      <c r="AQV21" s="858"/>
      <c r="AQW21" s="856" t="str">
        <f>IFERROR(IF(OR(AQE21="日",AQE21="祝",AQE21=0,AQJ21=0),"　",MAX(IF(AQJ21&gt;AQW14,AQL21-AQJ21,IF(AQJ21&lt;=AQW14,AQL21-AQW14,0)),0)),0)</f>
        <v>　</v>
      </c>
      <c r="AQX21" s="857"/>
      <c r="AQY21" s="858"/>
      <c r="AQZ21" s="962" t="str">
        <f>IFERROR(IF(OR(AQE21="日",AQE21="祝",AQE21=0,AQF21=""),"　",MAX(IF(AND(AQF21&lt;=AQZ14,AQH21&gt;ARA14),ARA14-AQZ14,IF(AND(AQF21&gt;AQZ14,AQH21&lt;=ARA14),AQH21-AQF21,IF(AND(AQF21&lt;=AQZ14,AQH21&lt;=ARA14),AQH21-AQZ14,IF(AND(AQF21&gt;AQZ14,AQH21&gt;ARA14),ARA14-AQF21,0)))),0)),0)</f>
        <v>　</v>
      </c>
      <c r="ARA21" s="963"/>
      <c r="ARB21" s="964"/>
      <c r="ARC21" s="962" t="str">
        <f>IFERROR(IF(OR(AQE21="日",AQE21="祝",AQE21=0,AQJ21=0),"　",MAX(IF(AND(AQJ21&gt;ARF14,AQL21&gt;ARD14),0,IF(AND(AQJ21&lt;=ARF14,AQJ21&gt;ARC14,AQL21&gt;ARD14),ARF14-AQJ21,IF(AND(AQJ21&lt;=ARF14,AQJ21&lt;=ARC14,AQL21&gt;ARD14),ARF14-ARC14,IF(AND(AQJ21&gt;ARC14,AQL21&lt;=ARD14),AQL21-AQJ21,IF(AND(AQJ21&lt;=ARC14,AQL21&lt;=ARD14),AQL21-ARC14,0))))),0)),0)</f>
        <v>　</v>
      </c>
      <c r="ARD21" s="963"/>
      <c r="ARE21" s="964"/>
      <c r="ARF21" s="962" t="str">
        <f>IFERROR(IF(OR(AQE21="日",AQE21="祝",AQE21=0,AQJ21=0),"　",MAX(IF(AND(AQJ21&lt;=ARF14,AQL21&gt;ARG14),ARG14-ARF14,IF(AQL21&lt;=ARG14,0,IF(AND(AQJ21&gt;ARF14,AQL21&gt;ARG14),ARG14-AQJ21,0))),0)),0)</f>
        <v>　</v>
      </c>
      <c r="ARG21" s="963"/>
      <c r="ARH21" s="964"/>
      <c r="ARI21" s="962" t="str">
        <f t="shared" si="19"/>
        <v>　</v>
      </c>
      <c r="ARJ21" s="963"/>
      <c r="ARK21" s="964"/>
      <c r="ARL21" s="859" t="str">
        <f>IF(ARO21="×",TIME(0,0,0),IF(ARY4="非常勤",AQN21,AQZ21))</f>
        <v>　</v>
      </c>
      <c r="ARM21" s="860"/>
      <c r="ARN21" s="861"/>
      <c r="ARO21" s="352"/>
      <c r="ARP21" s="859" t="str">
        <f>IF(ARS21="×",TIME(0,0,0),IF(ARY4="非常勤",AQQ21,ARC21))</f>
        <v>　</v>
      </c>
      <c r="ARQ21" s="860"/>
      <c r="ARR21" s="861"/>
      <c r="ARS21" s="352"/>
      <c r="ART21" s="859" t="str">
        <f>IF(ARW21="×",TIME(0,0,0),IF(ARY4="非常勤",AQT21,ARF21))</f>
        <v>　</v>
      </c>
      <c r="ARU21" s="860"/>
      <c r="ARV21" s="861"/>
      <c r="ARW21" s="352"/>
      <c r="ARX21" s="859" t="str">
        <f>IF(ASA21="×",TIME(0,0,0),IF(ARY4="非常勤",AQW21,ARI21))</f>
        <v>　</v>
      </c>
      <c r="ARY21" s="860"/>
      <c r="ARZ21" s="861"/>
      <c r="ASA21" s="352"/>
      <c r="ASB21" s="956"/>
      <c r="ASC21" s="956"/>
      <c r="ASD21" s="862"/>
      <c r="ASE21" s="864"/>
      <c r="ASF21" s="863"/>
      <c r="ASG21" s="865"/>
      <c r="ASH21" s="866"/>
      <c r="ASI21" s="866"/>
      <c r="ASJ21" s="867"/>
    </row>
    <row r="22" spans="1:1180" ht="15" customHeight="1">
      <c r="A22" s="377">
        <f>'別表_個別勤務状況（1～20）'!$A$22</f>
        <v>8</v>
      </c>
      <c r="B22" s="378" t="str">
        <f>'別表_個別勤務状況（1～20）'!$B$22</f>
        <v>水</v>
      </c>
      <c r="C22" s="797"/>
      <c r="D22" s="797"/>
      <c r="E22" s="797"/>
      <c r="F22" s="797"/>
      <c r="G22" s="797"/>
      <c r="H22" s="797"/>
      <c r="I22" s="797"/>
      <c r="J22" s="797"/>
      <c r="K22" s="856" t="str">
        <f>IFERROR(IF(OR(B22="日",B22="祝",B22=0,C22=""),"　",MAX(IF(AND(C22&lt;=K14,E22&gt;L14),L14-K14,IF(AND(C22&gt;K14,E22&lt;=L14),E22-C22,IF(AND(C22&lt;=K14,E22&lt;=L14),E22-K14,IF(AND(C22&gt;K14,E22&gt;L14),L14-C22,0)))),0)),0)</f>
        <v>　</v>
      </c>
      <c r="L22" s="857"/>
      <c r="M22" s="858"/>
      <c r="N22" s="856" t="str">
        <f>IFERROR(IF(OR(B22="日",B22="祝",B22=0,G22=""),"　",MAX(IF(AND(G22&gt;Q14,I22&gt;O14),0,IF(AND(G22&lt;=Q14,G22&gt;N14,I22&gt;O14),Q14-G22,IF(AND(G22&lt;=Q14,G22&lt;=N14,I22&gt;O14),Q14-N14,IF(AND(G22&gt;N14,I22&lt;=O14),I22-G22,IF(AND(G22&lt;=N14,I22&lt;=O14),I22-N14,0))))),0)),0)</f>
        <v>　</v>
      </c>
      <c r="O22" s="857"/>
      <c r="P22" s="858"/>
      <c r="Q22" s="856" t="str">
        <f>IFERROR(IF(OR(B22="日",B22="祝",B22=0,G22=0),"　",MAX(IF(AND(G22&lt;=Q14,I22&gt;R14),R14-Q14,IF(I22&lt;=R14,0,IF(AND(G22&gt;Q14,I22&gt;R14),R14-G22,0))),0)),0)</f>
        <v>　</v>
      </c>
      <c r="R22" s="857"/>
      <c r="S22" s="858"/>
      <c r="T22" s="856" t="str">
        <f>IFERROR(IF(OR(B22="日",B22="祝",B22=0,G22=0),"　",MAX(IF(G22&gt;T14,I22-G22,IF(G22&lt;=T14,I22-T14,0)),0)),0)</f>
        <v>　</v>
      </c>
      <c r="U22" s="857"/>
      <c r="V22" s="858"/>
      <c r="W22" s="972" t="str">
        <f>IFERROR(IF(OR(B22="日",B22="祝",B22=0,C22=""),"　",MAX(IF(AND(C22&lt;=W14,E22&gt;X14),X14-W14,IF(AND(C22&gt;W14,E22&lt;=X14),E22-C22,IF(AND(C22&lt;=W14,E22&lt;=X14),E22-W14,IF(AND(C22&gt;W14,E22&gt;X14),X14-C22,0)))),0)),0)</f>
        <v>　</v>
      </c>
      <c r="X22" s="973"/>
      <c r="Y22" s="973"/>
      <c r="Z22" s="972" t="str">
        <f>IFERROR(IF(OR(B22="日",B22="祝",B22=0,G22=0),"　",MAX(IF(AND(G22&gt;AC14,I22&gt;AA14),0,IF(AND(G22&lt;=AC14,G22&gt;Z14,I22&gt;AA14),AC14-G22,IF(AND(G22&lt;=AC14,G22&lt;=Z14,I22&gt;AA14),AC14-Z14,IF(AND(G22&gt;Z14,I22&lt;=AA14),I22-G22,IF(AND(G22&lt;=Z14,I22&lt;=AA14),I22-Z14,0))))),0)),0)</f>
        <v>　</v>
      </c>
      <c r="AA22" s="972"/>
      <c r="AB22" s="972"/>
      <c r="AC22" s="972" t="str">
        <f>IFERROR(IF(OR(B22="日",B22="祝",B22=0,G22=0),"　",MAX(IF(AND(G22&lt;=AC14,I22&gt;AD14),AD14-AC14,IF(I22&lt;=AD14,0,IF(AND(G22&gt;AC14,I22&gt;AD14),AD14-G22,0))),0)),0)</f>
        <v>　</v>
      </c>
      <c r="AD22" s="973"/>
      <c r="AE22" s="973"/>
      <c r="AF22" s="972" t="str">
        <f t="shared" si="0"/>
        <v>　</v>
      </c>
      <c r="AG22" s="973"/>
      <c r="AH22" s="973"/>
      <c r="AI22" s="954" t="str">
        <f>IF(AL22="×",TIME(0,0,0),IF(AV4="非常勤",K22,W22))</f>
        <v>　</v>
      </c>
      <c r="AJ22" s="885"/>
      <c r="AK22" s="885"/>
      <c r="AL22" s="352"/>
      <c r="AM22" s="954" t="str">
        <f>IF(AP22="×",TIME(0,0,0),IF(AV4="非常勤",N22,Z22))</f>
        <v>　</v>
      </c>
      <c r="AN22" s="885"/>
      <c r="AO22" s="885"/>
      <c r="AP22" s="352"/>
      <c r="AQ22" s="954" t="str">
        <f>IF(AT22="×",TIME(0,0,0),IF(AV4="非常勤",Q22,AC22))</f>
        <v>　</v>
      </c>
      <c r="AR22" s="885"/>
      <c r="AS22" s="885"/>
      <c r="AT22" s="352"/>
      <c r="AU22" s="954" t="str">
        <f>IF(AX22="×",TIME(0,0,0),IF(AV4="非常勤",T22,AF22))</f>
        <v>　</v>
      </c>
      <c r="AV22" s="885"/>
      <c r="AW22" s="955"/>
      <c r="AX22" s="352"/>
      <c r="AY22" s="956"/>
      <c r="AZ22" s="956"/>
      <c r="BA22" s="862"/>
      <c r="BB22" s="864"/>
      <c r="BC22" s="863"/>
      <c r="BD22" s="865"/>
      <c r="BE22" s="866"/>
      <c r="BF22" s="866"/>
      <c r="BG22" s="867"/>
      <c r="BH22" s="377">
        <f>'別表_個別勤務状況（1～20）'!$A$22</f>
        <v>8</v>
      </c>
      <c r="BI22" s="378" t="str">
        <f>'別表_個別勤務状況（1～20）'!$B$22</f>
        <v>水</v>
      </c>
      <c r="BJ22" s="797"/>
      <c r="BK22" s="797"/>
      <c r="BL22" s="797"/>
      <c r="BM22" s="797"/>
      <c r="BN22" s="797"/>
      <c r="BO22" s="797"/>
      <c r="BP22" s="797"/>
      <c r="BQ22" s="797"/>
      <c r="BR22" s="856" t="str">
        <f>IFERROR(IF(OR(BI22="日",BI22="祝",BI22=0,BJ22=""),"　",MAX(IF(AND(BJ22&lt;=BR14,BL22&gt;BS14),BS14-BR14,IF(AND(BJ22&gt;BR14,BL22&lt;=BS14),BL22-BJ22,IF(AND(BJ22&lt;=BR14,BL22&lt;=BS14),BL22-BR14,IF(AND(BJ22&gt;BR14,BL22&gt;BS14),BS14-BJ22,0)))),0)),0)</f>
        <v>　</v>
      </c>
      <c r="BS22" s="857"/>
      <c r="BT22" s="858"/>
      <c r="BU22" s="856" t="str">
        <f>IFERROR(IF(OR(BI22="日",BI22="祝",BI22=0,BN22=""),"　",MAX(IF(AND(BN22&gt;BX14,BP22&gt;BV14),0,IF(AND(BN22&lt;=BX14,BN22&gt;BU14,BP22&gt;BV14),BX14-BN22,IF(AND(BN22&lt;=BX14,BN22&lt;=BU14,BP22&gt;BV14),BX14-BU14,IF(AND(BN22&gt;BU14,BP22&lt;=BV14),BP22-BN22,IF(AND(BN22&lt;=BU14,BP22&lt;=BV14),BP22-BU14,0))))),0)),0)</f>
        <v>　</v>
      </c>
      <c r="BV22" s="857"/>
      <c r="BW22" s="858"/>
      <c r="BX22" s="856" t="str">
        <f>IFERROR(IF(OR(BI22="日",BI22="祝",BI22=0,BN22=0),"　",MAX(IF(AND(BN22&lt;=BX14,BP22&gt;BY14),BY14-BX14,IF(BP22&lt;=BY14,0,IF(AND(BN22&gt;BX14,BP22&gt;BY14),BY14-BN22,0))),0)),0)</f>
        <v>　</v>
      </c>
      <c r="BY22" s="857"/>
      <c r="BZ22" s="858"/>
      <c r="CA22" s="856" t="str">
        <f>IFERROR(IF(OR(BI22="日",BI22="祝",BI22=0,BN22=0),"　",MAX(IF(BN22&gt;CA14,BP22-BN22,IF(BN22&lt;=CA14,BP22-CA14,0)),0)),0)</f>
        <v>　</v>
      </c>
      <c r="CB22" s="857"/>
      <c r="CC22" s="858"/>
      <c r="CD22" s="972" t="str">
        <f>IFERROR(IF(OR(BI22="日",BI22="祝",BI22=0,BJ22=""),"　",MAX(IF(AND(BJ22&lt;=CD14,BL22&gt;CE14),CE14-CD14,IF(AND(BJ22&gt;CD14,BL22&lt;=CE14),BL22-BJ22,IF(AND(BJ22&lt;=CD14,BL22&lt;=CE14),BL22-CD14,IF(AND(BJ22&gt;CD14,BL22&gt;CE14),CE14-BJ22,0)))),0)),0)</f>
        <v>　</v>
      </c>
      <c r="CE22" s="973"/>
      <c r="CF22" s="973"/>
      <c r="CG22" s="972" t="str">
        <f>IFERROR(IF(OR(BI22="日",BI22="祝",BI22=0,BN22=0),"　",MAX(IF(AND(BN22&gt;CJ14,BP22&gt;CH14),0,IF(AND(BN22&lt;=CJ14,BN22&gt;CG14,BP22&gt;CH14),CJ14-BN22,IF(AND(BN22&lt;=CJ14,BN22&lt;=CG14,BP22&gt;CH14),CJ14-CG14,IF(AND(BN22&gt;CG14,BP22&lt;=CH14),BP22-BN22,IF(AND(BN22&lt;=CG14,BP22&lt;=CH14),BP22-CG14,0))))),0)),0)</f>
        <v>　</v>
      </c>
      <c r="CH22" s="972"/>
      <c r="CI22" s="972"/>
      <c r="CJ22" s="972" t="str">
        <f>IFERROR(IF(OR(BI22="日",BI22="祝",BI22=0,BN22=0),"　",MAX(IF(AND(BN22&lt;=CJ14,BP22&gt;CK14),CK14-CJ14,IF(BP22&lt;=CK14,0,IF(AND(BN22&gt;CJ14,BP22&gt;CK14),CK14-BN22,0))),0)),0)</f>
        <v>　</v>
      </c>
      <c r="CK22" s="973"/>
      <c r="CL22" s="973"/>
      <c r="CM22" s="972" t="str">
        <f t="shared" si="1"/>
        <v>　</v>
      </c>
      <c r="CN22" s="973"/>
      <c r="CO22" s="973"/>
      <c r="CP22" s="954" t="str">
        <f>IF(CS22="×",TIME(0,0,0),IF(DC4="非常勤",BR22,CD22))</f>
        <v>　</v>
      </c>
      <c r="CQ22" s="885"/>
      <c r="CR22" s="885"/>
      <c r="CS22" s="352"/>
      <c r="CT22" s="954" t="str">
        <f>IF(CW22="×",TIME(0,0,0),IF(DC4="非常勤",BU22,CG22))</f>
        <v>　</v>
      </c>
      <c r="CU22" s="885"/>
      <c r="CV22" s="885"/>
      <c r="CW22" s="352"/>
      <c r="CX22" s="954" t="str">
        <f>IF(DA22="×",TIME(0,0,0),IF(DC4="非常勤",BX22,CJ22))</f>
        <v>　</v>
      </c>
      <c r="CY22" s="885"/>
      <c r="CZ22" s="885"/>
      <c r="DA22" s="352"/>
      <c r="DB22" s="954" t="str">
        <f>IF(DE22="×",TIME(0,0,0),IF(DC4="非常勤",CA22,CM22))</f>
        <v>　</v>
      </c>
      <c r="DC22" s="885"/>
      <c r="DD22" s="955"/>
      <c r="DE22" s="352"/>
      <c r="DF22" s="956"/>
      <c r="DG22" s="956"/>
      <c r="DH22" s="862"/>
      <c r="DI22" s="864"/>
      <c r="DJ22" s="863"/>
      <c r="DK22" s="865"/>
      <c r="DL22" s="866"/>
      <c r="DM22" s="866"/>
      <c r="DN22" s="867"/>
      <c r="DO22" s="377">
        <f>'別表_個別勤務状況（1～20）'!$A$22</f>
        <v>8</v>
      </c>
      <c r="DP22" s="378" t="str">
        <f>'別表_個別勤務状況（1～20）'!$B$22</f>
        <v>水</v>
      </c>
      <c r="DQ22" s="797"/>
      <c r="DR22" s="797"/>
      <c r="DS22" s="797"/>
      <c r="DT22" s="797"/>
      <c r="DU22" s="797"/>
      <c r="DV22" s="797"/>
      <c r="DW22" s="797"/>
      <c r="DX22" s="797"/>
      <c r="DY22" s="856" t="str">
        <f>IFERROR(IF(OR(DP22="日",DP22="祝",DP22=0,DQ22=""),"　",MAX(IF(AND(DQ22&lt;=DY14,DS22&gt;DZ14),DZ14-DY14,IF(AND(DQ22&gt;DY14,DS22&lt;=DZ14),DS22-DQ22,IF(AND(DQ22&lt;=DY14,DS22&lt;=DZ14),DS22-DY14,IF(AND(DQ22&gt;DY14,DS22&gt;DZ14),DZ14-DQ22,0)))),0)),0)</f>
        <v>　</v>
      </c>
      <c r="DZ22" s="857"/>
      <c r="EA22" s="858"/>
      <c r="EB22" s="856" t="str">
        <f>IFERROR(IF(OR(DP22="日",DP22="祝",DP22=0,DU22=""),"　",MAX(IF(AND(DU22&gt;EE14,DW22&gt;EC14),0,IF(AND(DU22&lt;=EE14,DU22&gt;EB14,DW22&gt;EC14),EE14-DU22,IF(AND(DU22&lt;=EE14,DU22&lt;=EB14,DW22&gt;EC14),EE14-EB14,IF(AND(DU22&gt;EB14,DW22&lt;=EC14),DW22-DU22,IF(AND(DU22&lt;=EB14,DW22&lt;=EC14),DW22-EB14,0))))),0)),0)</f>
        <v>　</v>
      </c>
      <c r="EC22" s="857"/>
      <c r="ED22" s="858"/>
      <c r="EE22" s="856" t="str">
        <f>IFERROR(IF(OR(DP22="日",DP22="祝",DP22=0,DU22=0),"　",MAX(IF(AND(DU22&lt;=EE14,DW22&gt;EF14),EF14-EE14,IF(DW22&lt;=EF14,0,IF(AND(DU22&gt;EE14,DW22&gt;EF14),EF14-DU22,0))),0)),0)</f>
        <v>　</v>
      </c>
      <c r="EF22" s="857"/>
      <c r="EG22" s="858"/>
      <c r="EH22" s="856" t="str">
        <f>IFERROR(IF(OR(DP22="日",DP22="祝",DP22=0,DU22=0),"　",MAX(IF(DU22&gt;EH14,DW22-DU22,IF(DU22&lt;=EH14,DW22-EH14,0)),0)),0)</f>
        <v>　</v>
      </c>
      <c r="EI22" s="857"/>
      <c r="EJ22" s="858"/>
      <c r="EK22" s="972" t="str">
        <f>IFERROR(IF(OR(DP22="日",DP22="祝",DP22=0,DQ22=""),"　",MAX(IF(AND(DQ22&lt;=EK14,DS22&gt;EL14),EL14-EK14,IF(AND(DQ22&gt;EK14,DS22&lt;=EL14),DS22-DQ22,IF(AND(DQ22&lt;=EK14,DS22&lt;=EL14),DS22-EK14,IF(AND(DQ22&gt;EK14,DS22&gt;EL14),EL14-DQ22,0)))),0)),0)</f>
        <v>　</v>
      </c>
      <c r="EL22" s="973"/>
      <c r="EM22" s="973"/>
      <c r="EN22" s="972" t="str">
        <f>IFERROR(IF(OR(DP22="日",DP22="祝",DP22=0,DU22=0),"　",MAX(IF(AND(DU22&gt;EQ14,DW22&gt;EO14),0,IF(AND(DU22&lt;=EQ14,DU22&gt;EN14,DW22&gt;EO14),EQ14-DU22,IF(AND(DU22&lt;=EQ14,DU22&lt;=EN14,DW22&gt;EO14),EQ14-EN14,IF(AND(DU22&gt;EN14,DW22&lt;=EO14),DW22-DU22,IF(AND(DU22&lt;=EN14,DW22&lt;=EO14),DW22-EN14,0))))),0)),0)</f>
        <v>　</v>
      </c>
      <c r="EO22" s="972"/>
      <c r="EP22" s="972"/>
      <c r="EQ22" s="972" t="str">
        <f>IFERROR(IF(OR(DP22="日",DP22="祝",DP22=0,DU22=0),"　",MAX(IF(AND(DU22&lt;=EQ14,DW22&gt;ER14),ER14-EQ14,IF(DW22&lt;=ER14,0,IF(AND(DU22&gt;EQ14,DW22&gt;ER14),ER14-DU22,0))),0)),0)</f>
        <v>　</v>
      </c>
      <c r="ER22" s="973"/>
      <c r="ES22" s="973"/>
      <c r="ET22" s="972" t="str">
        <f t="shared" si="2"/>
        <v>　</v>
      </c>
      <c r="EU22" s="973"/>
      <c r="EV22" s="973"/>
      <c r="EW22" s="954" t="str">
        <f>IF(EZ22="×",TIME(0,0,0),IF(FJ4="非常勤",DY22,EK22))</f>
        <v>　</v>
      </c>
      <c r="EX22" s="885"/>
      <c r="EY22" s="885"/>
      <c r="EZ22" s="352"/>
      <c r="FA22" s="954" t="str">
        <f>IF(FD22="×",TIME(0,0,0),IF(FJ4="非常勤",EB22,EN22))</f>
        <v>　</v>
      </c>
      <c r="FB22" s="885"/>
      <c r="FC22" s="885"/>
      <c r="FD22" s="352"/>
      <c r="FE22" s="954" t="str">
        <f>IF(FH22="×",TIME(0,0,0),IF(FJ4="非常勤",EE22,EQ22))</f>
        <v>　</v>
      </c>
      <c r="FF22" s="885"/>
      <c r="FG22" s="885"/>
      <c r="FH22" s="352"/>
      <c r="FI22" s="954" t="str">
        <f>IF(FL22="×",TIME(0,0,0),IF(FJ4="非常勤",EH22,ET22))</f>
        <v>　</v>
      </c>
      <c r="FJ22" s="885"/>
      <c r="FK22" s="955"/>
      <c r="FL22" s="352"/>
      <c r="FM22" s="956"/>
      <c r="FN22" s="956"/>
      <c r="FO22" s="862"/>
      <c r="FP22" s="864"/>
      <c r="FQ22" s="863"/>
      <c r="FR22" s="865"/>
      <c r="FS22" s="866"/>
      <c r="FT22" s="866"/>
      <c r="FU22" s="867"/>
      <c r="FV22" s="377">
        <f>'別表_個別勤務状況（1～20）'!$A$22</f>
        <v>8</v>
      </c>
      <c r="FW22" s="378" t="str">
        <f>'別表_個別勤務状況（1～20）'!$B$22</f>
        <v>水</v>
      </c>
      <c r="FX22" s="797"/>
      <c r="FY22" s="797"/>
      <c r="FZ22" s="797"/>
      <c r="GA22" s="797"/>
      <c r="GB22" s="797"/>
      <c r="GC22" s="797"/>
      <c r="GD22" s="797"/>
      <c r="GE22" s="797"/>
      <c r="GF22" s="856" t="str">
        <f>IFERROR(IF(OR(FW22="日",FW22="祝",FW22=0,FX22=""),"　",MAX(IF(AND(FX22&lt;=GF14,FZ22&gt;GG14),GG14-GF14,IF(AND(FX22&gt;GF14,FZ22&lt;=GG14),FZ22-FX22,IF(AND(FX22&lt;=GF14,FZ22&lt;=GG14),FZ22-GF14,IF(AND(FX22&gt;GF14,FZ22&gt;GG14),GG14-FX22,0)))),0)),0)</f>
        <v>　</v>
      </c>
      <c r="GG22" s="857"/>
      <c r="GH22" s="858"/>
      <c r="GI22" s="856" t="str">
        <f>IFERROR(IF(OR(FW22="日",FW22="祝",FW22=0,GB22=""),"　",MAX(IF(AND(GB22&gt;GL14,GD22&gt;GJ14),0,IF(AND(GB22&lt;=GL14,GB22&gt;GI14,GD22&gt;GJ14),GL14-GB22,IF(AND(GB22&lt;=GL14,GB22&lt;=GI14,GD22&gt;GJ14),GL14-GI14,IF(AND(GB22&gt;GI14,GD22&lt;=GJ14),GD22-GB22,IF(AND(GB22&lt;=GI14,GD22&lt;=GJ14),GD22-GI14,0))))),0)),0)</f>
        <v>　</v>
      </c>
      <c r="GJ22" s="857"/>
      <c r="GK22" s="858"/>
      <c r="GL22" s="856" t="str">
        <f>IFERROR(IF(OR(FW22="日",FW22="祝",FW22=0,GB22=0),"　",MAX(IF(AND(GB22&lt;=GL14,GD22&gt;GM14),GM14-GL14,IF(GD22&lt;=GM14,0,IF(AND(GB22&gt;GL14,GD22&gt;GM14),GM14-GB22,0))),0)),0)</f>
        <v>　</v>
      </c>
      <c r="GM22" s="857"/>
      <c r="GN22" s="858"/>
      <c r="GO22" s="856" t="str">
        <f>IFERROR(IF(OR(FW22="日",FW22="祝",FW22=0,GB22=0),"　",MAX(IF(GB22&gt;GO14,GD22-GB22,IF(GB22&lt;=GO14,GD22-GO14,0)),0)),0)</f>
        <v>　</v>
      </c>
      <c r="GP22" s="857"/>
      <c r="GQ22" s="858"/>
      <c r="GR22" s="972" t="str">
        <f>IFERROR(IF(OR(FW22="日",FW22="祝",FW22=0,FX22=""),"　",MAX(IF(AND(FX22&lt;=GR14,FZ22&gt;GS14),GS14-GR14,IF(AND(FX22&gt;GR14,FZ22&lt;=GS14),FZ22-FX22,IF(AND(FX22&lt;=GR14,FZ22&lt;=GS14),FZ22-GR14,IF(AND(FX22&gt;GR14,FZ22&gt;GS14),GS14-FX22,0)))),0)),0)</f>
        <v>　</v>
      </c>
      <c r="GS22" s="973"/>
      <c r="GT22" s="973"/>
      <c r="GU22" s="972" t="str">
        <f>IFERROR(IF(OR(FW22="日",FW22="祝",FW22=0,GB22=0),"　",MAX(IF(AND(GB22&gt;GX14,GD22&gt;GV14),0,IF(AND(GB22&lt;=GX14,GB22&gt;GU14,GD22&gt;GV14),GX14-GB22,IF(AND(GB22&lt;=GX14,GB22&lt;=GU14,GD22&gt;GV14),GX14-GU14,IF(AND(GB22&gt;GU14,GD22&lt;=GV14),GD22-GB22,IF(AND(GB22&lt;=GU14,GD22&lt;=GV14),GD22-GU14,0))))),0)),0)</f>
        <v>　</v>
      </c>
      <c r="GV22" s="972"/>
      <c r="GW22" s="972"/>
      <c r="GX22" s="972" t="str">
        <f>IFERROR(IF(OR(FW22="日",FW22="祝",FW22=0,GB22=0),"　",MAX(IF(AND(GB22&lt;=GX14,GD22&gt;GY14),GY14-GX14,IF(GD22&lt;=GY14,0,IF(AND(GB22&gt;GX14,GD22&gt;GY14),GY14-GB22,0))),0)),0)</f>
        <v>　</v>
      </c>
      <c r="GY22" s="973"/>
      <c r="GZ22" s="973"/>
      <c r="HA22" s="972" t="str">
        <f t="shared" si="3"/>
        <v>　</v>
      </c>
      <c r="HB22" s="973"/>
      <c r="HC22" s="973"/>
      <c r="HD22" s="954" t="str">
        <f>IF(HG22="×",TIME(0,0,0),IF(HQ4="非常勤",GF22,GR22))</f>
        <v>　</v>
      </c>
      <c r="HE22" s="885"/>
      <c r="HF22" s="885"/>
      <c r="HG22" s="352"/>
      <c r="HH22" s="954" t="str">
        <f>IF(HK22="×",TIME(0,0,0),IF(HQ4="非常勤",GI22,GU22))</f>
        <v>　</v>
      </c>
      <c r="HI22" s="885"/>
      <c r="HJ22" s="885"/>
      <c r="HK22" s="352"/>
      <c r="HL22" s="954" t="str">
        <f>IF(HO22="×",TIME(0,0,0),IF(HQ4="非常勤",GL22,GX22))</f>
        <v>　</v>
      </c>
      <c r="HM22" s="885"/>
      <c r="HN22" s="885"/>
      <c r="HO22" s="352"/>
      <c r="HP22" s="954" t="str">
        <f>IF(HS22="×",TIME(0,0,0),IF(HQ4="非常勤",GO22,HA22))</f>
        <v>　</v>
      </c>
      <c r="HQ22" s="885"/>
      <c r="HR22" s="955"/>
      <c r="HS22" s="352"/>
      <c r="HT22" s="956"/>
      <c r="HU22" s="956"/>
      <c r="HV22" s="862"/>
      <c r="HW22" s="864"/>
      <c r="HX22" s="863"/>
      <c r="HY22" s="865"/>
      <c r="HZ22" s="866"/>
      <c r="IA22" s="866"/>
      <c r="IB22" s="867"/>
      <c r="IC22" s="377">
        <f>'別表_個別勤務状況（1～20）'!$A$22</f>
        <v>8</v>
      </c>
      <c r="ID22" s="378" t="str">
        <f>'別表_個別勤務状況（1～20）'!$B$22</f>
        <v>水</v>
      </c>
      <c r="IE22" s="797"/>
      <c r="IF22" s="797"/>
      <c r="IG22" s="797"/>
      <c r="IH22" s="797"/>
      <c r="II22" s="797"/>
      <c r="IJ22" s="797"/>
      <c r="IK22" s="797"/>
      <c r="IL22" s="797"/>
      <c r="IM22" s="856" t="str">
        <f>IFERROR(IF(OR(ID22="日",ID22="祝",ID22=0,IE22=""),"　",MAX(IF(AND(IE22&lt;=IM14,IG22&gt;IN14),IN14-IM14,IF(AND(IE22&gt;IM14,IG22&lt;=IN14),IG22-IE22,IF(AND(IE22&lt;=IM14,IG22&lt;=IN14),IG22-IM14,IF(AND(IE22&gt;IM14,IG22&gt;IN14),IN14-IE22,0)))),0)),0)</f>
        <v>　</v>
      </c>
      <c r="IN22" s="857"/>
      <c r="IO22" s="858"/>
      <c r="IP22" s="856" t="str">
        <f>IFERROR(IF(OR(ID22="日",ID22="祝",ID22=0,II22=""),"　",MAX(IF(AND(II22&gt;IS14,IK22&gt;IQ14),0,IF(AND(II22&lt;=IS14,II22&gt;IP14,IK22&gt;IQ14),IS14-II22,IF(AND(II22&lt;=IS14,II22&lt;=IP14,IK22&gt;IQ14),IS14-IP14,IF(AND(II22&gt;IP14,IK22&lt;=IQ14),IK22-II22,IF(AND(II22&lt;=IP14,IK22&lt;=IQ14),IK22-IP14,0))))),0)),0)</f>
        <v>　</v>
      </c>
      <c r="IQ22" s="857"/>
      <c r="IR22" s="858"/>
      <c r="IS22" s="856" t="str">
        <f>IFERROR(IF(OR(ID22="日",ID22="祝",ID22=0,II22=0),"　",MAX(IF(AND(II22&lt;=IS14,IK22&gt;IT14),IT14-IS14,IF(IK22&lt;=IT14,0,IF(AND(II22&gt;IS14,IK22&gt;IT14),IT14-II22,0))),0)),0)</f>
        <v>　</v>
      </c>
      <c r="IT22" s="857"/>
      <c r="IU22" s="858"/>
      <c r="IV22" s="856" t="str">
        <f>IFERROR(IF(OR(ID22="日",ID22="祝",ID22=0,II22=0),"　",MAX(IF(II22&gt;IV14,IK22-II22,IF(II22&lt;=IV14,IK22-IV14,0)),0)),0)</f>
        <v>　</v>
      </c>
      <c r="IW22" s="857"/>
      <c r="IX22" s="858"/>
      <c r="IY22" s="972" t="str">
        <f>IFERROR(IF(OR(ID22="日",ID22="祝",ID22=0,IE22=""),"　",MAX(IF(AND(IE22&lt;=IY14,IG22&gt;IZ14),IZ14-IY14,IF(AND(IE22&gt;IY14,IG22&lt;=IZ14),IG22-IE22,IF(AND(IE22&lt;=IY14,IG22&lt;=IZ14),IG22-IY14,IF(AND(IE22&gt;IY14,IG22&gt;IZ14),IZ14-IE22,0)))),0)),0)</f>
        <v>　</v>
      </c>
      <c r="IZ22" s="973"/>
      <c r="JA22" s="973"/>
      <c r="JB22" s="972" t="str">
        <f>IFERROR(IF(OR(ID22="日",ID22="祝",ID22=0,II22=0),"　",MAX(IF(AND(II22&gt;JE14,IK22&gt;JC14),0,IF(AND(II22&lt;=JE14,II22&gt;JB14,IK22&gt;JC14),JE14-II22,IF(AND(II22&lt;=JE14,II22&lt;=JB14,IK22&gt;JC14),JE14-JB14,IF(AND(II22&gt;JB14,IK22&lt;=JC14),IK22-II22,IF(AND(II22&lt;=JB14,IK22&lt;=JC14),IK22-JB14,0))))),0)),0)</f>
        <v>　</v>
      </c>
      <c r="JC22" s="972"/>
      <c r="JD22" s="972"/>
      <c r="JE22" s="972" t="str">
        <f>IFERROR(IF(OR(ID22="日",ID22="祝",ID22=0,II22=0),"　",MAX(IF(AND(II22&lt;=JE14,IK22&gt;JF14),JF14-JE14,IF(IK22&lt;=JF14,0,IF(AND(II22&gt;JE14,IK22&gt;JF14),JF14-II22,0))),0)),0)</f>
        <v>　</v>
      </c>
      <c r="JF22" s="973"/>
      <c r="JG22" s="973"/>
      <c r="JH22" s="972" t="str">
        <f t="shared" si="4"/>
        <v>　</v>
      </c>
      <c r="JI22" s="973"/>
      <c r="JJ22" s="973"/>
      <c r="JK22" s="954" t="str">
        <f>IF(JN22="×",TIME(0,0,0),IF(JX4="非常勤",IM22,IY22))</f>
        <v>　</v>
      </c>
      <c r="JL22" s="885"/>
      <c r="JM22" s="885"/>
      <c r="JN22" s="352"/>
      <c r="JO22" s="954" t="str">
        <f>IF(JR22="×",TIME(0,0,0),IF(JX4="非常勤",IP22,JB22))</f>
        <v>　</v>
      </c>
      <c r="JP22" s="885"/>
      <c r="JQ22" s="885"/>
      <c r="JR22" s="352"/>
      <c r="JS22" s="954" t="str">
        <f>IF(JV22="×",TIME(0,0,0),IF(JX4="非常勤",IS22,JE22))</f>
        <v>　</v>
      </c>
      <c r="JT22" s="885"/>
      <c r="JU22" s="885"/>
      <c r="JV22" s="352"/>
      <c r="JW22" s="954" t="str">
        <f>IF(JZ22="×",TIME(0,0,0),IF(JX4="非常勤",IV22,JH22))</f>
        <v>　</v>
      </c>
      <c r="JX22" s="885"/>
      <c r="JY22" s="955"/>
      <c r="JZ22" s="352"/>
      <c r="KA22" s="956"/>
      <c r="KB22" s="956"/>
      <c r="KC22" s="862"/>
      <c r="KD22" s="864"/>
      <c r="KE22" s="863"/>
      <c r="KF22" s="865"/>
      <c r="KG22" s="866"/>
      <c r="KH22" s="866"/>
      <c r="KI22" s="867"/>
      <c r="KJ22" s="377">
        <f>'[3]別表_個別勤務状況（1～20）'!$A$22</f>
        <v>8</v>
      </c>
      <c r="KK22" s="378" t="str">
        <f>'[3]別表_個別勤務状況（1～20）'!$B$22</f>
        <v>月</v>
      </c>
      <c r="KL22" s="854"/>
      <c r="KM22" s="855"/>
      <c r="KN22" s="854"/>
      <c r="KO22" s="855"/>
      <c r="KP22" s="854"/>
      <c r="KQ22" s="855"/>
      <c r="KR22" s="854"/>
      <c r="KS22" s="855"/>
      <c r="KT22" s="856" t="str">
        <f>IFERROR(IF(OR(KK22="日",KK22="祝",KK22=0,KL22=""),"　",MAX(IF(AND(KL22&lt;=KT14,KN22&gt;KU14),KU14-KT14,IF(AND(KL22&gt;KT14,KN22&lt;=KU14),KN22-KL22,IF(AND(KL22&lt;=KT14,KN22&lt;=KU14),KN22-KT14,IF(AND(KL22&gt;KT14,KN22&gt;KU14),KU14-KL22,0)))),0)),0)</f>
        <v>　</v>
      </c>
      <c r="KU22" s="857"/>
      <c r="KV22" s="858"/>
      <c r="KW22" s="856" t="str">
        <f>IFERROR(IF(OR(KK22="日",KK22="祝",KK22=0,KP22=""),"　",MAX(IF(AND(KP22&gt;KZ14,KR22&gt;KX14),0,IF(AND(KP22&lt;=KZ14,KP22&gt;KW14,KR22&gt;KX14),KZ14-KP22,IF(AND(KP22&lt;=KZ14,KP22&lt;=KW14,KR22&gt;KX14),KZ14-KW14,IF(AND(KP22&gt;KW14,KR22&lt;=KX14),KR22-KP22,IF(AND(KP22&lt;=KW14,KR22&lt;=KX14),KR22-KW14,0))))),0)),0)</f>
        <v>　</v>
      </c>
      <c r="KX22" s="857"/>
      <c r="KY22" s="858"/>
      <c r="KZ22" s="856" t="str">
        <f>IFERROR(IF(OR(KK22="日",KK22="祝",KK22=0,KP22=0),"　",MAX(IF(AND(KP22&lt;=KZ14,KR22&gt;LA14),LA14-KZ14,IF(KR22&lt;=LA14,0,IF(AND(KP22&gt;KZ14,KR22&gt;LA14),LA14-KP22,0))),0)),0)</f>
        <v>　</v>
      </c>
      <c r="LA22" s="857"/>
      <c r="LB22" s="858"/>
      <c r="LC22" s="856" t="str">
        <f>IFERROR(IF(OR(KK22="日",KK22="祝",KK22=0,KP22=0),"　",MAX(IF(KP22&gt;LC14,KR22-KP22,IF(KP22&lt;=LC14,KR22-LC14,0)),0)),0)</f>
        <v>　</v>
      </c>
      <c r="LD22" s="857"/>
      <c r="LE22" s="858"/>
      <c r="LF22" s="962" t="str">
        <f>IFERROR(IF(OR(KK22="日",KK22="祝",KK22=0,KL22=""),"　",MAX(IF(AND(KL22&lt;=LF14,KN22&gt;LG14),LG14-LF14,IF(AND(KL22&gt;LF14,KN22&lt;=LG14),KN22-KL22,IF(AND(KL22&lt;=LF14,KN22&lt;=LG14),KN22-LF14,IF(AND(KL22&gt;LF14,KN22&gt;LG14),LG14-KL22,0)))),0)),0)</f>
        <v>　</v>
      </c>
      <c r="LG22" s="963"/>
      <c r="LH22" s="964"/>
      <c r="LI22" s="962" t="str">
        <f>IFERROR(IF(OR(KK22="日",KK22="祝",KK22=0,KP22=0),"　",MAX(IF(AND(KP22&gt;LL14,KR22&gt;LJ14),0,IF(AND(KP22&lt;=LL14,KP22&gt;LI14,KR22&gt;LJ14),LL14-KP22,IF(AND(KP22&lt;=LL14,KP22&lt;=LI14,KR22&gt;LJ14),LL14-LI14,IF(AND(KP22&gt;LI14,KR22&lt;=LJ14),KR22-KP22,IF(AND(KP22&lt;=LI14,KR22&lt;=LJ14),KR22-LI14,0))))),0)),0)</f>
        <v>　</v>
      </c>
      <c r="LJ22" s="963"/>
      <c r="LK22" s="964"/>
      <c r="LL22" s="962" t="str">
        <f>IFERROR(IF(OR(KK22="日",KK22="祝",KK22=0,KP22=0),"　",MAX(IF(AND(KP22&lt;=LL14,KR22&gt;LM14),LM14-LL14,IF(KR22&lt;=LM14,0,IF(AND(KP22&gt;LL14,KR22&gt;LM14),LM14-KP22,0))),0)),0)</f>
        <v>　</v>
      </c>
      <c r="LM22" s="963"/>
      <c r="LN22" s="964"/>
      <c r="LO22" s="962" t="str">
        <f t="shared" si="5"/>
        <v>　</v>
      </c>
      <c r="LP22" s="963"/>
      <c r="LQ22" s="964"/>
      <c r="LR22" s="859" t="str">
        <f>IF(LU22="×",TIME(0,0,0),IF(ME4="非常勤",KT22,LF22))</f>
        <v>　</v>
      </c>
      <c r="LS22" s="860"/>
      <c r="LT22" s="861"/>
      <c r="LU22" s="352"/>
      <c r="LV22" s="859" t="str">
        <f>IF(LY22="×",TIME(0,0,0),IF(ME4="非常勤",KW22,LI22))</f>
        <v>　</v>
      </c>
      <c r="LW22" s="860"/>
      <c r="LX22" s="861"/>
      <c r="LY22" s="352"/>
      <c r="LZ22" s="859" t="str">
        <f>IF(MC22="×",TIME(0,0,0),IF(ME4="非常勤",KZ22,LL22))</f>
        <v>　</v>
      </c>
      <c r="MA22" s="860"/>
      <c r="MB22" s="861"/>
      <c r="MC22" s="352"/>
      <c r="MD22" s="859" t="str">
        <f>IF(MG22="×",TIME(0,0,0),IF(ME4="非常勤",LC22,LO22))</f>
        <v>　</v>
      </c>
      <c r="ME22" s="860"/>
      <c r="MF22" s="861"/>
      <c r="MG22" s="352"/>
      <c r="MH22" s="956"/>
      <c r="MI22" s="956"/>
      <c r="MJ22" s="862"/>
      <c r="MK22" s="864"/>
      <c r="ML22" s="863"/>
      <c r="MM22" s="865"/>
      <c r="MN22" s="866"/>
      <c r="MO22" s="866"/>
      <c r="MP22" s="867"/>
      <c r="MQ22" s="377">
        <f>'[3]別表_個別勤務状況（1～20）'!$A$22</f>
        <v>8</v>
      </c>
      <c r="MR22" s="378" t="str">
        <f>'[3]別表_個別勤務状況（1～20）'!$B$22</f>
        <v>月</v>
      </c>
      <c r="MS22" s="854"/>
      <c r="MT22" s="855"/>
      <c r="MU22" s="854"/>
      <c r="MV22" s="855"/>
      <c r="MW22" s="854"/>
      <c r="MX22" s="855"/>
      <c r="MY22" s="854"/>
      <c r="MZ22" s="855"/>
      <c r="NA22" s="856" t="str">
        <f>IFERROR(IF(OR(MR22="日",MR22="祝",MR22=0,MS22=""),"　",MAX(IF(AND(MS22&lt;=NA14,MU22&gt;NB14),NB14-NA14,IF(AND(MS22&gt;NA14,MU22&lt;=NB14),MU22-MS22,IF(AND(MS22&lt;=NA14,MU22&lt;=NB14),MU22-NA14,IF(AND(MS22&gt;NA14,MU22&gt;NB14),NB14-MS22,0)))),0)),0)</f>
        <v>　</v>
      </c>
      <c r="NB22" s="857"/>
      <c r="NC22" s="858"/>
      <c r="ND22" s="856" t="str">
        <f>IFERROR(IF(OR(MR22="日",MR22="祝",MR22=0,MW22=""),"　",MAX(IF(AND(MW22&gt;NG14,MY22&gt;NE14),0,IF(AND(MW22&lt;=NG14,MW22&gt;ND14,MY22&gt;NE14),NG14-MW22,IF(AND(MW22&lt;=NG14,MW22&lt;=ND14,MY22&gt;NE14),NG14-ND14,IF(AND(MW22&gt;ND14,MY22&lt;=NE14),MY22-MW22,IF(AND(MW22&lt;=ND14,MY22&lt;=NE14),MY22-ND14,0))))),0)),0)</f>
        <v>　</v>
      </c>
      <c r="NE22" s="857"/>
      <c r="NF22" s="858"/>
      <c r="NG22" s="856" t="str">
        <f>IFERROR(IF(OR(MR22="日",MR22="祝",MR22=0,MW22=0),"　",MAX(IF(AND(MW22&lt;=NG14,MY22&gt;NH14),NH14-NG14,IF(MY22&lt;=NH14,0,IF(AND(MW22&gt;NG14,MY22&gt;NH14),NH14-MW22,0))),0)),0)</f>
        <v>　</v>
      </c>
      <c r="NH22" s="857"/>
      <c r="NI22" s="858"/>
      <c r="NJ22" s="856" t="str">
        <f>IFERROR(IF(OR(MR22="日",MR22="祝",MR22=0,MW22=0),"　",MAX(IF(MW22&gt;NJ14,MY22-MW22,IF(MW22&lt;=NJ14,MY22-NJ14,0)),0)),0)</f>
        <v>　</v>
      </c>
      <c r="NK22" s="857"/>
      <c r="NL22" s="858"/>
      <c r="NM22" s="962" t="str">
        <f>IFERROR(IF(OR(MR22="日",MR22="祝",MR22=0,MS22=""),"　",MAX(IF(AND(MS22&lt;=NM14,MU22&gt;NN14),NN14-NM14,IF(AND(MS22&gt;NM14,MU22&lt;=NN14),MU22-MS22,IF(AND(MS22&lt;=NM14,MU22&lt;=NN14),MU22-NM14,IF(AND(MS22&gt;NM14,MU22&gt;NN14),NN14-MS22,0)))),0)),0)</f>
        <v>　</v>
      </c>
      <c r="NN22" s="963"/>
      <c r="NO22" s="964"/>
      <c r="NP22" s="962" t="str">
        <f>IFERROR(IF(OR(MR22="日",MR22="祝",MR22=0,MW22=0),"　",MAX(IF(AND(MW22&gt;NS14,MY22&gt;NQ14),0,IF(AND(MW22&lt;=NS14,MW22&gt;NP14,MY22&gt;NQ14),NS14-MW22,IF(AND(MW22&lt;=NS14,MW22&lt;=NP14,MY22&gt;NQ14),NS14-NP14,IF(AND(MW22&gt;NP14,MY22&lt;=NQ14),MY22-MW22,IF(AND(MW22&lt;=NP14,MY22&lt;=NQ14),MY22-NP14,0))))),0)),0)</f>
        <v>　</v>
      </c>
      <c r="NQ22" s="963"/>
      <c r="NR22" s="964"/>
      <c r="NS22" s="962" t="str">
        <f>IFERROR(IF(OR(MR22="日",MR22="祝",MR22=0,MW22=0),"　",MAX(IF(AND(MW22&lt;=NS14,MY22&gt;NT14),NT14-NS14,IF(MY22&lt;=NT14,0,IF(AND(MW22&gt;NS14,MY22&gt;NT14),NT14-MW22,0))),0)),0)</f>
        <v>　</v>
      </c>
      <c r="NT22" s="963"/>
      <c r="NU22" s="964"/>
      <c r="NV22" s="962" t="str">
        <f t="shared" si="6"/>
        <v>　</v>
      </c>
      <c r="NW22" s="963"/>
      <c r="NX22" s="964"/>
      <c r="NY22" s="859" t="str">
        <f>IF(OB22="×",TIME(0,0,0),IF(OL4="非常勤",NA22,NM22))</f>
        <v>　</v>
      </c>
      <c r="NZ22" s="860"/>
      <c r="OA22" s="861"/>
      <c r="OB22" s="352"/>
      <c r="OC22" s="859" t="str">
        <f>IF(OF22="×",TIME(0,0,0),IF(OL4="非常勤",ND22,NP22))</f>
        <v>　</v>
      </c>
      <c r="OD22" s="860"/>
      <c r="OE22" s="861"/>
      <c r="OF22" s="352"/>
      <c r="OG22" s="859" t="str">
        <f>IF(OJ22="×",TIME(0,0,0),IF(OL4="非常勤",NG22,NS22))</f>
        <v>　</v>
      </c>
      <c r="OH22" s="860"/>
      <c r="OI22" s="861"/>
      <c r="OJ22" s="352"/>
      <c r="OK22" s="859" t="str">
        <f>IF(ON22="×",TIME(0,0,0),IF(OL4="非常勤",NJ22,NV22))</f>
        <v>　</v>
      </c>
      <c r="OL22" s="860"/>
      <c r="OM22" s="861"/>
      <c r="ON22" s="352"/>
      <c r="OO22" s="956"/>
      <c r="OP22" s="956"/>
      <c r="OQ22" s="862"/>
      <c r="OR22" s="864"/>
      <c r="OS22" s="863"/>
      <c r="OT22" s="865"/>
      <c r="OU22" s="866"/>
      <c r="OV22" s="866"/>
      <c r="OW22" s="867"/>
      <c r="OX22" s="377">
        <f>'[3]別表_個別勤務状況（1～20）'!$A$22</f>
        <v>8</v>
      </c>
      <c r="OY22" s="378" t="str">
        <f>'[3]別表_個別勤務状況（1～20）'!$B$22</f>
        <v>月</v>
      </c>
      <c r="OZ22" s="854"/>
      <c r="PA22" s="855"/>
      <c r="PB22" s="854"/>
      <c r="PC22" s="855"/>
      <c r="PD22" s="854"/>
      <c r="PE22" s="855"/>
      <c r="PF22" s="854"/>
      <c r="PG22" s="855"/>
      <c r="PH22" s="856" t="str">
        <f>IFERROR(IF(OR(OY22="日",OY22="祝",OY22=0,OZ22=""),"　",MAX(IF(AND(OZ22&lt;=PH14,PB22&gt;PI14),PI14-PH14,IF(AND(OZ22&gt;PH14,PB22&lt;=PI14),PB22-OZ22,IF(AND(OZ22&lt;=PH14,PB22&lt;=PI14),PB22-PH14,IF(AND(OZ22&gt;PH14,PB22&gt;PI14),PI14-OZ22,0)))),0)),0)</f>
        <v>　</v>
      </c>
      <c r="PI22" s="857"/>
      <c r="PJ22" s="858"/>
      <c r="PK22" s="856" t="str">
        <f>IFERROR(IF(OR(OY22="日",OY22="祝",OY22=0,PD22=""),"　",MAX(IF(AND(PD22&gt;PN14,PF22&gt;PL14),0,IF(AND(PD22&lt;=PN14,PD22&gt;PK14,PF22&gt;PL14),PN14-PD22,IF(AND(PD22&lt;=PN14,PD22&lt;=PK14,PF22&gt;PL14),PN14-PK14,IF(AND(PD22&gt;PK14,PF22&lt;=PL14),PF22-PD22,IF(AND(PD22&lt;=PK14,PF22&lt;=PL14),PF22-PK14,0))))),0)),0)</f>
        <v>　</v>
      </c>
      <c r="PL22" s="857"/>
      <c r="PM22" s="858"/>
      <c r="PN22" s="856" t="str">
        <f>IFERROR(IF(OR(OY22="日",OY22="祝",OY22=0,PD22=0),"　",MAX(IF(AND(PD22&lt;=PN14,PF22&gt;PO14),PO14-PN14,IF(PF22&lt;=PO14,0,IF(AND(PD22&gt;PN14,PF22&gt;PO14),PO14-PD22,0))),0)),0)</f>
        <v>　</v>
      </c>
      <c r="PO22" s="857"/>
      <c r="PP22" s="858"/>
      <c r="PQ22" s="856" t="str">
        <f>IFERROR(IF(OR(OY22="日",OY22="祝",OY22=0,PD22=0),"　",MAX(IF(PD22&gt;PQ14,PF22-PD22,IF(PD22&lt;=PQ14,PF22-PQ14,0)),0)),0)</f>
        <v>　</v>
      </c>
      <c r="PR22" s="857"/>
      <c r="PS22" s="858"/>
      <c r="PT22" s="962" t="str">
        <f>IFERROR(IF(OR(OY22="日",OY22="祝",OY22=0,OZ22=""),"　",MAX(IF(AND(OZ22&lt;=PT14,PB22&gt;PU14),PU14-PT14,IF(AND(OZ22&gt;PT14,PB22&lt;=PU14),PB22-OZ22,IF(AND(OZ22&lt;=PT14,PB22&lt;=PU14),PB22-PT14,IF(AND(OZ22&gt;PT14,PB22&gt;PU14),PU14-OZ22,0)))),0)),0)</f>
        <v>　</v>
      </c>
      <c r="PU22" s="963"/>
      <c r="PV22" s="964"/>
      <c r="PW22" s="962" t="str">
        <f>IFERROR(IF(OR(OY22="日",OY22="祝",OY22=0,PD22=0),"　",MAX(IF(AND(PD22&gt;PZ14,PF22&gt;PX14),0,IF(AND(PD22&lt;=PZ14,PD22&gt;PW14,PF22&gt;PX14),PZ14-PD22,IF(AND(PD22&lt;=PZ14,PD22&lt;=PW14,PF22&gt;PX14),PZ14-PW14,IF(AND(PD22&gt;PW14,PF22&lt;=PX14),PF22-PD22,IF(AND(PD22&lt;=PW14,PF22&lt;=PX14),PF22-PW14,0))))),0)),0)</f>
        <v>　</v>
      </c>
      <c r="PX22" s="963"/>
      <c r="PY22" s="964"/>
      <c r="PZ22" s="962" t="str">
        <f>IFERROR(IF(OR(OY22="日",OY22="祝",OY22=0,PD22=0),"　",MAX(IF(AND(PD22&lt;=PZ14,PF22&gt;QA14),QA14-PZ14,IF(PF22&lt;=QA14,0,IF(AND(PD22&gt;PZ14,PF22&gt;QA14),QA14-PD22,0))),0)),0)</f>
        <v>　</v>
      </c>
      <c r="QA22" s="963"/>
      <c r="QB22" s="964"/>
      <c r="QC22" s="962" t="str">
        <f t="shared" si="7"/>
        <v>　</v>
      </c>
      <c r="QD22" s="963"/>
      <c r="QE22" s="964"/>
      <c r="QF22" s="859" t="str">
        <f>IF(QI22="×",TIME(0,0,0),IF(QS4="非常勤",PH22,PT22))</f>
        <v>　</v>
      </c>
      <c r="QG22" s="860"/>
      <c r="QH22" s="861"/>
      <c r="QI22" s="352"/>
      <c r="QJ22" s="859" t="str">
        <f>IF(QM22="×",TIME(0,0,0),IF(QS4="非常勤",PK22,PW22))</f>
        <v>　</v>
      </c>
      <c r="QK22" s="860"/>
      <c r="QL22" s="861"/>
      <c r="QM22" s="352"/>
      <c r="QN22" s="859" t="str">
        <f>IF(QQ22="×",TIME(0,0,0),IF(QS4="非常勤",PN22,PZ22))</f>
        <v>　</v>
      </c>
      <c r="QO22" s="860"/>
      <c r="QP22" s="861"/>
      <c r="QQ22" s="352"/>
      <c r="QR22" s="859" t="str">
        <f>IF(QU22="×",TIME(0,0,0),IF(QS4="非常勤",PQ22,QC22))</f>
        <v>　</v>
      </c>
      <c r="QS22" s="860"/>
      <c r="QT22" s="861"/>
      <c r="QU22" s="352"/>
      <c r="QV22" s="956"/>
      <c r="QW22" s="956"/>
      <c r="QX22" s="862"/>
      <c r="QY22" s="864"/>
      <c r="QZ22" s="863"/>
      <c r="RA22" s="865"/>
      <c r="RB22" s="866"/>
      <c r="RC22" s="866"/>
      <c r="RD22" s="867"/>
      <c r="RE22" s="377">
        <f>'[3]別表_個別勤務状況（1～20）'!$A$22</f>
        <v>8</v>
      </c>
      <c r="RF22" s="378" t="str">
        <f>'[3]別表_個別勤務状況（1～20）'!$B$22</f>
        <v>月</v>
      </c>
      <c r="RG22" s="854"/>
      <c r="RH22" s="855"/>
      <c r="RI22" s="854"/>
      <c r="RJ22" s="855"/>
      <c r="RK22" s="854"/>
      <c r="RL22" s="855"/>
      <c r="RM22" s="854"/>
      <c r="RN22" s="855"/>
      <c r="RO22" s="856" t="str">
        <f>IFERROR(IF(OR(RF22="日",RF22="祝",RF22=0,RG22=""),"　",MAX(IF(AND(RG22&lt;=RO14,RI22&gt;RP14),RP14-RO14,IF(AND(RG22&gt;RO14,RI22&lt;=RP14),RI22-RG22,IF(AND(RG22&lt;=RO14,RI22&lt;=RP14),RI22-RO14,IF(AND(RG22&gt;RO14,RI22&gt;RP14),RP14-RG22,0)))),0)),0)</f>
        <v>　</v>
      </c>
      <c r="RP22" s="857"/>
      <c r="RQ22" s="858"/>
      <c r="RR22" s="856" t="str">
        <f>IFERROR(IF(OR(RF22="日",RF22="祝",RF22=0,RK22=""),"　",MAX(IF(AND(RK22&gt;RU14,RM22&gt;RS14),0,IF(AND(RK22&lt;=RU14,RK22&gt;RR14,RM22&gt;RS14),RU14-RK22,IF(AND(RK22&lt;=RU14,RK22&lt;=RR14,RM22&gt;RS14),RU14-RR14,IF(AND(RK22&gt;RR14,RM22&lt;=RS14),RM22-RK22,IF(AND(RK22&lt;=RR14,RM22&lt;=RS14),RM22-RR14,0))))),0)),0)</f>
        <v>　</v>
      </c>
      <c r="RS22" s="857"/>
      <c r="RT22" s="858"/>
      <c r="RU22" s="856" t="str">
        <f>IFERROR(IF(OR(RF22="日",RF22="祝",RF22=0,RK22=0),"　",MAX(IF(AND(RK22&lt;=RU14,RM22&gt;RV14),RV14-RU14,IF(RM22&lt;=RV14,0,IF(AND(RK22&gt;RU14,RM22&gt;RV14),RV14-RK22,0))),0)),0)</f>
        <v>　</v>
      </c>
      <c r="RV22" s="857"/>
      <c r="RW22" s="858"/>
      <c r="RX22" s="856" t="str">
        <f>IFERROR(IF(OR(RF22="日",RF22="祝",RF22=0,RK22=0),"　",MAX(IF(RK22&gt;RX14,RM22-RK22,IF(RK22&lt;=RX14,RM22-RX14,0)),0)),0)</f>
        <v>　</v>
      </c>
      <c r="RY22" s="857"/>
      <c r="RZ22" s="858"/>
      <c r="SA22" s="962" t="str">
        <f>IFERROR(IF(OR(RF22="日",RF22="祝",RF22=0,RG22=""),"　",MAX(IF(AND(RG22&lt;=SA14,RI22&gt;SB14),SB14-SA14,IF(AND(RG22&gt;SA14,RI22&lt;=SB14),RI22-RG22,IF(AND(RG22&lt;=SA14,RI22&lt;=SB14),RI22-SA14,IF(AND(RG22&gt;SA14,RI22&gt;SB14),SB14-RG22,0)))),0)),0)</f>
        <v>　</v>
      </c>
      <c r="SB22" s="963"/>
      <c r="SC22" s="964"/>
      <c r="SD22" s="962" t="str">
        <f>IFERROR(IF(OR(RF22="日",RF22="祝",RF22=0,RK22=0),"　",MAX(IF(AND(RK22&gt;SG14,RM22&gt;SE14),0,IF(AND(RK22&lt;=SG14,RK22&gt;SD14,RM22&gt;SE14),SG14-RK22,IF(AND(RK22&lt;=SG14,RK22&lt;=SD14,RM22&gt;SE14),SG14-SD14,IF(AND(RK22&gt;SD14,RM22&lt;=SE14),RM22-RK22,IF(AND(RK22&lt;=SD14,RM22&lt;=SE14),RM22-SD14,0))))),0)),0)</f>
        <v>　</v>
      </c>
      <c r="SE22" s="963"/>
      <c r="SF22" s="964"/>
      <c r="SG22" s="962" t="str">
        <f>IFERROR(IF(OR(RF22="日",RF22="祝",RF22=0,RK22=0),"　",MAX(IF(AND(RK22&lt;=SG14,RM22&gt;SH14),SH14-SG14,IF(RM22&lt;=SH14,0,IF(AND(RK22&gt;SG14,RM22&gt;SH14),SH14-RK22,0))),0)),0)</f>
        <v>　</v>
      </c>
      <c r="SH22" s="963"/>
      <c r="SI22" s="964"/>
      <c r="SJ22" s="962" t="str">
        <f t="shared" si="8"/>
        <v>　</v>
      </c>
      <c r="SK22" s="963"/>
      <c r="SL22" s="964"/>
      <c r="SM22" s="859" t="str">
        <f>IF(SP22="×",TIME(0,0,0),IF(SZ4="非常勤",RO22,SA22))</f>
        <v>　</v>
      </c>
      <c r="SN22" s="860"/>
      <c r="SO22" s="861"/>
      <c r="SP22" s="352"/>
      <c r="SQ22" s="859" t="str">
        <f>IF(ST22="×",TIME(0,0,0),IF(SZ4="非常勤",RR22,SD22))</f>
        <v>　</v>
      </c>
      <c r="SR22" s="860"/>
      <c r="SS22" s="861"/>
      <c r="ST22" s="352"/>
      <c r="SU22" s="859" t="str">
        <f>IF(SX22="×",TIME(0,0,0),IF(SZ4="非常勤",RU22,SG22))</f>
        <v>　</v>
      </c>
      <c r="SV22" s="860"/>
      <c r="SW22" s="861"/>
      <c r="SX22" s="352"/>
      <c r="SY22" s="859" t="str">
        <f>IF(TB22="×",TIME(0,0,0),IF(SZ4="非常勤",RX22,SJ22))</f>
        <v>　</v>
      </c>
      <c r="SZ22" s="860"/>
      <c r="TA22" s="861"/>
      <c r="TB22" s="352"/>
      <c r="TC22" s="956"/>
      <c r="TD22" s="956"/>
      <c r="TE22" s="862"/>
      <c r="TF22" s="864"/>
      <c r="TG22" s="863"/>
      <c r="TH22" s="865"/>
      <c r="TI22" s="866"/>
      <c r="TJ22" s="866"/>
      <c r="TK22" s="867"/>
      <c r="TL22" s="377">
        <f>'[3]別表_個別勤務状況（1～20）'!$A$22</f>
        <v>8</v>
      </c>
      <c r="TM22" s="378" t="str">
        <f>'[3]別表_個別勤務状況（1～20）'!$B$22</f>
        <v>月</v>
      </c>
      <c r="TN22" s="854"/>
      <c r="TO22" s="855"/>
      <c r="TP22" s="854"/>
      <c r="TQ22" s="855"/>
      <c r="TR22" s="854"/>
      <c r="TS22" s="855"/>
      <c r="TT22" s="854"/>
      <c r="TU22" s="855"/>
      <c r="TV22" s="856" t="str">
        <f>IFERROR(IF(OR(TM22="日",TM22="祝",TM22=0,TN22=""),"　",MAX(IF(AND(TN22&lt;=TV14,TP22&gt;TW14),TW14-TV14,IF(AND(TN22&gt;TV14,TP22&lt;=TW14),TP22-TN22,IF(AND(TN22&lt;=TV14,TP22&lt;=TW14),TP22-TV14,IF(AND(TN22&gt;TV14,TP22&gt;TW14),TW14-TN22,0)))),0)),0)</f>
        <v>　</v>
      </c>
      <c r="TW22" s="857"/>
      <c r="TX22" s="858"/>
      <c r="TY22" s="856" t="str">
        <f>IFERROR(IF(OR(TM22="日",TM22="祝",TM22=0,TR22=""),"　",MAX(IF(AND(TR22&gt;UB14,TT22&gt;TZ14),0,IF(AND(TR22&lt;=UB14,TR22&gt;TY14,TT22&gt;TZ14),UB14-TR22,IF(AND(TR22&lt;=UB14,TR22&lt;=TY14,TT22&gt;TZ14),UB14-TY14,IF(AND(TR22&gt;TY14,TT22&lt;=TZ14),TT22-TR22,IF(AND(TR22&lt;=TY14,TT22&lt;=TZ14),TT22-TY14,0))))),0)),0)</f>
        <v>　</v>
      </c>
      <c r="TZ22" s="857"/>
      <c r="UA22" s="858"/>
      <c r="UB22" s="856" t="str">
        <f>IFERROR(IF(OR(TM22="日",TM22="祝",TM22=0,TR22=0),"　",MAX(IF(AND(TR22&lt;=UB14,TT22&gt;UC14),UC14-UB14,IF(TT22&lt;=UC14,0,IF(AND(TR22&gt;UB14,TT22&gt;UC14),UC14-TR22,0))),0)),0)</f>
        <v>　</v>
      </c>
      <c r="UC22" s="857"/>
      <c r="UD22" s="858"/>
      <c r="UE22" s="856" t="str">
        <f>IFERROR(IF(OR(TM22="日",TM22="祝",TM22=0,TR22=0),"　",MAX(IF(TR22&gt;UE14,TT22-TR22,IF(TR22&lt;=UE14,TT22-UE14,0)),0)),0)</f>
        <v>　</v>
      </c>
      <c r="UF22" s="857"/>
      <c r="UG22" s="858"/>
      <c r="UH22" s="962" t="str">
        <f>IFERROR(IF(OR(TM22="日",TM22="祝",TM22=0,TN22=""),"　",MAX(IF(AND(TN22&lt;=UH14,TP22&gt;UI14),UI14-UH14,IF(AND(TN22&gt;UH14,TP22&lt;=UI14),TP22-TN22,IF(AND(TN22&lt;=UH14,TP22&lt;=UI14),TP22-UH14,IF(AND(TN22&gt;UH14,TP22&gt;UI14),UI14-TN22,0)))),0)),0)</f>
        <v>　</v>
      </c>
      <c r="UI22" s="963"/>
      <c r="UJ22" s="964"/>
      <c r="UK22" s="962" t="str">
        <f>IFERROR(IF(OR(TM22="日",TM22="祝",TM22=0,TR22=0),"　",MAX(IF(AND(TR22&gt;UN14,TT22&gt;UL14),0,IF(AND(TR22&lt;=UN14,TR22&gt;UK14,TT22&gt;UL14),UN14-TR22,IF(AND(TR22&lt;=UN14,TR22&lt;=UK14,TT22&gt;UL14),UN14-UK14,IF(AND(TR22&gt;UK14,TT22&lt;=UL14),TT22-TR22,IF(AND(TR22&lt;=UK14,TT22&lt;=UL14),TT22-UK14,0))))),0)),0)</f>
        <v>　</v>
      </c>
      <c r="UL22" s="963"/>
      <c r="UM22" s="964"/>
      <c r="UN22" s="962" t="str">
        <f>IFERROR(IF(OR(TM22="日",TM22="祝",TM22=0,TR22=0),"　",MAX(IF(AND(TR22&lt;=UN14,TT22&gt;UO14),UO14-UN14,IF(TT22&lt;=UO14,0,IF(AND(TR22&gt;UN14,TT22&gt;UO14),UO14-TR22,0))),0)),0)</f>
        <v>　</v>
      </c>
      <c r="UO22" s="963"/>
      <c r="UP22" s="964"/>
      <c r="UQ22" s="962" t="str">
        <f t="shared" si="9"/>
        <v>　</v>
      </c>
      <c r="UR22" s="963"/>
      <c r="US22" s="964"/>
      <c r="UT22" s="859" t="str">
        <f>IF(UW22="×",TIME(0,0,0),IF(VG4="非常勤",TV22,UH22))</f>
        <v>　</v>
      </c>
      <c r="UU22" s="860"/>
      <c r="UV22" s="861"/>
      <c r="UW22" s="352"/>
      <c r="UX22" s="859" t="str">
        <f>IF(VA22="×",TIME(0,0,0),IF(VG4="非常勤",TY22,UK22))</f>
        <v>　</v>
      </c>
      <c r="UY22" s="860"/>
      <c r="UZ22" s="861"/>
      <c r="VA22" s="352"/>
      <c r="VB22" s="859" t="str">
        <f>IF(VE22="×",TIME(0,0,0),IF(VG4="非常勤",UB22,UN22))</f>
        <v>　</v>
      </c>
      <c r="VC22" s="860"/>
      <c r="VD22" s="861"/>
      <c r="VE22" s="352"/>
      <c r="VF22" s="859" t="str">
        <f>IF(VI22="×",TIME(0,0,0),IF(VG4="非常勤",UE22,UQ22))</f>
        <v>　</v>
      </c>
      <c r="VG22" s="860"/>
      <c r="VH22" s="861"/>
      <c r="VI22" s="352"/>
      <c r="VJ22" s="956"/>
      <c r="VK22" s="956"/>
      <c r="VL22" s="862"/>
      <c r="VM22" s="864"/>
      <c r="VN22" s="863"/>
      <c r="VO22" s="865"/>
      <c r="VP22" s="866"/>
      <c r="VQ22" s="866"/>
      <c r="VR22" s="867"/>
      <c r="VS22" s="377">
        <f>'[3]別表_個別勤務状況（1～20）'!$A$22</f>
        <v>8</v>
      </c>
      <c r="VT22" s="378" t="str">
        <f>'[3]別表_個別勤務状況（1～20）'!$B$22</f>
        <v>月</v>
      </c>
      <c r="VU22" s="854"/>
      <c r="VV22" s="855"/>
      <c r="VW22" s="854"/>
      <c r="VX22" s="855"/>
      <c r="VY22" s="854"/>
      <c r="VZ22" s="855"/>
      <c r="WA22" s="854"/>
      <c r="WB22" s="855"/>
      <c r="WC22" s="856" t="str">
        <f>IFERROR(IF(OR(VT22="日",VT22="祝",VT22=0,VU22=""),"　",MAX(IF(AND(VU22&lt;=WC14,VW22&gt;WD14),WD14-WC14,IF(AND(VU22&gt;WC14,VW22&lt;=WD14),VW22-VU22,IF(AND(VU22&lt;=WC14,VW22&lt;=WD14),VW22-WC14,IF(AND(VU22&gt;WC14,VW22&gt;WD14),WD14-VU22,0)))),0)),0)</f>
        <v>　</v>
      </c>
      <c r="WD22" s="857"/>
      <c r="WE22" s="858"/>
      <c r="WF22" s="856" t="str">
        <f>IFERROR(IF(OR(VT22="日",VT22="祝",VT22=0,VY22=""),"　",MAX(IF(AND(VY22&gt;WI14,WA22&gt;WG14),0,IF(AND(VY22&lt;=WI14,VY22&gt;WF14,WA22&gt;WG14),WI14-VY22,IF(AND(VY22&lt;=WI14,VY22&lt;=WF14,WA22&gt;WG14),WI14-WF14,IF(AND(VY22&gt;WF14,WA22&lt;=WG14),WA22-VY22,IF(AND(VY22&lt;=WF14,WA22&lt;=WG14),WA22-WF14,0))))),0)),0)</f>
        <v>　</v>
      </c>
      <c r="WG22" s="857"/>
      <c r="WH22" s="858"/>
      <c r="WI22" s="856" t="str">
        <f>IFERROR(IF(OR(VT22="日",VT22="祝",VT22=0,VY22=0),"　",MAX(IF(AND(VY22&lt;=WI14,WA22&gt;WJ14),WJ14-WI14,IF(WA22&lt;=WJ14,0,IF(AND(VY22&gt;WI14,WA22&gt;WJ14),WJ14-VY22,0))),0)),0)</f>
        <v>　</v>
      </c>
      <c r="WJ22" s="857"/>
      <c r="WK22" s="858"/>
      <c r="WL22" s="856" t="str">
        <f>IFERROR(IF(OR(VT22="日",VT22="祝",VT22=0,VY22=0),"　",MAX(IF(VY22&gt;WL14,WA22-VY22,IF(VY22&lt;=WL14,WA22-WL14,0)),0)),0)</f>
        <v>　</v>
      </c>
      <c r="WM22" s="857"/>
      <c r="WN22" s="858"/>
      <c r="WO22" s="962" t="str">
        <f>IFERROR(IF(OR(VT22="日",VT22="祝",VT22=0,VU22=""),"　",MAX(IF(AND(VU22&lt;=WO14,VW22&gt;WP14),WP14-WO14,IF(AND(VU22&gt;WO14,VW22&lt;=WP14),VW22-VU22,IF(AND(VU22&lt;=WO14,VW22&lt;=WP14),VW22-WO14,IF(AND(VU22&gt;WO14,VW22&gt;WP14),WP14-VU22,0)))),0)),0)</f>
        <v>　</v>
      </c>
      <c r="WP22" s="963"/>
      <c r="WQ22" s="964"/>
      <c r="WR22" s="962" t="str">
        <f>IFERROR(IF(OR(VT22="日",VT22="祝",VT22=0,VY22=0),"　",MAX(IF(AND(VY22&gt;WU14,WA22&gt;WS14),0,IF(AND(VY22&lt;=WU14,VY22&gt;WR14,WA22&gt;WS14),WU14-VY22,IF(AND(VY22&lt;=WU14,VY22&lt;=WR14,WA22&gt;WS14),WU14-WR14,IF(AND(VY22&gt;WR14,WA22&lt;=WS14),WA22-VY22,IF(AND(VY22&lt;=WR14,WA22&lt;=WS14),WA22-WR14,0))))),0)),0)</f>
        <v>　</v>
      </c>
      <c r="WS22" s="963"/>
      <c r="WT22" s="964"/>
      <c r="WU22" s="962" t="str">
        <f>IFERROR(IF(OR(VT22="日",VT22="祝",VT22=0,VY22=0),"　",MAX(IF(AND(VY22&lt;=WU14,WA22&gt;WV14),WV14-WU14,IF(WA22&lt;=WV14,0,IF(AND(VY22&gt;WU14,WA22&gt;WV14),WV14-VY22,0))),0)),0)</f>
        <v>　</v>
      </c>
      <c r="WV22" s="963"/>
      <c r="WW22" s="964"/>
      <c r="WX22" s="962" t="str">
        <f t="shared" si="10"/>
        <v>　</v>
      </c>
      <c r="WY22" s="963"/>
      <c r="WZ22" s="964"/>
      <c r="XA22" s="859" t="str">
        <f>IF(XD22="×",TIME(0,0,0),IF(XN4="非常勤",WC22,WO22))</f>
        <v>　</v>
      </c>
      <c r="XB22" s="860"/>
      <c r="XC22" s="861"/>
      <c r="XD22" s="352"/>
      <c r="XE22" s="859" t="str">
        <f>IF(XH22="×",TIME(0,0,0),IF(XN4="非常勤",WF22,WR22))</f>
        <v>　</v>
      </c>
      <c r="XF22" s="860"/>
      <c r="XG22" s="861"/>
      <c r="XH22" s="352"/>
      <c r="XI22" s="859" t="str">
        <f>IF(XL22="×",TIME(0,0,0),IF(XN4="非常勤",WI22,WU22))</f>
        <v>　</v>
      </c>
      <c r="XJ22" s="860"/>
      <c r="XK22" s="861"/>
      <c r="XL22" s="352"/>
      <c r="XM22" s="859" t="str">
        <f>IF(XP22="×",TIME(0,0,0),IF(XN4="非常勤",WL22,WX22))</f>
        <v>　</v>
      </c>
      <c r="XN22" s="860"/>
      <c r="XO22" s="861"/>
      <c r="XP22" s="352"/>
      <c r="XQ22" s="956"/>
      <c r="XR22" s="956"/>
      <c r="XS22" s="862"/>
      <c r="XT22" s="864"/>
      <c r="XU22" s="863"/>
      <c r="XV22" s="865"/>
      <c r="XW22" s="866"/>
      <c r="XX22" s="866"/>
      <c r="XY22" s="867"/>
      <c r="XZ22" s="377">
        <f>'[3]別表_個別勤務状況（1～20）'!$A$22</f>
        <v>8</v>
      </c>
      <c r="YA22" s="378" t="str">
        <f>'[3]別表_個別勤務状況（1～20）'!$B$22</f>
        <v>月</v>
      </c>
      <c r="YB22" s="854"/>
      <c r="YC22" s="855"/>
      <c r="YD22" s="854"/>
      <c r="YE22" s="855"/>
      <c r="YF22" s="854"/>
      <c r="YG22" s="855"/>
      <c r="YH22" s="854"/>
      <c r="YI22" s="855"/>
      <c r="YJ22" s="856" t="str">
        <f>IFERROR(IF(OR(YA22="日",YA22="祝",YA22=0,YB22=""),"　",MAX(IF(AND(YB22&lt;=YJ14,YD22&gt;YK14),YK14-YJ14,IF(AND(YB22&gt;YJ14,YD22&lt;=YK14),YD22-YB22,IF(AND(YB22&lt;=YJ14,YD22&lt;=YK14),YD22-YJ14,IF(AND(YB22&gt;YJ14,YD22&gt;YK14),YK14-YB22,0)))),0)),0)</f>
        <v>　</v>
      </c>
      <c r="YK22" s="857"/>
      <c r="YL22" s="858"/>
      <c r="YM22" s="856" t="str">
        <f>IFERROR(IF(OR(YA22="日",YA22="祝",YA22=0,YF22=""),"　",MAX(IF(AND(YF22&gt;YP14,YH22&gt;YN14),0,IF(AND(YF22&lt;=YP14,YF22&gt;YM14,YH22&gt;YN14),YP14-YF22,IF(AND(YF22&lt;=YP14,YF22&lt;=YM14,YH22&gt;YN14),YP14-YM14,IF(AND(YF22&gt;YM14,YH22&lt;=YN14),YH22-YF22,IF(AND(YF22&lt;=YM14,YH22&lt;=YN14),YH22-YM14,0))))),0)),0)</f>
        <v>　</v>
      </c>
      <c r="YN22" s="857"/>
      <c r="YO22" s="858"/>
      <c r="YP22" s="856" t="str">
        <f>IFERROR(IF(OR(YA22="日",YA22="祝",YA22=0,YF22=0),"　",MAX(IF(AND(YF22&lt;=YP14,YH22&gt;YQ14),YQ14-YP14,IF(YH22&lt;=YQ14,0,IF(AND(YF22&gt;YP14,YH22&gt;YQ14),YQ14-YF22,0))),0)),0)</f>
        <v>　</v>
      </c>
      <c r="YQ22" s="857"/>
      <c r="YR22" s="858"/>
      <c r="YS22" s="856" t="str">
        <f>IFERROR(IF(OR(YA22="日",YA22="祝",YA22=0,YF22=0),"　",MAX(IF(YF22&gt;YS14,YH22-YF22,IF(YF22&lt;=YS14,YH22-YS14,0)),0)),0)</f>
        <v>　</v>
      </c>
      <c r="YT22" s="857"/>
      <c r="YU22" s="858"/>
      <c r="YV22" s="962" t="str">
        <f>IFERROR(IF(OR(YA22="日",YA22="祝",YA22=0,YB22=""),"　",MAX(IF(AND(YB22&lt;=YV14,YD22&gt;YW14),YW14-YV14,IF(AND(YB22&gt;YV14,YD22&lt;=YW14),YD22-YB22,IF(AND(YB22&lt;=YV14,YD22&lt;=YW14),YD22-YV14,IF(AND(YB22&gt;YV14,YD22&gt;YW14),YW14-YB22,0)))),0)),0)</f>
        <v>　</v>
      </c>
      <c r="YW22" s="963"/>
      <c r="YX22" s="964"/>
      <c r="YY22" s="962" t="str">
        <f>IFERROR(IF(OR(YA22="日",YA22="祝",YA22=0,YF22=0),"　",MAX(IF(AND(YF22&gt;ZB14,YH22&gt;YZ14),0,IF(AND(YF22&lt;=ZB14,YF22&gt;YY14,YH22&gt;YZ14),ZB14-YF22,IF(AND(YF22&lt;=ZB14,YF22&lt;=YY14,YH22&gt;YZ14),ZB14-YY14,IF(AND(YF22&gt;YY14,YH22&lt;=YZ14),YH22-YF22,IF(AND(YF22&lt;=YY14,YH22&lt;=YZ14),YH22-YY14,0))))),0)),0)</f>
        <v>　</v>
      </c>
      <c r="YZ22" s="963"/>
      <c r="ZA22" s="964"/>
      <c r="ZB22" s="962" t="str">
        <f>IFERROR(IF(OR(YA22="日",YA22="祝",YA22=0,YF22=0),"　",MAX(IF(AND(YF22&lt;=ZB14,YH22&gt;ZC14),ZC14-ZB14,IF(YH22&lt;=ZC14,0,IF(AND(YF22&gt;ZB14,YH22&gt;ZC14),ZC14-YF22,0))),0)),0)</f>
        <v>　</v>
      </c>
      <c r="ZC22" s="963"/>
      <c r="ZD22" s="964"/>
      <c r="ZE22" s="962" t="str">
        <f t="shared" si="11"/>
        <v>　</v>
      </c>
      <c r="ZF22" s="963"/>
      <c r="ZG22" s="964"/>
      <c r="ZH22" s="859" t="str">
        <f>IF(ZK22="×",TIME(0,0,0),IF(ZU4="非常勤",YJ22,YV22))</f>
        <v>　</v>
      </c>
      <c r="ZI22" s="860"/>
      <c r="ZJ22" s="861"/>
      <c r="ZK22" s="352"/>
      <c r="ZL22" s="859" t="str">
        <f>IF(ZO22="×",TIME(0,0,0),IF(ZU4="非常勤",YM22,YY22))</f>
        <v>　</v>
      </c>
      <c r="ZM22" s="860"/>
      <c r="ZN22" s="861"/>
      <c r="ZO22" s="352"/>
      <c r="ZP22" s="859" t="str">
        <f>IF(ZS22="×",TIME(0,0,0),IF(ZU4="非常勤",YP22,ZB22))</f>
        <v>　</v>
      </c>
      <c r="ZQ22" s="860"/>
      <c r="ZR22" s="861"/>
      <c r="ZS22" s="352"/>
      <c r="ZT22" s="859" t="str">
        <f>IF(ZW22="×",TIME(0,0,0),IF(ZU4="非常勤",YS22,ZE22))</f>
        <v>　</v>
      </c>
      <c r="ZU22" s="860"/>
      <c r="ZV22" s="861"/>
      <c r="ZW22" s="352"/>
      <c r="ZX22" s="956"/>
      <c r="ZY22" s="956"/>
      <c r="ZZ22" s="862"/>
      <c r="AAA22" s="864"/>
      <c r="AAB22" s="863"/>
      <c r="AAC22" s="865"/>
      <c r="AAD22" s="866"/>
      <c r="AAE22" s="866"/>
      <c r="AAF22" s="867"/>
      <c r="AAG22" s="377">
        <f>'[3]別表_個別勤務状況（1～20）'!$A$22</f>
        <v>8</v>
      </c>
      <c r="AAH22" s="378" t="str">
        <f>'[3]別表_個別勤務状況（1～20）'!$B$22</f>
        <v>月</v>
      </c>
      <c r="AAI22" s="854"/>
      <c r="AAJ22" s="855"/>
      <c r="AAK22" s="854"/>
      <c r="AAL22" s="855"/>
      <c r="AAM22" s="854"/>
      <c r="AAN22" s="855"/>
      <c r="AAO22" s="854"/>
      <c r="AAP22" s="855"/>
      <c r="AAQ22" s="856" t="str">
        <f>IFERROR(IF(OR(AAH22="日",AAH22="祝",AAH22=0,AAI22=""),"　",MAX(IF(AND(AAI22&lt;=AAQ14,AAK22&gt;AAR14),AAR14-AAQ14,IF(AND(AAI22&gt;AAQ14,AAK22&lt;=AAR14),AAK22-AAI22,IF(AND(AAI22&lt;=AAQ14,AAK22&lt;=AAR14),AAK22-AAQ14,IF(AND(AAI22&gt;AAQ14,AAK22&gt;AAR14),AAR14-AAI22,0)))),0)),0)</f>
        <v>　</v>
      </c>
      <c r="AAR22" s="857"/>
      <c r="AAS22" s="858"/>
      <c r="AAT22" s="856" t="str">
        <f>IFERROR(IF(OR(AAH22="日",AAH22="祝",AAH22=0,AAM22=""),"　",MAX(IF(AND(AAM22&gt;AAW14,AAO22&gt;AAU14),0,IF(AND(AAM22&lt;=AAW14,AAM22&gt;AAT14,AAO22&gt;AAU14),AAW14-AAM22,IF(AND(AAM22&lt;=AAW14,AAM22&lt;=AAT14,AAO22&gt;AAU14),AAW14-AAT14,IF(AND(AAM22&gt;AAT14,AAO22&lt;=AAU14),AAO22-AAM22,IF(AND(AAM22&lt;=AAT14,AAO22&lt;=AAU14),AAO22-AAT14,0))))),0)),0)</f>
        <v>　</v>
      </c>
      <c r="AAU22" s="857"/>
      <c r="AAV22" s="858"/>
      <c r="AAW22" s="856" t="str">
        <f>IFERROR(IF(OR(AAH22="日",AAH22="祝",AAH22=0,AAM22=0),"　",MAX(IF(AND(AAM22&lt;=AAW14,AAO22&gt;AAX14),AAX14-AAW14,IF(AAO22&lt;=AAX14,0,IF(AND(AAM22&gt;AAW14,AAO22&gt;AAX14),AAX14-AAM22,0))),0)),0)</f>
        <v>　</v>
      </c>
      <c r="AAX22" s="857"/>
      <c r="AAY22" s="858"/>
      <c r="AAZ22" s="856" t="str">
        <f>IFERROR(IF(OR(AAH22="日",AAH22="祝",AAH22=0,AAM22=0),"　",MAX(IF(AAM22&gt;AAZ14,AAO22-AAM22,IF(AAM22&lt;=AAZ14,AAO22-AAZ14,0)),0)),0)</f>
        <v>　</v>
      </c>
      <c r="ABA22" s="857"/>
      <c r="ABB22" s="858"/>
      <c r="ABC22" s="962" t="str">
        <f>IFERROR(IF(OR(AAH22="日",AAH22="祝",AAH22=0,AAI22=""),"　",MAX(IF(AND(AAI22&lt;=ABC14,AAK22&gt;ABD14),ABD14-ABC14,IF(AND(AAI22&gt;ABC14,AAK22&lt;=ABD14),AAK22-AAI22,IF(AND(AAI22&lt;=ABC14,AAK22&lt;=ABD14),AAK22-ABC14,IF(AND(AAI22&gt;ABC14,AAK22&gt;ABD14),ABD14-AAI22,0)))),0)),0)</f>
        <v>　</v>
      </c>
      <c r="ABD22" s="963"/>
      <c r="ABE22" s="964"/>
      <c r="ABF22" s="962" t="str">
        <f>IFERROR(IF(OR(AAH22="日",AAH22="祝",AAH22=0,AAM22=0),"　",MAX(IF(AND(AAM22&gt;ABI14,AAO22&gt;ABG14),0,IF(AND(AAM22&lt;=ABI14,AAM22&gt;ABF14,AAO22&gt;ABG14),ABI14-AAM22,IF(AND(AAM22&lt;=ABI14,AAM22&lt;=ABF14,AAO22&gt;ABG14),ABI14-ABF14,IF(AND(AAM22&gt;ABF14,AAO22&lt;=ABG14),AAO22-AAM22,IF(AND(AAM22&lt;=ABF14,AAO22&lt;=ABG14),AAO22-ABF14,0))))),0)),0)</f>
        <v>　</v>
      </c>
      <c r="ABG22" s="963"/>
      <c r="ABH22" s="964"/>
      <c r="ABI22" s="962" t="str">
        <f>IFERROR(IF(OR(AAH22="日",AAH22="祝",AAH22=0,AAM22=0),"　",MAX(IF(AND(AAM22&lt;=ABI14,AAO22&gt;ABJ14),ABJ14-ABI14,IF(AAO22&lt;=ABJ14,0,IF(AND(AAM22&gt;ABI14,AAO22&gt;ABJ14),ABJ14-AAM22,0))),0)),0)</f>
        <v>　</v>
      </c>
      <c r="ABJ22" s="963"/>
      <c r="ABK22" s="964"/>
      <c r="ABL22" s="962" t="str">
        <f t="shared" si="12"/>
        <v>　</v>
      </c>
      <c r="ABM22" s="963"/>
      <c r="ABN22" s="964"/>
      <c r="ABO22" s="859" t="str">
        <f>IF(ABR22="×",TIME(0,0,0),IF(ACB4="非常勤",AAQ22,ABC22))</f>
        <v>　</v>
      </c>
      <c r="ABP22" s="860"/>
      <c r="ABQ22" s="861"/>
      <c r="ABR22" s="352"/>
      <c r="ABS22" s="859" t="str">
        <f>IF(ABV22="×",TIME(0,0,0),IF(ACB4="非常勤",AAT22,ABF22))</f>
        <v>　</v>
      </c>
      <c r="ABT22" s="860"/>
      <c r="ABU22" s="861"/>
      <c r="ABV22" s="352"/>
      <c r="ABW22" s="859" t="str">
        <f>IF(ABZ22="×",TIME(0,0,0),IF(ACB4="非常勤",AAW22,ABI22))</f>
        <v>　</v>
      </c>
      <c r="ABX22" s="860"/>
      <c r="ABY22" s="861"/>
      <c r="ABZ22" s="352"/>
      <c r="ACA22" s="859" t="str">
        <f>IF(ACD22="×",TIME(0,0,0),IF(ACB4="非常勤",AAZ22,ABL22))</f>
        <v>　</v>
      </c>
      <c r="ACB22" s="860"/>
      <c r="ACC22" s="861"/>
      <c r="ACD22" s="352"/>
      <c r="ACE22" s="956"/>
      <c r="ACF22" s="956"/>
      <c r="ACG22" s="862"/>
      <c r="ACH22" s="864"/>
      <c r="ACI22" s="863"/>
      <c r="ACJ22" s="865"/>
      <c r="ACK22" s="866"/>
      <c r="ACL22" s="866"/>
      <c r="ACM22" s="867"/>
      <c r="ACN22" s="377">
        <f>'[3]別表_個別勤務状況（1～20）'!$A$22</f>
        <v>8</v>
      </c>
      <c r="ACO22" s="378" t="str">
        <f>'[3]別表_個別勤務状況（1～20）'!$B$22</f>
        <v>月</v>
      </c>
      <c r="ACP22" s="854"/>
      <c r="ACQ22" s="855"/>
      <c r="ACR22" s="854"/>
      <c r="ACS22" s="855"/>
      <c r="ACT22" s="854"/>
      <c r="ACU22" s="855"/>
      <c r="ACV22" s="854"/>
      <c r="ACW22" s="855"/>
      <c r="ACX22" s="856" t="str">
        <f>IFERROR(IF(OR(ACO22="日",ACO22="祝",ACO22=0,ACP22=""),"　",MAX(IF(AND(ACP22&lt;=ACX14,ACR22&gt;ACY14),ACY14-ACX14,IF(AND(ACP22&gt;ACX14,ACR22&lt;=ACY14),ACR22-ACP22,IF(AND(ACP22&lt;=ACX14,ACR22&lt;=ACY14),ACR22-ACX14,IF(AND(ACP22&gt;ACX14,ACR22&gt;ACY14),ACY14-ACP22,0)))),0)),0)</f>
        <v>　</v>
      </c>
      <c r="ACY22" s="857"/>
      <c r="ACZ22" s="858"/>
      <c r="ADA22" s="856" t="str">
        <f>IFERROR(IF(OR(ACO22="日",ACO22="祝",ACO22=0,ACT22=""),"　",MAX(IF(AND(ACT22&gt;ADD14,ACV22&gt;ADB14),0,IF(AND(ACT22&lt;=ADD14,ACT22&gt;ADA14,ACV22&gt;ADB14),ADD14-ACT22,IF(AND(ACT22&lt;=ADD14,ACT22&lt;=ADA14,ACV22&gt;ADB14),ADD14-ADA14,IF(AND(ACT22&gt;ADA14,ACV22&lt;=ADB14),ACV22-ACT22,IF(AND(ACT22&lt;=ADA14,ACV22&lt;=ADB14),ACV22-ADA14,0))))),0)),0)</f>
        <v>　</v>
      </c>
      <c r="ADB22" s="857"/>
      <c r="ADC22" s="858"/>
      <c r="ADD22" s="856" t="str">
        <f>IFERROR(IF(OR(ACO22="日",ACO22="祝",ACO22=0,ACT22=0),"　",MAX(IF(AND(ACT22&lt;=ADD14,ACV22&gt;ADE14),ADE14-ADD14,IF(ACV22&lt;=ADE14,0,IF(AND(ACT22&gt;ADD14,ACV22&gt;ADE14),ADE14-ACT22,0))),0)),0)</f>
        <v>　</v>
      </c>
      <c r="ADE22" s="857"/>
      <c r="ADF22" s="858"/>
      <c r="ADG22" s="856" t="str">
        <f>IFERROR(IF(OR(ACO22="日",ACO22="祝",ACO22=0,ACT22=0),"　",MAX(IF(ACT22&gt;ADG14,ACV22-ACT22,IF(ACT22&lt;=ADG14,ACV22-ADG14,0)),0)),0)</f>
        <v>　</v>
      </c>
      <c r="ADH22" s="857"/>
      <c r="ADI22" s="858"/>
      <c r="ADJ22" s="962" t="str">
        <f>IFERROR(IF(OR(ACO22="日",ACO22="祝",ACO22=0,ACP22=""),"　",MAX(IF(AND(ACP22&lt;=ADJ14,ACR22&gt;ADK14),ADK14-ADJ14,IF(AND(ACP22&gt;ADJ14,ACR22&lt;=ADK14),ACR22-ACP22,IF(AND(ACP22&lt;=ADJ14,ACR22&lt;=ADK14),ACR22-ADJ14,IF(AND(ACP22&gt;ADJ14,ACR22&gt;ADK14),ADK14-ACP22,0)))),0)),0)</f>
        <v>　</v>
      </c>
      <c r="ADK22" s="963"/>
      <c r="ADL22" s="964"/>
      <c r="ADM22" s="962" t="str">
        <f>IFERROR(IF(OR(ACO22="日",ACO22="祝",ACO22=0,ACT22=0),"　",MAX(IF(AND(ACT22&gt;ADP14,ACV22&gt;ADN14),0,IF(AND(ACT22&lt;=ADP14,ACT22&gt;ADM14,ACV22&gt;ADN14),ADP14-ACT22,IF(AND(ACT22&lt;=ADP14,ACT22&lt;=ADM14,ACV22&gt;ADN14),ADP14-ADM14,IF(AND(ACT22&gt;ADM14,ACV22&lt;=ADN14),ACV22-ACT22,IF(AND(ACT22&lt;=ADM14,ACV22&lt;=ADN14),ACV22-ADM14,0))))),0)),0)</f>
        <v>　</v>
      </c>
      <c r="ADN22" s="963"/>
      <c r="ADO22" s="964"/>
      <c r="ADP22" s="962" t="str">
        <f>IFERROR(IF(OR(ACO22="日",ACO22="祝",ACO22=0,ACT22=0),"　",MAX(IF(AND(ACT22&lt;=ADP14,ACV22&gt;ADQ14),ADQ14-ADP14,IF(ACV22&lt;=ADQ14,0,IF(AND(ACT22&gt;ADP14,ACV22&gt;ADQ14),ADQ14-ACT22,0))),0)),0)</f>
        <v>　</v>
      </c>
      <c r="ADQ22" s="963"/>
      <c r="ADR22" s="964"/>
      <c r="ADS22" s="962" t="str">
        <f t="shared" si="13"/>
        <v>　</v>
      </c>
      <c r="ADT22" s="963"/>
      <c r="ADU22" s="964"/>
      <c r="ADV22" s="859" t="str">
        <f>IF(ADY22="×",TIME(0,0,0),IF(AEI4="非常勤",ACX22,ADJ22))</f>
        <v>　</v>
      </c>
      <c r="ADW22" s="860"/>
      <c r="ADX22" s="861"/>
      <c r="ADY22" s="352"/>
      <c r="ADZ22" s="859" t="str">
        <f>IF(AEC22="×",TIME(0,0,0),IF(AEI4="非常勤",ADA22,ADM22))</f>
        <v>　</v>
      </c>
      <c r="AEA22" s="860"/>
      <c r="AEB22" s="861"/>
      <c r="AEC22" s="352"/>
      <c r="AED22" s="859" t="str">
        <f>IF(AEG22="×",TIME(0,0,0),IF(AEI4="非常勤",ADD22,ADP22))</f>
        <v>　</v>
      </c>
      <c r="AEE22" s="860"/>
      <c r="AEF22" s="861"/>
      <c r="AEG22" s="352"/>
      <c r="AEH22" s="859" t="str">
        <f>IF(AEK22="×",TIME(0,0,0),IF(AEI4="非常勤",ADG22,ADS22))</f>
        <v>　</v>
      </c>
      <c r="AEI22" s="860"/>
      <c r="AEJ22" s="861"/>
      <c r="AEK22" s="352"/>
      <c r="AEL22" s="956"/>
      <c r="AEM22" s="956"/>
      <c r="AEN22" s="862"/>
      <c r="AEO22" s="864"/>
      <c r="AEP22" s="863"/>
      <c r="AEQ22" s="865"/>
      <c r="AER22" s="866"/>
      <c r="AES22" s="866"/>
      <c r="AET22" s="867"/>
      <c r="AEU22" s="377">
        <f>'[3]別表_個別勤務状況（1～20）'!$A$22</f>
        <v>8</v>
      </c>
      <c r="AEV22" s="378" t="str">
        <f>'[3]別表_個別勤務状況（1～20）'!$B$22</f>
        <v>月</v>
      </c>
      <c r="AEW22" s="854"/>
      <c r="AEX22" s="855"/>
      <c r="AEY22" s="854"/>
      <c r="AEZ22" s="855"/>
      <c r="AFA22" s="854"/>
      <c r="AFB22" s="855"/>
      <c r="AFC22" s="854"/>
      <c r="AFD22" s="855"/>
      <c r="AFE22" s="856" t="str">
        <f>IFERROR(IF(OR(AEV22="日",AEV22="祝",AEV22=0,AEW22=""),"　",MAX(IF(AND(AEW22&lt;=AFE14,AEY22&gt;AFF14),AFF14-AFE14,IF(AND(AEW22&gt;AFE14,AEY22&lt;=AFF14),AEY22-AEW22,IF(AND(AEW22&lt;=AFE14,AEY22&lt;=AFF14),AEY22-AFE14,IF(AND(AEW22&gt;AFE14,AEY22&gt;AFF14),AFF14-AEW22,0)))),0)),0)</f>
        <v>　</v>
      </c>
      <c r="AFF22" s="857"/>
      <c r="AFG22" s="858"/>
      <c r="AFH22" s="856" t="str">
        <f>IFERROR(IF(OR(AEV22="日",AEV22="祝",AEV22=0,AFA22=""),"　",MAX(IF(AND(AFA22&gt;AFK14,AFC22&gt;AFI14),0,IF(AND(AFA22&lt;=AFK14,AFA22&gt;AFH14,AFC22&gt;AFI14),AFK14-AFA22,IF(AND(AFA22&lt;=AFK14,AFA22&lt;=AFH14,AFC22&gt;AFI14),AFK14-AFH14,IF(AND(AFA22&gt;AFH14,AFC22&lt;=AFI14),AFC22-AFA22,IF(AND(AFA22&lt;=AFH14,AFC22&lt;=AFI14),AFC22-AFH14,0))))),0)),0)</f>
        <v>　</v>
      </c>
      <c r="AFI22" s="857"/>
      <c r="AFJ22" s="858"/>
      <c r="AFK22" s="856" t="str">
        <f>IFERROR(IF(OR(AEV22="日",AEV22="祝",AEV22=0,AFA22=0),"　",MAX(IF(AND(AFA22&lt;=AFK14,AFC22&gt;AFL14),AFL14-AFK14,IF(AFC22&lt;=AFL14,0,IF(AND(AFA22&gt;AFK14,AFC22&gt;AFL14),AFL14-AFA22,0))),0)),0)</f>
        <v>　</v>
      </c>
      <c r="AFL22" s="857"/>
      <c r="AFM22" s="858"/>
      <c r="AFN22" s="856" t="str">
        <f>IFERROR(IF(OR(AEV22="日",AEV22="祝",AEV22=0,AFA22=0),"　",MAX(IF(AFA22&gt;AFN14,AFC22-AFA22,IF(AFA22&lt;=AFN14,AFC22-AFN14,0)),0)),0)</f>
        <v>　</v>
      </c>
      <c r="AFO22" s="857"/>
      <c r="AFP22" s="858"/>
      <c r="AFQ22" s="962" t="str">
        <f>IFERROR(IF(OR(AEV22="日",AEV22="祝",AEV22=0,AEW22=""),"　",MAX(IF(AND(AEW22&lt;=AFQ14,AEY22&gt;AFR14),AFR14-AFQ14,IF(AND(AEW22&gt;AFQ14,AEY22&lt;=AFR14),AEY22-AEW22,IF(AND(AEW22&lt;=AFQ14,AEY22&lt;=AFR14),AEY22-AFQ14,IF(AND(AEW22&gt;AFQ14,AEY22&gt;AFR14),AFR14-AEW22,0)))),0)),0)</f>
        <v>　</v>
      </c>
      <c r="AFR22" s="963"/>
      <c r="AFS22" s="964"/>
      <c r="AFT22" s="962" t="str">
        <f>IFERROR(IF(OR(AEV22="日",AEV22="祝",AEV22=0,AFA22=0),"　",MAX(IF(AND(AFA22&gt;AFW14,AFC22&gt;AFU14),0,IF(AND(AFA22&lt;=AFW14,AFA22&gt;AFT14,AFC22&gt;AFU14),AFW14-AFA22,IF(AND(AFA22&lt;=AFW14,AFA22&lt;=AFT14,AFC22&gt;AFU14),AFW14-AFT14,IF(AND(AFA22&gt;AFT14,AFC22&lt;=AFU14),AFC22-AFA22,IF(AND(AFA22&lt;=AFT14,AFC22&lt;=AFU14),AFC22-AFT14,0))))),0)),0)</f>
        <v>　</v>
      </c>
      <c r="AFU22" s="963"/>
      <c r="AFV22" s="964"/>
      <c r="AFW22" s="962" t="str">
        <f>IFERROR(IF(OR(AEV22="日",AEV22="祝",AEV22=0,AFA22=0),"　",MAX(IF(AND(AFA22&lt;=AFW14,AFC22&gt;AFX14),AFX14-AFW14,IF(AFC22&lt;=AFX14,0,IF(AND(AFA22&gt;AFW14,AFC22&gt;AFX14),AFX14-AFA22,0))),0)),0)</f>
        <v>　</v>
      </c>
      <c r="AFX22" s="963"/>
      <c r="AFY22" s="964"/>
      <c r="AFZ22" s="962" t="str">
        <f t="shared" si="14"/>
        <v>　</v>
      </c>
      <c r="AGA22" s="963"/>
      <c r="AGB22" s="964"/>
      <c r="AGC22" s="859" t="str">
        <f>IF(AGF22="×",TIME(0,0,0),IF(AGP4="非常勤",AFE22,AFQ22))</f>
        <v>　</v>
      </c>
      <c r="AGD22" s="860"/>
      <c r="AGE22" s="861"/>
      <c r="AGF22" s="352"/>
      <c r="AGG22" s="859" t="str">
        <f>IF(AGJ22="×",TIME(0,0,0),IF(AGP4="非常勤",AFH22,AFT22))</f>
        <v>　</v>
      </c>
      <c r="AGH22" s="860"/>
      <c r="AGI22" s="861"/>
      <c r="AGJ22" s="352"/>
      <c r="AGK22" s="859" t="str">
        <f>IF(AGN22="×",TIME(0,0,0),IF(AGP4="非常勤",AFK22,AFW22))</f>
        <v>　</v>
      </c>
      <c r="AGL22" s="860"/>
      <c r="AGM22" s="861"/>
      <c r="AGN22" s="352"/>
      <c r="AGO22" s="859" t="str">
        <f>IF(AGR22="×",TIME(0,0,0),IF(AGP4="非常勤",AFN22,AFZ22))</f>
        <v>　</v>
      </c>
      <c r="AGP22" s="860"/>
      <c r="AGQ22" s="861"/>
      <c r="AGR22" s="352"/>
      <c r="AGS22" s="956"/>
      <c r="AGT22" s="956"/>
      <c r="AGU22" s="862"/>
      <c r="AGV22" s="864"/>
      <c r="AGW22" s="863"/>
      <c r="AGX22" s="865"/>
      <c r="AGY22" s="866"/>
      <c r="AGZ22" s="866"/>
      <c r="AHA22" s="867"/>
      <c r="AHB22" s="377">
        <f>'[3]別表_個別勤務状況（1～20）'!$A$22</f>
        <v>8</v>
      </c>
      <c r="AHC22" s="378" t="str">
        <f>'[3]別表_個別勤務状況（1～20）'!$B$22</f>
        <v>月</v>
      </c>
      <c r="AHD22" s="854"/>
      <c r="AHE22" s="855"/>
      <c r="AHF22" s="854"/>
      <c r="AHG22" s="855"/>
      <c r="AHH22" s="854"/>
      <c r="AHI22" s="855"/>
      <c r="AHJ22" s="854"/>
      <c r="AHK22" s="855"/>
      <c r="AHL22" s="856" t="str">
        <f>IFERROR(IF(OR(AHC22="日",AHC22="祝",AHC22=0,AHD22=""),"　",MAX(IF(AND(AHD22&lt;=AHL14,AHF22&gt;AHM14),AHM14-AHL14,IF(AND(AHD22&gt;AHL14,AHF22&lt;=AHM14),AHF22-AHD22,IF(AND(AHD22&lt;=AHL14,AHF22&lt;=AHM14),AHF22-AHL14,IF(AND(AHD22&gt;AHL14,AHF22&gt;AHM14),AHM14-AHD22,0)))),0)),0)</f>
        <v>　</v>
      </c>
      <c r="AHM22" s="857"/>
      <c r="AHN22" s="858"/>
      <c r="AHO22" s="856" t="str">
        <f>IFERROR(IF(OR(AHC22="日",AHC22="祝",AHC22=0,AHH22=""),"　",MAX(IF(AND(AHH22&gt;AHR14,AHJ22&gt;AHP14),0,IF(AND(AHH22&lt;=AHR14,AHH22&gt;AHO14,AHJ22&gt;AHP14),AHR14-AHH22,IF(AND(AHH22&lt;=AHR14,AHH22&lt;=AHO14,AHJ22&gt;AHP14),AHR14-AHO14,IF(AND(AHH22&gt;AHO14,AHJ22&lt;=AHP14),AHJ22-AHH22,IF(AND(AHH22&lt;=AHO14,AHJ22&lt;=AHP14),AHJ22-AHO14,0))))),0)),0)</f>
        <v>　</v>
      </c>
      <c r="AHP22" s="857"/>
      <c r="AHQ22" s="858"/>
      <c r="AHR22" s="856" t="str">
        <f>IFERROR(IF(OR(AHC22="日",AHC22="祝",AHC22=0,AHH22=0),"　",MAX(IF(AND(AHH22&lt;=AHR14,AHJ22&gt;AHS14),AHS14-AHR14,IF(AHJ22&lt;=AHS14,0,IF(AND(AHH22&gt;AHR14,AHJ22&gt;AHS14),AHS14-AHH22,0))),0)),0)</f>
        <v>　</v>
      </c>
      <c r="AHS22" s="857"/>
      <c r="AHT22" s="858"/>
      <c r="AHU22" s="856" t="str">
        <f>IFERROR(IF(OR(AHC22="日",AHC22="祝",AHC22=0,AHH22=0),"　",MAX(IF(AHH22&gt;AHU14,AHJ22-AHH22,IF(AHH22&lt;=AHU14,AHJ22-AHU14,0)),0)),0)</f>
        <v>　</v>
      </c>
      <c r="AHV22" s="857"/>
      <c r="AHW22" s="858"/>
      <c r="AHX22" s="962" t="str">
        <f>IFERROR(IF(OR(AHC22="日",AHC22="祝",AHC22=0,AHD22=""),"　",MAX(IF(AND(AHD22&lt;=AHX14,AHF22&gt;AHY14),AHY14-AHX14,IF(AND(AHD22&gt;AHX14,AHF22&lt;=AHY14),AHF22-AHD22,IF(AND(AHD22&lt;=AHX14,AHF22&lt;=AHY14),AHF22-AHX14,IF(AND(AHD22&gt;AHX14,AHF22&gt;AHY14),AHY14-AHD22,0)))),0)),0)</f>
        <v>　</v>
      </c>
      <c r="AHY22" s="963"/>
      <c r="AHZ22" s="964"/>
      <c r="AIA22" s="962" t="str">
        <f>IFERROR(IF(OR(AHC22="日",AHC22="祝",AHC22=0,AHH22=0),"　",MAX(IF(AND(AHH22&gt;AID14,AHJ22&gt;AIB14),0,IF(AND(AHH22&lt;=AID14,AHH22&gt;AIA14,AHJ22&gt;AIB14),AID14-AHH22,IF(AND(AHH22&lt;=AID14,AHH22&lt;=AIA14,AHJ22&gt;AIB14),AID14-AIA14,IF(AND(AHH22&gt;AIA14,AHJ22&lt;=AIB14),AHJ22-AHH22,IF(AND(AHH22&lt;=AIA14,AHJ22&lt;=AIB14),AHJ22-AIA14,0))))),0)),0)</f>
        <v>　</v>
      </c>
      <c r="AIB22" s="963"/>
      <c r="AIC22" s="964"/>
      <c r="AID22" s="962" t="str">
        <f>IFERROR(IF(OR(AHC22="日",AHC22="祝",AHC22=0,AHH22=0),"　",MAX(IF(AND(AHH22&lt;=AID14,AHJ22&gt;AIE14),AIE14-AID14,IF(AHJ22&lt;=AIE14,0,IF(AND(AHH22&gt;AID14,AHJ22&gt;AIE14),AIE14-AHH22,0))),0)),0)</f>
        <v>　</v>
      </c>
      <c r="AIE22" s="963"/>
      <c r="AIF22" s="964"/>
      <c r="AIG22" s="962" t="str">
        <f t="shared" si="15"/>
        <v>　</v>
      </c>
      <c r="AIH22" s="963"/>
      <c r="AII22" s="964"/>
      <c r="AIJ22" s="859" t="str">
        <f>IF(AIM22="×",TIME(0,0,0),IF(AIW4="非常勤",AHL22,AHX22))</f>
        <v>　</v>
      </c>
      <c r="AIK22" s="860"/>
      <c r="AIL22" s="861"/>
      <c r="AIM22" s="352"/>
      <c r="AIN22" s="859" t="str">
        <f>IF(AIQ22="×",TIME(0,0,0),IF(AIW4="非常勤",AHO22,AIA22))</f>
        <v>　</v>
      </c>
      <c r="AIO22" s="860"/>
      <c r="AIP22" s="861"/>
      <c r="AIQ22" s="352"/>
      <c r="AIR22" s="859" t="str">
        <f>IF(AIU22="×",TIME(0,0,0),IF(AIW4="非常勤",AHR22,AID22))</f>
        <v>　</v>
      </c>
      <c r="AIS22" s="860"/>
      <c r="AIT22" s="861"/>
      <c r="AIU22" s="352"/>
      <c r="AIV22" s="859" t="str">
        <f>IF(AIY22="×",TIME(0,0,0),IF(AIW4="非常勤",AHU22,AIG22))</f>
        <v>　</v>
      </c>
      <c r="AIW22" s="860"/>
      <c r="AIX22" s="861"/>
      <c r="AIY22" s="352"/>
      <c r="AIZ22" s="956"/>
      <c r="AJA22" s="956"/>
      <c r="AJB22" s="862"/>
      <c r="AJC22" s="864"/>
      <c r="AJD22" s="863"/>
      <c r="AJE22" s="865"/>
      <c r="AJF22" s="866"/>
      <c r="AJG22" s="866"/>
      <c r="AJH22" s="867"/>
      <c r="AJI22" s="377">
        <f>'[3]別表_個別勤務状況（1～20）'!$A$22</f>
        <v>8</v>
      </c>
      <c r="AJJ22" s="378" t="str">
        <f>'[3]別表_個別勤務状況（1～20）'!$B$22</f>
        <v>月</v>
      </c>
      <c r="AJK22" s="854"/>
      <c r="AJL22" s="855"/>
      <c r="AJM22" s="854"/>
      <c r="AJN22" s="855"/>
      <c r="AJO22" s="854"/>
      <c r="AJP22" s="855"/>
      <c r="AJQ22" s="854"/>
      <c r="AJR22" s="855"/>
      <c r="AJS22" s="856" t="str">
        <f>IFERROR(IF(OR(AJJ22="日",AJJ22="祝",AJJ22=0,AJK22=""),"　",MAX(IF(AND(AJK22&lt;=AJS14,AJM22&gt;AJT14),AJT14-AJS14,IF(AND(AJK22&gt;AJS14,AJM22&lt;=AJT14),AJM22-AJK22,IF(AND(AJK22&lt;=AJS14,AJM22&lt;=AJT14),AJM22-AJS14,IF(AND(AJK22&gt;AJS14,AJM22&gt;AJT14),AJT14-AJK22,0)))),0)),0)</f>
        <v>　</v>
      </c>
      <c r="AJT22" s="857"/>
      <c r="AJU22" s="858"/>
      <c r="AJV22" s="856" t="str">
        <f>IFERROR(IF(OR(AJJ22="日",AJJ22="祝",AJJ22=0,AJO22=""),"　",MAX(IF(AND(AJO22&gt;AJY14,AJQ22&gt;AJW14),0,IF(AND(AJO22&lt;=AJY14,AJO22&gt;AJV14,AJQ22&gt;AJW14),AJY14-AJO22,IF(AND(AJO22&lt;=AJY14,AJO22&lt;=AJV14,AJQ22&gt;AJW14),AJY14-AJV14,IF(AND(AJO22&gt;AJV14,AJQ22&lt;=AJW14),AJQ22-AJO22,IF(AND(AJO22&lt;=AJV14,AJQ22&lt;=AJW14),AJQ22-AJV14,0))))),0)),0)</f>
        <v>　</v>
      </c>
      <c r="AJW22" s="857"/>
      <c r="AJX22" s="858"/>
      <c r="AJY22" s="856" t="str">
        <f>IFERROR(IF(OR(AJJ22="日",AJJ22="祝",AJJ22=0,AJO22=0),"　",MAX(IF(AND(AJO22&lt;=AJY14,AJQ22&gt;AJZ14),AJZ14-AJY14,IF(AJQ22&lt;=AJZ14,0,IF(AND(AJO22&gt;AJY14,AJQ22&gt;AJZ14),AJZ14-AJO22,0))),0)),0)</f>
        <v>　</v>
      </c>
      <c r="AJZ22" s="857"/>
      <c r="AKA22" s="858"/>
      <c r="AKB22" s="856" t="str">
        <f>IFERROR(IF(OR(AJJ22="日",AJJ22="祝",AJJ22=0,AJO22=0),"　",MAX(IF(AJO22&gt;AKB14,AJQ22-AJO22,IF(AJO22&lt;=AKB14,AJQ22-AKB14,0)),0)),0)</f>
        <v>　</v>
      </c>
      <c r="AKC22" s="857"/>
      <c r="AKD22" s="858"/>
      <c r="AKE22" s="962" t="str">
        <f>IFERROR(IF(OR(AJJ22="日",AJJ22="祝",AJJ22=0,AJK22=""),"　",MAX(IF(AND(AJK22&lt;=AKE14,AJM22&gt;AKF14),AKF14-AKE14,IF(AND(AJK22&gt;AKE14,AJM22&lt;=AKF14),AJM22-AJK22,IF(AND(AJK22&lt;=AKE14,AJM22&lt;=AKF14),AJM22-AKE14,IF(AND(AJK22&gt;AKE14,AJM22&gt;AKF14),AKF14-AJK22,0)))),0)),0)</f>
        <v>　</v>
      </c>
      <c r="AKF22" s="963"/>
      <c r="AKG22" s="964"/>
      <c r="AKH22" s="962" t="str">
        <f>IFERROR(IF(OR(AJJ22="日",AJJ22="祝",AJJ22=0,AJO22=0),"　",MAX(IF(AND(AJO22&gt;AKK14,AJQ22&gt;AKI14),0,IF(AND(AJO22&lt;=AKK14,AJO22&gt;AKH14,AJQ22&gt;AKI14),AKK14-AJO22,IF(AND(AJO22&lt;=AKK14,AJO22&lt;=AKH14,AJQ22&gt;AKI14),AKK14-AKH14,IF(AND(AJO22&gt;AKH14,AJQ22&lt;=AKI14),AJQ22-AJO22,IF(AND(AJO22&lt;=AKH14,AJQ22&lt;=AKI14),AJQ22-AKH14,0))))),0)),0)</f>
        <v>　</v>
      </c>
      <c r="AKI22" s="963"/>
      <c r="AKJ22" s="964"/>
      <c r="AKK22" s="962" t="str">
        <f>IFERROR(IF(OR(AJJ22="日",AJJ22="祝",AJJ22=0,AJO22=0),"　",MAX(IF(AND(AJO22&lt;=AKK14,AJQ22&gt;AKL14),AKL14-AKK14,IF(AJQ22&lt;=AKL14,0,IF(AND(AJO22&gt;AKK14,AJQ22&gt;AKL14),AKL14-AJO22,0))),0)),0)</f>
        <v>　</v>
      </c>
      <c r="AKL22" s="963"/>
      <c r="AKM22" s="964"/>
      <c r="AKN22" s="962" t="str">
        <f t="shared" si="16"/>
        <v>　</v>
      </c>
      <c r="AKO22" s="963"/>
      <c r="AKP22" s="964"/>
      <c r="AKQ22" s="859" t="str">
        <f>IF(AKT22="×",TIME(0,0,0),IF(ALD4="非常勤",AJS22,AKE22))</f>
        <v>　</v>
      </c>
      <c r="AKR22" s="860"/>
      <c r="AKS22" s="861"/>
      <c r="AKT22" s="352"/>
      <c r="AKU22" s="859" t="str">
        <f>IF(AKX22="×",TIME(0,0,0),IF(ALD4="非常勤",AJV22,AKH22))</f>
        <v>　</v>
      </c>
      <c r="AKV22" s="860"/>
      <c r="AKW22" s="861"/>
      <c r="AKX22" s="352"/>
      <c r="AKY22" s="859" t="str">
        <f>IF(ALB22="×",TIME(0,0,0),IF(ALD4="非常勤",AJY22,AKK22))</f>
        <v>　</v>
      </c>
      <c r="AKZ22" s="860"/>
      <c r="ALA22" s="861"/>
      <c r="ALB22" s="352"/>
      <c r="ALC22" s="859" t="str">
        <f>IF(ALF22="×",TIME(0,0,0),IF(ALD4="非常勤",AKB22,AKN22))</f>
        <v>　</v>
      </c>
      <c r="ALD22" s="860"/>
      <c r="ALE22" s="861"/>
      <c r="ALF22" s="352"/>
      <c r="ALG22" s="956"/>
      <c r="ALH22" s="956"/>
      <c r="ALI22" s="862"/>
      <c r="ALJ22" s="864"/>
      <c r="ALK22" s="863"/>
      <c r="ALL22" s="865"/>
      <c r="ALM22" s="866"/>
      <c r="ALN22" s="866"/>
      <c r="ALO22" s="867"/>
      <c r="ALP22" s="377">
        <f>'[3]別表_個別勤務状況（1～20）'!$A$22</f>
        <v>8</v>
      </c>
      <c r="ALQ22" s="378" t="str">
        <f>'[3]別表_個別勤務状況（1～20）'!$B$22</f>
        <v>月</v>
      </c>
      <c r="ALR22" s="854"/>
      <c r="ALS22" s="855"/>
      <c r="ALT22" s="854"/>
      <c r="ALU22" s="855"/>
      <c r="ALV22" s="854"/>
      <c r="ALW22" s="855"/>
      <c r="ALX22" s="854"/>
      <c r="ALY22" s="855"/>
      <c r="ALZ22" s="856" t="str">
        <f>IFERROR(IF(OR(ALQ22="日",ALQ22="祝",ALQ22=0,ALR22=""),"　",MAX(IF(AND(ALR22&lt;=ALZ14,ALT22&gt;AMA14),AMA14-ALZ14,IF(AND(ALR22&gt;ALZ14,ALT22&lt;=AMA14),ALT22-ALR22,IF(AND(ALR22&lt;=ALZ14,ALT22&lt;=AMA14),ALT22-ALZ14,IF(AND(ALR22&gt;ALZ14,ALT22&gt;AMA14),AMA14-ALR22,0)))),0)),0)</f>
        <v>　</v>
      </c>
      <c r="AMA22" s="857"/>
      <c r="AMB22" s="858"/>
      <c r="AMC22" s="856" t="str">
        <f>IFERROR(IF(OR(ALQ22="日",ALQ22="祝",ALQ22=0,ALV22=""),"　",MAX(IF(AND(ALV22&gt;AMF14,ALX22&gt;AMD14),0,IF(AND(ALV22&lt;=AMF14,ALV22&gt;AMC14,ALX22&gt;AMD14),AMF14-ALV22,IF(AND(ALV22&lt;=AMF14,ALV22&lt;=AMC14,ALX22&gt;AMD14),AMF14-AMC14,IF(AND(ALV22&gt;AMC14,ALX22&lt;=AMD14),ALX22-ALV22,IF(AND(ALV22&lt;=AMC14,ALX22&lt;=AMD14),ALX22-AMC14,0))))),0)),0)</f>
        <v>　</v>
      </c>
      <c r="AMD22" s="857"/>
      <c r="AME22" s="858"/>
      <c r="AMF22" s="856" t="str">
        <f>IFERROR(IF(OR(ALQ22="日",ALQ22="祝",ALQ22=0,ALV22=0),"　",MAX(IF(AND(ALV22&lt;=AMF14,ALX22&gt;AMG14),AMG14-AMF14,IF(ALX22&lt;=AMG14,0,IF(AND(ALV22&gt;AMF14,ALX22&gt;AMG14),AMG14-ALV22,0))),0)),0)</f>
        <v>　</v>
      </c>
      <c r="AMG22" s="857"/>
      <c r="AMH22" s="858"/>
      <c r="AMI22" s="856" t="str">
        <f>IFERROR(IF(OR(ALQ22="日",ALQ22="祝",ALQ22=0,ALV22=0),"　",MAX(IF(ALV22&gt;AMI14,ALX22-ALV22,IF(ALV22&lt;=AMI14,ALX22-AMI14,0)),0)),0)</f>
        <v>　</v>
      </c>
      <c r="AMJ22" s="857"/>
      <c r="AMK22" s="858"/>
      <c r="AML22" s="962" t="str">
        <f>IFERROR(IF(OR(ALQ22="日",ALQ22="祝",ALQ22=0,ALR22=""),"　",MAX(IF(AND(ALR22&lt;=AML14,ALT22&gt;AMM14),AMM14-AML14,IF(AND(ALR22&gt;AML14,ALT22&lt;=AMM14),ALT22-ALR22,IF(AND(ALR22&lt;=AML14,ALT22&lt;=AMM14),ALT22-AML14,IF(AND(ALR22&gt;AML14,ALT22&gt;AMM14),AMM14-ALR22,0)))),0)),0)</f>
        <v>　</v>
      </c>
      <c r="AMM22" s="963"/>
      <c r="AMN22" s="964"/>
      <c r="AMO22" s="962" t="str">
        <f>IFERROR(IF(OR(ALQ22="日",ALQ22="祝",ALQ22=0,ALV22=0),"　",MAX(IF(AND(ALV22&gt;AMR14,ALX22&gt;AMP14),0,IF(AND(ALV22&lt;=AMR14,ALV22&gt;AMO14,ALX22&gt;AMP14),AMR14-ALV22,IF(AND(ALV22&lt;=AMR14,ALV22&lt;=AMO14,ALX22&gt;AMP14),AMR14-AMO14,IF(AND(ALV22&gt;AMO14,ALX22&lt;=AMP14),ALX22-ALV22,IF(AND(ALV22&lt;=AMO14,ALX22&lt;=AMP14),ALX22-AMO14,0))))),0)),0)</f>
        <v>　</v>
      </c>
      <c r="AMP22" s="963"/>
      <c r="AMQ22" s="964"/>
      <c r="AMR22" s="962" t="str">
        <f>IFERROR(IF(OR(ALQ22="日",ALQ22="祝",ALQ22=0,ALV22=0),"　",MAX(IF(AND(ALV22&lt;=AMR14,ALX22&gt;AMS14),AMS14-AMR14,IF(ALX22&lt;=AMS14,0,IF(AND(ALV22&gt;AMR14,ALX22&gt;AMS14),AMS14-ALV22,0))),0)),0)</f>
        <v>　</v>
      </c>
      <c r="AMS22" s="963"/>
      <c r="AMT22" s="964"/>
      <c r="AMU22" s="962" t="str">
        <f t="shared" si="17"/>
        <v>　</v>
      </c>
      <c r="AMV22" s="963"/>
      <c r="AMW22" s="964"/>
      <c r="AMX22" s="859" t="str">
        <f>IF(ANA22="×",TIME(0,0,0),IF(ANK4="非常勤",ALZ22,AML22))</f>
        <v>　</v>
      </c>
      <c r="AMY22" s="860"/>
      <c r="AMZ22" s="861"/>
      <c r="ANA22" s="352"/>
      <c r="ANB22" s="859" t="str">
        <f>IF(ANE22="×",TIME(0,0,0),IF(ANK4="非常勤",AMC22,AMO22))</f>
        <v>　</v>
      </c>
      <c r="ANC22" s="860"/>
      <c r="AND22" s="861"/>
      <c r="ANE22" s="352"/>
      <c r="ANF22" s="859" t="str">
        <f>IF(ANI22="×",TIME(0,0,0),IF(ANK4="非常勤",AMF22,AMR22))</f>
        <v>　</v>
      </c>
      <c r="ANG22" s="860"/>
      <c r="ANH22" s="861"/>
      <c r="ANI22" s="352"/>
      <c r="ANJ22" s="859" t="str">
        <f>IF(ANM22="×",TIME(0,0,0),IF(ANK4="非常勤",AMI22,AMU22))</f>
        <v>　</v>
      </c>
      <c r="ANK22" s="860"/>
      <c r="ANL22" s="861"/>
      <c r="ANM22" s="352"/>
      <c r="ANN22" s="956"/>
      <c r="ANO22" s="956"/>
      <c r="ANP22" s="862"/>
      <c r="ANQ22" s="864"/>
      <c r="ANR22" s="863"/>
      <c r="ANS22" s="865"/>
      <c r="ANT22" s="866"/>
      <c r="ANU22" s="866"/>
      <c r="ANV22" s="867"/>
      <c r="ANW22" s="377">
        <f>'[3]別表_個別勤務状況（1～20）'!$A$22</f>
        <v>8</v>
      </c>
      <c r="ANX22" s="378" t="str">
        <f>'[3]別表_個別勤務状況（1～20）'!$B$22</f>
        <v>月</v>
      </c>
      <c r="ANY22" s="854"/>
      <c r="ANZ22" s="855"/>
      <c r="AOA22" s="854"/>
      <c r="AOB22" s="855"/>
      <c r="AOC22" s="854"/>
      <c r="AOD22" s="855"/>
      <c r="AOE22" s="854"/>
      <c r="AOF22" s="855"/>
      <c r="AOG22" s="856" t="str">
        <f>IFERROR(IF(OR(ANX22="日",ANX22="祝",ANX22=0,ANY22=""),"　",MAX(IF(AND(ANY22&lt;=AOG14,AOA22&gt;AOH14),AOH14-AOG14,IF(AND(ANY22&gt;AOG14,AOA22&lt;=AOH14),AOA22-ANY22,IF(AND(ANY22&lt;=AOG14,AOA22&lt;=AOH14),AOA22-AOG14,IF(AND(ANY22&gt;AOG14,AOA22&gt;AOH14),AOH14-ANY22,0)))),0)),0)</f>
        <v>　</v>
      </c>
      <c r="AOH22" s="857"/>
      <c r="AOI22" s="858"/>
      <c r="AOJ22" s="856" t="str">
        <f>IFERROR(IF(OR(ANX22="日",ANX22="祝",ANX22=0,AOC22=""),"　",MAX(IF(AND(AOC22&gt;AOM14,AOE22&gt;AOK14),0,IF(AND(AOC22&lt;=AOM14,AOC22&gt;AOJ14,AOE22&gt;AOK14),AOM14-AOC22,IF(AND(AOC22&lt;=AOM14,AOC22&lt;=AOJ14,AOE22&gt;AOK14),AOM14-AOJ14,IF(AND(AOC22&gt;AOJ14,AOE22&lt;=AOK14),AOE22-AOC22,IF(AND(AOC22&lt;=AOJ14,AOE22&lt;=AOK14),AOE22-AOJ14,0))))),0)),0)</f>
        <v>　</v>
      </c>
      <c r="AOK22" s="857"/>
      <c r="AOL22" s="858"/>
      <c r="AOM22" s="856" t="str">
        <f>IFERROR(IF(OR(ANX22="日",ANX22="祝",ANX22=0,AOC22=0),"　",MAX(IF(AND(AOC22&lt;=AOM14,AOE22&gt;AON14),AON14-AOM14,IF(AOE22&lt;=AON14,0,IF(AND(AOC22&gt;AOM14,AOE22&gt;AON14),AON14-AOC22,0))),0)),0)</f>
        <v>　</v>
      </c>
      <c r="AON22" s="857"/>
      <c r="AOO22" s="858"/>
      <c r="AOP22" s="856" t="str">
        <f>IFERROR(IF(OR(ANX22="日",ANX22="祝",ANX22=0,AOC22=0),"　",MAX(IF(AOC22&gt;AOP14,AOE22-AOC22,IF(AOC22&lt;=AOP14,AOE22-AOP14,0)),0)),0)</f>
        <v>　</v>
      </c>
      <c r="AOQ22" s="857"/>
      <c r="AOR22" s="858"/>
      <c r="AOS22" s="962" t="str">
        <f>IFERROR(IF(OR(ANX22="日",ANX22="祝",ANX22=0,ANY22=""),"　",MAX(IF(AND(ANY22&lt;=AOS14,AOA22&gt;AOT14),AOT14-AOS14,IF(AND(ANY22&gt;AOS14,AOA22&lt;=AOT14),AOA22-ANY22,IF(AND(ANY22&lt;=AOS14,AOA22&lt;=AOT14),AOA22-AOS14,IF(AND(ANY22&gt;AOS14,AOA22&gt;AOT14),AOT14-ANY22,0)))),0)),0)</f>
        <v>　</v>
      </c>
      <c r="AOT22" s="963"/>
      <c r="AOU22" s="964"/>
      <c r="AOV22" s="962" t="str">
        <f>IFERROR(IF(OR(ANX22="日",ANX22="祝",ANX22=0,AOC22=0),"　",MAX(IF(AND(AOC22&gt;AOY14,AOE22&gt;AOW14),0,IF(AND(AOC22&lt;=AOY14,AOC22&gt;AOV14,AOE22&gt;AOW14),AOY14-AOC22,IF(AND(AOC22&lt;=AOY14,AOC22&lt;=AOV14,AOE22&gt;AOW14),AOY14-AOV14,IF(AND(AOC22&gt;AOV14,AOE22&lt;=AOW14),AOE22-AOC22,IF(AND(AOC22&lt;=AOV14,AOE22&lt;=AOW14),AOE22-AOV14,0))))),0)),0)</f>
        <v>　</v>
      </c>
      <c r="AOW22" s="963"/>
      <c r="AOX22" s="964"/>
      <c r="AOY22" s="962" t="str">
        <f>IFERROR(IF(OR(ANX22="日",ANX22="祝",ANX22=0,AOC22=0),"　",MAX(IF(AND(AOC22&lt;=AOY14,AOE22&gt;AOZ14),AOZ14-AOY14,IF(AOE22&lt;=AOZ14,0,IF(AND(AOC22&gt;AOY14,AOE22&gt;AOZ14),AOZ14-AOC22,0))),0)),0)</f>
        <v>　</v>
      </c>
      <c r="AOZ22" s="963"/>
      <c r="APA22" s="964"/>
      <c r="APB22" s="962" t="str">
        <f t="shared" si="18"/>
        <v>　</v>
      </c>
      <c r="APC22" s="963"/>
      <c r="APD22" s="964"/>
      <c r="APE22" s="859" t="str">
        <f>IF(APH22="×",TIME(0,0,0),IF(APR4="非常勤",AOG22,AOS22))</f>
        <v>　</v>
      </c>
      <c r="APF22" s="860"/>
      <c r="APG22" s="861"/>
      <c r="APH22" s="352"/>
      <c r="API22" s="859" t="str">
        <f>IF(APL22="×",TIME(0,0,0),IF(APR4="非常勤",AOJ22,AOV22))</f>
        <v>　</v>
      </c>
      <c r="APJ22" s="860"/>
      <c r="APK22" s="861"/>
      <c r="APL22" s="352"/>
      <c r="APM22" s="859" t="str">
        <f>IF(APP22="×",TIME(0,0,0),IF(APR4="非常勤",AOM22,AOY22))</f>
        <v>　</v>
      </c>
      <c r="APN22" s="860"/>
      <c r="APO22" s="861"/>
      <c r="APP22" s="352"/>
      <c r="APQ22" s="859" t="str">
        <f>IF(APT22="×",TIME(0,0,0),IF(APR4="非常勤",AOP22,APB22))</f>
        <v>　</v>
      </c>
      <c r="APR22" s="860"/>
      <c r="APS22" s="861"/>
      <c r="APT22" s="352"/>
      <c r="APU22" s="956"/>
      <c r="APV22" s="956"/>
      <c r="APW22" s="862"/>
      <c r="APX22" s="864"/>
      <c r="APY22" s="863"/>
      <c r="APZ22" s="865"/>
      <c r="AQA22" s="866"/>
      <c r="AQB22" s="866"/>
      <c r="AQC22" s="867"/>
      <c r="AQD22" s="377">
        <f>'[3]別表_個別勤務状況（1～20）'!$A$22</f>
        <v>8</v>
      </c>
      <c r="AQE22" s="378" t="str">
        <f>'[3]別表_個別勤務状況（1～20）'!$B$22</f>
        <v>月</v>
      </c>
      <c r="AQF22" s="854"/>
      <c r="AQG22" s="855"/>
      <c r="AQH22" s="854"/>
      <c r="AQI22" s="855"/>
      <c r="AQJ22" s="854"/>
      <c r="AQK22" s="855"/>
      <c r="AQL22" s="854"/>
      <c r="AQM22" s="855"/>
      <c r="AQN22" s="856" t="str">
        <f>IFERROR(IF(OR(AQE22="日",AQE22="祝",AQE22=0,AQF22=""),"　",MAX(IF(AND(AQF22&lt;=AQN14,AQH22&gt;AQO14),AQO14-AQN14,IF(AND(AQF22&gt;AQN14,AQH22&lt;=AQO14),AQH22-AQF22,IF(AND(AQF22&lt;=AQN14,AQH22&lt;=AQO14),AQH22-AQN14,IF(AND(AQF22&gt;AQN14,AQH22&gt;AQO14),AQO14-AQF22,0)))),0)),0)</f>
        <v>　</v>
      </c>
      <c r="AQO22" s="857"/>
      <c r="AQP22" s="858"/>
      <c r="AQQ22" s="856" t="str">
        <f>IFERROR(IF(OR(AQE22="日",AQE22="祝",AQE22=0,AQJ22=""),"　",MAX(IF(AND(AQJ22&gt;AQT14,AQL22&gt;AQR14),0,IF(AND(AQJ22&lt;=AQT14,AQJ22&gt;AQQ14,AQL22&gt;AQR14),AQT14-AQJ22,IF(AND(AQJ22&lt;=AQT14,AQJ22&lt;=AQQ14,AQL22&gt;AQR14),AQT14-AQQ14,IF(AND(AQJ22&gt;AQQ14,AQL22&lt;=AQR14),AQL22-AQJ22,IF(AND(AQJ22&lt;=AQQ14,AQL22&lt;=AQR14),AQL22-AQQ14,0))))),0)),0)</f>
        <v>　</v>
      </c>
      <c r="AQR22" s="857"/>
      <c r="AQS22" s="858"/>
      <c r="AQT22" s="856" t="str">
        <f>IFERROR(IF(OR(AQE22="日",AQE22="祝",AQE22=0,AQJ22=0),"　",MAX(IF(AND(AQJ22&lt;=AQT14,AQL22&gt;AQU14),AQU14-AQT14,IF(AQL22&lt;=AQU14,0,IF(AND(AQJ22&gt;AQT14,AQL22&gt;AQU14),AQU14-AQJ22,0))),0)),0)</f>
        <v>　</v>
      </c>
      <c r="AQU22" s="857"/>
      <c r="AQV22" s="858"/>
      <c r="AQW22" s="856" t="str">
        <f>IFERROR(IF(OR(AQE22="日",AQE22="祝",AQE22=0,AQJ22=0),"　",MAX(IF(AQJ22&gt;AQW14,AQL22-AQJ22,IF(AQJ22&lt;=AQW14,AQL22-AQW14,0)),0)),0)</f>
        <v>　</v>
      </c>
      <c r="AQX22" s="857"/>
      <c r="AQY22" s="858"/>
      <c r="AQZ22" s="962" t="str">
        <f>IFERROR(IF(OR(AQE22="日",AQE22="祝",AQE22=0,AQF22=""),"　",MAX(IF(AND(AQF22&lt;=AQZ14,AQH22&gt;ARA14),ARA14-AQZ14,IF(AND(AQF22&gt;AQZ14,AQH22&lt;=ARA14),AQH22-AQF22,IF(AND(AQF22&lt;=AQZ14,AQH22&lt;=ARA14),AQH22-AQZ14,IF(AND(AQF22&gt;AQZ14,AQH22&gt;ARA14),ARA14-AQF22,0)))),0)),0)</f>
        <v>　</v>
      </c>
      <c r="ARA22" s="963"/>
      <c r="ARB22" s="964"/>
      <c r="ARC22" s="962" t="str">
        <f>IFERROR(IF(OR(AQE22="日",AQE22="祝",AQE22=0,AQJ22=0),"　",MAX(IF(AND(AQJ22&gt;ARF14,AQL22&gt;ARD14),0,IF(AND(AQJ22&lt;=ARF14,AQJ22&gt;ARC14,AQL22&gt;ARD14),ARF14-AQJ22,IF(AND(AQJ22&lt;=ARF14,AQJ22&lt;=ARC14,AQL22&gt;ARD14),ARF14-ARC14,IF(AND(AQJ22&gt;ARC14,AQL22&lt;=ARD14),AQL22-AQJ22,IF(AND(AQJ22&lt;=ARC14,AQL22&lt;=ARD14),AQL22-ARC14,0))))),0)),0)</f>
        <v>　</v>
      </c>
      <c r="ARD22" s="963"/>
      <c r="ARE22" s="964"/>
      <c r="ARF22" s="962" t="str">
        <f>IFERROR(IF(OR(AQE22="日",AQE22="祝",AQE22=0,AQJ22=0),"　",MAX(IF(AND(AQJ22&lt;=ARF14,AQL22&gt;ARG14),ARG14-ARF14,IF(AQL22&lt;=ARG14,0,IF(AND(AQJ22&gt;ARF14,AQL22&gt;ARG14),ARG14-AQJ22,0))),0)),0)</f>
        <v>　</v>
      </c>
      <c r="ARG22" s="963"/>
      <c r="ARH22" s="964"/>
      <c r="ARI22" s="962" t="str">
        <f t="shared" si="19"/>
        <v>　</v>
      </c>
      <c r="ARJ22" s="963"/>
      <c r="ARK22" s="964"/>
      <c r="ARL22" s="859" t="str">
        <f>IF(ARO22="×",TIME(0,0,0),IF(ARY4="非常勤",AQN22,AQZ22))</f>
        <v>　</v>
      </c>
      <c r="ARM22" s="860"/>
      <c r="ARN22" s="861"/>
      <c r="ARO22" s="352"/>
      <c r="ARP22" s="859" t="str">
        <f>IF(ARS22="×",TIME(0,0,0),IF(ARY4="非常勤",AQQ22,ARC22))</f>
        <v>　</v>
      </c>
      <c r="ARQ22" s="860"/>
      <c r="ARR22" s="861"/>
      <c r="ARS22" s="352"/>
      <c r="ART22" s="859" t="str">
        <f>IF(ARW22="×",TIME(0,0,0),IF(ARY4="非常勤",AQT22,ARF22))</f>
        <v>　</v>
      </c>
      <c r="ARU22" s="860"/>
      <c r="ARV22" s="861"/>
      <c r="ARW22" s="352"/>
      <c r="ARX22" s="859" t="str">
        <f>IF(ASA22="×",TIME(0,0,0),IF(ARY4="非常勤",AQW22,ARI22))</f>
        <v>　</v>
      </c>
      <c r="ARY22" s="860"/>
      <c r="ARZ22" s="861"/>
      <c r="ASA22" s="352"/>
      <c r="ASB22" s="956"/>
      <c r="ASC22" s="956"/>
      <c r="ASD22" s="862"/>
      <c r="ASE22" s="864"/>
      <c r="ASF22" s="863"/>
      <c r="ASG22" s="865"/>
      <c r="ASH22" s="866"/>
      <c r="ASI22" s="866"/>
      <c r="ASJ22" s="867"/>
    </row>
    <row r="23" spans="1:1180" ht="15" customHeight="1">
      <c r="A23" s="377">
        <f>'別表_個別勤務状況（1～20）'!$A$23</f>
        <v>9</v>
      </c>
      <c r="B23" s="378" t="str">
        <f>'別表_個別勤務状況（1～20）'!$B$23</f>
        <v>木</v>
      </c>
      <c r="C23" s="797"/>
      <c r="D23" s="797"/>
      <c r="E23" s="797"/>
      <c r="F23" s="797"/>
      <c r="G23" s="797"/>
      <c r="H23" s="797"/>
      <c r="I23" s="797"/>
      <c r="J23" s="797"/>
      <c r="K23" s="856" t="str">
        <f>IFERROR(IF(OR(B23="日",B23="祝",B23=0,C23=""),"　",MAX(IF(AND(C23&lt;=K14,E23&gt;L14),L14-K14,IF(AND(C23&gt;K14,E23&lt;=L14),E23-C23,IF(AND(C23&lt;=K14,E23&lt;=L14),E23-K14,IF(AND(C23&gt;K14,E23&gt;L14),L14-C23,0)))),0)),0)</f>
        <v>　</v>
      </c>
      <c r="L23" s="857"/>
      <c r="M23" s="858"/>
      <c r="N23" s="856" t="str">
        <f>IFERROR(IF(OR(B23="日",B23="祝",B23=0,G23=""),"　",MAX(IF(AND(G23&gt;Q14,I23&gt;O14),0,IF(AND(G23&lt;=Q14,G23&gt;N14,I23&gt;O14),Q14-G23,IF(AND(G23&lt;=Q14,G23&lt;=N14,I23&gt;O14),Q14-N14,IF(AND(G23&gt;N14,I23&lt;=O14),I23-G23,IF(AND(G23&lt;=N14,I23&lt;=O14),I23-N14,0))))),0)),0)</f>
        <v>　</v>
      </c>
      <c r="O23" s="857"/>
      <c r="P23" s="858"/>
      <c r="Q23" s="856" t="str">
        <f>IFERROR(IF(OR(B23="日",B23="祝",B23=0,G23=0),"　",MAX(IF(AND(G23&lt;=Q14,I23&gt;R14),R14-Q14,IF(I23&lt;=R14,0,IF(AND(G23&gt;Q14,I23&gt;R14),R14-G23,0))),0)),0)</f>
        <v>　</v>
      </c>
      <c r="R23" s="857"/>
      <c r="S23" s="858"/>
      <c r="T23" s="856" t="str">
        <f>IFERROR(IF(OR(B23="日",B23="祝",B23=0,G23=0),"　",MAX(IF(G23&gt;T14,I23-G23,IF(G23&lt;=T14,I23-T14,0)),0)),0)</f>
        <v>　</v>
      </c>
      <c r="U23" s="857"/>
      <c r="V23" s="858"/>
      <c r="W23" s="972" t="str">
        <f>IFERROR(IF(OR(B23="日",B23="祝",B23=0,C23=""),"　",MAX(IF(AND(C23&lt;=W14,E23&gt;X14),X14-W14,IF(AND(C23&gt;W14,E23&lt;=X14),E23-C23,IF(AND(C23&lt;=W14,E23&lt;=X14),E23-W14,IF(AND(C23&gt;W14,E23&gt;X14),X14-C23,0)))),0)),0)</f>
        <v>　</v>
      </c>
      <c r="X23" s="973"/>
      <c r="Y23" s="973"/>
      <c r="Z23" s="972" t="str">
        <f>IFERROR(IF(OR(B23="日",B23="祝",B23=0,G23=0),"　",MAX(IF(AND(G23&gt;AC14,I23&gt;AA14),0,IF(AND(G23&lt;=AC14,G23&gt;Z14,I23&gt;AA14),AC14-G23,IF(AND(G23&lt;=AC14,G23&lt;=Z14,I23&gt;AA14),AC14-Z14,IF(AND(G23&gt;Z14,I23&lt;=AA14),I23-G23,IF(AND(G23&lt;=Z14,I23&lt;=AA14),I23-Z14,0))))),0)),0)</f>
        <v>　</v>
      </c>
      <c r="AA23" s="972"/>
      <c r="AB23" s="972"/>
      <c r="AC23" s="972" t="str">
        <f>IFERROR(IF(OR(B23="日",B23="祝",B23=0,G23=0),"　",MAX(IF(AND(G23&lt;=AC14,I23&gt;AD14),AD14-AC14,IF(I23&lt;=AD14,0,IF(AND(G23&gt;AC14,I23&gt;AD14),AD14-G23,0))),0)),0)</f>
        <v>　</v>
      </c>
      <c r="AD23" s="973"/>
      <c r="AE23" s="973"/>
      <c r="AF23" s="972" t="str">
        <f t="shared" si="0"/>
        <v>　</v>
      </c>
      <c r="AG23" s="973"/>
      <c r="AH23" s="973"/>
      <c r="AI23" s="954" t="str">
        <f>IF(AL23="×",TIME(0,0,0),IF(AV4="非常勤",K23,W23))</f>
        <v>　</v>
      </c>
      <c r="AJ23" s="885"/>
      <c r="AK23" s="885"/>
      <c r="AL23" s="352"/>
      <c r="AM23" s="954" t="str">
        <f>IF(AP23="×",TIME(0,0,0),IF(AV4="非常勤",N23,Z23))</f>
        <v>　</v>
      </c>
      <c r="AN23" s="885"/>
      <c r="AO23" s="885"/>
      <c r="AP23" s="352"/>
      <c r="AQ23" s="954" t="str">
        <f>IF(AT23="×",TIME(0,0,0),IF(AV4="非常勤",Q23,AC23))</f>
        <v>　</v>
      </c>
      <c r="AR23" s="885"/>
      <c r="AS23" s="885"/>
      <c r="AT23" s="352"/>
      <c r="AU23" s="954" t="str">
        <f>IF(AX23="×",TIME(0,0,0),IF(AV4="非常勤",T23,AF23))</f>
        <v>　</v>
      </c>
      <c r="AV23" s="885"/>
      <c r="AW23" s="955"/>
      <c r="AX23" s="352"/>
      <c r="AY23" s="956"/>
      <c r="AZ23" s="956"/>
      <c r="BA23" s="862"/>
      <c r="BB23" s="864"/>
      <c r="BC23" s="863"/>
      <c r="BD23" s="865"/>
      <c r="BE23" s="866"/>
      <c r="BF23" s="866"/>
      <c r="BG23" s="867"/>
      <c r="BH23" s="377">
        <f>'別表_個別勤務状況（1～20）'!$A$23</f>
        <v>9</v>
      </c>
      <c r="BI23" s="378" t="str">
        <f>'別表_個別勤務状況（1～20）'!$B$23</f>
        <v>木</v>
      </c>
      <c r="BJ23" s="797"/>
      <c r="BK23" s="797"/>
      <c r="BL23" s="797"/>
      <c r="BM23" s="797"/>
      <c r="BN23" s="797"/>
      <c r="BO23" s="797"/>
      <c r="BP23" s="797"/>
      <c r="BQ23" s="797"/>
      <c r="BR23" s="856" t="str">
        <f>IFERROR(IF(OR(BI23="日",BI23="祝",BI23=0,BJ23=""),"　",MAX(IF(AND(BJ23&lt;=BR14,BL23&gt;BS14),BS14-BR14,IF(AND(BJ23&gt;BR14,BL23&lt;=BS14),BL23-BJ23,IF(AND(BJ23&lt;=BR14,BL23&lt;=BS14),BL23-BR14,IF(AND(BJ23&gt;BR14,BL23&gt;BS14),BS14-BJ23,0)))),0)),0)</f>
        <v>　</v>
      </c>
      <c r="BS23" s="857"/>
      <c r="BT23" s="858"/>
      <c r="BU23" s="856" t="str">
        <f>IFERROR(IF(OR(BI23="日",BI23="祝",BI23=0,BN23=""),"　",MAX(IF(AND(BN23&gt;BX14,BP23&gt;BV14),0,IF(AND(BN23&lt;=BX14,BN23&gt;BU14,BP23&gt;BV14),BX14-BN23,IF(AND(BN23&lt;=BX14,BN23&lt;=BU14,BP23&gt;BV14),BX14-BU14,IF(AND(BN23&gt;BU14,BP23&lt;=BV14),BP23-BN23,IF(AND(BN23&lt;=BU14,BP23&lt;=BV14),BP23-BU14,0))))),0)),0)</f>
        <v>　</v>
      </c>
      <c r="BV23" s="857"/>
      <c r="BW23" s="858"/>
      <c r="BX23" s="856" t="str">
        <f>IFERROR(IF(OR(BI23="日",BI23="祝",BI23=0,BN23=0),"　",MAX(IF(AND(BN23&lt;=BX14,BP23&gt;BY14),BY14-BX14,IF(BP23&lt;=BY14,0,IF(AND(BN23&gt;BX14,BP23&gt;BY14),BY14-BN23,0))),0)),0)</f>
        <v>　</v>
      </c>
      <c r="BY23" s="857"/>
      <c r="BZ23" s="858"/>
      <c r="CA23" s="856" t="str">
        <f>IFERROR(IF(OR(BI23="日",BI23="祝",BI23=0,BN23=0),"　",MAX(IF(BN23&gt;CA14,BP23-BN23,IF(BN23&lt;=CA14,BP23-CA14,0)),0)),0)</f>
        <v>　</v>
      </c>
      <c r="CB23" s="857"/>
      <c r="CC23" s="858"/>
      <c r="CD23" s="972" t="str">
        <f>IFERROR(IF(OR(BI23="日",BI23="祝",BI23=0,BJ23=""),"　",MAX(IF(AND(BJ23&lt;=CD14,BL23&gt;CE14),CE14-CD14,IF(AND(BJ23&gt;CD14,BL23&lt;=CE14),BL23-BJ23,IF(AND(BJ23&lt;=CD14,BL23&lt;=CE14),BL23-CD14,IF(AND(BJ23&gt;CD14,BL23&gt;CE14),CE14-BJ23,0)))),0)),0)</f>
        <v>　</v>
      </c>
      <c r="CE23" s="973"/>
      <c r="CF23" s="973"/>
      <c r="CG23" s="972" t="str">
        <f>IFERROR(IF(OR(BI23="日",BI23="祝",BI23=0,BN23=0),"　",MAX(IF(AND(BN23&gt;CJ14,BP23&gt;CH14),0,IF(AND(BN23&lt;=CJ14,BN23&gt;CG14,BP23&gt;CH14),CJ14-BN23,IF(AND(BN23&lt;=CJ14,BN23&lt;=CG14,BP23&gt;CH14),CJ14-CG14,IF(AND(BN23&gt;CG14,BP23&lt;=CH14),BP23-BN23,IF(AND(BN23&lt;=CG14,BP23&lt;=CH14),BP23-CG14,0))))),0)),0)</f>
        <v>　</v>
      </c>
      <c r="CH23" s="972"/>
      <c r="CI23" s="972"/>
      <c r="CJ23" s="972" t="str">
        <f>IFERROR(IF(OR(BI23="日",BI23="祝",BI23=0,BN23=0),"　",MAX(IF(AND(BN23&lt;=CJ14,BP23&gt;CK14),CK14-CJ14,IF(BP23&lt;=CK14,0,IF(AND(BN23&gt;CJ14,BP23&gt;CK14),CK14-BN23,0))),0)),0)</f>
        <v>　</v>
      </c>
      <c r="CK23" s="973"/>
      <c r="CL23" s="973"/>
      <c r="CM23" s="972" t="str">
        <f t="shared" si="1"/>
        <v>　</v>
      </c>
      <c r="CN23" s="973"/>
      <c r="CO23" s="973"/>
      <c r="CP23" s="954" t="str">
        <f>IF(CS23="×",TIME(0,0,0),IF(DC4="非常勤",BR23,CD23))</f>
        <v>　</v>
      </c>
      <c r="CQ23" s="885"/>
      <c r="CR23" s="885"/>
      <c r="CS23" s="352"/>
      <c r="CT23" s="954" t="str">
        <f>IF(CW23="×",TIME(0,0,0),IF(DC4="非常勤",BU23,CG23))</f>
        <v>　</v>
      </c>
      <c r="CU23" s="885"/>
      <c r="CV23" s="885"/>
      <c r="CW23" s="352"/>
      <c r="CX23" s="954" t="str">
        <f>IF(DA23="×",TIME(0,0,0),IF(DC4="非常勤",BX23,CJ23))</f>
        <v>　</v>
      </c>
      <c r="CY23" s="885"/>
      <c r="CZ23" s="885"/>
      <c r="DA23" s="352"/>
      <c r="DB23" s="954" t="str">
        <f>IF(DE23="×",TIME(0,0,0),IF(DC4="非常勤",CA23,CM23))</f>
        <v>　</v>
      </c>
      <c r="DC23" s="885"/>
      <c r="DD23" s="955"/>
      <c r="DE23" s="352"/>
      <c r="DF23" s="956"/>
      <c r="DG23" s="956"/>
      <c r="DH23" s="862"/>
      <c r="DI23" s="864"/>
      <c r="DJ23" s="863"/>
      <c r="DK23" s="865"/>
      <c r="DL23" s="866"/>
      <c r="DM23" s="866"/>
      <c r="DN23" s="867"/>
      <c r="DO23" s="377">
        <f>'別表_個別勤務状況（1～20）'!$A$23</f>
        <v>9</v>
      </c>
      <c r="DP23" s="378" t="str">
        <f>'別表_個別勤務状況（1～20）'!$B$23</f>
        <v>木</v>
      </c>
      <c r="DQ23" s="797"/>
      <c r="DR23" s="797"/>
      <c r="DS23" s="797"/>
      <c r="DT23" s="797"/>
      <c r="DU23" s="797"/>
      <c r="DV23" s="797"/>
      <c r="DW23" s="797"/>
      <c r="DX23" s="797"/>
      <c r="DY23" s="856" t="str">
        <f>IFERROR(IF(OR(DP23="日",DP23="祝",DP23=0,DQ23=""),"　",MAX(IF(AND(DQ23&lt;=DY14,DS23&gt;DZ14),DZ14-DY14,IF(AND(DQ23&gt;DY14,DS23&lt;=DZ14),DS23-DQ23,IF(AND(DQ23&lt;=DY14,DS23&lt;=DZ14),DS23-DY14,IF(AND(DQ23&gt;DY14,DS23&gt;DZ14),DZ14-DQ23,0)))),0)),0)</f>
        <v>　</v>
      </c>
      <c r="DZ23" s="857"/>
      <c r="EA23" s="858"/>
      <c r="EB23" s="856" t="str">
        <f>IFERROR(IF(OR(DP23="日",DP23="祝",DP23=0,DU23=""),"　",MAX(IF(AND(DU23&gt;EE14,DW23&gt;EC14),0,IF(AND(DU23&lt;=EE14,DU23&gt;EB14,DW23&gt;EC14),EE14-DU23,IF(AND(DU23&lt;=EE14,DU23&lt;=EB14,DW23&gt;EC14),EE14-EB14,IF(AND(DU23&gt;EB14,DW23&lt;=EC14),DW23-DU23,IF(AND(DU23&lt;=EB14,DW23&lt;=EC14),DW23-EB14,0))))),0)),0)</f>
        <v>　</v>
      </c>
      <c r="EC23" s="857"/>
      <c r="ED23" s="858"/>
      <c r="EE23" s="856" t="str">
        <f>IFERROR(IF(OR(DP23="日",DP23="祝",DP23=0,DU23=0),"　",MAX(IF(AND(DU23&lt;=EE14,DW23&gt;EF14),EF14-EE14,IF(DW23&lt;=EF14,0,IF(AND(DU23&gt;EE14,DW23&gt;EF14),EF14-DU23,0))),0)),0)</f>
        <v>　</v>
      </c>
      <c r="EF23" s="857"/>
      <c r="EG23" s="858"/>
      <c r="EH23" s="856" t="str">
        <f>IFERROR(IF(OR(DP23="日",DP23="祝",DP23=0,DU23=0),"　",MAX(IF(DU23&gt;EH14,DW23-DU23,IF(DU23&lt;=EH14,DW23-EH14,0)),0)),0)</f>
        <v>　</v>
      </c>
      <c r="EI23" s="857"/>
      <c r="EJ23" s="858"/>
      <c r="EK23" s="972" t="str">
        <f>IFERROR(IF(OR(DP23="日",DP23="祝",DP23=0,DQ23=""),"　",MAX(IF(AND(DQ23&lt;=EK14,DS23&gt;EL14),EL14-EK14,IF(AND(DQ23&gt;EK14,DS23&lt;=EL14),DS23-DQ23,IF(AND(DQ23&lt;=EK14,DS23&lt;=EL14),DS23-EK14,IF(AND(DQ23&gt;EK14,DS23&gt;EL14),EL14-DQ23,0)))),0)),0)</f>
        <v>　</v>
      </c>
      <c r="EL23" s="973"/>
      <c r="EM23" s="973"/>
      <c r="EN23" s="972" t="str">
        <f>IFERROR(IF(OR(DP23="日",DP23="祝",DP23=0,DU23=0),"　",MAX(IF(AND(DU23&gt;EQ14,DW23&gt;EO14),0,IF(AND(DU23&lt;=EQ14,DU23&gt;EN14,DW23&gt;EO14),EQ14-DU23,IF(AND(DU23&lt;=EQ14,DU23&lt;=EN14,DW23&gt;EO14),EQ14-EN14,IF(AND(DU23&gt;EN14,DW23&lt;=EO14),DW23-DU23,IF(AND(DU23&lt;=EN14,DW23&lt;=EO14),DW23-EN14,0))))),0)),0)</f>
        <v>　</v>
      </c>
      <c r="EO23" s="972"/>
      <c r="EP23" s="972"/>
      <c r="EQ23" s="972" t="str">
        <f>IFERROR(IF(OR(DP23="日",DP23="祝",DP23=0,DU23=0),"　",MAX(IF(AND(DU23&lt;=EQ14,DW23&gt;ER14),ER14-EQ14,IF(DW23&lt;=ER14,0,IF(AND(DU23&gt;EQ14,DW23&gt;ER14),ER14-DU23,0))),0)),0)</f>
        <v>　</v>
      </c>
      <c r="ER23" s="973"/>
      <c r="ES23" s="973"/>
      <c r="ET23" s="972" t="str">
        <f t="shared" si="2"/>
        <v>　</v>
      </c>
      <c r="EU23" s="973"/>
      <c r="EV23" s="973"/>
      <c r="EW23" s="954" t="str">
        <f>IF(EZ23="×",TIME(0,0,0),IF(FJ4="非常勤",DY23,EK23))</f>
        <v>　</v>
      </c>
      <c r="EX23" s="885"/>
      <c r="EY23" s="885"/>
      <c r="EZ23" s="352"/>
      <c r="FA23" s="954" t="str">
        <f>IF(FD23="×",TIME(0,0,0),IF(FJ4="非常勤",EB23,EN23))</f>
        <v>　</v>
      </c>
      <c r="FB23" s="885"/>
      <c r="FC23" s="885"/>
      <c r="FD23" s="352"/>
      <c r="FE23" s="954" t="str">
        <f>IF(FH23="×",TIME(0,0,0),IF(FJ4="非常勤",EE23,EQ23))</f>
        <v>　</v>
      </c>
      <c r="FF23" s="885"/>
      <c r="FG23" s="885"/>
      <c r="FH23" s="352"/>
      <c r="FI23" s="954" t="str">
        <f>IF(FL23="×",TIME(0,0,0),IF(FJ4="非常勤",EH23,ET23))</f>
        <v>　</v>
      </c>
      <c r="FJ23" s="885"/>
      <c r="FK23" s="955"/>
      <c r="FL23" s="352"/>
      <c r="FM23" s="956"/>
      <c r="FN23" s="956"/>
      <c r="FO23" s="862"/>
      <c r="FP23" s="864"/>
      <c r="FQ23" s="863"/>
      <c r="FR23" s="865"/>
      <c r="FS23" s="866"/>
      <c r="FT23" s="866"/>
      <c r="FU23" s="867"/>
      <c r="FV23" s="377">
        <f>'別表_個別勤務状況（1～20）'!$A$23</f>
        <v>9</v>
      </c>
      <c r="FW23" s="378" t="str">
        <f>'別表_個別勤務状況（1～20）'!$B$23</f>
        <v>木</v>
      </c>
      <c r="FX23" s="797"/>
      <c r="FY23" s="797"/>
      <c r="FZ23" s="797"/>
      <c r="GA23" s="797"/>
      <c r="GB23" s="797"/>
      <c r="GC23" s="797"/>
      <c r="GD23" s="797"/>
      <c r="GE23" s="797"/>
      <c r="GF23" s="856" t="str">
        <f>IFERROR(IF(OR(FW23="日",FW23="祝",FW23=0,FX23=""),"　",MAX(IF(AND(FX23&lt;=GF14,FZ23&gt;GG14),GG14-GF14,IF(AND(FX23&gt;GF14,FZ23&lt;=GG14),FZ23-FX23,IF(AND(FX23&lt;=GF14,FZ23&lt;=GG14),FZ23-GF14,IF(AND(FX23&gt;GF14,FZ23&gt;GG14),GG14-FX23,0)))),0)),0)</f>
        <v>　</v>
      </c>
      <c r="GG23" s="857"/>
      <c r="GH23" s="858"/>
      <c r="GI23" s="856" t="str">
        <f>IFERROR(IF(OR(FW23="日",FW23="祝",FW23=0,GB23=""),"　",MAX(IF(AND(GB23&gt;GL14,GD23&gt;GJ14),0,IF(AND(GB23&lt;=GL14,GB23&gt;GI14,GD23&gt;GJ14),GL14-GB23,IF(AND(GB23&lt;=GL14,GB23&lt;=GI14,GD23&gt;GJ14),GL14-GI14,IF(AND(GB23&gt;GI14,GD23&lt;=GJ14),GD23-GB23,IF(AND(GB23&lt;=GI14,GD23&lt;=GJ14),GD23-GI14,0))))),0)),0)</f>
        <v>　</v>
      </c>
      <c r="GJ23" s="857"/>
      <c r="GK23" s="858"/>
      <c r="GL23" s="856" t="str">
        <f>IFERROR(IF(OR(FW23="日",FW23="祝",FW23=0,GB23=0),"　",MAX(IF(AND(GB23&lt;=GL14,GD23&gt;GM14),GM14-GL14,IF(GD23&lt;=GM14,0,IF(AND(GB23&gt;GL14,GD23&gt;GM14),GM14-GB23,0))),0)),0)</f>
        <v>　</v>
      </c>
      <c r="GM23" s="857"/>
      <c r="GN23" s="858"/>
      <c r="GO23" s="856" t="str">
        <f>IFERROR(IF(OR(FW23="日",FW23="祝",FW23=0,GB23=0),"　",MAX(IF(GB23&gt;GO14,GD23-GB23,IF(GB23&lt;=GO14,GD23-GO14,0)),0)),0)</f>
        <v>　</v>
      </c>
      <c r="GP23" s="857"/>
      <c r="GQ23" s="858"/>
      <c r="GR23" s="972" t="str">
        <f>IFERROR(IF(OR(FW23="日",FW23="祝",FW23=0,FX23=""),"　",MAX(IF(AND(FX23&lt;=GR14,FZ23&gt;GS14),GS14-GR14,IF(AND(FX23&gt;GR14,FZ23&lt;=GS14),FZ23-FX23,IF(AND(FX23&lt;=GR14,FZ23&lt;=GS14),FZ23-GR14,IF(AND(FX23&gt;GR14,FZ23&gt;GS14),GS14-FX23,0)))),0)),0)</f>
        <v>　</v>
      </c>
      <c r="GS23" s="973"/>
      <c r="GT23" s="973"/>
      <c r="GU23" s="972" t="str">
        <f>IFERROR(IF(OR(FW23="日",FW23="祝",FW23=0,GB23=0),"　",MAX(IF(AND(GB23&gt;GX14,GD23&gt;GV14),0,IF(AND(GB23&lt;=GX14,GB23&gt;GU14,GD23&gt;GV14),GX14-GB23,IF(AND(GB23&lt;=GX14,GB23&lt;=GU14,GD23&gt;GV14),GX14-GU14,IF(AND(GB23&gt;GU14,GD23&lt;=GV14),GD23-GB23,IF(AND(GB23&lt;=GU14,GD23&lt;=GV14),GD23-GU14,0))))),0)),0)</f>
        <v>　</v>
      </c>
      <c r="GV23" s="972"/>
      <c r="GW23" s="972"/>
      <c r="GX23" s="972" t="str">
        <f>IFERROR(IF(OR(FW23="日",FW23="祝",FW23=0,GB23=0),"　",MAX(IF(AND(GB23&lt;=GX14,GD23&gt;GY14),GY14-GX14,IF(GD23&lt;=GY14,0,IF(AND(GB23&gt;GX14,GD23&gt;GY14),GY14-GB23,0))),0)),0)</f>
        <v>　</v>
      </c>
      <c r="GY23" s="973"/>
      <c r="GZ23" s="973"/>
      <c r="HA23" s="972" t="str">
        <f t="shared" si="3"/>
        <v>　</v>
      </c>
      <c r="HB23" s="973"/>
      <c r="HC23" s="973"/>
      <c r="HD23" s="954" t="str">
        <f>IF(HG23="×",TIME(0,0,0),IF(HQ4="非常勤",GF23,GR23))</f>
        <v>　</v>
      </c>
      <c r="HE23" s="885"/>
      <c r="HF23" s="885"/>
      <c r="HG23" s="352"/>
      <c r="HH23" s="954" t="str">
        <f>IF(HK23="×",TIME(0,0,0),IF(HQ4="非常勤",GI23,GU23))</f>
        <v>　</v>
      </c>
      <c r="HI23" s="885"/>
      <c r="HJ23" s="885"/>
      <c r="HK23" s="352"/>
      <c r="HL23" s="954" t="str">
        <f>IF(HO23="×",TIME(0,0,0),IF(HQ4="非常勤",GL23,GX23))</f>
        <v>　</v>
      </c>
      <c r="HM23" s="885"/>
      <c r="HN23" s="885"/>
      <c r="HO23" s="352"/>
      <c r="HP23" s="954" t="str">
        <f>IF(HS23="×",TIME(0,0,0),IF(HQ4="非常勤",GO23,HA23))</f>
        <v>　</v>
      </c>
      <c r="HQ23" s="885"/>
      <c r="HR23" s="955"/>
      <c r="HS23" s="352"/>
      <c r="HT23" s="956"/>
      <c r="HU23" s="956"/>
      <c r="HV23" s="862"/>
      <c r="HW23" s="864"/>
      <c r="HX23" s="863"/>
      <c r="HY23" s="865"/>
      <c r="HZ23" s="866"/>
      <c r="IA23" s="866"/>
      <c r="IB23" s="867"/>
      <c r="IC23" s="377">
        <f>'別表_個別勤務状況（1～20）'!$A$23</f>
        <v>9</v>
      </c>
      <c r="ID23" s="378" t="str">
        <f>'別表_個別勤務状況（1～20）'!$B$23</f>
        <v>木</v>
      </c>
      <c r="IE23" s="797"/>
      <c r="IF23" s="797"/>
      <c r="IG23" s="797"/>
      <c r="IH23" s="797"/>
      <c r="II23" s="797"/>
      <c r="IJ23" s="797"/>
      <c r="IK23" s="797"/>
      <c r="IL23" s="797"/>
      <c r="IM23" s="856" t="str">
        <f>IFERROR(IF(OR(ID23="日",ID23="祝",ID23=0,IE23=""),"　",MAX(IF(AND(IE23&lt;=IM14,IG23&gt;IN14),IN14-IM14,IF(AND(IE23&gt;IM14,IG23&lt;=IN14),IG23-IE23,IF(AND(IE23&lt;=IM14,IG23&lt;=IN14),IG23-IM14,IF(AND(IE23&gt;IM14,IG23&gt;IN14),IN14-IE23,0)))),0)),0)</f>
        <v>　</v>
      </c>
      <c r="IN23" s="857"/>
      <c r="IO23" s="858"/>
      <c r="IP23" s="856" t="str">
        <f>IFERROR(IF(OR(ID23="日",ID23="祝",ID23=0,II23=""),"　",MAX(IF(AND(II23&gt;IS14,IK23&gt;IQ14),0,IF(AND(II23&lt;=IS14,II23&gt;IP14,IK23&gt;IQ14),IS14-II23,IF(AND(II23&lt;=IS14,II23&lt;=IP14,IK23&gt;IQ14),IS14-IP14,IF(AND(II23&gt;IP14,IK23&lt;=IQ14),IK23-II23,IF(AND(II23&lt;=IP14,IK23&lt;=IQ14),IK23-IP14,0))))),0)),0)</f>
        <v>　</v>
      </c>
      <c r="IQ23" s="857"/>
      <c r="IR23" s="858"/>
      <c r="IS23" s="856" t="str">
        <f>IFERROR(IF(OR(ID23="日",ID23="祝",ID23=0,II23=0),"　",MAX(IF(AND(II23&lt;=IS14,IK23&gt;IT14),IT14-IS14,IF(IK23&lt;=IT14,0,IF(AND(II23&gt;IS14,IK23&gt;IT14),IT14-II23,0))),0)),0)</f>
        <v>　</v>
      </c>
      <c r="IT23" s="857"/>
      <c r="IU23" s="858"/>
      <c r="IV23" s="856" t="str">
        <f>IFERROR(IF(OR(ID23="日",ID23="祝",ID23=0,II23=0),"　",MAX(IF(II23&gt;IV14,IK23-II23,IF(II23&lt;=IV14,IK23-IV14,0)),0)),0)</f>
        <v>　</v>
      </c>
      <c r="IW23" s="857"/>
      <c r="IX23" s="858"/>
      <c r="IY23" s="972" t="str">
        <f>IFERROR(IF(OR(ID23="日",ID23="祝",ID23=0,IE23=""),"　",MAX(IF(AND(IE23&lt;=IY14,IG23&gt;IZ14),IZ14-IY14,IF(AND(IE23&gt;IY14,IG23&lt;=IZ14),IG23-IE23,IF(AND(IE23&lt;=IY14,IG23&lt;=IZ14),IG23-IY14,IF(AND(IE23&gt;IY14,IG23&gt;IZ14),IZ14-IE23,0)))),0)),0)</f>
        <v>　</v>
      </c>
      <c r="IZ23" s="973"/>
      <c r="JA23" s="973"/>
      <c r="JB23" s="972" t="str">
        <f>IFERROR(IF(OR(ID23="日",ID23="祝",ID23=0,II23=0),"　",MAX(IF(AND(II23&gt;JE14,IK23&gt;JC14),0,IF(AND(II23&lt;=JE14,II23&gt;JB14,IK23&gt;JC14),JE14-II23,IF(AND(II23&lt;=JE14,II23&lt;=JB14,IK23&gt;JC14),JE14-JB14,IF(AND(II23&gt;JB14,IK23&lt;=JC14),IK23-II23,IF(AND(II23&lt;=JB14,IK23&lt;=JC14),IK23-JB14,0))))),0)),0)</f>
        <v>　</v>
      </c>
      <c r="JC23" s="972"/>
      <c r="JD23" s="972"/>
      <c r="JE23" s="972" t="str">
        <f>IFERROR(IF(OR(ID23="日",ID23="祝",ID23=0,II23=0),"　",MAX(IF(AND(II23&lt;=JE14,IK23&gt;JF14),JF14-JE14,IF(IK23&lt;=JF14,0,IF(AND(II23&gt;JE14,IK23&gt;JF14),JF14-II23,0))),0)),0)</f>
        <v>　</v>
      </c>
      <c r="JF23" s="973"/>
      <c r="JG23" s="973"/>
      <c r="JH23" s="972" t="str">
        <f t="shared" si="4"/>
        <v>　</v>
      </c>
      <c r="JI23" s="973"/>
      <c r="JJ23" s="973"/>
      <c r="JK23" s="954" t="str">
        <f>IF(JN23="×",TIME(0,0,0),IF(JX4="非常勤",IM23,IY23))</f>
        <v>　</v>
      </c>
      <c r="JL23" s="885"/>
      <c r="JM23" s="885"/>
      <c r="JN23" s="352"/>
      <c r="JO23" s="954" t="str">
        <f>IF(JR23="×",TIME(0,0,0),IF(JX4="非常勤",IP23,JB23))</f>
        <v>　</v>
      </c>
      <c r="JP23" s="885"/>
      <c r="JQ23" s="885"/>
      <c r="JR23" s="352"/>
      <c r="JS23" s="954" t="str">
        <f>IF(JV23="×",TIME(0,0,0),IF(JX4="非常勤",IS23,JE23))</f>
        <v>　</v>
      </c>
      <c r="JT23" s="885"/>
      <c r="JU23" s="885"/>
      <c r="JV23" s="352"/>
      <c r="JW23" s="954" t="str">
        <f>IF(JZ23="×",TIME(0,0,0),IF(JX4="非常勤",IV23,JH23))</f>
        <v>　</v>
      </c>
      <c r="JX23" s="885"/>
      <c r="JY23" s="955"/>
      <c r="JZ23" s="352"/>
      <c r="KA23" s="956"/>
      <c r="KB23" s="956"/>
      <c r="KC23" s="862"/>
      <c r="KD23" s="864"/>
      <c r="KE23" s="863"/>
      <c r="KF23" s="865"/>
      <c r="KG23" s="866"/>
      <c r="KH23" s="866"/>
      <c r="KI23" s="867"/>
      <c r="KJ23" s="377">
        <f>'[3]別表_個別勤務状況（1～20）'!$A$23</f>
        <v>9</v>
      </c>
      <c r="KK23" s="378" t="str">
        <f>'[3]別表_個別勤務状況（1～20）'!$B$23</f>
        <v>火</v>
      </c>
      <c r="KL23" s="854"/>
      <c r="KM23" s="855"/>
      <c r="KN23" s="854"/>
      <c r="KO23" s="855"/>
      <c r="KP23" s="854"/>
      <c r="KQ23" s="855"/>
      <c r="KR23" s="854"/>
      <c r="KS23" s="855"/>
      <c r="KT23" s="856" t="str">
        <f>IFERROR(IF(OR(KK23="日",KK23="祝",KK23=0,KL23=""),"　",MAX(IF(AND(KL23&lt;=KT14,KN23&gt;KU14),KU14-KT14,IF(AND(KL23&gt;KT14,KN23&lt;=KU14),KN23-KL23,IF(AND(KL23&lt;=KT14,KN23&lt;=KU14),KN23-KT14,IF(AND(KL23&gt;KT14,KN23&gt;KU14),KU14-KL23,0)))),0)),0)</f>
        <v>　</v>
      </c>
      <c r="KU23" s="857"/>
      <c r="KV23" s="858"/>
      <c r="KW23" s="856" t="str">
        <f>IFERROR(IF(OR(KK23="日",KK23="祝",KK23=0,KP23=""),"　",MAX(IF(AND(KP23&gt;KZ14,KR23&gt;KX14),0,IF(AND(KP23&lt;=KZ14,KP23&gt;KW14,KR23&gt;KX14),KZ14-KP23,IF(AND(KP23&lt;=KZ14,KP23&lt;=KW14,KR23&gt;KX14),KZ14-KW14,IF(AND(KP23&gt;KW14,KR23&lt;=KX14),KR23-KP23,IF(AND(KP23&lt;=KW14,KR23&lt;=KX14),KR23-KW14,0))))),0)),0)</f>
        <v>　</v>
      </c>
      <c r="KX23" s="857"/>
      <c r="KY23" s="858"/>
      <c r="KZ23" s="856" t="str">
        <f>IFERROR(IF(OR(KK23="日",KK23="祝",KK23=0,KP23=0),"　",MAX(IF(AND(KP23&lt;=KZ14,KR23&gt;LA14),LA14-KZ14,IF(KR23&lt;=LA14,0,IF(AND(KP23&gt;KZ14,KR23&gt;LA14),LA14-KP23,0))),0)),0)</f>
        <v>　</v>
      </c>
      <c r="LA23" s="857"/>
      <c r="LB23" s="858"/>
      <c r="LC23" s="856" t="str">
        <f>IFERROR(IF(OR(KK23="日",KK23="祝",KK23=0,KP23=0),"　",MAX(IF(KP23&gt;LC14,KR23-KP23,IF(KP23&lt;=LC14,KR23-LC14,0)),0)),0)</f>
        <v>　</v>
      </c>
      <c r="LD23" s="857"/>
      <c r="LE23" s="858"/>
      <c r="LF23" s="962" t="str">
        <f>IFERROR(IF(OR(KK23="日",KK23="祝",KK23=0,KL23=""),"　",MAX(IF(AND(KL23&lt;=LF14,KN23&gt;LG14),LG14-LF14,IF(AND(KL23&gt;LF14,KN23&lt;=LG14),KN23-KL23,IF(AND(KL23&lt;=LF14,KN23&lt;=LG14),KN23-LF14,IF(AND(KL23&gt;LF14,KN23&gt;LG14),LG14-KL23,0)))),0)),0)</f>
        <v>　</v>
      </c>
      <c r="LG23" s="963"/>
      <c r="LH23" s="964"/>
      <c r="LI23" s="962" t="str">
        <f>IFERROR(IF(OR(KK23="日",KK23="祝",KK23=0,KP23=0),"　",MAX(IF(AND(KP23&gt;LL14,KR23&gt;LJ14),0,IF(AND(KP23&lt;=LL14,KP23&gt;LI14,KR23&gt;LJ14),LL14-KP23,IF(AND(KP23&lt;=LL14,KP23&lt;=LI14,KR23&gt;LJ14),LL14-LI14,IF(AND(KP23&gt;LI14,KR23&lt;=LJ14),KR23-KP23,IF(AND(KP23&lt;=LI14,KR23&lt;=LJ14),KR23-LI14,0))))),0)),0)</f>
        <v>　</v>
      </c>
      <c r="LJ23" s="963"/>
      <c r="LK23" s="964"/>
      <c r="LL23" s="962" t="str">
        <f>IFERROR(IF(OR(KK23="日",KK23="祝",KK23=0,KP23=0),"　",MAX(IF(AND(KP23&lt;=LL14,KR23&gt;LM14),LM14-LL14,IF(KR23&lt;=LM14,0,IF(AND(KP23&gt;LL14,KR23&gt;LM14),LM14-KP23,0))),0)),0)</f>
        <v>　</v>
      </c>
      <c r="LM23" s="963"/>
      <c r="LN23" s="964"/>
      <c r="LO23" s="962" t="str">
        <f t="shared" si="5"/>
        <v>　</v>
      </c>
      <c r="LP23" s="963"/>
      <c r="LQ23" s="964"/>
      <c r="LR23" s="859" t="str">
        <f>IF(LU23="×",TIME(0,0,0),IF(ME4="非常勤",KT23,LF23))</f>
        <v>　</v>
      </c>
      <c r="LS23" s="860"/>
      <c r="LT23" s="861"/>
      <c r="LU23" s="352"/>
      <c r="LV23" s="859" t="str">
        <f>IF(LY23="×",TIME(0,0,0),IF(ME4="非常勤",KW23,LI23))</f>
        <v>　</v>
      </c>
      <c r="LW23" s="860"/>
      <c r="LX23" s="861"/>
      <c r="LY23" s="352"/>
      <c r="LZ23" s="859" t="str">
        <f>IF(MC23="×",TIME(0,0,0),IF(ME4="非常勤",KZ23,LL23))</f>
        <v>　</v>
      </c>
      <c r="MA23" s="860"/>
      <c r="MB23" s="861"/>
      <c r="MC23" s="352"/>
      <c r="MD23" s="859" t="str">
        <f>IF(MG23="×",TIME(0,0,0),IF(ME4="非常勤",LC23,LO23))</f>
        <v>　</v>
      </c>
      <c r="ME23" s="860"/>
      <c r="MF23" s="861"/>
      <c r="MG23" s="352"/>
      <c r="MH23" s="956"/>
      <c r="MI23" s="956"/>
      <c r="MJ23" s="862"/>
      <c r="MK23" s="864"/>
      <c r="ML23" s="863"/>
      <c r="MM23" s="865"/>
      <c r="MN23" s="866"/>
      <c r="MO23" s="866"/>
      <c r="MP23" s="867"/>
      <c r="MQ23" s="377">
        <f>'[3]別表_個別勤務状況（1～20）'!$A$23</f>
        <v>9</v>
      </c>
      <c r="MR23" s="378" t="str">
        <f>'[3]別表_個別勤務状況（1～20）'!$B$23</f>
        <v>火</v>
      </c>
      <c r="MS23" s="854"/>
      <c r="MT23" s="855"/>
      <c r="MU23" s="854"/>
      <c r="MV23" s="855"/>
      <c r="MW23" s="854"/>
      <c r="MX23" s="855"/>
      <c r="MY23" s="854"/>
      <c r="MZ23" s="855"/>
      <c r="NA23" s="856" t="str">
        <f>IFERROR(IF(OR(MR23="日",MR23="祝",MR23=0,MS23=""),"　",MAX(IF(AND(MS23&lt;=NA14,MU23&gt;NB14),NB14-NA14,IF(AND(MS23&gt;NA14,MU23&lt;=NB14),MU23-MS23,IF(AND(MS23&lt;=NA14,MU23&lt;=NB14),MU23-NA14,IF(AND(MS23&gt;NA14,MU23&gt;NB14),NB14-MS23,0)))),0)),0)</f>
        <v>　</v>
      </c>
      <c r="NB23" s="857"/>
      <c r="NC23" s="858"/>
      <c r="ND23" s="856" t="str">
        <f>IFERROR(IF(OR(MR23="日",MR23="祝",MR23=0,MW23=""),"　",MAX(IF(AND(MW23&gt;NG14,MY23&gt;NE14),0,IF(AND(MW23&lt;=NG14,MW23&gt;ND14,MY23&gt;NE14),NG14-MW23,IF(AND(MW23&lt;=NG14,MW23&lt;=ND14,MY23&gt;NE14),NG14-ND14,IF(AND(MW23&gt;ND14,MY23&lt;=NE14),MY23-MW23,IF(AND(MW23&lt;=ND14,MY23&lt;=NE14),MY23-ND14,0))))),0)),0)</f>
        <v>　</v>
      </c>
      <c r="NE23" s="857"/>
      <c r="NF23" s="858"/>
      <c r="NG23" s="856" t="str">
        <f>IFERROR(IF(OR(MR23="日",MR23="祝",MR23=0,MW23=0),"　",MAX(IF(AND(MW23&lt;=NG14,MY23&gt;NH14),NH14-NG14,IF(MY23&lt;=NH14,0,IF(AND(MW23&gt;NG14,MY23&gt;NH14),NH14-MW23,0))),0)),0)</f>
        <v>　</v>
      </c>
      <c r="NH23" s="857"/>
      <c r="NI23" s="858"/>
      <c r="NJ23" s="856" t="str">
        <f>IFERROR(IF(OR(MR23="日",MR23="祝",MR23=0,MW23=0),"　",MAX(IF(MW23&gt;NJ14,MY23-MW23,IF(MW23&lt;=NJ14,MY23-NJ14,0)),0)),0)</f>
        <v>　</v>
      </c>
      <c r="NK23" s="857"/>
      <c r="NL23" s="858"/>
      <c r="NM23" s="962" t="str">
        <f>IFERROR(IF(OR(MR23="日",MR23="祝",MR23=0,MS23=""),"　",MAX(IF(AND(MS23&lt;=NM14,MU23&gt;NN14),NN14-NM14,IF(AND(MS23&gt;NM14,MU23&lt;=NN14),MU23-MS23,IF(AND(MS23&lt;=NM14,MU23&lt;=NN14),MU23-NM14,IF(AND(MS23&gt;NM14,MU23&gt;NN14),NN14-MS23,0)))),0)),0)</f>
        <v>　</v>
      </c>
      <c r="NN23" s="963"/>
      <c r="NO23" s="964"/>
      <c r="NP23" s="962" t="str">
        <f>IFERROR(IF(OR(MR23="日",MR23="祝",MR23=0,MW23=0),"　",MAX(IF(AND(MW23&gt;NS14,MY23&gt;NQ14),0,IF(AND(MW23&lt;=NS14,MW23&gt;NP14,MY23&gt;NQ14),NS14-MW23,IF(AND(MW23&lt;=NS14,MW23&lt;=NP14,MY23&gt;NQ14),NS14-NP14,IF(AND(MW23&gt;NP14,MY23&lt;=NQ14),MY23-MW23,IF(AND(MW23&lt;=NP14,MY23&lt;=NQ14),MY23-NP14,0))))),0)),0)</f>
        <v>　</v>
      </c>
      <c r="NQ23" s="963"/>
      <c r="NR23" s="964"/>
      <c r="NS23" s="962" t="str">
        <f>IFERROR(IF(OR(MR23="日",MR23="祝",MR23=0,MW23=0),"　",MAX(IF(AND(MW23&lt;=NS14,MY23&gt;NT14),NT14-NS14,IF(MY23&lt;=NT14,0,IF(AND(MW23&gt;NS14,MY23&gt;NT14),NT14-MW23,0))),0)),0)</f>
        <v>　</v>
      </c>
      <c r="NT23" s="963"/>
      <c r="NU23" s="964"/>
      <c r="NV23" s="962" t="str">
        <f t="shared" si="6"/>
        <v>　</v>
      </c>
      <c r="NW23" s="963"/>
      <c r="NX23" s="964"/>
      <c r="NY23" s="859" t="str">
        <f>IF(OB23="×",TIME(0,0,0),IF(OL4="非常勤",NA23,NM23))</f>
        <v>　</v>
      </c>
      <c r="NZ23" s="860"/>
      <c r="OA23" s="861"/>
      <c r="OB23" s="352"/>
      <c r="OC23" s="859" t="str">
        <f>IF(OF23="×",TIME(0,0,0),IF(OL4="非常勤",ND23,NP23))</f>
        <v>　</v>
      </c>
      <c r="OD23" s="860"/>
      <c r="OE23" s="861"/>
      <c r="OF23" s="352"/>
      <c r="OG23" s="859" t="str">
        <f>IF(OJ23="×",TIME(0,0,0),IF(OL4="非常勤",NG23,NS23))</f>
        <v>　</v>
      </c>
      <c r="OH23" s="860"/>
      <c r="OI23" s="861"/>
      <c r="OJ23" s="352"/>
      <c r="OK23" s="859" t="str">
        <f>IF(ON23="×",TIME(0,0,0),IF(OL4="非常勤",NJ23,NV23))</f>
        <v>　</v>
      </c>
      <c r="OL23" s="860"/>
      <c r="OM23" s="861"/>
      <c r="ON23" s="352"/>
      <c r="OO23" s="956"/>
      <c r="OP23" s="956"/>
      <c r="OQ23" s="862"/>
      <c r="OR23" s="864"/>
      <c r="OS23" s="863"/>
      <c r="OT23" s="865"/>
      <c r="OU23" s="866"/>
      <c r="OV23" s="866"/>
      <c r="OW23" s="867"/>
      <c r="OX23" s="377">
        <f>'[3]別表_個別勤務状況（1～20）'!$A$23</f>
        <v>9</v>
      </c>
      <c r="OY23" s="378" t="str">
        <f>'[3]別表_個別勤務状況（1～20）'!$B$23</f>
        <v>火</v>
      </c>
      <c r="OZ23" s="854"/>
      <c r="PA23" s="855"/>
      <c r="PB23" s="854"/>
      <c r="PC23" s="855"/>
      <c r="PD23" s="854"/>
      <c r="PE23" s="855"/>
      <c r="PF23" s="854"/>
      <c r="PG23" s="855"/>
      <c r="PH23" s="856" t="str">
        <f>IFERROR(IF(OR(OY23="日",OY23="祝",OY23=0,OZ23=""),"　",MAX(IF(AND(OZ23&lt;=PH14,PB23&gt;PI14),PI14-PH14,IF(AND(OZ23&gt;PH14,PB23&lt;=PI14),PB23-OZ23,IF(AND(OZ23&lt;=PH14,PB23&lt;=PI14),PB23-PH14,IF(AND(OZ23&gt;PH14,PB23&gt;PI14),PI14-OZ23,0)))),0)),0)</f>
        <v>　</v>
      </c>
      <c r="PI23" s="857"/>
      <c r="PJ23" s="858"/>
      <c r="PK23" s="856" t="str">
        <f>IFERROR(IF(OR(OY23="日",OY23="祝",OY23=0,PD23=""),"　",MAX(IF(AND(PD23&gt;PN14,PF23&gt;PL14),0,IF(AND(PD23&lt;=PN14,PD23&gt;PK14,PF23&gt;PL14),PN14-PD23,IF(AND(PD23&lt;=PN14,PD23&lt;=PK14,PF23&gt;PL14),PN14-PK14,IF(AND(PD23&gt;PK14,PF23&lt;=PL14),PF23-PD23,IF(AND(PD23&lt;=PK14,PF23&lt;=PL14),PF23-PK14,0))))),0)),0)</f>
        <v>　</v>
      </c>
      <c r="PL23" s="857"/>
      <c r="PM23" s="858"/>
      <c r="PN23" s="856" t="str">
        <f>IFERROR(IF(OR(OY23="日",OY23="祝",OY23=0,PD23=0),"　",MAX(IF(AND(PD23&lt;=PN14,PF23&gt;PO14),PO14-PN14,IF(PF23&lt;=PO14,0,IF(AND(PD23&gt;PN14,PF23&gt;PO14),PO14-PD23,0))),0)),0)</f>
        <v>　</v>
      </c>
      <c r="PO23" s="857"/>
      <c r="PP23" s="858"/>
      <c r="PQ23" s="856" t="str">
        <f>IFERROR(IF(OR(OY23="日",OY23="祝",OY23=0,PD23=0),"　",MAX(IF(PD23&gt;PQ14,PF23-PD23,IF(PD23&lt;=PQ14,PF23-PQ14,0)),0)),0)</f>
        <v>　</v>
      </c>
      <c r="PR23" s="857"/>
      <c r="PS23" s="858"/>
      <c r="PT23" s="962" t="str">
        <f>IFERROR(IF(OR(OY23="日",OY23="祝",OY23=0,OZ23=""),"　",MAX(IF(AND(OZ23&lt;=PT14,PB23&gt;PU14),PU14-PT14,IF(AND(OZ23&gt;PT14,PB23&lt;=PU14),PB23-OZ23,IF(AND(OZ23&lt;=PT14,PB23&lt;=PU14),PB23-PT14,IF(AND(OZ23&gt;PT14,PB23&gt;PU14),PU14-OZ23,0)))),0)),0)</f>
        <v>　</v>
      </c>
      <c r="PU23" s="963"/>
      <c r="PV23" s="964"/>
      <c r="PW23" s="962" t="str">
        <f>IFERROR(IF(OR(OY23="日",OY23="祝",OY23=0,PD23=0),"　",MAX(IF(AND(PD23&gt;PZ14,PF23&gt;PX14),0,IF(AND(PD23&lt;=PZ14,PD23&gt;PW14,PF23&gt;PX14),PZ14-PD23,IF(AND(PD23&lt;=PZ14,PD23&lt;=PW14,PF23&gt;PX14),PZ14-PW14,IF(AND(PD23&gt;PW14,PF23&lt;=PX14),PF23-PD23,IF(AND(PD23&lt;=PW14,PF23&lt;=PX14),PF23-PW14,0))))),0)),0)</f>
        <v>　</v>
      </c>
      <c r="PX23" s="963"/>
      <c r="PY23" s="964"/>
      <c r="PZ23" s="962" t="str">
        <f>IFERROR(IF(OR(OY23="日",OY23="祝",OY23=0,PD23=0),"　",MAX(IF(AND(PD23&lt;=PZ14,PF23&gt;QA14),QA14-PZ14,IF(PF23&lt;=QA14,0,IF(AND(PD23&gt;PZ14,PF23&gt;QA14),QA14-PD23,0))),0)),0)</f>
        <v>　</v>
      </c>
      <c r="QA23" s="963"/>
      <c r="QB23" s="964"/>
      <c r="QC23" s="962" t="str">
        <f t="shared" si="7"/>
        <v>　</v>
      </c>
      <c r="QD23" s="963"/>
      <c r="QE23" s="964"/>
      <c r="QF23" s="859" t="str">
        <f>IF(QI23="×",TIME(0,0,0),IF(QS4="非常勤",PH23,PT23))</f>
        <v>　</v>
      </c>
      <c r="QG23" s="860"/>
      <c r="QH23" s="861"/>
      <c r="QI23" s="352"/>
      <c r="QJ23" s="859" t="str">
        <f>IF(QM23="×",TIME(0,0,0),IF(QS4="非常勤",PK23,PW23))</f>
        <v>　</v>
      </c>
      <c r="QK23" s="860"/>
      <c r="QL23" s="861"/>
      <c r="QM23" s="352"/>
      <c r="QN23" s="859" t="str">
        <f>IF(QQ23="×",TIME(0,0,0),IF(QS4="非常勤",PN23,PZ23))</f>
        <v>　</v>
      </c>
      <c r="QO23" s="860"/>
      <c r="QP23" s="861"/>
      <c r="QQ23" s="352"/>
      <c r="QR23" s="859" t="str">
        <f>IF(QU23="×",TIME(0,0,0),IF(QS4="非常勤",PQ23,QC23))</f>
        <v>　</v>
      </c>
      <c r="QS23" s="860"/>
      <c r="QT23" s="861"/>
      <c r="QU23" s="352"/>
      <c r="QV23" s="956"/>
      <c r="QW23" s="956"/>
      <c r="QX23" s="862"/>
      <c r="QY23" s="864"/>
      <c r="QZ23" s="863"/>
      <c r="RA23" s="865"/>
      <c r="RB23" s="866"/>
      <c r="RC23" s="866"/>
      <c r="RD23" s="867"/>
      <c r="RE23" s="377">
        <f>'[3]別表_個別勤務状況（1～20）'!$A$23</f>
        <v>9</v>
      </c>
      <c r="RF23" s="378" t="str">
        <f>'[3]別表_個別勤務状況（1～20）'!$B$23</f>
        <v>火</v>
      </c>
      <c r="RG23" s="854"/>
      <c r="RH23" s="855"/>
      <c r="RI23" s="854"/>
      <c r="RJ23" s="855"/>
      <c r="RK23" s="854"/>
      <c r="RL23" s="855"/>
      <c r="RM23" s="854"/>
      <c r="RN23" s="855"/>
      <c r="RO23" s="856" t="str">
        <f>IFERROR(IF(OR(RF23="日",RF23="祝",RF23=0,RG23=""),"　",MAX(IF(AND(RG23&lt;=RO14,RI23&gt;RP14),RP14-RO14,IF(AND(RG23&gt;RO14,RI23&lt;=RP14),RI23-RG23,IF(AND(RG23&lt;=RO14,RI23&lt;=RP14),RI23-RO14,IF(AND(RG23&gt;RO14,RI23&gt;RP14),RP14-RG23,0)))),0)),0)</f>
        <v>　</v>
      </c>
      <c r="RP23" s="857"/>
      <c r="RQ23" s="858"/>
      <c r="RR23" s="856" t="str">
        <f>IFERROR(IF(OR(RF23="日",RF23="祝",RF23=0,RK23=""),"　",MAX(IF(AND(RK23&gt;RU14,RM23&gt;RS14),0,IF(AND(RK23&lt;=RU14,RK23&gt;RR14,RM23&gt;RS14),RU14-RK23,IF(AND(RK23&lt;=RU14,RK23&lt;=RR14,RM23&gt;RS14),RU14-RR14,IF(AND(RK23&gt;RR14,RM23&lt;=RS14),RM23-RK23,IF(AND(RK23&lt;=RR14,RM23&lt;=RS14),RM23-RR14,0))))),0)),0)</f>
        <v>　</v>
      </c>
      <c r="RS23" s="857"/>
      <c r="RT23" s="858"/>
      <c r="RU23" s="856" t="str">
        <f>IFERROR(IF(OR(RF23="日",RF23="祝",RF23=0,RK23=0),"　",MAX(IF(AND(RK23&lt;=RU14,RM23&gt;RV14),RV14-RU14,IF(RM23&lt;=RV14,0,IF(AND(RK23&gt;RU14,RM23&gt;RV14),RV14-RK23,0))),0)),0)</f>
        <v>　</v>
      </c>
      <c r="RV23" s="857"/>
      <c r="RW23" s="858"/>
      <c r="RX23" s="856" t="str">
        <f>IFERROR(IF(OR(RF23="日",RF23="祝",RF23=0,RK23=0),"　",MAX(IF(RK23&gt;RX14,RM23-RK23,IF(RK23&lt;=RX14,RM23-RX14,0)),0)),0)</f>
        <v>　</v>
      </c>
      <c r="RY23" s="857"/>
      <c r="RZ23" s="858"/>
      <c r="SA23" s="962" t="str">
        <f>IFERROR(IF(OR(RF23="日",RF23="祝",RF23=0,RG23=""),"　",MAX(IF(AND(RG23&lt;=SA14,RI23&gt;SB14),SB14-SA14,IF(AND(RG23&gt;SA14,RI23&lt;=SB14),RI23-RG23,IF(AND(RG23&lt;=SA14,RI23&lt;=SB14),RI23-SA14,IF(AND(RG23&gt;SA14,RI23&gt;SB14),SB14-RG23,0)))),0)),0)</f>
        <v>　</v>
      </c>
      <c r="SB23" s="963"/>
      <c r="SC23" s="964"/>
      <c r="SD23" s="962" t="str">
        <f>IFERROR(IF(OR(RF23="日",RF23="祝",RF23=0,RK23=0),"　",MAX(IF(AND(RK23&gt;SG14,RM23&gt;SE14),0,IF(AND(RK23&lt;=SG14,RK23&gt;SD14,RM23&gt;SE14),SG14-RK23,IF(AND(RK23&lt;=SG14,RK23&lt;=SD14,RM23&gt;SE14),SG14-SD14,IF(AND(RK23&gt;SD14,RM23&lt;=SE14),RM23-RK23,IF(AND(RK23&lt;=SD14,RM23&lt;=SE14),RM23-SD14,0))))),0)),0)</f>
        <v>　</v>
      </c>
      <c r="SE23" s="963"/>
      <c r="SF23" s="964"/>
      <c r="SG23" s="962" t="str">
        <f>IFERROR(IF(OR(RF23="日",RF23="祝",RF23=0,RK23=0),"　",MAX(IF(AND(RK23&lt;=SG14,RM23&gt;SH14),SH14-SG14,IF(RM23&lt;=SH14,0,IF(AND(RK23&gt;SG14,RM23&gt;SH14),SH14-RK23,0))),0)),0)</f>
        <v>　</v>
      </c>
      <c r="SH23" s="963"/>
      <c r="SI23" s="964"/>
      <c r="SJ23" s="962" t="str">
        <f t="shared" si="8"/>
        <v>　</v>
      </c>
      <c r="SK23" s="963"/>
      <c r="SL23" s="964"/>
      <c r="SM23" s="859" t="str">
        <f>IF(SP23="×",TIME(0,0,0),IF(SZ4="非常勤",RO23,SA23))</f>
        <v>　</v>
      </c>
      <c r="SN23" s="860"/>
      <c r="SO23" s="861"/>
      <c r="SP23" s="352"/>
      <c r="SQ23" s="859" t="str">
        <f>IF(ST23="×",TIME(0,0,0),IF(SZ4="非常勤",RR23,SD23))</f>
        <v>　</v>
      </c>
      <c r="SR23" s="860"/>
      <c r="SS23" s="861"/>
      <c r="ST23" s="352"/>
      <c r="SU23" s="859" t="str">
        <f>IF(SX23="×",TIME(0,0,0),IF(SZ4="非常勤",RU23,SG23))</f>
        <v>　</v>
      </c>
      <c r="SV23" s="860"/>
      <c r="SW23" s="861"/>
      <c r="SX23" s="352"/>
      <c r="SY23" s="859" t="str">
        <f>IF(TB23="×",TIME(0,0,0),IF(SZ4="非常勤",RX23,SJ23))</f>
        <v>　</v>
      </c>
      <c r="SZ23" s="860"/>
      <c r="TA23" s="861"/>
      <c r="TB23" s="352"/>
      <c r="TC23" s="956"/>
      <c r="TD23" s="956"/>
      <c r="TE23" s="862"/>
      <c r="TF23" s="864"/>
      <c r="TG23" s="863"/>
      <c r="TH23" s="865"/>
      <c r="TI23" s="866"/>
      <c r="TJ23" s="866"/>
      <c r="TK23" s="867"/>
      <c r="TL23" s="377">
        <f>'[3]別表_個別勤務状況（1～20）'!$A$23</f>
        <v>9</v>
      </c>
      <c r="TM23" s="378" t="str">
        <f>'[3]別表_個別勤務状況（1～20）'!$B$23</f>
        <v>火</v>
      </c>
      <c r="TN23" s="854"/>
      <c r="TO23" s="855"/>
      <c r="TP23" s="854"/>
      <c r="TQ23" s="855"/>
      <c r="TR23" s="854"/>
      <c r="TS23" s="855"/>
      <c r="TT23" s="854"/>
      <c r="TU23" s="855"/>
      <c r="TV23" s="856" t="str">
        <f>IFERROR(IF(OR(TM23="日",TM23="祝",TM23=0,TN23=""),"　",MAX(IF(AND(TN23&lt;=TV14,TP23&gt;TW14),TW14-TV14,IF(AND(TN23&gt;TV14,TP23&lt;=TW14),TP23-TN23,IF(AND(TN23&lt;=TV14,TP23&lt;=TW14),TP23-TV14,IF(AND(TN23&gt;TV14,TP23&gt;TW14),TW14-TN23,0)))),0)),0)</f>
        <v>　</v>
      </c>
      <c r="TW23" s="857"/>
      <c r="TX23" s="858"/>
      <c r="TY23" s="856" t="str">
        <f>IFERROR(IF(OR(TM23="日",TM23="祝",TM23=0,TR23=""),"　",MAX(IF(AND(TR23&gt;UB14,TT23&gt;TZ14),0,IF(AND(TR23&lt;=UB14,TR23&gt;TY14,TT23&gt;TZ14),UB14-TR23,IF(AND(TR23&lt;=UB14,TR23&lt;=TY14,TT23&gt;TZ14),UB14-TY14,IF(AND(TR23&gt;TY14,TT23&lt;=TZ14),TT23-TR23,IF(AND(TR23&lt;=TY14,TT23&lt;=TZ14),TT23-TY14,0))))),0)),0)</f>
        <v>　</v>
      </c>
      <c r="TZ23" s="857"/>
      <c r="UA23" s="858"/>
      <c r="UB23" s="856" t="str">
        <f>IFERROR(IF(OR(TM23="日",TM23="祝",TM23=0,TR23=0),"　",MAX(IF(AND(TR23&lt;=UB14,TT23&gt;UC14),UC14-UB14,IF(TT23&lt;=UC14,0,IF(AND(TR23&gt;UB14,TT23&gt;UC14),UC14-TR23,0))),0)),0)</f>
        <v>　</v>
      </c>
      <c r="UC23" s="857"/>
      <c r="UD23" s="858"/>
      <c r="UE23" s="856" t="str">
        <f>IFERROR(IF(OR(TM23="日",TM23="祝",TM23=0,TR23=0),"　",MAX(IF(TR23&gt;UE14,TT23-TR23,IF(TR23&lt;=UE14,TT23-UE14,0)),0)),0)</f>
        <v>　</v>
      </c>
      <c r="UF23" s="857"/>
      <c r="UG23" s="858"/>
      <c r="UH23" s="962" t="str">
        <f>IFERROR(IF(OR(TM23="日",TM23="祝",TM23=0,TN23=""),"　",MAX(IF(AND(TN23&lt;=UH14,TP23&gt;UI14),UI14-UH14,IF(AND(TN23&gt;UH14,TP23&lt;=UI14),TP23-TN23,IF(AND(TN23&lt;=UH14,TP23&lt;=UI14),TP23-UH14,IF(AND(TN23&gt;UH14,TP23&gt;UI14),UI14-TN23,0)))),0)),0)</f>
        <v>　</v>
      </c>
      <c r="UI23" s="963"/>
      <c r="UJ23" s="964"/>
      <c r="UK23" s="962" t="str">
        <f>IFERROR(IF(OR(TM23="日",TM23="祝",TM23=0,TR23=0),"　",MAX(IF(AND(TR23&gt;UN14,TT23&gt;UL14),0,IF(AND(TR23&lt;=UN14,TR23&gt;UK14,TT23&gt;UL14),UN14-TR23,IF(AND(TR23&lt;=UN14,TR23&lt;=UK14,TT23&gt;UL14),UN14-UK14,IF(AND(TR23&gt;UK14,TT23&lt;=UL14),TT23-TR23,IF(AND(TR23&lt;=UK14,TT23&lt;=UL14),TT23-UK14,0))))),0)),0)</f>
        <v>　</v>
      </c>
      <c r="UL23" s="963"/>
      <c r="UM23" s="964"/>
      <c r="UN23" s="962" t="str">
        <f>IFERROR(IF(OR(TM23="日",TM23="祝",TM23=0,TR23=0),"　",MAX(IF(AND(TR23&lt;=UN14,TT23&gt;UO14),UO14-UN14,IF(TT23&lt;=UO14,0,IF(AND(TR23&gt;UN14,TT23&gt;UO14),UO14-TR23,0))),0)),0)</f>
        <v>　</v>
      </c>
      <c r="UO23" s="963"/>
      <c r="UP23" s="964"/>
      <c r="UQ23" s="962" t="str">
        <f t="shared" si="9"/>
        <v>　</v>
      </c>
      <c r="UR23" s="963"/>
      <c r="US23" s="964"/>
      <c r="UT23" s="859" t="str">
        <f>IF(UW23="×",TIME(0,0,0),IF(VG4="非常勤",TV23,UH23))</f>
        <v>　</v>
      </c>
      <c r="UU23" s="860"/>
      <c r="UV23" s="861"/>
      <c r="UW23" s="352"/>
      <c r="UX23" s="859" t="str">
        <f>IF(VA23="×",TIME(0,0,0),IF(VG4="非常勤",TY23,UK23))</f>
        <v>　</v>
      </c>
      <c r="UY23" s="860"/>
      <c r="UZ23" s="861"/>
      <c r="VA23" s="352"/>
      <c r="VB23" s="859" t="str">
        <f>IF(VE23="×",TIME(0,0,0),IF(VG4="非常勤",UB23,UN23))</f>
        <v>　</v>
      </c>
      <c r="VC23" s="860"/>
      <c r="VD23" s="861"/>
      <c r="VE23" s="352"/>
      <c r="VF23" s="859" t="str">
        <f>IF(VI23="×",TIME(0,0,0),IF(VG4="非常勤",UE23,UQ23))</f>
        <v>　</v>
      </c>
      <c r="VG23" s="860"/>
      <c r="VH23" s="861"/>
      <c r="VI23" s="352"/>
      <c r="VJ23" s="956"/>
      <c r="VK23" s="956"/>
      <c r="VL23" s="862"/>
      <c r="VM23" s="864"/>
      <c r="VN23" s="863"/>
      <c r="VO23" s="865"/>
      <c r="VP23" s="866"/>
      <c r="VQ23" s="866"/>
      <c r="VR23" s="867"/>
      <c r="VS23" s="377">
        <f>'[3]別表_個別勤務状況（1～20）'!$A$23</f>
        <v>9</v>
      </c>
      <c r="VT23" s="378" t="str">
        <f>'[3]別表_個別勤務状況（1～20）'!$B$23</f>
        <v>火</v>
      </c>
      <c r="VU23" s="854"/>
      <c r="VV23" s="855"/>
      <c r="VW23" s="854"/>
      <c r="VX23" s="855"/>
      <c r="VY23" s="854"/>
      <c r="VZ23" s="855"/>
      <c r="WA23" s="854"/>
      <c r="WB23" s="855"/>
      <c r="WC23" s="856" t="str">
        <f>IFERROR(IF(OR(VT23="日",VT23="祝",VT23=0,VU23=""),"　",MAX(IF(AND(VU23&lt;=WC14,VW23&gt;WD14),WD14-WC14,IF(AND(VU23&gt;WC14,VW23&lt;=WD14),VW23-VU23,IF(AND(VU23&lt;=WC14,VW23&lt;=WD14),VW23-WC14,IF(AND(VU23&gt;WC14,VW23&gt;WD14),WD14-VU23,0)))),0)),0)</f>
        <v>　</v>
      </c>
      <c r="WD23" s="857"/>
      <c r="WE23" s="858"/>
      <c r="WF23" s="856" t="str">
        <f>IFERROR(IF(OR(VT23="日",VT23="祝",VT23=0,VY23=""),"　",MAX(IF(AND(VY23&gt;WI14,WA23&gt;WG14),0,IF(AND(VY23&lt;=WI14,VY23&gt;WF14,WA23&gt;WG14),WI14-VY23,IF(AND(VY23&lt;=WI14,VY23&lt;=WF14,WA23&gt;WG14),WI14-WF14,IF(AND(VY23&gt;WF14,WA23&lt;=WG14),WA23-VY23,IF(AND(VY23&lt;=WF14,WA23&lt;=WG14),WA23-WF14,0))))),0)),0)</f>
        <v>　</v>
      </c>
      <c r="WG23" s="857"/>
      <c r="WH23" s="858"/>
      <c r="WI23" s="856" t="str">
        <f>IFERROR(IF(OR(VT23="日",VT23="祝",VT23=0,VY23=0),"　",MAX(IF(AND(VY23&lt;=WI14,WA23&gt;WJ14),WJ14-WI14,IF(WA23&lt;=WJ14,0,IF(AND(VY23&gt;WI14,WA23&gt;WJ14),WJ14-VY23,0))),0)),0)</f>
        <v>　</v>
      </c>
      <c r="WJ23" s="857"/>
      <c r="WK23" s="858"/>
      <c r="WL23" s="856" t="str">
        <f>IFERROR(IF(OR(VT23="日",VT23="祝",VT23=0,VY23=0),"　",MAX(IF(VY23&gt;WL14,WA23-VY23,IF(VY23&lt;=WL14,WA23-WL14,0)),0)),0)</f>
        <v>　</v>
      </c>
      <c r="WM23" s="857"/>
      <c r="WN23" s="858"/>
      <c r="WO23" s="962" t="str">
        <f>IFERROR(IF(OR(VT23="日",VT23="祝",VT23=0,VU23=""),"　",MAX(IF(AND(VU23&lt;=WO14,VW23&gt;WP14),WP14-WO14,IF(AND(VU23&gt;WO14,VW23&lt;=WP14),VW23-VU23,IF(AND(VU23&lt;=WO14,VW23&lt;=WP14),VW23-WO14,IF(AND(VU23&gt;WO14,VW23&gt;WP14),WP14-VU23,0)))),0)),0)</f>
        <v>　</v>
      </c>
      <c r="WP23" s="963"/>
      <c r="WQ23" s="964"/>
      <c r="WR23" s="962" t="str">
        <f>IFERROR(IF(OR(VT23="日",VT23="祝",VT23=0,VY23=0),"　",MAX(IF(AND(VY23&gt;WU14,WA23&gt;WS14),0,IF(AND(VY23&lt;=WU14,VY23&gt;WR14,WA23&gt;WS14),WU14-VY23,IF(AND(VY23&lt;=WU14,VY23&lt;=WR14,WA23&gt;WS14),WU14-WR14,IF(AND(VY23&gt;WR14,WA23&lt;=WS14),WA23-VY23,IF(AND(VY23&lt;=WR14,WA23&lt;=WS14),WA23-WR14,0))))),0)),0)</f>
        <v>　</v>
      </c>
      <c r="WS23" s="963"/>
      <c r="WT23" s="964"/>
      <c r="WU23" s="962" t="str">
        <f>IFERROR(IF(OR(VT23="日",VT23="祝",VT23=0,VY23=0),"　",MAX(IF(AND(VY23&lt;=WU14,WA23&gt;WV14),WV14-WU14,IF(WA23&lt;=WV14,0,IF(AND(VY23&gt;WU14,WA23&gt;WV14),WV14-VY23,0))),0)),0)</f>
        <v>　</v>
      </c>
      <c r="WV23" s="963"/>
      <c r="WW23" s="964"/>
      <c r="WX23" s="962" t="str">
        <f t="shared" si="10"/>
        <v>　</v>
      </c>
      <c r="WY23" s="963"/>
      <c r="WZ23" s="964"/>
      <c r="XA23" s="859" t="str">
        <f>IF(XD23="×",TIME(0,0,0),IF(XN4="非常勤",WC23,WO23))</f>
        <v>　</v>
      </c>
      <c r="XB23" s="860"/>
      <c r="XC23" s="861"/>
      <c r="XD23" s="352"/>
      <c r="XE23" s="859" t="str">
        <f>IF(XH23="×",TIME(0,0,0),IF(XN4="非常勤",WF23,WR23))</f>
        <v>　</v>
      </c>
      <c r="XF23" s="860"/>
      <c r="XG23" s="861"/>
      <c r="XH23" s="352"/>
      <c r="XI23" s="859" t="str">
        <f>IF(XL23="×",TIME(0,0,0),IF(XN4="非常勤",WI23,WU23))</f>
        <v>　</v>
      </c>
      <c r="XJ23" s="860"/>
      <c r="XK23" s="861"/>
      <c r="XL23" s="352"/>
      <c r="XM23" s="859" t="str">
        <f>IF(XP23="×",TIME(0,0,0),IF(XN4="非常勤",WL23,WX23))</f>
        <v>　</v>
      </c>
      <c r="XN23" s="860"/>
      <c r="XO23" s="861"/>
      <c r="XP23" s="352"/>
      <c r="XQ23" s="956"/>
      <c r="XR23" s="956"/>
      <c r="XS23" s="862"/>
      <c r="XT23" s="864"/>
      <c r="XU23" s="863"/>
      <c r="XV23" s="865"/>
      <c r="XW23" s="866"/>
      <c r="XX23" s="866"/>
      <c r="XY23" s="867"/>
      <c r="XZ23" s="377">
        <f>'[3]別表_個別勤務状況（1～20）'!$A$23</f>
        <v>9</v>
      </c>
      <c r="YA23" s="378" t="str">
        <f>'[3]別表_個別勤務状況（1～20）'!$B$23</f>
        <v>火</v>
      </c>
      <c r="YB23" s="854"/>
      <c r="YC23" s="855"/>
      <c r="YD23" s="854"/>
      <c r="YE23" s="855"/>
      <c r="YF23" s="854"/>
      <c r="YG23" s="855"/>
      <c r="YH23" s="854"/>
      <c r="YI23" s="855"/>
      <c r="YJ23" s="856" t="str">
        <f>IFERROR(IF(OR(YA23="日",YA23="祝",YA23=0,YB23=""),"　",MAX(IF(AND(YB23&lt;=YJ14,YD23&gt;YK14),YK14-YJ14,IF(AND(YB23&gt;YJ14,YD23&lt;=YK14),YD23-YB23,IF(AND(YB23&lt;=YJ14,YD23&lt;=YK14),YD23-YJ14,IF(AND(YB23&gt;YJ14,YD23&gt;YK14),YK14-YB23,0)))),0)),0)</f>
        <v>　</v>
      </c>
      <c r="YK23" s="857"/>
      <c r="YL23" s="858"/>
      <c r="YM23" s="856" t="str">
        <f>IFERROR(IF(OR(YA23="日",YA23="祝",YA23=0,YF23=""),"　",MAX(IF(AND(YF23&gt;YP14,YH23&gt;YN14),0,IF(AND(YF23&lt;=YP14,YF23&gt;YM14,YH23&gt;YN14),YP14-YF23,IF(AND(YF23&lt;=YP14,YF23&lt;=YM14,YH23&gt;YN14),YP14-YM14,IF(AND(YF23&gt;YM14,YH23&lt;=YN14),YH23-YF23,IF(AND(YF23&lt;=YM14,YH23&lt;=YN14),YH23-YM14,0))))),0)),0)</f>
        <v>　</v>
      </c>
      <c r="YN23" s="857"/>
      <c r="YO23" s="858"/>
      <c r="YP23" s="856" t="str">
        <f>IFERROR(IF(OR(YA23="日",YA23="祝",YA23=0,YF23=0),"　",MAX(IF(AND(YF23&lt;=YP14,YH23&gt;YQ14),YQ14-YP14,IF(YH23&lt;=YQ14,0,IF(AND(YF23&gt;YP14,YH23&gt;YQ14),YQ14-YF23,0))),0)),0)</f>
        <v>　</v>
      </c>
      <c r="YQ23" s="857"/>
      <c r="YR23" s="858"/>
      <c r="YS23" s="856" t="str">
        <f>IFERROR(IF(OR(YA23="日",YA23="祝",YA23=0,YF23=0),"　",MAX(IF(YF23&gt;YS14,YH23-YF23,IF(YF23&lt;=YS14,YH23-YS14,0)),0)),0)</f>
        <v>　</v>
      </c>
      <c r="YT23" s="857"/>
      <c r="YU23" s="858"/>
      <c r="YV23" s="962" t="str">
        <f>IFERROR(IF(OR(YA23="日",YA23="祝",YA23=0,YB23=""),"　",MAX(IF(AND(YB23&lt;=YV14,YD23&gt;YW14),YW14-YV14,IF(AND(YB23&gt;YV14,YD23&lt;=YW14),YD23-YB23,IF(AND(YB23&lt;=YV14,YD23&lt;=YW14),YD23-YV14,IF(AND(YB23&gt;YV14,YD23&gt;YW14),YW14-YB23,0)))),0)),0)</f>
        <v>　</v>
      </c>
      <c r="YW23" s="963"/>
      <c r="YX23" s="964"/>
      <c r="YY23" s="962" t="str">
        <f>IFERROR(IF(OR(YA23="日",YA23="祝",YA23=0,YF23=0),"　",MAX(IF(AND(YF23&gt;ZB14,YH23&gt;YZ14),0,IF(AND(YF23&lt;=ZB14,YF23&gt;YY14,YH23&gt;YZ14),ZB14-YF23,IF(AND(YF23&lt;=ZB14,YF23&lt;=YY14,YH23&gt;YZ14),ZB14-YY14,IF(AND(YF23&gt;YY14,YH23&lt;=YZ14),YH23-YF23,IF(AND(YF23&lt;=YY14,YH23&lt;=YZ14),YH23-YY14,0))))),0)),0)</f>
        <v>　</v>
      </c>
      <c r="YZ23" s="963"/>
      <c r="ZA23" s="964"/>
      <c r="ZB23" s="962" t="str">
        <f>IFERROR(IF(OR(YA23="日",YA23="祝",YA23=0,YF23=0),"　",MAX(IF(AND(YF23&lt;=ZB14,YH23&gt;ZC14),ZC14-ZB14,IF(YH23&lt;=ZC14,0,IF(AND(YF23&gt;ZB14,YH23&gt;ZC14),ZC14-YF23,0))),0)),0)</f>
        <v>　</v>
      </c>
      <c r="ZC23" s="963"/>
      <c r="ZD23" s="964"/>
      <c r="ZE23" s="962" t="str">
        <f t="shared" si="11"/>
        <v>　</v>
      </c>
      <c r="ZF23" s="963"/>
      <c r="ZG23" s="964"/>
      <c r="ZH23" s="859" t="str">
        <f>IF(ZK23="×",TIME(0,0,0),IF(ZU4="非常勤",YJ23,YV23))</f>
        <v>　</v>
      </c>
      <c r="ZI23" s="860"/>
      <c r="ZJ23" s="861"/>
      <c r="ZK23" s="352"/>
      <c r="ZL23" s="859" t="str">
        <f>IF(ZO23="×",TIME(0,0,0),IF(ZU4="非常勤",YM23,YY23))</f>
        <v>　</v>
      </c>
      <c r="ZM23" s="860"/>
      <c r="ZN23" s="861"/>
      <c r="ZO23" s="352"/>
      <c r="ZP23" s="859" t="str">
        <f>IF(ZS23="×",TIME(0,0,0),IF(ZU4="非常勤",YP23,ZB23))</f>
        <v>　</v>
      </c>
      <c r="ZQ23" s="860"/>
      <c r="ZR23" s="861"/>
      <c r="ZS23" s="352"/>
      <c r="ZT23" s="859" t="str">
        <f>IF(ZW23="×",TIME(0,0,0),IF(ZU4="非常勤",YS23,ZE23))</f>
        <v>　</v>
      </c>
      <c r="ZU23" s="860"/>
      <c r="ZV23" s="861"/>
      <c r="ZW23" s="352"/>
      <c r="ZX23" s="956"/>
      <c r="ZY23" s="956"/>
      <c r="ZZ23" s="862"/>
      <c r="AAA23" s="864"/>
      <c r="AAB23" s="863"/>
      <c r="AAC23" s="865"/>
      <c r="AAD23" s="866"/>
      <c r="AAE23" s="866"/>
      <c r="AAF23" s="867"/>
      <c r="AAG23" s="377">
        <f>'[3]別表_個別勤務状況（1～20）'!$A$23</f>
        <v>9</v>
      </c>
      <c r="AAH23" s="378" t="str">
        <f>'[3]別表_個別勤務状況（1～20）'!$B$23</f>
        <v>火</v>
      </c>
      <c r="AAI23" s="854"/>
      <c r="AAJ23" s="855"/>
      <c r="AAK23" s="854"/>
      <c r="AAL23" s="855"/>
      <c r="AAM23" s="854"/>
      <c r="AAN23" s="855"/>
      <c r="AAO23" s="854"/>
      <c r="AAP23" s="855"/>
      <c r="AAQ23" s="856" t="str">
        <f>IFERROR(IF(OR(AAH23="日",AAH23="祝",AAH23=0,AAI23=""),"　",MAX(IF(AND(AAI23&lt;=AAQ14,AAK23&gt;AAR14),AAR14-AAQ14,IF(AND(AAI23&gt;AAQ14,AAK23&lt;=AAR14),AAK23-AAI23,IF(AND(AAI23&lt;=AAQ14,AAK23&lt;=AAR14),AAK23-AAQ14,IF(AND(AAI23&gt;AAQ14,AAK23&gt;AAR14),AAR14-AAI23,0)))),0)),0)</f>
        <v>　</v>
      </c>
      <c r="AAR23" s="857"/>
      <c r="AAS23" s="858"/>
      <c r="AAT23" s="856" t="str">
        <f>IFERROR(IF(OR(AAH23="日",AAH23="祝",AAH23=0,AAM23=""),"　",MAX(IF(AND(AAM23&gt;AAW14,AAO23&gt;AAU14),0,IF(AND(AAM23&lt;=AAW14,AAM23&gt;AAT14,AAO23&gt;AAU14),AAW14-AAM23,IF(AND(AAM23&lt;=AAW14,AAM23&lt;=AAT14,AAO23&gt;AAU14),AAW14-AAT14,IF(AND(AAM23&gt;AAT14,AAO23&lt;=AAU14),AAO23-AAM23,IF(AND(AAM23&lt;=AAT14,AAO23&lt;=AAU14),AAO23-AAT14,0))))),0)),0)</f>
        <v>　</v>
      </c>
      <c r="AAU23" s="857"/>
      <c r="AAV23" s="858"/>
      <c r="AAW23" s="856" t="str">
        <f>IFERROR(IF(OR(AAH23="日",AAH23="祝",AAH23=0,AAM23=0),"　",MAX(IF(AND(AAM23&lt;=AAW14,AAO23&gt;AAX14),AAX14-AAW14,IF(AAO23&lt;=AAX14,0,IF(AND(AAM23&gt;AAW14,AAO23&gt;AAX14),AAX14-AAM23,0))),0)),0)</f>
        <v>　</v>
      </c>
      <c r="AAX23" s="857"/>
      <c r="AAY23" s="858"/>
      <c r="AAZ23" s="856" t="str">
        <f>IFERROR(IF(OR(AAH23="日",AAH23="祝",AAH23=0,AAM23=0),"　",MAX(IF(AAM23&gt;AAZ14,AAO23-AAM23,IF(AAM23&lt;=AAZ14,AAO23-AAZ14,0)),0)),0)</f>
        <v>　</v>
      </c>
      <c r="ABA23" s="857"/>
      <c r="ABB23" s="858"/>
      <c r="ABC23" s="962" t="str">
        <f>IFERROR(IF(OR(AAH23="日",AAH23="祝",AAH23=0,AAI23=""),"　",MAX(IF(AND(AAI23&lt;=ABC14,AAK23&gt;ABD14),ABD14-ABC14,IF(AND(AAI23&gt;ABC14,AAK23&lt;=ABD14),AAK23-AAI23,IF(AND(AAI23&lt;=ABC14,AAK23&lt;=ABD14),AAK23-ABC14,IF(AND(AAI23&gt;ABC14,AAK23&gt;ABD14),ABD14-AAI23,0)))),0)),0)</f>
        <v>　</v>
      </c>
      <c r="ABD23" s="963"/>
      <c r="ABE23" s="964"/>
      <c r="ABF23" s="962" t="str">
        <f>IFERROR(IF(OR(AAH23="日",AAH23="祝",AAH23=0,AAM23=0),"　",MAX(IF(AND(AAM23&gt;ABI14,AAO23&gt;ABG14),0,IF(AND(AAM23&lt;=ABI14,AAM23&gt;ABF14,AAO23&gt;ABG14),ABI14-AAM23,IF(AND(AAM23&lt;=ABI14,AAM23&lt;=ABF14,AAO23&gt;ABG14),ABI14-ABF14,IF(AND(AAM23&gt;ABF14,AAO23&lt;=ABG14),AAO23-AAM23,IF(AND(AAM23&lt;=ABF14,AAO23&lt;=ABG14),AAO23-ABF14,0))))),0)),0)</f>
        <v>　</v>
      </c>
      <c r="ABG23" s="963"/>
      <c r="ABH23" s="964"/>
      <c r="ABI23" s="962" t="str">
        <f>IFERROR(IF(OR(AAH23="日",AAH23="祝",AAH23=0,AAM23=0),"　",MAX(IF(AND(AAM23&lt;=ABI14,AAO23&gt;ABJ14),ABJ14-ABI14,IF(AAO23&lt;=ABJ14,0,IF(AND(AAM23&gt;ABI14,AAO23&gt;ABJ14),ABJ14-AAM23,0))),0)),0)</f>
        <v>　</v>
      </c>
      <c r="ABJ23" s="963"/>
      <c r="ABK23" s="964"/>
      <c r="ABL23" s="962" t="str">
        <f t="shared" si="12"/>
        <v>　</v>
      </c>
      <c r="ABM23" s="963"/>
      <c r="ABN23" s="964"/>
      <c r="ABO23" s="859" t="str">
        <f>IF(ABR23="×",TIME(0,0,0),IF(ACB4="非常勤",AAQ23,ABC23))</f>
        <v>　</v>
      </c>
      <c r="ABP23" s="860"/>
      <c r="ABQ23" s="861"/>
      <c r="ABR23" s="352"/>
      <c r="ABS23" s="859" t="str">
        <f>IF(ABV23="×",TIME(0,0,0),IF(ACB4="非常勤",AAT23,ABF23))</f>
        <v>　</v>
      </c>
      <c r="ABT23" s="860"/>
      <c r="ABU23" s="861"/>
      <c r="ABV23" s="352"/>
      <c r="ABW23" s="859" t="str">
        <f>IF(ABZ23="×",TIME(0,0,0),IF(ACB4="非常勤",AAW23,ABI23))</f>
        <v>　</v>
      </c>
      <c r="ABX23" s="860"/>
      <c r="ABY23" s="861"/>
      <c r="ABZ23" s="352"/>
      <c r="ACA23" s="859" t="str">
        <f>IF(ACD23="×",TIME(0,0,0),IF(ACB4="非常勤",AAZ23,ABL23))</f>
        <v>　</v>
      </c>
      <c r="ACB23" s="860"/>
      <c r="ACC23" s="861"/>
      <c r="ACD23" s="352"/>
      <c r="ACE23" s="956"/>
      <c r="ACF23" s="956"/>
      <c r="ACG23" s="862"/>
      <c r="ACH23" s="864"/>
      <c r="ACI23" s="863"/>
      <c r="ACJ23" s="865"/>
      <c r="ACK23" s="866"/>
      <c r="ACL23" s="866"/>
      <c r="ACM23" s="867"/>
      <c r="ACN23" s="377">
        <f>'[3]別表_個別勤務状況（1～20）'!$A$23</f>
        <v>9</v>
      </c>
      <c r="ACO23" s="378" t="str">
        <f>'[3]別表_個別勤務状況（1～20）'!$B$23</f>
        <v>火</v>
      </c>
      <c r="ACP23" s="854"/>
      <c r="ACQ23" s="855"/>
      <c r="ACR23" s="854"/>
      <c r="ACS23" s="855"/>
      <c r="ACT23" s="854"/>
      <c r="ACU23" s="855"/>
      <c r="ACV23" s="854"/>
      <c r="ACW23" s="855"/>
      <c r="ACX23" s="856" t="str">
        <f>IFERROR(IF(OR(ACO23="日",ACO23="祝",ACO23=0,ACP23=""),"　",MAX(IF(AND(ACP23&lt;=ACX14,ACR23&gt;ACY14),ACY14-ACX14,IF(AND(ACP23&gt;ACX14,ACR23&lt;=ACY14),ACR23-ACP23,IF(AND(ACP23&lt;=ACX14,ACR23&lt;=ACY14),ACR23-ACX14,IF(AND(ACP23&gt;ACX14,ACR23&gt;ACY14),ACY14-ACP23,0)))),0)),0)</f>
        <v>　</v>
      </c>
      <c r="ACY23" s="857"/>
      <c r="ACZ23" s="858"/>
      <c r="ADA23" s="856" t="str">
        <f>IFERROR(IF(OR(ACO23="日",ACO23="祝",ACO23=0,ACT23=""),"　",MAX(IF(AND(ACT23&gt;ADD14,ACV23&gt;ADB14),0,IF(AND(ACT23&lt;=ADD14,ACT23&gt;ADA14,ACV23&gt;ADB14),ADD14-ACT23,IF(AND(ACT23&lt;=ADD14,ACT23&lt;=ADA14,ACV23&gt;ADB14),ADD14-ADA14,IF(AND(ACT23&gt;ADA14,ACV23&lt;=ADB14),ACV23-ACT23,IF(AND(ACT23&lt;=ADA14,ACV23&lt;=ADB14),ACV23-ADA14,0))))),0)),0)</f>
        <v>　</v>
      </c>
      <c r="ADB23" s="857"/>
      <c r="ADC23" s="858"/>
      <c r="ADD23" s="856" t="str">
        <f>IFERROR(IF(OR(ACO23="日",ACO23="祝",ACO23=0,ACT23=0),"　",MAX(IF(AND(ACT23&lt;=ADD14,ACV23&gt;ADE14),ADE14-ADD14,IF(ACV23&lt;=ADE14,0,IF(AND(ACT23&gt;ADD14,ACV23&gt;ADE14),ADE14-ACT23,0))),0)),0)</f>
        <v>　</v>
      </c>
      <c r="ADE23" s="857"/>
      <c r="ADF23" s="858"/>
      <c r="ADG23" s="856" t="str">
        <f>IFERROR(IF(OR(ACO23="日",ACO23="祝",ACO23=0,ACT23=0),"　",MAX(IF(ACT23&gt;ADG14,ACV23-ACT23,IF(ACT23&lt;=ADG14,ACV23-ADG14,0)),0)),0)</f>
        <v>　</v>
      </c>
      <c r="ADH23" s="857"/>
      <c r="ADI23" s="858"/>
      <c r="ADJ23" s="962" t="str">
        <f>IFERROR(IF(OR(ACO23="日",ACO23="祝",ACO23=0,ACP23=""),"　",MAX(IF(AND(ACP23&lt;=ADJ14,ACR23&gt;ADK14),ADK14-ADJ14,IF(AND(ACP23&gt;ADJ14,ACR23&lt;=ADK14),ACR23-ACP23,IF(AND(ACP23&lt;=ADJ14,ACR23&lt;=ADK14),ACR23-ADJ14,IF(AND(ACP23&gt;ADJ14,ACR23&gt;ADK14),ADK14-ACP23,0)))),0)),0)</f>
        <v>　</v>
      </c>
      <c r="ADK23" s="963"/>
      <c r="ADL23" s="964"/>
      <c r="ADM23" s="962" t="str">
        <f>IFERROR(IF(OR(ACO23="日",ACO23="祝",ACO23=0,ACT23=0),"　",MAX(IF(AND(ACT23&gt;ADP14,ACV23&gt;ADN14),0,IF(AND(ACT23&lt;=ADP14,ACT23&gt;ADM14,ACV23&gt;ADN14),ADP14-ACT23,IF(AND(ACT23&lt;=ADP14,ACT23&lt;=ADM14,ACV23&gt;ADN14),ADP14-ADM14,IF(AND(ACT23&gt;ADM14,ACV23&lt;=ADN14),ACV23-ACT23,IF(AND(ACT23&lt;=ADM14,ACV23&lt;=ADN14),ACV23-ADM14,0))))),0)),0)</f>
        <v>　</v>
      </c>
      <c r="ADN23" s="963"/>
      <c r="ADO23" s="964"/>
      <c r="ADP23" s="962" t="str">
        <f>IFERROR(IF(OR(ACO23="日",ACO23="祝",ACO23=0,ACT23=0),"　",MAX(IF(AND(ACT23&lt;=ADP14,ACV23&gt;ADQ14),ADQ14-ADP14,IF(ACV23&lt;=ADQ14,0,IF(AND(ACT23&gt;ADP14,ACV23&gt;ADQ14),ADQ14-ACT23,0))),0)),0)</f>
        <v>　</v>
      </c>
      <c r="ADQ23" s="963"/>
      <c r="ADR23" s="964"/>
      <c r="ADS23" s="962" t="str">
        <f t="shared" si="13"/>
        <v>　</v>
      </c>
      <c r="ADT23" s="963"/>
      <c r="ADU23" s="964"/>
      <c r="ADV23" s="859" t="str">
        <f>IF(ADY23="×",TIME(0,0,0),IF(AEI4="非常勤",ACX23,ADJ23))</f>
        <v>　</v>
      </c>
      <c r="ADW23" s="860"/>
      <c r="ADX23" s="861"/>
      <c r="ADY23" s="352"/>
      <c r="ADZ23" s="859" t="str">
        <f>IF(AEC23="×",TIME(0,0,0),IF(AEI4="非常勤",ADA23,ADM23))</f>
        <v>　</v>
      </c>
      <c r="AEA23" s="860"/>
      <c r="AEB23" s="861"/>
      <c r="AEC23" s="352"/>
      <c r="AED23" s="859" t="str">
        <f>IF(AEG23="×",TIME(0,0,0),IF(AEI4="非常勤",ADD23,ADP23))</f>
        <v>　</v>
      </c>
      <c r="AEE23" s="860"/>
      <c r="AEF23" s="861"/>
      <c r="AEG23" s="352"/>
      <c r="AEH23" s="859" t="str">
        <f>IF(AEK23="×",TIME(0,0,0),IF(AEI4="非常勤",ADG23,ADS23))</f>
        <v>　</v>
      </c>
      <c r="AEI23" s="860"/>
      <c r="AEJ23" s="861"/>
      <c r="AEK23" s="352"/>
      <c r="AEL23" s="956"/>
      <c r="AEM23" s="956"/>
      <c r="AEN23" s="862"/>
      <c r="AEO23" s="864"/>
      <c r="AEP23" s="863"/>
      <c r="AEQ23" s="865"/>
      <c r="AER23" s="866"/>
      <c r="AES23" s="866"/>
      <c r="AET23" s="867"/>
      <c r="AEU23" s="377">
        <f>'[3]別表_個別勤務状況（1～20）'!$A$23</f>
        <v>9</v>
      </c>
      <c r="AEV23" s="378" t="str">
        <f>'[3]別表_個別勤務状況（1～20）'!$B$23</f>
        <v>火</v>
      </c>
      <c r="AEW23" s="854"/>
      <c r="AEX23" s="855"/>
      <c r="AEY23" s="854"/>
      <c r="AEZ23" s="855"/>
      <c r="AFA23" s="854"/>
      <c r="AFB23" s="855"/>
      <c r="AFC23" s="854"/>
      <c r="AFD23" s="855"/>
      <c r="AFE23" s="856" t="str">
        <f>IFERROR(IF(OR(AEV23="日",AEV23="祝",AEV23=0,AEW23=""),"　",MAX(IF(AND(AEW23&lt;=AFE14,AEY23&gt;AFF14),AFF14-AFE14,IF(AND(AEW23&gt;AFE14,AEY23&lt;=AFF14),AEY23-AEW23,IF(AND(AEW23&lt;=AFE14,AEY23&lt;=AFF14),AEY23-AFE14,IF(AND(AEW23&gt;AFE14,AEY23&gt;AFF14),AFF14-AEW23,0)))),0)),0)</f>
        <v>　</v>
      </c>
      <c r="AFF23" s="857"/>
      <c r="AFG23" s="858"/>
      <c r="AFH23" s="856" t="str">
        <f>IFERROR(IF(OR(AEV23="日",AEV23="祝",AEV23=0,AFA23=""),"　",MAX(IF(AND(AFA23&gt;AFK14,AFC23&gt;AFI14),0,IF(AND(AFA23&lt;=AFK14,AFA23&gt;AFH14,AFC23&gt;AFI14),AFK14-AFA23,IF(AND(AFA23&lt;=AFK14,AFA23&lt;=AFH14,AFC23&gt;AFI14),AFK14-AFH14,IF(AND(AFA23&gt;AFH14,AFC23&lt;=AFI14),AFC23-AFA23,IF(AND(AFA23&lt;=AFH14,AFC23&lt;=AFI14),AFC23-AFH14,0))))),0)),0)</f>
        <v>　</v>
      </c>
      <c r="AFI23" s="857"/>
      <c r="AFJ23" s="858"/>
      <c r="AFK23" s="856" t="str">
        <f>IFERROR(IF(OR(AEV23="日",AEV23="祝",AEV23=0,AFA23=0),"　",MAX(IF(AND(AFA23&lt;=AFK14,AFC23&gt;AFL14),AFL14-AFK14,IF(AFC23&lt;=AFL14,0,IF(AND(AFA23&gt;AFK14,AFC23&gt;AFL14),AFL14-AFA23,0))),0)),0)</f>
        <v>　</v>
      </c>
      <c r="AFL23" s="857"/>
      <c r="AFM23" s="858"/>
      <c r="AFN23" s="856" t="str">
        <f>IFERROR(IF(OR(AEV23="日",AEV23="祝",AEV23=0,AFA23=0),"　",MAX(IF(AFA23&gt;AFN14,AFC23-AFA23,IF(AFA23&lt;=AFN14,AFC23-AFN14,0)),0)),0)</f>
        <v>　</v>
      </c>
      <c r="AFO23" s="857"/>
      <c r="AFP23" s="858"/>
      <c r="AFQ23" s="962" t="str">
        <f>IFERROR(IF(OR(AEV23="日",AEV23="祝",AEV23=0,AEW23=""),"　",MAX(IF(AND(AEW23&lt;=AFQ14,AEY23&gt;AFR14),AFR14-AFQ14,IF(AND(AEW23&gt;AFQ14,AEY23&lt;=AFR14),AEY23-AEW23,IF(AND(AEW23&lt;=AFQ14,AEY23&lt;=AFR14),AEY23-AFQ14,IF(AND(AEW23&gt;AFQ14,AEY23&gt;AFR14),AFR14-AEW23,0)))),0)),0)</f>
        <v>　</v>
      </c>
      <c r="AFR23" s="963"/>
      <c r="AFS23" s="964"/>
      <c r="AFT23" s="962" t="str">
        <f>IFERROR(IF(OR(AEV23="日",AEV23="祝",AEV23=0,AFA23=0),"　",MAX(IF(AND(AFA23&gt;AFW14,AFC23&gt;AFU14),0,IF(AND(AFA23&lt;=AFW14,AFA23&gt;AFT14,AFC23&gt;AFU14),AFW14-AFA23,IF(AND(AFA23&lt;=AFW14,AFA23&lt;=AFT14,AFC23&gt;AFU14),AFW14-AFT14,IF(AND(AFA23&gt;AFT14,AFC23&lt;=AFU14),AFC23-AFA23,IF(AND(AFA23&lt;=AFT14,AFC23&lt;=AFU14),AFC23-AFT14,0))))),0)),0)</f>
        <v>　</v>
      </c>
      <c r="AFU23" s="963"/>
      <c r="AFV23" s="964"/>
      <c r="AFW23" s="962" t="str">
        <f>IFERROR(IF(OR(AEV23="日",AEV23="祝",AEV23=0,AFA23=0),"　",MAX(IF(AND(AFA23&lt;=AFW14,AFC23&gt;AFX14),AFX14-AFW14,IF(AFC23&lt;=AFX14,0,IF(AND(AFA23&gt;AFW14,AFC23&gt;AFX14),AFX14-AFA23,0))),0)),0)</f>
        <v>　</v>
      </c>
      <c r="AFX23" s="963"/>
      <c r="AFY23" s="964"/>
      <c r="AFZ23" s="962" t="str">
        <f t="shared" si="14"/>
        <v>　</v>
      </c>
      <c r="AGA23" s="963"/>
      <c r="AGB23" s="964"/>
      <c r="AGC23" s="859" t="str">
        <f>IF(AGF23="×",TIME(0,0,0),IF(AGP4="非常勤",AFE23,AFQ23))</f>
        <v>　</v>
      </c>
      <c r="AGD23" s="860"/>
      <c r="AGE23" s="861"/>
      <c r="AGF23" s="352"/>
      <c r="AGG23" s="859" t="str">
        <f>IF(AGJ23="×",TIME(0,0,0),IF(AGP4="非常勤",AFH23,AFT23))</f>
        <v>　</v>
      </c>
      <c r="AGH23" s="860"/>
      <c r="AGI23" s="861"/>
      <c r="AGJ23" s="352"/>
      <c r="AGK23" s="859" t="str">
        <f>IF(AGN23="×",TIME(0,0,0),IF(AGP4="非常勤",AFK23,AFW23))</f>
        <v>　</v>
      </c>
      <c r="AGL23" s="860"/>
      <c r="AGM23" s="861"/>
      <c r="AGN23" s="352"/>
      <c r="AGO23" s="859" t="str">
        <f>IF(AGR23="×",TIME(0,0,0),IF(AGP4="非常勤",AFN23,AFZ23))</f>
        <v>　</v>
      </c>
      <c r="AGP23" s="860"/>
      <c r="AGQ23" s="861"/>
      <c r="AGR23" s="352"/>
      <c r="AGS23" s="956"/>
      <c r="AGT23" s="956"/>
      <c r="AGU23" s="862"/>
      <c r="AGV23" s="864"/>
      <c r="AGW23" s="863"/>
      <c r="AGX23" s="865"/>
      <c r="AGY23" s="866"/>
      <c r="AGZ23" s="866"/>
      <c r="AHA23" s="867"/>
      <c r="AHB23" s="377">
        <f>'[3]別表_個別勤務状況（1～20）'!$A$23</f>
        <v>9</v>
      </c>
      <c r="AHC23" s="378" t="str">
        <f>'[3]別表_個別勤務状況（1～20）'!$B$23</f>
        <v>火</v>
      </c>
      <c r="AHD23" s="854"/>
      <c r="AHE23" s="855"/>
      <c r="AHF23" s="854"/>
      <c r="AHG23" s="855"/>
      <c r="AHH23" s="854"/>
      <c r="AHI23" s="855"/>
      <c r="AHJ23" s="854"/>
      <c r="AHK23" s="855"/>
      <c r="AHL23" s="856" t="str">
        <f>IFERROR(IF(OR(AHC23="日",AHC23="祝",AHC23=0,AHD23=""),"　",MAX(IF(AND(AHD23&lt;=AHL14,AHF23&gt;AHM14),AHM14-AHL14,IF(AND(AHD23&gt;AHL14,AHF23&lt;=AHM14),AHF23-AHD23,IF(AND(AHD23&lt;=AHL14,AHF23&lt;=AHM14),AHF23-AHL14,IF(AND(AHD23&gt;AHL14,AHF23&gt;AHM14),AHM14-AHD23,0)))),0)),0)</f>
        <v>　</v>
      </c>
      <c r="AHM23" s="857"/>
      <c r="AHN23" s="858"/>
      <c r="AHO23" s="856" t="str">
        <f>IFERROR(IF(OR(AHC23="日",AHC23="祝",AHC23=0,AHH23=""),"　",MAX(IF(AND(AHH23&gt;AHR14,AHJ23&gt;AHP14),0,IF(AND(AHH23&lt;=AHR14,AHH23&gt;AHO14,AHJ23&gt;AHP14),AHR14-AHH23,IF(AND(AHH23&lt;=AHR14,AHH23&lt;=AHO14,AHJ23&gt;AHP14),AHR14-AHO14,IF(AND(AHH23&gt;AHO14,AHJ23&lt;=AHP14),AHJ23-AHH23,IF(AND(AHH23&lt;=AHO14,AHJ23&lt;=AHP14),AHJ23-AHO14,0))))),0)),0)</f>
        <v>　</v>
      </c>
      <c r="AHP23" s="857"/>
      <c r="AHQ23" s="858"/>
      <c r="AHR23" s="856" t="str">
        <f>IFERROR(IF(OR(AHC23="日",AHC23="祝",AHC23=0,AHH23=0),"　",MAX(IF(AND(AHH23&lt;=AHR14,AHJ23&gt;AHS14),AHS14-AHR14,IF(AHJ23&lt;=AHS14,0,IF(AND(AHH23&gt;AHR14,AHJ23&gt;AHS14),AHS14-AHH23,0))),0)),0)</f>
        <v>　</v>
      </c>
      <c r="AHS23" s="857"/>
      <c r="AHT23" s="858"/>
      <c r="AHU23" s="856" t="str">
        <f>IFERROR(IF(OR(AHC23="日",AHC23="祝",AHC23=0,AHH23=0),"　",MAX(IF(AHH23&gt;AHU14,AHJ23-AHH23,IF(AHH23&lt;=AHU14,AHJ23-AHU14,0)),0)),0)</f>
        <v>　</v>
      </c>
      <c r="AHV23" s="857"/>
      <c r="AHW23" s="858"/>
      <c r="AHX23" s="962" t="str">
        <f>IFERROR(IF(OR(AHC23="日",AHC23="祝",AHC23=0,AHD23=""),"　",MAX(IF(AND(AHD23&lt;=AHX14,AHF23&gt;AHY14),AHY14-AHX14,IF(AND(AHD23&gt;AHX14,AHF23&lt;=AHY14),AHF23-AHD23,IF(AND(AHD23&lt;=AHX14,AHF23&lt;=AHY14),AHF23-AHX14,IF(AND(AHD23&gt;AHX14,AHF23&gt;AHY14),AHY14-AHD23,0)))),0)),0)</f>
        <v>　</v>
      </c>
      <c r="AHY23" s="963"/>
      <c r="AHZ23" s="964"/>
      <c r="AIA23" s="962" t="str">
        <f>IFERROR(IF(OR(AHC23="日",AHC23="祝",AHC23=0,AHH23=0),"　",MAX(IF(AND(AHH23&gt;AID14,AHJ23&gt;AIB14),0,IF(AND(AHH23&lt;=AID14,AHH23&gt;AIA14,AHJ23&gt;AIB14),AID14-AHH23,IF(AND(AHH23&lt;=AID14,AHH23&lt;=AIA14,AHJ23&gt;AIB14),AID14-AIA14,IF(AND(AHH23&gt;AIA14,AHJ23&lt;=AIB14),AHJ23-AHH23,IF(AND(AHH23&lt;=AIA14,AHJ23&lt;=AIB14),AHJ23-AIA14,0))))),0)),0)</f>
        <v>　</v>
      </c>
      <c r="AIB23" s="963"/>
      <c r="AIC23" s="964"/>
      <c r="AID23" s="962" t="str">
        <f>IFERROR(IF(OR(AHC23="日",AHC23="祝",AHC23=0,AHH23=0),"　",MAX(IF(AND(AHH23&lt;=AID14,AHJ23&gt;AIE14),AIE14-AID14,IF(AHJ23&lt;=AIE14,0,IF(AND(AHH23&gt;AID14,AHJ23&gt;AIE14),AIE14-AHH23,0))),0)),0)</f>
        <v>　</v>
      </c>
      <c r="AIE23" s="963"/>
      <c r="AIF23" s="964"/>
      <c r="AIG23" s="962" t="str">
        <f t="shared" si="15"/>
        <v>　</v>
      </c>
      <c r="AIH23" s="963"/>
      <c r="AII23" s="964"/>
      <c r="AIJ23" s="859" t="str">
        <f>IF(AIM23="×",TIME(0,0,0),IF(AIW4="非常勤",AHL23,AHX23))</f>
        <v>　</v>
      </c>
      <c r="AIK23" s="860"/>
      <c r="AIL23" s="861"/>
      <c r="AIM23" s="352"/>
      <c r="AIN23" s="859" t="str">
        <f>IF(AIQ23="×",TIME(0,0,0),IF(AIW4="非常勤",AHO23,AIA23))</f>
        <v>　</v>
      </c>
      <c r="AIO23" s="860"/>
      <c r="AIP23" s="861"/>
      <c r="AIQ23" s="352"/>
      <c r="AIR23" s="859" t="str">
        <f>IF(AIU23="×",TIME(0,0,0),IF(AIW4="非常勤",AHR23,AID23))</f>
        <v>　</v>
      </c>
      <c r="AIS23" s="860"/>
      <c r="AIT23" s="861"/>
      <c r="AIU23" s="352"/>
      <c r="AIV23" s="859" t="str">
        <f>IF(AIY23="×",TIME(0,0,0),IF(AIW4="非常勤",AHU23,AIG23))</f>
        <v>　</v>
      </c>
      <c r="AIW23" s="860"/>
      <c r="AIX23" s="861"/>
      <c r="AIY23" s="352"/>
      <c r="AIZ23" s="956"/>
      <c r="AJA23" s="956"/>
      <c r="AJB23" s="862"/>
      <c r="AJC23" s="864"/>
      <c r="AJD23" s="863"/>
      <c r="AJE23" s="865"/>
      <c r="AJF23" s="866"/>
      <c r="AJG23" s="866"/>
      <c r="AJH23" s="867"/>
      <c r="AJI23" s="377">
        <f>'[3]別表_個別勤務状況（1～20）'!$A$23</f>
        <v>9</v>
      </c>
      <c r="AJJ23" s="378" t="str">
        <f>'[3]別表_個別勤務状況（1～20）'!$B$23</f>
        <v>火</v>
      </c>
      <c r="AJK23" s="854"/>
      <c r="AJL23" s="855"/>
      <c r="AJM23" s="854"/>
      <c r="AJN23" s="855"/>
      <c r="AJO23" s="854"/>
      <c r="AJP23" s="855"/>
      <c r="AJQ23" s="854"/>
      <c r="AJR23" s="855"/>
      <c r="AJS23" s="856" t="str">
        <f>IFERROR(IF(OR(AJJ23="日",AJJ23="祝",AJJ23=0,AJK23=""),"　",MAX(IF(AND(AJK23&lt;=AJS14,AJM23&gt;AJT14),AJT14-AJS14,IF(AND(AJK23&gt;AJS14,AJM23&lt;=AJT14),AJM23-AJK23,IF(AND(AJK23&lt;=AJS14,AJM23&lt;=AJT14),AJM23-AJS14,IF(AND(AJK23&gt;AJS14,AJM23&gt;AJT14),AJT14-AJK23,0)))),0)),0)</f>
        <v>　</v>
      </c>
      <c r="AJT23" s="857"/>
      <c r="AJU23" s="858"/>
      <c r="AJV23" s="856" t="str">
        <f>IFERROR(IF(OR(AJJ23="日",AJJ23="祝",AJJ23=0,AJO23=""),"　",MAX(IF(AND(AJO23&gt;AJY14,AJQ23&gt;AJW14),0,IF(AND(AJO23&lt;=AJY14,AJO23&gt;AJV14,AJQ23&gt;AJW14),AJY14-AJO23,IF(AND(AJO23&lt;=AJY14,AJO23&lt;=AJV14,AJQ23&gt;AJW14),AJY14-AJV14,IF(AND(AJO23&gt;AJV14,AJQ23&lt;=AJW14),AJQ23-AJO23,IF(AND(AJO23&lt;=AJV14,AJQ23&lt;=AJW14),AJQ23-AJV14,0))))),0)),0)</f>
        <v>　</v>
      </c>
      <c r="AJW23" s="857"/>
      <c r="AJX23" s="858"/>
      <c r="AJY23" s="856" t="str">
        <f>IFERROR(IF(OR(AJJ23="日",AJJ23="祝",AJJ23=0,AJO23=0),"　",MAX(IF(AND(AJO23&lt;=AJY14,AJQ23&gt;AJZ14),AJZ14-AJY14,IF(AJQ23&lt;=AJZ14,0,IF(AND(AJO23&gt;AJY14,AJQ23&gt;AJZ14),AJZ14-AJO23,0))),0)),0)</f>
        <v>　</v>
      </c>
      <c r="AJZ23" s="857"/>
      <c r="AKA23" s="858"/>
      <c r="AKB23" s="856" t="str">
        <f>IFERROR(IF(OR(AJJ23="日",AJJ23="祝",AJJ23=0,AJO23=0),"　",MAX(IF(AJO23&gt;AKB14,AJQ23-AJO23,IF(AJO23&lt;=AKB14,AJQ23-AKB14,0)),0)),0)</f>
        <v>　</v>
      </c>
      <c r="AKC23" s="857"/>
      <c r="AKD23" s="858"/>
      <c r="AKE23" s="962" t="str">
        <f>IFERROR(IF(OR(AJJ23="日",AJJ23="祝",AJJ23=0,AJK23=""),"　",MAX(IF(AND(AJK23&lt;=AKE14,AJM23&gt;AKF14),AKF14-AKE14,IF(AND(AJK23&gt;AKE14,AJM23&lt;=AKF14),AJM23-AJK23,IF(AND(AJK23&lt;=AKE14,AJM23&lt;=AKF14),AJM23-AKE14,IF(AND(AJK23&gt;AKE14,AJM23&gt;AKF14),AKF14-AJK23,0)))),0)),0)</f>
        <v>　</v>
      </c>
      <c r="AKF23" s="963"/>
      <c r="AKG23" s="964"/>
      <c r="AKH23" s="962" t="str">
        <f>IFERROR(IF(OR(AJJ23="日",AJJ23="祝",AJJ23=0,AJO23=0),"　",MAX(IF(AND(AJO23&gt;AKK14,AJQ23&gt;AKI14),0,IF(AND(AJO23&lt;=AKK14,AJO23&gt;AKH14,AJQ23&gt;AKI14),AKK14-AJO23,IF(AND(AJO23&lt;=AKK14,AJO23&lt;=AKH14,AJQ23&gt;AKI14),AKK14-AKH14,IF(AND(AJO23&gt;AKH14,AJQ23&lt;=AKI14),AJQ23-AJO23,IF(AND(AJO23&lt;=AKH14,AJQ23&lt;=AKI14),AJQ23-AKH14,0))))),0)),0)</f>
        <v>　</v>
      </c>
      <c r="AKI23" s="963"/>
      <c r="AKJ23" s="964"/>
      <c r="AKK23" s="962" t="str">
        <f>IFERROR(IF(OR(AJJ23="日",AJJ23="祝",AJJ23=0,AJO23=0),"　",MAX(IF(AND(AJO23&lt;=AKK14,AJQ23&gt;AKL14),AKL14-AKK14,IF(AJQ23&lt;=AKL14,0,IF(AND(AJO23&gt;AKK14,AJQ23&gt;AKL14),AKL14-AJO23,0))),0)),0)</f>
        <v>　</v>
      </c>
      <c r="AKL23" s="963"/>
      <c r="AKM23" s="964"/>
      <c r="AKN23" s="962" t="str">
        <f t="shared" si="16"/>
        <v>　</v>
      </c>
      <c r="AKO23" s="963"/>
      <c r="AKP23" s="964"/>
      <c r="AKQ23" s="859" t="str">
        <f>IF(AKT23="×",TIME(0,0,0),IF(ALD4="非常勤",AJS23,AKE23))</f>
        <v>　</v>
      </c>
      <c r="AKR23" s="860"/>
      <c r="AKS23" s="861"/>
      <c r="AKT23" s="352"/>
      <c r="AKU23" s="859" t="str">
        <f>IF(AKX23="×",TIME(0,0,0),IF(ALD4="非常勤",AJV23,AKH23))</f>
        <v>　</v>
      </c>
      <c r="AKV23" s="860"/>
      <c r="AKW23" s="861"/>
      <c r="AKX23" s="352"/>
      <c r="AKY23" s="859" t="str">
        <f>IF(ALB23="×",TIME(0,0,0),IF(ALD4="非常勤",AJY23,AKK23))</f>
        <v>　</v>
      </c>
      <c r="AKZ23" s="860"/>
      <c r="ALA23" s="861"/>
      <c r="ALB23" s="352"/>
      <c r="ALC23" s="859" t="str">
        <f>IF(ALF23="×",TIME(0,0,0),IF(ALD4="非常勤",AKB23,AKN23))</f>
        <v>　</v>
      </c>
      <c r="ALD23" s="860"/>
      <c r="ALE23" s="861"/>
      <c r="ALF23" s="352"/>
      <c r="ALG23" s="956"/>
      <c r="ALH23" s="956"/>
      <c r="ALI23" s="862"/>
      <c r="ALJ23" s="864"/>
      <c r="ALK23" s="863"/>
      <c r="ALL23" s="865"/>
      <c r="ALM23" s="866"/>
      <c r="ALN23" s="866"/>
      <c r="ALO23" s="867"/>
      <c r="ALP23" s="377">
        <f>'[3]別表_個別勤務状況（1～20）'!$A$23</f>
        <v>9</v>
      </c>
      <c r="ALQ23" s="378" t="str">
        <f>'[3]別表_個別勤務状況（1～20）'!$B$23</f>
        <v>火</v>
      </c>
      <c r="ALR23" s="854"/>
      <c r="ALS23" s="855"/>
      <c r="ALT23" s="854"/>
      <c r="ALU23" s="855"/>
      <c r="ALV23" s="854"/>
      <c r="ALW23" s="855"/>
      <c r="ALX23" s="854"/>
      <c r="ALY23" s="855"/>
      <c r="ALZ23" s="856" t="str">
        <f>IFERROR(IF(OR(ALQ23="日",ALQ23="祝",ALQ23=0,ALR23=""),"　",MAX(IF(AND(ALR23&lt;=ALZ14,ALT23&gt;AMA14),AMA14-ALZ14,IF(AND(ALR23&gt;ALZ14,ALT23&lt;=AMA14),ALT23-ALR23,IF(AND(ALR23&lt;=ALZ14,ALT23&lt;=AMA14),ALT23-ALZ14,IF(AND(ALR23&gt;ALZ14,ALT23&gt;AMA14),AMA14-ALR23,0)))),0)),0)</f>
        <v>　</v>
      </c>
      <c r="AMA23" s="857"/>
      <c r="AMB23" s="858"/>
      <c r="AMC23" s="856" t="str">
        <f>IFERROR(IF(OR(ALQ23="日",ALQ23="祝",ALQ23=0,ALV23=""),"　",MAX(IF(AND(ALV23&gt;AMF14,ALX23&gt;AMD14),0,IF(AND(ALV23&lt;=AMF14,ALV23&gt;AMC14,ALX23&gt;AMD14),AMF14-ALV23,IF(AND(ALV23&lt;=AMF14,ALV23&lt;=AMC14,ALX23&gt;AMD14),AMF14-AMC14,IF(AND(ALV23&gt;AMC14,ALX23&lt;=AMD14),ALX23-ALV23,IF(AND(ALV23&lt;=AMC14,ALX23&lt;=AMD14),ALX23-AMC14,0))))),0)),0)</f>
        <v>　</v>
      </c>
      <c r="AMD23" s="857"/>
      <c r="AME23" s="858"/>
      <c r="AMF23" s="856" t="str">
        <f>IFERROR(IF(OR(ALQ23="日",ALQ23="祝",ALQ23=0,ALV23=0),"　",MAX(IF(AND(ALV23&lt;=AMF14,ALX23&gt;AMG14),AMG14-AMF14,IF(ALX23&lt;=AMG14,0,IF(AND(ALV23&gt;AMF14,ALX23&gt;AMG14),AMG14-ALV23,0))),0)),0)</f>
        <v>　</v>
      </c>
      <c r="AMG23" s="857"/>
      <c r="AMH23" s="858"/>
      <c r="AMI23" s="856" t="str">
        <f>IFERROR(IF(OR(ALQ23="日",ALQ23="祝",ALQ23=0,ALV23=0),"　",MAX(IF(ALV23&gt;AMI14,ALX23-ALV23,IF(ALV23&lt;=AMI14,ALX23-AMI14,0)),0)),0)</f>
        <v>　</v>
      </c>
      <c r="AMJ23" s="857"/>
      <c r="AMK23" s="858"/>
      <c r="AML23" s="962" t="str">
        <f>IFERROR(IF(OR(ALQ23="日",ALQ23="祝",ALQ23=0,ALR23=""),"　",MAX(IF(AND(ALR23&lt;=AML14,ALT23&gt;AMM14),AMM14-AML14,IF(AND(ALR23&gt;AML14,ALT23&lt;=AMM14),ALT23-ALR23,IF(AND(ALR23&lt;=AML14,ALT23&lt;=AMM14),ALT23-AML14,IF(AND(ALR23&gt;AML14,ALT23&gt;AMM14),AMM14-ALR23,0)))),0)),0)</f>
        <v>　</v>
      </c>
      <c r="AMM23" s="963"/>
      <c r="AMN23" s="964"/>
      <c r="AMO23" s="962" t="str">
        <f>IFERROR(IF(OR(ALQ23="日",ALQ23="祝",ALQ23=0,ALV23=0),"　",MAX(IF(AND(ALV23&gt;AMR14,ALX23&gt;AMP14),0,IF(AND(ALV23&lt;=AMR14,ALV23&gt;AMO14,ALX23&gt;AMP14),AMR14-ALV23,IF(AND(ALV23&lt;=AMR14,ALV23&lt;=AMO14,ALX23&gt;AMP14),AMR14-AMO14,IF(AND(ALV23&gt;AMO14,ALX23&lt;=AMP14),ALX23-ALV23,IF(AND(ALV23&lt;=AMO14,ALX23&lt;=AMP14),ALX23-AMO14,0))))),0)),0)</f>
        <v>　</v>
      </c>
      <c r="AMP23" s="963"/>
      <c r="AMQ23" s="964"/>
      <c r="AMR23" s="962" t="str">
        <f>IFERROR(IF(OR(ALQ23="日",ALQ23="祝",ALQ23=0,ALV23=0),"　",MAX(IF(AND(ALV23&lt;=AMR14,ALX23&gt;AMS14),AMS14-AMR14,IF(ALX23&lt;=AMS14,0,IF(AND(ALV23&gt;AMR14,ALX23&gt;AMS14),AMS14-ALV23,0))),0)),0)</f>
        <v>　</v>
      </c>
      <c r="AMS23" s="963"/>
      <c r="AMT23" s="964"/>
      <c r="AMU23" s="962" t="str">
        <f t="shared" si="17"/>
        <v>　</v>
      </c>
      <c r="AMV23" s="963"/>
      <c r="AMW23" s="964"/>
      <c r="AMX23" s="859" t="str">
        <f>IF(ANA23="×",TIME(0,0,0),IF(ANK4="非常勤",ALZ23,AML23))</f>
        <v>　</v>
      </c>
      <c r="AMY23" s="860"/>
      <c r="AMZ23" s="861"/>
      <c r="ANA23" s="352"/>
      <c r="ANB23" s="859" t="str">
        <f>IF(ANE23="×",TIME(0,0,0),IF(ANK4="非常勤",AMC23,AMO23))</f>
        <v>　</v>
      </c>
      <c r="ANC23" s="860"/>
      <c r="AND23" s="861"/>
      <c r="ANE23" s="352"/>
      <c r="ANF23" s="859" t="str">
        <f>IF(ANI23="×",TIME(0,0,0),IF(ANK4="非常勤",AMF23,AMR23))</f>
        <v>　</v>
      </c>
      <c r="ANG23" s="860"/>
      <c r="ANH23" s="861"/>
      <c r="ANI23" s="352"/>
      <c r="ANJ23" s="859" t="str">
        <f>IF(ANM23="×",TIME(0,0,0),IF(ANK4="非常勤",AMI23,AMU23))</f>
        <v>　</v>
      </c>
      <c r="ANK23" s="860"/>
      <c r="ANL23" s="861"/>
      <c r="ANM23" s="352"/>
      <c r="ANN23" s="956"/>
      <c r="ANO23" s="956"/>
      <c r="ANP23" s="862"/>
      <c r="ANQ23" s="864"/>
      <c r="ANR23" s="863"/>
      <c r="ANS23" s="865"/>
      <c r="ANT23" s="866"/>
      <c r="ANU23" s="866"/>
      <c r="ANV23" s="867"/>
      <c r="ANW23" s="377">
        <f>'[3]別表_個別勤務状況（1～20）'!$A$23</f>
        <v>9</v>
      </c>
      <c r="ANX23" s="378" t="str">
        <f>'[3]別表_個別勤務状況（1～20）'!$B$23</f>
        <v>火</v>
      </c>
      <c r="ANY23" s="854"/>
      <c r="ANZ23" s="855"/>
      <c r="AOA23" s="854"/>
      <c r="AOB23" s="855"/>
      <c r="AOC23" s="854"/>
      <c r="AOD23" s="855"/>
      <c r="AOE23" s="854"/>
      <c r="AOF23" s="855"/>
      <c r="AOG23" s="856" t="str">
        <f>IFERROR(IF(OR(ANX23="日",ANX23="祝",ANX23=0,ANY23=""),"　",MAX(IF(AND(ANY23&lt;=AOG14,AOA23&gt;AOH14),AOH14-AOG14,IF(AND(ANY23&gt;AOG14,AOA23&lt;=AOH14),AOA23-ANY23,IF(AND(ANY23&lt;=AOG14,AOA23&lt;=AOH14),AOA23-AOG14,IF(AND(ANY23&gt;AOG14,AOA23&gt;AOH14),AOH14-ANY23,0)))),0)),0)</f>
        <v>　</v>
      </c>
      <c r="AOH23" s="857"/>
      <c r="AOI23" s="858"/>
      <c r="AOJ23" s="856" t="str">
        <f>IFERROR(IF(OR(ANX23="日",ANX23="祝",ANX23=0,AOC23=""),"　",MAX(IF(AND(AOC23&gt;AOM14,AOE23&gt;AOK14),0,IF(AND(AOC23&lt;=AOM14,AOC23&gt;AOJ14,AOE23&gt;AOK14),AOM14-AOC23,IF(AND(AOC23&lt;=AOM14,AOC23&lt;=AOJ14,AOE23&gt;AOK14),AOM14-AOJ14,IF(AND(AOC23&gt;AOJ14,AOE23&lt;=AOK14),AOE23-AOC23,IF(AND(AOC23&lt;=AOJ14,AOE23&lt;=AOK14),AOE23-AOJ14,0))))),0)),0)</f>
        <v>　</v>
      </c>
      <c r="AOK23" s="857"/>
      <c r="AOL23" s="858"/>
      <c r="AOM23" s="856" t="str">
        <f>IFERROR(IF(OR(ANX23="日",ANX23="祝",ANX23=0,AOC23=0),"　",MAX(IF(AND(AOC23&lt;=AOM14,AOE23&gt;AON14),AON14-AOM14,IF(AOE23&lt;=AON14,0,IF(AND(AOC23&gt;AOM14,AOE23&gt;AON14),AON14-AOC23,0))),0)),0)</f>
        <v>　</v>
      </c>
      <c r="AON23" s="857"/>
      <c r="AOO23" s="858"/>
      <c r="AOP23" s="856" t="str">
        <f>IFERROR(IF(OR(ANX23="日",ANX23="祝",ANX23=0,AOC23=0),"　",MAX(IF(AOC23&gt;AOP14,AOE23-AOC23,IF(AOC23&lt;=AOP14,AOE23-AOP14,0)),0)),0)</f>
        <v>　</v>
      </c>
      <c r="AOQ23" s="857"/>
      <c r="AOR23" s="858"/>
      <c r="AOS23" s="962" t="str">
        <f>IFERROR(IF(OR(ANX23="日",ANX23="祝",ANX23=0,ANY23=""),"　",MAX(IF(AND(ANY23&lt;=AOS14,AOA23&gt;AOT14),AOT14-AOS14,IF(AND(ANY23&gt;AOS14,AOA23&lt;=AOT14),AOA23-ANY23,IF(AND(ANY23&lt;=AOS14,AOA23&lt;=AOT14),AOA23-AOS14,IF(AND(ANY23&gt;AOS14,AOA23&gt;AOT14),AOT14-ANY23,0)))),0)),0)</f>
        <v>　</v>
      </c>
      <c r="AOT23" s="963"/>
      <c r="AOU23" s="964"/>
      <c r="AOV23" s="962" t="str">
        <f>IFERROR(IF(OR(ANX23="日",ANX23="祝",ANX23=0,AOC23=0),"　",MAX(IF(AND(AOC23&gt;AOY14,AOE23&gt;AOW14),0,IF(AND(AOC23&lt;=AOY14,AOC23&gt;AOV14,AOE23&gt;AOW14),AOY14-AOC23,IF(AND(AOC23&lt;=AOY14,AOC23&lt;=AOV14,AOE23&gt;AOW14),AOY14-AOV14,IF(AND(AOC23&gt;AOV14,AOE23&lt;=AOW14),AOE23-AOC23,IF(AND(AOC23&lt;=AOV14,AOE23&lt;=AOW14),AOE23-AOV14,0))))),0)),0)</f>
        <v>　</v>
      </c>
      <c r="AOW23" s="963"/>
      <c r="AOX23" s="964"/>
      <c r="AOY23" s="962" t="str">
        <f>IFERROR(IF(OR(ANX23="日",ANX23="祝",ANX23=0,AOC23=0),"　",MAX(IF(AND(AOC23&lt;=AOY14,AOE23&gt;AOZ14),AOZ14-AOY14,IF(AOE23&lt;=AOZ14,0,IF(AND(AOC23&gt;AOY14,AOE23&gt;AOZ14),AOZ14-AOC23,0))),0)),0)</f>
        <v>　</v>
      </c>
      <c r="AOZ23" s="963"/>
      <c r="APA23" s="964"/>
      <c r="APB23" s="962" t="str">
        <f t="shared" si="18"/>
        <v>　</v>
      </c>
      <c r="APC23" s="963"/>
      <c r="APD23" s="964"/>
      <c r="APE23" s="859" t="str">
        <f>IF(APH23="×",TIME(0,0,0),IF(APR4="非常勤",AOG23,AOS23))</f>
        <v>　</v>
      </c>
      <c r="APF23" s="860"/>
      <c r="APG23" s="861"/>
      <c r="APH23" s="352"/>
      <c r="API23" s="859" t="str">
        <f>IF(APL23="×",TIME(0,0,0),IF(APR4="非常勤",AOJ23,AOV23))</f>
        <v>　</v>
      </c>
      <c r="APJ23" s="860"/>
      <c r="APK23" s="861"/>
      <c r="APL23" s="352"/>
      <c r="APM23" s="859" t="str">
        <f>IF(APP23="×",TIME(0,0,0),IF(APR4="非常勤",AOM23,AOY23))</f>
        <v>　</v>
      </c>
      <c r="APN23" s="860"/>
      <c r="APO23" s="861"/>
      <c r="APP23" s="352"/>
      <c r="APQ23" s="859" t="str">
        <f>IF(APT23="×",TIME(0,0,0),IF(APR4="非常勤",AOP23,APB23))</f>
        <v>　</v>
      </c>
      <c r="APR23" s="860"/>
      <c r="APS23" s="861"/>
      <c r="APT23" s="352"/>
      <c r="APU23" s="956"/>
      <c r="APV23" s="956"/>
      <c r="APW23" s="862"/>
      <c r="APX23" s="864"/>
      <c r="APY23" s="863"/>
      <c r="APZ23" s="865"/>
      <c r="AQA23" s="866"/>
      <c r="AQB23" s="866"/>
      <c r="AQC23" s="867"/>
      <c r="AQD23" s="377">
        <f>'[3]別表_個別勤務状況（1～20）'!$A$23</f>
        <v>9</v>
      </c>
      <c r="AQE23" s="378" t="str">
        <f>'[3]別表_個別勤務状況（1～20）'!$B$23</f>
        <v>火</v>
      </c>
      <c r="AQF23" s="854"/>
      <c r="AQG23" s="855"/>
      <c r="AQH23" s="854"/>
      <c r="AQI23" s="855"/>
      <c r="AQJ23" s="854"/>
      <c r="AQK23" s="855"/>
      <c r="AQL23" s="854"/>
      <c r="AQM23" s="855"/>
      <c r="AQN23" s="856" t="str">
        <f>IFERROR(IF(OR(AQE23="日",AQE23="祝",AQE23=0,AQF23=""),"　",MAX(IF(AND(AQF23&lt;=AQN14,AQH23&gt;AQO14),AQO14-AQN14,IF(AND(AQF23&gt;AQN14,AQH23&lt;=AQO14),AQH23-AQF23,IF(AND(AQF23&lt;=AQN14,AQH23&lt;=AQO14),AQH23-AQN14,IF(AND(AQF23&gt;AQN14,AQH23&gt;AQO14),AQO14-AQF23,0)))),0)),0)</f>
        <v>　</v>
      </c>
      <c r="AQO23" s="857"/>
      <c r="AQP23" s="858"/>
      <c r="AQQ23" s="856" t="str">
        <f>IFERROR(IF(OR(AQE23="日",AQE23="祝",AQE23=0,AQJ23=""),"　",MAX(IF(AND(AQJ23&gt;AQT14,AQL23&gt;AQR14),0,IF(AND(AQJ23&lt;=AQT14,AQJ23&gt;AQQ14,AQL23&gt;AQR14),AQT14-AQJ23,IF(AND(AQJ23&lt;=AQT14,AQJ23&lt;=AQQ14,AQL23&gt;AQR14),AQT14-AQQ14,IF(AND(AQJ23&gt;AQQ14,AQL23&lt;=AQR14),AQL23-AQJ23,IF(AND(AQJ23&lt;=AQQ14,AQL23&lt;=AQR14),AQL23-AQQ14,0))))),0)),0)</f>
        <v>　</v>
      </c>
      <c r="AQR23" s="857"/>
      <c r="AQS23" s="858"/>
      <c r="AQT23" s="856" t="str">
        <f>IFERROR(IF(OR(AQE23="日",AQE23="祝",AQE23=0,AQJ23=0),"　",MAX(IF(AND(AQJ23&lt;=AQT14,AQL23&gt;AQU14),AQU14-AQT14,IF(AQL23&lt;=AQU14,0,IF(AND(AQJ23&gt;AQT14,AQL23&gt;AQU14),AQU14-AQJ23,0))),0)),0)</f>
        <v>　</v>
      </c>
      <c r="AQU23" s="857"/>
      <c r="AQV23" s="858"/>
      <c r="AQW23" s="856" t="str">
        <f>IFERROR(IF(OR(AQE23="日",AQE23="祝",AQE23=0,AQJ23=0),"　",MAX(IF(AQJ23&gt;AQW14,AQL23-AQJ23,IF(AQJ23&lt;=AQW14,AQL23-AQW14,0)),0)),0)</f>
        <v>　</v>
      </c>
      <c r="AQX23" s="857"/>
      <c r="AQY23" s="858"/>
      <c r="AQZ23" s="962" t="str">
        <f>IFERROR(IF(OR(AQE23="日",AQE23="祝",AQE23=0,AQF23=""),"　",MAX(IF(AND(AQF23&lt;=AQZ14,AQH23&gt;ARA14),ARA14-AQZ14,IF(AND(AQF23&gt;AQZ14,AQH23&lt;=ARA14),AQH23-AQF23,IF(AND(AQF23&lt;=AQZ14,AQH23&lt;=ARA14),AQH23-AQZ14,IF(AND(AQF23&gt;AQZ14,AQH23&gt;ARA14),ARA14-AQF23,0)))),0)),0)</f>
        <v>　</v>
      </c>
      <c r="ARA23" s="963"/>
      <c r="ARB23" s="964"/>
      <c r="ARC23" s="962" t="str">
        <f>IFERROR(IF(OR(AQE23="日",AQE23="祝",AQE23=0,AQJ23=0),"　",MAX(IF(AND(AQJ23&gt;ARF14,AQL23&gt;ARD14),0,IF(AND(AQJ23&lt;=ARF14,AQJ23&gt;ARC14,AQL23&gt;ARD14),ARF14-AQJ23,IF(AND(AQJ23&lt;=ARF14,AQJ23&lt;=ARC14,AQL23&gt;ARD14),ARF14-ARC14,IF(AND(AQJ23&gt;ARC14,AQL23&lt;=ARD14),AQL23-AQJ23,IF(AND(AQJ23&lt;=ARC14,AQL23&lt;=ARD14),AQL23-ARC14,0))))),0)),0)</f>
        <v>　</v>
      </c>
      <c r="ARD23" s="963"/>
      <c r="ARE23" s="964"/>
      <c r="ARF23" s="962" t="str">
        <f>IFERROR(IF(OR(AQE23="日",AQE23="祝",AQE23=0,AQJ23=0),"　",MAX(IF(AND(AQJ23&lt;=ARF14,AQL23&gt;ARG14),ARG14-ARF14,IF(AQL23&lt;=ARG14,0,IF(AND(AQJ23&gt;ARF14,AQL23&gt;ARG14),ARG14-AQJ23,0))),0)),0)</f>
        <v>　</v>
      </c>
      <c r="ARG23" s="963"/>
      <c r="ARH23" s="964"/>
      <c r="ARI23" s="962" t="str">
        <f t="shared" si="19"/>
        <v>　</v>
      </c>
      <c r="ARJ23" s="963"/>
      <c r="ARK23" s="964"/>
      <c r="ARL23" s="859" t="str">
        <f>IF(ARO23="×",TIME(0,0,0),IF(ARY4="非常勤",AQN23,AQZ23))</f>
        <v>　</v>
      </c>
      <c r="ARM23" s="860"/>
      <c r="ARN23" s="861"/>
      <c r="ARO23" s="352"/>
      <c r="ARP23" s="859" t="str">
        <f>IF(ARS23="×",TIME(0,0,0),IF(ARY4="非常勤",AQQ23,ARC23))</f>
        <v>　</v>
      </c>
      <c r="ARQ23" s="860"/>
      <c r="ARR23" s="861"/>
      <c r="ARS23" s="352"/>
      <c r="ART23" s="859" t="str">
        <f>IF(ARW23="×",TIME(0,0,0),IF(ARY4="非常勤",AQT23,ARF23))</f>
        <v>　</v>
      </c>
      <c r="ARU23" s="860"/>
      <c r="ARV23" s="861"/>
      <c r="ARW23" s="352"/>
      <c r="ARX23" s="859" t="str">
        <f>IF(ASA23="×",TIME(0,0,0),IF(ARY4="非常勤",AQW23,ARI23))</f>
        <v>　</v>
      </c>
      <c r="ARY23" s="860"/>
      <c r="ARZ23" s="861"/>
      <c r="ASA23" s="352"/>
      <c r="ASB23" s="956"/>
      <c r="ASC23" s="956"/>
      <c r="ASD23" s="862"/>
      <c r="ASE23" s="864"/>
      <c r="ASF23" s="863"/>
      <c r="ASG23" s="865"/>
      <c r="ASH23" s="866"/>
      <c r="ASI23" s="866"/>
      <c r="ASJ23" s="867"/>
    </row>
    <row r="24" spans="1:1180" ht="15" customHeight="1">
      <c r="A24" s="377">
        <f>'別表_個別勤務状況（1～20）'!$A$24</f>
        <v>10</v>
      </c>
      <c r="B24" s="378" t="str">
        <f>'別表_個別勤務状況（1～20）'!$B$24</f>
        <v>金</v>
      </c>
      <c r="C24" s="797"/>
      <c r="D24" s="797"/>
      <c r="E24" s="797"/>
      <c r="F24" s="797"/>
      <c r="G24" s="797"/>
      <c r="H24" s="797"/>
      <c r="I24" s="797"/>
      <c r="J24" s="797"/>
      <c r="K24" s="856" t="str">
        <f>IFERROR(IF(OR(B24="日",B24="祝",B24=0,C24=""),"　",MAX(IF(AND(C24&lt;=K14,E24&gt;L14),L14-K14,IF(AND(C24&gt;K14,E24&lt;=L14),E24-C24,IF(AND(C24&lt;=K14,E24&lt;=L14),E24-K14,IF(AND(C24&gt;K14,E24&gt;L14),L14-C24,0)))),0)),0)</f>
        <v>　</v>
      </c>
      <c r="L24" s="857"/>
      <c r="M24" s="858"/>
      <c r="N24" s="856" t="str">
        <f>IFERROR(IF(OR(B24="日",B24="祝",B24=0,G24=""),"　",MAX(IF(AND(G24&gt;Q14,I24&gt;O14),0,IF(AND(G24&lt;=Q14,G24&gt;N14,I24&gt;O14),Q14-G24,IF(AND(G24&lt;=Q14,G24&lt;=N14,I24&gt;O14),Q14-N14,IF(AND(G24&gt;N14,I24&lt;=O14),I24-G24,IF(AND(G24&lt;=N14,I24&lt;=O14),I24-N14,0))))),0)),0)</f>
        <v>　</v>
      </c>
      <c r="O24" s="857"/>
      <c r="P24" s="858"/>
      <c r="Q24" s="856" t="str">
        <f>IFERROR(IF(OR(B24="日",B24="祝",B24=0,G24=0),"　",MAX(IF(AND(G24&lt;=Q14,I24&gt;R14),R14-Q14,IF(I24&lt;=R14,0,IF(AND(G24&gt;Q14,I24&gt;R14),R14-G24,0))),0)),0)</f>
        <v>　</v>
      </c>
      <c r="R24" s="857"/>
      <c r="S24" s="858"/>
      <c r="T24" s="856" t="str">
        <f>IFERROR(IF(OR(B24="日",B24="祝",B24=0,G24=0),"　",MAX(IF(G24&gt;T14,I24-G24,IF(G24&lt;=T14,I24-T14,0)),0)),0)</f>
        <v>　</v>
      </c>
      <c r="U24" s="857"/>
      <c r="V24" s="858"/>
      <c r="W24" s="972" t="str">
        <f>IFERROR(IF(OR(B24="日",B24="祝",B24=0,C24=""),"　",MAX(IF(AND(C24&lt;=W14,E24&gt;X14),X14-W14,IF(AND(C24&gt;W14,E24&lt;=X14),E24-C24,IF(AND(C24&lt;=W14,E24&lt;=X14),E24-W14,IF(AND(C24&gt;W14,E24&gt;X14),X14-C24,0)))),0)),0)</f>
        <v>　</v>
      </c>
      <c r="X24" s="973"/>
      <c r="Y24" s="973"/>
      <c r="Z24" s="972" t="str">
        <f>IFERROR(IF(OR(B24="日",B24="祝",B24=0,G24=0),"　",MAX(IF(AND(G24&gt;AC14,I24&gt;AA14),0,IF(AND(G24&lt;=AC14,G24&gt;Z14,I24&gt;AA14),AC14-G24,IF(AND(G24&lt;=AC14,G24&lt;=Z14,I24&gt;AA14),AC14-Z14,IF(AND(G24&gt;Z14,I24&lt;=AA14),I24-G24,IF(AND(G24&lt;=Z14,I24&lt;=AA14),I24-Z14,0))))),0)),0)</f>
        <v>　</v>
      </c>
      <c r="AA24" s="972"/>
      <c r="AB24" s="972"/>
      <c r="AC24" s="972" t="str">
        <f>IFERROR(IF(OR(B24="日",B24="祝",B24=0,G24=0),"　",MAX(IF(AND(G24&lt;=AC14,I24&gt;AD14),AD14-AC14,IF(I24&lt;=AD14,0,IF(AND(G24&gt;AC14,I24&gt;AD14),AD14-G24,0))),0)),0)</f>
        <v>　</v>
      </c>
      <c r="AD24" s="973"/>
      <c r="AE24" s="973"/>
      <c r="AF24" s="972" t="str">
        <f t="shared" si="0"/>
        <v>　</v>
      </c>
      <c r="AG24" s="973"/>
      <c r="AH24" s="973"/>
      <c r="AI24" s="954" t="str">
        <f>IF(AL24="×",TIME(0,0,0),IF(AV4="非常勤",K24,W24))</f>
        <v>　</v>
      </c>
      <c r="AJ24" s="885"/>
      <c r="AK24" s="885"/>
      <c r="AL24" s="352"/>
      <c r="AM24" s="954" t="str">
        <f>IF(AP24="×",TIME(0,0,0),IF(AV4="非常勤",N24,Z24))</f>
        <v>　</v>
      </c>
      <c r="AN24" s="885"/>
      <c r="AO24" s="885"/>
      <c r="AP24" s="352"/>
      <c r="AQ24" s="954" t="str">
        <f>IF(AT24="×",TIME(0,0,0),IF(AV4="非常勤",Q24,AC24))</f>
        <v>　</v>
      </c>
      <c r="AR24" s="885"/>
      <c r="AS24" s="885"/>
      <c r="AT24" s="352"/>
      <c r="AU24" s="954" t="str">
        <f>IF(AX24="×",TIME(0,0,0),IF(AV4="非常勤",T24,AF24))</f>
        <v>　</v>
      </c>
      <c r="AV24" s="885"/>
      <c r="AW24" s="955"/>
      <c r="AX24" s="352"/>
      <c r="AY24" s="956"/>
      <c r="AZ24" s="956"/>
      <c r="BA24" s="862"/>
      <c r="BB24" s="864"/>
      <c r="BC24" s="863"/>
      <c r="BD24" s="865"/>
      <c r="BE24" s="866"/>
      <c r="BF24" s="866"/>
      <c r="BG24" s="867"/>
      <c r="BH24" s="377">
        <f>'別表_個別勤務状況（1～20）'!$A$24</f>
        <v>10</v>
      </c>
      <c r="BI24" s="378" t="str">
        <f>'別表_個別勤務状況（1～20）'!$B$24</f>
        <v>金</v>
      </c>
      <c r="BJ24" s="797"/>
      <c r="BK24" s="797"/>
      <c r="BL24" s="797"/>
      <c r="BM24" s="797"/>
      <c r="BN24" s="797"/>
      <c r="BO24" s="797"/>
      <c r="BP24" s="797"/>
      <c r="BQ24" s="797"/>
      <c r="BR24" s="856" t="str">
        <f>IFERROR(IF(OR(BI24="日",BI24="祝",BI24=0,BJ24=""),"　",MAX(IF(AND(BJ24&lt;=BR14,BL24&gt;BS14),BS14-BR14,IF(AND(BJ24&gt;BR14,BL24&lt;=BS14),BL24-BJ24,IF(AND(BJ24&lt;=BR14,BL24&lt;=BS14),BL24-BR14,IF(AND(BJ24&gt;BR14,BL24&gt;BS14),BS14-BJ24,0)))),0)),0)</f>
        <v>　</v>
      </c>
      <c r="BS24" s="857"/>
      <c r="BT24" s="858"/>
      <c r="BU24" s="856" t="str">
        <f>IFERROR(IF(OR(BI24="日",BI24="祝",BI24=0,BN24=""),"　",MAX(IF(AND(BN24&gt;BX14,BP24&gt;BV14),0,IF(AND(BN24&lt;=BX14,BN24&gt;BU14,BP24&gt;BV14),BX14-BN24,IF(AND(BN24&lt;=BX14,BN24&lt;=BU14,BP24&gt;BV14),BX14-BU14,IF(AND(BN24&gt;BU14,BP24&lt;=BV14),BP24-BN24,IF(AND(BN24&lt;=BU14,BP24&lt;=BV14),BP24-BU14,0))))),0)),0)</f>
        <v>　</v>
      </c>
      <c r="BV24" s="857"/>
      <c r="BW24" s="858"/>
      <c r="BX24" s="856" t="str">
        <f>IFERROR(IF(OR(BI24="日",BI24="祝",BI24=0,BN24=0),"　",MAX(IF(AND(BN24&lt;=BX14,BP24&gt;BY14),BY14-BX14,IF(BP24&lt;=BY14,0,IF(AND(BN24&gt;BX14,BP24&gt;BY14),BY14-BN24,0))),0)),0)</f>
        <v>　</v>
      </c>
      <c r="BY24" s="857"/>
      <c r="BZ24" s="858"/>
      <c r="CA24" s="856" t="str">
        <f>IFERROR(IF(OR(BI24="日",BI24="祝",BI24=0,BN24=0),"　",MAX(IF(BN24&gt;CA14,BP24-BN24,IF(BN24&lt;=CA14,BP24-CA14,0)),0)),0)</f>
        <v>　</v>
      </c>
      <c r="CB24" s="857"/>
      <c r="CC24" s="858"/>
      <c r="CD24" s="972" t="str">
        <f>IFERROR(IF(OR(BI24="日",BI24="祝",BI24=0,BJ24=""),"　",MAX(IF(AND(BJ24&lt;=CD14,BL24&gt;CE14),CE14-CD14,IF(AND(BJ24&gt;CD14,BL24&lt;=CE14),BL24-BJ24,IF(AND(BJ24&lt;=CD14,BL24&lt;=CE14),BL24-CD14,IF(AND(BJ24&gt;CD14,BL24&gt;CE14),CE14-BJ24,0)))),0)),0)</f>
        <v>　</v>
      </c>
      <c r="CE24" s="973"/>
      <c r="CF24" s="973"/>
      <c r="CG24" s="972" t="str">
        <f>IFERROR(IF(OR(BI24="日",BI24="祝",BI24=0,BN24=0),"　",MAX(IF(AND(BN24&gt;CJ14,BP24&gt;CH14),0,IF(AND(BN24&lt;=CJ14,BN24&gt;CG14,BP24&gt;CH14),CJ14-BN24,IF(AND(BN24&lt;=CJ14,BN24&lt;=CG14,BP24&gt;CH14),CJ14-CG14,IF(AND(BN24&gt;CG14,BP24&lt;=CH14),BP24-BN24,IF(AND(BN24&lt;=CG14,BP24&lt;=CH14),BP24-CG14,0))))),0)),0)</f>
        <v>　</v>
      </c>
      <c r="CH24" s="972"/>
      <c r="CI24" s="972"/>
      <c r="CJ24" s="972" t="str">
        <f>IFERROR(IF(OR(BI24="日",BI24="祝",BI24=0,BN24=0),"　",MAX(IF(AND(BN24&lt;=CJ14,BP24&gt;CK14),CK14-CJ14,IF(BP24&lt;=CK14,0,IF(AND(BN24&gt;CJ14,BP24&gt;CK14),CK14-BN24,0))),0)),0)</f>
        <v>　</v>
      </c>
      <c r="CK24" s="973"/>
      <c r="CL24" s="973"/>
      <c r="CM24" s="972" t="str">
        <f t="shared" si="1"/>
        <v>　</v>
      </c>
      <c r="CN24" s="973"/>
      <c r="CO24" s="973"/>
      <c r="CP24" s="954" t="str">
        <f>IF(CS24="×",TIME(0,0,0),IF(DC4="非常勤",BR24,CD24))</f>
        <v>　</v>
      </c>
      <c r="CQ24" s="885"/>
      <c r="CR24" s="885"/>
      <c r="CS24" s="352"/>
      <c r="CT24" s="954" t="str">
        <f>IF(CW24="×",TIME(0,0,0),IF(DC4="非常勤",BU24,CG24))</f>
        <v>　</v>
      </c>
      <c r="CU24" s="885"/>
      <c r="CV24" s="885"/>
      <c r="CW24" s="352"/>
      <c r="CX24" s="954" t="str">
        <f>IF(DA24="×",TIME(0,0,0),IF(DC4="非常勤",BX24,CJ24))</f>
        <v>　</v>
      </c>
      <c r="CY24" s="885"/>
      <c r="CZ24" s="885"/>
      <c r="DA24" s="352"/>
      <c r="DB24" s="954" t="str">
        <f>IF(DE24="×",TIME(0,0,0),IF(DC4="非常勤",CA24,CM24))</f>
        <v>　</v>
      </c>
      <c r="DC24" s="885"/>
      <c r="DD24" s="955"/>
      <c r="DE24" s="352"/>
      <c r="DF24" s="956"/>
      <c r="DG24" s="956"/>
      <c r="DH24" s="862"/>
      <c r="DI24" s="864"/>
      <c r="DJ24" s="863"/>
      <c r="DK24" s="865"/>
      <c r="DL24" s="866"/>
      <c r="DM24" s="866"/>
      <c r="DN24" s="867"/>
      <c r="DO24" s="377">
        <f>'別表_個別勤務状況（1～20）'!$A$24</f>
        <v>10</v>
      </c>
      <c r="DP24" s="378" t="str">
        <f>'別表_個別勤務状況（1～20）'!$B$24</f>
        <v>金</v>
      </c>
      <c r="DQ24" s="797"/>
      <c r="DR24" s="797"/>
      <c r="DS24" s="797"/>
      <c r="DT24" s="797"/>
      <c r="DU24" s="797"/>
      <c r="DV24" s="797"/>
      <c r="DW24" s="797"/>
      <c r="DX24" s="797"/>
      <c r="DY24" s="856" t="str">
        <f>IFERROR(IF(OR(DP24="日",DP24="祝",DP24=0,DQ24=""),"　",MAX(IF(AND(DQ24&lt;=DY14,DS24&gt;DZ14),DZ14-DY14,IF(AND(DQ24&gt;DY14,DS24&lt;=DZ14),DS24-DQ24,IF(AND(DQ24&lt;=DY14,DS24&lt;=DZ14),DS24-DY14,IF(AND(DQ24&gt;DY14,DS24&gt;DZ14),DZ14-DQ24,0)))),0)),0)</f>
        <v>　</v>
      </c>
      <c r="DZ24" s="857"/>
      <c r="EA24" s="858"/>
      <c r="EB24" s="856" t="str">
        <f>IFERROR(IF(OR(DP24="日",DP24="祝",DP24=0,DU24=""),"　",MAX(IF(AND(DU24&gt;EE14,DW24&gt;EC14),0,IF(AND(DU24&lt;=EE14,DU24&gt;EB14,DW24&gt;EC14),EE14-DU24,IF(AND(DU24&lt;=EE14,DU24&lt;=EB14,DW24&gt;EC14),EE14-EB14,IF(AND(DU24&gt;EB14,DW24&lt;=EC14),DW24-DU24,IF(AND(DU24&lt;=EB14,DW24&lt;=EC14),DW24-EB14,0))))),0)),0)</f>
        <v>　</v>
      </c>
      <c r="EC24" s="857"/>
      <c r="ED24" s="858"/>
      <c r="EE24" s="856" t="str">
        <f>IFERROR(IF(OR(DP24="日",DP24="祝",DP24=0,DU24=0),"　",MAX(IF(AND(DU24&lt;=EE14,DW24&gt;EF14),EF14-EE14,IF(DW24&lt;=EF14,0,IF(AND(DU24&gt;EE14,DW24&gt;EF14),EF14-DU24,0))),0)),0)</f>
        <v>　</v>
      </c>
      <c r="EF24" s="857"/>
      <c r="EG24" s="858"/>
      <c r="EH24" s="856" t="str">
        <f>IFERROR(IF(OR(DP24="日",DP24="祝",DP24=0,DU24=0),"　",MAX(IF(DU24&gt;EH14,DW24-DU24,IF(DU24&lt;=EH14,DW24-EH14,0)),0)),0)</f>
        <v>　</v>
      </c>
      <c r="EI24" s="857"/>
      <c r="EJ24" s="858"/>
      <c r="EK24" s="972" t="str">
        <f>IFERROR(IF(OR(DP24="日",DP24="祝",DP24=0,DQ24=""),"　",MAX(IF(AND(DQ24&lt;=EK14,DS24&gt;EL14),EL14-EK14,IF(AND(DQ24&gt;EK14,DS24&lt;=EL14),DS24-DQ24,IF(AND(DQ24&lt;=EK14,DS24&lt;=EL14),DS24-EK14,IF(AND(DQ24&gt;EK14,DS24&gt;EL14),EL14-DQ24,0)))),0)),0)</f>
        <v>　</v>
      </c>
      <c r="EL24" s="973"/>
      <c r="EM24" s="973"/>
      <c r="EN24" s="972" t="str">
        <f>IFERROR(IF(OR(DP24="日",DP24="祝",DP24=0,DU24=0),"　",MAX(IF(AND(DU24&gt;EQ14,DW24&gt;EO14),0,IF(AND(DU24&lt;=EQ14,DU24&gt;EN14,DW24&gt;EO14),EQ14-DU24,IF(AND(DU24&lt;=EQ14,DU24&lt;=EN14,DW24&gt;EO14),EQ14-EN14,IF(AND(DU24&gt;EN14,DW24&lt;=EO14),DW24-DU24,IF(AND(DU24&lt;=EN14,DW24&lt;=EO14),DW24-EN14,0))))),0)),0)</f>
        <v>　</v>
      </c>
      <c r="EO24" s="972"/>
      <c r="EP24" s="972"/>
      <c r="EQ24" s="972" t="str">
        <f>IFERROR(IF(OR(DP24="日",DP24="祝",DP24=0,DU24=0),"　",MAX(IF(AND(DU24&lt;=EQ14,DW24&gt;ER14),ER14-EQ14,IF(DW24&lt;=ER14,0,IF(AND(DU24&gt;EQ14,DW24&gt;ER14),ER14-DU24,0))),0)),0)</f>
        <v>　</v>
      </c>
      <c r="ER24" s="973"/>
      <c r="ES24" s="973"/>
      <c r="ET24" s="972" t="str">
        <f t="shared" si="2"/>
        <v>　</v>
      </c>
      <c r="EU24" s="973"/>
      <c r="EV24" s="973"/>
      <c r="EW24" s="954" t="str">
        <f>IF(EZ24="×",TIME(0,0,0),IF(FJ4="非常勤",DY24,EK24))</f>
        <v>　</v>
      </c>
      <c r="EX24" s="885"/>
      <c r="EY24" s="885"/>
      <c r="EZ24" s="352"/>
      <c r="FA24" s="954" t="str">
        <f>IF(FD24="×",TIME(0,0,0),IF(FJ4="非常勤",EB24,EN24))</f>
        <v>　</v>
      </c>
      <c r="FB24" s="885"/>
      <c r="FC24" s="885"/>
      <c r="FD24" s="352"/>
      <c r="FE24" s="954" t="str">
        <f>IF(FH24="×",TIME(0,0,0),IF(FJ4="非常勤",EE24,EQ24))</f>
        <v>　</v>
      </c>
      <c r="FF24" s="885"/>
      <c r="FG24" s="885"/>
      <c r="FH24" s="352"/>
      <c r="FI24" s="954" t="str">
        <f>IF(FL24="×",TIME(0,0,0),IF(FJ4="非常勤",EH24,ET24))</f>
        <v>　</v>
      </c>
      <c r="FJ24" s="885"/>
      <c r="FK24" s="955"/>
      <c r="FL24" s="352"/>
      <c r="FM24" s="956"/>
      <c r="FN24" s="956"/>
      <c r="FO24" s="862"/>
      <c r="FP24" s="864"/>
      <c r="FQ24" s="863"/>
      <c r="FR24" s="865"/>
      <c r="FS24" s="866"/>
      <c r="FT24" s="866"/>
      <c r="FU24" s="867"/>
      <c r="FV24" s="377">
        <f>'別表_個別勤務状況（1～20）'!$A$24</f>
        <v>10</v>
      </c>
      <c r="FW24" s="378" t="str">
        <f>'別表_個別勤務状況（1～20）'!$B$24</f>
        <v>金</v>
      </c>
      <c r="FX24" s="797"/>
      <c r="FY24" s="797"/>
      <c r="FZ24" s="797"/>
      <c r="GA24" s="797"/>
      <c r="GB24" s="797"/>
      <c r="GC24" s="797"/>
      <c r="GD24" s="797"/>
      <c r="GE24" s="797"/>
      <c r="GF24" s="856" t="str">
        <f>IFERROR(IF(OR(FW24="日",FW24="祝",FW24=0,FX24=""),"　",MAX(IF(AND(FX24&lt;=GF14,FZ24&gt;GG14),GG14-GF14,IF(AND(FX24&gt;GF14,FZ24&lt;=GG14),FZ24-FX24,IF(AND(FX24&lt;=GF14,FZ24&lt;=GG14),FZ24-GF14,IF(AND(FX24&gt;GF14,FZ24&gt;GG14),GG14-FX24,0)))),0)),0)</f>
        <v>　</v>
      </c>
      <c r="GG24" s="857"/>
      <c r="GH24" s="858"/>
      <c r="GI24" s="856" t="str">
        <f>IFERROR(IF(OR(FW24="日",FW24="祝",FW24=0,GB24=""),"　",MAX(IF(AND(GB24&gt;GL14,GD24&gt;GJ14),0,IF(AND(GB24&lt;=GL14,GB24&gt;GI14,GD24&gt;GJ14),GL14-GB24,IF(AND(GB24&lt;=GL14,GB24&lt;=GI14,GD24&gt;GJ14),GL14-GI14,IF(AND(GB24&gt;GI14,GD24&lt;=GJ14),GD24-GB24,IF(AND(GB24&lt;=GI14,GD24&lt;=GJ14),GD24-GI14,0))))),0)),0)</f>
        <v>　</v>
      </c>
      <c r="GJ24" s="857"/>
      <c r="GK24" s="858"/>
      <c r="GL24" s="856" t="str">
        <f>IFERROR(IF(OR(FW24="日",FW24="祝",FW24=0,GB24=0),"　",MAX(IF(AND(GB24&lt;=GL14,GD24&gt;GM14),GM14-GL14,IF(GD24&lt;=GM14,0,IF(AND(GB24&gt;GL14,GD24&gt;GM14),GM14-GB24,0))),0)),0)</f>
        <v>　</v>
      </c>
      <c r="GM24" s="857"/>
      <c r="GN24" s="858"/>
      <c r="GO24" s="856" t="str">
        <f>IFERROR(IF(OR(FW24="日",FW24="祝",FW24=0,GB24=0),"　",MAX(IF(GB24&gt;GO14,GD24-GB24,IF(GB24&lt;=GO14,GD24-GO14,0)),0)),0)</f>
        <v>　</v>
      </c>
      <c r="GP24" s="857"/>
      <c r="GQ24" s="858"/>
      <c r="GR24" s="972" t="str">
        <f>IFERROR(IF(OR(FW24="日",FW24="祝",FW24=0,FX24=""),"　",MAX(IF(AND(FX24&lt;=GR14,FZ24&gt;GS14),GS14-GR14,IF(AND(FX24&gt;GR14,FZ24&lt;=GS14),FZ24-FX24,IF(AND(FX24&lt;=GR14,FZ24&lt;=GS14),FZ24-GR14,IF(AND(FX24&gt;GR14,FZ24&gt;GS14),GS14-FX24,0)))),0)),0)</f>
        <v>　</v>
      </c>
      <c r="GS24" s="973"/>
      <c r="GT24" s="973"/>
      <c r="GU24" s="972" t="str">
        <f>IFERROR(IF(OR(FW24="日",FW24="祝",FW24=0,GB24=0),"　",MAX(IF(AND(GB24&gt;GX14,GD24&gt;GV14),0,IF(AND(GB24&lt;=GX14,GB24&gt;GU14,GD24&gt;GV14),GX14-GB24,IF(AND(GB24&lt;=GX14,GB24&lt;=GU14,GD24&gt;GV14),GX14-GU14,IF(AND(GB24&gt;GU14,GD24&lt;=GV14),GD24-GB24,IF(AND(GB24&lt;=GU14,GD24&lt;=GV14),GD24-GU14,0))))),0)),0)</f>
        <v>　</v>
      </c>
      <c r="GV24" s="972"/>
      <c r="GW24" s="972"/>
      <c r="GX24" s="972" t="str">
        <f>IFERROR(IF(OR(FW24="日",FW24="祝",FW24=0,GB24=0),"　",MAX(IF(AND(GB24&lt;=GX14,GD24&gt;GY14),GY14-GX14,IF(GD24&lt;=GY14,0,IF(AND(GB24&gt;GX14,GD24&gt;GY14),GY14-GB24,0))),0)),0)</f>
        <v>　</v>
      </c>
      <c r="GY24" s="973"/>
      <c r="GZ24" s="973"/>
      <c r="HA24" s="972" t="str">
        <f t="shared" si="3"/>
        <v>　</v>
      </c>
      <c r="HB24" s="973"/>
      <c r="HC24" s="973"/>
      <c r="HD24" s="954" t="str">
        <f>IF(HG24="×",TIME(0,0,0),IF(HQ4="非常勤",GF24,GR24))</f>
        <v>　</v>
      </c>
      <c r="HE24" s="885"/>
      <c r="HF24" s="885"/>
      <c r="HG24" s="352"/>
      <c r="HH24" s="954" t="str">
        <f>IF(HK24="×",TIME(0,0,0),IF(HQ4="非常勤",GI24,GU24))</f>
        <v>　</v>
      </c>
      <c r="HI24" s="885"/>
      <c r="HJ24" s="885"/>
      <c r="HK24" s="352"/>
      <c r="HL24" s="954" t="str">
        <f>IF(HO24="×",TIME(0,0,0),IF(HQ4="非常勤",GL24,GX24))</f>
        <v>　</v>
      </c>
      <c r="HM24" s="885"/>
      <c r="HN24" s="885"/>
      <c r="HO24" s="352"/>
      <c r="HP24" s="954" t="str">
        <f>IF(HS24="×",TIME(0,0,0),IF(HQ4="非常勤",GO24,HA24))</f>
        <v>　</v>
      </c>
      <c r="HQ24" s="885"/>
      <c r="HR24" s="955"/>
      <c r="HS24" s="352"/>
      <c r="HT24" s="956"/>
      <c r="HU24" s="956"/>
      <c r="HV24" s="862"/>
      <c r="HW24" s="864"/>
      <c r="HX24" s="863"/>
      <c r="HY24" s="865"/>
      <c r="HZ24" s="866"/>
      <c r="IA24" s="866"/>
      <c r="IB24" s="867"/>
      <c r="IC24" s="377">
        <f>'別表_個別勤務状況（1～20）'!$A$24</f>
        <v>10</v>
      </c>
      <c r="ID24" s="378" t="str">
        <f>'別表_個別勤務状況（1～20）'!$B$24</f>
        <v>金</v>
      </c>
      <c r="IE24" s="797"/>
      <c r="IF24" s="797"/>
      <c r="IG24" s="797"/>
      <c r="IH24" s="797"/>
      <c r="II24" s="797"/>
      <c r="IJ24" s="797"/>
      <c r="IK24" s="797"/>
      <c r="IL24" s="797"/>
      <c r="IM24" s="856" t="str">
        <f>IFERROR(IF(OR(ID24="日",ID24="祝",ID24=0,IE24=""),"　",MAX(IF(AND(IE24&lt;=IM14,IG24&gt;IN14),IN14-IM14,IF(AND(IE24&gt;IM14,IG24&lt;=IN14),IG24-IE24,IF(AND(IE24&lt;=IM14,IG24&lt;=IN14),IG24-IM14,IF(AND(IE24&gt;IM14,IG24&gt;IN14),IN14-IE24,0)))),0)),0)</f>
        <v>　</v>
      </c>
      <c r="IN24" s="857"/>
      <c r="IO24" s="858"/>
      <c r="IP24" s="856" t="str">
        <f>IFERROR(IF(OR(ID24="日",ID24="祝",ID24=0,II24=""),"　",MAX(IF(AND(II24&gt;IS14,IK24&gt;IQ14),0,IF(AND(II24&lt;=IS14,II24&gt;IP14,IK24&gt;IQ14),IS14-II24,IF(AND(II24&lt;=IS14,II24&lt;=IP14,IK24&gt;IQ14),IS14-IP14,IF(AND(II24&gt;IP14,IK24&lt;=IQ14),IK24-II24,IF(AND(II24&lt;=IP14,IK24&lt;=IQ14),IK24-IP14,0))))),0)),0)</f>
        <v>　</v>
      </c>
      <c r="IQ24" s="857"/>
      <c r="IR24" s="858"/>
      <c r="IS24" s="856" t="str">
        <f>IFERROR(IF(OR(ID24="日",ID24="祝",ID24=0,II24=0),"　",MAX(IF(AND(II24&lt;=IS14,IK24&gt;IT14),IT14-IS14,IF(IK24&lt;=IT14,0,IF(AND(II24&gt;IS14,IK24&gt;IT14),IT14-II24,0))),0)),0)</f>
        <v>　</v>
      </c>
      <c r="IT24" s="857"/>
      <c r="IU24" s="858"/>
      <c r="IV24" s="856" t="str">
        <f>IFERROR(IF(OR(ID24="日",ID24="祝",ID24=0,II24=0),"　",MAX(IF(II24&gt;IV14,IK24-II24,IF(II24&lt;=IV14,IK24-IV14,0)),0)),0)</f>
        <v>　</v>
      </c>
      <c r="IW24" s="857"/>
      <c r="IX24" s="858"/>
      <c r="IY24" s="972" t="str">
        <f>IFERROR(IF(OR(ID24="日",ID24="祝",ID24=0,IE24=""),"　",MAX(IF(AND(IE24&lt;=IY14,IG24&gt;IZ14),IZ14-IY14,IF(AND(IE24&gt;IY14,IG24&lt;=IZ14),IG24-IE24,IF(AND(IE24&lt;=IY14,IG24&lt;=IZ14),IG24-IY14,IF(AND(IE24&gt;IY14,IG24&gt;IZ14),IZ14-IE24,0)))),0)),0)</f>
        <v>　</v>
      </c>
      <c r="IZ24" s="973"/>
      <c r="JA24" s="973"/>
      <c r="JB24" s="972" t="str">
        <f>IFERROR(IF(OR(ID24="日",ID24="祝",ID24=0,II24=0),"　",MAX(IF(AND(II24&gt;JE14,IK24&gt;JC14),0,IF(AND(II24&lt;=JE14,II24&gt;JB14,IK24&gt;JC14),JE14-II24,IF(AND(II24&lt;=JE14,II24&lt;=JB14,IK24&gt;JC14),JE14-JB14,IF(AND(II24&gt;JB14,IK24&lt;=JC14),IK24-II24,IF(AND(II24&lt;=JB14,IK24&lt;=JC14),IK24-JB14,0))))),0)),0)</f>
        <v>　</v>
      </c>
      <c r="JC24" s="972"/>
      <c r="JD24" s="972"/>
      <c r="JE24" s="972" t="str">
        <f>IFERROR(IF(OR(ID24="日",ID24="祝",ID24=0,II24=0),"　",MAX(IF(AND(II24&lt;=JE14,IK24&gt;JF14),JF14-JE14,IF(IK24&lt;=JF14,0,IF(AND(II24&gt;JE14,IK24&gt;JF14),JF14-II24,0))),0)),0)</f>
        <v>　</v>
      </c>
      <c r="JF24" s="973"/>
      <c r="JG24" s="973"/>
      <c r="JH24" s="972" t="str">
        <f t="shared" si="4"/>
        <v>　</v>
      </c>
      <c r="JI24" s="973"/>
      <c r="JJ24" s="973"/>
      <c r="JK24" s="954" t="str">
        <f>IF(JN24="×",TIME(0,0,0),IF(JX4="非常勤",IM24,IY24))</f>
        <v>　</v>
      </c>
      <c r="JL24" s="885"/>
      <c r="JM24" s="885"/>
      <c r="JN24" s="352"/>
      <c r="JO24" s="954" t="str">
        <f>IF(JR24="×",TIME(0,0,0),IF(JX4="非常勤",IP24,JB24))</f>
        <v>　</v>
      </c>
      <c r="JP24" s="885"/>
      <c r="JQ24" s="885"/>
      <c r="JR24" s="352"/>
      <c r="JS24" s="954" t="str">
        <f>IF(JV24="×",TIME(0,0,0),IF(JX4="非常勤",IS24,JE24))</f>
        <v>　</v>
      </c>
      <c r="JT24" s="885"/>
      <c r="JU24" s="885"/>
      <c r="JV24" s="352"/>
      <c r="JW24" s="954" t="str">
        <f>IF(JZ24="×",TIME(0,0,0),IF(JX4="非常勤",IV24,JH24))</f>
        <v>　</v>
      </c>
      <c r="JX24" s="885"/>
      <c r="JY24" s="955"/>
      <c r="JZ24" s="352"/>
      <c r="KA24" s="956"/>
      <c r="KB24" s="956"/>
      <c r="KC24" s="862"/>
      <c r="KD24" s="864"/>
      <c r="KE24" s="863"/>
      <c r="KF24" s="865"/>
      <c r="KG24" s="866"/>
      <c r="KH24" s="866"/>
      <c r="KI24" s="867"/>
      <c r="KJ24" s="377">
        <f>'[3]別表_個別勤務状況（1～20）'!$A$24</f>
        <v>10</v>
      </c>
      <c r="KK24" s="378" t="str">
        <f>'[3]別表_個別勤務状況（1～20）'!$B$24</f>
        <v>水</v>
      </c>
      <c r="KL24" s="854"/>
      <c r="KM24" s="855"/>
      <c r="KN24" s="854"/>
      <c r="KO24" s="855"/>
      <c r="KP24" s="854"/>
      <c r="KQ24" s="855"/>
      <c r="KR24" s="854"/>
      <c r="KS24" s="855"/>
      <c r="KT24" s="856" t="str">
        <f>IFERROR(IF(OR(KK24="日",KK24="祝",KK24=0,KL24=""),"　",MAX(IF(AND(KL24&lt;=KT14,KN24&gt;KU14),KU14-KT14,IF(AND(KL24&gt;KT14,KN24&lt;=KU14),KN24-KL24,IF(AND(KL24&lt;=KT14,KN24&lt;=KU14),KN24-KT14,IF(AND(KL24&gt;KT14,KN24&gt;KU14),KU14-KL24,0)))),0)),0)</f>
        <v>　</v>
      </c>
      <c r="KU24" s="857"/>
      <c r="KV24" s="858"/>
      <c r="KW24" s="856" t="str">
        <f>IFERROR(IF(OR(KK24="日",KK24="祝",KK24=0,KP24=""),"　",MAX(IF(AND(KP24&gt;KZ14,KR24&gt;KX14),0,IF(AND(KP24&lt;=KZ14,KP24&gt;KW14,KR24&gt;KX14),KZ14-KP24,IF(AND(KP24&lt;=KZ14,KP24&lt;=KW14,KR24&gt;KX14),KZ14-KW14,IF(AND(KP24&gt;KW14,KR24&lt;=KX14),KR24-KP24,IF(AND(KP24&lt;=KW14,KR24&lt;=KX14),KR24-KW14,0))))),0)),0)</f>
        <v>　</v>
      </c>
      <c r="KX24" s="857"/>
      <c r="KY24" s="858"/>
      <c r="KZ24" s="856" t="str">
        <f>IFERROR(IF(OR(KK24="日",KK24="祝",KK24=0,KP24=0),"　",MAX(IF(AND(KP24&lt;=KZ14,KR24&gt;LA14),LA14-KZ14,IF(KR24&lt;=LA14,0,IF(AND(KP24&gt;KZ14,KR24&gt;LA14),LA14-KP24,0))),0)),0)</f>
        <v>　</v>
      </c>
      <c r="LA24" s="857"/>
      <c r="LB24" s="858"/>
      <c r="LC24" s="856" t="str">
        <f>IFERROR(IF(OR(KK24="日",KK24="祝",KK24=0,KP24=0),"　",MAX(IF(KP24&gt;LC14,KR24-KP24,IF(KP24&lt;=LC14,KR24-LC14,0)),0)),0)</f>
        <v>　</v>
      </c>
      <c r="LD24" s="857"/>
      <c r="LE24" s="858"/>
      <c r="LF24" s="962" t="str">
        <f>IFERROR(IF(OR(KK24="日",KK24="祝",KK24=0,KL24=""),"　",MAX(IF(AND(KL24&lt;=LF14,KN24&gt;LG14),LG14-LF14,IF(AND(KL24&gt;LF14,KN24&lt;=LG14),KN24-KL24,IF(AND(KL24&lt;=LF14,KN24&lt;=LG14),KN24-LF14,IF(AND(KL24&gt;LF14,KN24&gt;LG14),LG14-KL24,0)))),0)),0)</f>
        <v>　</v>
      </c>
      <c r="LG24" s="963"/>
      <c r="LH24" s="964"/>
      <c r="LI24" s="962" t="str">
        <f>IFERROR(IF(OR(KK24="日",KK24="祝",KK24=0,KP24=0),"　",MAX(IF(AND(KP24&gt;LL14,KR24&gt;LJ14),0,IF(AND(KP24&lt;=LL14,KP24&gt;LI14,KR24&gt;LJ14),LL14-KP24,IF(AND(KP24&lt;=LL14,KP24&lt;=LI14,KR24&gt;LJ14),LL14-LI14,IF(AND(KP24&gt;LI14,KR24&lt;=LJ14),KR24-KP24,IF(AND(KP24&lt;=LI14,KR24&lt;=LJ14),KR24-LI14,0))))),0)),0)</f>
        <v>　</v>
      </c>
      <c r="LJ24" s="963"/>
      <c r="LK24" s="964"/>
      <c r="LL24" s="962" t="str">
        <f>IFERROR(IF(OR(KK24="日",KK24="祝",KK24=0,KP24=0),"　",MAX(IF(AND(KP24&lt;=LL14,KR24&gt;LM14),LM14-LL14,IF(KR24&lt;=LM14,0,IF(AND(KP24&gt;LL14,KR24&gt;LM14),LM14-KP24,0))),0)),0)</f>
        <v>　</v>
      </c>
      <c r="LM24" s="963"/>
      <c r="LN24" s="964"/>
      <c r="LO24" s="962" t="str">
        <f t="shared" si="5"/>
        <v>　</v>
      </c>
      <c r="LP24" s="963"/>
      <c r="LQ24" s="964"/>
      <c r="LR24" s="859" t="str">
        <f>IF(LU24="×",TIME(0,0,0),IF(ME4="非常勤",KT24,LF24))</f>
        <v>　</v>
      </c>
      <c r="LS24" s="860"/>
      <c r="LT24" s="861"/>
      <c r="LU24" s="352"/>
      <c r="LV24" s="859" t="str">
        <f>IF(LY24="×",TIME(0,0,0),IF(ME4="非常勤",KW24,LI24))</f>
        <v>　</v>
      </c>
      <c r="LW24" s="860"/>
      <c r="LX24" s="861"/>
      <c r="LY24" s="352"/>
      <c r="LZ24" s="859" t="str">
        <f>IF(MC24="×",TIME(0,0,0),IF(ME4="非常勤",KZ24,LL24))</f>
        <v>　</v>
      </c>
      <c r="MA24" s="860"/>
      <c r="MB24" s="861"/>
      <c r="MC24" s="352"/>
      <c r="MD24" s="859" t="str">
        <f>IF(MG24="×",TIME(0,0,0),IF(ME4="非常勤",LC24,LO24))</f>
        <v>　</v>
      </c>
      <c r="ME24" s="860"/>
      <c r="MF24" s="861"/>
      <c r="MG24" s="352"/>
      <c r="MH24" s="956"/>
      <c r="MI24" s="956"/>
      <c r="MJ24" s="862"/>
      <c r="MK24" s="864"/>
      <c r="ML24" s="863"/>
      <c r="MM24" s="865"/>
      <c r="MN24" s="866"/>
      <c r="MO24" s="866"/>
      <c r="MP24" s="867"/>
      <c r="MQ24" s="377">
        <f>'[3]別表_個別勤務状況（1～20）'!$A$24</f>
        <v>10</v>
      </c>
      <c r="MR24" s="378" t="str">
        <f>'[3]別表_個別勤務状況（1～20）'!$B$24</f>
        <v>水</v>
      </c>
      <c r="MS24" s="854"/>
      <c r="MT24" s="855"/>
      <c r="MU24" s="854"/>
      <c r="MV24" s="855"/>
      <c r="MW24" s="854"/>
      <c r="MX24" s="855"/>
      <c r="MY24" s="854"/>
      <c r="MZ24" s="855"/>
      <c r="NA24" s="856" t="str">
        <f>IFERROR(IF(OR(MR24="日",MR24="祝",MR24=0,MS24=""),"　",MAX(IF(AND(MS24&lt;=NA14,MU24&gt;NB14),NB14-NA14,IF(AND(MS24&gt;NA14,MU24&lt;=NB14),MU24-MS24,IF(AND(MS24&lt;=NA14,MU24&lt;=NB14),MU24-NA14,IF(AND(MS24&gt;NA14,MU24&gt;NB14),NB14-MS24,0)))),0)),0)</f>
        <v>　</v>
      </c>
      <c r="NB24" s="857"/>
      <c r="NC24" s="858"/>
      <c r="ND24" s="856" t="str">
        <f>IFERROR(IF(OR(MR24="日",MR24="祝",MR24=0,MW24=""),"　",MAX(IF(AND(MW24&gt;NG14,MY24&gt;NE14),0,IF(AND(MW24&lt;=NG14,MW24&gt;ND14,MY24&gt;NE14),NG14-MW24,IF(AND(MW24&lt;=NG14,MW24&lt;=ND14,MY24&gt;NE14),NG14-ND14,IF(AND(MW24&gt;ND14,MY24&lt;=NE14),MY24-MW24,IF(AND(MW24&lt;=ND14,MY24&lt;=NE14),MY24-ND14,0))))),0)),0)</f>
        <v>　</v>
      </c>
      <c r="NE24" s="857"/>
      <c r="NF24" s="858"/>
      <c r="NG24" s="856" t="str">
        <f>IFERROR(IF(OR(MR24="日",MR24="祝",MR24=0,MW24=0),"　",MAX(IF(AND(MW24&lt;=NG14,MY24&gt;NH14),NH14-NG14,IF(MY24&lt;=NH14,0,IF(AND(MW24&gt;NG14,MY24&gt;NH14),NH14-MW24,0))),0)),0)</f>
        <v>　</v>
      </c>
      <c r="NH24" s="857"/>
      <c r="NI24" s="858"/>
      <c r="NJ24" s="856" t="str">
        <f>IFERROR(IF(OR(MR24="日",MR24="祝",MR24=0,MW24=0),"　",MAX(IF(MW24&gt;NJ14,MY24-MW24,IF(MW24&lt;=NJ14,MY24-NJ14,0)),0)),0)</f>
        <v>　</v>
      </c>
      <c r="NK24" s="857"/>
      <c r="NL24" s="858"/>
      <c r="NM24" s="962" t="str">
        <f>IFERROR(IF(OR(MR24="日",MR24="祝",MR24=0,MS24=""),"　",MAX(IF(AND(MS24&lt;=NM14,MU24&gt;NN14),NN14-NM14,IF(AND(MS24&gt;NM14,MU24&lt;=NN14),MU24-MS24,IF(AND(MS24&lt;=NM14,MU24&lt;=NN14),MU24-NM14,IF(AND(MS24&gt;NM14,MU24&gt;NN14),NN14-MS24,0)))),0)),0)</f>
        <v>　</v>
      </c>
      <c r="NN24" s="963"/>
      <c r="NO24" s="964"/>
      <c r="NP24" s="962" t="str">
        <f>IFERROR(IF(OR(MR24="日",MR24="祝",MR24=0,MW24=0),"　",MAX(IF(AND(MW24&gt;NS14,MY24&gt;NQ14),0,IF(AND(MW24&lt;=NS14,MW24&gt;NP14,MY24&gt;NQ14),NS14-MW24,IF(AND(MW24&lt;=NS14,MW24&lt;=NP14,MY24&gt;NQ14),NS14-NP14,IF(AND(MW24&gt;NP14,MY24&lt;=NQ14),MY24-MW24,IF(AND(MW24&lt;=NP14,MY24&lt;=NQ14),MY24-NP14,0))))),0)),0)</f>
        <v>　</v>
      </c>
      <c r="NQ24" s="963"/>
      <c r="NR24" s="964"/>
      <c r="NS24" s="962" t="str">
        <f>IFERROR(IF(OR(MR24="日",MR24="祝",MR24=0,MW24=0),"　",MAX(IF(AND(MW24&lt;=NS14,MY24&gt;NT14),NT14-NS14,IF(MY24&lt;=NT14,0,IF(AND(MW24&gt;NS14,MY24&gt;NT14),NT14-MW24,0))),0)),0)</f>
        <v>　</v>
      </c>
      <c r="NT24" s="963"/>
      <c r="NU24" s="964"/>
      <c r="NV24" s="962" t="str">
        <f t="shared" si="6"/>
        <v>　</v>
      </c>
      <c r="NW24" s="963"/>
      <c r="NX24" s="964"/>
      <c r="NY24" s="859" t="str">
        <f>IF(OB24="×",TIME(0,0,0),IF(OL4="非常勤",NA24,NM24))</f>
        <v>　</v>
      </c>
      <c r="NZ24" s="860"/>
      <c r="OA24" s="861"/>
      <c r="OB24" s="352"/>
      <c r="OC24" s="859" t="str">
        <f>IF(OF24="×",TIME(0,0,0),IF(OL4="非常勤",ND24,NP24))</f>
        <v>　</v>
      </c>
      <c r="OD24" s="860"/>
      <c r="OE24" s="861"/>
      <c r="OF24" s="352"/>
      <c r="OG24" s="859" t="str">
        <f>IF(OJ24="×",TIME(0,0,0),IF(OL4="非常勤",NG24,NS24))</f>
        <v>　</v>
      </c>
      <c r="OH24" s="860"/>
      <c r="OI24" s="861"/>
      <c r="OJ24" s="352"/>
      <c r="OK24" s="859" t="str">
        <f>IF(ON24="×",TIME(0,0,0),IF(OL4="非常勤",NJ24,NV24))</f>
        <v>　</v>
      </c>
      <c r="OL24" s="860"/>
      <c r="OM24" s="861"/>
      <c r="ON24" s="352"/>
      <c r="OO24" s="956"/>
      <c r="OP24" s="956"/>
      <c r="OQ24" s="862"/>
      <c r="OR24" s="864"/>
      <c r="OS24" s="863"/>
      <c r="OT24" s="865"/>
      <c r="OU24" s="866"/>
      <c r="OV24" s="866"/>
      <c r="OW24" s="867"/>
      <c r="OX24" s="377">
        <f>'[3]別表_個別勤務状況（1～20）'!$A$24</f>
        <v>10</v>
      </c>
      <c r="OY24" s="378" t="str">
        <f>'[3]別表_個別勤務状況（1～20）'!$B$24</f>
        <v>水</v>
      </c>
      <c r="OZ24" s="854"/>
      <c r="PA24" s="855"/>
      <c r="PB24" s="854"/>
      <c r="PC24" s="855"/>
      <c r="PD24" s="854"/>
      <c r="PE24" s="855"/>
      <c r="PF24" s="854"/>
      <c r="PG24" s="855"/>
      <c r="PH24" s="856" t="str">
        <f>IFERROR(IF(OR(OY24="日",OY24="祝",OY24=0,OZ24=""),"　",MAX(IF(AND(OZ24&lt;=PH14,PB24&gt;PI14),PI14-PH14,IF(AND(OZ24&gt;PH14,PB24&lt;=PI14),PB24-OZ24,IF(AND(OZ24&lt;=PH14,PB24&lt;=PI14),PB24-PH14,IF(AND(OZ24&gt;PH14,PB24&gt;PI14),PI14-OZ24,0)))),0)),0)</f>
        <v>　</v>
      </c>
      <c r="PI24" s="857"/>
      <c r="PJ24" s="858"/>
      <c r="PK24" s="856" t="str">
        <f>IFERROR(IF(OR(OY24="日",OY24="祝",OY24=0,PD24=""),"　",MAX(IF(AND(PD24&gt;PN14,PF24&gt;PL14),0,IF(AND(PD24&lt;=PN14,PD24&gt;PK14,PF24&gt;PL14),PN14-PD24,IF(AND(PD24&lt;=PN14,PD24&lt;=PK14,PF24&gt;PL14),PN14-PK14,IF(AND(PD24&gt;PK14,PF24&lt;=PL14),PF24-PD24,IF(AND(PD24&lt;=PK14,PF24&lt;=PL14),PF24-PK14,0))))),0)),0)</f>
        <v>　</v>
      </c>
      <c r="PL24" s="857"/>
      <c r="PM24" s="858"/>
      <c r="PN24" s="856" t="str">
        <f>IFERROR(IF(OR(OY24="日",OY24="祝",OY24=0,PD24=0),"　",MAX(IF(AND(PD24&lt;=PN14,PF24&gt;PO14),PO14-PN14,IF(PF24&lt;=PO14,0,IF(AND(PD24&gt;PN14,PF24&gt;PO14),PO14-PD24,0))),0)),0)</f>
        <v>　</v>
      </c>
      <c r="PO24" s="857"/>
      <c r="PP24" s="858"/>
      <c r="PQ24" s="856" t="str">
        <f>IFERROR(IF(OR(OY24="日",OY24="祝",OY24=0,PD24=0),"　",MAX(IF(PD24&gt;PQ14,PF24-PD24,IF(PD24&lt;=PQ14,PF24-PQ14,0)),0)),0)</f>
        <v>　</v>
      </c>
      <c r="PR24" s="857"/>
      <c r="PS24" s="858"/>
      <c r="PT24" s="962" t="str">
        <f>IFERROR(IF(OR(OY24="日",OY24="祝",OY24=0,OZ24=""),"　",MAX(IF(AND(OZ24&lt;=PT14,PB24&gt;PU14),PU14-PT14,IF(AND(OZ24&gt;PT14,PB24&lt;=PU14),PB24-OZ24,IF(AND(OZ24&lt;=PT14,PB24&lt;=PU14),PB24-PT14,IF(AND(OZ24&gt;PT14,PB24&gt;PU14),PU14-OZ24,0)))),0)),0)</f>
        <v>　</v>
      </c>
      <c r="PU24" s="963"/>
      <c r="PV24" s="964"/>
      <c r="PW24" s="962" t="str">
        <f>IFERROR(IF(OR(OY24="日",OY24="祝",OY24=0,PD24=0),"　",MAX(IF(AND(PD24&gt;PZ14,PF24&gt;PX14),0,IF(AND(PD24&lt;=PZ14,PD24&gt;PW14,PF24&gt;PX14),PZ14-PD24,IF(AND(PD24&lt;=PZ14,PD24&lt;=PW14,PF24&gt;PX14),PZ14-PW14,IF(AND(PD24&gt;PW14,PF24&lt;=PX14),PF24-PD24,IF(AND(PD24&lt;=PW14,PF24&lt;=PX14),PF24-PW14,0))))),0)),0)</f>
        <v>　</v>
      </c>
      <c r="PX24" s="963"/>
      <c r="PY24" s="964"/>
      <c r="PZ24" s="962" t="str">
        <f>IFERROR(IF(OR(OY24="日",OY24="祝",OY24=0,PD24=0),"　",MAX(IF(AND(PD24&lt;=PZ14,PF24&gt;QA14),QA14-PZ14,IF(PF24&lt;=QA14,0,IF(AND(PD24&gt;PZ14,PF24&gt;QA14),QA14-PD24,0))),0)),0)</f>
        <v>　</v>
      </c>
      <c r="QA24" s="963"/>
      <c r="QB24" s="964"/>
      <c r="QC24" s="962" t="str">
        <f t="shared" si="7"/>
        <v>　</v>
      </c>
      <c r="QD24" s="963"/>
      <c r="QE24" s="964"/>
      <c r="QF24" s="859" t="str">
        <f>IF(QI24="×",TIME(0,0,0),IF(QS4="非常勤",PH24,PT24))</f>
        <v>　</v>
      </c>
      <c r="QG24" s="860"/>
      <c r="QH24" s="861"/>
      <c r="QI24" s="352"/>
      <c r="QJ24" s="859" t="str">
        <f>IF(QM24="×",TIME(0,0,0),IF(QS4="非常勤",PK24,PW24))</f>
        <v>　</v>
      </c>
      <c r="QK24" s="860"/>
      <c r="QL24" s="861"/>
      <c r="QM24" s="352"/>
      <c r="QN24" s="859" t="str">
        <f>IF(QQ24="×",TIME(0,0,0),IF(QS4="非常勤",PN24,PZ24))</f>
        <v>　</v>
      </c>
      <c r="QO24" s="860"/>
      <c r="QP24" s="861"/>
      <c r="QQ24" s="352"/>
      <c r="QR24" s="859" t="str">
        <f>IF(QU24="×",TIME(0,0,0),IF(QS4="非常勤",PQ24,QC24))</f>
        <v>　</v>
      </c>
      <c r="QS24" s="860"/>
      <c r="QT24" s="861"/>
      <c r="QU24" s="352"/>
      <c r="QV24" s="956"/>
      <c r="QW24" s="956"/>
      <c r="QX24" s="862"/>
      <c r="QY24" s="864"/>
      <c r="QZ24" s="863"/>
      <c r="RA24" s="865"/>
      <c r="RB24" s="866"/>
      <c r="RC24" s="866"/>
      <c r="RD24" s="867"/>
      <c r="RE24" s="377">
        <f>'[3]別表_個別勤務状況（1～20）'!$A$24</f>
        <v>10</v>
      </c>
      <c r="RF24" s="378" t="str">
        <f>'[3]別表_個別勤務状況（1～20）'!$B$24</f>
        <v>水</v>
      </c>
      <c r="RG24" s="854"/>
      <c r="RH24" s="855"/>
      <c r="RI24" s="854"/>
      <c r="RJ24" s="855"/>
      <c r="RK24" s="854"/>
      <c r="RL24" s="855"/>
      <c r="RM24" s="854"/>
      <c r="RN24" s="855"/>
      <c r="RO24" s="856" t="str">
        <f>IFERROR(IF(OR(RF24="日",RF24="祝",RF24=0,RG24=""),"　",MAX(IF(AND(RG24&lt;=RO14,RI24&gt;RP14),RP14-RO14,IF(AND(RG24&gt;RO14,RI24&lt;=RP14),RI24-RG24,IF(AND(RG24&lt;=RO14,RI24&lt;=RP14),RI24-RO14,IF(AND(RG24&gt;RO14,RI24&gt;RP14),RP14-RG24,0)))),0)),0)</f>
        <v>　</v>
      </c>
      <c r="RP24" s="857"/>
      <c r="RQ24" s="858"/>
      <c r="RR24" s="856" t="str">
        <f>IFERROR(IF(OR(RF24="日",RF24="祝",RF24=0,RK24=""),"　",MAX(IF(AND(RK24&gt;RU14,RM24&gt;RS14),0,IF(AND(RK24&lt;=RU14,RK24&gt;RR14,RM24&gt;RS14),RU14-RK24,IF(AND(RK24&lt;=RU14,RK24&lt;=RR14,RM24&gt;RS14),RU14-RR14,IF(AND(RK24&gt;RR14,RM24&lt;=RS14),RM24-RK24,IF(AND(RK24&lt;=RR14,RM24&lt;=RS14),RM24-RR14,0))))),0)),0)</f>
        <v>　</v>
      </c>
      <c r="RS24" s="857"/>
      <c r="RT24" s="858"/>
      <c r="RU24" s="856" t="str">
        <f>IFERROR(IF(OR(RF24="日",RF24="祝",RF24=0,RK24=0),"　",MAX(IF(AND(RK24&lt;=RU14,RM24&gt;RV14),RV14-RU14,IF(RM24&lt;=RV14,0,IF(AND(RK24&gt;RU14,RM24&gt;RV14),RV14-RK24,0))),0)),0)</f>
        <v>　</v>
      </c>
      <c r="RV24" s="857"/>
      <c r="RW24" s="858"/>
      <c r="RX24" s="856" t="str">
        <f>IFERROR(IF(OR(RF24="日",RF24="祝",RF24=0,RK24=0),"　",MAX(IF(RK24&gt;RX14,RM24-RK24,IF(RK24&lt;=RX14,RM24-RX14,0)),0)),0)</f>
        <v>　</v>
      </c>
      <c r="RY24" s="857"/>
      <c r="RZ24" s="858"/>
      <c r="SA24" s="962" t="str">
        <f>IFERROR(IF(OR(RF24="日",RF24="祝",RF24=0,RG24=""),"　",MAX(IF(AND(RG24&lt;=SA14,RI24&gt;SB14),SB14-SA14,IF(AND(RG24&gt;SA14,RI24&lt;=SB14),RI24-RG24,IF(AND(RG24&lt;=SA14,RI24&lt;=SB14),RI24-SA14,IF(AND(RG24&gt;SA14,RI24&gt;SB14),SB14-RG24,0)))),0)),0)</f>
        <v>　</v>
      </c>
      <c r="SB24" s="963"/>
      <c r="SC24" s="964"/>
      <c r="SD24" s="962" t="str">
        <f>IFERROR(IF(OR(RF24="日",RF24="祝",RF24=0,RK24=0),"　",MAX(IF(AND(RK24&gt;SG14,RM24&gt;SE14),0,IF(AND(RK24&lt;=SG14,RK24&gt;SD14,RM24&gt;SE14),SG14-RK24,IF(AND(RK24&lt;=SG14,RK24&lt;=SD14,RM24&gt;SE14),SG14-SD14,IF(AND(RK24&gt;SD14,RM24&lt;=SE14),RM24-RK24,IF(AND(RK24&lt;=SD14,RM24&lt;=SE14),RM24-SD14,0))))),0)),0)</f>
        <v>　</v>
      </c>
      <c r="SE24" s="963"/>
      <c r="SF24" s="964"/>
      <c r="SG24" s="962" t="str">
        <f>IFERROR(IF(OR(RF24="日",RF24="祝",RF24=0,RK24=0),"　",MAX(IF(AND(RK24&lt;=SG14,RM24&gt;SH14),SH14-SG14,IF(RM24&lt;=SH14,0,IF(AND(RK24&gt;SG14,RM24&gt;SH14),SH14-RK24,0))),0)),0)</f>
        <v>　</v>
      </c>
      <c r="SH24" s="963"/>
      <c r="SI24" s="964"/>
      <c r="SJ24" s="962" t="str">
        <f t="shared" si="8"/>
        <v>　</v>
      </c>
      <c r="SK24" s="963"/>
      <c r="SL24" s="964"/>
      <c r="SM24" s="859" t="str">
        <f>IF(SP24="×",TIME(0,0,0),IF(SZ4="非常勤",RO24,SA24))</f>
        <v>　</v>
      </c>
      <c r="SN24" s="860"/>
      <c r="SO24" s="861"/>
      <c r="SP24" s="352"/>
      <c r="SQ24" s="859" t="str">
        <f>IF(ST24="×",TIME(0,0,0),IF(SZ4="非常勤",RR24,SD24))</f>
        <v>　</v>
      </c>
      <c r="SR24" s="860"/>
      <c r="SS24" s="861"/>
      <c r="ST24" s="352"/>
      <c r="SU24" s="859" t="str">
        <f>IF(SX24="×",TIME(0,0,0),IF(SZ4="非常勤",RU24,SG24))</f>
        <v>　</v>
      </c>
      <c r="SV24" s="860"/>
      <c r="SW24" s="861"/>
      <c r="SX24" s="352"/>
      <c r="SY24" s="859" t="str">
        <f>IF(TB24="×",TIME(0,0,0),IF(SZ4="非常勤",RX24,SJ24))</f>
        <v>　</v>
      </c>
      <c r="SZ24" s="860"/>
      <c r="TA24" s="861"/>
      <c r="TB24" s="352"/>
      <c r="TC24" s="956"/>
      <c r="TD24" s="956"/>
      <c r="TE24" s="862"/>
      <c r="TF24" s="864"/>
      <c r="TG24" s="863"/>
      <c r="TH24" s="865"/>
      <c r="TI24" s="866"/>
      <c r="TJ24" s="866"/>
      <c r="TK24" s="867"/>
      <c r="TL24" s="377">
        <f>'[3]別表_個別勤務状況（1～20）'!$A$24</f>
        <v>10</v>
      </c>
      <c r="TM24" s="378" t="str">
        <f>'[3]別表_個別勤務状況（1～20）'!$B$24</f>
        <v>水</v>
      </c>
      <c r="TN24" s="854"/>
      <c r="TO24" s="855"/>
      <c r="TP24" s="854"/>
      <c r="TQ24" s="855"/>
      <c r="TR24" s="854"/>
      <c r="TS24" s="855"/>
      <c r="TT24" s="854"/>
      <c r="TU24" s="855"/>
      <c r="TV24" s="856" t="str">
        <f>IFERROR(IF(OR(TM24="日",TM24="祝",TM24=0,TN24=""),"　",MAX(IF(AND(TN24&lt;=TV14,TP24&gt;TW14),TW14-TV14,IF(AND(TN24&gt;TV14,TP24&lt;=TW14),TP24-TN24,IF(AND(TN24&lt;=TV14,TP24&lt;=TW14),TP24-TV14,IF(AND(TN24&gt;TV14,TP24&gt;TW14),TW14-TN24,0)))),0)),0)</f>
        <v>　</v>
      </c>
      <c r="TW24" s="857"/>
      <c r="TX24" s="858"/>
      <c r="TY24" s="856" t="str">
        <f>IFERROR(IF(OR(TM24="日",TM24="祝",TM24=0,TR24=""),"　",MAX(IF(AND(TR24&gt;UB14,TT24&gt;TZ14),0,IF(AND(TR24&lt;=UB14,TR24&gt;TY14,TT24&gt;TZ14),UB14-TR24,IF(AND(TR24&lt;=UB14,TR24&lt;=TY14,TT24&gt;TZ14),UB14-TY14,IF(AND(TR24&gt;TY14,TT24&lt;=TZ14),TT24-TR24,IF(AND(TR24&lt;=TY14,TT24&lt;=TZ14),TT24-TY14,0))))),0)),0)</f>
        <v>　</v>
      </c>
      <c r="TZ24" s="857"/>
      <c r="UA24" s="858"/>
      <c r="UB24" s="856" t="str">
        <f>IFERROR(IF(OR(TM24="日",TM24="祝",TM24=0,TR24=0),"　",MAX(IF(AND(TR24&lt;=UB14,TT24&gt;UC14),UC14-UB14,IF(TT24&lt;=UC14,0,IF(AND(TR24&gt;UB14,TT24&gt;UC14),UC14-TR24,0))),0)),0)</f>
        <v>　</v>
      </c>
      <c r="UC24" s="857"/>
      <c r="UD24" s="858"/>
      <c r="UE24" s="856" t="str">
        <f>IFERROR(IF(OR(TM24="日",TM24="祝",TM24=0,TR24=0),"　",MAX(IF(TR24&gt;UE14,TT24-TR24,IF(TR24&lt;=UE14,TT24-UE14,0)),0)),0)</f>
        <v>　</v>
      </c>
      <c r="UF24" s="857"/>
      <c r="UG24" s="858"/>
      <c r="UH24" s="962" t="str">
        <f>IFERROR(IF(OR(TM24="日",TM24="祝",TM24=0,TN24=""),"　",MAX(IF(AND(TN24&lt;=UH14,TP24&gt;UI14),UI14-UH14,IF(AND(TN24&gt;UH14,TP24&lt;=UI14),TP24-TN24,IF(AND(TN24&lt;=UH14,TP24&lt;=UI14),TP24-UH14,IF(AND(TN24&gt;UH14,TP24&gt;UI14),UI14-TN24,0)))),0)),0)</f>
        <v>　</v>
      </c>
      <c r="UI24" s="963"/>
      <c r="UJ24" s="964"/>
      <c r="UK24" s="962" t="str">
        <f>IFERROR(IF(OR(TM24="日",TM24="祝",TM24=0,TR24=0),"　",MAX(IF(AND(TR24&gt;UN14,TT24&gt;UL14),0,IF(AND(TR24&lt;=UN14,TR24&gt;UK14,TT24&gt;UL14),UN14-TR24,IF(AND(TR24&lt;=UN14,TR24&lt;=UK14,TT24&gt;UL14),UN14-UK14,IF(AND(TR24&gt;UK14,TT24&lt;=UL14),TT24-TR24,IF(AND(TR24&lt;=UK14,TT24&lt;=UL14),TT24-UK14,0))))),0)),0)</f>
        <v>　</v>
      </c>
      <c r="UL24" s="963"/>
      <c r="UM24" s="964"/>
      <c r="UN24" s="962" t="str">
        <f>IFERROR(IF(OR(TM24="日",TM24="祝",TM24=0,TR24=0),"　",MAX(IF(AND(TR24&lt;=UN14,TT24&gt;UO14),UO14-UN14,IF(TT24&lt;=UO14,0,IF(AND(TR24&gt;UN14,TT24&gt;UO14),UO14-TR24,0))),0)),0)</f>
        <v>　</v>
      </c>
      <c r="UO24" s="963"/>
      <c r="UP24" s="964"/>
      <c r="UQ24" s="962" t="str">
        <f t="shared" si="9"/>
        <v>　</v>
      </c>
      <c r="UR24" s="963"/>
      <c r="US24" s="964"/>
      <c r="UT24" s="859" t="str">
        <f>IF(UW24="×",TIME(0,0,0),IF(VG4="非常勤",TV24,UH24))</f>
        <v>　</v>
      </c>
      <c r="UU24" s="860"/>
      <c r="UV24" s="861"/>
      <c r="UW24" s="352"/>
      <c r="UX24" s="859" t="str">
        <f>IF(VA24="×",TIME(0,0,0),IF(VG4="非常勤",TY24,UK24))</f>
        <v>　</v>
      </c>
      <c r="UY24" s="860"/>
      <c r="UZ24" s="861"/>
      <c r="VA24" s="352"/>
      <c r="VB24" s="859" t="str">
        <f>IF(VE24="×",TIME(0,0,0),IF(VG4="非常勤",UB24,UN24))</f>
        <v>　</v>
      </c>
      <c r="VC24" s="860"/>
      <c r="VD24" s="861"/>
      <c r="VE24" s="352"/>
      <c r="VF24" s="859" t="str">
        <f>IF(VI24="×",TIME(0,0,0),IF(VG4="非常勤",UE24,UQ24))</f>
        <v>　</v>
      </c>
      <c r="VG24" s="860"/>
      <c r="VH24" s="861"/>
      <c r="VI24" s="352"/>
      <c r="VJ24" s="956"/>
      <c r="VK24" s="956"/>
      <c r="VL24" s="862"/>
      <c r="VM24" s="864"/>
      <c r="VN24" s="863"/>
      <c r="VO24" s="865"/>
      <c r="VP24" s="866"/>
      <c r="VQ24" s="866"/>
      <c r="VR24" s="867"/>
      <c r="VS24" s="377">
        <f>'[3]別表_個別勤務状況（1～20）'!$A$24</f>
        <v>10</v>
      </c>
      <c r="VT24" s="378" t="str">
        <f>'[3]別表_個別勤務状況（1～20）'!$B$24</f>
        <v>水</v>
      </c>
      <c r="VU24" s="854"/>
      <c r="VV24" s="855"/>
      <c r="VW24" s="854"/>
      <c r="VX24" s="855"/>
      <c r="VY24" s="854"/>
      <c r="VZ24" s="855"/>
      <c r="WA24" s="854"/>
      <c r="WB24" s="855"/>
      <c r="WC24" s="856" t="str">
        <f>IFERROR(IF(OR(VT24="日",VT24="祝",VT24=0,VU24=""),"　",MAX(IF(AND(VU24&lt;=WC14,VW24&gt;WD14),WD14-WC14,IF(AND(VU24&gt;WC14,VW24&lt;=WD14),VW24-VU24,IF(AND(VU24&lt;=WC14,VW24&lt;=WD14),VW24-WC14,IF(AND(VU24&gt;WC14,VW24&gt;WD14),WD14-VU24,0)))),0)),0)</f>
        <v>　</v>
      </c>
      <c r="WD24" s="857"/>
      <c r="WE24" s="858"/>
      <c r="WF24" s="856" t="str">
        <f>IFERROR(IF(OR(VT24="日",VT24="祝",VT24=0,VY24=""),"　",MAX(IF(AND(VY24&gt;WI14,WA24&gt;WG14),0,IF(AND(VY24&lt;=WI14,VY24&gt;WF14,WA24&gt;WG14),WI14-VY24,IF(AND(VY24&lt;=WI14,VY24&lt;=WF14,WA24&gt;WG14),WI14-WF14,IF(AND(VY24&gt;WF14,WA24&lt;=WG14),WA24-VY24,IF(AND(VY24&lt;=WF14,WA24&lt;=WG14),WA24-WF14,0))))),0)),0)</f>
        <v>　</v>
      </c>
      <c r="WG24" s="857"/>
      <c r="WH24" s="858"/>
      <c r="WI24" s="856" t="str">
        <f>IFERROR(IF(OR(VT24="日",VT24="祝",VT24=0,VY24=0),"　",MAX(IF(AND(VY24&lt;=WI14,WA24&gt;WJ14),WJ14-WI14,IF(WA24&lt;=WJ14,0,IF(AND(VY24&gt;WI14,WA24&gt;WJ14),WJ14-VY24,0))),0)),0)</f>
        <v>　</v>
      </c>
      <c r="WJ24" s="857"/>
      <c r="WK24" s="858"/>
      <c r="WL24" s="856" t="str">
        <f>IFERROR(IF(OR(VT24="日",VT24="祝",VT24=0,VY24=0),"　",MAX(IF(VY24&gt;WL14,WA24-VY24,IF(VY24&lt;=WL14,WA24-WL14,0)),0)),0)</f>
        <v>　</v>
      </c>
      <c r="WM24" s="857"/>
      <c r="WN24" s="858"/>
      <c r="WO24" s="962" t="str">
        <f>IFERROR(IF(OR(VT24="日",VT24="祝",VT24=0,VU24=""),"　",MAX(IF(AND(VU24&lt;=WO14,VW24&gt;WP14),WP14-WO14,IF(AND(VU24&gt;WO14,VW24&lt;=WP14),VW24-VU24,IF(AND(VU24&lt;=WO14,VW24&lt;=WP14),VW24-WO14,IF(AND(VU24&gt;WO14,VW24&gt;WP14),WP14-VU24,0)))),0)),0)</f>
        <v>　</v>
      </c>
      <c r="WP24" s="963"/>
      <c r="WQ24" s="964"/>
      <c r="WR24" s="962" t="str">
        <f>IFERROR(IF(OR(VT24="日",VT24="祝",VT24=0,VY24=0),"　",MAX(IF(AND(VY24&gt;WU14,WA24&gt;WS14),0,IF(AND(VY24&lt;=WU14,VY24&gt;WR14,WA24&gt;WS14),WU14-VY24,IF(AND(VY24&lt;=WU14,VY24&lt;=WR14,WA24&gt;WS14),WU14-WR14,IF(AND(VY24&gt;WR14,WA24&lt;=WS14),WA24-VY24,IF(AND(VY24&lt;=WR14,WA24&lt;=WS14),WA24-WR14,0))))),0)),0)</f>
        <v>　</v>
      </c>
      <c r="WS24" s="963"/>
      <c r="WT24" s="964"/>
      <c r="WU24" s="962" t="str">
        <f>IFERROR(IF(OR(VT24="日",VT24="祝",VT24=0,VY24=0),"　",MAX(IF(AND(VY24&lt;=WU14,WA24&gt;WV14),WV14-WU14,IF(WA24&lt;=WV14,0,IF(AND(VY24&gt;WU14,WA24&gt;WV14),WV14-VY24,0))),0)),0)</f>
        <v>　</v>
      </c>
      <c r="WV24" s="963"/>
      <c r="WW24" s="964"/>
      <c r="WX24" s="962" t="str">
        <f t="shared" si="10"/>
        <v>　</v>
      </c>
      <c r="WY24" s="963"/>
      <c r="WZ24" s="964"/>
      <c r="XA24" s="859" t="str">
        <f>IF(XD24="×",TIME(0,0,0),IF(XN4="非常勤",WC24,WO24))</f>
        <v>　</v>
      </c>
      <c r="XB24" s="860"/>
      <c r="XC24" s="861"/>
      <c r="XD24" s="352"/>
      <c r="XE24" s="859" t="str">
        <f>IF(XH24="×",TIME(0,0,0),IF(XN4="非常勤",WF24,WR24))</f>
        <v>　</v>
      </c>
      <c r="XF24" s="860"/>
      <c r="XG24" s="861"/>
      <c r="XH24" s="352"/>
      <c r="XI24" s="859" t="str">
        <f>IF(XL24="×",TIME(0,0,0),IF(XN4="非常勤",WI24,WU24))</f>
        <v>　</v>
      </c>
      <c r="XJ24" s="860"/>
      <c r="XK24" s="861"/>
      <c r="XL24" s="352"/>
      <c r="XM24" s="859" t="str">
        <f>IF(XP24="×",TIME(0,0,0),IF(XN4="非常勤",WL24,WX24))</f>
        <v>　</v>
      </c>
      <c r="XN24" s="860"/>
      <c r="XO24" s="861"/>
      <c r="XP24" s="352"/>
      <c r="XQ24" s="956"/>
      <c r="XR24" s="956"/>
      <c r="XS24" s="862"/>
      <c r="XT24" s="864"/>
      <c r="XU24" s="863"/>
      <c r="XV24" s="865"/>
      <c r="XW24" s="866"/>
      <c r="XX24" s="866"/>
      <c r="XY24" s="867"/>
      <c r="XZ24" s="377">
        <f>'[3]別表_個別勤務状況（1～20）'!$A$24</f>
        <v>10</v>
      </c>
      <c r="YA24" s="378" t="str">
        <f>'[3]別表_個別勤務状況（1～20）'!$B$24</f>
        <v>水</v>
      </c>
      <c r="YB24" s="854"/>
      <c r="YC24" s="855"/>
      <c r="YD24" s="854"/>
      <c r="YE24" s="855"/>
      <c r="YF24" s="854"/>
      <c r="YG24" s="855"/>
      <c r="YH24" s="854"/>
      <c r="YI24" s="855"/>
      <c r="YJ24" s="856" t="str">
        <f>IFERROR(IF(OR(YA24="日",YA24="祝",YA24=0,YB24=""),"　",MAX(IF(AND(YB24&lt;=YJ14,YD24&gt;YK14),YK14-YJ14,IF(AND(YB24&gt;YJ14,YD24&lt;=YK14),YD24-YB24,IF(AND(YB24&lt;=YJ14,YD24&lt;=YK14),YD24-YJ14,IF(AND(YB24&gt;YJ14,YD24&gt;YK14),YK14-YB24,0)))),0)),0)</f>
        <v>　</v>
      </c>
      <c r="YK24" s="857"/>
      <c r="YL24" s="858"/>
      <c r="YM24" s="856" t="str">
        <f>IFERROR(IF(OR(YA24="日",YA24="祝",YA24=0,YF24=""),"　",MAX(IF(AND(YF24&gt;YP14,YH24&gt;YN14),0,IF(AND(YF24&lt;=YP14,YF24&gt;YM14,YH24&gt;YN14),YP14-YF24,IF(AND(YF24&lt;=YP14,YF24&lt;=YM14,YH24&gt;YN14),YP14-YM14,IF(AND(YF24&gt;YM14,YH24&lt;=YN14),YH24-YF24,IF(AND(YF24&lt;=YM14,YH24&lt;=YN14),YH24-YM14,0))))),0)),0)</f>
        <v>　</v>
      </c>
      <c r="YN24" s="857"/>
      <c r="YO24" s="858"/>
      <c r="YP24" s="856" t="str">
        <f>IFERROR(IF(OR(YA24="日",YA24="祝",YA24=0,YF24=0),"　",MAX(IF(AND(YF24&lt;=YP14,YH24&gt;YQ14),YQ14-YP14,IF(YH24&lt;=YQ14,0,IF(AND(YF24&gt;YP14,YH24&gt;YQ14),YQ14-YF24,0))),0)),0)</f>
        <v>　</v>
      </c>
      <c r="YQ24" s="857"/>
      <c r="YR24" s="858"/>
      <c r="YS24" s="856" t="str">
        <f>IFERROR(IF(OR(YA24="日",YA24="祝",YA24=0,YF24=0),"　",MAX(IF(YF24&gt;YS14,YH24-YF24,IF(YF24&lt;=YS14,YH24-YS14,0)),0)),0)</f>
        <v>　</v>
      </c>
      <c r="YT24" s="857"/>
      <c r="YU24" s="858"/>
      <c r="YV24" s="962" t="str">
        <f>IFERROR(IF(OR(YA24="日",YA24="祝",YA24=0,YB24=""),"　",MAX(IF(AND(YB24&lt;=YV14,YD24&gt;YW14),YW14-YV14,IF(AND(YB24&gt;YV14,YD24&lt;=YW14),YD24-YB24,IF(AND(YB24&lt;=YV14,YD24&lt;=YW14),YD24-YV14,IF(AND(YB24&gt;YV14,YD24&gt;YW14),YW14-YB24,0)))),0)),0)</f>
        <v>　</v>
      </c>
      <c r="YW24" s="963"/>
      <c r="YX24" s="964"/>
      <c r="YY24" s="962" t="str">
        <f>IFERROR(IF(OR(YA24="日",YA24="祝",YA24=0,YF24=0),"　",MAX(IF(AND(YF24&gt;ZB14,YH24&gt;YZ14),0,IF(AND(YF24&lt;=ZB14,YF24&gt;YY14,YH24&gt;YZ14),ZB14-YF24,IF(AND(YF24&lt;=ZB14,YF24&lt;=YY14,YH24&gt;YZ14),ZB14-YY14,IF(AND(YF24&gt;YY14,YH24&lt;=YZ14),YH24-YF24,IF(AND(YF24&lt;=YY14,YH24&lt;=YZ14),YH24-YY14,0))))),0)),0)</f>
        <v>　</v>
      </c>
      <c r="YZ24" s="963"/>
      <c r="ZA24" s="964"/>
      <c r="ZB24" s="962" t="str">
        <f>IFERROR(IF(OR(YA24="日",YA24="祝",YA24=0,YF24=0),"　",MAX(IF(AND(YF24&lt;=ZB14,YH24&gt;ZC14),ZC14-ZB14,IF(YH24&lt;=ZC14,0,IF(AND(YF24&gt;ZB14,YH24&gt;ZC14),ZC14-YF24,0))),0)),0)</f>
        <v>　</v>
      </c>
      <c r="ZC24" s="963"/>
      <c r="ZD24" s="964"/>
      <c r="ZE24" s="962" t="str">
        <f t="shared" si="11"/>
        <v>　</v>
      </c>
      <c r="ZF24" s="963"/>
      <c r="ZG24" s="964"/>
      <c r="ZH24" s="859" t="str">
        <f>IF(ZK24="×",TIME(0,0,0),IF(ZU4="非常勤",YJ24,YV24))</f>
        <v>　</v>
      </c>
      <c r="ZI24" s="860"/>
      <c r="ZJ24" s="861"/>
      <c r="ZK24" s="352"/>
      <c r="ZL24" s="859" t="str">
        <f>IF(ZO24="×",TIME(0,0,0),IF(ZU4="非常勤",YM24,YY24))</f>
        <v>　</v>
      </c>
      <c r="ZM24" s="860"/>
      <c r="ZN24" s="861"/>
      <c r="ZO24" s="352"/>
      <c r="ZP24" s="859" t="str">
        <f>IF(ZS24="×",TIME(0,0,0),IF(ZU4="非常勤",YP24,ZB24))</f>
        <v>　</v>
      </c>
      <c r="ZQ24" s="860"/>
      <c r="ZR24" s="861"/>
      <c r="ZS24" s="352"/>
      <c r="ZT24" s="859" t="str">
        <f>IF(ZW24="×",TIME(0,0,0),IF(ZU4="非常勤",YS24,ZE24))</f>
        <v>　</v>
      </c>
      <c r="ZU24" s="860"/>
      <c r="ZV24" s="861"/>
      <c r="ZW24" s="352"/>
      <c r="ZX24" s="956"/>
      <c r="ZY24" s="956"/>
      <c r="ZZ24" s="862"/>
      <c r="AAA24" s="864"/>
      <c r="AAB24" s="863"/>
      <c r="AAC24" s="865"/>
      <c r="AAD24" s="866"/>
      <c r="AAE24" s="866"/>
      <c r="AAF24" s="867"/>
      <c r="AAG24" s="377">
        <f>'[3]別表_個別勤務状況（1～20）'!$A$24</f>
        <v>10</v>
      </c>
      <c r="AAH24" s="378" t="str">
        <f>'[3]別表_個別勤務状況（1～20）'!$B$24</f>
        <v>水</v>
      </c>
      <c r="AAI24" s="854"/>
      <c r="AAJ24" s="855"/>
      <c r="AAK24" s="854"/>
      <c r="AAL24" s="855"/>
      <c r="AAM24" s="854"/>
      <c r="AAN24" s="855"/>
      <c r="AAO24" s="854"/>
      <c r="AAP24" s="855"/>
      <c r="AAQ24" s="856" t="str">
        <f>IFERROR(IF(OR(AAH24="日",AAH24="祝",AAH24=0,AAI24=""),"　",MAX(IF(AND(AAI24&lt;=AAQ14,AAK24&gt;AAR14),AAR14-AAQ14,IF(AND(AAI24&gt;AAQ14,AAK24&lt;=AAR14),AAK24-AAI24,IF(AND(AAI24&lt;=AAQ14,AAK24&lt;=AAR14),AAK24-AAQ14,IF(AND(AAI24&gt;AAQ14,AAK24&gt;AAR14),AAR14-AAI24,0)))),0)),0)</f>
        <v>　</v>
      </c>
      <c r="AAR24" s="857"/>
      <c r="AAS24" s="858"/>
      <c r="AAT24" s="856" t="str">
        <f>IFERROR(IF(OR(AAH24="日",AAH24="祝",AAH24=0,AAM24=""),"　",MAX(IF(AND(AAM24&gt;AAW14,AAO24&gt;AAU14),0,IF(AND(AAM24&lt;=AAW14,AAM24&gt;AAT14,AAO24&gt;AAU14),AAW14-AAM24,IF(AND(AAM24&lt;=AAW14,AAM24&lt;=AAT14,AAO24&gt;AAU14),AAW14-AAT14,IF(AND(AAM24&gt;AAT14,AAO24&lt;=AAU14),AAO24-AAM24,IF(AND(AAM24&lt;=AAT14,AAO24&lt;=AAU14),AAO24-AAT14,0))))),0)),0)</f>
        <v>　</v>
      </c>
      <c r="AAU24" s="857"/>
      <c r="AAV24" s="858"/>
      <c r="AAW24" s="856" t="str">
        <f>IFERROR(IF(OR(AAH24="日",AAH24="祝",AAH24=0,AAM24=0),"　",MAX(IF(AND(AAM24&lt;=AAW14,AAO24&gt;AAX14),AAX14-AAW14,IF(AAO24&lt;=AAX14,0,IF(AND(AAM24&gt;AAW14,AAO24&gt;AAX14),AAX14-AAM24,0))),0)),0)</f>
        <v>　</v>
      </c>
      <c r="AAX24" s="857"/>
      <c r="AAY24" s="858"/>
      <c r="AAZ24" s="856" t="str">
        <f>IFERROR(IF(OR(AAH24="日",AAH24="祝",AAH24=0,AAM24=0),"　",MAX(IF(AAM24&gt;AAZ14,AAO24-AAM24,IF(AAM24&lt;=AAZ14,AAO24-AAZ14,0)),0)),0)</f>
        <v>　</v>
      </c>
      <c r="ABA24" s="857"/>
      <c r="ABB24" s="858"/>
      <c r="ABC24" s="962" t="str">
        <f>IFERROR(IF(OR(AAH24="日",AAH24="祝",AAH24=0,AAI24=""),"　",MAX(IF(AND(AAI24&lt;=ABC14,AAK24&gt;ABD14),ABD14-ABC14,IF(AND(AAI24&gt;ABC14,AAK24&lt;=ABD14),AAK24-AAI24,IF(AND(AAI24&lt;=ABC14,AAK24&lt;=ABD14),AAK24-ABC14,IF(AND(AAI24&gt;ABC14,AAK24&gt;ABD14),ABD14-AAI24,0)))),0)),0)</f>
        <v>　</v>
      </c>
      <c r="ABD24" s="963"/>
      <c r="ABE24" s="964"/>
      <c r="ABF24" s="962" t="str">
        <f>IFERROR(IF(OR(AAH24="日",AAH24="祝",AAH24=0,AAM24=0),"　",MAX(IF(AND(AAM24&gt;ABI14,AAO24&gt;ABG14),0,IF(AND(AAM24&lt;=ABI14,AAM24&gt;ABF14,AAO24&gt;ABG14),ABI14-AAM24,IF(AND(AAM24&lt;=ABI14,AAM24&lt;=ABF14,AAO24&gt;ABG14),ABI14-ABF14,IF(AND(AAM24&gt;ABF14,AAO24&lt;=ABG14),AAO24-AAM24,IF(AND(AAM24&lt;=ABF14,AAO24&lt;=ABG14),AAO24-ABF14,0))))),0)),0)</f>
        <v>　</v>
      </c>
      <c r="ABG24" s="963"/>
      <c r="ABH24" s="964"/>
      <c r="ABI24" s="962" t="str">
        <f>IFERROR(IF(OR(AAH24="日",AAH24="祝",AAH24=0,AAM24=0),"　",MAX(IF(AND(AAM24&lt;=ABI14,AAO24&gt;ABJ14),ABJ14-ABI14,IF(AAO24&lt;=ABJ14,0,IF(AND(AAM24&gt;ABI14,AAO24&gt;ABJ14),ABJ14-AAM24,0))),0)),0)</f>
        <v>　</v>
      </c>
      <c r="ABJ24" s="963"/>
      <c r="ABK24" s="964"/>
      <c r="ABL24" s="962" t="str">
        <f t="shared" si="12"/>
        <v>　</v>
      </c>
      <c r="ABM24" s="963"/>
      <c r="ABN24" s="964"/>
      <c r="ABO24" s="859" t="str">
        <f>IF(ABR24="×",TIME(0,0,0),IF(ACB4="非常勤",AAQ24,ABC24))</f>
        <v>　</v>
      </c>
      <c r="ABP24" s="860"/>
      <c r="ABQ24" s="861"/>
      <c r="ABR24" s="352"/>
      <c r="ABS24" s="859" t="str">
        <f>IF(ABV24="×",TIME(0,0,0),IF(ACB4="非常勤",AAT24,ABF24))</f>
        <v>　</v>
      </c>
      <c r="ABT24" s="860"/>
      <c r="ABU24" s="861"/>
      <c r="ABV24" s="352"/>
      <c r="ABW24" s="859" t="str">
        <f>IF(ABZ24="×",TIME(0,0,0),IF(ACB4="非常勤",AAW24,ABI24))</f>
        <v>　</v>
      </c>
      <c r="ABX24" s="860"/>
      <c r="ABY24" s="861"/>
      <c r="ABZ24" s="352"/>
      <c r="ACA24" s="859" t="str">
        <f>IF(ACD24="×",TIME(0,0,0),IF(ACB4="非常勤",AAZ24,ABL24))</f>
        <v>　</v>
      </c>
      <c r="ACB24" s="860"/>
      <c r="ACC24" s="861"/>
      <c r="ACD24" s="352"/>
      <c r="ACE24" s="956"/>
      <c r="ACF24" s="956"/>
      <c r="ACG24" s="862"/>
      <c r="ACH24" s="864"/>
      <c r="ACI24" s="863"/>
      <c r="ACJ24" s="865"/>
      <c r="ACK24" s="866"/>
      <c r="ACL24" s="866"/>
      <c r="ACM24" s="867"/>
      <c r="ACN24" s="377">
        <f>'[3]別表_個別勤務状況（1～20）'!$A$24</f>
        <v>10</v>
      </c>
      <c r="ACO24" s="378" t="str">
        <f>'[3]別表_個別勤務状況（1～20）'!$B$24</f>
        <v>水</v>
      </c>
      <c r="ACP24" s="854"/>
      <c r="ACQ24" s="855"/>
      <c r="ACR24" s="854"/>
      <c r="ACS24" s="855"/>
      <c r="ACT24" s="854"/>
      <c r="ACU24" s="855"/>
      <c r="ACV24" s="854"/>
      <c r="ACW24" s="855"/>
      <c r="ACX24" s="856" t="str">
        <f>IFERROR(IF(OR(ACO24="日",ACO24="祝",ACO24=0,ACP24=""),"　",MAX(IF(AND(ACP24&lt;=ACX14,ACR24&gt;ACY14),ACY14-ACX14,IF(AND(ACP24&gt;ACX14,ACR24&lt;=ACY14),ACR24-ACP24,IF(AND(ACP24&lt;=ACX14,ACR24&lt;=ACY14),ACR24-ACX14,IF(AND(ACP24&gt;ACX14,ACR24&gt;ACY14),ACY14-ACP24,0)))),0)),0)</f>
        <v>　</v>
      </c>
      <c r="ACY24" s="857"/>
      <c r="ACZ24" s="858"/>
      <c r="ADA24" s="856" t="str">
        <f>IFERROR(IF(OR(ACO24="日",ACO24="祝",ACO24=0,ACT24=""),"　",MAX(IF(AND(ACT24&gt;ADD14,ACV24&gt;ADB14),0,IF(AND(ACT24&lt;=ADD14,ACT24&gt;ADA14,ACV24&gt;ADB14),ADD14-ACT24,IF(AND(ACT24&lt;=ADD14,ACT24&lt;=ADA14,ACV24&gt;ADB14),ADD14-ADA14,IF(AND(ACT24&gt;ADA14,ACV24&lt;=ADB14),ACV24-ACT24,IF(AND(ACT24&lt;=ADA14,ACV24&lt;=ADB14),ACV24-ADA14,0))))),0)),0)</f>
        <v>　</v>
      </c>
      <c r="ADB24" s="857"/>
      <c r="ADC24" s="858"/>
      <c r="ADD24" s="856" t="str">
        <f>IFERROR(IF(OR(ACO24="日",ACO24="祝",ACO24=0,ACT24=0),"　",MAX(IF(AND(ACT24&lt;=ADD14,ACV24&gt;ADE14),ADE14-ADD14,IF(ACV24&lt;=ADE14,0,IF(AND(ACT24&gt;ADD14,ACV24&gt;ADE14),ADE14-ACT24,0))),0)),0)</f>
        <v>　</v>
      </c>
      <c r="ADE24" s="857"/>
      <c r="ADF24" s="858"/>
      <c r="ADG24" s="856" t="str">
        <f>IFERROR(IF(OR(ACO24="日",ACO24="祝",ACO24=0,ACT24=0),"　",MAX(IF(ACT24&gt;ADG14,ACV24-ACT24,IF(ACT24&lt;=ADG14,ACV24-ADG14,0)),0)),0)</f>
        <v>　</v>
      </c>
      <c r="ADH24" s="857"/>
      <c r="ADI24" s="858"/>
      <c r="ADJ24" s="962" t="str">
        <f>IFERROR(IF(OR(ACO24="日",ACO24="祝",ACO24=0,ACP24=""),"　",MAX(IF(AND(ACP24&lt;=ADJ14,ACR24&gt;ADK14),ADK14-ADJ14,IF(AND(ACP24&gt;ADJ14,ACR24&lt;=ADK14),ACR24-ACP24,IF(AND(ACP24&lt;=ADJ14,ACR24&lt;=ADK14),ACR24-ADJ14,IF(AND(ACP24&gt;ADJ14,ACR24&gt;ADK14),ADK14-ACP24,0)))),0)),0)</f>
        <v>　</v>
      </c>
      <c r="ADK24" s="963"/>
      <c r="ADL24" s="964"/>
      <c r="ADM24" s="962" t="str">
        <f>IFERROR(IF(OR(ACO24="日",ACO24="祝",ACO24=0,ACT24=0),"　",MAX(IF(AND(ACT24&gt;ADP14,ACV24&gt;ADN14),0,IF(AND(ACT24&lt;=ADP14,ACT24&gt;ADM14,ACV24&gt;ADN14),ADP14-ACT24,IF(AND(ACT24&lt;=ADP14,ACT24&lt;=ADM14,ACV24&gt;ADN14),ADP14-ADM14,IF(AND(ACT24&gt;ADM14,ACV24&lt;=ADN14),ACV24-ACT24,IF(AND(ACT24&lt;=ADM14,ACV24&lt;=ADN14),ACV24-ADM14,0))))),0)),0)</f>
        <v>　</v>
      </c>
      <c r="ADN24" s="963"/>
      <c r="ADO24" s="964"/>
      <c r="ADP24" s="962" t="str">
        <f>IFERROR(IF(OR(ACO24="日",ACO24="祝",ACO24=0,ACT24=0),"　",MAX(IF(AND(ACT24&lt;=ADP14,ACV24&gt;ADQ14),ADQ14-ADP14,IF(ACV24&lt;=ADQ14,0,IF(AND(ACT24&gt;ADP14,ACV24&gt;ADQ14),ADQ14-ACT24,0))),0)),0)</f>
        <v>　</v>
      </c>
      <c r="ADQ24" s="963"/>
      <c r="ADR24" s="964"/>
      <c r="ADS24" s="962" t="str">
        <f t="shared" si="13"/>
        <v>　</v>
      </c>
      <c r="ADT24" s="963"/>
      <c r="ADU24" s="964"/>
      <c r="ADV24" s="859" t="str">
        <f>IF(ADY24="×",TIME(0,0,0),IF(AEI4="非常勤",ACX24,ADJ24))</f>
        <v>　</v>
      </c>
      <c r="ADW24" s="860"/>
      <c r="ADX24" s="861"/>
      <c r="ADY24" s="352"/>
      <c r="ADZ24" s="859" t="str">
        <f>IF(AEC24="×",TIME(0,0,0),IF(AEI4="非常勤",ADA24,ADM24))</f>
        <v>　</v>
      </c>
      <c r="AEA24" s="860"/>
      <c r="AEB24" s="861"/>
      <c r="AEC24" s="352"/>
      <c r="AED24" s="859" t="str">
        <f>IF(AEG24="×",TIME(0,0,0),IF(AEI4="非常勤",ADD24,ADP24))</f>
        <v>　</v>
      </c>
      <c r="AEE24" s="860"/>
      <c r="AEF24" s="861"/>
      <c r="AEG24" s="352"/>
      <c r="AEH24" s="859" t="str">
        <f>IF(AEK24="×",TIME(0,0,0),IF(AEI4="非常勤",ADG24,ADS24))</f>
        <v>　</v>
      </c>
      <c r="AEI24" s="860"/>
      <c r="AEJ24" s="861"/>
      <c r="AEK24" s="352"/>
      <c r="AEL24" s="956"/>
      <c r="AEM24" s="956"/>
      <c r="AEN24" s="862"/>
      <c r="AEO24" s="864"/>
      <c r="AEP24" s="863"/>
      <c r="AEQ24" s="865"/>
      <c r="AER24" s="866"/>
      <c r="AES24" s="866"/>
      <c r="AET24" s="867"/>
      <c r="AEU24" s="377">
        <f>'[3]別表_個別勤務状況（1～20）'!$A$24</f>
        <v>10</v>
      </c>
      <c r="AEV24" s="378" t="str">
        <f>'[3]別表_個別勤務状況（1～20）'!$B$24</f>
        <v>水</v>
      </c>
      <c r="AEW24" s="854"/>
      <c r="AEX24" s="855"/>
      <c r="AEY24" s="854"/>
      <c r="AEZ24" s="855"/>
      <c r="AFA24" s="854"/>
      <c r="AFB24" s="855"/>
      <c r="AFC24" s="854"/>
      <c r="AFD24" s="855"/>
      <c r="AFE24" s="856" t="str">
        <f>IFERROR(IF(OR(AEV24="日",AEV24="祝",AEV24=0,AEW24=""),"　",MAX(IF(AND(AEW24&lt;=AFE14,AEY24&gt;AFF14),AFF14-AFE14,IF(AND(AEW24&gt;AFE14,AEY24&lt;=AFF14),AEY24-AEW24,IF(AND(AEW24&lt;=AFE14,AEY24&lt;=AFF14),AEY24-AFE14,IF(AND(AEW24&gt;AFE14,AEY24&gt;AFF14),AFF14-AEW24,0)))),0)),0)</f>
        <v>　</v>
      </c>
      <c r="AFF24" s="857"/>
      <c r="AFG24" s="858"/>
      <c r="AFH24" s="856" t="str">
        <f>IFERROR(IF(OR(AEV24="日",AEV24="祝",AEV24=0,AFA24=""),"　",MAX(IF(AND(AFA24&gt;AFK14,AFC24&gt;AFI14),0,IF(AND(AFA24&lt;=AFK14,AFA24&gt;AFH14,AFC24&gt;AFI14),AFK14-AFA24,IF(AND(AFA24&lt;=AFK14,AFA24&lt;=AFH14,AFC24&gt;AFI14),AFK14-AFH14,IF(AND(AFA24&gt;AFH14,AFC24&lt;=AFI14),AFC24-AFA24,IF(AND(AFA24&lt;=AFH14,AFC24&lt;=AFI14),AFC24-AFH14,0))))),0)),0)</f>
        <v>　</v>
      </c>
      <c r="AFI24" s="857"/>
      <c r="AFJ24" s="858"/>
      <c r="AFK24" s="856" t="str">
        <f>IFERROR(IF(OR(AEV24="日",AEV24="祝",AEV24=0,AFA24=0),"　",MAX(IF(AND(AFA24&lt;=AFK14,AFC24&gt;AFL14),AFL14-AFK14,IF(AFC24&lt;=AFL14,0,IF(AND(AFA24&gt;AFK14,AFC24&gt;AFL14),AFL14-AFA24,0))),0)),0)</f>
        <v>　</v>
      </c>
      <c r="AFL24" s="857"/>
      <c r="AFM24" s="858"/>
      <c r="AFN24" s="856" t="str">
        <f>IFERROR(IF(OR(AEV24="日",AEV24="祝",AEV24=0,AFA24=0),"　",MAX(IF(AFA24&gt;AFN14,AFC24-AFA24,IF(AFA24&lt;=AFN14,AFC24-AFN14,0)),0)),0)</f>
        <v>　</v>
      </c>
      <c r="AFO24" s="857"/>
      <c r="AFP24" s="858"/>
      <c r="AFQ24" s="962" t="str">
        <f>IFERROR(IF(OR(AEV24="日",AEV24="祝",AEV24=0,AEW24=""),"　",MAX(IF(AND(AEW24&lt;=AFQ14,AEY24&gt;AFR14),AFR14-AFQ14,IF(AND(AEW24&gt;AFQ14,AEY24&lt;=AFR14),AEY24-AEW24,IF(AND(AEW24&lt;=AFQ14,AEY24&lt;=AFR14),AEY24-AFQ14,IF(AND(AEW24&gt;AFQ14,AEY24&gt;AFR14),AFR14-AEW24,0)))),0)),0)</f>
        <v>　</v>
      </c>
      <c r="AFR24" s="963"/>
      <c r="AFS24" s="964"/>
      <c r="AFT24" s="962" t="str">
        <f>IFERROR(IF(OR(AEV24="日",AEV24="祝",AEV24=0,AFA24=0),"　",MAX(IF(AND(AFA24&gt;AFW14,AFC24&gt;AFU14),0,IF(AND(AFA24&lt;=AFW14,AFA24&gt;AFT14,AFC24&gt;AFU14),AFW14-AFA24,IF(AND(AFA24&lt;=AFW14,AFA24&lt;=AFT14,AFC24&gt;AFU14),AFW14-AFT14,IF(AND(AFA24&gt;AFT14,AFC24&lt;=AFU14),AFC24-AFA24,IF(AND(AFA24&lt;=AFT14,AFC24&lt;=AFU14),AFC24-AFT14,0))))),0)),0)</f>
        <v>　</v>
      </c>
      <c r="AFU24" s="963"/>
      <c r="AFV24" s="964"/>
      <c r="AFW24" s="962" t="str">
        <f>IFERROR(IF(OR(AEV24="日",AEV24="祝",AEV24=0,AFA24=0),"　",MAX(IF(AND(AFA24&lt;=AFW14,AFC24&gt;AFX14),AFX14-AFW14,IF(AFC24&lt;=AFX14,0,IF(AND(AFA24&gt;AFW14,AFC24&gt;AFX14),AFX14-AFA24,0))),0)),0)</f>
        <v>　</v>
      </c>
      <c r="AFX24" s="963"/>
      <c r="AFY24" s="964"/>
      <c r="AFZ24" s="962" t="str">
        <f t="shared" si="14"/>
        <v>　</v>
      </c>
      <c r="AGA24" s="963"/>
      <c r="AGB24" s="964"/>
      <c r="AGC24" s="859" t="str">
        <f>IF(AGF24="×",TIME(0,0,0),IF(AGP4="非常勤",AFE24,AFQ24))</f>
        <v>　</v>
      </c>
      <c r="AGD24" s="860"/>
      <c r="AGE24" s="861"/>
      <c r="AGF24" s="352"/>
      <c r="AGG24" s="859" t="str">
        <f>IF(AGJ24="×",TIME(0,0,0),IF(AGP4="非常勤",AFH24,AFT24))</f>
        <v>　</v>
      </c>
      <c r="AGH24" s="860"/>
      <c r="AGI24" s="861"/>
      <c r="AGJ24" s="352"/>
      <c r="AGK24" s="859" t="str">
        <f>IF(AGN24="×",TIME(0,0,0),IF(AGP4="非常勤",AFK24,AFW24))</f>
        <v>　</v>
      </c>
      <c r="AGL24" s="860"/>
      <c r="AGM24" s="861"/>
      <c r="AGN24" s="352"/>
      <c r="AGO24" s="859" t="str">
        <f>IF(AGR24="×",TIME(0,0,0),IF(AGP4="非常勤",AFN24,AFZ24))</f>
        <v>　</v>
      </c>
      <c r="AGP24" s="860"/>
      <c r="AGQ24" s="861"/>
      <c r="AGR24" s="352"/>
      <c r="AGS24" s="956"/>
      <c r="AGT24" s="956"/>
      <c r="AGU24" s="862"/>
      <c r="AGV24" s="864"/>
      <c r="AGW24" s="863"/>
      <c r="AGX24" s="865"/>
      <c r="AGY24" s="866"/>
      <c r="AGZ24" s="866"/>
      <c r="AHA24" s="867"/>
      <c r="AHB24" s="377">
        <f>'[3]別表_個別勤務状況（1～20）'!$A$24</f>
        <v>10</v>
      </c>
      <c r="AHC24" s="378" t="str">
        <f>'[3]別表_個別勤務状況（1～20）'!$B$24</f>
        <v>水</v>
      </c>
      <c r="AHD24" s="854"/>
      <c r="AHE24" s="855"/>
      <c r="AHF24" s="854"/>
      <c r="AHG24" s="855"/>
      <c r="AHH24" s="854"/>
      <c r="AHI24" s="855"/>
      <c r="AHJ24" s="854"/>
      <c r="AHK24" s="855"/>
      <c r="AHL24" s="856" t="str">
        <f>IFERROR(IF(OR(AHC24="日",AHC24="祝",AHC24=0,AHD24=""),"　",MAX(IF(AND(AHD24&lt;=AHL14,AHF24&gt;AHM14),AHM14-AHL14,IF(AND(AHD24&gt;AHL14,AHF24&lt;=AHM14),AHF24-AHD24,IF(AND(AHD24&lt;=AHL14,AHF24&lt;=AHM14),AHF24-AHL14,IF(AND(AHD24&gt;AHL14,AHF24&gt;AHM14),AHM14-AHD24,0)))),0)),0)</f>
        <v>　</v>
      </c>
      <c r="AHM24" s="857"/>
      <c r="AHN24" s="858"/>
      <c r="AHO24" s="856" t="str">
        <f>IFERROR(IF(OR(AHC24="日",AHC24="祝",AHC24=0,AHH24=""),"　",MAX(IF(AND(AHH24&gt;AHR14,AHJ24&gt;AHP14),0,IF(AND(AHH24&lt;=AHR14,AHH24&gt;AHO14,AHJ24&gt;AHP14),AHR14-AHH24,IF(AND(AHH24&lt;=AHR14,AHH24&lt;=AHO14,AHJ24&gt;AHP14),AHR14-AHO14,IF(AND(AHH24&gt;AHO14,AHJ24&lt;=AHP14),AHJ24-AHH24,IF(AND(AHH24&lt;=AHO14,AHJ24&lt;=AHP14),AHJ24-AHO14,0))))),0)),0)</f>
        <v>　</v>
      </c>
      <c r="AHP24" s="857"/>
      <c r="AHQ24" s="858"/>
      <c r="AHR24" s="856" t="str">
        <f>IFERROR(IF(OR(AHC24="日",AHC24="祝",AHC24=0,AHH24=0),"　",MAX(IF(AND(AHH24&lt;=AHR14,AHJ24&gt;AHS14),AHS14-AHR14,IF(AHJ24&lt;=AHS14,0,IF(AND(AHH24&gt;AHR14,AHJ24&gt;AHS14),AHS14-AHH24,0))),0)),0)</f>
        <v>　</v>
      </c>
      <c r="AHS24" s="857"/>
      <c r="AHT24" s="858"/>
      <c r="AHU24" s="856" t="str">
        <f>IFERROR(IF(OR(AHC24="日",AHC24="祝",AHC24=0,AHH24=0),"　",MAX(IF(AHH24&gt;AHU14,AHJ24-AHH24,IF(AHH24&lt;=AHU14,AHJ24-AHU14,0)),0)),0)</f>
        <v>　</v>
      </c>
      <c r="AHV24" s="857"/>
      <c r="AHW24" s="858"/>
      <c r="AHX24" s="962" t="str">
        <f>IFERROR(IF(OR(AHC24="日",AHC24="祝",AHC24=0,AHD24=""),"　",MAX(IF(AND(AHD24&lt;=AHX14,AHF24&gt;AHY14),AHY14-AHX14,IF(AND(AHD24&gt;AHX14,AHF24&lt;=AHY14),AHF24-AHD24,IF(AND(AHD24&lt;=AHX14,AHF24&lt;=AHY14),AHF24-AHX14,IF(AND(AHD24&gt;AHX14,AHF24&gt;AHY14),AHY14-AHD24,0)))),0)),0)</f>
        <v>　</v>
      </c>
      <c r="AHY24" s="963"/>
      <c r="AHZ24" s="964"/>
      <c r="AIA24" s="962" t="str">
        <f>IFERROR(IF(OR(AHC24="日",AHC24="祝",AHC24=0,AHH24=0),"　",MAX(IF(AND(AHH24&gt;AID14,AHJ24&gt;AIB14),0,IF(AND(AHH24&lt;=AID14,AHH24&gt;AIA14,AHJ24&gt;AIB14),AID14-AHH24,IF(AND(AHH24&lt;=AID14,AHH24&lt;=AIA14,AHJ24&gt;AIB14),AID14-AIA14,IF(AND(AHH24&gt;AIA14,AHJ24&lt;=AIB14),AHJ24-AHH24,IF(AND(AHH24&lt;=AIA14,AHJ24&lt;=AIB14),AHJ24-AIA14,0))))),0)),0)</f>
        <v>　</v>
      </c>
      <c r="AIB24" s="963"/>
      <c r="AIC24" s="964"/>
      <c r="AID24" s="962" t="str">
        <f>IFERROR(IF(OR(AHC24="日",AHC24="祝",AHC24=0,AHH24=0),"　",MAX(IF(AND(AHH24&lt;=AID14,AHJ24&gt;AIE14),AIE14-AID14,IF(AHJ24&lt;=AIE14,0,IF(AND(AHH24&gt;AID14,AHJ24&gt;AIE14),AIE14-AHH24,0))),0)),0)</f>
        <v>　</v>
      </c>
      <c r="AIE24" s="963"/>
      <c r="AIF24" s="964"/>
      <c r="AIG24" s="962" t="str">
        <f t="shared" si="15"/>
        <v>　</v>
      </c>
      <c r="AIH24" s="963"/>
      <c r="AII24" s="964"/>
      <c r="AIJ24" s="859" t="str">
        <f>IF(AIM24="×",TIME(0,0,0),IF(AIW4="非常勤",AHL24,AHX24))</f>
        <v>　</v>
      </c>
      <c r="AIK24" s="860"/>
      <c r="AIL24" s="861"/>
      <c r="AIM24" s="352"/>
      <c r="AIN24" s="859" t="str">
        <f>IF(AIQ24="×",TIME(0,0,0),IF(AIW4="非常勤",AHO24,AIA24))</f>
        <v>　</v>
      </c>
      <c r="AIO24" s="860"/>
      <c r="AIP24" s="861"/>
      <c r="AIQ24" s="352"/>
      <c r="AIR24" s="859" t="str">
        <f>IF(AIU24="×",TIME(0,0,0),IF(AIW4="非常勤",AHR24,AID24))</f>
        <v>　</v>
      </c>
      <c r="AIS24" s="860"/>
      <c r="AIT24" s="861"/>
      <c r="AIU24" s="352"/>
      <c r="AIV24" s="859" t="str">
        <f>IF(AIY24="×",TIME(0,0,0),IF(AIW4="非常勤",AHU24,AIG24))</f>
        <v>　</v>
      </c>
      <c r="AIW24" s="860"/>
      <c r="AIX24" s="861"/>
      <c r="AIY24" s="352"/>
      <c r="AIZ24" s="956"/>
      <c r="AJA24" s="956"/>
      <c r="AJB24" s="862"/>
      <c r="AJC24" s="864"/>
      <c r="AJD24" s="863"/>
      <c r="AJE24" s="865"/>
      <c r="AJF24" s="866"/>
      <c r="AJG24" s="866"/>
      <c r="AJH24" s="867"/>
      <c r="AJI24" s="377">
        <f>'[3]別表_個別勤務状況（1～20）'!$A$24</f>
        <v>10</v>
      </c>
      <c r="AJJ24" s="378" t="str">
        <f>'[3]別表_個別勤務状況（1～20）'!$B$24</f>
        <v>水</v>
      </c>
      <c r="AJK24" s="854"/>
      <c r="AJL24" s="855"/>
      <c r="AJM24" s="854"/>
      <c r="AJN24" s="855"/>
      <c r="AJO24" s="854"/>
      <c r="AJP24" s="855"/>
      <c r="AJQ24" s="854"/>
      <c r="AJR24" s="855"/>
      <c r="AJS24" s="856" t="str">
        <f>IFERROR(IF(OR(AJJ24="日",AJJ24="祝",AJJ24=0,AJK24=""),"　",MAX(IF(AND(AJK24&lt;=AJS14,AJM24&gt;AJT14),AJT14-AJS14,IF(AND(AJK24&gt;AJS14,AJM24&lt;=AJT14),AJM24-AJK24,IF(AND(AJK24&lt;=AJS14,AJM24&lt;=AJT14),AJM24-AJS14,IF(AND(AJK24&gt;AJS14,AJM24&gt;AJT14),AJT14-AJK24,0)))),0)),0)</f>
        <v>　</v>
      </c>
      <c r="AJT24" s="857"/>
      <c r="AJU24" s="858"/>
      <c r="AJV24" s="856" t="str">
        <f>IFERROR(IF(OR(AJJ24="日",AJJ24="祝",AJJ24=0,AJO24=""),"　",MAX(IF(AND(AJO24&gt;AJY14,AJQ24&gt;AJW14),0,IF(AND(AJO24&lt;=AJY14,AJO24&gt;AJV14,AJQ24&gt;AJW14),AJY14-AJO24,IF(AND(AJO24&lt;=AJY14,AJO24&lt;=AJV14,AJQ24&gt;AJW14),AJY14-AJV14,IF(AND(AJO24&gt;AJV14,AJQ24&lt;=AJW14),AJQ24-AJO24,IF(AND(AJO24&lt;=AJV14,AJQ24&lt;=AJW14),AJQ24-AJV14,0))))),0)),0)</f>
        <v>　</v>
      </c>
      <c r="AJW24" s="857"/>
      <c r="AJX24" s="858"/>
      <c r="AJY24" s="856" t="str">
        <f>IFERROR(IF(OR(AJJ24="日",AJJ24="祝",AJJ24=0,AJO24=0),"　",MAX(IF(AND(AJO24&lt;=AJY14,AJQ24&gt;AJZ14),AJZ14-AJY14,IF(AJQ24&lt;=AJZ14,0,IF(AND(AJO24&gt;AJY14,AJQ24&gt;AJZ14),AJZ14-AJO24,0))),0)),0)</f>
        <v>　</v>
      </c>
      <c r="AJZ24" s="857"/>
      <c r="AKA24" s="858"/>
      <c r="AKB24" s="856" t="str">
        <f>IFERROR(IF(OR(AJJ24="日",AJJ24="祝",AJJ24=0,AJO24=0),"　",MAX(IF(AJO24&gt;AKB14,AJQ24-AJO24,IF(AJO24&lt;=AKB14,AJQ24-AKB14,0)),0)),0)</f>
        <v>　</v>
      </c>
      <c r="AKC24" s="857"/>
      <c r="AKD24" s="858"/>
      <c r="AKE24" s="962" t="str">
        <f>IFERROR(IF(OR(AJJ24="日",AJJ24="祝",AJJ24=0,AJK24=""),"　",MAX(IF(AND(AJK24&lt;=AKE14,AJM24&gt;AKF14),AKF14-AKE14,IF(AND(AJK24&gt;AKE14,AJM24&lt;=AKF14),AJM24-AJK24,IF(AND(AJK24&lt;=AKE14,AJM24&lt;=AKF14),AJM24-AKE14,IF(AND(AJK24&gt;AKE14,AJM24&gt;AKF14),AKF14-AJK24,0)))),0)),0)</f>
        <v>　</v>
      </c>
      <c r="AKF24" s="963"/>
      <c r="AKG24" s="964"/>
      <c r="AKH24" s="962" t="str">
        <f>IFERROR(IF(OR(AJJ24="日",AJJ24="祝",AJJ24=0,AJO24=0),"　",MAX(IF(AND(AJO24&gt;AKK14,AJQ24&gt;AKI14),0,IF(AND(AJO24&lt;=AKK14,AJO24&gt;AKH14,AJQ24&gt;AKI14),AKK14-AJO24,IF(AND(AJO24&lt;=AKK14,AJO24&lt;=AKH14,AJQ24&gt;AKI14),AKK14-AKH14,IF(AND(AJO24&gt;AKH14,AJQ24&lt;=AKI14),AJQ24-AJO24,IF(AND(AJO24&lt;=AKH14,AJQ24&lt;=AKI14),AJQ24-AKH14,0))))),0)),0)</f>
        <v>　</v>
      </c>
      <c r="AKI24" s="963"/>
      <c r="AKJ24" s="964"/>
      <c r="AKK24" s="962" t="str">
        <f>IFERROR(IF(OR(AJJ24="日",AJJ24="祝",AJJ24=0,AJO24=0),"　",MAX(IF(AND(AJO24&lt;=AKK14,AJQ24&gt;AKL14),AKL14-AKK14,IF(AJQ24&lt;=AKL14,0,IF(AND(AJO24&gt;AKK14,AJQ24&gt;AKL14),AKL14-AJO24,0))),0)),0)</f>
        <v>　</v>
      </c>
      <c r="AKL24" s="963"/>
      <c r="AKM24" s="964"/>
      <c r="AKN24" s="962" t="str">
        <f t="shared" si="16"/>
        <v>　</v>
      </c>
      <c r="AKO24" s="963"/>
      <c r="AKP24" s="964"/>
      <c r="AKQ24" s="859" t="str">
        <f>IF(AKT24="×",TIME(0,0,0),IF(ALD4="非常勤",AJS24,AKE24))</f>
        <v>　</v>
      </c>
      <c r="AKR24" s="860"/>
      <c r="AKS24" s="861"/>
      <c r="AKT24" s="352"/>
      <c r="AKU24" s="859" t="str">
        <f>IF(AKX24="×",TIME(0,0,0),IF(ALD4="非常勤",AJV24,AKH24))</f>
        <v>　</v>
      </c>
      <c r="AKV24" s="860"/>
      <c r="AKW24" s="861"/>
      <c r="AKX24" s="352"/>
      <c r="AKY24" s="859" t="str">
        <f>IF(ALB24="×",TIME(0,0,0),IF(ALD4="非常勤",AJY24,AKK24))</f>
        <v>　</v>
      </c>
      <c r="AKZ24" s="860"/>
      <c r="ALA24" s="861"/>
      <c r="ALB24" s="352"/>
      <c r="ALC24" s="859" t="str">
        <f>IF(ALF24="×",TIME(0,0,0),IF(ALD4="非常勤",AKB24,AKN24))</f>
        <v>　</v>
      </c>
      <c r="ALD24" s="860"/>
      <c r="ALE24" s="861"/>
      <c r="ALF24" s="352"/>
      <c r="ALG24" s="956"/>
      <c r="ALH24" s="956"/>
      <c r="ALI24" s="862"/>
      <c r="ALJ24" s="864"/>
      <c r="ALK24" s="863"/>
      <c r="ALL24" s="865"/>
      <c r="ALM24" s="866"/>
      <c r="ALN24" s="866"/>
      <c r="ALO24" s="867"/>
      <c r="ALP24" s="377">
        <f>'[3]別表_個別勤務状況（1～20）'!$A$24</f>
        <v>10</v>
      </c>
      <c r="ALQ24" s="378" t="str">
        <f>'[3]別表_個別勤務状況（1～20）'!$B$24</f>
        <v>水</v>
      </c>
      <c r="ALR24" s="854"/>
      <c r="ALS24" s="855"/>
      <c r="ALT24" s="854"/>
      <c r="ALU24" s="855"/>
      <c r="ALV24" s="854"/>
      <c r="ALW24" s="855"/>
      <c r="ALX24" s="854"/>
      <c r="ALY24" s="855"/>
      <c r="ALZ24" s="856" t="str">
        <f>IFERROR(IF(OR(ALQ24="日",ALQ24="祝",ALQ24=0,ALR24=""),"　",MAX(IF(AND(ALR24&lt;=ALZ14,ALT24&gt;AMA14),AMA14-ALZ14,IF(AND(ALR24&gt;ALZ14,ALT24&lt;=AMA14),ALT24-ALR24,IF(AND(ALR24&lt;=ALZ14,ALT24&lt;=AMA14),ALT24-ALZ14,IF(AND(ALR24&gt;ALZ14,ALT24&gt;AMA14),AMA14-ALR24,0)))),0)),0)</f>
        <v>　</v>
      </c>
      <c r="AMA24" s="857"/>
      <c r="AMB24" s="858"/>
      <c r="AMC24" s="856" t="str">
        <f>IFERROR(IF(OR(ALQ24="日",ALQ24="祝",ALQ24=0,ALV24=""),"　",MAX(IF(AND(ALV24&gt;AMF14,ALX24&gt;AMD14),0,IF(AND(ALV24&lt;=AMF14,ALV24&gt;AMC14,ALX24&gt;AMD14),AMF14-ALV24,IF(AND(ALV24&lt;=AMF14,ALV24&lt;=AMC14,ALX24&gt;AMD14),AMF14-AMC14,IF(AND(ALV24&gt;AMC14,ALX24&lt;=AMD14),ALX24-ALV24,IF(AND(ALV24&lt;=AMC14,ALX24&lt;=AMD14),ALX24-AMC14,0))))),0)),0)</f>
        <v>　</v>
      </c>
      <c r="AMD24" s="857"/>
      <c r="AME24" s="858"/>
      <c r="AMF24" s="856" t="str">
        <f>IFERROR(IF(OR(ALQ24="日",ALQ24="祝",ALQ24=0,ALV24=0),"　",MAX(IF(AND(ALV24&lt;=AMF14,ALX24&gt;AMG14),AMG14-AMF14,IF(ALX24&lt;=AMG14,0,IF(AND(ALV24&gt;AMF14,ALX24&gt;AMG14),AMG14-ALV24,0))),0)),0)</f>
        <v>　</v>
      </c>
      <c r="AMG24" s="857"/>
      <c r="AMH24" s="858"/>
      <c r="AMI24" s="856" t="str">
        <f>IFERROR(IF(OR(ALQ24="日",ALQ24="祝",ALQ24=0,ALV24=0),"　",MAX(IF(ALV24&gt;AMI14,ALX24-ALV24,IF(ALV24&lt;=AMI14,ALX24-AMI14,0)),0)),0)</f>
        <v>　</v>
      </c>
      <c r="AMJ24" s="857"/>
      <c r="AMK24" s="858"/>
      <c r="AML24" s="962" t="str">
        <f>IFERROR(IF(OR(ALQ24="日",ALQ24="祝",ALQ24=0,ALR24=""),"　",MAX(IF(AND(ALR24&lt;=AML14,ALT24&gt;AMM14),AMM14-AML14,IF(AND(ALR24&gt;AML14,ALT24&lt;=AMM14),ALT24-ALR24,IF(AND(ALR24&lt;=AML14,ALT24&lt;=AMM14),ALT24-AML14,IF(AND(ALR24&gt;AML14,ALT24&gt;AMM14),AMM14-ALR24,0)))),0)),0)</f>
        <v>　</v>
      </c>
      <c r="AMM24" s="963"/>
      <c r="AMN24" s="964"/>
      <c r="AMO24" s="962" t="str">
        <f>IFERROR(IF(OR(ALQ24="日",ALQ24="祝",ALQ24=0,ALV24=0),"　",MAX(IF(AND(ALV24&gt;AMR14,ALX24&gt;AMP14),0,IF(AND(ALV24&lt;=AMR14,ALV24&gt;AMO14,ALX24&gt;AMP14),AMR14-ALV24,IF(AND(ALV24&lt;=AMR14,ALV24&lt;=AMO14,ALX24&gt;AMP14),AMR14-AMO14,IF(AND(ALV24&gt;AMO14,ALX24&lt;=AMP14),ALX24-ALV24,IF(AND(ALV24&lt;=AMO14,ALX24&lt;=AMP14),ALX24-AMO14,0))))),0)),0)</f>
        <v>　</v>
      </c>
      <c r="AMP24" s="963"/>
      <c r="AMQ24" s="964"/>
      <c r="AMR24" s="962" t="str">
        <f>IFERROR(IF(OR(ALQ24="日",ALQ24="祝",ALQ24=0,ALV24=0),"　",MAX(IF(AND(ALV24&lt;=AMR14,ALX24&gt;AMS14),AMS14-AMR14,IF(ALX24&lt;=AMS14,0,IF(AND(ALV24&gt;AMR14,ALX24&gt;AMS14),AMS14-ALV24,0))),0)),0)</f>
        <v>　</v>
      </c>
      <c r="AMS24" s="963"/>
      <c r="AMT24" s="964"/>
      <c r="AMU24" s="962" t="str">
        <f t="shared" si="17"/>
        <v>　</v>
      </c>
      <c r="AMV24" s="963"/>
      <c r="AMW24" s="964"/>
      <c r="AMX24" s="859" t="str">
        <f>IF(ANA24="×",TIME(0,0,0),IF(ANK4="非常勤",ALZ24,AML24))</f>
        <v>　</v>
      </c>
      <c r="AMY24" s="860"/>
      <c r="AMZ24" s="861"/>
      <c r="ANA24" s="352"/>
      <c r="ANB24" s="859" t="str">
        <f>IF(ANE24="×",TIME(0,0,0),IF(ANK4="非常勤",AMC24,AMO24))</f>
        <v>　</v>
      </c>
      <c r="ANC24" s="860"/>
      <c r="AND24" s="861"/>
      <c r="ANE24" s="352"/>
      <c r="ANF24" s="859" t="str">
        <f>IF(ANI24="×",TIME(0,0,0),IF(ANK4="非常勤",AMF24,AMR24))</f>
        <v>　</v>
      </c>
      <c r="ANG24" s="860"/>
      <c r="ANH24" s="861"/>
      <c r="ANI24" s="352"/>
      <c r="ANJ24" s="859" t="str">
        <f>IF(ANM24="×",TIME(0,0,0),IF(ANK4="非常勤",AMI24,AMU24))</f>
        <v>　</v>
      </c>
      <c r="ANK24" s="860"/>
      <c r="ANL24" s="861"/>
      <c r="ANM24" s="352"/>
      <c r="ANN24" s="956"/>
      <c r="ANO24" s="956"/>
      <c r="ANP24" s="862"/>
      <c r="ANQ24" s="864"/>
      <c r="ANR24" s="863"/>
      <c r="ANS24" s="865"/>
      <c r="ANT24" s="866"/>
      <c r="ANU24" s="866"/>
      <c r="ANV24" s="867"/>
      <c r="ANW24" s="377">
        <f>'[3]別表_個別勤務状況（1～20）'!$A$24</f>
        <v>10</v>
      </c>
      <c r="ANX24" s="378" t="str">
        <f>'[3]別表_個別勤務状況（1～20）'!$B$24</f>
        <v>水</v>
      </c>
      <c r="ANY24" s="854"/>
      <c r="ANZ24" s="855"/>
      <c r="AOA24" s="854"/>
      <c r="AOB24" s="855"/>
      <c r="AOC24" s="854"/>
      <c r="AOD24" s="855"/>
      <c r="AOE24" s="854"/>
      <c r="AOF24" s="855"/>
      <c r="AOG24" s="856" t="str">
        <f>IFERROR(IF(OR(ANX24="日",ANX24="祝",ANX24=0,ANY24=""),"　",MAX(IF(AND(ANY24&lt;=AOG14,AOA24&gt;AOH14),AOH14-AOG14,IF(AND(ANY24&gt;AOG14,AOA24&lt;=AOH14),AOA24-ANY24,IF(AND(ANY24&lt;=AOG14,AOA24&lt;=AOH14),AOA24-AOG14,IF(AND(ANY24&gt;AOG14,AOA24&gt;AOH14),AOH14-ANY24,0)))),0)),0)</f>
        <v>　</v>
      </c>
      <c r="AOH24" s="857"/>
      <c r="AOI24" s="858"/>
      <c r="AOJ24" s="856" t="str">
        <f>IFERROR(IF(OR(ANX24="日",ANX24="祝",ANX24=0,AOC24=""),"　",MAX(IF(AND(AOC24&gt;AOM14,AOE24&gt;AOK14),0,IF(AND(AOC24&lt;=AOM14,AOC24&gt;AOJ14,AOE24&gt;AOK14),AOM14-AOC24,IF(AND(AOC24&lt;=AOM14,AOC24&lt;=AOJ14,AOE24&gt;AOK14),AOM14-AOJ14,IF(AND(AOC24&gt;AOJ14,AOE24&lt;=AOK14),AOE24-AOC24,IF(AND(AOC24&lt;=AOJ14,AOE24&lt;=AOK14),AOE24-AOJ14,0))))),0)),0)</f>
        <v>　</v>
      </c>
      <c r="AOK24" s="857"/>
      <c r="AOL24" s="858"/>
      <c r="AOM24" s="856" t="str">
        <f>IFERROR(IF(OR(ANX24="日",ANX24="祝",ANX24=0,AOC24=0),"　",MAX(IF(AND(AOC24&lt;=AOM14,AOE24&gt;AON14),AON14-AOM14,IF(AOE24&lt;=AON14,0,IF(AND(AOC24&gt;AOM14,AOE24&gt;AON14),AON14-AOC24,0))),0)),0)</f>
        <v>　</v>
      </c>
      <c r="AON24" s="857"/>
      <c r="AOO24" s="858"/>
      <c r="AOP24" s="856" t="str">
        <f>IFERROR(IF(OR(ANX24="日",ANX24="祝",ANX24=0,AOC24=0),"　",MAX(IF(AOC24&gt;AOP14,AOE24-AOC24,IF(AOC24&lt;=AOP14,AOE24-AOP14,0)),0)),0)</f>
        <v>　</v>
      </c>
      <c r="AOQ24" s="857"/>
      <c r="AOR24" s="858"/>
      <c r="AOS24" s="962" t="str">
        <f>IFERROR(IF(OR(ANX24="日",ANX24="祝",ANX24=0,ANY24=""),"　",MAX(IF(AND(ANY24&lt;=AOS14,AOA24&gt;AOT14),AOT14-AOS14,IF(AND(ANY24&gt;AOS14,AOA24&lt;=AOT14),AOA24-ANY24,IF(AND(ANY24&lt;=AOS14,AOA24&lt;=AOT14),AOA24-AOS14,IF(AND(ANY24&gt;AOS14,AOA24&gt;AOT14),AOT14-ANY24,0)))),0)),0)</f>
        <v>　</v>
      </c>
      <c r="AOT24" s="963"/>
      <c r="AOU24" s="964"/>
      <c r="AOV24" s="962" t="str">
        <f>IFERROR(IF(OR(ANX24="日",ANX24="祝",ANX24=0,AOC24=0),"　",MAX(IF(AND(AOC24&gt;AOY14,AOE24&gt;AOW14),0,IF(AND(AOC24&lt;=AOY14,AOC24&gt;AOV14,AOE24&gt;AOW14),AOY14-AOC24,IF(AND(AOC24&lt;=AOY14,AOC24&lt;=AOV14,AOE24&gt;AOW14),AOY14-AOV14,IF(AND(AOC24&gt;AOV14,AOE24&lt;=AOW14),AOE24-AOC24,IF(AND(AOC24&lt;=AOV14,AOE24&lt;=AOW14),AOE24-AOV14,0))))),0)),0)</f>
        <v>　</v>
      </c>
      <c r="AOW24" s="963"/>
      <c r="AOX24" s="964"/>
      <c r="AOY24" s="962" t="str">
        <f>IFERROR(IF(OR(ANX24="日",ANX24="祝",ANX24=0,AOC24=0),"　",MAX(IF(AND(AOC24&lt;=AOY14,AOE24&gt;AOZ14),AOZ14-AOY14,IF(AOE24&lt;=AOZ14,0,IF(AND(AOC24&gt;AOY14,AOE24&gt;AOZ14),AOZ14-AOC24,0))),0)),0)</f>
        <v>　</v>
      </c>
      <c r="AOZ24" s="963"/>
      <c r="APA24" s="964"/>
      <c r="APB24" s="962" t="str">
        <f t="shared" si="18"/>
        <v>　</v>
      </c>
      <c r="APC24" s="963"/>
      <c r="APD24" s="964"/>
      <c r="APE24" s="859" t="str">
        <f>IF(APH24="×",TIME(0,0,0),IF(APR4="非常勤",AOG24,AOS24))</f>
        <v>　</v>
      </c>
      <c r="APF24" s="860"/>
      <c r="APG24" s="861"/>
      <c r="APH24" s="352"/>
      <c r="API24" s="859" t="str">
        <f>IF(APL24="×",TIME(0,0,0),IF(APR4="非常勤",AOJ24,AOV24))</f>
        <v>　</v>
      </c>
      <c r="APJ24" s="860"/>
      <c r="APK24" s="861"/>
      <c r="APL24" s="352"/>
      <c r="APM24" s="859" t="str">
        <f>IF(APP24="×",TIME(0,0,0),IF(APR4="非常勤",AOM24,AOY24))</f>
        <v>　</v>
      </c>
      <c r="APN24" s="860"/>
      <c r="APO24" s="861"/>
      <c r="APP24" s="352"/>
      <c r="APQ24" s="859" t="str">
        <f>IF(APT24="×",TIME(0,0,0),IF(APR4="非常勤",AOP24,APB24))</f>
        <v>　</v>
      </c>
      <c r="APR24" s="860"/>
      <c r="APS24" s="861"/>
      <c r="APT24" s="352"/>
      <c r="APU24" s="956"/>
      <c r="APV24" s="956"/>
      <c r="APW24" s="862"/>
      <c r="APX24" s="864"/>
      <c r="APY24" s="863"/>
      <c r="APZ24" s="865"/>
      <c r="AQA24" s="866"/>
      <c r="AQB24" s="866"/>
      <c r="AQC24" s="867"/>
      <c r="AQD24" s="377">
        <f>'[3]別表_個別勤務状況（1～20）'!$A$24</f>
        <v>10</v>
      </c>
      <c r="AQE24" s="378" t="str">
        <f>'[3]別表_個別勤務状況（1～20）'!$B$24</f>
        <v>水</v>
      </c>
      <c r="AQF24" s="854"/>
      <c r="AQG24" s="855"/>
      <c r="AQH24" s="854"/>
      <c r="AQI24" s="855"/>
      <c r="AQJ24" s="854"/>
      <c r="AQK24" s="855"/>
      <c r="AQL24" s="854"/>
      <c r="AQM24" s="855"/>
      <c r="AQN24" s="856" t="str">
        <f>IFERROR(IF(OR(AQE24="日",AQE24="祝",AQE24=0,AQF24=""),"　",MAX(IF(AND(AQF24&lt;=AQN14,AQH24&gt;AQO14),AQO14-AQN14,IF(AND(AQF24&gt;AQN14,AQH24&lt;=AQO14),AQH24-AQF24,IF(AND(AQF24&lt;=AQN14,AQH24&lt;=AQO14),AQH24-AQN14,IF(AND(AQF24&gt;AQN14,AQH24&gt;AQO14),AQO14-AQF24,0)))),0)),0)</f>
        <v>　</v>
      </c>
      <c r="AQO24" s="857"/>
      <c r="AQP24" s="858"/>
      <c r="AQQ24" s="856" t="str">
        <f>IFERROR(IF(OR(AQE24="日",AQE24="祝",AQE24=0,AQJ24=""),"　",MAX(IF(AND(AQJ24&gt;AQT14,AQL24&gt;AQR14),0,IF(AND(AQJ24&lt;=AQT14,AQJ24&gt;AQQ14,AQL24&gt;AQR14),AQT14-AQJ24,IF(AND(AQJ24&lt;=AQT14,AQJ24&lt;=AQQ14,AQL24&gt;AQR14),AQT14-AQQ14,IF(AND(AQJ24&gt;AQQ14,AQL24&lt;=AQR14),AQL24-AQJ24,IF(AND(AQJ24&lt;=AQQ14,AQL24&lt;=AQR14),AQL24-AQQ14,0))))),0)),0)</f>
        <v>　</v>
      </c>
      <c r="AQR24" s="857"/>
      <c r="AQS24" s="858"/>
      <c r="AQT24" s="856" t="str">
        <f>IFERROR(IF(OR(AQE24="日",AQE24="祝",AQE24=0,AQJ24=0),"　",MAX(IF(AND(AQJ24&lt;=AQT14,AQL24&gt;AQU14),AQU14-AQT14,IF(AQL24&lt;=AQU14,0,IF(AND(AQJ24&gt;AQT14,AQL24&gt;AQU14),AQU14-AQJ24,0))),0)),0)</f>
        <v>　</v>
      </c>
      <c r="AQU24" s="857"/>
      <c r="AQV24" s="858"/>
      <c r="AQW24" s="856" t="str">
        <f>IFERROR(IF(OR(AQE24="日",AQE24="祝",AQE24=0,AQJ24=0),"　",MAX(IF(AQJ24&gt;AQW14,AQL24-AQJ24,IF(AQJ24&lt;=AQW14,AQL24-AQW14,0)),0)),0)</f>
        <v>　</v>
      </c>
      <c r="AQX24" s="857"/>
      <c r="AQY24" s="858"/>
      <c r="AQZ24" s="962" t="str">
        <f>IFERROR(IF(OR(AQE24="日",AQE24="祝",AQE24=0,AQF24=""),"　",MAX(IF(AND(AQF24&lt;=AQZ14,AQH24&gt;ARA14),ARA14-AQZ14,IF(AND(AQF24&gt;AQZ14,AQH24&lt;=ARA14),AQH24-AQF24,IF(AND(AQF24&lt;=AQZ14,AQH24&lt;=ARA14),AQH24-AQZ14,IF(AND(AQF24&gt;AQZ14,AQH24&gt;ARA14),ARA14-AQF24,0)))),0)),0)</f>
        <v>　</v>
      </c>
      <c r="ARA24" s="963"/>
      <c r="ARB24" s="964"/>
      <c r="ARC24" s="962" t="str">
        <f>IFERROR(IF(OR(AQE24="日",AQE24="祝",AQE24=0,AQJ24=0),"　",MAX(IF(AND(AQJ24&gt;ARF14,AQL24&gt;ARD14),0,IF(AND(AQJ24&lt;=ARF14,AQJ24&gt;ARC14,AQL24&gt;ARD14),ARF14-AQJ24,IF(AND(AQJ24&lt;=ARF14,AQJ24&lt;=ARC14,AQL24&gt;ARD14),ARF14-ARC14,IF(AND(AQJ24&gt;ARC14,AQL24&lt;=ARD14),AQL24-AQJ24,IF(AND(AQJ24&lt;=ARC14,AQL24&lt;=ARD14),AQL24-ARC14,0))))),0)),0)</f>
        <v>　</v>
      </c>
      <c r="ARD24" s="963"/>
      <c r="ARE24" s="964"/>
      <c r="ARF24" s="962" t="str">
        <f>IFERROR(IF(OR(AQE24="日",AQE24="祝",AQE24=0,AQJ24=0),"　",MAX(IF(AND(AQJ24&lt;=ARF14,AQL24&gt;ARG14),ARG14-ARF14,IF(AQL24&lt;=ARG14,0,IF(AND(AQJ24&gt;ARF14,AQL24&gt;ARG14),ARG14-AQJ24,0))),0)),0)</f>
        <v>　</v>
      </c>
      <c r="ARG24" s="963"/>
      <c r="ARH24" s="964"/>
      <c r="ARI24" s="962" t="str">
        <f t="shared" si="19"/>
        <v>　</v>
      </c>
      <c r="ARJ24" s="963"/>
      <c r="ARK24" s="964"/>
      <c r="ARL24" s="859" t="str">
        <f>IF(ARO24="×",TIME(0,0,0),IF(ARY4="非常勤",AQN24,AQZ24))</f>
        <v>　</v>
      </c>
      <c r="ARM24" s="860"/>
      <c r="ARN24" s="861"/>
      <c r="ARO24" s="352"/>
      <c r="ARP24" s="859" t="str">
        <f>IF(ARS24="×",TIME(0,0,0),IF(ARY4="非常勤",AQQ24,ARC24))</f>
        <v>　</v>
      </c>
      <c r="ARQ24" s="860"/>
      <c r="ARR24" s="861"/>
      <c r="ARS24" s="352"/>
      <c r="ART24" s="859" t="str">
        <f>IF(ARW24="×",TIME(0,0,0),IF(ARY4="非常勤",AQT24,ARF24))</f>
        <v>　</v>
      </c>
      <c r="ARU24" s="860"/>
      <c r="ARV24" s="861"/>
      <c r="ARW24" s="352"/>
      <c r="ARX24" s="859" t="str">
        <f>IF(ASA24="×",TIME(0,0,0),IF(ARY4="非常勤",AQW24,ARI24))</f>
        <v>　</v>
      </c>
      <c r="ARY24" s="860"/>
      <c r="ARZ24" s="861"/>
      <c r="ASA24" s="352"/>
      <c r="ASB24" s="956"/>
      <c r="ASC24" s="956"/>
      <c r="ASD24" s="862"/>
      <c r="ASE24" s="864"/>
      <c r="ASF24" s="863"/>
      <c r="ASG24" s="865"/>
      <c r="ASH24" s="866"/>
      <c r="ASI24" s="866"/>
      <c r="ASJ24" s="867"/>
    </row>
    <row r="25" spans="1:1180" ht="15" customHeight="1">
      <c r="A25" s="377">
        <f>'別表_個別勤務状況（1～20）'!$A$25</f>
        <v>11</v>
      </c>
      <c r="B25" s="378" t="str">
        <f>'別表_個別勤務状況（1～20）'!$B$25</f>
        <v>土</v>
      </c>
      <c r="C25" s="797"/>
      <c r="D25" s="797"/>
      <c r="E25" s="797"/>
      <c r="F25" s="797"/>
      <c r="G25" s="797"/>
      <c r="H25" s="797"/>
      <c r="I25" s="797"/>
      <c r="J25" s="797"/>
      <c r="K25" s="856" t="str">
        <f>IFERROR(IF(OR(B25="日",B25="祝",B25=0,C25=""),"　",MAX(IF(AND(C25&lt;=K14,E25&gt;L14),L14-K14,IF(AND(C25&gt;K14,E25&lt;=L14),E25-C25,IF(AND(C25&lt;=K14,E25&lt;=L14),E25-K14,IF(AND(C25&gt;K14,E25&gt;L14),L14-C25,0)))),0)),0)</f>
        <v>　</v>
      </c>
      <c r="L25" s="857"/>
      <c r="M25" s="858"/>
      <c r="N25" s="856" t="str">
        <f>IFERROR(IF(OR(B25="日",B25="祝",B25=0,G25=""),"　",MAX(IF(AND(G25&gt;Q14,I25&gt;O14),0,IF(AND(G25&lt;=Q14,G25&gt;N14,I25&gt;O14),Q14-G25,IF(AND(G25&lt;=Q14,G25&lt;=N14,I25&gt;O14),Q14-N14,IF(AND(G25&gt;N14,I25&lt;=O14),I25-G25,IF(AND(G25&lt;=N14,I25&lt;=O14),I25-N14,0))))),0)),0)</f>
        <v>　</v>
      </c>
      <c r="O25" s="857"/>
      <c r="P25" s="858"/>
      <c r="Q25" s="856" t="str">
        <f>IFERROR(IF(OR(B25="日",B25="祝",B25=0,G25=0),"　",MAX(IF(AND(G25&lt;=Q14,I25&gt;R14),R14-Q14,IF(I25&lt;=R14,0,IF(AND(G25&gt;Q14,I25&gt;R14),R14-G25,0))),0)),0)</f>
        <v>　</v>
      </c>
      <c r="R25" s="857"/>
      <c r="S25" s="858"/>
      <c r="T25" s="856" t="str">
        <f>IFERROR(IF(OR(B25="日",B25="祝",B25=0,G25=0),"　",MAX(IF(G25&gt;T14,I25-G25,IF(G25&lt;=T14,I25-T14,0)),0)),0)</f>
        <v>　</v>
      </c>
      <c r="U25" s="857"/>
      <c r="V25" s="858"/>
      <c r="W25" s="972" t="str">
        <f>IFERROR(IF(OR(B25="日",B25="祝",B25=0,C25=""),"　",MAX(IF(AND(C25&lt;=W14,E25&gt;X14),X14-W14,IF(AND(C25&gt;W14,E25&lt;=X14),E25-C25,IF(AND(C25&lt;=W14,E25&lt;=X14),E25-W14,IF(AND(C25&gt;W14,E25&gt;X14),X14-C25,0)))),0)),0)</f>
        <v>　</v>
      </c>
      <c r="X25" s="973"/>
      <c r="Y25" s="973"/>
      <c r="Z25" s="972" t="str">
        <f>IFERROR(IF(OR(B25="日",B25="祝",B25=0,G25=0),"　",MAX(IF(AND(G25&gt;AC14,I25&gt;AA14),0,IF(AND(G25&lt;=AC14,G25&gt;Z14,I25&gt;AA14),AC14-G25,IF(AND(G25&lt;=AC14,G25&lt;=Z14,I25&gt;AA14),AC14-Z14,IF(AND(G25&gt;Z14,I25&lt;=AA14),I25-G25,IF(AND(G25&lt;=Z14,I25&lt;=AA14),I25-Z14,0))))),0)),0)</f>
        <v>　</v>
      </c>
      <c r="AA25" s="972"/>
      <c r="AB25" s="972"/>
      <c r="AC25" s="972" t="str">
        <f>IFERROR(IF(OR(B25="日",B25="祝",B25=0,G25=0),"　",MAX(IF(AND(G25&lt;=AC14,I25&gt;AD14),AD14-AC14,IF(I25&lt;=AD14,0,IF(AND(G25&gt;AC14,I25&gt;AD14),AD14-G25,0))),0)),0)</f>
        <v>　</v>
      </c>
      <c r="AD25" s="973"/>
      <c r="AE25" s="973"/>
      <c r="AF25" s="972" t="str">
        <f t="shared" si="0"/>
        <v>　</v>
      </c>
      <c r="AG25" s="973"/>
      <c r="AH25" s="973"/>
      <c r="AI25" s="954" t="str">
        <f>IF(AL25="×",TIME(0,0,0),IF(AV4="非常勤",K25,W25))</f>
        <v>　</v>
      </c>
      <c r="AJ25" s="885"/>
      <c r="AK25" s="885"/>
      <c r="AL25" s="352"/>
      <c r="AM25" s="954" t="str">
        <f>IF(AP25="×",TIME(0,0,0),IF(AV4="非常勤",N25,Z25))</f>
        <v>　</v>
      </c>
      <c r="AN25" s="885"/>
      <c r="AO25" s="885"/>
      <c r="AP25" s="352"/>
      <c r="AQ25" s="954" t="str">
        <f>IF(AT25="×",TIME(0,0,0),IF(AV4="非常勤",Q25,AC25))</f>
        <v>　</v>
      </c>
      <c r="AR25" s="885"/>
      <c r="AS25" s="885"/>
      <c r="AT25" s="352"/>
      <c r="AU25" s="954" t="str">
        <f>IF(AX25="×",TIME(0,0,0),IF(AV4="非常勤",T25,AF25))</f>
        <v>　</v>
      </c>
      <c r="AV25" s="885"/>
      <c r="AW25" s="955"/>
      <c r="AX25" s="352"/>
      <c r="AY25" s="956"/>
      <c r="AZ25" s="956"/>
      <c r="BA25" s="862"/>
      <c r="BB25" s="864"/>
      <c r="BC25" s="863"/>
      <c r="BD25" s="865"/>
      <c r="BE25" s="866"/>
      <c r="BF25" s="866"/>
      <c r="BG25" s="867"/>
      <c r="BH25" s="377">
        <f>'別表_個別勤務状況（1～20）'!$A$25</f>
        <v>11</v>
      </c>
      <c r="BI25" s="378" t="str">
        <f>'別表_個別勤務状況（1～20）'!$B$25</f>
        <v>土</v>
      </c>
      <c r="BJ25" s="797"/>
      <c r="BK25" s="797"/>
      <c r="BL25" s="797"/>
      <c r="BM25" s="797"/>
      <c r="BN25" s="797"/>
      <c r="BO25" s="797"/>
      <c r="BP25" s="797"/>
      <c r="BQ25" s="797"/>
      <c r="BR25" s="856" t="str">
        <f>IFERROR(IF(OR(BI25="日",BI25="祝",BI25=0,BJ25=""),"　",MAX(IF(AND(BJ25&lt;=BR14,BL25&gt;BS14),BS14-BR14,IF(AND(BJ25&gt;BR14,BL25&lt;=BS14),BL25-BJ25,IF(AND(BJ25&lt;=BR14,BL25&lt;=BS14),BL25-BR14,IF(AND(BJ25&gt;BR14,BL25&gt;BS14),BS14-BJ25,0)))),0)),0)</f>
        <v>　</v>
      </c>
      <c r="BS25" s="857"/>
      <c r="BT25" s="858"/>
      <c r="BU25" s="856" t="str">
        <f>IFERROR(IF(OR(BI25="日",BI25="祝",BI25=0,BN25=""),"　",MAX(IF(AND(BN25&gt;BX14,BP25&gt;BV14),0,IF(AND(BN25&lt;=BX14,BN25&gt;BU14,BP25&gt;BV14),BX14-BN25,IF(AND(BN25&lt;=BX14,BN25&lt;=BU14,BP25&gt;BV14),BX14-BU14,IF(AND(BN25&gt;BU14,BP25&lt;=BV14),BP25-BN25,IF(AND(BN25&lt;=BU14,BP25&lt;=BV14),BP25-BU14,0))))),0)),0)</f>
        <v>　</v>
      </c>
      <c r="BV25" s="857"/>
      <c r="BW25" s="858"/>
      <c r="BX25" s="856" t="str">
        <f>IFERROR(IF(OR(BI25="日",BI25="祝",BI25=0,BN25=0),"　",MAX(IF(AND(BN25&lt;=BX14,BP25&gt;BY14),BY14-BX14,IF(BP25&lt;=BY14,0,IF(AND(BN25&gt;BX14,BP25&gt;BY14),BY14-BN25,0))),0)),0)</f>
        <v>　</v>
      </c>
      <c r="BY25" s="857"/>
      <c r="BZ25" s="858"/>
      <c r="CA25" s="856" t="str">
        <f>IFERROR(IF(OR(BI25="日",BI25="祝",BI25=0,BN25=0),"　",MAX(IF(BN25&gt;CA14,BP25-BN25,IF(BN25&lt;=CA14,BP25-CA14,0)),0)),0)</f>
        <v>　</v>
      </c>
      <c r="CB25" s="857"/>
      <c r="CC25" s="858"/>
      <c r="CD25" s="972" t="str">
        <f>IFERROR(IF(OR(BI25="日",BI25="祝",BI25=0,BJ25=""),"　",MAX(IF(AND(BJ25&lt;=CD14,BL25&gt;CE14),CE14-CD14,IF(AND(BJ25&gt;CD14,BL25&lt;=CE14),BL25-BJ25,IF(AND(BJ25&lt;=CD14,BL25&lt;=CE14),BL25-CD14,IF(AND(BJ25&gt;CD14,BL25&gt;CE14),CE14-BJ25,0)))),0)),0)</f>
        <v>　</v>
      </c>
      <c r="CE25" s="973"/>
      <c r="CF25" s="973"/>
      <c r="CG25" s="972" t="str">
        <f>IFERROR(IF(OR(BI25="日",BI25="祝",BI25=0,BN25=0),"　",MAX(IF(AND(BN25&gt;CJ14,BP25&gt;CH14),0,IF(AND(BN25&lt;=CJ14,BN25&gt;CG14,BP25&gt;CH14),CJ14-BN25,IF(AND(BN25&lt;=CJ14,BN25&lt;=CG14,BP25&gt;CH14),CJ14-CG14,IF(AND(BN25&gt;CG14,BP25&lt;=CH14),BP25-BN25,IF(AND(BN25&lt;=CG14,BP25&lt;=CH14),BP25-CG14,0))))),0)),0)</f>
        <v>　</v>
      </c>
      <c r="CH25" s="972"/>
      <c r="CI25" s="972"/>
      <c r="CJ25" s="972" t="str">
        <f>IFERROR(IF(OR(BI25="日",BI25="祝",BI25=0,BN25=0),"　",MAX(IF(AND(BN25&lt;=CJ14,BP25&gt;CK14),CK14-CJ14,IF(BP25&lt;=CK14,0,IF(AND(BN25&gt;CJ14,BP25&gt;CK14),CK14-BN25,0))),0)),0)</f>
        <v>　</v>
      </c>
      <c r="CK25" s="973"/>
      <c r="CL25" s="973"/>
      <c r="CM25" s="972" t="str">
        <f t="shared" si="1"/>
        <v>　</v>
      </c>
      <c r="CN25" s="973"/>
      <c r="CO25" s="973"/>
      <c r="CP25" s="954" t="str">
        <f>IF(CS25="×",TIME(0,0,0),IF(DC4="非常勤",BR25,CD25))</f>
        <v>　</v>
      </c>
      <c r="CQ25" s="885"/>
      <c r="CR25" s="885"/>
      <c r="CS25" s="352"/>
      <c r="CT25" s="954" t="str">
        <f>IF(CW25="×",TIME(0,0,0),IF(DC4="非常勤",BU25,CG25))</f>
        <v>　</v>
      </c>
      <c r="CU25" s="885"/>
      <c r="CV25" s="885"/>
      <c r="CW25" s="352"/>
      <c r="CX25" s="954" t="str">
        <f>IF(DA25="×",TIME(0,0,0),IF(DC4="非常勤",BX25,CJ25))</f>
        <v>　</v>
      </c>
      <c r="CY25" s="885"/>
      <c r="CZ25" s="885"/>
      <c r="DA25" s="352"/>
      <c r="DB25" s="954" t="str">
        <f>IF(DE25="×",TIME(0,0,0),IF(DC4="非常勤",CA25,CM25))</f>
        <v>　</v>
      </c>
      <c r="DC25" s="885"/>
      <c r="DD25" s="955"/>
      <c r="DE25" s="352"/>
      <c r="DF25" s="956"/>
      <c r="DG25" s="956"/>
      <c r="DH25" s="862"/>
      <c r="DI25" s="864"/>
      <c r="DJ25" s="863"/>
      <c r="DK25" s="865"/>
      <c r="DL25" s="866"/>
      <c r="DM25" s="866"/>
      <c r="DN25" s="867"/>
      <c r="DO25" s="377">
        <f>'別表_個別勤務状況（1～20）'!$A$25</f>
        <v>11</v>
      </c>
      <c r="DP25" s="378" t="str">
        <f>'別表_個別勤務状況（1～20）'!$B$25</f>
        <v>土</v>
      </c>
      <c r="DQ25" s="797"/>
      <c r="DR25" s="797"/>
      <c r="DS25" s="797"/>
      <c r="DT25" s="797"/>
      <c r="DU25" s="797"/>
      <c r="DV25" s="797"/>
      <c r="DW25" s="797"/>
      <c r="DX25" s="797"/>
      <c r="DY25" s="856" t="str">
        <f>IFERROR(IF(OR(DP25="日",DP25="祝",DP25=0,DQ25=""),"　",MAX(IF(AND(DQ25&lt;=DY14,DS25&gt;DZ14),DZ14-DY14,IF(AND(DQ25&gt;DY14,DS25&lt;=DZ14),DS25-DQ25,IF(AND(DQ25&lt;=DY14,DS25&lt;=DZ14),DS25-DY14,IF(AND(DQ25&gt;DY14,DS25&gt;DZ14),DZ14-DQ25,0)))),0)),0)</f>
        <v>　</v>
      </c>
      <c r="DZ25" s="857"/>
      <c r="EA25" s="858"/>
      <c r="EB25" s="856" t="str">
        <f>IFERROR(IF(OR(DP25="日",DP25="祝",DP25=0,DU25=""),"　",MAX(IF(AND(DU25&gt;EE14,DW25&gt;EC14),0,IF(AND(DU25&lt;=EE14,DU25&gt;EB14,DW25&gt;EC14),EE14-DU25,IF(AND(DU25&lt;=EE14,DU25&lt;=EB14,DW25&gt;EC14),EE14-EB14,IF(AND(DU25&gt;EB14,DW25&lt;=EC14),DW25-DU25,IF(AND(DU25&lt;=EB14,DW25&lt;=EC14),DW25-EB14,0))))),0)),0)</f>
        <v>　</v>
      </c>
      <c r="EC25" s="857"/>
      <c r="ED25" s="858"/>
      <c r="EE25" s="856" t="str">
        <f>IFERROR(IF(OR(DP25="日",DP25="祝",DP25=0,DU25=0),"　",MAX(IF(AND(DU25&lt;=EE14,DW25&gt;EF14),EF14-EE14,IF(DW25&lt;=EF14,0,IF(AND(DU25&gt;EE14,DW25&gt;EF14),EF14-DU25,0))),0)),0)</f>
        <v>　</v>
      </c>
      <c r="EF25" s="857"/>
      <c r="EG25" s="858"/>
      <c r="EH25" s="856" t="str">
        <f>IFERROR(IF(OR(DP25="日",DP25="祝",DP25=0,DU25=0),"　",MAX(IF(DU25&gt;EH14,DW25-DU25,IF(DU25&lt;=EH14,DW25-EH14,0)),0)),0)</f>
        <v>　</v>
      </c>
      <c r="EI25" s="857"/>
      <c r="EJ25" s="858"/>
      <c r="EK25" s="972" t="str">
        <f>IFERROR(IF(OR(DP25="日",DP25="祝",DP25=0,DQ25=""),"　",MAX(IF(AND(DQ25&lt;=EK14,DS25&gt;EL14),EL14-EK14,IF(AND(DQ25&gt;EK14,DS25&lt;=EL14),DS25-DQ25,IF(AND(DQ25&lt;=EK14,DS25&lt;=EL14),DS25-EK14,IF(AND(DQ25&gt;EK14,DS25&gt;EL14),EL14-DQ25,0)))),0)),0)</f>
        <v>　</v>
      </c>
      <c r="EL25" s="973"/>
      <c r="EM25" s="973"/>
      <c r="EN25" s="972" t="str">
        <f>IFERROR(IF(OR(DP25="日",DP25="祝",DP25=0,DU25=0),"　",MAX(IF(AND(DU25&gt;EQ14,DW25&gt;EO14),0,IF(AND(DU25&lt;=EQ14,DU25&gt;EN14,DW25&gt;EO14),EQ14-DU25,IF(AND(DU25&lt;=EQ14,DU25&lt;=EN14,DW25&gt;EO14),EQ14-EN14,IF(AND(DU25&gt;EN14,DW25&lt;=EO14),DW25-DU25,IF(AND(DU25&lt;=EN14,DW25&lt;=EO14),DW25-EN14,0))))),0)),0)</f>
        <v>　</v>
      </c>
      <c r="EO25" s="972"/>
      <c r="EP25" s="972"/>
      <c r="EQ25" s="972" t="str">
        <f>IFERROR(IF(OR(DP25="日",DP25="祝",DP25=0,DU25=0),"　",MAX(IF(AND(DU25&lt;=EQ14,DW25&gt;ER14),ER14-EQ14,IF(DW25&lt;=ER14,0,IF(AND(DU25&gt;EQ14,DW25&gt;ER14),ER14-DU25,0))),0)),0)</f>
        <v>　</v>
      </c>
      <c r="ER25" s="973"/>
      <c r="ES25" s="973"/>
      <c r="ET25" s="972" t="str">
        <f t="shared" si="2"/>
        <v>　</v>
      </c>
      <c r="EU25" s="973"/>
      <c r="EV25" s="973"/>
      <c r="EW25" s="954" t="str">
        <f>IF(EZ25="×",TIME(0,0,0),IF(FJ4="非常勤",DY25,EK25))</f>
        <v>　</v>
      </c>
      <c r="EX25" s="885"/>
      <c r="EY25" s="885"/>
      <c r="EZ25" s="352"/>
      <c r="FA25" s="954" t="str">
        <f>IF(FD25="×",TIME(0,0,0),IF(FJ4="非常勤",EB25,EN25))</f>
        <v>　</v>
      </c>
      <c r="FB25" s="885"/>
      <c r="FC25" s="885"/>
      <c r="FD25" s="352"/>
      <c r="FE25" s="954" t="str">
        <f>IF(FH25="×",TIME(0,0,0),IF(FJ4="非常勤",EE25,EQ25))</f>
        <v>　</v>
      </c>
      <c r="FF25" s="885"/>
      <c r="FG25" s="885"/>
      <c r="FH25" s="352"/>
      <c r="FI25" s="954" t="str">
        <f>IF(FL25="×",TIME(0,0,0),IF(FJ4="非常勤",EH25,ET25))</f>
        <v>　</v>
      </c>
      <c r="FJ25" s="885"/>
      <c r="FK25" s="955"/>
      <c r="FL25" s="352"/>
      <c r="FM25" s="956"/>
      <c r="FN25" s="956"/>
      <c r="FO25" s="862"/>
      <c r="FP25" s="864"/>
      <c r="FQ25" s="863"/>
      <c r="FR25" s="865"/>
      <c r="FS25" s="866"/>
      <c r="FT25" s="866"/>
      <c r="FU25" s="867"/>
      <c r="FV25" s="377">
        <f>'別表_個別勤務状況（1～20）'!$A$25</f>
        <v>11</v>
      </c>
      <c r="FW25" s="378" t="str">
        <f>'別表_個別勤務状況（1～20）'!$B$25</f>
        <v>土</v>
      </c>
      <c r="FX25" s="797"/>
      <c r="FY25" s="797"/>
      <c r="FZ25" s="797"/>
      <c r="GA25" s="797"/>
      <c r="GB25" s="797"/>
      <c r="GC25" s="797"/>
      <c r="GD25" s="797"/>
      <c r="GE25" s="797"/>
      <c r="GF25" s="856" t="str">
        <f>IFERROR(IF(OR(FW25="日",FW25="祝",FW25=0,FX25=""),"　",MAX(IF(AND(FX25&lt;=GF14,FZ25&gt;GG14),GG14-GF14,IF(AND(FX25&gt;GF14,FZ25&lt;=GG14),FZ25-FX25,IF(AND(FX25&lt;=GF14,FZ25&lt;=GG14),FZ25-GF14,IF(AND(FX25&gt;GF14,FZ25&gt;GG14),GG14-FX25,0)))),0)),0)</f>
        <v>　</v>
      </c>
      <c r="GG25" s="857"/>
      <c r="GH25" s="858"/>
      <c r="GI25" s="856" t="str">
        <f>IFERROR(IF(OR(FW25="日",FW25="祝",FW25=0,GB25=""),"　",MAX(IF(AND(GB25&gt;GL14,GD25&gt;GJ14),0,IF(AND(GB25&lt;=GL14,GB25&gt;GI14,GD25&gt;GJ14),GL14-GB25,IF(AND(GB25&lt;=GL14,GB25&lt;=GI14,GD25&gt;GJ14),GL14-GI14,IF(AND(GB25&gt;GI14,GD25&lt;=GJ14),GD25-GB25,IF(AND(GB25&lt;=GI14,GD25&lt;=GJ14),GD25-GI14,0))))),0)),0)</f>
        <v>　</v>
      </c>
      <c r="GJ25" s="857"/>
      <c r="GK25" s="858"/>
      <c r="GL25" s="856" t="str">
        <f>IFERROR(IF(OR(FW25="日",FW25="祝",FW25=0,GB25=0),"　",MAX(IF(AND(GB25&lt;=GL14,GD25&gt;GM14),GM14-GL14,IF(GD25&lt;=GM14,0,IF(AND(GB25&gt;GL14,GD25&gt;GM14),GM14-GB25,0))),0)),0)</f>
        <v>　</v>
      </c>
      <c r="GM25" s="857"/>
      <c r="GN25" s="858"/>
      <c r="GO25" s="856" t="str">
        <f>IFERROR(IF(OR(FW25="日",FW25="祝",FW25=0,GB25=0),"　",MAX(IF(GB25&gt;GO14,GD25-GB25,IF(GB25&lt;=GO14,GD25-GO14,0)),0)),0)</f>
        <v>　</v>
      </c>
      <c r="GP25" s="857"/>
      <c r="GQ25" s="858"/>
      <c r="GR25" s="972" t="str">
        <f>IFERROR(IF(OR(FW25="日",FW25="祝",FW25=0,FX25=""),"　",MAX(IF(AND(FX25&lt;=GR14,FZ25&gt;GS14),GS14-GR14,IF(AND(FX25&gt;GR14,FZ25&lt;=GS14),FZ25-FX25,IF(AND(FX25&lt;=GR14,FZ25&lt;=GS14),FZ25-GR14,IF(AND(FX25&gt;GR14,FZ25&gt;GS14),GS14-FX25,0)))),0)),0)</f>
        <v>　</v>
      </c>
      <c r="GS25" s="973"/>
      <c r="GT25" s="973"/>
      <c r="GU25" s="972" t="str">
        <f>IFERROR(IF(OR(FW25="日",FW25="祝",FW25=0,GB25=0),"　",MAX(IF(AND(GB25&gt;GX14,GD25&gt;GV14),0,IF(AND(GB25&lt;=GX14,GB25&gt;GU14,GD25&gt;GV14),GX14-GB25,IF(AND(GB25&lt;=GX14,GB25&lt;=GU14,GD25&gt;GV14),GX14-GU14,IF(AND(GB25&gt;GU14,GD25&lt;=GV14),GD25-GB25,IF(AND(GB25&lt;=GU14,GD25&lt;=GV14),GD25-GU14,0))))),0)),0)</f>
        <v>　</v>
      </c>
      <c r="GV25" s="972"/>
      <c r="GW25" s="972"/>
      <c r="GX25" s="972" t="str">
        <f>IFERROR(IF(OR(FW25="日",FW25="祝",FW25=0,GB25=0),"　",MAX(IF(AND(GB25&lt;=GX14,GD25&gt;GY14),GY14-GX14,IF(GD25&lt;=GY14,0,IF(AND(GB25&gt;GX14,GD25&gt;GY14),GY14-GB25,0))),0)),0)</f>
        <v>　</v>
      </c>
      <c r="GY25" s="973"/>
      <c r="GZ25" s="973"/>
      <c r="HA25" s="972" t="str">
        <f t="shared" si="3"/>
        <v>　</v>
      </c>
      <c r="HB25" s="973"/>
      <c r="HC25" s="973"/>
      <c r="HD25" s="954" t="str">
        <f>IF(HG25="×",TIME(0,0,0),IF(HQ4="非常勤",GF25,GR25))</f>
        <v>　</v>
      </c>
      <c r="HE25" s="885"/>
      <c r="HF25" s="885"/>
      <c r="HG25" s="352"/>
      <c r="HH25" s="954" t="str">
        <f>IF(HK25="×",TIME(0,0,0),IF(HQ4="非常勤",GI25,GU25))</f>
        <v>　</v>
      </c>
      <c r="HI25" s="885"/>
      <c r="HJ25" s="885"/>
      <c r="HK25" s="352"/>
      <c r="HL25" s="954" t="str">
        <f>IF(HO25="×",TIME(0,0,0),IF(HQ4="非常勤",GL25,GX25))</f>
        <v>　</v>
      </c>
      <c r="HM25" s="885"/>
      <c r="HN25" s="885"/>
      <c r="HO25" s="352"/>
      <c r="HP25" s="954" t="str">
        <f>IF(HS25="×",TIME(0,0,0),IF(HQ4="非常勤",GO25,HA25))</f>
        <v>　</v>
      </c>
      <c r="HQ25" s="885"/>
      <c r="HR25" s="955"/>
      <c r="HS25" s="352"/>
      <c r="HT25" s="956"/>
      <c r="HU25" s="956"/>
      <c r="HV25" s="862"/>
      <c r="HW25" s="864"/>
      <c r="HX25" s="863"/>
      <c r="HY25" s="865"/>
      <c r="HZ25" s="866"/>
      <c r="IA25" s="866"/>
      <c r="IB25" s="867"/>
      <c r="IC25" s="377">
        <f>'別表_個別勤務状況（1～20）'!$A$25</f>
        <v>11</v>
      </c>
      <c r="ID25" s="378" t="str">
        <f>'別表_個別勤務状況（1～20）'!$B$25</f>
        <v>土</v>
      </c>
      <c r="IE25" s="797"/>
      <c r="IF25" s="797"/>
      <c r="IG25" s="797"/>
      <c r="IH25" s="797"/>
      <c r="II25" s="797"/>
      <c r="IJ25" s="797"/>
      <c r="IK25" s="797"/>
      <c r="IL25" s="797"/>
      <c r="IM25" s="856" t="str">
        <f>IFERROR(IF(OR(ID25="日",ID25="祝",ID25=0,IE25=""),"　",MAX(IF(AND(IE25&lt;=IM14,IG25&gt;IN14),IN14-IM14,IF(AND(IE25&gt;IM14,IG25&lt;=IN14),IG25-IE25,IF(AND(IE25&lt;=IM14,IG25&lt;=IN14),IG25-IM14,IF(AND(IE25&gt;IM14,IG25&gt;IN14),IN14-IE25,0)))),0)),0)</f>
        <v>　</v>
      </c>
      <c r="IN25" s="857"/>
      <c r="IO25" s="858"/>
      <c r="IP25" s="856" t="str">
        <f>IFERROR(IF(OR(ID25="日",ID25="祝",ID25=0,II25=""),"　",MAX(IF(AND(II25&gt;IS14,IK25&gt;IQ14),0,IF(AND(II25&lt;=IS14,II25&gt;IP14,IK25&gt;IQ14),IS14-II25,IF(AND(II25&lt;=IS14,II25&lt;=IP14,IK25&gt;IQ14),IS14-IP14,IF(AND(II25&gt;IP14,IK25&lt;=IQ14),IK25-II25,IF(AND(II25&lt;=IP14,IK25&lt;=IQ14),IK25-IP14,0))))),0)),0)</f>
        <v>　</v>
      </c>
      <c r="IQ25" s="857"/>
      <c r="IR25" s="858"/>
      <c r="IS25" s="856" t="str">
        <f>IFERROR(IF(OR(ID25="日",ID25="祝",ID25=0,II25=0),"　",MAX(IF(AND(II25&lt;=IS14,IK25&gt;IT14),IT14-IS14,IF(IK25&lt;=IT14,0,IF(AND(II25&gt;IS14,IK25&gt;IT14),IT14-II25,0))),0)),0)</f>
        <v>　</v>
      </c>
      <c r="IT25" s="857"/>
      <c r="IU25" s="858"/>
      <c r="IV25" s="856" t="str">
        <f>IFERROR(IF(OR(ID25="日",ID25="祝",ID25=0,II25=0),"　",MAX(IF(II25&gt;IV14,IK25-II25,IF(II25&lt;=IV14,IK25-IV14,0)),0)),0)</f>
        <v>　</v>
      </c>
      <c r="IW25" s="857"/>
      <c r="IX25" s="858"/>
      <c r="IY25" s="972" t="str">
        <f>IFERROR(IF(OR(ID25="日",ID25="祝",ID25=0,IE25=""),"　",MAX(IF(AND(IE25&lt;=IY14,IG25&gt;IZ14),IZ14-IY14,IF(AND(IE25&gt;IY14,IG25&lt;=IZ14),IG25-IE25,IF(AND(IE25&lt;=IY14,IG25&lt;=IZ14),IG25-IY14,IF(AND(IE25&gt;IY14,IG25&gt;IZ14),IZ14-IE25,0)))),0)),0)</f>
        <v>　</v>
      </c>
      <c r="IZ25" s="973"/>
      <c r="JA25" s="973"/>
      <c r="JB25" s="972" t="str">
        <f>IFERROR(IF(OR(ID25="日",ID25="祝",ID25=0,II25=0),"　",MAX(IF(AND(II25&gt;JE14,IK25&gt;JC14),0,IF(AND(II25&lt;=JE14,II25&gt;JB14,IK25&gt;JC14),JE14-II25,IF(AND(II25&lt;=JE14,II25&lt;=JB14,IK25&gt;JC14),JE14-JB14,IF(AND(II25&gt;JB14,IK25&lt;=JC14),IK25-II25,IF(AND(II25&lt;=JB14,IK25&lt;=JC14),IK25-JB14,0))))),0)),0)</f>
        <v>　</v>
      </c>
      <c r="JC25" s="972"/>
      <c r="JD25" s="972"/>
      <c r="JE25" s="972" t="str">
        <f>IFERROR(IF(OR(ID25="日",ID25="祝",ID25=0,II25=0),"　",MAX(IF(AND(II25&lt;=JE14,IK25&gt;JF14),JF14-JE14,IF(IK25&lt;=JF14,0,IF(AND(II25&gt;JE14,IK25&gt;JF14),JF14-II25,0))),0)),0)</f>
        <v>　</v>
      </c>
      <c r="JF25" s="973"/>
      <c r="JG25" s="973"/>
      <c r="JH25" s="972" t="str">
        <f t="shared" si="4"/>
        <v>　</v>
      </c>
      <c r="JI25" s="973"/>
      <c r="JJ25" s="973"/>
      <c r="JK25" s="954" t="str">
        <f>IF(JN25="×",TIME(0,0,0),IF(JX4="非常勤",IM25,IY25))</f>
        <v>　</v>
      </c>
      <c r="JL25" s="885"/>
      <c r="JM25" s="885"/>
      <c r="JN25" s="352"/>
      <c r="JO25" s="954" t="str">
        <f>IF(JR25="×",TIME(0,0,0),IF(JX4="非常勤",IP25,JB25))</f>
        <v>　</v>
      </c>
      <c r="JP25" s="885"/>
      <c r="JQ25" s="885"/>
      <c r="JR25" s="352"/>
      <c r="JS25" s="954" t="str">
        <f>IF(JV25="×",TIME(0,0,0),IF(JX4="非常勤",IS25,JE25))</f>
        <v>　</v>
      </c>
      <c r="JT25" s="885"/>
      <c r="JU25" s="885"/>
      <c r="JV25" s="352"/>
      <c r="JW25" s="954" t="str">
        <f>IF(JZ25="×",TIME(0,0,0),IF(JX4="非常勤",IV25,JH25))</f>
        <v>　</v>
      </c>
      <c r="JX25" s="885"/>
      <c r="JY25" s="955"/>
      <c r="JZ25" s="352"/>
      <c r="KA25" s="956"/>
      <c r="KB25" s="956"/>
      <c r="KC25" s="862"/>
      <c r="KD25" s="864"/>
      <c r="KE25" s="863"/>
      <c r="KF25" s="865"/>
      <c r="KG25" s="866"/>
      <c r="KH25" s="866"/>
      <c r="KI25" s="867"/>
      <c r="KJ25" s="377">
        <f>'[3]別表_個別勤務状況（1～20）'!$A$25</f>
        <v>11</v>
      </c>
      <c r="KK25" s="378" t="str">
        <f>'[3]別表_個別勤務状況（1～20）'!$B$25</f>
        <v>木</v>
      </c>
      <c r="KL25" s="854"/>
      <c r="KM25" s="855"/>
      <c r="KN25" s="854"/>
      <c r="KO25" s="855"/>
      <c r="KP25" s="854"/>
      <c r="KQ25" s="855"/>
      <c r="KR25" s="854"/>
      <c r="KS25" s="855"/>
      <c r="KT25" s="856" t="str">
        <f>IFERROR(IF(OR(KK25="日",KK25="祝",KK25=0,KL25=""),"　",MAX(IF(AND(KL25&lt;=KT14,KN25&gt;KU14),KU14-KT14,IF(AND(KL25&gt;KT14,KN25&lt;=KU14),KN25-KL25,IF(AND(KL25&lt;=KT14,KN25&lt;=KU14),KN25-KT14,IF(AND(KL25&gt;KT14,KN25&gt;KU14),KU14-KL25,0)))),0)),0)</f>
        <v>　</v>
      </c>
      <c r="KU25" s="857"/>
      <c r="KV25" s="858"/>
      <c r="KW25" s="856" t="str">
        <f>IFERROR(IF(OR(KK25="日",KK25="祝",KK25=0,KP25=""),"　",MAX(IF(AND(KP25&gt;KZ14,KR25&gt;KX14),0,IF(AND(KP25&lt;=KZ14,KP25&gt;KW14,KR25&gt;KX14),KZ14-KP25,IF(AND(KP25&lt;=KZ14,KP25&lt;=KW14,KR25&gt;KX14),KZ14-KW14,IF(AND(KP25&gt;KW14,KR25&lt;=KX14),KR25-KP25,IF(AND(KP25&lt;=KW14,KR25&lt;=KX14),KR25-KW14,0))))),0)),0)</f>
        <v>　</v>
      </c>
      <c r="KX25" s="857"/>
      <c r="KY25" s="858"/>
      <c r="KZ25" s="856" t="str">
        <f>IFERROR(IF(OR(KK25="日",KK25="祝",KK25=0,KP25=0),"　",MAX(IF(AND(KP25&lt;=KZ14,KR25&gt;LA14),LA14-KZ14,IF(KR25&lt;=LA14,0,IF(AND(KP25&gt;KZ14,KR25&gt;LA14),LA14-KP25,0))),0)),0)</f>
        <v>　</v>
      </c>
      <c r="LA25" s="857"/>
      <c r="LB25" s="858"/>
      <c r="LC25" s="856" t="str">
        <f>IFERROR(IF(OR(KK25="日",KK25="祝",KK25=0,KP25=0),"　",MAX(IF(KP25&gt;LC14,KR25-KP25,IF(KP25&lt;=LC14,KR25-LC14,0)),0)),0)</f>
        <v>　</v>
      </c>
      <c r="LD25" s="857"/>
      <c r="LE25" s="858"/>
      <c r="LF25" s="962" t="str">
        <f>IFERROR(IF(OR(KK25="日",KK25="祝",KK25=0,KL25=""),"　",MAX(IF(AND(KL25&lt;=LF14,KN25&gt;LG14),LG14-LF14,IF(AND(KL25&gt;LF14,KN25&lt;=LG14),KN25-KL25,IF(AND(KL25&lt;=LF14,KN25&lt;=LG14),KN25-LF14,IF(AND(KL25&gt;LF14,KN25&gt;LG14),LG14-KL25,0)))),0)),0)</f>
        <v>　</v>
      </c>
      <c r="LG25" s="963"/>
      <c r="LH25" s="964"/>
      <c r="LI25" s="962" t="str">
        <f>IFERROR(IF(OR(KK25="日",KK25="祝",KK25=0,KP25=0),"　",MAX(IF(AND(KP25&gt;LL14,KR25&gt;LJ14),0,IF(AND(KP25&lt;=LL14,KP25&gt;LI14,KR25&gt;LJ14),LL14-KP25,IF(AND(KP25&lt;=LL14,KP25&lt;=LI14,KR25&gt;LJ14),LL14-LI14,IF(AND(KP25&gt;LI14,KR25&lt;=LJ14),KR25-KP25,IF(AND(KP25&lt;=LI14,KR25&lt;=LJ14),KR25-LI14,0))))),0)),0)</f>
        <v>　</v>
      </c>
      <c r="LJ25" s="963"/>
      <c r="LK25" s="964"/>
      <c r="LL25" s="962" t="str">
        <f>IFERROR(IF(OR(KK25="日",KK25="祝",KK25=0,KP25=0),"　",MAX(IF(AND(KP25&lt;=LL14,KR25&gt;LM14),LM14-LL14,IF(KR25&lt;=LM14,0,IF(AND(KP25&gt;LL14,KR25&gt;LM14),LM14-KP25,0))),0)),0)</f>
        <v>　</v>
      </c>
      <c r="LM25" s="963"/>
      <c r="LN25" s="964"/>
      <c r="LO25" s="962" t="str">
        <f t="shared" si="5"/>
        <v>　</v>
      </c>
      <c r="LP25" s="963"/>
      <c r="LQ25" s="964"/>
      <c r="LR25" s="859" t="str">
        <f>IF(LU25="×",TIME(0,0,0),IF(ME4="非常勤",KT25,LF25))</f>
        <v>　</v>
      </c>
      <c r="LS25" s="860"/>
      <c r="LT25" s="861"/>
      <c r="LU25" s="352"/>
      <c r="LV25" s="859" t="str">
        <f>IF(LY25="×",TIME(0,0,0),IF(ME4="非常勤",KW25,LI25))</f>
        <v>　</v>
      </c>
      <c r="LW25" s="860"/>
      <c r="LX25" s="861"/>
      <c r="LY25" s="352"/>
      <c r="LZ25" s="859" t="str">
        <f>IF(MC25="×",TIME(0,0,0),IF(ME4="非常勤",KZ25,LL25))</f>
        <v>　</v>
      </c>
      <c r="MA25" s="860"/>
      <c r="MB25" s="861"/>
      <c r="MC25" s="352"/>
      <c r="MD25" s="859" t="str">
        <f>IF(MG25="×",TIME(0,0,0),IF(ME4="非常勤",LC25,LO25))</f>
        <v>　</v>
      </c>
      <c r="ME25" s="860"/>
      <c r="MF25" s="861"/>
      <c r="MG25" s="352"/>
      <c r="MH25" s="956"/>
      <c r="MI25" s="956"/>
      <c r="MJ25" s="862"/>
      <c r="MK25" s="864"/>
      <c r="ML25" s="863"/>
      <c r="MM25" s="865"/>
      <c r="MN25" s="866"/>
      <c r="MO25" s="866"/>
      <c r="MP25" s="867"/>
      <c r="MQ25" s="377">
        <f>'[3]別表_個別勤務状況（1～20）'!$A$25</f>
        <v>11</v>
      </c>
      <c r="MR25" s="378" t="str">
        <f>'[3]別表_個別勤務状況（1～20）'!$B$25</f>
        <v>木</v>
      </c>
      <c r="MS25" s="854"/>
      <c r="MT25" s="855"/>
      <c r="MU25" s="854"/>
      <c r="MV25" s="855"/>
      <c r="MW25" s="854"/>
      <c r="MX25" s="855"/>
      <c r="MY25" s="854"/>
      <c r="MZ25" s="855"/>
      <c r="NA25" s="856" t="str">
        <f>IFERROR(IF(OR(MR25="日",MR25="祝",MR25=0,MS25=""),"　",MAX(IF(AND(MS25&lt;=NA14,MU25&gt;NB14),NB14-NA14,IF(AND(MS25&gt;NA14,MU25&lt;=NB14),MU25-MS25,IF(AND(MS25&lt;=NA14,MU25&lt;=NB14),MU25-NA14,IF(AND(MS25&gt;NA14,MU25&gt;NB14),NB14-MS25,0)))),0)),0)</f>
        <v>　</v>
      </c>
      <c r="NB25" s="857"/>
      <c r="NC25" s="858"/>
      <c r="ND25" s="856" t="str">
        <f>IFERROR(IF(OR(MR25="日",MR25="祝",MR25=0,MW25=""),"　",MAX(IF(AND(MW25&gt;NG14,MY25&gt;NE14),0,IF(AND(MW25&lt;=NG14,MW25&gt;ND14,MY25&gt;NE14),NG14-MW25,IF(AND(MW25&lt;=NG14,MW25&lt;=ND14,MY25&gt;NE14),NG14-ND14,IF(AND(MW25&gt;ND14,MY25&lt;=NE14),MY25-MW25,IF(AND(MW25&lt;=ND14,MY25&lt;=NE14),MY25-ND14,0))))),0)),0)</f>
        <v>　</v>
      </c>
      <c r="NE25" s="857"/>
      <c r="NF25" s="858"/>
      <c r="NG25" s="856" t="str">
        <f>IFERROR(IF(OR(MR25="日",MR25="祝",MR25=0,MW25=0),"　",MAX(IF(AND(MW25&lt;=NG14,MY25&gt;NH14),NH14-NG14,IF(MY25&lt;=NH14,0,IF(AND(MW25&gt;NG14,MY25&gt;NH14),NH14-MW25,0))),0)),0)</f>
        <v>　</v>
      </c>
      <c r="NH25" s="857"/>
      <c r="NI25" s="858"/>
      <c r="NJ25" s="856" t="str">
        <f>IFERROR(IF(OR(MR25="日",MR25="祝",MR25=0,MW25=0),"　",MAX(IF(MW25&gt;NJ14,MY25-MW25,IF(MW25&lt;=NJ14,MY25-NJ14,0)),0)),0)</f>
        <v>　</v>
      </c>
      <c r="NK25" s="857"/>
      <c r="NL25" s="858"/>
      <c r="NM25" s="962" t="str">
        <f>IFERROR(IF(OR(MR25="日",MR25="祝",MR25=0,MS25=""),"　",MAX(IF(AND(MS25&lt;=NM14,MU25&gt;NN14),NN14-NM14,IF(AND(MS25&gt;NM14,MU25&lt;=NN14),MU25-MS25,IF(AND(MS25&lt;=NM14,MU25&lt;=NN14),MU25-NM14,IF(AND(MS25&gt;NM14,MU25&gt;NN14),NN14-MS25,0)))),0)),0)</f>
        <v>　</v>
      </c>
      <c r="NN25" s="963"/>
      <c r="NO25" s="964"/>
      <c r="NP25" s="962" t="str">
        <f>IFERROR(IF(OR(MR25="日",MR25="祝",MR25=0,MW25=0),"　",MAX(IF(AND(MW25&gt;NS14,MY25&gt;NQ14),0,IF(AND(MW25&lt;=NS14,MW25&gt;NP14,MY25&gt;NQ14),NS14-MW25,IF(AND(MW25&lt;=NS14,MW25&lt;=NP14,MY25&gt;NQ14),NS14-NP14,IF(AND(MW25&gt;NP14,MY25&lt;=NQ14),MY25-MW25,IF(AND(MW25&lt;=NP14,MY25&lt;=NQ14),MY25-NP14,0))))),0)),0)</f>
        <v>　</v>
      </c>
      <c r="NQ25" s="963"/>
      <c r="NR25" s="964"/>
      <c r="NS25" s="962" t="str">
        <f>IFERROR(IF(OR(MR25="日",MR25="祝",MR25=0,MW25=0),"　",MAX(IF(AND(MW25&lt;=NS14,MY25&gt;NT14),NT14-NS14,IF(MY25&lt;=NT14,0,IF(AND(MW25&gt;NS14,MY25&gt;NT14),NT14-MW25,0))),0)),0)</f>
        <v>　</v>
      </c>
      <c r="NT25" s="963"/>
      <c r="NU25" s="964"/>
      <c r="NV25" s="962" t="str">
        <f t="shared" si="6"/>
        <v>　</v>
      </c>
      <c r="NW25" s="963"/>
      <c r="NX25" s="964"/>
      <c r="NY25" s="859" t="str">
        <f>IF(OB25="×",TIME(0,0,0),IF(OL4="非常勤",NA25,NM25))</f>
        <v>　</v>
      </c>
      <c r="NZ25" s="860"/>
      <c r="OA25" s="861"/>
      <c r="OB25" s="352"/>
      <c r="OC25" s="859" t="str">
        <f>IF(OF25="×",TIME(0,0,0),IF(OL4="非常勤",ND25,NP25))</f>
        <v>　</v>
      </c>
      <c r="OD25" s="860"/>
      <c r="OE25" s="861"/>
      <c r="OF25" s="352"/>
      <c r="OG25" s="859" t="str">
        <f>IF(OJ25="×",TIME(0,0,0),IF(OL4="非常勤",NG25,NS25))</f>
        <v>　</v>
      </c>
      <c r="OH25" s="860"/>
      <c r="OI25" s="861"/>
      <c r="OJ25" s="352"/>
      <c r="OK25" s="859" t="str">
        <f>IF(ON25="×",TIME(0,0,0),IF(OL4="非常勤",NJ25,NV25))</f>
        <v>　</v>
      </c>
      <c r="OL25" s="860"/>
      <c r="OM25" s="861"/>
      <c r="ON25" s="352"/>
      <c r="OO25" s="956"/>
      <c r="OP25" s="956"/>
      <c r="OQ25" s="862"/>
      <c r="OR25" s="864"/>
      <c r="OS25" s="863"/>
      <c r="OT25" s="865"/>
      <c r="OU25" s="866"/>
      <c r="OV25" s="866"/>
      <c r="OW25" s="867"/>
      <c r="OX25" s="377">
        <f>'[3]別表_個別勤務状況（1～20）'!$A$25</f>
        <v>11</v>
      </c>
      <c r="OY25" s="378" t="str">
        <f>'[3]別表_個別勤務状況（1～20）'!$B$25</f>
        <v>木</v>
      </c>
      <c r="OZ25" s="854"/>
      <c r="PA25" s="855"/>
      <c r="PB25" s="854"/>
      <c r="PC25" s="855"/>
      <c r="PD25" s="854"/>
      <c r="PE25" s="855"/>
      <c r="PF25" s="854"/>
      <c r="PG25" s="855"/>
      <c r="PH25" s="856" t="str">
        <f>IFERROR(IF(OR(OY25="日",OY25="祝",OY25=0,OZ25=""),"　",MAX(IF(AND(OZ25&lt;=PH14,PB25&gt;PI14),PI14-PH14,IF(AND(OZ25&gt;PH14,PB25&lt;=PI14),PB25-OZ25,IF(AND(OZ25&lt;=PH14,PB25&lt;=PI14),PB25-PH14,IF(AND(OZ25&gt;PH14,PB25&gt;PI14),PI14-OZ25,0)))),0)),0)</f>
        <v>　</v>
      </c>
      <c r="PI25" s="857"/>
      <c r="PJ25" s="858"/>
      <c r="PK25" s="856" t="str">
        <f>IFERROR(IF(OR(OY25="日",OY25="祝",OY25=0,PD25=""),"　",MAX(IF(AND(PD25&gt;PN14,PF25&gt;PL14),0,IF(AND(PD25&lt;=PN14,PD25&gt;PK14,PF25&gt;PL14),PN14-PD25,IF(AND(PD25&lt;=PN14,PD25&lt;=PK14,PF25&gt;PL14),PN14-PK14,IF(AND(PD25&gt;PK14,PF25&lt;=PL14),PF25-PD25,IF(AND(PD25&lt;=PK14,PF25&lt;=PL14),PF25-PK14,0))))),0)),0)</f>
        <v>　</v>
      </c>
      <c r="PL25" s="857"/>
      <c r="PM25" s="858"/>
      <c r="PN25" s="856" t="str">
        <f>IFERROR(IF(OR(OY25="日",OY25="祝",OY25=0,PD25=0),"　",MAX(IF(AND(PD25&lt;=PN14,PF25&gt;PO14),PO14-PN14,IF(PF25&lt;=PO14,0,IF(AND(PD25&gt;PN14,PF25&gt;PO14),PO14-PD25,0))),0)),0)</f>
        <v>　</v>
      </c>
      <c r="PO25" s="857"/>
      <c r="PP25" s="858"/>
      <c r="PQ25" s="856" t="str">
        <f>IFERROR(IF(OR(OY25="日",OY25="祝",OY25=0,PD25=0),"　",MAX(IF(PD25&gt;PQ14,PF25-PD25,IF(PD25&lt;=PQ14,PF25-PQ14,0)),0)),0)</f>
        <v>　</v>
      </c>
      <c r="PR25" s="857"/>
      <c r="PS25" s="858"/>
      <c r="PT25" s="962" t="str">
        <f>IFERROR(IF(OR(OY25="日",OY25="祝",OY25=0,OZ25=""),"　",MAX(IF(AND(OZ25&lt;=PT14,PB25&gt;PU14),PU14-PT14,IF(AND(OZ25&gt;PT14,PB25&lt;=PU14),PB25-OZ25,IF(AND(OZ25&lt;=PT14,PB25&lt;=PU14),PB25-PT14,IF(AND(OZ25&gt;PT14,PB25&gt;PU14),PU14-OZ25,0)))),0)),0)</f>
        <v>　</v>
      </c>
      <c r="PU25" s="963"/>
      <c r="PV25" s="964"/>
      <c r="PW25" s="962" t="str">
        <f>IFERROR(IF(OR(OY25="日",OY25="祝",OY25=0,PD25=0),"　",MAX(IF(AND(PD25&gt;PZ14,PF25&gt;PX14),0,IF(AND(PD25&lt;=PZ14,PD25&gt;PW14,PF25&gt;PX14),PZ14-PD25,IF(AND(PD25&lt;=PZ14,PD25&lt;=PW14,PF25&gt;PX14),PZ14-PW14,IF(AND(PD25&gt;PW14,PF25&lt;=PX14),PF25-PD25,IF(AND(PD25&lt;=PW14,PF25&lt;=PX14),PF25-PW14,0))))),0)),0)</f>
        <v>　</v>
      </c>
      <c r="PX25" s="963"/>
      <c r="PY25" s="964"/>
      <c r="PZ25" s="962" t="str">
        <f>IFERROR(IF(OR(OY25="日",OY25="祝",OY25=0,PD25=0),"　",MAX(IF(AND(PD25&lt;=PZ14,PF25&gt;QA14),QA14-PZ14,IF(PF25&lt;=QA14,0,IF(AND(PD25&gt;PZ14,PF25&gt;QA14),QA14-PD25,0))),0)),0)</f>
        <v>　</v>
      </c>
      <c r="QA25" s="963"/>
      <c r="QB25" s="964"/>
      <c r="QC25" s="962" t="str">
        <f t="shared" si="7"/>
        <v>　</v>
      </c>
      <c r="QD25" s="963"/>
      <c r="QE25" s="964"/>
      <c r="QF25" s="859" t="str">
        <f>IF(QI25="×",TIME(0,0,0),IF(QS4="非常勤",PH25,PT25))</f>
        <v>　</v>
      </c>
      <c r="QG25" s="860"/>
      <c r="QH25" s="861"/>
      <c r="QI25" s="352"/>
      <c r="QJ25" s="859" t="str">
        <f>IF(QM25="×",TIME(0,0,0),IF(QS4="非常勤",PK25,PW25))</f>
        <v>　</v>
      </c>
      <c r="QK25" s="860"/>
      <c r="QL25" s="861"/>
      <c r="QM25" s="352"/>
      <c r="QN25" s="859" t="str">
        <f>IF(QQ25="×",TIME(0,0,0),IF(QS4="非常勤",PN25,PZ25))</f>
        <v>　</v>
      </c>
      <c r="QO25" s="860"/>
      <c r="QP25" s="861"/>
      <c r="QQ25" s="352"/>
      <c r="QR25" s="859" t="str">
        <f>IF(QU25="×",TIME(0,0,0),IF(QS4="非常勤",PQ25,QC25))</f>
        <v>　</v>
      </c>
      <c r="QS25" s="860"/>
      <c r="QT25" s="861"/>
      <c r="QU25" s="352"/>
      <c r="QV25" s="956"/>
      <c r="QW25" s="956"/>
      <c r="QX25" s="862"/>
      <c r="QY25" s="864"/>
      <c r="QZ25" s="863"/>
      <c r="RA25" s="865"/>
      <c r="RB25" s="866"/>
      <c r="RC25" s="866"/>
      <c r="RD25" s="867"/>
      <c r="RE25" s="377">
        <f>'[3]別表_個別勤務状況（1～20）'!$A$25</f>
        <v>11</v>
      </c>
      <c r="RF25" s="378" t="str">
        <f>'[3]別表_個別勤務状況（1～20）'!$B$25</f>
        <v>木</v>
      </c>
      <c r="RG25" s="854"/>
      <c r="RH25" s="855"/>
      <c r="RI25" s="854"/>
      <c r="RJ25" s="855"/>
      <c r="RK25" s="854"/>
      <c r="RL25" s="855"/>
      <c r="RM25" s="854"/>
      <c r="RN25" s="855"/>
      <c r="RO25" s="856" t="str">
        <f>IFERROR(IF(OR(RF25="日",RF25="祝",RF25=0,RG25=""),"　",MAX(IF(AND(RG25&lt;=RO14,RI25&gt;RP14),RP14-RO14,IF(AND(RG25&gt;RO14,RI25&lt;=RP14),RI25-RG25,IF(AND(RG25&lt;=RO14,RI25&lt;=RP14),RI25-RO14,IF(AND(RG25&gt;RO14,RI25&gt;RP14),RP14-RG25,0)))),0)),0)</f>
        <v>　</v>
      </c>
      <c r="RP25" s="857"/>
      <c r="RQ25" s="858"/>
      <c r="RR25" s="856" t="str">
        <f>IFERROR(IF(OR(RF25="日",RF25="祝",RF25=0,RK25=""),"　",MAX(IF(AND(RK25&gt;RU14,RM25&gt;RS14),0,IF(AND(RK25&lt;=RU14,RK25&gt;RR14,RM25&gt;RS14),RU14-RK25,IF(AND(RK25&lt;=RU14,RK25&lt;=RR14,RM25&gt;RS14),RU14-RR14,IF(AND(RK25&gt;RR14,RM25&lt;=RS14),RM25-RK25,IF(AND(RK25&lt;=RR14,RM25&lt;=RS14),RM25-RR14,0))))),0)),0)</f>
        <v>　</v>
      </c>
      <c r="RS25" s="857"/>
      <c r="RT25" s="858"/>
      <c r="RU25" s="856" t="str">
        <f>IFERROR(IF(OR(RF25="日",RF25="祝",RF25=0,RK25=0),"　",MAX(IF(AND(RK25&lt;=RU14,RM25&gt;RV14),RV14-RU14,IF(RM25&lt;=RV14,0,IF(AND(RK25&gt;RU14,RM25&gt;RV14),RV14-RK25,0))),0)),0)</f>
        <v>　</v>
      </c>
      <c r="RV25" s="857"/>
      <c r="RW25" s="858"/>
      <c r="RX25" s="856" t="str">
        <f>IFERROR(IF(OR(RF25="日",RF25="祝",RF25=0,RK25=0),"　",MAX(IF(RK25&gt;RX14,RM25-RK25,IF(RK25&lt;=RX14,RM25-RX14,0)),0)),0)</f>
        <v>　</v>
      </c>
      <c r="RY25" s="857"/>
      <c r="RZ25" s="858"/>
      <c r="SA25" s="962" t="str">
        <f>IFERROR(IF(OR(RF25="日",RF25="祝",RF25=0,RG25=""),"　",MAX(IF(AND(RG25&lt;=SA14,RI25&gt;SB14),SB14-SA14,IF(AND(RG25&gt;SA14,RI25&lt;=SB14),RI25-RG25,IF(AND(RG25&lt;=SA14,RI25&lt;=SB14),RI25-SA14,IF(AND(RG25&gt;SA14,RI25&gt;SB14),SB14-RG25,0)))),0)),0)</f>
        <v>　</v>
      </c>
      <c r="SB25" s="963"/>
      <c r="SC25" s="964"/>
      <c r="SD25" s="962" t="str">
        <f>IFERROR(IF(OR(RF25="日",RF25="祝",RF25=0,RK25=0),"　",MAX(IF(AND(RK25&gt;SG14,RM25&gt;SE14),0,IF(AND(RK25&lt;=SG14,RK25&gt;SD14,RM25&gt;SE14),SG14-RK25,IF(AND(RK25&lt;=SG14,RK25&lt;=SD14,RM25&gt;SE14),SG14-SD14,IF(AND(RK25&gt;SD14,RM25&lt;=SE14),RM25-RK25,IF(AND(RK25&lt;=SD14,RM25&lt;=SE14),RM25-SD14,0))))),0)),0)</f>
        <v>　</v>
      </c>
      <c r="SE25" s="963"/>
      <c r="SF25" s="964"/>
      <c r="SG25" s="962" t="str">
        <f>IFERROR(IF(OR(RF25="日",RF25="祝",RF25=0,RK25=0),"　",MAX(IF(AND(RK25&lt;=SG14,RM25&gt;SH14),SH14-SG14,IF(RM25&lt;=SH14,0,IF(AND(RK25&gt;SG14,RM25&gt;SH14),SH14-RK25,0))),0)),0)</f>
        <v>　</v>
      </c>
      <c r="SH25" s="963"/>
      <c r="SI25" s="964"/>
      <c r="SJ25" s="962" t="str">
        <f t="shared" si="8"/>
        <v>　</v>
      </c>
      <c r="SK25" s="963"/>
      <c r="SL25" s="964"/>
      <c r="SM25" s="859" t="str">
        <f>IF(SP25="×",TIME(0,0,0),IF(SZ4="非常勤",RO25,SA25))</f>
        <v>　</v>
      </c>
      <c r="SN25" s="860"/>
      <c r="SO25" s="861"/>
      <c r="SP25" s="352"/>
      <c r="SQ25" s="859" t="str">
        <f>IF(ST25="×",TIME(0,0,0),IF(SZ4="非常勤",RR25,SD25))</f>
        <v>　</v>
      </c>
      <c r="SR25" s="860"/>
      <c r="SS25" s="861"/>
      <c r="ST25" s="352"/>
      <c r="SU25" s="859" t="str">
        <f>IF(SX25="×",TIME(0,0,0),IF(SZ4="非常勤",RU25,SG25))</f>
        <v>　</v>
      </c>
      <c r="SV25" s="860"/>
      <c r="SW25" s="861"/>
      <c r="SX25" s="352"/>
      <c r="SY25" s="859" t="str">
        <f>IF(TB25="×",TIME(0,0,0),IF(SZ4="非常勤",RX25,SJ25))</f>
        <v>　</v>
      </c>
      <c r="SZ25" s="860"/>
      <c r="TA25" s="861"/>
      <c r="TB25" s="352"/>
      <c r="TC25" s="956"/>
      <c r="TD25" s="956"/>
      <c r="TE25" s="862"/>
      <c r="TF25" s="864"/>
      <c r="TG25" s="863"/>
      <c r="TH25" s="865"/>
      <c r="TI25" s="866"/>
      <c r="TJ25" s="866"/>
      <c r="TK25" s="867"/>
      <c r="TL25" s="377">
        <f>'[3]別表_個別勤務状況（1～20）'!$A$25</f>
        <v>11</v>
      </c>
      <c r="TM25" s="378" t="str">
        <f>'[3]別表_個別勤務状況（1～20）'!$B$25</f>
        <v>木</v>
      </c>
      <c r="TN25" s="854"/>
      <c r="TO25" s="855"/>
      <c r="TP25" s="854"/>
      <c r="TQ25" s="855"/>
      <c r="TR25" s="854"/>
      <c r="TS25" s="855"/>
      <c r="TT25" s="854"/>
      <c r="TU25" s="855"/>
      <c r="TV25" s="856" t="str">
        <f>IFERROR(IF(OR(TM25="日",TM25="祝",TM25=0,TN25=""),"　",MAX(IF(AND(TN25&lt;=TV14,TP25&gt;TW14),TW14-TV14,IF(AND(TN25&gt;TV14,TP25&lt;=TW14),TP25-TN25,IF(AND(TN25&lt;=TV14,TP25&lt;=TW14),TP25-TV14,IF(AND(TN25&gt;TV14,TP25&gt;TW14),TW14-TN25,0)))),0)),0)</f>
        <v>　</v>
      </c>
      <c r="TW25" s="857"/>
      <c r="TX25" s="858"/>
      <c r="TY25" s="856" t="str">
        <f>IFERROR(IF(OR(TM25="日",TM25="祝",TM25=0,TR25=""),"　",MAX(IF(AND(TR25&gt;UB14,TT25&gt;TZ14),0,IF(AND(TR25&lt;=UB14,TR25&gt;TY14,TT25&gt;TZ14),UB14-TR25,IF(AND(TR25&lt;=UB14,TR25&lt;=TY14,TT25&gt;TZ14),UB14-TY14,IF(AND(TR25&gt;TY14,TT25&lt;=TZ14),TT25-TR25,IF(AND(TR25&lt;=TY14,TT25&lt;=TZ14),TT25-TY14,0))))),0)),0)</f>
        <v>　</v>
      </c>
      <c r="TZ25" s="857"/>
      <c r="UA25" s="858"/>
      <c r="UB25" s="856" t="str">
        <f>IFERROR(IF(OR(TM25="日",TM25="祝",TM25=0,TR25=0),"　",MAX(IF(AND(TR25&lt;=UB14,TT25&gt;UC14),UC14-UB14,IF(TT25&lt;=UC14,0,IF(AND(TR25&gt;UB14,TT25&gt;UC14),UC14-TR25,0))),0)),0)</f>
        <v>　</v>
      </c>
      <c r="UC25" s="857"/>
      <c r="UD25" s="858"/>
      <c r="UE25" s="856" t="str">
        <f>IFERROR(IF(OR(TM25="日",TM25="祝",TM25=0,TR25=0),"　",MAX(IF(TR25&gt;UE14,TT25-TR25,IF(TR25&lt;=UE14,TT25-UE14,0)),0)),0)</f>
        <v>　</v>
      </c>
      <c r="UF25" s="857"/>
      <c r="UG25" s="858"/>
      <c r="UH25" s="962" t="str">
        <f>IFERROR(IF(OR(TM25="日",TM25="祝",TM25=0,TN25=""),"　",MAX(IF(AND(TN25&lt;=UH14,TP25&gt;UI14),UI14-UH14,IF(AND(TN25&gt;UH14,TP25&lt;=UI14),TP25-TN25,IF(AND(TN25&lt;=UH14,TP25&lt;=UI14),TP25-UH14,IF(AND(TN25&gt;UH14,TP25&gt;UI14),UI14-TN25,0)))),0)),0)</f>
        <v>　</v>
      </c>
      <c r="UI25" s="963"/>
      <c r="UJ25" s="964"/>
      <c r="UK25" s="962" t="str">
        <f>IFERROR(IF(OR(TM25="日",TM25="祝",TM25=0,TR25=0),"　",MAX(IF(AND(TR25&gt;UN14,TT25&gt;UL14),0,IF(AND(TR25&lt;=UN14,TR25&gt;UK14,TT25&gt;UL14),UN14-TR25,IF(AND(TR25&lt;=UN14,TR25&lt;=UK14,TT25&gt;UL14),UN14-UK14,IF(AND(TR25&gt;UK14,TT25&lt;=UL14),TT25-TR25,IF(AND(TR25&lt;=UK14,TT25&lt;=UL14),TT25-UK14,0))))),0)),0)</f>
        <v>　</v>
      </c>
      <c r="UL25" s="963"/>
      <c r="UM25" s="964"/>
      <c r="UN25" s="962" t="str">
        <f>IFERROR(IF(OR(TM25="日",TM25="祝",TM25=0,TR25=0),"　",MAX(IF(AND(TR25&lt;=UN14,TT25&gt;UO14),UO14-UN14,IF(TT25&lt;=UO14,0,IF(AND(TR25&gt;UN14,TT25&gt;UO14),UO14-TR25,0))),0)),0)</f>
        <v>　</v>
      </c>
      <c r="UO25" s="963"/>
      <c r="UP25" s="964"/>
      <c r="UQ25" s="962" t="str">
        <f t="shared" si="9"/>
        <v>　</v>
      </c>
      <c r="UR25" s="963"/>
      <c r="US25" s="964"/>
      <c r="UT25" s="859" t="str">
        <f>IF(UW25="×",TIME(0,0,0),IF(VG4="非常勤",TV25,UH25))</f>
        <v>　</v>
      </c>
      <c r="UU25" s="860"/>
      <c r="UV25" s="861"/>
      <c r="UW25" s="352"/>
      <c r="UX25" s="859" t="str">
        <f>IF(VA25="×",TIME(0,0,0),IF(VG4="非常勤",TY25,UK25))</f>
        <v>　</v>
      </c>
      <c r="UY25" s="860"/>
      <c r="UZ25" s="861"/>
      <c r="VA25" s="352"/>
      <c r="VB25" s="859" t="str">
        <f>IF(VE25="×",TIME(0,0,0),IF(VG4="非常勤",UB25,UN25))</f>
        <v>　</v>
      </c>
      <c r="VC25" s="860"/>
      <c r="VD25" s="861"/>
      <c r="VE25" s="352"/>
      <c r="VF25" s="859" t="str">
        <f>IF(VI25="×",TIME(0,0,0),IF(VG4="非常勤",UE25,UQ25))</f>
        <v>　</v>
      </c>
      <c r="VG25" s="860"/>
      <c r="VH25" s="861"/>
      <c r="VI25" s="352"/>
      <c r="VJ25" s="956"/>
      <c r="VK25" s="956"/>
      <c r="VL25" s="862"/>
      <c r="VM25" s="864"/>
      <c r="VN25" s="863"/>
      <c r="VO25" s="865"/>
      <c r="VP25" s="866"/>
      <c r="VQ25" s="866"/>
      <c r="VR25" s="867"/>
      <c r="VS25" s="377">
        <f>'[3]別表_個別勤務状況（1～20）'!$A$25</f>
        <v>11</v>
      </c>
      <c r="VT25" s="378" t="str">
        <f>'[3]別表_個別勤務状況（1～20）'!$B$25</f>
        <v>木</v>
      </c>
      <c r="VU25" s="854"/>
      <c r="VV25" s="855"/>
      <c r="VW25" s="854"/>
      <c r="VX25" s="855"/>
      <c r="VY25" s="854"/>
      <c r="VZ25" s="855"/>
      <c r="WA25" s="854"/>
      <c r="WB25" s="855"/>
      <c r="WC25" s="856" t="str">
        <f>IFERROR(IF(OR(VT25="日",VT25="祝",VT25=0,VU25=""),"　",MAX(IF(AND(VU25&lt;=WC14,VW25&gt;WD14),WD14-WC14,IF(AND(VU25&gt;WC14,VW25&lt;=WD14),VW25-VU25,IF(AND(VU25&lt;=WC14,VW25&lt;=WD14),VW25-WC14,IF(AND(VU25&gt;WC14,VW25&gt;WD14),WD14-VU25,0)))),0)),0)</f>
        <v>　</v>
      </c>
      <c r="WD25" s="857"/>
      <c r="WE25" s="858"/>
      <c r="WF25" s="856" t="str">
        <f>IFERROR(IF(OR(VT25="日",VT25="祝",VT25=0,VY25=""),"　",MAX(IF(AND(VY25&gt;WI14,WA25&gt;WG14),0,IF(AND(VY25&lt;=WI14,VY25&gt;WF14,WA25&gt;WG14),WI14-VY25,IF(AND(VY25&lt;=WI14,VY25&lt;=WF14,WA25&gt;WG14),WI14-WF14,IF(AND(VY25&gt;WF14,WA25&lt;=WG14),WA25-VY25,IF(AND(VY25&lt;=WF14,WA25&lt;=WG14),WA25-WF14,0))))),0)),0)</f>
        <v>　</v>
      </c>
      <c r="WG25" s="857"/>
      <c r="WH25" s="858"/>
      <c r="WI25" s="856" t="str">
        <f>IFERROR(IF(OR(VT25="日",VT25="祝",VT25=0,VY25=0),"　",MAX(IF(AND(VY25&lt;=WI14,WA25&gt;WJ14),WJ14-WI14,IF(WA25&lt;=WJ14,0,IF(AND(VY25&gt;WI14,WA25&gt;WJ14),WJ14-VY25,0))),0)),0)</f>
        <v>　</v>
      </c>
      <c r="WJ25" s="857"/>
      <c r="WK25" s="858"/>
      <c r="WL25" s="856" t="str">
        <f>IFERROR(IF(OR(VT25="日",VT25="祝",VT25=0,VY25=0),"　",MAX(IF(VY25&gt;WL14,WA25-VY25,IF(VY25&lt;=WL14,WA25-WL14,0)),0)),0)</f>
        <v>　</v>
      </c>
      <c r="WM25" s="857"/>
      <c r="WN25" s="858"/>
      <c r="WO25" s="962" t="str">
        <f>IFERROR(IF(OR(VT25="日",VT25="祝",VT25=0,VU25=""),"　",MAX(IF(AND(VU25&lt;=WO14,VW25&gt;WP14),WP14-WO14,IF(AND(VU25&gt;WO14,VW25&lt;=WP14),VW25-VU25,IF(AND(VU25&lt;=WO14,VW25&lt;=WP14),VW25-WO14,IF(AND(VU25&gt;WO14,VW25&gt;WP14),WP14-VU25,0)))),0)),0)</f>
        <v>　</v>
      </c>
      <c r="WP25" s="963"/>
      <c r="WQ25" s="964"/>
      <c r="WR25" s="962" t="str">
        <f>IFERROR(IF(OR(VT25="日",VT25="祝",VT25=0,VY25=0),"　",MAX(IF(AND(VY25&gt;WU14,WA25&gt;WS14),0,IF(AND(VY25&lt;=WU14,VY25&gt;WR14,WA25&gt;WS14),WU14-VY25,IF(AND(VY25&lt;=WU14,VY25&lt;=WR14,WA25&gt;WS14),WU14-WR14,IF(AND(VY25&gt;WR14,WA25&lt;=WS14),WA25-VY25,IF(AND(VY25&lt;=WR14,WA25&lt;=WS14),WA25-WR14,0))))),0)),0)</f>
        <v>　</v>
      </c>
      <c r="WS25" s="963"/>
      <c r="WT25" s="964"/>
      <c r="WU25" s="962" t="str">
        <f>IFERROR(IF(OR(VT25="日",VT25="祝",VT25=0,VY25=0),"　",MAX(IF(AND(VY25&lt;=WU14,WA25&gt;WV14),WV14-WU14,IF(WA25&lt;=WV14,0,IF(AND(VY25&gt;WU14,WA25&gt;WV14),WV14-VY25,0))),0)),0)</f>
        <v>　</v>
      </c>
      <c r="WV25" s="963"/>
      <c r="WW25" s="964"/>
      <c r="WX25" s="962" t="str">
        <f t="shared" si="10"/>
        <v>　</v>
      </c>
      <c r="WY25" s="963"/>
      <c r="WZ25" s="964"/>
      <c r="XA25" s="859" t="str">
        <f>IF(XD25="×",TIME(0,0,0),IF(XN4="非常勤",WC25,WO25))</f>
        <v>　</v>
      </c>
      <c r="XB25" s="860"/>
      <c r="XC25" s="861"/>
      <c r="XD25" s="352"/>
      <c r="XE25" s="859" t="str">
        <f>IF(XH25="×",TIME(0,0,0),IF(XN4="非常勤",WF25,WR25))</f>
        <v>　</v>
      </c>
      <c r="XF25" s="860"/>
      <c r="XG25" s="861"/>
      <c r="XH25" s="352"/>
      <c r="XI25" s="859" t="str">
        <f>IF(XL25="×",TIME(0,0,0),IF(XN4="非常勤",WI25,WU25))</f>
        <v>　</v>
      </c>
      <c r="XJ25" s="860"/>
      <c r="XK25" s="861"/>
      <c r="XL25" s="352"/>
      <c r="XM25" s="859" t="str">
        <f>IF(XP25="×",TIME(0,0,0),IF(XN4="非常勤",WL25,WX25))</f>
        <v>　</v>
      </c>
      <c r="XN25" s="860"/>
      <c r="XO25" s="861"/>
      <c r="XP25" s="352"/>
      <c r="XQ25" s="956"/>
      <c r="XR25" s="956"/>
      <c r="XS25" s="862"/>
      <c r="XT25" s="864"/>
      <c r="XU25" s="863"/>
      <c r="XV25" s="865"/>
      <c r="XW25" s="866"/>
      <c r="XX25" s="866"/>
      <c r="XY25" s="867"/>
      <c r="XZ25" s="377">
        <f>'[3]別表_個別勤務状況（1～20）'!$A$25</f>
        <v>11</v>
      </c>
      <c r="YA25" s="378" t="str">
        <f>'[3]別表_個別勤務状況（1～20）'!$B$25</f>
        <v>木</v>
      </c>
      <c r="YB25" s="854"/>
      <c r="YC25" s="855"/>
      <c r="YD25" s="854"/>
      <c r="YE25" s="855"/>
      <c r="YF25" s="854"/>
      <c r="YG25" s="855"/>
      <c r="YH25" s="854"/>
      <c r="YI25" s="855"/>
      <c r="YJ25" s="856" t="str">
        <f>IFERROR(IF(OR(YA25="日",YA25="祝",YA25=0,YB25=""),"　",MAX(IF(AND(YB25&lt;=YJ14,YD25&gt;YK14),YK14-YJ14,IF(AND(YB25&gt;YJ14,YD25&lt;=YK14),YD25-YB25,IF(AND(YB25&lt;=YJ14,YD25&lt;=YK14),YD25-YJ14,IF(AND(YB25&gt;YJ14,YD25&gt;YK14),YK14-YB25,0)))),0)),0)</f>
        <v>　</v>
      </c>
      <c r="YK25" s="857"/>
      <c r="YL25" s="858"/>
      <c r="YM25" s="856" t="str">
        <f>IFERROR(IF(OR(YA25="日",YA25="祝",YA25=0,YF25=""),"　",MAX(IF(AND(YF25&gt;YP14,YH25&gt;YN14),0,IF(AND(YF25&lt;=YP14,YF25&gt;YM14,YH25&gt;YN14),YP14-YF25,IF(AND(YF25&lt;=YP14,YF25&lt;=YM14,YH25&gt;YN14),YP14-YM14,IF(AND(YF25&gt;YM14,YH25&lt;=YN14),YH25-YF25,IF(AND(YF25&lt;=YM14,YH25&lt;=YN14),YH25-YM14,0))))),0)),0)</f>
        <v>　</v>
      </c>
      <c r="YN25" s="857"/>
      <c r="YO25" s="858"/>
      <c r="YP25" s="856" t="str">
        <f>IFERROR(IF(OR(YA25="日",YA25="祝",YA25=0,YF25=0),"　",MAX(IF(AND(YF25&lt;=YP14,YH25&gt;YQ14),YQ14-YP14,IF(YH25&lt;=YQ14,0,IF(AND(YF25&gt;YP14,YH25&gt;YQ14),YQ14-YF25,0))),0)),0)</f>
        <v>　</v>
      </c>
      <c r="YQ25" s="857"/>
      <c r="YR25" s="858"/>
      <c r="YS25" s="856" t="str">
        <f>IFERROR(IF(OR(YA25="日",YA25="祝",YA25=0,YF25=0),"　",MAX(IF(YF25&gt;YS14,YH25-YF25,IF(YF25&lt;=YS14,YH25-YS14,0)),0)),0)</f>
        <v>　</v>
      </c>
      <c r="YT25" s="857"/>
      <c r="YU25" s="858"/>
      <c r="YV25" s="962" t="str">
        <f>IFERROR(IF(OR(YA25="日",YA25="祝",YA25=0,YB25=""),"　",MAX(IF(AND(YB25&lt;=YV14,YD25&gt;YW14),YW14-YV14,IF(AND(YB25&gt;YV14,YD25&lt;=YW14),YD25-YB25,IF(AND(YB25&lt;=YV14,YD25&lt;=YW14),YD25-YV14,IF(AND(YB25&gt;YV14,YD25&gt;YW14),YW14-YB25,0)))),0)),0)</f>
        <v>　</v>
      </c>
      <c r="YW25" s="963"/>
      <c r="YX25" s="964"/>
      <c r="YY25" s="962" t="str">
        <f>IFERROR(IF(OR(YA25="日",YA25="祝",YA25=0,YF25=0),"　",MAX(IF(AND(YF25&gt;ZB14,YH25&gt;YZ14),0,IF(AND(YF25&lt;=ZB14,YF25&gt;YY14,YH25&gt;YZ14),ZB14-YF25,IF(AND(YF25&lt;=ZB14,YF25&lt;=YY14,YH25&gt;YZ14),ZB14-YY14,IF(AND(YF25&gt;YY14,YH25&lt;=YZ14),YH25-YF25,IF(AND(YF25&lt;=YY14,YH25&lt;=YZ14),YH25-YY14,0))))),0)),0)</f>
        <v>　</v>
      </c>
      <c r="YZ25" s="963"/>
      <c r="ZA25" s="964"/>
      <c r="ZB25" s="962" t="str">
        <f>IFERROR(IF(OR(YA25="日",YA25="祝",YA25=0,YF25=0),"　",MAX(IF(AND(YF25&lt;=ZB14,YH25&gt;ZC14),ZC14-ZB14,IF(YH25&lt;=ZC14,0,IF(AND(YF25&gt;ZB14,YH25&gt;ZC14),ZC14-YF25,0))),0)),0)</f>
        <v>　</v>
      </c>
      <c r="ZC25" s="963"/>
      <c r="ZD25" s="964"/>
      <c r="ZE25" s="962" t="str">
        <f t="shared" si="11"/>
        <v>　</v>
      </c>
      <c r="ZF25" s="963"/>
      <c r="ZG25" s="964"/>
      <c r="ZH25" s="859" t="str">
        <f>IF(ZK25="×",TIME(0,0,0),IF(ZU4="非常勤",YJ25,YV25))</f>
        <v>　</v>
      </c>
      <c r="ZI25" s="860"/>
      <c r="ZJ25" s="861"/>
      <c r="ZK25" s="352"/>
      <c r="ZL25" s="859" t="str">
        <f>IF(ZO25="×",TIME(0,0,0),IF(ZU4="非常勤",YM25,YY25))</f>
        <v>　</v>
      </c>
      <c r="ZM25" s="860"/>
      <c r="ZN25" s="861"/>
      <c r="ZO25" s="352"/>
      <c r="ZP25" s="859" t="str">
        <f>IF(ZS25="×",TIME(0,0,0),IF(ZU4="非常勤",YP25,ZB25))</f>
        <v>　</v>
      </c>
      <c r="ZQ25" s="860"/>
      <c r="ZR25" s="861"/>
      <c r="ZS25" s="352"/>
      <c r="ZT25" s="859" t="str">
        <f>IF(ZW25="×",TIME(0,0,0),IF(ZU4="非常勤",YS25,ZE25))</f>
        <v>　</v>
      </c>
      <c r="ZU25" s="860"/>
      <c r="ZV25" s="861"/>
      <c r="ZW25" s="352"/>
      <c r="ZX25" s="956"/>
      <c r="ZY25" s="956"/>
      <c r="ZZ25" s="862"/>
      <c r="AAA25" s="864"/>
      <c r="AAB25" s="863"/>
      <c r="AAC25" s="865"/>
      <c r="AAD25" s="866"/>
      <c r="AAE25" s="866"/>
      <c r="AAF25" s="867"/>
      <c r="AAG25" s="377">
        <f>'[3]別表_個別勤務状況（1～20）'!$A$25</f>
        <v>11</v>
      </c>
      <c r="AAH25" s="378" t="str">
        <f>'[3]別表_個別勤務状況（1～20）'!$B$25</f>
        <v>木</v>
      </c>
      <c r="AAI25" s="854"/>
      <c r="AAJ25" s="855"/>
      <c r="AAK25" s="854"/>
      <c r="AAL25" s="855"/>
      <c r="AAM25" s="854"/>
      <c r="AAN25" s="855"/>
      <c r="AAO25" s="854"/>
      <c r="AAP25" s="855"/>
      <c r="AAQ25" s="856" t="str">
        <f>IFERROR(IF(OR(AAH25="日",AAH25="祝",AAH25=0,AAI25=""),"　",MAX(IF(AND(AAI25&lt;=AAQ14,AAK25&gt;AAR14),AAR14-AAQ14,IF(AND(AAI25&gt;AAQ14,AAK25&lt;=AAR14),AAK25-AAI25,IF(AND(AAI25&lt;=AAQ14,AAK25&lt;=AAR14),AAK25-AAQ14,IF(AND(AAI25&gt;AAQ14,AAK25&gt;AAR14),AAR14-AAI25,0)))),0)),0)</f>
        <v>　</v>
      </c>
      <c r="AAR25" s="857"/>
      <c r="AAS25" s="858"/>
      <c r="AAT25" s="856" t="str">
        <f>IFERROR(IF(OR(AAH25="日",AAH25="祝",AAH25=0,AAM25=""),"　",MAX(IF(AND(AAM25&gt;AAW14,AAO25&gt;AAU14),0,IF(AND(AAM25&lt;=AAW14,AAM25&gt;AAT14,AAO25&gt;AAU14),AAW14-AAM25,IF(AND(AAM25&lt;=AAW14,AAM25&lt;=AAT14,AAO25&gt;AAU14),AAW14-AAT14,IF(AND(AAM25&gt;AAT14,AAO25&lt;=AAU14),AAO25-AAM25,IF(AND(AAM25&lt;=AAT14,AAO25&lt;=AAU14),AAO25-AAT14,0))))),0)),0)</f>
        <v>　</v>
      </c>
      <c r="AAU25" s="857"/>
      <c r="AAV25" s="858"/>
      <c r="AAW25" s="856" t="str">
        <f>IFERROR(IF(OR(AAH25="日",AAH25="祝",AAH25=0,AAM25=0),"　",MAX(IF(AND(AAM25&lt;=AAW14,AAO25&gt;AAX14),AAX14-AAW14,IF(AAO25&lt;=AAX14,0,IF(AND(AAM25&gt;AAW14,AAO25&gt;AAX14),AAX14-AAM25,0))),0)),0)</f>
        <v>　</v>
      </c>
      <c r="AAX25" s="857"/>
      <c r="AAY25" s="858"/>
      <c r="AAZ25" s="856" t="str">
        <f>IFERROR(IF(OR(AAH25="日",AAH25="祝",AAH25=0,AAM25=0),"　",MAX(IF(AAM25&gt;AAZ14,AAO25-AAM25,IF(AAM25&lt;=AAZ14,AAO25-AAZ14,0)),0)),0)</f>
        <v>　</v>
      </c>
      <c r="ABA25" s="857"/>
      <c r="ABB25" s="858"/>
      <c r="ABC25" s="962" t="str">
        <f>IFERROR(IF(OR(AAH25="日",AAH25="祝",AAH25=0,AAI25=""),"　",MAX(IF(AND(AAI25&lt;=ABC14,AAK25&gt;ABD14),ABD14-ABC14,IF(AND(AAI25&gt;ABC14,AAK25&lt;=ABD14),AAK25-AAI25,IF(AND(AAI25&lt;=ABC14,AAK25&lt;=ABD14),AAK25-ABC14,IF(AND(AAI25&gt;ABC14,AAK25&gt;ABD14),ABD14-AAI25,0)))),0)),0)</f>
        <v>　</v>
      </c>
      <c r="ABD25" s="963"/>
      <c r="ABE25" s="964"/>
      <c r="ABF25" s="962" t="str">
        <f>IFERROR(IF(OR(AAH25="日",AAH25="祝",AAH25=0,AAM25=0),"　",MAX(IF(AND(AAM25&gt;ABI14,AAO25&gt;ABG14),0,IF(AND(AAM25&lt;=ABI14,AAM25&gt;ABF14,AAO25&gt;ABG14),ABI14-AAM25,IF(AND(AAM25&lt;=ABI14,AAM25&lt;=ABF14,AAO25&gt;ABG14),ABI14-ABF14,IF(AND(AAM25&gt;ABF14,AAO25&lt;=ABG14),AAO25-AAM25,IF(AND(AAM25&lt;=ABF14,AAO25&lt;=ABG14),AAO25-ABF14,0))))),0)),0)</f>
        <v>　</v>
      </c>
      <c r="ABG25" s="963"/>
      <c r="ABH25" s="964"/>
      <c r="ABI25" s="962" t="str">
        <f>IFERROR(IF(OR(AAH25="日",AAH25="祝",AAH25=0,AAM25=0),"　",MAX(IF(AND(AAM25&lt;=ABI14,AAO25&gt;ABJ14),ABJ14-ABI14,IF(AAO25&lt;=ABJ14,0,IF(AND(AAM25&gt;ABI14,AAO25&gt;ABJ14),ABJ14-AAM25,0))),0)),0)</f>
        <v>　</v>
      </c>
      <c r="ABJ25" s="963"/>
      <c r="ABK25" s="964"/>
      <c r="ABL25" s="962" t="str">
        <f t="shared" si="12"/>
        <v>　</v>
      </c>
      <c r="ABM25" s="963"/>
      <c r="ABN25" s="964"/>
      <c r="ABO25" s="859" t="str">
        <f>IF(ABR25="×",TIME(0,0,0),IF(ACB4="非常勤",AAQ25,ABC25))</f>
        <v>　</v>
      </c>
      <c r="ABP25" s="860"/>
      <c r="ABQ25" s="861"/>
      <c r="ABR25" s="352"/>
      <c r="ABS25" s="859" t="str">
        <f>IF(ABV25="×",TIME(0,0,0),IF(ACB4="非常勤",AAT25,ABF25))</f>
        <v>　</v>
      </c>
      <c r="ABT25" s="860"/>
      <c r="ABU25" s="861"/>
      <c r="ABV25" s="352"/>
      <c r="ABW25" s="859" t="str">
        <f>IF(ABZ25="×",TIME(0,0,0),IF(ACB4="非常勤",AAW25,ABI25))</f>
        <v>　</v>
      </c>
      <c r="ABX25" s="860"/>
      <c r="ABY25" s="861"/>
      <c r="ABZ25" s="352"/>
      <c r="ACA25" s="859" t="str">
        <f>IF(ACD25="×",TIME(0,0,0),IF(ACB4="非常勤",AAZ25,ABL25))</f>
        <v>　</v>
      </c>
      <c r="ACB25" s="860"/>
      <c r="ACC25" s="861"/>
      <c r="ACD25" s="352"/>
      <c r="ACE25" s="956"/>
      <c r="ACF25" s="956"/>
      <c r="ACG25" s="862"/>
      <c r="ACH25" s="864"/>
      <c r="ACI25" s="863"/>
      <c r="ACJ25" s="865"/>
      <c r="ACK25" s="866"/>
      <c r="ACL25" s="866"/>
      <c r="ACM25" s="867"/>
      <c r="ACN25" s="377">
        <f>'[3]別表_個別勤務状況（1～20）'!$A$25</f>
        <v>11</v>
      </c>
      <c r="ACO25" s="378" t="str">
        <f>'[3]別表_個別勤務状況（1～20）'!$B$25</f>
        <v>木</v>
      </c>
      <c r="ACP25" s="854"/>
      <c r="ACQ25" s="855"/>
      <c r="ACR25" s="854"/>
      <c r="ACS25" s="855"/>
      <c r="ACT25" s="854"/>
      <c r="ACU25" s="855"/>
      <c r="ACV25" s="854"/>
      <c r="ACW25" s="855"/>
      <c r="ACX25" s="856" t="str">
        <f>IFERROR(IF(OR(ACO25="日",ACO25="祝",ACO25=0,ACP25=""),"　",MAX(IF(AND(ACP25&lt;=ACX14,ACR25&gt;ACY14),ACY14-ACX14,IF(AND(ACP25&gt;ACX14,ACR25&lt;=ACY14),ACR25-ACP25,IF(AND(ACP25&lt;=ACX14,ACR25&lt;=ACY14),ACR25-ACX14,IF(AND(ACP25&gt;ACX14,ACR25&gt;ACY14),ACY14-ACP25,0)))),0)),0)</f>
        <v>　</v>
      </c>
      <c r="ACY25" s="857"/>
      <c r="ACZ25" s="858"/>
      <c r="ADA25" s="856" t="str">
        <f>IFERROR(IF(OR(ACO25="日",ACO25="祝",ACO25=0,ACT25=""),"　",MAX(IF(AND(ACT25&gt;ADD14,ACV25&gt;ADB14),0,IF(AND(ACT25&lt;=ADD14,ACT25&gt;ADA14,ACV25&gt;ADB14),ADD14-ACT25,IF(AND(ACT25&lt;=ADD14,ACT25&lt;=ADA14,ACV25&gt;ADB14),ADD14-ADA14,IF(AND(ACT25&gt;ADA14,ACV25&lt;=ADB14),ACV25-ACT25,IF(AND(ACT25&lt;=ADA14,ACV25&lt;=ADB14),ACV25-ADA14,0))))),0)),0)</f>
        <v>　</v>
      </c>
      <c r="ADB25" s="857"/>
      <c r="ADC25" s="858"/>
      <c r="ADD25" s="856" t="str">
        <f>IFERROR(IF(OR(ACO25="日",ACO25="祝",ACO25=0,ACT25=0),"　",MAX(IF(AND(ACT25&lt;=ADD14,ACV25&gt;ADE14),ADE14-ADD14,IF(ACV25&lt;=ADE14,0,IF(AND(ACT25&gt;ADD14,ACV25&gt;ADE14),ADE14-ACT25,0))),0)),0)</f>
        <v>　</v>
      </c>
      <c r="ADE25" s="857"/>
      <c r="ADF25" s="858"/>
      <c r="ADG25" s="856" t="str">
        <f>IFERROR(IF(OR(ACO25="日",ACO25="祝",ACO25=0,ACT25=0),"　",MAX(IF(ACT25&gt;ADG14,ACV25-ACT25,IF(ACT25&lt;=ADG14,ACV25-ADG14,0)),0)),0)</f>
        <v>　</v>
      </c>
      <c r="ADH25" s="857"/>
      <c r="ADI25" s="858"/>
      <c r="ADJ25" s="962" t="str">
        <f>IFERROR(IF(OR(ACO25="日",ACO25="祝",ACO25=0,ACP25=""),"　",MAX(IF(AND(ACP25&lt;=ADJ14,ACR25&gt;ADK14),ADK14-ADJ14,IF(AND(ACP25&gt;ADJ14,ACR25&lt;=ADK14),ACR25-ACP25,IF(AND(ACP25&lt;=ADJ14,ACR25&lt;=ADK14),ACR25-ADJ14,IF(AND(ACP25&gt;ADJ14,ACR25&gt;ADK14),ADK14-ACP25,0)))),0)),0)</f>
        <v>　</v>
      </c>
      <c r="ADK25" s="963"/>
      <c r="ADL25" s="964"/>
      <c r="ADM25" s="962" t="str">
        <f>IFERROR(IF(OR(ACO25="日",ACO25="祝",ACO25=0,ACT25=0),"　",MAX(IF(AND(ACT25&gt;ADP14,ACV25&gt;ADN14),0,IF(AND(ACT25&lt;=ADP14,ACT25&gt;ADM14,ACV25&gt;ADN14),ADP14-ACT25,IF(AND(ACT25&lt;=ADP14,ACT25&lt;=ADM14,ACV25&gt;ADN14),ADP14-ADM14,IF(AND(ACT25&gt;ADM14,ACV25&lt;=ADN14),ACV25-ACT25,IF(AND(ACT25&lt;=ADM14,ACV25&lt;=ADN14),ACV25-ADM14,0))))),0)),0)</f>
        <v>　</v>
      </c>
      <c r="ADN25" s="963"/>
      <c r="ADO25" s="964"/>
      <c r="ADP25" s="962" t="str">
        <f>IFERROR(IF(OR(ACO25="日",ACO25="祝",ACO25=0,ACT25=0),"　",MAX(IF(AND(ACT25&lt;=ADP14,ACV25&gt;ADQ14),ADQ14-ADP14,IF(ACV25&lt;=ADQ14,0,IF(AND(ACT25&gt;ADP14,ACV25&gt;ADQ14),ADQ14-ACT25,0))),0)),0)</f>
        <v>　</v>
      </c>
      <c r="ADQ25" s="963"/>
      <c r="ADR25" s="964"/>
      <c r="ADS25" s="962" t="str">
        <f t="shared" si="13"/>
        <v>　</v>
      </c>
      <c r="ADT25" s="963"/>
      <c r="ADU25" s="964"/>
      <c r="ADV25" s="859" t="str">
        <f>IF(ADY25="×",TIME(0,0,0),IF(AEI4="非常勤",ACX25,ADJ25))</f>
        <v>　</v>
      </c>
      <c r="ADW25" s="860"/>
      <c r="ADX25" s="861"/>
      <c r="ADY25" s="352"/>
      <c r="ADZ25" s="859" t="str">
        <f>IF(AEC25="×",TIME(0,0,0),IF(AEI4="非常勤",ADA25,ADM25))</f>
        <v>　</v>
      </c>
      <c r="AEA25" s="860"/>
      <c r="AEB25" s="861"/>
      <c r="AEC25" s="352"/>
      <c r="AED25" s="859" t="str">
        <f>IF(AEG25="×",TIME(0,0,0),IF(AEI4="非常勤",ADD25,ADP25))</f>
        <v>　</v>
      </c>
      <c r="AEE25" s="860"/>
      <c r="AEF25" s="861"/>
      <c r="AEG25" s="352"/>
      <c r="AEH25" s="859" t="str">
        <f>IF(AEK25="×",TIME(0,0,0),IF(AEI4="非常勤",ADG25,ADS25))</f>
        <v>　</v>
      </c>
      <c r="AEI25" s="860"/>
      <c r="AEJ25" s="861"/>
      <c r="AEK25" s="352"/>
      <c r="AEL25" s="956"/>
      <c r="AEM25" s="956"/>
      <c r="AEN25" s="862"/>
      <c r="AEO25" s="864"/>
      <c r="AEP25" s="863"/>
      <c r="AEQ25" s="865"/>
      <c r="AER25" s="866"/>
      <c r="AES25" s="866"/>
      <c r="AET25" s="867"/>
      <c r="AEU25" s="377">
        <f>'[3]別表_個別勤務状況（1～20）'!$A$25</f>
        <v>11</v>
      </c>
      <c r="AEV25" s="378" t="str">
        <f>'[3]別表_個別勤務状況（1～20）'!$B$25</f>
        <v>木</v>
      </c>
      <c r="AEW25" s="854"/>
      <c r="AEX25" s="855"/>
      <c r="AEY25" s="854"/>
      <c r="AEZ25" s="855"/>
      <c r="AFA25" s="854"/>
      <c r="AFB25" s="855"/>
      <c r="AFC25" s="854"/>
      <c r="AFD25" s="855"/>
      <c r="AFE25" s="856" t="str">
        <f>IFERROR(IF(OR(AEV25="日",AEV25="祝",AEV25=0,AEW25=""),"　",MAX(IF(AND(AEW25&lt;=AFE14,AEY25&gt;AFF14),AFF14-AFE14,IF(AND(AEW25&gt;AFE14,AEY25&lt;=AFF14),AEY25-AEW25,IF(AND(AEW25&lt;=AFE14,AEY25&lt;=AFF14),AEY25-AFE14,IF(AND(AEW25&gt;AFE14,AEY25&gt;AFF14),AFF14-AEW25,0)))),0)),0)</f>
        <v>　</v>
      </c>
      <c r="AFF25" s="857"/>
      <c r="AFG25" s="858"/>
      <c r="AFH25" s="856" t="str">
        <f>IFERROR(IF(OR(AEV25="日",AEV25="祝",AEV25=0,AFA25=""),"　",MAX(IF(AND(AFA25&gt;AFK14,AFC25&gt;AFI14),0,IF(AND(AFA25&lt;=AFK14,AFA25&gt;AFH14,AFC25&gt;AFI14),AFK14-AFA25,IF(AND(AFA25&lt;=AFK14,AFA25&lt;=AFH14,AFC25&gt;AFI14),AFK14-AFH14,IF(AND(AFA25&gt;AFH14,AFC25&lt;=AFI14),AFC25-AFA25,IF(AND(AFA25&lt;=AFH14,AFC25&lt;=AFI14),AFC25-AFH14,0))))),0)),0)</f>
        <v>　</v>
      </c>
      <c r="AFI25" s="857"/>
      <c r="AFJ25" s="858"/>
      <c r="AFK25" s="856" t="str">
        <f>IFERROR(IF(OR(AEV25="日",AEV25="祝",AEV25=0,AFA25=0),"　",MAX(IF(AND(AFA25&lt;=AFK14,AFC25&gt;AFL14),AFL14-AFK14,IF(AFC25&lt;=AFL14,0,IF(AND(AFA25&gt;AFK14,AFC25&gt;AFL14),AFL14-AFA25,0))),0)),0)</f>
        <v>　</v>
      </c>
      <c r="AFL25" s="857"/>
      <c r="AFM25" s="858"/>
      <c r="AFN25" s="856" t="str">
        <f>IFERROR(IF(OR(AEV25="日",AEV25="祝",AEV25=0,AFA25=0),"　",MAX(IF(AFA25&gt;AFN14,AFC25-AFA25,IF(AFA25&lt;=AFN14,AFC25-AFN14,0)),0)),0)</f>
        <v>　</v>
      </c>
      <c r="AFO25" s="857"/>
      <c r="AFP25" s="858"/>
      <c r="AFQ25" s="962" t="str">
        <f>IFERROR(IF(OR(AEV25="日",AEV25="祝",AEV25=0,AEW25=""),"　",MAX(IF(AND(AEW25&lt;=AFQ14,AEY25&gt;AFR14),AFR14-AFQ14,IF(AND(AEW25&gt;AFQ14,AEY25&lt;=AFR14),AEY25-AEW25,IF(AND(AEW25&lt;=AFQ14,AEY25&lt;=AFR14),AEY25-AFQ14,IF(AND(AEW25&gt;AFQ14,AEY25&gt;AFR14),AFR14-AEW25,0)))),0)),0)</f>
        <v>　</v>
      </c>
      <c r="AFR25" s="963"/>
      <c r="AFS25" s="964"/>
      <c r="AFT25" s="962" t="str">
        <f>IFERROR(IF(OR(AEV25="日",AEV25="祝",AEV25=0,AFA25=0),"　",MAX(IF(AND(AFA25&gt;AFW14,AFC25&gt;AFU14),0,IF(AND(AFA25&lt;=AFW14,AFA25&gt;AFT14,AFC25&gt;AFU14),AFW14-AFA25,IF(AND(AFA25&lt;=AFW14,AFA25&lt;=AFT14,AFC25&gt;AFU14),AFW14-AFT14,IF(AND(AFA25&gt;AFT14,AFC25&lt;=AFU14),AFC25-AFA25,IF(AND(AFA25&lt;=AFT14,AFC25&lt;=AFU14),AFC25-AFT14,0))))),0)),0)</f>
        <v>　</v>
      </c>
      <c r="AFU25" s="963"/>
      <c r="AFV25" s="964"/>
      <c r="AFW25" s="962" t="str">
        <f>IFERROR(IF(OR(AEV25="日",AEV25="祝",AEV25=0,AFA25=0),"　",MAX(IF(AND(AFA25&lt;=AFW14,AFC25&gt;AFX14),AFX14-AFW14,IF(AFC25&lt;=AFX14,0,IF(AND(AFA25&gt;AFW14,AFC25&gt;AFX14),AFX14-AFA25,0))),0)),0)</f>
        <v>　</v>
      </c>
      <c r="AFX25" s="963"/>
      <c r="AFY25" s="964"/>
      <c r="AFZ25" s="962" t="str">
        <f t="shared" si="14"/>
        <v>　</v>
      </c>
      <c r="AGA25" s="963"/>
      <c r="AGB25" s="964"/>
      <c r="AGC25" s="859" t="str">
        <f>IF(AGF25="×",TIME(0,0,0),IF(AGP4="非常勤",AFE25,AFQ25))</f>
        <v>　</v>
      </c>
      <c r="AGD25" s="860"/>
      <c r="AGE25" s="861"/>
      <c r="AGF25" s="352"/>
      <c r="AGG25" s="859" t="str">
        <f>IF(AGJ25="×",TIME(0,0,0),IF(AGP4="非常勤",AFH25,AFT25))</f>
        <v>　</v>
      </c>
      <c r="AGH25" s="860"/>
      <c r="AGI25" s="861"/>
      <c r="AGJ25" s="352"/>
      <c r="AGK25" s="859" t="str">
        <f>IF(AGN25="×",TIME(0,0,0),IF(AGP4="非常勤",AFK25,AFW25))</f>
        <v>　</v>
      </c>
      <c r="AGL25" s="860"/>
      <c r="AGM25" s="861"/>
      <c r="AGN25" s="352"/>
      <c r="AGO25" s="859" t="str">
        <f>IF(AGR25="×",TIME(0,0,0),IF(AGP4="非常勤",AFN25,AFZ25))</f>
        <v>　</v>
      </c>
      <c r="AGP25" s="860"/>
      <c r="AGQ25" s="861"/>
      <c r="AGR25" s="352"/>
      <c r="AGS25" s="956"/>
      <c r="AGT25" s="956"/>
      <c r="AGU25" s="862"/>
      <c r="AGV25" s="864"/>
      <c r="AGW25" s="863"/>
      <c r="AGX25" s="865"/>
      <c r="AGY25" s="866"/>
      <c r="AGZ25" s="866"/>
      <c r="AHA25" s="867"/>
      <c r="AHB25" s="377">
        <f>'[3]別表_個別勤務状況（1～20）'!$A$25</f>
        <v>11</v>
      </c>
      <c r="AHC25" s="378" t="str">
        <f>'[3]別表_個別勤務状況（1～20）'!$B$25</f>
        <v>木</v>
      </c>
      <c r="AHD25" s="854"/>
      <c r="AHE25" s="855"/>
      <c r="AHF25" s="854"/>
      <c r="AHG25" s="855"/>
      <c r="AHH25" s="854"/>
      <c r="AHI25" s="855"/>
      <c r="AHJ25" s="854"/>
      <c r="AHK25" s="855"/>
      <c r="AHL25" s="856" t="str">
        <f>IFERROR(IF(OR(AHC25="日",AHC25="祝",AHC25=0,AHD25=""),"　",MAX(IF(AND(AHD25&lt;=AHL14,AHF25&gt;AHM14),AHM14-AHL14,IF(AND(AHD25&gt;AHL14,AHF25&lt;=AHM14),AHF25-AHD25,IF(AND(AHD25&lt;=AHL14,AHF25&lt;=AHM14),AHF25-AHL14,IF(AND(AHD25&gt;AHL14,AHF25&gt;AHM14),AHM14-AHD25,0)))),0)),0)</f>
        <v>　</v>
      </c>
      <c r="AHM25" s="857"/>
      <c r="AHN25" s="858"/>
      <c r="AHO25" s="856" t="str">
        <f>IFERROR(IF(OR(AHC25="日",AHC25="祝",AHC25=0,AHH25=""),"　",MAX(IF(AND(AHH25&gt;AHR14,AHJ25&gt;AHP14),0,IF(AND(AHH25&lt;=AHR14,AHH25&gt;AHO14,AHJ25&gt;AHP14),AHR14-AHH25,IF(AND(AHH25&lt;=AHR14,AHH25&lt;=AHO14,AHJ25&gt;AHP14),AHR14-AHO14,IF(AND(AHH25&gt;AHO14,AHJ25&lt;=AHP14),AHJ25-AHH25,IF(AND(AHH25&lt;=AHO14,AHJ25&lt;=AHP14),AHJ25-AHO14,0))))),0)),0)</f>
        <v>　</v>
      </c>
      <c r="AHP25" s="857"/>
      <c r="AHQ25" s="858"/>
      <c r="AHR25" s="856" t="str">
        <f>IFERROR(IF(OR(AHC25="日",AHC25="祝",AHC25=0,AHH25=0),"　",MAX(IF(AND(AHH25&lt;=AHR14,AHJ25&gt;AHS14),AHS14-AHR14,IF(AHJ25&lt;=AHS14,0,IF(AND(AHH25&gt;AHR14,AHJ25&gt;AHS14),AHS14-AHH25,0))),0)),0)</f>
        <v>　</v>
      </c>
      <c r="AHS25" s="857"/>
      <c r="AHT25" s="858"/>
      <c r="AHU25" s="856" t="str">
        <f>IFERROR(IF(OR(AHC25="日",AHC25="祝",AHC25=0,AHH25=0),"　",MAX(IF(AHH25&gt;AHU14,AHJ25-AHH25,IF(AHH25&lt;=AHU14,AHJ25-AHU14,0)),0)),0)</f>
        <v>　</v>
      </c>
      <c r="AHV25" s="857"/>
      <c r="AHW25" s="858"/>
      <c r="AHX25" s="962" t="str">
        <f>IFERROR(IF(OR(AHC25="日",AHC25="祝",AHC25=0,AHD25=""),"　",MAX(IF(AND(AHD25&lt;=AHX14,AHF25&gt;AHY14),AHY14-AHX14,IF(AND(AHD25&gt;AHX14,AHF25&lt;=AHY14),AHF25-AHD25,IF(AND(AHD25&lt;=AHX14,AHF25&lt;=AHY14),AHF25-AHX14,IF(AND(AHD25&gt;AHX14,AHF25&gt;AHY14),AHY14-AHD25,0)))),0)),0)</f>
        <v>　</v>
      </c>
      <c r="AHY25" s="963"/>
      <c r="AHZ25" s="964"/>
      <c r="AIA25" s="962" t="str">
        <f>IFERROR(IF(OR(AHC25="日",AHC25="祝",AHC25=0,AHH25=0),"　",MAX(IF(AND(AHH25&gt;AID14,AHJ25&gt;AIB14),0,IF(AND(AHH25&lt;=AID14,AHH25&gt;AIA14,AHJ25&gt;AIB14),AID14-AHH25,IF(AND(AHH25&lt;=AID14,AHH25&lt;=AIA14,AHJ25&gt;AIB14),AID14-AIA14,IF(AND(AHH25&gt;AIA14,AHJ25&lt;=AIB14),AHJ25-AHH25,IF(AND(AHH25&lt;=AIA14,AHJ25&lt;=AIB14),AHJ25-AIA14,0))))),0)),0)</f>
        <v>　</v>
      </c>
      <c r="AIB25" s="963"/>
      <c r="AIC25" s="964"/>
      <c r="AID25" s="962" t="str">
        <f>IFERROR(IF(OR(AHC25="日",AHC25="祝",AHC25=0,AHH25=0),"　",MAX(IF(AND(AHH25&lt;=AID14,AHJ25&gt;AIE14),AIE14-AID14,IF(AHJ25&lt;=AIE14,0,IF(AND(AHH25&gt;AID14,AHJ25&gt;AIE14),AIE14-AHH25,0))),0)),0)</f>
        <v>　</v>
      </c>
      <c r="AIE25" s="963"/>
      <c r="AIF25" s="964"/>
      <c r="AIG25" s="962" t="str">
        <f t="shared" si="15"/>
        <v>　</v>
      </c>
      <c r="AIH25" s="963"/>
      <c r="AII25" s="964"/>
      <c r="AIJ25" s="859" t="str">
        <f>IF(AIM25="×",TIME(0,0,0),IF(AIW4="非常勤",AHL25,AHX25))</f>
        <v>　</v>
      </c>
      <c r="AIK25" s="860"/>
      <c r="AIL25" s="861"/>
      <c r="AIM25" s="352"/>
      <c r="AIN25" s="859" t="str">
        <f>IF(AIQ25="×",TIME(0,0,0),IF(AIW4="非常勤",AHO25,AIA25))</f>
        <v>　</v>
      </c>
      <c r="AIO25" s="860"/>
      <c r="AIP25" s="861"/>
      <c r="AIQ25" s="352"/>
      <c r="AIR25" s="859" t="str">
        <f>IF(AIU25="×",TIME(0,0,0),IF(AIW4="非常勤",AHR25,AID25))</f>
        <v>　</v>
      </c>
      <c r="AIS25" s="860"/>
      <c r="AIT25" s="861"/>
      <c r="AIU25" s="352"/>
      <c r="AIV25" s="859" t="str">
        <f>IF(AIY25="×",TIME(0,0,0),IF(AIW4="非常勤",AHU25,AIG25))</f>
        <v>　</v>
      </c>
      <c r="AIW25" s="860"/>
      <c r="AIX25" s="861"/>
      <c r="AIY25" s="352"/>
      <c r="AIZ25" s="956"/>
      <c r="AJA25" s="956"/>
      <c r="AJB25" s="862"/>
      <c r="AJC25" s="864"/>
      <c r="AJD25" s="863"/>
      <c r="AJE25" s="865"/>
      <c r="AJF25" s="866"/>
      <c r="AJG25" s="866"/>
      <c r="AJH25" s="867"/>
      <c r="AJI25" s="377">
        <f>'[3]別表_個別勤務状況（1～20）'!$A$25</f>
        <v>11</v>
      </c>
      <c r="AJJ25" s="378" t="str">
        <f>'[3]別表_個別勤務状況（1～20）'!$B$25</f>
        <v>木</v>
      </c>
      <c r="AJK25" s="854"/>
      <c r="AJL25" s="855"/>
      <c r="AJM25" s="854"/>
      <c r="AJN25" s="855"/>
      <c r="AJO25" s="854"/>
      <c r="AJP25" s="855"/>
      <c r="AJQ25" s="854"/>
      <c r="AJR25" s="855"/>
      <c r="AJS25" s="856" t="str">
        <f>IFERROR(IF(OR(AJJ25="日",AJJ25="祝",AJJ25=0,AJK25=""),"　",MAX(IF(AND(AJK25&lt;=AJS14,AJM25&gt;AJT14),AJT14-AJS14,IF(AND(AJK25&gt;AJS14,AJM25&lt;=AJT14),AJM25-AJK25,IF(AND(AJK25&lt;=AJS14,AJM25&lt;=AJT14),AJM25-AJS14,IF(AND(AJK25&gt;AJS14,AJM25&gt;AJT14),AJT14-AJK25,0)))),0)),0)</f>
        <v>　</v>
      </c>
      <c r="AJT25" s="857"/>
      <c r="AJU25" s="858"/>
      <c r="AJV25" s="856" t="str">
        <f>IFERROR(IF(OR(AJJ25="日",AJJ25="祝",AJJ25=0,AJO25=""),"　",MAX(IF(AND(AJO25&gt;AJY14,AJQ25&gt;AJW14),0,IF(AND(AJO25&lt;=AJY14,AJO25&gt;AJV14,AJQ25&gt;AJW14),AJY14-AJO25,IF(AND(AJO25&lt;=AJY14,AJO25&lt;=AJV14,AJQ25&gt;AJW14),AJY14-AJV14,IF(AND(AJO25&gt;AJV14,AJQ25&lt;=AJW14),AJQ25-AJO25,IF(AND(AJO25&lt;=AJV14,AJQ25&lt;=AJW14),AJQ25-AJV14,0))))),0)),0)</f>
        <v>　</v>
      </c>
      <c r="AJW25" s="857"/>
      <c r="AJX25" s="858"/>
      <c r="AJY25" s="856" t="str">
        <f>IFERROR(IF(OR(AJJ25="日",AJJ25="祝",AJJ25=0,AJO25=0),"　",MAX(IF(AND(AJO25&lt;=AJY14,AJQ25&gt;AJZ14),AJZ14-AJY14,IF(AJQ25&lt;=AJZ14,0,IF(AND(AJO25&gt;AJY14,AJQ25&gt;AJZ14),AJZ14-AJO25,0))),0)),0)</f>
        <v>　</v>
      </c>
      <c r="AJZ25" s="857"/>
      <c r="AKA25" s="858"/>
      <c r="AKB25" s="856" t="str">
        <f>IFERROR(IF(OR(AJJ25="日",AJJ25="祝",AJJ25=0,AJO25=0),"　",MAX(IF(AJO25&gt;AKB14,AJQ25-AJO25,IF(AJO25&lt;=AKB14,AJQ25-AKB14,0)),0)),0)</f>
        <v>　</v>
      </c>
      <c r="AKC25" s="857"/>
      <c r="AKD25" s="858"/>
      <c r="AKE25" s="962" t="str">
        <f>IFERROR(IF(OR(AJJ25="日",AJJ25="祝",AJJ25=0,AJK25=""),"　",MAX(IF(AND(AJK25&lt;=AKE14,AJM25&gt;AKF14),AKF14-AKE14,IF(AND(AJK25&gt;AKE14,AJM25&lt;=AKF14),AJM25-AJK25,IF(AND(AJK25&lt;=AKE14,AJM25&lt;=AKF14),AJM25-AKE14,IF(AND(AJK25&gt;AKE14,AJM25&gt;AKF14),AKF14-AJK25,0)))),0)),0)</f>
        <v>　</v>
      </c>
      <c r="AKF25" s="963"/>
      <c r="AKG25" s="964"/>
      <c r="AKH25" s="962" t="str">
        <f>IFERROR(IF(OR(AJJ25="日",AJJ25="祝",AJJ25=0,AJO25=0),"　",MAX(IF(AND(AJO25&gt;AKK14,AJQ25&gt;AKI14),0,IF(AND(AJO25&lt;=AKK14,AJO25&gt;AKH14,AJQ25&gt;AKI14),AKK14-AJO25,IF(AND(AJO25&lt;=AKK14,AJO25&lt;=AKH14,AJQ25&gt;AKI14),AKK14-AKH14,IF(AND(AJO25&gt;AKH14,AJQ25&lt;=AKI14),AJQ25-AJO25,IF(AND(AJO25&lt;=AKH14,AJQ25&lt;=AKI14),AJQ25-AKH14,0))))),0)),0)</f>
        <v>　</v>
      </c>
      <c r="AKI25" s="963"/>
      <c r="AKJ25" s="964"/>
      <c r="AKK25" s="962" t="str">
        <f>IFERROR(IF(OR(AJJ25="日",AJJ25="祝",AJJ25=0,AJO25=0),"　",MAX(IF(AND(AJO25&lt;=AKK14,AJQ25&gt;AKL14),AKL14-AKK14,IF(AJQ25&lt;=AKL14,0,IF(AND(AJO25&gt;AKK14,AJQ25&gt;AKL14),AKL14-AJO25,0))),0)),0)</f>
        <v>　</v>
      </c>
      <c r="AKL25" s="963"/>
      <c r="AKM25" s="964"/>
      <c r="AKN25" s="962" t="str">
        <f t="shared" si="16"/>
        <v>　</v>
      </c>
      <c r="AKO25" s="963"/>
      <c r="AKP25" s="964"/>
      <c r="AKQ25" s="859" t="str">
        <f>IF(AKT25="×",TIME(0,0,0),IF(ALD4="非常勤",AJS25,AKE25))</f>
        <v>　</v>
      </c>
      <c r="AKR25" s="860"/>
      <c r="AKS25" s="861"/>
      <c r="AKT25" s="352"/>
      <c r="AKU25" s="859" t="str">
        <f>IF(AKX25="×",TIME(0,0,0),IF(ALD4="非常勤",AJV25,AKH25))</f>
        <v>　</v>
      </c>
      <c r="AKV25" s="860"/>
      <c r="AKW25" s="861"/>
      <c r="AKX25" s="352"/>
      <c r="AKY25" s="859" t="str">
        <f>IF(ALB25="×",TIME(0,0,0),IF(ALD4="非常勤",AJY25,AKK25))</f>
        <v>　</v>
      </c>
      <c r="AKZ25" s="860"/>
      <c r="ALA25" s="861"/>
      <c r="ALB25" s="352"/>
      <c r="ALC25" s="859" t="str">
        <f>IF(ALF25="×",TIME(0,0,0),IF(ALD4="非常勤",AKB25,AKN25))</f>
        <v>　</v>
      </c>
      <c r="ALD25" s="860"/>
      <c r="ALE25" s="861"/>
      <c r="ALF25" s="352"/>
      <c r="ALG25" s="956"/>
      <c r="ALH25" s="956"/>
      <c r="ALI25" s="862"/>
      <c r="ALJ25" s="864"/>
      <c r="ALK25" s="863"/>
      <c r="ALL25" s="865"/>
      <c r="ALM25" s="866"/>
      <c r="ALN25" s="866"/>
      <c r="ALO25" s="867"/>
      <c r="ALP25" s="377">
        <f>'[3]別表_個別勤務状況（1～20）'!$A$25</f>
        <v>11</v>
      </c>
      <c r="ALQ25" s="378" t="str">
        <f>'[3]別表_個別勤務状況（1～20）'!$B$25</f>
        <v>木</v>
      </c>
      <c r="ALR25" s="854"/>
      <c r="ALS25" s="855"/>
      <c r="ALT25" s="854"/>
      <c r="ALU25" s="855"/>
      <c r="ALV25" s="854"/>
      <c r="ALW25" s="855"/>
      <c r="ALX25" s="854"/>
      <c r="ALY25" s="855"/>
      <c r="ALZ25" s="856" t="str">
        <f>IFERROR(IF(OR(ALQ25="日",ALQ25="祝",ALQ25=0,ALR25=""),"　",MAX(IF(AND(ALR25&lt;=ALZ14,ALT25&gt;AMA14),AMA14-ALZ14,IF(AND(ALR25&gt;ALZ14,ALT25&lt;=AMA14),ALT25-ALR25,IF(AND(ALR25&lt;=ALZ14,ALT25&lt;=AMA14),ALT25-ALZ14,IF(AND(ALR25&gt;ALZ14,ALT25&gt;AMA14),AMA14-ALR25,0)))),0)),0)</f>
        <v>　</v>
      </c>
      <c r="AMA25" s="857"/>
      <c r="AMB25" s="858"/>
      <c r="AMC25" s="856" t="str">
        <f>IFERROR(IF(OR(ALQ25="日",ALQ25="祝",ALQ25=0,ALV25=""),"　",MAX(IF(AND(ALV25&gt;AMF14,ALX25&gt;AMD14),0,IF(AND(ALV25&lt;=AMF14,ALV25&gt;AMC14,ALX25&gt;AMD14),AMF14-ALV25,IF(AND(ALV25&lt;=AMF14,ALV25&lt;=AMC14,ALX25&gt;AMD14),AMF14-AMC14,IF(AND(ALV25&gt;AMC14,ALX25&lt;=AMD14),ALX25-ALV25,IF(AND(ALV25&lt;=AMC14,ALX25&lt;=AMD14),ALX25-AMC14,0))))),0)),0)</f>
        <v>　</v>
      </c>
      <c r="AMD25" s="857"/>
      <c r="AME25" s="858"/>
      <c r="AMF25" s="856" t="str">
        <f>IFERROR(IF(OR(ALQ25="日",ALQ25="祝",ALQ25=0,ALV25=0),"　",MAX(IF(AND(ALV25&lt;=AMF14,ALX25&gt;AMG14),AMG14-AMF14,IF(ALX25&lt;=AMG14,0,IF(AND(ALV25&gt;AMF14,ALX25&gt;AMG14),AMG14-ALV25,0))),0)),0)</f>
        <v>　</v>
      </c>
      <c r="AMG25" s="857"/>
      <c r="AMH25" s="858"/>
      <c r="AMI25" s="856" t="str">
        <f>IFERROR(IF(OR(ALQ25="日",ALQ25="祝",ALQ25=0,ALV25=0),"　",MAX(IF(ALV25&gt;AMI14,ALX25-ALV25,IF(ALV25&lt;=AMI14,ALX25-AMI14,0)),0)),0)</f>
        <v>　</v>
      </c>
      <c r="AMJ25" s="857"/>
      <c r="AMK25" s="858"/>
      <c r="AML25" s="962" t="str">
        <f>IFERROR(IF(OR(ALQ25="日",ALQ25="祝",ALQ25=0,ALR25=""),"　",MAX(IF(AND(ALR25&lt;=AML14,ALT25&gt;AMM14),AMM14-AML14,IF(AND(ALR25&gt;AML14,ALT25&lt;=AMM14),ALT25-ALR25,IF(AND(ALR25&lt;=AML14,ALT25&lt;=AMM14),ALT25-AML14,IF(AND(ALR25&gt;AML14,ALT25&gt;AMM14),AMM14-ALR25,0)))),0)),0)</f>
        <v>　</v>
      </c>
      <c r="AMM25" s="963"/>
      <c r="AMN25" s="964"/>
      <c r="AMO25" s="962" t="str">
        <f>IFERROR(IF(OR(ALQ25="日",ALQ25="祝",ALQ25=0,ALV25=0),"　",MAX(IF(AND(ALV25&gt;AMR14,ALX25&gt;AMP14),0,IF(AND(ALV25&lt;=AMR14,ALV25&gt;AMO14,ALX25&gt;AMP14),AMR14-ALV25,IF(AND(ALV25&lt;=AMR14,ALV25&lt;=AMO14,ALX25&gt;AMP14),AMR14-AMO14,IF(AND(ALV25&gt;AMO14,ALX25&lt;=AMP14),ALX25-ALV25,IF(AND(ALV25&lt;=AMO14,ALX25&lt;=AMP14),ALX25-AMO14,0))))),0)),0)</f>
        <v>　</v>
      </c>
      <c r="AMP25" s="963"/>
      <c r="AMQ25" s="964"/>
      <c r="AMR25" s="962" t="str">
        <f>IFERROR(IF(OR(ALQ25="日",ALQ25="祝",ALQ25=0,ALV25=0),"　",MAX(IF(AND(ALV25&lt;=AMR14,ALX25&gt;AMS14),AMS14-AMR14,IF(ALX25&lt;=AMS14,0,IF(AND(ALV25&gt;AMR14,ALX25&gt;AMS14),AMS14-ALV25,0))),0)),0)</f>
        <v>　</v>
      </c>
      <c r="AMS25" s="963"/>
      <c r="AMT25" s="964"/>
      <c r="AMU25" s="962" t="str">
        <f t="shared" si="17"/>
        <v>　</v>
      </c>
      <c r="AMV25" s="963"/>
      <c r="AMW25" s="964"/>
      <c r="AMX25" s="859" t="str">
        <f>IF(ANA25="×",TIME(0,0,0),IF(ANK4="非常勤",ALZ25,AML25))</f>
        <v>　</v>
      </c>
      <c r="AMY25" s="860"/>
      <c r="AMZ25" s="861"/>
      <c r="ANA25" s="352"/>
      <c r="ANB25" s="859" t="str">
        <f>IF(ANE25="×",TIME(0,0,0),IF(ANK4="非常勤",AMC25,AMO25))</f>
        <v>　</v>
      </c>
      <c r="ANC25" s="860"/>
      <c r="AND25" s="861"/>
      <c r="ANE25" s="352"/>
      <c r="ANF25" s="859" t="str">
        <f>IF(ANI25="×",TIME(0,0,0),IF(ANK4="非常勤",AMF25,AMR25))</f>
        <v>　</v>
      </c>
      <c r="ANG25" s="860"/>
      <c r="ANH25" s="861"/>
      <c r="ANI25" s="352"/>
      <c r="ANJ25" s="859" t="str">
        <f>IF(ANM25="×",TIME(0,0,0),IF(ANK4="非常勤",AMI25,AMU25))</f>
        <v>　</v>
      </c>
      <c r="ANK25" s="860"/>
      <c r="ANL25" s="861"/>
      <c r="ANM25" s="352"/>
      <c r="ANN25" s="956"/>
      <c r="ANO25" s="956"/>
      <c r="ANP25" s="862"/>
      <c r="ANQ25" s="864"/>
      <c r="ANR25" s="863"/>
      <c r="ANS25" s="865"/>
      <c r="ANT25" s="866"/>
      <c r="ANU25" s="866"/>
      <c r="ANV25" s="867"/>
      <c r="ANW25" s="377">
        <f>'[3]別表_個別勤務状況（1～20）'!$A$25</f>
        <v>11</v>
      </c>
      <c r="ANX25" s="378" t="str">
        <f>'[3]別表_個別勤務状況（1～20）'!$B$25</f>
        <v>木</v>
      </c>
      <c r="ANY25" s="854"/>
      <c r="ANZ25" s="855"/>
      <c r="AOA25" s="854"/>
      <c r="AOB25" s="855"/>
      <c r="AOC25" s="854"/>
      <c r="AOD25" s="855"/>
      <c r="AOE25" s="854"/>
      <c r="AOF25" s="855"/>
      <c r="AOG25" s="856" t="str">
        <f>IFERROR(IF(OR(ANX25="日",ANX25="祝",ANX25=0,ANY25=""),"　",MAX(IF(AND(ANY25&lt;=AOG14,AOA25&gt;AOH14),AOH14-AOG14,IF(AND(ANY25&gt;AOG14,AOA25&lt;=AOH14),AOA25-ANY25,IF(AND(ANY25&lt;=AOG14,AOA25&lt;=AOH14),AOA25-AOG14,IF(AND(ANY25&gt;AOG14,AOA25&gt;AOH14),AOH14-ANY25,0)))),0)),0)</f>
        <v>　</v>
      </c>
      <c r="AOH25" s="857"/>
      <c r="AOI25" s="858"/>
      <c r="AOJ25" s="856" t="str">
        <f>IFERROR(IF(OR(ANX25="日",ANX25="祝",ANX25=0,AOC25=""),"　",MAX(IF(AND(AOC25&gt;AOM14,AOE25&gt;AOK14),0,IF(AND(AOC25&lt;=AOM14,AOC25&gt;AOJ14,AOE25&gt;AOK14),AOM14-AOC25,IF(AND(AOC25&lt;=AOM14,AOC25&lt;=AOJ14,AOE25&gt;AOK14),AOM14-AOJ14,IF(AND(AOC25&gt;AOJ14,AOE25&lt;=AOK14),AOE25-AOC25,IF(AND(AOC25&lt;=AOJ14,AOE25&lt;=AOK14),AOE25-AOJ14,0))))),0)),0)</f>
        <v>　</v>
      </c>
      <c r="AOK25" s="857"/>
      <c r="AOL25" s="858"/>
      <c r="AOM25" s="856" t="str">
        <f>IFERROR(IF(OR(ANX25="日",ANX25="祝",ANX25=0,AOC25=0),"　",MAX(IF(AND(AOC25&lt;=AOM14,AOE25&gt;AON14),AON14-AOM14,IF(AOE25&lt;=AON14,0,IF(AND(AOC25&gt;AOM14,AOE25&gt;AON14),AON14-AOC25,0))),0)),0)</f>
        <v>　</v>
      </c>
      <c r="AON25" s="857"/>
      <c r="AOO25" s="858"/>
      <c r="AOP25" s="856" t="str">
        <f>IFERROR(IF(OR(ANX25="日",ANX25="祝",ANX25=0,AOC25=0),"　",MAX(IF(AOC25&gt;AOP14,AOE25-AOC25,IF(AOC25&lt;=AOP14,AOE25-AOP14,0)),0)),0)</f>
        <v>　</v>
      </c>
      <c r="AOQ25" s="857"/>
      <c r="AOR25" s="858"/>
      <c r="AOS25" s="962" t="str">
        <f>IFERROR(IF(OR(ANX25="日",ANX25="祝",ANX25=0,ANY25=""),"　",MAX(IF(AND(ANY25&lt;=AOS14,AOA25&gt;AOT14),AOT14-AOS14,IF(AND(ANY25&gt;AOS14,AOA25&lt;=AOT14),AOA25-ANY25,IF(AND(ANY25&lt;=AOS14,AOA25&lt;=AOT14),AOA25-AOS14,IF(AND(ANY25&gt;AOS14,AOA25&gt;AOT14),AOT14-ANY25,0)))),0)),0)</f>
        <v>　</v>
      </c>
      <c r="AOT25" s="963"/>
      <c r="AOU25" s="964"/>
      <c r="AOV25" s="962" t="str">
        <f>IFERROR(IF(OR(ANX25="日",ANX25="祝",ANX25=0,AOC25=0),"　",MAX(IF(AND(AOC25&gt;AOY14,AOE25&gt;AOW14),0,IF(AND(AOC25&lt;=AOY14,AOC25&gt;AOV14,AOE25&gt;AOW14),AOY14-AOC25,IF(AND(AOC25&lt;=AOY14,AOC25&lt;=AOV14,AOE25&gt;AOW14),AOY14-AOV14,IF(AND(AOC25&gt;AOV14,AOE25&lt;=AOW14),AOE25-AOC25,IF(AND(AOC25&lt;=AOV14,AOE25&lt;=AOW14),AOE25-AOV14,0))))),0)),0)</f>
        <v>　</v>
      </c>
      <c r="AOW25" s="963"/>
      <c r="AOX25" s="964"/>
      <c r="AOY25" s="962" t="str">
        <f>IFERROR(IF(OR(ANX25="日",ANX25="祝",ANX25=0,AOC25=0),"　",MAX(IF(AND(AOC25&lt;=AOY14,AOE25&gt;AOZ14),AOZ14-AOY14,IF(AOE25&lt;=AOZ14,0,IF(AND(AOC25&gt;AOY14,AOE25&gt;AOZ14),AOZ14-AOC25,0))),0)),0)</f>
        <v>　</v>
      </c>
      <c r="AOZ25" s="963"/>
      <c r="APA25" s="964"/>
      <c r="APB25" s="962" t="str">
        <f t="shared" si="18"/>
        <v>　</v>
      </c>
      <c r="APC25" s="963"/>
      <c r="APD25" s="964"/>
      <c r="APE25" s="859" t="str">
        <f>IF(APH25="×",TIME(0,0,0),IF(APR4="非常勤",AOG25,AOS25))</f>
        <v>　</v>
      </c>
      <c r="APF25" s="860"/>
      <c r="APG25" s="861"/>
      <c r="APH25" s="352"/>
      <c r="API25" s="859" t="str">
        <f>IF(APL25="×",TIME(0,0,0),IF(APR4="非常勤",AOJ25,AOV25))</f>
        <v>　</v>
      </c>
      <c r="APJ25" s="860"/>
      <c r="APK25" s="861"/>
      <c r="APL25" s="352"/>
      <c r="APM25" s="859" t="str">
        <f>IF(APP25="×",TIME(0,0,0),IF(APR4="非常勤",AOM25,AOY25))</f>
        <v>　</v>
      </c>
      <c r="APN25" s="860"/>
      <c r="APO25" s="861"/>
      <c r="APP25" s="352"/>
      <c r="APQ25" s="859" t="str">
        <f>IF(APT25="×",TIME(0,0,0),IF(APR4="非常勤",AOP25,APB25))</f>
        <v>　</v>
      </c>
      <c r="APR25" s="860"/>
      <c r="APS25" s="861"/>
      <c r="APT25" s="352"/>
      <c r="APU25" s="956"/>
      <c r="APV25" s="956"/>
      <c r="APW25" s="862"/>
      <c r="APX25" s="864"/>
      <c r="APY25" s="863"/>
      <c r="APZ25" s="865"/>
      <c r="AQA25" s="866"/>
      <c r="AQB25" s="866"/>
      <c r="AQC25" s="867"/>
      <c r="AQD25" s="377">
        <f>'[3]別表_個別勤務状況（1～20）'!$A$25</f>
        <v>11</v>
      </c>
      <c r="AQE25" s="378" t="str">
        <f>'[3]別表_個別勤務状況（1～20）'!$B$25</f>
        <v>木</v>
      </c>
      <c r="AQF25" s="854"/>
      <c r="AQG25" s="855"/>
      <c r="AQH25" s="854"/>
      <c r="AQI25" s="855"/>
      <c r="AQJ25" s="854"/>
      <c r="AQK25" s="855"/>
      <c r="AQL25" s="854"/>
      <c r="AQM25" s="855"/>
      <c r="AQN25" s="856" t="str">
        <f>IFERROR(IF(OR(AQE25="日",AQE25="祝",AQE25=0,AQF25=""),"　",MAX(IF(AND(AQF25&lt;=AQN14,AQH25&gt;AQO14),AQO14-AQN14,IF(AND(AQF25&gt;AQN14,AQH25&lt;=AQO14),AQH25-AQF25,IF(AND(AQF25&lt;=AQN14,AQH25&lt;=AQO14),AQH25-AQN14,IF(AND(AQF25&gt;AQN14,AQH25&gt;AQO14),AQO14-AQF25,0)))),0)),0)</f>
        <v>　</v>
      </c>
      <c r="AQO25" s="857"/>
      <c r="AQP25" s="858"/>
      <c r="AQQ25" s="856" t="str">
        <f>IFERROR(IF(OR(AQE25="日",AQE25="祝",AQE25=0,AQJ25=""),"　",MAX(IF(AND(AQJ25&gt;AQT14,AQL25&gt;AQR14),0,IF(AND(AQJ25&lt;=AQT14,AQJ25&gt;AQQ14,AQL25&gt;AQR14),AQT14-AQJ25,IF(AND(AQJ25&lt;=AQT14,AQJ25&lt;=AQQ14,AQL25&gt;AQR14),AQT14-AQQ14,IF(AND(AQJ25&gt;AQQ14,AQL25&lt;=AQR14),AQL25-AQJ25,IF(AND(AQJ25&lt;=AQQ14,AQL25&lt;=AQR14),AQL25-AQQ14,0))))),0)),0)</f>
        <v>　</v>
      </c>
      <c r="AQR25" s="857"/>
      <c r="AQS25" s="858"/>
      <c r="AQT25" s="856" t="str">
        <f>IFERROR(IF(OR(AQE25="日",AQE25="祝",AQE25=0,AQJ25=0),"　",MAX(IF(AND(AQJ25&lt;=AQT14,AQL25&gt;AQU14),AQU14-AQT14,IF(AQL25&lt;=AQU14,0,IF(AND(AQJ25&gt;AQT14,AQL25&gt;AQU14),AQU14-AQJ25,0))),0)),0)</f>
        <v>　</v>
      </c>
      <c r="AQU25" s="857"/>
      <c r="AQV25" s="858"/>
      <c r="AQW25" s="856" t="str">
        <f>IFERROR(IF(OR(AQE25="日",AQE25="祝",AQE25=0,AQJ25=0),"　",MAX(IF(AQJ25&gt;AQW14,AQL25-AQJ25,IF(AQJ25&lt;=AQW14,AQL25-AQW14,0)),0)),0)</f>
        <v>　</v>
      </c>
      <c r="AQX25" s="857"/>
      <c r="AQY25" s="858"/>
      <c r="AQZ25" s="962" t="str">
        <f>IFERROR(IF(OR(AQE25="日",AQE25="祝",AQE25=0,AQF25=""),"　",MAX(IF(AND(AQF25&lt;=AQZ14,AQH25&gt;ARA14),ARA14-AQZ14,IF(AND(AQF25&gt;AQZ14,AQH25&lt;=ARA14),AQH25-AQF25,IF(AND(AQF25&lt;=AQZ14,AQH25&lt;=ARA14),AQH25-AQZ14,IF(AND(AQF25&gt;AQZ14,AQH25&gt;ARA14),ARA14-AQF25,0)))),0)),0)</f>
        <v>　</v>
      </c>
      <c r="ARA25" s="963"/>
      <c r="ARB25" s="964"/>
      <c r="ARC25" s="962" t="str">
        <f>IFERROR(IF(OR(AQE25="日",AQE25="祝",AQE25=0,AQJ25=0),"　",MAX(IF(AND(AQJ25&gt;ARF14,AQL25&gt;ARD14),0,IF(AND(AQJ25&lt;=ARF14,AQJ25&gt;ARC14,AQL25&gt;ARD14),ARF14-AQJ25,IF(AND(AQJ25&lt;=ARF14,AQJ25&lt;=ARC14,AQL25&gt;ARD14),ARF14-ARC14,IF(AND(AQJ25&gt;ARC14,AQL25&lt;=ARD14),AQL25-AQJ25,IF(AND(AQJ25&lt;=ARC14,AQL25&lt;=ARD14),AQL25-ARC14,0))))),0)),0)</f>
        <v>　</v>
      </c>
      <c r="ARD25" s="963"/>
      <c r="ARE25" s="964"/>
      <c r="ARF25" s="962" t="str">
        <f>IFERROR(IF(OR(AQE25="日",AQE25="祝",AQE25=0,AQJ25=0),"　",MAX(IF(AND(AQJ25&lt;=ARF14,AQL25&gt;ARG14),ARG14-ARF14,IF(AQL25&lt;=ARG14,0,IF(AND(AQJ25&gt;ARF14,AQL25&gt;ARG14),ARG14-AQJ25,0))),0)),0)</f>
        <v>　</v>
      </c>
      <c r="ARG25" s="963"/>
      <c r="ARH25" s="964"/>
      <c r="ARI25" s="962" t="str">
        <f t="shared" si="19"/>
        <v>　</v>
      </c>
      <c r="ARJ25" s="963"/>
      <c r="ARK25" s="964"/>
      <c r="ARL25" s="859" t="str">
        <f>IF(ARO25="×",TIME(0,0,0),IF(ARY4="非常勤",AQN25,AQZ25))</f>
        <v>　</v>
      </c>
      <c r="ARM25" s="860"/>
      <c r="ARN25" s="861"/>
      <c r="ARO25" s="352"/>
      <c r="ARP25" s="859" t="str">
        <f>IF(ARS25="×",TIME(0,0,0),IF(ARY4="非常勤",AQQ25,ARC25))</f>
        <v>　</v>
      </c>
      <c r="ARQ25" s="860"/>
      <c r="ARR25" s="861"/>
      <c r="ARS25" s="352"/>
      <c r="ART25" s="859" t="str">
        <f>IF(ARW25="×",TIME(0,0,0),IF(ARY4="非常勤",AQT25,ARF25))</f>
        <v>　</v>
      </c>
      <c r="ARU25" s="860"/>
      <c r="ARV25" s="861"/>
      <c r="ARW25" s="352"/>
      <c r="ARX25" s="859" t="str">
        <f>IF(ASA25="×",TIME(0,0,0),IF(ARY4="非常勤",AQW25,ARI25))</f>
        <v>　</v>
      </c>
      <c r="ARY25" s="860"/>
      <c r="ARZ25" s="861"/>
      <c r="ASA25" s="352"/>
      <c r="ASB25" s="956"/>
      <c r="ASC25" s="956"/>
      <c r="ASD25" s="862"/>
      <c r="ASE25" s="864"/>
      <c r="ASF25" s="863"/>
      <c r="ASG25" s="865"/>
      <c r="ASH25" s="866"/>
      <c r="ASI25" s="866"/>
      <c r="ASJ25" s="867"/>
    </row>
    <row r="26" spans="1:1180" ht="15" customHeight="1">
      <c r="A26" s="377">
        <f>'別表_個別勤務状況（1～20）'!$A$26</f>
        <v>12</v>
      </c>
      <c r="B26" s="378" t="str">
        <f>'別表_個別勤務状況（1～20）'!$B$26</f>
        <v>日</v>
      </c>
      <c r="C26" s="797"/>
      <c r="D26" s="797"/>
      <c r="E26" s="797"/>
      <c r="F26" s="797"/>
      <c r="G26" s="797"/>
      <c r="H26" s="797"/>
      <c r="I26" s="797"/>
      <c r="J26" s="797"/>
      <c r="K26" s="856" t="str">
        <f>IFERROR(IF(OR(B26="日",B26="祝",B26=0,C26=""),"　",MAX(IF(AND(C26&lt;=K14,E26&gt;L14),L14-K14,IF(AND(C26&gt;K14,E26&lt;=L14),E26-C26,IF(AND(C26&lt;=K14,E26&lt;=L14),E26-K14,IF(AND(C26&gt;K14,E26&gt;L14),L14-C26,0)))),0)),0)</f>
        <v>　</v>
      </c>
      <c r="L26" s="857"/>
      <c r="M26" s="858"/>
      <c r="N26" s="856" t="str">
        <f>IFERROR(IF(OR(B26="日",B26="祝",B26=0,G26=""),"　",MAX(IF(AND(G26&gt;Q14,I26&gt;O14),0,IF(AND(G26&lt;=Q14,G26&gt;N14,I26&gt;O14),Q14-G26,IF(AND(G26&lt;=Q14,G26&lt;=N14,I26&gt;O14),Q14-N14,IF(AND(G26&gt;N14,I26&lt;=O14),I26-G26,IF(AND(G26&lt;=N14,I26&lt;=O14),I26-N14,0))))),0)),0)</f>
        <v>　</v>
      </c>
      <c r="O26" s="857"/>
      <c r="P26" s="858"/>
      <c r="Q26" s="856" t="str">
        <f>IFERROR(IF(OR(B26="日",B26="祝",B26=0,G26=0),"　",MAX(IF(AND(G26&lt;=Q14,I26&gt;R14),R14-Q14,IF(I26&lt;=R14,0,IF(AND(G26&gt;Q14,I26&gt;R14),R14-G26,0))),0)),0)</f>
        <v>　</v>
      </c>
      <c r="R26" s="857"/>
      <c r="S26" s="858"/>
      <c r="T26" s="856" t="str">
        <f>IFERROR(IF(OR(B26="日",B26="祝",B26=0,G26=0),"　",MAX(IF(G26&gt;T14,I26-G26,IF(G26&lt;=T14,I26-T14,0)),0)),0)</f>
        <v>　</v>
      </c>
      <c r="U26" s="857"/>
      <c r="V26" s="858"/>
      <c r="W26" s="972" t="str">
        <f>IFERROR(IF(OR(B26="日",B26="祝",B26=0,C26=""),"　",MAX(IF(AND(C26&lt;=W14,E26&gt;X14),X14-W14,IF(AND(C26&gt;W14,E26&lt;=X14),E26-C26,IF(AND(C26&lt;=W14,E26&lt;=X14),E26-W14,IF(AND(C26&gt;W14,E26&gt;X14),X14-C26,0)))),0)),0)</f>
        <v>　</v>
      </c>
      <c r="X26" s="973"/>
      <c r="Y26" s="973"/>
      <c r="Z26" s="972" t="str">
        <f>IFERROR(IF(OR(B26="日",B26="祝",B26=0,G26=0),"　",MAX(IF(AND(G26&gt;AC14,I26&gt;AA14),0,IF(AND(G26&lt;=AC14,G26&gt;Z14,I26&gt;AA14),AC14-G26,IF(AND(G26&lt;=AC14,G26&lt;=Z14,I26&gt;AA14),AC14-Z14,IF(AND(G26&gt;Z14,I26&lt;=AA14),I26-G26,IF(AND(G26&lt;=Z14,I26&lt;=AA14),I26-Z14,0))))),0)),0)</f>
        <v>　</v>
      </c>
      <c r="AA26" s="972"/>
      <c r="AB26" s="972"/>
      <c r="AC26" s="972" t="str">
        <f>IFERROR(IF(OR(B26="日",B26="祝",B26=0,G26=0),"　",MAX(IF(AND(G26&lt;=AC14,I26&gt;AD14),AD14-AC14,IF(I26&lt;=AD14,0,IF(AND(G26&gt;AC14,I26&gt;AD14),AD14-G26,0))),0)),0)</f>
        <v>　</v>
      </c>
      <c r="AD26" s="973"/>
      <c r="AE26" s="973"/>
      <c r="AF26" s="972" t="str">
        <f t="shared" si="0"/>
        <v>　</v>
      </c>
      <c r="AG26" s="973"/>
      <c r="AH26" s="973"/>
      <c r="AI26" s="954" t="str">
        <f>IF(AL26="×",TIME(0,0,0),IF(AV4="非常勤",K26,W26))</f>
        <v>　</v>
      </c>
      <c r="AJ26" s="885"/>
      <c r="AK26" s="885"/>
      <c r="AL26" s="352"/>
      <c r="AM26" s="954" t="str">
        <f>IF(AP26="×",TIME(0,0,0),IF(AV4="非常勤",N26,Z26))</f>
        <v>　</v>
      </c>
      <c r="AN26" s="885"/>
      <c r="AO26" s="885"/>
      <c r="AP26" s="352"/>
      <c r="AQ26" s="954" t="str">
        <f>IF(AT26="×",TIME(0,0,0),IF(AV4="非常勤",Q26,AC26))</f>
        <v>　</v>
      </c>
      <c r="AR26" s="885"/>
      <c r="AS26" s="885"/>
      <c r="AT26" s="352"/>
      <c r="AU26" s="954" t="str">
        <f>IF(AX26="×",TIME(0,0,0),IF(AV4="非常勤",T26,AF26))</f>
        <v>　</v>
      </c>
      <c r="AV26" s="885"/>
      <c r="AW26" s="955"/>
      <c r="AX26" s="352"/>
      <c r="AY26" s="956"/>
      <c r="AZ26" s="956"/>
      <c r="BA26" s="862"/>
      <c r="BB26" s="864"/>
      <c r="BC26" s="863"/>
      <c r="BD26" s="865"/>
      <c r="BE26" s="866"/>
      <c r="BF26" s="866"/>
      <c r="BG26" s="867"/>
      <c r="BH26" s="377">
        <f>'別表_個別勤務状況（1～20）'!$A$26</f>
        <v>12</v>
      </c>
      <c r="BI26" s="378" t="str">
        <f>'別表_個別勤務状況（1～20）'!$B$26</f>
        <v>日</v>
      </c>
      <c r="BJ26" s="797"/>
      <c r="BK26" s="797"/>
      <c r="BL26" s="797"/>
      <c r="BM26" s="797"/>
      <c r="BN26" s="797"/>
      <c r="BO26" s="797"/>
      <c r="BP26" s="797"/>
      <c r="BQ26" s="797"/>
      <c r="BR26" s="856" t="str">
        <f>IFERROR(IF(OR(BI26="日",BI26="祝",BI26=0,BJ26=""),"　",MAX(IF(AND(BJ26&lt;=BR14,BL26&gt;BS14),BS14-BR14,IF(AND(BJ26&gt;BR14,BL26&lt;=BS14),BL26-BJ26,IF(AND(BJ26&lt;=BR14,BL26&lt;=BS14),BL26-BR14,IF(AND(BJ26&gt;BR14,BL26&gt;BS14),BS14-BJ26,0)))),0)),0)</f>
        <v>　</v>
      </c>
      <c r="BS26" s="857"/>
      <c r="BT26" s="858"/>
      <c r="BU26" s="856" t="str">
        <f>IFERROR(IF(OR(BI26="日",BI26="祝",BI26=0,BN26=""),"　",MAX(IF(AND(BN26&gt;BX14,BP26&gt;BV14),0,IF(AND(BN26&lt;=BX14,BN26&gt;BU14,BP26&gt;BV14),BX14-BN26,IF(AND(BN26&lt;=BX14,BN26&lt;=BU14,BP26&gt;BV14),BX14-BU14,IF(AND(BN26&gt;BU14,BP26&lt;=BV14),BP26-BN26,IF(AND(BN26&lt;=BU14,BP26&lt;=BV14),BP26-BU14,0))))),0)),0)</f>
        <v>　</v>
      </c>
      <c r="BV26" s="857"/>
      <c r="BW26" s="858"/>
      <c r="BX26" s="856" t="str">
        <f>IFERROR(IF(OR(BI26="日",BI26="祝",BI26=0,BN26=0),"　",MAX(IF(AND(BN26&lt;=BX14,BP26&gt;BY14),BY14-BX14,IF(BP26&lt;=BY14,0,IF(AND(BN26&gt;BX14,BP26&gt;BY14),BY14-BN26,0))),0)),0)</f>
        <v>　</v>
      </c>
      <c r="BY26" s="857"/>
      <c r="BZ26" s="858"/>
      <c r="CA26" s="856" t="str">
        <f>IFERROR(IF(OR(BI26="日",BI26="祝",BI26=0,BN26=0),"　",MAX(IF(BN26&gt;CA14,BP26-BN26,IF(BN26&lt;=CA14,BP26-CA14,0)),0)),0)</f>
        <v>　</v>
      </c>
      <c r="CB26" s="857"/>
      <c r="CC26" s="858"/>
      <c r="CD26" s="972" t="str">
        <f>IFERROR(IF(OR(BI26="日",BI26="祝",BI26=0,BJ26=""),"　",MAX(IF(AND(BJ26&lt;=CD14,BL26&gt;CE14),CE14-CD14,IF(AND(BJ26&gt;CD14,BL26&lt;=CE14),BL26-BJ26,IF(AND(BJ26&lt;=CD14,BL26&lt;=CE14),BL26-CD14,IF(AND(BJ26&gt;CD14,BL26&gt;CE14),CE14-BJ26,0)))),0)),0)</f>
        <v>　</v>
      </c>
      <c r="CE26" s="973"/>
      <c r="CF26" s="973"/>
      <c r="CG26" s="972" t="str">
        <f>IFERROR(IF(OR(BI26="日",BI26="祝",BI26=0,BN26=0),"　",MAX(IF(AND(BN26&gt;CJ14,BP26&gt;CH14),0,IF(AND(BN26&lt;=CJ14,BN26&gt;CG14,BP26&gt;CH14),CJ14-BN26,IF(AND(BN26&lt;=CJ14,BN26&lt;=CG14,BP26&gt;CH14),CJ14-CG14,IF(AND(BN26&gt;CG14,BP26&lt;=CH14),BP26-BN26,IF(AND(BN26&lt;=CG14,BP26&lt;=CH14),BP26-CG14,0))))),0)),0)</f>
        <v>　</v>
      </c>
      <c r="CH26" s="972"/>
      <c r="CI26" s="972"/>
      <c r="CJ26" s="972" t="str">
        <f>IFERROR(IF(OR(BI26="日",BI26="祝",BI26=0,BN26=0),"　",MAX(IF(AND(BN26&lt;=CJ14,BP26&gt;CK14),CK14-CJ14,IF(BP26&lt;=CK14,0,IF(AND(BN26&gt;CJ14,BP26&gt;CK14),CK14-BN26,0))),0)),0)</f>
        <v>　</v>
      </c>
      <c r="CK26" s="973"/>
      <c r="CL26" s="973"/>
      <c r="CM26" s="972" t="str">
        <f t="shared" si="1"/>
        <v>　</v>
      </c>
      <c r="CN26" s="973"/>
      <c r="CO26" s="973"/>
      <c r="CP26" s="954" t="str">
        <f>IF(CS26="×",TIME(0,0,0),IF(DC4="非常勤",BR26,CD26))</f>
        <v>　</v>
      </c>
      <c r="CQ26" s="885"/>
      <c r="CR26" s="885"/>
      <c r="CS26" s="352"/>
      <c r="CT26" s="954" t="str">
        <f>IF(CW26="×",TIME(0,0,0),IF(DC4="非常勤",BU26,CG26))</f>
        <v>　</v>
      </c>
      <c r="CU26" s="885"/>
      <c r="CV26" s="885"/>
      <c r="CW26" s="352"/>
      <c r="CX26" s="954" t="str">
        <f>IF(DA26="×",TIME(0,0,0),IF(DC4="非常勤",BX26,CJ26))</f>
        <v>　</v>
      </c>
      <c r="CY26" s="885"/>
      <c r="CZ26" s="885"/>
      <c r="DA26" s="352"/>
      <c r="DB26" s="954" t="str">
        <f>IF(DE26="×",TIME(0,0,0),IF(DC4="非常勤",CA26,CM26))</f>
        <v>　</v>
      </c>
      <c r="DC26" s="885"/>
      <c r="DD26" s="955"/>
      <c r="DE26" s="352"/>
      <c r="DF26" s="956"/>
      <c r="DG26" s="956"/>
      <c r="DH26" s="862"/>
      <c r="DI26" s="864"/>
      <c r="DJ26" s="863"/>
      <c r="DK26" s="865"/>
      <c r="DL26" s="866"/>
      <c r="DM26" s="866"/>
      <c r="DN26" s="867"/>
      <c r="DO26" s="377">
        <f>'別表_個別勤務状況（1～20）'!$A$26</f>
        <v>12</v>
      </c>
      <c r="DP26" s="378" t="str">
        <f>'別表_個別勤務状況（1～20）'!$B$26</f>
        <v>日</v>
      </c>
      <c r="DQ26" s="797"/>
      <c r="DR26" s="797"/>
      <c r="DS26" s="797"/>
      <c r="DT26" s="797"/>
      <c r="DU26" s="797"/>
      <c r="DV26" s="797"/>
      <c r="DW26" s="797"/>
      <c r="DX26" s="797"/>
      <c r="DY26" s="856" t="str">
        <f>IFERROR(IF(OR(DP26="日",DP26="祝",DP26=0,DQ26=""),"　",MAX(IF(AND(DQ26&lt;=DY14,DS26&gt;DZ14),DZ14-DY14,IF(AND(DQ26&gt;DY14,DS26&lt;=DZ14),DS26-DQ26,IF(AND(DQ26&lt;=DY14,DS26&lt;=DZ14),DS26-DY14,IF(AND(DQ26&gt;DY14,DS26&gt;DZ14),DZ14-DQ26,0)))),0)),0)</f>
        <v>　</v>
      </c>
      <c r="DZ26" s="857"/>
      <c r="EA26" s="858"/>
      <c r="EB26" s="856" t="str">
        <f>IFERROR(IF(OR(DP26="日",DP26="祝",DP26=0,DU26=""),"　",MAX(IF(AND(DU26&gt;EE14,DW26&gt;EC14),0,IF(AND(DU26&lt;=EE14,DU26&gt;EB14,DW26&gt;EC14),EE14-DU26,IF(AND(DU26&lt;=EE14,DU26&lt;=EB14,DW26&gt;EC14),EE14-EB14,IF(AND(DU26&gt;EB14,DW26&lt;=EC14),DW26-DU26,IF(AND(DU26&lt;=EB14,DW26&lt;=EC14),DW26-EB14,0))))),0)),0)</f>
        <v>　</v>
      </c>
      <c r="EC26" s="857"/>
      <c r="ED26" s="858"/>
      <c r="EE26" s="856" t="str">
        <f>IFERROR(IF(OR(DP26="日",DP26="祝",DP26=0,DU26=0),"　",MAX(IF(AND(DU26&lt;=EE14,DW26&gt;EF14),EF14-EE14,IF(DW26&lt;=EF14,0,IF(AND(DU26&gt;EE14,DW26&gt;EF14),EF14-DU26,0))),0)),0)</f>
        <v>　</v>
      </c>
      <c r="EF26" s="857"/>
      <c r="EG26" s="858"/>
      <c r="EH26" s="856" t="str">
        <f>IFERROR(IF(OR(DP26="日",DP26="祝",DP26=0,DU26=0),"　",MAX(IF(DU26&gt;EH14,DW26-DU26,IF(DU26&lt;=EH14,DW26-EH14,0)),0)),0)</f>
        <v>　</v>
      </c>
      <c r="EI26" s="857"/>
      <c r="EJ26" s="858"/>
      <c r="EK26" s="972" t="str">
        <f>IFERROR(IF(OR(DP26="日",DP26="祝",DP26=0,DQ26=""),"　",MAX(IF(AND(DQ26&lt;=EK14,DS26&gt;EL14),EL14-EK14,IF(AND(DQ26&gt;EK14,DS26&lt;=EL14),DS26-DQ26,IF(AND(DQ26&lt;=EK14,DS26&lt;=EL14),DS26-EK14,IF(AND(DQ26&gt;EK14,DS26&gt;EL14),EL14-DQ26,0)))),0)),0)</f>
        <v>　</v>
      </c>
      <c r="EL26" s="973"/>
      <c r="EM26" s="973"/>
      <c r="EN26" s="972" t="str">
        <f>IFERROR(IF(OR(DP26="日",DP26="祝",DP26=0,DU26=0),"　",MAX(IF(AND(DU26&gt;EQ14,DW26&gt;EO14),0,IF(AND(DU26&lt;=EQ14,DU26&gt;EN14,DW26&gt;EO14),EQ14-DU26,IF(AND(DU26&lt;=EQ14,DU26&lt;=EN14,DW26&gt;EO14),EQ14-EN14,IF(AND(DU26&gt;EN14,DW26&lt;=EO14),DW26-DU26,IF(AND(DU26&lt;=EN14,DW26&lt;=EO14),DW26-EN14,0))))),0)),0)</f>
        <v>　</v>
      </c>
      <c r="EO26" s="972"/>
      <c r="EP26" s="972"/>
      <c r="EQ26" s="972" t="str">
        <f>IFERROR(IF(OR(DP26="日",DP26="祝",DP26=0,DU26=0),"　",MAX(IF(AND(DU26&lt;=EQ14,DW26&gt;ER14),ER14-EQ14,IF(DW26&lt;=ER14,0,IF(AND(DU26&gt;EQ14,DW26&gt;ER14),ER14-DU26,0))),0)),0)</f>
        <v>　</v>
      </c>
      <c r="ER26" s="973"/>
      <c r="ES26" s="973"/>
      <c r="ET26" s="972" t="str">
        <f t="shared" si="2"/>
        <v>　</v>
      </c>
      <c r="EU26" s="973"/>
      <c r="EV26" s="973"/>
      <c r="EW26" s="954" t="str">
        <f>IF(EZ26="×",TIME(0,0,0),IF(FJ4="非常勤",DY26,EK26))</f>
        <v>　</v>
      </c>
      <c r="EX26" s="885"/>
      <c r="EY26" s="885"/>
      <c r="EZ26" s="352"/>
      <c r="FA26" s="954" t="str">
        <f>IF(FD26="×",TIME(0,0,0),IF(FJ4="非常勤",EB26,EN26))</f>
        <v>　</v>
      </c>
      <c r="FB26" s="885"/>
      <c r="FC26" s="885"/>
      <c r="FD26" s="352"/>
      <c r="FE26" s="954" t="str">
        <f>IF(FH26="×",TIME(0,0,0),IF(FJ4="非常勤",EE26,EQ26))</f>
        <v>　</v>
      </c>
      <c r="FF26" s="885"/>
      <c r="FG26" s="885"/>
      <c r="FH26" s="352"/>
      <c r="FI26" s="954" t="str">
        <f>IF(FL26="×",TIME(0,0,0),IF(FJ4="非常勤",EH26,ET26))</f>
        <v>　</v>
      </c>
      <c r="FJ26" s="885"/>
      <c r="FK26" s="955"/>
      <c r="FL26" s="352"/>
      <c r="FM26" s="956"/>
      <c r="FN26" s="956"/>
      <c r="FO26" s="862"/>
      <c r="FP26" s="864"/>
      <c r="FQ26" s="863"/>
      <c r="FR26" s="865"/>
      <c r="FS26" s="866"/>
      <c r="FT26" s="866"/>
      <c r="FU26" s="867"/>
      <c r="FV26" s="377">
        <f>'別表_個別勤務状況（1～20）'!$A$26</f>
        <v>12</v>
      </c>
      <c r="FW26" s="378" t="str">
        <f>'別表_個別勤務状況（1～20）'!$B$26</f>
        <v>日</v>
      </c>
      <c r="FX26" s="797"/>
      <c r="FY26" s="797"/>
      <c r="FZ26" s="797"/>
      <c r="GA26" s="797"/>
      <c r="GB26" s="797"/>
      <c r="GC26" s="797"/>
      <c r="GD26" s="797"/>
      <c r="GE26" s="797"/>
      <c r="GF26" s="856" t="str">
        <f>IFERROR(IF(OR(FW26="日",FW26="祝",FW26=0,FX26=""),"　",MAX(IF(AND(FX26&lt;=GF14,FZ26&gt;GG14),GG14-GF14,IF(AND(FX26&gt;GF14,FZ26&lt;=GG14),FZ26-FX26,IF(AND(FX26&lt;=GF14,FZ26&lt;=GG14),FZ26-GF14,IF(AND(FX26&gt;GF14,FZ26&gt;GG14),GG14-FX26,0)))),0)),0)</f>
        <v>　</v>
      </c>
      <c r="GG26" s="857"/>
      <c r="GH26" s="858"/>
      <c r="GI26" s="856" t="str">
        <f>IFERROR(IF(OR(FW26="日",FW26="祝",FW26=0,GB26=""),"　",MAX(IF(AND(GB26&gt;GL14,GD26&gt;GJ14),0,IF(AND(GB26&lt;=GL14,GB26&gt;GI14,GD26&gt;GJ14),GL14-GB26,IF(AND(GB26&lt;=GL14,GB26&lt;=GI14,GD26&gt;GJ14),GL14-GI14,IF(AND(GB26&gt;GI14,GD26&lt;=GJ14),GD26-GB26,IF(AND(GB26&lt;=GI14,GD26&lt;=GJ14),GD26-GI14,0))))),0)),0)</f>
        <v>　</v>
      </c>
      <c r="GJ26" s="857"/>
      <c r="GK26" s="858"/>
      <c r="GL26" s="856" t="str">
        <f>IFERROR(IF(OR(FW26="日",FW26="祝",FW26=0,GB26=0),"　",MAX(IF(AND(GB26&lt;=GL14,GD26&gt;GM14),GM14-GL14,IF(GD26&lt;=GM14,0,IF(AND(GB26&gt;GL14,GD26&gt;GM14),GM14-GB26,0))),0)),0)</f>
        <v>　</v>
      </c>
      <c r="GM26" s="857"/>
      <c r="GN26" s="858"/>
      <c r="GO26" s="856" t="str">
        <f>IFERROR(IF(OR(FW26="日",FW26="祝",FW26=0,GB26=0),"　",MAX(IF(GB26&gt;GO14,GD26-GB26,IF(GB26&lt;=GO14,GD26-GO14,0)),0)),0)</f>
        <v>　</v>
      </c>
      <c r="GP26" s="857"/>
      <c r="GQ26" s="858"/>
      <c r="GR26" s="972" t="str">
        <f>IFERROR(IF(OR(FW26="日",FW26="祝",FW26=0,FX26=""),"　",MAX(IF(AND(FX26&lt;=GR14,FZ26&gt;GS14),GS14-GR14,IF(AND(FX26&gt;GR14,FZ26&lt;=GS14),FZ26-FX26,IF(AND(FX26&lt;=GR14,FZ26&lt;=GS14),FZ26-GR14,IF(AND(FX26&gt;GR14,FZ26&gt;GS14),GS14-FX26,0)))),0)),0)</f>
        <v>　</v>
      </c>
      <c r="GS26" s="973"/>
      <c r="GT26" s="973"/>
      <c r="GU26" s="972" t="str">
        <f>IFERROR(IF(OR(FW26="日",FW26="祝",FW26=0,GB26=0),"　",MAX(IF(AND(GB26&gt;GX14,GD26&gt;GV14),0,IF(AND(GB26&lt;=GX14,GB26&gt;GU14,GD26&gt;GV14),GX14-GB26,IF(AND(GB26&lt;=GX14,GB26&lt;=GU14,GD26&gt;GV14),GX14-GU14,IF(AND(GB26&gt;GU14,GD26&lt;=GV14),GD26-GB26,IF(AND(GB26&lt;=GU14,GD26&lt;=GV14),GD26-GU14,0))))),0)),0)</f>
        <v>　</v>
      </c>
      <c r="GV26" s="972"/>
      <c r="GW26" s="972"/>
      <c r="GX26" s="972" t="str">
        <f>IFERROR(IF(OR(FW26="日",FW26="祝",FW26=0,GB26=0),"　",MAX(IF(AND(GB26&lt;=GX14,GD26&gt;GY14),GY14-GX14,IF(GD26&lt;=GY14,0,IF(AND(GB26&gt;GX14,GD26&gt;GY14),GY14-GB26,0))),0)),0)</f>
        <v>　</v>
      </c>
      <c r="GY26" s="973"/>
      <c r="GZ26" s="973"/>
      <c r="HA26" s="972" t="str">
        <f t="shared" si="3"/>
        <v>　</v>
      </c>
      <c r="HB26" s="973"/>
      <c r="HC26" s="973"/>
      <c r="HD26" s="954" t="str">
        <f>IF(HG26="×",TIME(0,0,0),IF(HQ4="非常勤",GF26,GR26))</f>
        <v>　</v>
      </c>
      <c r="HE26" s="885"/>
      <c r="HF26" s="885"/>
      <c r="HG26" s="352"/>
      <c r="HH26" s="954" t="str">
        <f>IF(HK26="×",TIME(0,0,0),IF(HQ4="非常勤",GI26,GU26))</f>
        <v>　</v>
      </c>
      <c r="HI26" s="885"/>
      <c r="HJ26" s="885"/>
      <c r="HK26" s="352"/>
      <c r="HL26" s="954" t="str">
        <f>IF(HO26="×",TIME(0,0,0),IF(HQ4="非常勤",GL26,GX26))</f>
        <v>　</v>
      </c>
      <c r="HM26" s="885"/>
      <c r="HN26" s="885"/>
      <c r="HO26" s="352"/>
      <c r="HP26" s="954" t="str">
        <f>IF(HS26="×",TIME(0,0,0),IF(HQ4="非常勤",GO26,HA26))</f>
        <v>　</v>
      </c>
      <c r="HQ26" s="885"/>
      <c r="HR26" s="955"/>
      <c r="HS26" s="352"/>
      <c r="HT26" s="956"/>
      <c r="HU26" s="956"/>
      <c r="HV26" s="862"/>
      <c r="HW26" s="864"/>
      <c r="HX26" s="863"/>
      <c r="HY26" s="865"/>
      <c r="HZ26" s="866"/>
      <c r="IA26" s="866"/>
      <c r="IB26" s="867"/>
      <c r="IC26" s="377">
        <f>'別表_個別勤務状況（1～20）'!$A$26</f>
        <v>12</v>
      </c>
      <c r="ID26" s="378" t="str">
        <f>'別表_個別勤務状況（1～20）'!$B$26</f>
        <v>日</v>
      </c>
      <c r="IE26" s="797"/>
      <c r="IF26" s="797"/>
      <c r="IG26" s="797"/>
      <c r="IH26" s="797"/>
      <c r="II26" s="797"/>
      <c r="IJ26" s="797"/>
      <c r="IK26" s="797"/>
      <c r="IL26" s="797"/>
      <c r="IM26" s="856" t="str">
        <f>IFERROR(IF(OR(ID26="日",ID26="祝",ID26=0,IE26=""),"　",MAX(IF(AND(IE26&lt;=IM14,IG26&gt;IN14),IN14-IM14,IF(AND(IE26&gt;IM14,IG26&lt;=IN14),IG26-IE26,IF(AND(IE26&lt;=IM14,IG26&lt;=IN14),IG26-IM14,IF(AND(IE26&gt;IM14,IG26&gt;IN14),IN14-IE26,0)))),0)),0)</f>
        <v>　</v>
      </c>
      <c r="IN26" s="857"/>
      <c r="IO26" s="858"/>
      <c r="IP26" s="856" t="str">
        <f>IFERROR(IF(OR(ID26="日",ID26="祝",ID26=0,II26=""),"　",MAX(IF(AND(II26&gt;IS14,IK26&gt;IQ14),0,IF(AND(II26&lt;=IS14,II26&gt;IP14,IK26&gt;IQ14),IS14-II26,IF(AND(II26&lt;=IS14,II26&lt;=IP14,IK26&gt;IQ14),IS14-IP14,IF(AND(II26&gt;IP14,IK26&lt;=IQ14),IK26-II26,IF(AND(II26&lt;=IP14,IK26&lt;=IQ14),IK26-IP14,0))))),0)),0)</f>
        <v>　</v>
      </c>
      <c r="IQ26" s="857"/>
      <c r="IR26" s="858"/>
      <c r="IS26" s="856" t="str">
        <f>IFERROR(IF(OR(ID26="日",ID26="祝",ID26=0,II26=0),"　",MAX(IF(AND(II26&lt;=IS14,IK26&gt;IT14),IT14-IS14,IF(IK26&lt;=IT14,0,IF(AND(II26&gt;IS14,IK26&gt;IT14),IT14-II26,0))),0)),0)</f>
        <v>　</v>
      </c>
      <c r="IT26" s="857"/>
      <c r="IU26" s="858"/>
      <c r="IV26" s="856" t="str">
        <f>IFERROR(IF(OR(ID26="日",ID26="祝",ID26=0,II26=0),"　",MAX(IF(II26&gt;IV14,IK26-II26,IF(II26&lt;=IV14,IK26-IV14,0)),0)),0)</f>
        <v>　</v>
      </c>
      <c r="IW26" s="857"/>
      <c r="IX26" s="858"/>
      <c r="IY26" s="972" t="str">
        <f>IFERROR(IF(OR(ID26="日",ID26="祝",ID26=0,IE26=""),"　",MAX(IF(AND(IE26&lt;=IY14,IG26&gt;IZ14),IZ14-IY14,IF(AND(IE26&gt;IY14,IG26&lt;=IZ14),IG26-IE26,IF(AND(IE26&lt;=IY14,IG26&lt;=IZ14),IG26-IY14,IF(AND(IE26&gt;IY14,IG26&gt;IZ14),IZ14-IE26,0)))),0)),0)</f>
        <v>　</v>
      </c>
      <c r="IZ26" s="973"/>
      <c r="JA26" s="973"/>
      <c r="JB26" s="972" t="str">
        <f>IFERROR(IF(OR(ID26="日",ID26="祝",ID26=0,II26=0),"　",MAX(IF(AND(II26&gt;JE14,IK26&gt;JC14),0,IF(AND(II26&lt;=JE14,II26&gt;JB14,IK26&gt;JC14),JE14-II26,IF(AND(II26&lt;=JE14,II26&lt;=JB14,IK26&gt;JC14),JE14-JB14,IF(AND(II26&gt;JB14,IK26&lt;=JC14),IK26-II26,IF(AND(II26&lt;=JB14,IK26&lt;=JC14),IK26-JB14,0))))),0)),0)</f>
        <v>　</v>
      </c>
      <c r="JC26" s="972"/>
      <c r="JD26" s="972"/>
      <c r="JE26" s="972" t="str">
        <f>IFERROR(IF(OR(ID26="日",ID26="祝",ID26=0,II26=0),"　",MAX(IF(AND(II26&lt;=JE14,IK26&gt;JF14),JF14-JE14,IF(IK26&lt;=JF14,0,IF(AND(II26&gt;JE14,IK26&gt;JF14),JF14-II26,0))),0)),0)</f>
        <v>　</v>
      </c>
      <c r="JF26" s="973"/>
      <c r="JG26" s="973"/>
      <c r="JH26" s="972" t="str">
        <f t="shared" si="4"/>
        <v>　</v>
      </c>
      <c r="JI26" s="973"/>
      <c r="JJ26" s="973"/>
      <c r="JK26" s="954" t="str">
        <f>IF(JN26="×",TIME(0,0,0),IF(JX4="非常勤",IM26,IY26))</f>
        <v>　</v>
      </c>
      <c r="JL26" s="885"/>
      <c r="JM26" s="885"/>
      <c r="JN26" s="352"/>
      <c r="JO26" s="954" t="str">
        <f>IF(JR26="×",TIME(0,0,0),IF(JX4="非常勤",IP26,JB26))</f>
        <v>　</v>
      </c>
      <c r="JP26" s="885"/>
      <c r="JQ26" s="885"/>
      <c r="JR26" s="352"/>
      <c r="JS26" s="954" t="str">
        <f>IF(JV26="×",TIME(0,0,0),IF(JX4="非常勤",IS26,JE26))</f>
        <v>　</v>
      </c>
      <c r="JT26" s="885"/>
      <c r="JU26" s="885"/>
      <c r="JV26" s="352"/>
      <c r="JW26" s="954" t="str">
        <f>IF(JZ26="×",TIME(0,0,0),IF(JX4="非常勤",IV26,JH26))</f>
        <v>　</v>
      </c>
      <c r="JX26" s="885"/>
      <c r="JY26" s="955"/>
      <c r="JZ26" s="352"/>
      <c r="KA26" s="956"/>
      <c r="KB26" s="956"/>
      <c r="KC26" s="862"/>
      <c r="KD26" s="864"/>
      <c r="KE26" s="863"/>
      <c r="KF26" s="865"/>
      <c r="KG26" s="866"/>
      <c r="KH26" s="866"/>
      <c r="KI26" s="867"/>
      <c r="KJ26" s="377">
        <f>'[3]別表_個別勤務状況（1～20）'!$A$26</f>
        <v>12</v>
      </c>
      <c r="KK26" s="378" t="str">
        <f>'[3]別表_個別勤務状況（1～20）'!$B$26</f>
        <v>金</v>
      </c>
      <c r="KL26" s="854"/>
      <c r="KM26" s="855"/>
      <c r="KN26" s="854"/>
      <c r="KO26" s="855"/>
      <c r="KP26" s="854"/>
      <c r="KQ26" s="855"/>
      <c r="KR26" s="854"/>
      <c r="KS26" s="855"/>
      <c r="KT26" s="856" t="str">
        <f>IFERROR(IF(OR(KK26="日",KK26="祝",KK26=0,KL26=""),"　",MAX(IF(AND(KL26&lt;=KT14,KN26&gt;KU14),KU14-KT14,IF(AND(KL26&gt;KT14,KN26&lt;=KU14),KN26-KL26,IF(AND(KL26&lt;=KT14,KN26&lt;=KU14),KN26-KT14,IF(AND(KL26&gt;KT14,KN26&gt;KU14),KU14-KL26,0)))),0)),0)</f>
        <v>　</v>
      </c>
      <c r="KU26" s="857"/>
      <c r="KV26" s="858"/>
      <c r="KW26" s="856" t="str">
        <f>IFERROR(IF(OR(KK26="日",KK26="祝",KK26=0,KP26=""),"　",MAX(IF(AND(KP26&gt;KZ14,KR26&gt;KX14),0,IF(AND(KP26&lt;=KZ14,KP26&gt;KW14,KR26&gt;KX14),KZ14-KP26,IF(AND(KP26&lt;=KZ14,KP26&lt;=KW14,KR26&gt;KX14),KZ14-KW14,IF(AND(KP26&gt;KW14,KR26&lt;=KX14),KR26-KP26,IF(AND(KP26&lt;=KW14,KR26&lt;=KX14),KR26-KW14,0))))),0)),0)</f>
        <v>　</v>
      </c>
      <c r="KX26" s="857"/>
      <c r="KY26" s="858"/>
      <c r="KZ26" s="856" t="str">
        <f>IFERROR(IF(OR(KK26="日",KK26="祝",KK26=0,KP26=0),"　",MAX(IF(AND(KP26&lt;=KZ14,KR26&gt;LA14),LA14-KZ14,IF(KR26&lt;=LA14,0,IF(AND(KP26&gt;KZ14,KR26&gt;LA14),LA14-KP26,0))),0)),0)</f>
        <v>　</v>
      </c>
      <c r="LA26" s="857"/>
      <c r="LB26" s="858"/>
      <c r="LC26" s="856" t="str">
        <f>IFERROR(IF(OR(KK26="日",KK26="祝",KK26=0,KP26=0),"　",MAX(IF(KP26&gt;LC14,KR26-KP26,IF(KP26&lt;=LC14,KR26-LC14,0)),0)),0)</f>
        <v>　</v>
      </c>
      <c r="LD26" s="857"/>
      <c r="LE26" s="858"/>
      <c r="LF26" s="962" t="str">
        <f>IFERROR(IF(OR(KK26="日",KK26="祝",KK26=0,KL26=""),"　",MAX(IF(AND(KL26&lt;=LF14,KN26&gt;LG14),LG14-LF14,IF(AND(KL26&gt;LF14,KN26&lt;=LG14),KN26-KL26,IF(AND(KL26&lt;=LF14,KN26&lt;=LG14),KN26-LF14,IF(AND(KL26&gt;LF14,KN26&gt;LG14),LG14-KL26,0)))),0)),0)</f>
        <v>　</v>
      </c>
      <c r="LG26" s="963"/>
      <c r="LH26" s="964"/>
      <c r="LI26" s="962" t="str">
        <f>IFERROR(IF(OR(KK26="日",KK26="祝",KK26=0,KP26=0),"　",MAX(IF(AND(KP26&gt;LL14,KR26&gt;LJ14),0,IF(AND(KP26&lt;=LL14,KP26&gt;LI14,KR26&gt;LJ14),LL14-KP26,IF(AND(KP26&lt;=LL14,KP26&lt;=LI14,KR26&gt;LJ14),LL14-LI14,IF(AND(KP26&gt;LI14,KR26&lt;=LJ14),KR26-KP26,IF(AND(KP26&lt;=LI14,KR26&lt;=LJ14),KR26-LI14,0))))),0)),0)</f>
        <v>　</v>
      </c>
      <c r="LJ26" s="963"/>
      <c r="LK26" s="964"/>
      <c r="LL26" s="962" t="str">
        <f>IFERROR(IF(OR(KK26="日",KK26="祝",KK26=0,KP26=0),"　",MAX(IF(AND(KP26&lt;=LL14,KR26&gt;LM14),LM14-LL14,IF(KR26&lt;=LM14,0,IF(AND(KP26&gt;LL14,KR26&gt;LM14),LM14-KP26,0))),0)),0)</f>
        <v>　</v>
      </c>
      <c r="LM26" s="963"/>
      <c r="LN26" s="964"/>
      <c r="LO26" s="962" t="str">
        <f t="shared" si="5"/>
        <v>　</v>
      </c>
      <c r="LP26" s="963"/>
      <c r="LQ26" s="964"/>
      <c r="LR26" s="859" t="str">
        <f>IF(LU26="×",TIME(0,0,0),IF(ME4="非常勤",KT26,LF26))</f>
        <v>　</v>
      </c>
      <c r="LS26" s="860"/>
      <c r="LT26" s="861"/>
      <c r="LU26" s="352"/>
      <c r="LV26" s="859" t="str">
        <f>IF(LY26="×",TIME(0,0,0),IF(ME4="非常勤",KW26,LI26))</f>
        <v>　</v>
      </c>
      <c r="LW26" s="860"/>
      <c r="LX26" s="861"/>
      <c r="LY26" s="352"/>
      <c r="LZ26" s="859" t="str">
        <f>IF(MC26="×",TIME(0,0,0),IF(ME4="非常勤",KZ26,LL26))</f>
        <v>　</v>
      </c>
      <c r="MA26" s="860"/>
      <c r="MB26" s="861"/>
      <c r="MC26" s="352"/>
      <c r="MD26" s="859" t="str">
        <f>IF(MG26="×",TIME(0,0,0),IF(ME4="非常勤",LC26,LO26))</f>
        <v>　</v>
      </c>
      <c r="ME26" s="860"/>
      <c r="MF26" s="861"/>
      <c r="MG26" s="352"/>
      <c r="MH26" s="956"/>
      <c r="MI26" s="956"/>
      <c r="MJ26" s="862"/>
      <c r="MK26" s="864"/>
      <c r="ML26" s="863"/>
      <c r="MM26" s="865"/>
      <c r="MN26" s="866"/>
      <c r="MO26" s="866"/>
      <c r="MP26" s="867"/>
      <c r="MQ26" s="377">
        <f>'[3]別表_個別勤務状況（1～20）'!$A$26</f>
        <v>12</v>
      </c>
      <c r="MR26" s="378" t="str">
        <f>'[3]別表_個別勤務状況（1～20）'!$B$26</f>
        <v>金</v>
      </c>
      <c r="MS26" s="854"/>
      <c r="MT26" s="855"/>
      <c r="MU26" s="854"/>
      <c r="MV26" s="855"/>
      <c r="MW26" s="854"/>
      <c r="MX26" s="855"/>
      <c r="MY26" s="854"/>
      <c r="MZ26" s="855"/>
      <c r="NA26" s="856" t="str">
        <f>IFERROR(IF(OR(MR26="日",MR26="祝",MR26=0,MS26=""),"　",MAX(IF(AND(MS26&lt;=NA14,MU26&gt;NB14),NB14-NA14,IF(AND(MS26&gt;NA14,MU26&lt;=NB14),MU26-MS26,IF(AND(MS26&lt;=NA14,MU26&lt;=NB14),MU26-NA14,IF(AND(MS26&gt;NA14,MU26&gt;NB14),NB14-MS26,0)))),0)),0)</f>
        <v>　</v>
      </c>
      <c r="NB26" s="857"/>
      <c r="NC26" s="858"/>
      <c r="ND26" s="856" t="str">
        <f>IFERROR(IF(OR(MR26="日",MR26="祝",MR26=0,MW26=""),"　",MAX(IF(AND(MW26&gt;NG14,MY26&gt;NE14),0,IF(AND(MW26&lt;=NG14,MW26&gt;ND14,MY26&gt;NE14),NG14-MW26,IF(AND(MW26&lt;=NG14,MW26&lt;=ND14,MY26&gt;NE14),NG14-ND14,IF(AND(MW26&gt;ND14,MY26&lt;=NE14),MY26-MW26,IF(AND(MW26&lt;=ND14,MY26&lt;=NE14),MY26-ND14,0))))),0)),0)</f>
        <v>　</v>
      </c>
      <c r="NE26" s="857"/>
      <c r="NF26" s="858"/>
      <c r="NG26" s="856" t="str">
        <f>IFERROR(IF(OR(MR26="日",MR26="祝",MR26=0,MW26=0),"　",MAX(IF(AND(MW26&lt;=NG14,MY26&gt;NH14),NH14-NG14,IF(MY26&lt;=NH14,0,IF(AND(MW26&gt;NG14,MY26&gt;NH14),NH14-MW26,0))),0)),0)</f>
        <v>　</v>
      </c>
      <c r="NH26" s="857"/>
      <c r="NI26" s="858"/>
      <c r="NJ26" s="856" t="str">
        <f>IFERROR(IF(OR(MR26="日",MR26="祝",MR26=0,MW26=0),"　",MAX(IF(MW26&gt;NJ14,MY26-MW26,IF(MW26&lt;=NJ14,MY26-NJ14,0)),0)),0)</f>
        <v>　</v>
      </c>
      <c r="NK26" s="857"/>
      <c r="NL26" s="858"/>
      <c r="NM26" s="962" t="str">
        <f>IFERROR(IF(OR(MR26="日",MR26="祝",MR26=0,MS26=""),"　",MAX(IF(AND(MS26&lt;=NM14,MU26&gt;NN14),NN14-NM14,IF(AND(MS26&gt;NM14,MU26&lt;=NN14),MU26-MS26,IF(AND(MS26&lt;=NM14,MU26&lt;=NN14),MU26-NM14,IF(AND(MS26&gt;NM14,MU26&gt;NN14),NN14-MS26,0)))),0)),0)</f>
        <v>　</v>
      </c>
      <c r="NN26" s="963"/>
      <c r="NO26" s="964"/>
      <c r="NP26" s="962" t="str">
        <f>IFERROR(IF(OR(MR26="日",MR26="祝",MR26=0,MW26=0),"　",MAX(IF(AND(MW26&gt;NS14,MY26&gt;NQ14),0,IF(AND(MW26&lt;=NS14,MW26&gt;NP14,MY26&gt;NQ14),NS14-MW26,IF(AND(MW26&lt;=NS14,MW26&lt;=NP14,MY26&gt;NQ14),NS14-NP14,IF(AND(MW26&gt;NP14,MY26&lt;=NQ14),MY26-MW26,IF(AND(MW26&lt;=NP14,MY26&lt;=NQ14),MY26-NP14,0))))),0)),0)</f>
        <v>　</v>
      </c>
      <c r="NQ26" s="963"/>
      <c r="NR26" s="964"/>
      <c r="NS26" s="962" t="str">
        <f>IFERROR(IF(OR(MR26="日",MR26="祝",MR26=0,MW26=0),"　",MAX(IF(AND(MW26&lt;=NS14,MY26&gt;NT14),NT14-NS14,IF(MY26&lt;=NT14,0,IF(AND(MW26&gt;NS14,MY26&gt;NT14),NT14-MW26,0))),0)),0)</f>
        <v>　</v>
      </c>
      <c r="NT26" s="963"/>
      <c r="NU26" s="964"/>
      <c r="NV26" s="962" t="str">
        <f t="shared" si="6"/>
        <v>　</v>
      </c>
      <c r="NW26" s="963"/>
      <c r="NX26" s="964"/>
      <c r="NY26" s="859" t="str">
        <f>IF(OB26="×",TIME(0,0,0),IF(OL4="非常勤",NA26,NM26))</f>
        <v>　</v>
      </c>
      <c r="NZ26" s="860"/>
      <c r="OA26" s="861"/>
      <c r="OB26" s="352"/>
      <c r="OC26" s="859" t="str">
        <f>IF(OF26="×",TIME(0,0,0),IF(OL4="非常勤",ND26,NP26))</f>
        <v>　</v>
      </c>
      <c r="OD26" s="860"/>
      <c r="OE26" s="861"/>
      <c r="OF26" s="352"/>
      <c r="OG26" s="859" t="str">
        <f>IF(OJ26="×",TIME(0,0,0),IF(OL4="非常勤",NG26,NS26))</f>
        <v>　</v>
      </c>
      <c r="OH26" s="860"/>
      <c r="OI26" s="861"/>
      <c r="OJ26" s="352"/>
      <c r="OK26" s="859" t="str">
        <f>IF(ON26="×",TIME(0,0,0),IF(OL4="非常勤",NJ26,NV26))</f>
        <v>　</v>
      </c>
      <c r="OL26" s="860"/>
      <c r="OM26" s="861"/>
      <c r="ON26" s="352"/>
      <c r="OO26" s="956"/>
      <c r="OP26" s="956"/>
      <c r="OQ26" s="862"/>
      <c r="OR26" s="864"/>
      <c r="OS26" s="863"/>
      <c r="OT26" s="865"/>
      <c r="OU26" s="866"/>
      <c r="OV26" s="866"/>
      <c r="OW26" s="867"/>
      <c r="OX26" s="377">
        <f>'[3]別表_個別勤務状況（1～20）'!$A$26</f>
        <v>12</v>
      </c>
      <c r="OY26" s="378" t="str">
        <f>'[3]別表_個別勤務状況（1～20）'!$B$26</f>
        <v>金</v>
      </c>
      <c r="OZ26" s="854"/>
      <c r="PA26" s="855"/>
      <c r="PB26" s="854"/>
      <c r="PC26" s="855"/>
      <c r="PD26" s="854"/>
      <c r="PE26" s="855"/>
      <c r="PF26" s="854"/>
      <c r="PG26" s="855"/>
      <c r="PH26" s="856" t="str">
        <f>IFERROR(IF(OR(OY26="日",OY26="祝",OY26=0,OZ26=""),"　",MAX(IF(AND(OZ26&lt;=PH14,PB26&gt;PI14),PI14-PH14,IF(AND(OZ26&gt;PH14,PB26&lt;=PI14),PB26-OZ26,IF(AND(OZ26&lt;=PH14,PB26&lt;=PI14),PB26-PH14,IF(AND(OZ26&gt;PH14,PB26&gt;PI14),PI14-OZ26,0)))),0)),0)</f>
        <v>　</v>
      </c>
      <c r="PI26" s="857"/>
      <c r="PJ26" s="858"/>
      <c r="PK26" s="856" t="str">
        <f>IFERROR(IF(OR(OY26="日",OY26="祝",OY26=0,PD26=""),"　",MAX(IF(AND(PD26&gt;PN14,PF26&gt;PL14),0,IF(AND(PD26&lt;=PN14,PD26&gt;PK14,PF26&gt;PL14),PN14-PD26,IF(AND(PD26&lt;=PN14,PD26&lt;=PK14,PF26&gt;PL14),PN14-PK14,IF(AND(PD26&gt;PK14,PF26&lt;=PL14),PF26-PD26,IF(AND(PD26&lt;=PK14,PF26&lt;=PL14),PF26-PK14,0))))),0)),0)</f>
        <v>　</v>
      </c>
      <c r="PL26" s="857"/>
      <c r="PM26" s="858"/>
      <c r="PN26" s="856" t="str">
        <f>IFERROR(IF(OR(OY26="日",OY26="祝",OY26=0,PD26=0),"　",MAX(IF(AND(PD26&lt;=PN14,PF26&gt;PO14),PO14-PN14,IF(PF26&lt;=PO14,0,IF(AND(PD26&gt;PN14,PF26&gt;PO14),PO14-PD26,0))),0)),0)</f>
        <v>　</v>
      </c>
      <c r="PO26" s="857"/>
      <c r="PP26" s="858"/>
      <c r="PQ26" s="856" t="str">
        <f>IFERROR(IF(OR(OY26="日",OY26="祝",OY26=0,PD26=0),"　",MAX(IF(PD26&gt;PQ14,PF26-PD26,IF(PD26&lt;=PQ14,PF26-PQ14,0)),0)),0)</f>
        <v>　</v>
      </c>
      <c r="PR26" s="857"/>
      <c r="PS26" s="858"/>
      <c r="PT26" s="962" t="str">
        <f>IFERROR(IF(OR(OY26="日",OY26="祝",OY26=0,OZ26=""),"　",MAX(IF(AND(OZ26&lt;=PT14,PB26&gt;PU14),PU14-PT14,IF(AND(OZ26&gt;PT14,PB26&lt;=PU14),PB26-OZ26,IF(AND(OZ26&lt;=PT14,PB26&lt;=PU14),PB26-PT14,IF(AND(OZ26&gt;PT14,PB26&gt;PU14),PU14-OZ26,0)))),0)),0)</f>
        <v>　</v>
      </c>
      <c r="PU26" s="963"/>
      <c r="PV26" s="964"/>
      <c r="PW26" s="962" t="str">
        <f>IFERROR(IF(OR(OY26="日",OY26="祝",OY26=0,PD26=0),"　",MAX(IF(AND(PD26&gt;PZ14,PF26&gt;PX14),0,IF(AND(PD26&lt;=PZ14,PD26&gt;PW14,PF26&gt;PX14),PZ14-PD26,IF(AND(PD26&lt;=PZ14,PD26&lt;=PW14,PF26&gt;PX14),PZ14-PW14,IF(AND(PD26&gt;PW14,PF26&lt;=PX14),PF26-PD26,IF(AND(PD26&lt;=PW14,PF26&lt;=PX14),PF26-PW14,0))))),0)),0)</f>
        <v>　</v>
      </c>
      <c r="PX26" s="963"/>
      <c r="PY26" s="964"/>
      <c r="PZ26" s="962" t="str">
        <f>IFERROR(IF(OR(OY26="日",OY26="祝",OY26=0,PD26=0),"　",MAX(IF(AND(PD26&lt;=PZ14,PF26&gt;QA14),QA14-PZ14,IF(PF26&lt;=QA14,0,IF(AND(PD26&gt;PZ14,PF26&gt;QA14),QA14-PD26,0))),0)),0)</f>
        <v>　</v>
      </c>
      <c r="QA26" s="963"/>
      <c r="QB26" s="964"/>
      <c r="QC26" s="962" t="str">
        <f t="shared" si="7"/>
        <v>　</v>
      </c>
      <c r="QD26" s="963"/>
      <c r="QE26" s="964"/>
      <c r="QF26" s="859" t="str">
        <f>IF(QI26="×",TIME(0,0,0),IF(QS4="非常勤",PH26,PT26))</f>
        <v>　</v>
      </c>
      <c r="QG26" s="860"/>
      <c r="QH26" s="861"/>
      <c r="QI26" s="352"/>
      <c r="QJ26" s="859" t="str">
        <f>IF(QM26="×",TIME(0,0,0),IF(QS4="非常勤",PK26,PW26))</f>
        <v>　</v>
      </c>
      <c r="QK26" s="860"/>
      <c r="QL26" s="861"/>
      <c r="QM26" s="352"/>
      <c r="QN26" s="859" t="str">
        <f>IF(QQ26="×",TIME(0,0,0),IF(QS4="非常勤",PN26,PZ26))</f>
        <v>　</v>
      </c>
      <c r="QO26" s="860"/>
      <c r="QP26" s="861"/>
      <c r="QQ26" s="352"/>
      <c r="QR26" s="859" t="str">
        <f>IF(QU26="×",TIME(0,0,0),IF(QS4="非常勤",PQ26,QC26))</f>
        <v>　</v>
      </c>
      <c r="QS26" s="860"/>
      <c r="QT26" s="861"/>
      <c r="QU26" s="352"/>
      <c r="QV26" s="956"/>
      <c r="QW26" s="956"/>
      <c r="QX26" s="862"/>
      <c r="QY26" s="864"/>
      <c r="QZ26" s="863"/>
      <c r="RA26" s="865"/>
      <c r="RB26" s="866"/>
      <c r="RC26" s="866"/>
      <c r="RD26" s="867"/>
      <c r="RE26" s="377">
        <f>'[3]別表_個別勤務状況（1～20）'!$A$26</f>
        <v>12</v>
      </c>
      <c r="RF26" s="378" t="str">
        <f>'[3]別表_個別勤務状況（1～20）'!$B$26</f>
        <v>金</v>
      </c>
      <c r="RG26" s="854"/>
      <c r="RH26" s="855"/>
      <c r="RI26" s="854"/>
      <c r="RJ26" s="855"/>
      <c r="RK26" s="854"/>
      <c r="RL26" s="855"/>
      <c r="RM26" s="854"/>
      <c r="RN26" s="855"/>
      <c r="RO26" s="856" t="str">
        <f>IFERROR(IF(OR(RF26="日",RF26="祝",RF26=0,RG26=""),"　",MAX(IF(AND(RG26&lt;=RO14,RI26&gt;RP14),RP14-RO14,IF(AND(RG26&gt;RO14,RI26&lt;=RP14),RI26-RG26,IF(AND(RG26&lt;=RO14,RI26&lt;=RP14),RI26-RO14,IF(AND(RG26&gt;RO14,RI26&gt;RP14),RP14-RG26,0)))),0)),0)</f>
        <v>　</v>
      </c>
      <c r="RP26" s="857"/>
      <c r="RQ26" s="858"/>
      <c r="RR26" s="856" t="str">
        <f>IFERROR(IF(OR(RF26="日",RF26="祝",RF26=0,RK26=""),"　",MAX(IF(AND(RK26&gt;RU14,RM26&gt;RS14),0,IF(AND(RK26&lt;=RU14,RK26&gt;RR14,RM26&gt;RS14),RU14-RK26,IF(AND(RK26&lt;=RU14,RK26&lt;=RR14,RM26&gt;RS14),RU14-RR14,IF(AND(RK26&gt;RR14,RM26&lt;=RS14),RM26-RK26,IF(AND(RK26&lt;=RR14,RM26&lt;=RS14),RM26-RR14,0))))),0)),0)</f>
        <v>　</v>
      </c>
      <c r="RS26" s="857"/>
      <c r="RT26" s="858"/>
      <c r="RU26" s="856" t="str">
        <f>IFERROR(IF(OR(RF26="日",RF26="祝",RF26=0,RK26=0),"　",MAX(IF(AND(RK26&lt;=RU14,RM26&gt;RV14),RV14-RU14,IF(RM26&lt;=RV14,0,IF(AND(RK26&gt;RU14,RM26&gt;RV14),RV14-RK26,0))),0)),0)</f>
        <v>　</v>
      </c>
      <c r="RV26" s="857"/>
      <c r="RW26" s="858"/>
      <c r="RX26" s="856" t="str">
        <f>IFERROR(IF(OR(RF26="日",RF26="祝",RF26=0,RK26=0),"　",MAX(IF(RK26&gt;RX14,RM26-RK26,IF(RK26&lt;=RX14,RM26-RX14,0)),0)),0)</f>
        <v>　</v>
      </c>
      <c r="RY26" s="857"/>
      <c r="RZ26" s="858"/>
      <c r="SA26" s="962" t="str">
        <f>IFERROR(IF(OR(RF26="日",RF26="祝",RF26=0,RG26=""),"　",MAX(IF(AND(RG26&lt;=SA14,RI26&gt;SB14),SB14-SA14,IF(AND(RG26&gt;SA14,RI26&lt;=SB14),RI26-RG26,IF(AND(RG26&lt;=SA14,RI26&lt;=SB14),RI26-SA14,IF(AND(RG26&gt;SA14,RI26&gt;SB14),SB14-RG26,0)))),0)),0)</f>
        <v>　</v>
      </c>
      <c r="SB26" s="963"/>
      <c r="SC26" s="964"/>
      <c r="SD26" s="962" t="str">
        <f>IFERROR(IF(OR(RF26="日",RF26="祝",RF26=0,RK26=0),"　",MAX(IF(AND(RK26&gt;SG14,RM26&gt;SE14),0,IF(AND(RK26&lt;=SG14,RK26&gt;SD14,RM26&gt;SE14),SG14-RK26,IF(AND(RK26&lt;=SG14,RK26&lt;=SD14,RM26&gt;SE14),SG14-SD14,IF(AND(RK26&gt;SD14,RM26&lt;=SE14),RM26-RK26,IF(AND(RK26&lt;=SD14,RM26&lt;=SE14),RM26-SD14,0))))),0)),0)</f>
        <v>　</v>
      </c>
      <c r="SE26" s="963"/>
      <c r="SF26" s="964"/>
      <c r="SG26" s="962" t="str">
        <f>IFERROR(IF(OR(RF26="日",RF26="祝",RF26=0,RK26=0),"　",MAX(IF(AND(RK26&lt;=SG14,RM26&gt;SH14),SH14-SG14,IF(RM26&lt;=SH14,0,IF(AND(RK26&gt;SG14,RM26&gt;SH14),SH14-RK26,0))),0)),0)</f>
        <v>　</v>
      </c>
      <c r="SH26" s="963"/>
      <c r="SI26" s="964"/>
      <c r="SJ26" s="962" t="str">
        <f t="shared" si="8"/>
        <v>　</v>
      </c>
      <c r="SK26" s="963"/>
      <c r="SL26" s="964"/>
      <c r="SM26" s="859" t="str">
        <f>IF(SP26="×",TIME(0,0,0),IF(SZ4="非常勤",RO26,SA26))</f>
        <v>　</v>
      </c>
      <c r="SN26" s="860"/>
      <c r="SO26" s="861"/>
      <c r="SP26" s="352"/>
      <c r="SQ26" s="859" t="str">
        <f>IF(ST26="×",TIME(0,0,0),IF(SZ4="非常勤",RR26,SD26))</f>
        <v>　</v>
      </c>
      <c r="SR26" s="860"/>
      <c r="SS26" s="861"/>
      <c r="ST26" s="352"/>
      <c r="SU26" s="859" t="str">
        <f>IF(SX26="×",TIME(0,0,0),IF(SZ4="非常勤",RU26,SG26))</f>
        <v>　</v>
      </c>
      <c r="SV26" s="860"/>
      <c r="SW26" s="861"/>
      <c r="SX26" s="352"/>
      <c r="SY26" s="859" t="str">
        <f>IF(TB26="×",TIME(0,0,0),IF(SZ4="非常勤",RX26,SJ26))</f>
        <v>　</v>
      </c>
      <c r="SZ26" s="860"/>
      <c r="TA26" s="861"/>
      <c r="TB26" s="352"/>
      <c r="TC26" s="956"/>
      <c r="TD26" s="956"/>
      <c r="TE26" s="862"/>
      <c r="TF26" s="864"/>
      <c r="TG26" s="863"/>
      <c r="TH26" s="865"/>
      <c r="TI26" s="866"/>
      <c r="TJ26" s="866"/>
      <c r="TK26" s="867"/>
      <c r="TL26" s="377">
        <f>'[3]別表_個別勤務状況（1～20）'!$A$26</f>
        <v>12</v>
      </c>
      <c r="TM26" s="378" t="str">
        <f>'[3]別表_個別勤務状況（1～20）'!$B$26</f>
        <v>金</v>
      </c>
      <c r="TN26" s="854"/>
      <c r="TO26" s="855"/>
      <c r="TP26" s="854"/>
      <c r="TQ26" s="855"/>
      <c r="TR26" s="854"/>
      <c r="TS26" s="855"/>
      <c r="TT26" s="854"/>
      <c r="TU26" s="855"/>
      <c r="TV26" s="856" t="str">
        <f>IFERROR(IF(OR(TM26="日",TM26="祝",TM26=0,TN26=""),"　",MAX(IF(AND(TN26&lt;=TV14,TP26&gt;TW14),TW14-TV14,IF(AND(TN26&gt;TV14,TP26&lt;=TW14),TP26-TN26,IF(AND(TN26&lt;=TV14,TP26&lt;=TW14),TP26-TV14,IF(AND(TN26&gt;TV14,TP26&gt;TW14),TW14-TN26,0)))),0)),0)</f>
        <v>　</v>
      </c>
      <c r="TW26" s="857"/>
      <c r="TX26" s="858"/>
      <c r="TY26" s="856" t="str">
        <f>IFERROR(IF(OR(TM26="日",TM26="祝",TM26=0,TR26=""),"　",MAX(IF(AND(TR26&gt;UB14,TT26&gt;TZ14),0,IF(AND(TR26&lt;=UB14,TR26&gt;TY14,TT26&gt;TZ14),UB14-TR26,IF(AND(TR26&lt;=UB14,TR26&lt;=TY14,TT26&gt;TZ14),UB14-TY14,IF(AND(TR26&gt;TY14,TT26&lt;=TZ14),TT26-TR26,IF(AND(TR26&lt;=TY14,TT26&lt;=TZ14),TT26-TY14,0))))),0)),0)</f>
        <v>　</v>
      </c>
      <c r="TZ26" s="857"/>
      <c r="UA26" s="858"/>
      <c r="UB26" s="856" t="str">
        <f>IFERROR(IF(OR(TM26="日",TM26="祝",TM26=0,TR26=0),"　",MAX(IF(AND(TR26&lt;=UB14,TT26&gt;UC14),UC14-UB14,IF(TT26&lt;=UC14,0,IF(AND(TR26&gt;UB14,TT26&gt;UC14),UC14-TR26,0))),0)),0)</f>
        <v>　</v>
      </c>
      <c r="UC26" s="857"/>
      <c r="UD26" s="858"/>
      <c r="UE26" s="856" t="str">
        <f>IFERROR(IF(OR(TM26="日",TM26="祝",TM26=0,TR26=0),"　",MAX(IF(TR26&gt;UE14,TT26-TR26,IF(TR26&lt;=UE14,TT26-UE14,0)),0)),0)</f>
        <v>　</v>
      </c>
      <c r="UF26" s="857"/>
      <c r="UG26" s="858"/>
      <c r="UH26" s="962" t="str">
        <f>IFERROR(IF(OR(TM26="日",TM26="祝",TM26=0,TN26=""),"　",MAX(IF(AND(TN26&lt;=UH14,TP26&gt;UI14),UI14-UH14,IF(AND(TN26&gt;UH14,TP26&lt;=UI14),TP26-TN26,IF(AND(TN26&lt;=UH14,TP26&lt;=UI14),TP26-UH14,IF(AND(TN26&gt;UH14,TP26&gt;UI14),UI14-TN26,0)))),0)),0)</f>
        <v>　</v>
      </c>
      <c r="UI26" s="963"/>
      <c r="UJ26" s="964"/>
      <c r="UK26" s="962" t="str">
        <f>IFERROR(IF(OR(TM26="日",TM26="祝",TM26=0,TR26=0),"　",MAX(IF(AND(TR26&gt;UN14,TT26&gt;UL14),0,IF(AND(TR26&lt;=UN14,TR26&gt;UK14,TT26&gt;UL14),UN14-TR26,IF(AND(TR26&lt;=UN14,TR26&lt;=UK14,TT26&gt;UL14),UN14-UK14,IF(AND(TR26&gt;UK14,TT26&lt;=UL14),TT26-TR26,IF(AND(TR26&lt;=UK14,TT26&lt;=UL14),TT26-UK14,0))))),0)),0)</f>
        <v>　</v>
      </c>
      <c r="UL26" s="963"/>
      <c r="UM26" s="964"/>
      <c r="UN26" s="962" t="str">
        <f>IFERROR(IF(OR(TM26="日",TM26="祝",TM26=0,TR26=0),"　",MAX(IF(AND(TR26&lt;=UN14,TT26&gt;UO14),UO14-UN14,IF(TT26&lt;=UO14,0,IF(AND(TR26&gt;UN14,TT26&gt;UO14),UO14-TR26,0))),0)),0)</f>
        <v>　</v>
      </c>
      <c r="UO26" s="963"/>
      <c r="UP26" s="964"/>
      <c r="UQ26" s="962" t="str">
        <f t="shared" si="9"/>
        <v>　</v>
      </c>
      <c r="UR26" s="963"/>
      <c r="US26" s="964"/>
      <c r="UT26" s="859" t="str">
        <f>IF(UW26="×",TIME(0,0,0),IF(VG4="非常勤",TV26,UH26))</f>
        <v>　</v>
      </c>
      <c r="UU26" s="860"/>
      <c r="UV26" s="861"/>
      <c r="UW26" s="352"/>
      <c r="UX26" s="859" t="str">
        <f>IF(VA26="×",TIME(0,0,0),IF(VG4="非常勤",TY26,UK26))</f>
        <v>　</v>
      </c>
      <c r="UY26" s="860"/>
      <c r="UZ26" s="861"/>
      <c r="VA26" s="352"/>
      <c r="VB26" s="859" t="str">
        <f>IF(VE26="×",TIME(0,0,0),IF(VG4="非常勤",UB26,UN26))</f>
        <v>　</v>
      </c>
      <c r="VC26" s="860"/>
      <c r="VD26" s="861"/>
      <c r="VE26" s="352"/>
      <c r="VF26" s="859" t="str">
        <f>IF(VI26="×",TIME(0,0,0),IF(VG4="非常勤",UE26,UQ26))</f>
        <v>　</v>
      </c>
      <c r="VG26" s="860"/>
      <c r="VH26" s="861"/>
      <c r="VI26" s="352"/>
      <c r="VJ26" s="956"/>
      <c r="VK26" s="956"/>
      <c r="VL26" s="862"/>
      <c r="VM26" s="864"/>
      <c r="VN26" s="863"/>
      <c r="VO26" s="865"/>
      <c r="VP26" s="866"/>
      <c r="VQ26" s="866"/>
      <c r="VR26" s="867"/>
      <c r="VS26" s="377">
        <f>'[3]別表_個別勤務状況（1～20）'!$A$26</f>
        <v>12</v>
      </c>
      <c r="VT26" s="378" t="str">
        <f>'[3]別表_個別勤務状況（1～20）'!$B$26</f>
        <v>金</v>
      </c>
      <c r="VU26" s="854"/>
      <c r="VV26" s="855"/>
      <c r="VW26" s="854"/>
      <c r="VX26" s="855"/>
      <c r="VY26" s="854"/>
      <c r="VZ26" s="855"/>
      <c r="WA26" s="854"/>
      <c r="WB26" s="855"/>
      <c r="WC26" s="856" t="str">
        <f>IFERROR(IF(OR(VT26="日",VT26="祝",VT26=0,VU26=""),"　",MAX(IF(AND(VU26&lt;=WC14,VW26&gt;WD14),WD14-WC14,IF(AND(VU26&gt;WC14,VW26&lt;=WD14),VW26-VU26,IF(AND(VU26&lt;=WC14,VW26&lt;=WD14),VW26-WC14,IF(AND(VU26&gt;WC14,VW26&gt;WD14),WD14-VU26,0)))),0)),0)</f>
        <v>　</v>
      </c>
      <c r="WD26" s="857"/>
      <c r="WE26" s="858"/>
      <c r="WF26" s="856" t="str">
        <f>IFERROR(IF(OR(VT26="日",VT26="祝",VT26=0,VY26=""),"　",MAX(IF(AND(VY26&gt;WI14,WA26&gt;WG14),0,IF(AND(VY26&lt;=WI14,VY26&gt;WF14,WA26&gt;WG14),WI14-VY26,IF(AND(VY26&lt;=WI14,VY26&lt;=WF14,WA26&gt;WG14),WI14-WF14,IF(AND(VY26&gt;WF14,WA26&lt;=WG14),WA26-VY26,IF(AND(VY26&lt;=WF14,WA26&lt;=WG14),WA26-WF14,0))))),0)),0)</f>
        <v>　</v>
      </c>
      <c r="WG26" s="857"/>
      <c r="WH26" s="858"/>
      <c r="WI26" s="856" t="str">
        <f>IFERROR(IF(OR(VT26="日",VT26="祝",VT26=0,VY26=0),"　",MAX(IF(AND(VY26&lt;=WI14,WA26&gt;WJ14),WJ14-WI14,IF(WA26&lt;=WJ14,0,IF(AND(VY26&gt;WI14,WA26&gt;WJ14),WJ14-VY26,0))),0)),0)</f>
        <v>　</v>
      </c>
      <c r="WJ26" s="857"/>
      <c r="WK26" s="858"/>
      <c r="WL26" s="856" t="str">
        <f>IFERROR(IF(OR(VT26="日",VT26="祝",VT26=0,VY26=0),"　",MAX(IF(VY26&gt;WL14,WA26-VY26,IF(VY26&lt;=WL14,WA26-WL14,0)),0)),0)</f>
        <v>　</v>
      </c>
      <c r="WM26" s="857"/>
      <c r="WN26" s="858"/>
      <c r="WO26" s="962" t="str">
        <f>IFERROR(IF(OR(VT26="日",VT26="祝",VT26=0,VU26=""),"　",MAX(IF(AND(VU26&lt;=WO14,VW26&gt;WP14),WP14-WO14,IF(AND(VU26&gt;WO14,VW26&lt;=WP14),VW26-VU26,IF(AND(VU26&lt;=WO14,VW26&lt;=WP14),VW26-WO14,IF(AND(VU26&gt;WO14,VW26&gt;WP14),WP14-VU26,0)))),0)),0)</f>
        <v>　</v>
      </c>
      <c r="WP26" s="963"/>
      <c r="WQ26" s="964"/>
      <c r="WR26" s="962" t="str">
        <f>IFERROR(IF(OR(VT26="日",VT26="祝",VT26=0,VY26=0),"　",MAX(IF(AND(VY26&gt;WU14,WA26&gt;WS14),0,IF(AND(VY26&lt;=WU14,VY26&gt;WR14,WA26&gt;WS14),WU14-VY26,IF(AND(VY26&lt;=WU14,VY26&lt;=WR14,WA26&gt;WS14),WU14-WR14,IF(AND(VY26&gt;WR14,WA26&lt;=WS14),WA26-VY26,IF(AND(VY26&lt;=WR14,WA26&lt;=WS14),WA26-WR14,0))))),0)),0)</f>
        <v>　</v>
      </c>
      <c r="WS26" s="963"/>
      <c r="WT26" s="964"/>
      <c r="WU26" s="962" t="str">
        <f>IFERROR(IF(OR(VT26="日",VT26="祝",VT26=0,VY26=0),"　",MAX(IF(AND(VY26&lt;=WU14,WA26&gt;WV14),WV14-WU14,IF(WA26&lt;=WV14,0,IF(AND(VY26&gt;WU14,WA26&gt;WV14),WV14-VY26,0))),0)),0)</f>
        <v>　</v>
      </c>
      <c r="WV26" s="963"/>
      <c r="WW26" s="964"/>
      <c r="WX26" s="962" t="str">
        <f t="shared" si="10"/>
        <v>　</v>
      </c>
      <c r="WY26" s="963"/>
      <c r="WZ26" s="964"/>
      <c r="XA26" s="859" t="str">
        <f>IF(XD26="×",TIME(0,0,0),IF(XN4="非常勤",WC26,WO26))</f>
        <v>　</v>
      </c>
      <c r="XB26" s="860"/>
      <c r="XC26" s="861"/>
      <c r="XD26" s="352"/>
      <c r="XE26" s="859" t="str">
        <f>IF(XH26="×",TIME(0,0,0),IF(XN4="非常勤",WF26,WR26))</f>
        <v>　</v>
      </c>
      <c r="XF26" s="860"/>
      <c r="XG26" s="861"/>
      <c r="XH26" s="352"/>
      <c r="XI26" s="859" t="str">
        <f>IF(XL26="×",TIME(0,0,0),IF(XN4="非常勤",WI26,WU26))</f>
        <v>　</v>
      </c>
      <c r="XJ26" s="860"/>
      <c r="XK26" s="861"/>
      <c r="XL26" s="352"/>
      <c r="XM26" s="859" t="str">
        <f>IF(XP26="×",TIME(0,0,0),IF(XN4="非常勤",WL26,WX26))</f>
        <v>　</v>
      </c>
      <c r="XN26" s="860"/>
      <c r="XO26" s="861"/>
      <c r="XP26" s="352"/>
      <c r="XQ26" s="956"/>
      <c r="XR26" s="956"/>
      <c r="XS26" s="862"/>
      <c r="XT26" s="864"/>
      <c r="XU26" s="863"/>
      <c r="XV26" s="865"/>
      <c r="XW26" s="866"/>
      <c r="XX26" s="866"/>
      <c r="XY26" s="867"/>
      <c r="XZ26" s="377">
        <f>'[3]別表_個別勤務状況（1～20）'!$A$26</f>
        <v>12</v>
      </c>
      <c r="YA26" s="378" t="str">
        <f>'[3]別表_個別勤務状況（1～20）'!$B$26</f>
        <v>金</v>
      </c>
      <c r="YB26" s="854"/>
      <c r="YC26" s="855"/>
      <c r="YD26" s="854"/>
      <c r="YE26" s="855"/>
      <c r="YF26" s="854"/>
      <c r="YG26" s="855"/>
      <c r="YH26" s="854"/>
      <c r="YI26" s="855"/>
      <c r="YJ26" s="856" t="str">
        <f>IFERROR(IF(OR(YA26="日",YA26="祝",YA26=0,YB26=""),"　",MAX(IF(AND(YB26&lt;=YJ14,YD26&gt;YK14),YK14-YJ14,IF(AND(YB26&gt;YJ14,YD26&lt;=YK14),YD26-YB26,IF(AND(YB26&lt;=YJ14,YD26&lt;=YK14),YD26-YJ14,IF(AND(YB26&gt;YJ14,YD26&gt;YK14),YK14-YB26,0)))),0)),0)</f>
        <v>　</v>
      </c>
      <c r="YK26" s="857"/>
      <c r="YL26" s="858"/>
      <c r="YM26" s="856" t="str">
        <f>IFERROR(IF(OR(YA26="日",YA26="祝",YA26=0,YF26=""),"　",MAX(IF(AND(YF26&gt;YP14,YH26&gt;YN14),0,IF(AND(YF26&lt;=YP14,YF26&gt;YM14,YH26&gt;YN14),YP14-YF26,IF(AND(YF26&lt;=YP14,YF26&lt;=YM14,YH26&gt;YN14),YP14-YM14,IF(AND(YF26&gt;YM14,YH26&lt;=YN14),YH26-YF26,IF(AND(YF26&lt;=YM14,YH26&lt;=YN14),YH26-YM14,0))))),0)),0)</f>
        <v>　</v>
      </c>
      <c r="YN26" s="857"/>
      <c r="YO26" s="858"/>
      <c r="YP26" s="856" t="str">
        <f>IFERROR(IF(OR(YA26="日",YA26="祝",YA26=0,YF26=0),"　",MAX(IF(AND(YF26&lt;=YP14,YH26&gt;YQ14),YQ14-YP14,IF(YH26&lt;=YQ14,0,IF(AND(YF26&gt;YP14,YH26&gt;YQ14),YQ14-YF26,0))),0)),0)</f>
        <v>　</v>
      </c>
      <c r="YQ26" s="857"/>
      <c r="YR26" s="858"/>
      <c r="YS26" s="856" t="str">
        <f>IFERROR(IF(OR(YA26="日",YA26="祝",YA26=0,YF26=0),"　",MAX(IF(YF26&gt;YS14,YH26-YF26,IF(YF26&lt;=YS14,YH26-YS14,0)),0)),0)</f>
        <v>　</v>
      </c>
      <c r="YT26" s="857"/>
      <c r="YU26" s="858"/>
      <c r="YV26" s="962" t="str">
        <f>IFERROR(IF(OR(YA26="日",YA26="祝",YA26=0,YB26=""),"　",MAX(IF(AND(YB26&lt;=YV14,YD26&gt;YW14),YW14-YV14,IF(AND(YB26&gt;YV14,YD26&lt;=YW14),YD26-YB26,IF(AND(YB26&lt;=YV14,YD26&lt;=YW14),YD26-YV14,IF(AND(YB26&gt;YV14,YD26&gt;YW14),YW14-YB26,0)))),0)),0)</f>
        <v>　</v>
      </c>
      <c r="YW26" s="963"/>
      <c r="YX26" s="964"/>
      <c r="YY26" s="962" t="str">
        <f>IFERROR(IF(OR(YA26="日",YA26="祝",YA26=0,YF26=0),"　",MAX(IF(AND(YF26&gt;ZB14,YH26&gt;YZ14),0,IF(AND(YF26&lt;=ZB14,YF26&gt;YY14,YH26&gt;YZ14),ZB14-YF26,IF(AND(YF26&lt;=ZB14,YF26&lt;=YY14,YH26&gt;YZ14),ZB14-YY14,IF(AND(YF26&gt;YY14,YH26&lt;=YZ14),YH26-YF26,IF(AND(YF26&lt;=YY14,YH26&lt;=YZ14),YH26-YY14,0))))),0)),0)</f>
        <v>　</v>
      </c>
      <c r="YZ26" s="963"/>
      <c r="ZA26" s="964"/>
      <c r="ZB26" s="962" t="str">
        <f>IFERROR(IF(OR(YA26="日",YA26="祝",YA26=0,YF26=0),"　",MAX(IF(AND(YF26&lt;=ZB14,YH26&gt;ZC14),ZC14-ZB14,IF(YH26&lt;=ZC14,0,IF(AND(YF26&gt;ZB14,YH26&gt;ZC14),ZC14-YF26,0))),0)),0)</f>
        <v>　</v>
      </c>
      <c r="ZC26" s="963"/>
      <c r="ZD26" s="964"/>
      <c r="ZE26" s="962" t="str">
        <f t="shared" si="11"/>
        <v>　</v>
      </c>
      <c r="ZF26" s="963"/>
      <c r="ZG26" s="964"/>
      <c r="ZH26" s="859" t="str">
        <f>IF(ZK26="×",TIME(0,0,0),IF(ZU4="非常勤",YJ26,YV26))</f>
        <v>　</v>
      </c>
      <c r="ZI26" s="860"/>
      <c r="ZJ26" s="861"/>
      <c r="ZK26" s="352"/>
      <c r="ZL26" s="859" t="str">
        <f>IF(ZO26="×",TIME(0,0,0),IF(ZU4="非常勤",YM26,YY26))</f>
        <v>　</v>
      </c>
      <c r="ZM26" s="860"/>
      <c r="ZN26" s="861"/>
      <c r="ZO26" s="352"/>
      <c r="ZP26" s="859" t="str">
        <f>IF(ZS26="×",TIME(0,0,0),IF(ZU4="非常勤",YP26,ZB26))</f>
        <v>　</v>
      </c>
      <c r="ZQ26" s="860"/>
      <c r="ZR26" s="861"/>
      <c r="ZS26" s="352"/>
      <c r="ZT26" s="859" t="str">
        <f>IF(ZW26="×",TIME(0,0,0),IF(ZU4="非常勤",YS26,ZE26))</f>
        <v>　</v>
      </c>
      <c r="ZU26" s="860"/>
      <c r="ZV26" s="861"/>
      <c r="ZW26" s="352"/>
      <c r="ZX26" s="956"/>
      <c r="ZY26" s="956"/>
      <c r="ZZ26" s="862"/>
      <c r="AAA26" s="864"/>
      <c r="AAB26" s="863"/>
      <c r="AAC26" s="865"/>
      <c r="AAD26" s="866"/>
      <c r="AAE26" s="866"/>
      <c r="AAF26" s="867"/>
      <c r="AAG26" s="377">
        <f>'[3]別表_個別勤務状況（1～20）'!$A$26</f>
        <v>12</v>
      </c>
      <c r="AAH26" s="378" t="str">
        <f>'[3]別表_個別勤務状況（1～20）'!$B$26</f>
        <v>金</v>
      </c>
      <c r="AAI26" s="854"/>
      <c r="AAJ26" s="855"/>
      <c r="AAK26" s="854"/>
      <c r="AAL26" s="855"/>
      <c r="AAM26" s="854"/>
      <c r="AAN26" s="855"/>
      <c r="AAO26" s="854"/>
      <c r="AAP26" s="855"/>
      <c r="AAQ26" s="856" t="str">
        <f>IFERROR(IF(OR(AAH26="日",AAH26="祝",AAH26=0,AAI26=""),"　",MAX(IF(AND(AAI26&lt;=AAQ14,AAK26&gt;AAR14),AAR14-AAQ14,IF(AND(AAI26&gt;AAQ14,AAK26&lt;=AAR14),AAK26-AAI26,IF(AND(AAI26&lt;=AAQ14,AAK26&lt;=AAR14),AAK26-AAQ14,IF(AND(AAI26&gt;AAQ14,AAK26&gt;AAR14),AAR14-AAI26,0)))),0)),0)</f>
        <v>　</v>
      </c>
      <c r="AAR26" s="857"/>
      <c r="AAS26" s="858"/>
      <c r="AAT26" s="856" t="str">
        <f>IFERROR(IF(OR(AAH26="日",AAH26="祝",AAH26=0,AAM26=""),"　",MAX(IF(AND(AAM26&gt;AAW14,AAO26&gt;AAU14),0,IF(AND(AAM26&lt;=AAW14,AAM26&gt;AAT14,AAO26&gt;AAU14),AAW14-AAM26,IF(AND(AAM26&lt;=AAW14,AAM26&lt;=AAT14,AAO26&gt;AAU14),AAW14-AAT14,IF(AND(AAM26&gt;AAT14,AAO26&lt;=AAU14),AAO26-AAM26,IF(AND(AAM26&lt;=AAT14,AAO26&lt;=AAU14),AAO26-AAT14,0))))),0)),0)</f>
        <v>　</v>
      </c>
      <c r="AAU26" s="857"/>
      <c r="AAV26" s="858"/>
      <c r="AAW26" s="856" t="str">
        <f>IFERROR(IF(OR(AAH26="日",AAH26="祝",AAH26=0,AAM26=0),"　",MAX(IF(AND(AAM26&lt;=AAW14,AAO26&gt;AAX14),AAX14-AAW14,IF(AAO26&lt;=AAX14,0,IF(AND(AAM26&gt;AAW14,AAO26&gt;AAX14),AAX14-AAM26,0))),0)),0)</f>
        <v>　</v>
      </c>
      <c r="AAX26" s="857"/>
      <c r="AAY26" s="858"/>
      <c r="AAZ26" s="856" t="str">
        <f>IFERROR(IF(OR(AAH26="日",AAH26="祝",AAH26=0,AAM26=0),"　",MAX(IF(AAM26&gt;AAZ14,AAO26-AAM26,IF(AAM26&lt;=AAZ14,AAO26-AAZ14,0)),0)),0)</f>
        <v>　</v>
      </c>
      <c r="ABA26" s="857"/>
      <c r="ABB26" s="858"/>
      <c r="ABC26" s="962" t="str">
        <f>IFERROR(IF(OR(AAH26="日",AAH26="祝",AAH26=0,AAI26=""),"　",MAX(IF(AND(AAI26&lt;=ABC14,AAK26&gt;ABD14),ABD14-ABC14,IF(AND(AAI26&gt;ABC14,AAK26&lt;=ABD14),AAK26-AAI26,IF(AND(AAI26&lt;=ABC14,AAK26&lt;=ABD14),AAK26-ABC14,IF(AND(AAI26&gt;ABC14,AAK26&gt;ABD14),ABD14-AAI26,0)))),0)),0)</f>
        <v>　</v>
      </c>
      <c r="ABD26" s="963"/>
      <c r="ABE26" s="964"/>
      <c r="ABF26" s="962" t="str">
        <f>IFERROR(IF(OR(AAH26="日",AAH26="祝",AAH26=0,AAM26=0),"　",MAX(IF(AND(AAM26&gt;ABI14,AAO26&gt;ABG14),0,IF(AND(AAM26&lt;=ABI14,AAM26&gt;ABF14,AAO26&gt;ABG14),ABI14-AAM26,IF(AND(AAM26&lt;=ABI14,AAM26&lt;=ABF14,AAO26&gt;ABG14),ABI14-ABF14,IF(AND(AAM26&gt;ABF14,AAO26&lt;=ABG14),AAO26-AAM26,IF(AND(AAM26&lt;=ABF14,AAO26&lt;=ABG14),AAO26-ABF14,0))))),0)),0)</f>
        <v>　</v>
      </c>
      <c r="ABG26" s="963"/>
      <c r="ABH26" s="964"/>
      <c r="ABI26" s="962" t="str">
        <f>IFERROR(IF(OR(AAH26="日",AAH26="祝",AAH26=0,AAM26=0),"　",MAX(IF(AND(AAM26&lt;=ABI14,AAO26&gt;ABJ14),ABJ14-ABI14,IF(AAO26&lt;=ABJ14,0,IF(AND(AAM26&gt;ABI14,AAO26&gt;ABJ14),ABJ14-AAM26,0))),0)),0)</f>
        <v>　</v>
      </c>
      <c r="ABJ26" s="963"/>
      <c r="ABK26" s="964"/>
      <c r="ABL26" s="962" t="str">
        <f t="shared" si="12"/>
        <v>　</v>
      </c>
      <c r="ABM26" s="963"/>
      <c r="ABN26" s="964"/>
      <c r="ABO26" s="859" t="str">
        <f>IF(ABR26="×",TIME(0,0,0),IF(ACB4="非常勤",AAQ26,ABC26))</f>
        <v>　</v>
      </c>
      <c r="ABP26" s="860"/>
      <c r="ABQ26" s="861"/>
      <c r="ABR26" s="352"/>
      <c r="ABS26" s="859" t="str">
        <f>IF(ABV26="×",TIME(0,0,0),IF(ACB4="非常勤",AAT26,ABF26))</f>
        <v>　</v>
      </c>
      <c r="ABT26" s="860"/>
      <c r="ABU26" s="861"/>
      <c r="ABV26" s="352"/>
      <c r="ABW26" s="859" t="str">
        <f>IF(ABZ26="×",TIME(0,0,0),IF(ACB4="非常勤",AAW26,ABI26))</f>
        <v>　</v>
      </c>
      <c r="ABX26" s="860"/>
      <c r="ABY26" s="861"/>
      <c r="ABZ26" s="352"/>
      <c r="ACA26" s="859" t="str">
        <f>IF(ACD26="×",TIME(0,0,0),IF(ACB4="非常勤",AAZ26,ABL26))</f>
        <v>　</v>
      </c>
      <c r="ACB26" s="860"/>
      <c r="ACC26" s="861"/>
      <c r="ACD26" s="352"/>
      <c r="ACE26" s="956"/>
      <c r="ACF26" s="956"/>
      <c r="ACG26" s="862"/>
      <c r="ACH26" s="864"/>
      <c r="ACI26" s="863"/>
      <c r="ACJ26" s="865"/>
      <c r="ACK26" s="866"/>
      <c r="ACL26" s="866"/>
      <c r="ACM26" s="867"/>
      <c r="ACN26" s="377">
        <f>'[3]別表_個別勤務状況（1～20）'!$A$26</f>
        <v>12</v>
      </c>
      <c r="ACO26" s="378" t="str">
        <f>'[3]別表_個別勤務状況（1～20）'!$B$26</f>
        <v>金</v>
      </c>
      <c r="ACP26" s="854"/>
      <c r="ACQ26" s="855"/>
      <c r="ACR26" s="854"/>
      <c r="ACS26" s="855"/>
      <c r="ACT26" s="854"/>
      <c r="ACU26" s="855"/>
      <c r="ACV26" s="854"/>
      <c r="ACW26" s="855"/>
      <c r="ACX26" s="856" t="str">
        <f>IFERROR(IF(OR(ACO26="日",ACO26="祝",ACO26=0,ACP26=""),"　",MAX(IF(AND(ACP26&lt;=ACX14,ACR26&gt;ACY14),ACY14-ACX14,IF(AND(ACP26&gt;ACX14,ACR26&lt;=ACY14),ACR26-ACP26,IF(AND(ACP26&lt;=ACX14,ACR26&lt;=ACY14),ACR26-ACX14,IF(AND(ACP26&gt;ACX14,ACR26&gt;ACY14),ACY14-ACP26,0)))),0)),0)</f>
        <v>　</v>
      </c>
      <c r="ACY26" s="857"/>
      <c r="ACZ26" s="858"/>
      <c r="ADA26" s="856" t="str">
        <f>IFERROR(IF(OR(ACO26="日",ACO26="祝",ACO26=0,ACT26=""),"　",MAX(IF(AND(ACT26&gt;ADD14,ACV26&gt;ADB14),0,IF(AND(ACT26&lt;=ADD14,ACT26&gt;ADA14,ACV26&gt;ADB14),ADD14-ACT26,IF(AND(ACT26&lt;=ADD14,ACT26&lt;=ADA14,ACV26&gt;ADB14),ADD14-ADA14,IF(AND(ACT26&gt;ADA14,ACV26&lt;=ADB14),ACV26-ACT26,IF(AND(ACT26&lt;=ADA14,ACV26&lt;=ADB14),ACV26-ADA14,0))))),0)),0)</f>
        <v>　</v>
      </c>
      <c r="ADB26" s="857"/>
      <c r="ADC26" s="858"/>
      <c r="ADD26" s="856" t="str">
        <f>IFERROR(IF(OR(ACO26="日",ACO26="祝",ACO26=0,ACT26=0),"　",MAX(IF(AND(ACT26&lt;=ADD14,ACV26&gt;ADE14),ADE14-ADD14,IF(ACV26&lt;=ADE14,0,IF(AND(ACT26&gt;ADD14,ACV26&gt;ADE14),ADE14-ACT26,0))),0)),0)</f>
        <v>　</v>
      </c>
      <c r="ADE26" s="857"/>
      <c r="ADF26" s="858"/>
      <c r="ADG26" s="856" t="str">
        <f>IFERROR(IF(OR(ACO26="日",ACO26="祝",ACO26=0,ACT26=0),"　",MAX(IF(ACT26&gt;ADG14,ACV26-ACT26,IF(ACT26&lt;=ADG14,ACV26-ADG14,0)),0)),0)</f>
        <v>　</v>
      </c>
      <c r="ADH26" s="857"/>
      <c r="ADI26" s="858"/>
      <c r="ADJ26" s="962" t="str">
        <f>IFERROR(IF(OR(ACO26="日",ACO26="祝",ACO26=0,ACP26=""),"　",MAX(IF(AND(ACP26&lt;=ADJ14,ACR26&gt;ADK14),ADK14-ADJ14,IF(AND(ACP26&gt;ADJ14,ACR26&lt;=ADK14),ACR26-ACP26,IF(AND(ACP26&lt;=ADJ14,ACR26&lt;=ADK14),ACR26-ADJ14,IF(AND(ACP26&gt;ADJ14,ACR26&gt;ADK14),ADK14-ACP26,0)))),0)),0)</f>
        <v>　</v>
      </c>
      <c r="ADK26" s="963"/>
      <c r="ADL26" s="964"/>
      <c r="ADM26" s="962" t="str">
        <f>IFERROR(IF(OR(ACO26="日",ACO26="祝",ACO26=0,ACT26=0),"　",MAX(IF(AND(ACT26&gt;ADP14,ACV26&gt;ADN14),0,IF(AND(ACT26&lt;=ADP14,ACT26&gt;ADM14,ACV26&gt;ADN14),ADP14-ACT26,IF(AND(ACT26&lt;=ADP14,ACT26&lt;=ADM14,ACV26&gt;ADN14),ADP14-ADM14,IF(AND(ACT26&gt;ADM14,ACV26&lt;=ADN14),ACV26-ACT26,IF(AND(ACT26&lt;=ADM14,ACV26&lt;=ADN14),ACV26-ADM14,0))))),0)),0)</f>
        <v>　</v>
      </c>
      <c r="ADN26" s="963"/>
      <c r="ADO26" s="964"/>
      <c r="ADP26" s="962" t="str">
        <f>IFERROR(IF(OR(ACO26="日",ACO26="祝",ACO26=0,ACT26=0),"　",MAX(IF(AND(ACT26&lt;=ADP14,ACV26&gt;ADQ14),ADQ14-ADP14,IF(ACV26&lt;=ADQ14,0,IF(AND(ACT26&gt;ADP14,ACV26&gt;ADQ14),ADQ14-ACT26,0))),0)),0)</f>
        <v>　</v>
      </c>
      <c r="ADQ26" s="963"/>
      <c r="ADR26" s="964"/>
      <c r="ADS26" s="962" t="str">
        <f t="shared" si="13"/>
        <v>　</v>
      </c>
      <c r="ADT26" s="963"/>
      <c r="ADU26" s="964"/>
      <c r="ADV26" s="859" t="str">
        <f>IF(ADY26="×",TIME(0,0,0),IF(AEI4="非常勤",ACX26,ADJ26))</f>
        <v>　</v>
      </c>
      <c r="ADW26" s="860"/>
      <c r="ADX26" s="861"/>
      <c r="ADY26" s="352"/>
      <c r="ADZ26" s="859" t="str">
        <f>IF(AEC26="×",TIME(0,0,0),IF(AEI4="非常勤",ADA26,ADM26))</f>
        <v>　</v>
      </c>
      <c r="AEA26" s="860"/>
      <c r="AEB26" s="861"/>
      <c r="AEC26" s="352"/>
      <c r="AED26" s="859" t="str">
        <f>IF(AEG26="×",TIME(0,0,0),IF(AEI4="非常勤",ADD26,ADP26))</f>
        <v>　</v>
      </c>
      <c r="AEE26" s="860"/>
      <c r="AEF26" s="861"/>
      <c r="AEG26" s="352"/>
      <c r="AEH26" s="859" t="str">
        <f>IF(AEK26="×",TIME(0,0,0),IF(AEI4="非常勤",ADG26,ADS26))</f>
        <v>　</v>
      </c>
      <c r="AEI26" s="860"/>
      <c r="AEJ26" s="861"/>
      <c r="AEK26" s="352"/>
      <c r="AEL26" s="956"/>
      <c r="AEM26" s="956"/>
      <c r="AEN26" s="862"/>
      <c r="AEO26" s="864"/>
      <c r="AEP26" s="863"/>
      <c r="AEQ26" s="865"/>
      <c r="AER26" s="866"/>
      <c r="AES26" s="866"/>
      <c r="AET26" s="867"/>
      <c r="AEU26" s="377">
        <f>'[3]別表_個別勤務状況（1～20）'!$A$26</f>
        <v>12</v>
      </c>
      <c r="AEV26" s="378" t="str">
        <f>'[3]別表_個別勤務状況（1～20）'!$B$26</f>
        <v>金</v>
      </c>
      <c r="AEW26" s="854"/>
      <c r="AEX26" s="855"/>
      <c r="AEY26" s="854"/>
      <c r="AEZ26" s="855"/>
      <c r="AFA26" s="854"/>
      <c r="AFB26" s="855"/>
      <c r="AFC26" s="854"/>
      <c r="AFD26" s="855"/>
      <c r="AFE26" s="856" t="str">
        <f>IFERROR(IF(OR(AEV26="日",AEV26="祝",AEV26=0,AEW26=""),"　",MAX(IF(AND(AEW26&lt;=AFE14,AEY26&gt;AFF14),AFF14-AFE14,IF(AND(AEW26&gt;AFE14,AEY26&lt;=AFF14),AEY26-AEW26,IF(AND(AEW26&lt;=AFE14,AEY26&lt;=AFF14),AEY26-AFE14,IF(AND(AEW26&gt;AFE14,AEY26&gt;AFF14),AFF14-AEW26,0)))),0)),0)</f>
        <v>　</v>
      </c>
      <c r="AFF26" s="857"/>
      <c r="AFG26" s="858"/>
      <c r="AFH26" s="856" t="str">
        <f>IFERROR(IF(OR(AEV26="日",AEV26="祝",AEV26=0,AFA26=""),"　",MAX(IF(AND(AFA26&gt;AFK14,AFC26&gt;AFI14),0,IF(AND(AFA26&lt;=AFK14,AFA26&gt;AFH14,AFC26&gt;AFI14),AFK14-AFA26,IF(AND(AFA26&lt;=AFK14,AFA26&lt;=AFH14,AFC26&gt;AFI14),AFK14-AFH14,IF(AND(AFA26&gt;AFH14,AFC26&lt;=AFI14),AFC26-AFA26,IF(AND(AFA26&lt;=AFH14,AFC26&lt;=AFI14),AFC26-AFH14,0))))),0)),0)</f>
        <v>　</v>
      </c>
      <c r="AFI26" s="857"/>
      <c r="AFJ26" s="858"/>
      <c r="AFK26" s="856" t="str">
        <f>IFERROR(IF(OR(AEV26="日",AEV26="祝",AEV26=0,AFA26=0),"　",MAX(IF(AND(AFA26&lt;=AFK14,AFC26&gt;AFL14),AFL14-AFK14,IF(AFC26&lt;=AFL14,0,IF(AND(AFA26&gt;AFK14,AFC26&gt;AFL14),AFL14-AFA26,0))),0)),0)</f>
        <v>　</v>
      </c>
      <c r="AFL26" s="857"/>
      <c r="AFM26" s="858"/>
      <c r="AFN26" s="856" t="str">
        <f>IFERROR(IF(OR(AEV26="日",AEV26="祝",AEV26=0,AFA26=0),"　",MAX(IF(AFA26&gt;AFN14,AFC26-AFA26,IF(AFA26&lt;=AFN14,AFC26-AFN14,0)),0)),0)</f>
        <v>　</v>
      </c>
      <c r="AFO26" s="857"/>
      <c r="AFP26" s="858"/>
      <c r="AFQ26" s="962" t="str">
        <f>IFERROR(IF(OR(AEV26="日",AEV26="祝",AEV26=0,AEW26=""),"　",MAX(IF(AND(AEW26&lt;=AFQ14,AEY26&gt;AFR14),AFR14-AFQ14,IF(AND(AEW26&gt;AFQ14,AEY26&lt;=AFR14),AEY26-AEW26,IF(AND(AEW26&lt;=AFQ14,AEY26&lt;=AFR14),AEY26-AFQ14,IF(AND(AEW26&gt;AFQ14,AEY26&gt;AFR14),AFR14-AEW26,0)))),0)),0)</f>
        <v>　</v>
      </c>
      <c r="AFR26" s="963"/>
      <c r="AFS26" s="964"/>
      <c r="AFT26" s="962" t="str">
        <f>IFERROR(IF(OR(AEV26="日",AEV26="祝",AEV26=0,AFA26=0),"　",MAX(IF(AND(AFA26&gt;AFW14,AFC26&gt;AFU14),0,IF(AND(AFA26&lt;=AFW14,AFA26&gt;AFT14,AFC26&gt;AFU14),AFW14-AFA26,IF(AND(AFA26&lt;=AFW14,AFA26&lt;=AFT14,AFC26&gt;AFU14),AFW14-AFT14,IF(AND(AFA26&gt;AFT14,AFC26&lt;=AFU14),AFC26-AFA26,IF(AND(AFA26&lt;=AFT14,AFC26&lt;=AFU14),AFC26-AFT14,0))))),0)),0)</f>
        <v>　</v>
      </c>
      <c r="AFU26" s="963"/>
      <c r="AFV26" s="964"/>
      <c r="AFW26" s="962" t="str">
        <f>IFERROR(IF(OR(AEV26="日",AEV26="祝",AEV26=0,AFA26=0),"　",MAX(IF(AND(AFA26&lt;=AFW14,AFC26&gt;AFX14),AFX14-AFW14,IF(AFC26&lt;=AFX14,0,IF(AND(AFA26&gt;AFW14,AFC26&gt;AFX14),AFX14-AFA26,0))),0)),0)</f>
        <v>　</v>
      </c>
      <c r="AFX26" s="963"/>
      <c r="AFY26" s="964"/>
      <c r="AFZ26" s="962" t="str">
        <f t="shared" si="14"/>
        <v>　</v>
      </c>
      <c r="AGA26" s="963"/>
      <c r="AGB26" s="964"/>
      <c r="AGC26" s="859" t="str">
        <f>IF(AGF26="×",TIME(0,0,0),IF(AGP4="非常勤",AFE26,AFQ26))</f>
        <v>　</v>
      </c>
      <c r="AGD26" s="860"/>
      <c r="AGE26" s="861"/>
      <c r="AGF26" s="352"/>
      <c r="AGG26" s="859" t="str">
        <f>IF(AGJ26="×",TIME(0,0,0),IF(AGP4="非常勤",AFH26,AFT26))</f>
        <v>　</v>
      </c>
      <c r="AGH26" s="860"/>
      <c r="AGI26" s="861"/>
      <c r="AGJ26" s="352"/>
      <c r="AGK26" s="859" t="str">
        <f>IF(AGN26="×",TIME(0,0,0),IF(AGP4="非常勤",AFK26,AFW26))</f>
        <v>　</v>
      </c>
      <c r="AGL26" s="860"/>
      <c r="AGM26" s="861"/>
      <c r="AGN26" s="352"/>
      <c r="AGO26" s="859" t="str">
        <f>IF(AGR26="×",TIME(0,0,0),IF(AGP4="非常勤",AFN26,AFZ26))</f>
        <v>　</v>
      </c>
      <c r="AGP26" s="860"/>
      <c r="AGQ26" s="861"/>
      <c r="AGR26" s="352"/>
      <c r="AGS26" s="956"/>
      <c r="AGT26" s="956"/>
      <c r="AGU26" s="862"/>
      <c r="AGV26" s="864"/>
      <c r="AGW26" s="863"/>
      <c r="AGX26" s="865"/>
      <c r="AGY26" s="866"/>
      <c r="AGZ26" s="866"/>
      <c r="AHA26" s="867"/>
      <c r="AHB26" s="377">
        <f>'[3]別表_個別勤務状況（1～20）'!$A$26</f>
        <v>12</v>
      </c>
      <c r="AHC26" s="378" t="str">
        <f>'[3]別表_個別勤務状況（1～20）'!$B$26</f>
        <v>金</v>
      </c>
      <c r="AHD26" s="854"/>
      <c r="AHE26" s="855"/>
      <c r="AHF26" s="854"/>
      <c r="AHG26" s="855"/>
      <c r="AHH26" s="854"/>
      <c r="AHI26" s="855"/>
      <c r="AHJ26" s="854"/>
      <c r="AHK26" s="855"/>
      <c r="AHL26" s="856" t="str">
        <f>IFERROR(IF(OR(AHC26="日",AHC26="祝",AHC26=0,AHD26=""),"　",MAX(IF(AND(AHD26&lt;=AHL14,AHF26&gt;AHM14),AHM14-AHL14,IF(AND(AHD26&gt;AHL14,AHF26&lt;=AHM14),AHF26-AHD26,IF(AND(AHD26&lt;=AHL14,AHF26&lt;=AHM14),AHF26-AHL14,IF(AND(AHD26&gt;AHL14,AHF26&gt;AHM14),AHM14-AHD26,0)))),0)),0)</f>
        <v>　</v>
      </c>
      <c r="AHM26" s="857"/>
      <c r="AHN26" s="858"/>
      <c r="AHO26" s="856" t="str">
        <f>IFERROR(IF(OR(AHC26="日",AHC26="祝",AHC26=0,AHH26=""),"　",MAX(IF(AND(AHH26&gt;AHR14,AHJ26&gt;AHP14),0,IF(AND(AHH26&lt;=AHR14,AHH26&gt;AHO14,AHJ26&gt;AHP14),AHR14-AHH26,IF(AND(AHH26&lt;=AHR14,AHH26&lt;=AHO14,AHJ26&gt;AHP14),AHR14-AHO14,IF(AND(AHH26&gt;AHO14,AHJ26&lt;=AHP14),AHJ26-AHH26,IF(AND(AHH26&lt;=AHO14,AHJ26&lt;=AHP14),AHJ26-AHO14,0))))),0)),0)</f>
        <v>　</v>
      </c>
      <c r="AHP26" s="857"/>
      <c r="AHQ26" s="858"/>
      <c r="AHR26" s="856" t="str">
        <f>IFERROR(IF(OR(AHC26="日",AHC26="祝",AHC26=0,AHH26=0),"　",MAX(IF(AND(AHH26&lt;=AHR14,AHJ26&gt;AHS14),AHS14-AHR14,IF(AHJ26&lt;=AHS14,0,IF(AND(AHH26&gt;AHR14,AHJ26&gt;AHS14),AHS14-AHH26,0))),0)),0)</f>
        <v>　</v>
      </c>
      <c r="AHS26" s="857"/>
      <c r="AHT26" s="858"/>
      <c r="AHU26" s="856" t="str">
        <f>IFERROR(IF(OR(AHC26="日",AHC26="祝",AHC26=0,AHH26=0),"　",MAX(IF(AHH26&gt;AHU14,AHJ26-AHH26,IF(AHH26&lt;=AHU14,AHJ26-AHU14,0)),0)),0)</f>
        <v>　</v>
      </c>
      <c r="AHV26" s="857"/>
      <c r="AHW26" s="858"/>
      <c r="AHX26" s="962" t="str">
        <f>IFERROR(IF(OR(AHC26="日",AHC26="祝",AHC26=0,AHD26=""),"　",MAX(IF(AND(AHD26&lt;=AHX14,AHF26&gt;AHY14),AHY14-AHX14,IF(AND(AHD26&gt;AHX14,AHF26&lt;=AHY14),AHF26-AHD26,IF(AND(AHD26&lt;=AHX14,AHF26&lt;=AHY14),AHF26-AHX14,IF(AND(AHD26&gt;AHX14,AHF26&gt;AHY14),AHY14-AHD26,0)))),0)),0)</f>
        <v>　</v>
      </c>
      <c r="AHY26" s="963"/>
      <c r="AHZ26" s="964"/>
      <c r="AIA26" s="962" t="str">
        <f>IFERROR(IF(OR(AHC26="日",AHC26="祝",AHC26=0,AHH26=0),"　",MAX(IF(AND(AHH26&gt;AID14,AHJ26&gt;AIB14),0,IF(AND(AHH26&lt;=AID14,AHH26&gt;AIA14,AHJ26&gt;AIB14),AID14-AHH26,IF(AND(AHH26&lt;=AID14,AHH26&lt;=AIA14,AHJ26&gt;AIB14),AID14-AIA14,IF(AND(AHH26&gt;AIA14,AHJ26&lt;=AIB14),AHJ26-AHH26,IF(AND(AHH26&lt;=AIA14,AHJ26&lt;=AIB14),AHJ26-AIA14,0))))),0)),0)</f>
        <v>　</v>
      </c>
      <c r="AIB26" s="963"/>
      <c r="AIC26" s="964"/>
      <c r="AID26" s="962" t="str">
        <f>IFERROR(IF(OR(AHC26="日",AHC26="祝",AHC26=0,AHH26=0),"　",MAX(IF(AND(AHH26&lt;=AID14,AHJ26&gt;AIE14),AIE14-AID14,IF(AHJ26&lt;=AIE14,0,IF(AND(AHH26&gt;AID14,AHJ26&gt;AIE14),AIE14-AHH26,0))),0)),0)</f>
        <v>　</v>
      </c>
      <c r="AIE26" s="963"/>
      <c r="AIF26" s="964"/>
      <c r="AIG26" s="962" t="str">
        <f t="shared" si="15"/>
        <v>　</v>
      </c>
      <c r="AIH26" s="963"/>
      <c r="AII26" s="964"/>
      <c r="AIJ26" s="859" t="str">
        <f>IF(AIM26="×",TIME(0,0,0),IF(AIW4="非常勤",AHL26,AHX26))</f>
        <v>　</v>
      </c>
      <c r="AIK26" s="860"/>
      <c r="AIL26" s="861"/>
      <c r="AIM26" s="352"/>
      <c r="AIN26" s="859" t="str">
        <f>IF(AIQ26="×",TIME(0,0,0),IF(AIW4="非常勤",AHO26,AIA26))</f>
        <v>　</v>
      </c>
      <c r="AIO26" s="860"/>
      <c r="AIP26" s="861"/>
      <c r="AIQ26" s="352"/>
      <c r="AIR26" s="859" t="str">
        <f>IF(AIU26="×",TIME(0,0,0),IF(AIW4="非常勤",AHR26,AID26))</f>
        <v>　</v>
      </c>
      <c r="AIS26" s="860"/>
      <c r="AIT26" s="861"/>
      <c r="AIU26" s="352"/>
      <c r="AIV26" s="859" t="str">
        <f>IF(AIY26="×",TIME(0,0,0),IF(AIW4="非常勤",AHU26,AIG26))</f>
        <v>　</v>
      </c>
      <c r="AIW26" s="860"/>
      <c r="AIX26" s="861"/>
      <c r="AIY26" s="352"/>
      <c r="AIZ26" s="956"/>
      <c r="AJA26" s="956"/>
      <c r="AJB26" s="862"/>
      <c r="AJC26" s="864"/>
      <c r="AJD26" s="863"/>
      <c r="AJE26" s="865"/>
      <c r="AJF26" s="866"/>
      <c r="AJG26" s="866"/>
      <c r="AJH26" s="867"/>
      <c r="AJI26" s="377">
        <f>'[3]別表_個別勤務状況（1～20）'!$A$26</f>
        <v>12</v>
      </c>
      <c r="AJJ26" s="378" t="str">
        <f>'[3]別表_個別勤務状況（1～20）'!$B$26</f>
        <v>金</v>
      </c>
      <c r="AJK26" s="854"/>
      <c r="AJL26" s="855"/>
      <c r="AJM26" s="854"/>
      <c r="AJN26" s="855"/>
      <c r="AJO26" s="854"/>
      <c r="AJP26" s="855"/>
      <c r="AJQ26" s="854"/>
      <c r="AJR26" s="855"/>
      <c r="AJS26" s="856" t="str">
        <f>IFERROR(IF(OR(AJJ26="日",AJJ26="祝",AJJ26=0,AJK26=""),"　",MAX(IF(AND(AJK26&lt;=AJS14,AJM26&gt;AJT14),AJT14-AJS14,IF(AND(AJK26&gt;AJS14,AJM26&lt;=AJT14),AJM26-AJK26,IF(AND(AJK26&lt;=AJS14,AJM26&lt;=AJT14),AJM26-AJS14,IF(AND(AJK26&gt;AJS14,AJM26&gt;AJT14),AJT14-AJK26,0)))),0)),0)</f>
        <v>　</v>
      </c>
      <c r="AJT26" s="857"/>
      <c r="AJU26" s="858"/>
      <c r="AJV26" s="856" t="str">
        <f>IFERROR(IF(OR(AJJ26="日",AJJ26="祝",AJJ26=0,AJO26=""),"　",MAX(IF(AND(AJO26&gt;AJY14,AJQ26&gt;AJW14),0,IF(AND(AJO26&lt;=AJY14,AJO26&gt;AJV14,AJQ26&gt;AJW14),AJY14-AJO26,IF(AND(AJO26&lt;=AJY14,AJO26&lt;=AJV14,AJQ26&gt;AJW14),AJY14-AJV14,IF(AND(AJO26&gt;AJV14,AJQ26&lt;=AJW14),AJQ26-AJO26,IF(AND(AJO26&lt;=AJV14,AJQ26&lt;=AJW14),AJQ26-AJV14,0))))),0)),0)</f>
        <v>　</v>
      </c>
      <c r="AJW26" s="857"/>
      <c r="AJX26" s="858"/>
      <c r="AJY26" s="856" t="str">
        <f>IFERROR(IF(OR(AJJ26="日",AJJ26="祝",AJJ26=0,AJO26=0),"　",MAX(IF(AND(AJO26&lt;=AJY14,AJQ26&gt;AJZ14),AJZ14-AJY14,IF(AJQ26&lt;=AJZ14,0,IF(AND(AJO26&gt;AJY14,AJQ26&gt;AJZ14),AJZ14-AJO26,0))),0)),0)</f>
        <v>　</v>
      </c>
      <c r="AJZ26" s="857"/>
      <c r="AKA26" s="858"/>
      <c r="AKB26" s="856" t="str">
        <f>IFERROR(IF(OR(AJJ26="日",AJJ26="祝",AJJ26=0,AJO26=0),"　",MAX(IF(AJO26&gt;AKB14,AJQ26-AJO26,IF(AJO26&lt;=AKB14,AJQ26-AKB14,0)),0)),0)</f>
        <v>　</v>
      </c>
      <c r="AKC26" s="857"/>
      <c r="AKD26" s="858"/>
      <c r="AKE26" s="962" t="str">
        <f>IFERROR(IF(OR(AJJ26="日",AJJ26="祝",AJJ26=0,AJK26=""),"　",MAX(IF(AND(AJK26&lt;=AKE14,AJM26&gt;AKF14),AKF14-AKE14,IF(AND(AJK26&gt;AKE14,AJM26&lt;=AKF14),AJM26-AJK26,IF(AND(AJK26&lt;=AKE14,AJM26&lt;=AKF14),AJM26-AKE14,IF(AND(AJK26&gt;AKE14,AJM26&gt;AKF14),AKF14-AJK26,0)))),0)),0)</f>
        <v>　</v>
      </c>
      <c r="AKF26" s="963"/>
      <c r="AKG26" s="964"/>
      <c r="AKH26" s="962" t="str">
        <f>IFERROR(IF(OR(AJJ26="日",AJJ26="祝",AJJ26=0,AJO26=0),"　",MAX(IF(AND(AJO26&gt;AKK14,AJQ26&gt;AKI14),0,IF(AND(AJO26&lt;=AKK14,AJO26&gt;AKH14,AJQ26&gt;AKI14),AKK14-AJO26,IF(AND(AJO26&lt;=AKK14,AJO26&lt;=AKH14,AJQ26&gt;AKI14),AKK14-AKH14,IF(AND(AJO26&gt;AKH14,AJQ26&lt;=AKI14),AJQ26-AJO26,IF(AND(AJO26&lt;=AKH14,AJQ26&lt;=AKI14),AJQ26-AKH14,0))))),0)),0)</f>
        <v>　</v>
      </c>
      <c r="AKI26" s="963"/>
      <c r="AKJ26" s="964"/>
      <c r="AKK26" s="962" t="str">
        <f>IFERROR(IF(OR(AJJ26="日",AJJ26="祝",AJJ26=0,AJO26=0),"　",MAX(IF(AND(AJO26&lt;=AKK14,AJQ26&gt;AKL14),AKL14-AKK14,IF(AJQ26&lt;=AKL14,0,IF(AND(AJO26&gt;AKK14,AJQ26&gt;AKL14),AKL14-AJO26,0))),0)),0)</f>
        <v>　</v>
      </c>
      <c r="AKL26" s="963"/>
      <c r="AKM26" s="964"/>
      <c r="AKN26" s="962" t="str">
        <f t="shared" si="16"/>
        <v>　</v>
      </c>
      <c r="AKO26" s="963"/>
      <c r="AKP26" s="964"/>
      <c r="AKQ26" s="859" t="str">
        <f>IF(AKT26="×",TIME(0,0,0),IF(ALD4="非常勤",AJS26,AKE26))</f>
        <v>　</v>
      </c>
      <c r="AKR26" s="860"/>
      <c r="AKS26" s="861"/>
      <c r="AKT26" s="352"/>
      <c r="AKU26" s="859" t="str">
        <f>IF(AKX26="×",TIME(0,0,0),IF(ALD4="非常勤",AJV26,AKH26))</f>
        <v>　</v>
      </c>
      <c r="AKV26" s="860"/>
      <c r="AKW26" s="861"/>
      <c r="AKX26" s="352"/>
      <c r="AKY26" s="859" t="str">
        <f>IF(ALB26="×",TIME(0,0,0),IF(ALD4="非常勤",AJY26,AKK26))</f>
        <v>　</v>
      </c>
      <c r="AKZ26" s="860"/>
      <c r="ALA26" s="861"/>
      <c r="ALB26" s="352"/>
      <c r="ALC26" s="859" t="str">
        <f>IF(ALF26="×",TIME(0,0,0),IF(ALD4="非常勤",AKB26,AKN26))</f>
        <v>　</v>
      </c>
      <c r="ALD26" s="860"/>
      <c r="ALE26" s="861"/>
      <c r="ALF26" s="352"/>
      <c r="ALG26" s="956"/>
      <c r="ALH26" s="956"/>
      <c r="ALI26" s="862"/>
      <c r="ALJ26" s="864"/>
      <c r="ALK26" s="863"/>
      <c r="ALL26" s="865"/>
      <c r="ALM26" s="866"/>
      <c r="ALN26" s="866"/>
      <c r="ALO26" s="867"/>
      <c r="ALP26" s="377">
        <f>'[3]別表_個別勤務状況（1～20）'!$A$26</f>
        <v>12</v>
      </c>
      <c r="ALQ26" s="378" t="str">
        <f>'[3]別表_個別勤務状況（1～20）'!$B$26</f>
        <v>金</v>
      </c>
      <c r="ALR26" s="854"/>
      <c r="ALS26" s="855"/>
      <c r="ALT26" s="854"/>
      <c r="ALU26" s="855"/>
      <c r="ALV26" s="854"/>
      <c r="ALW26" s="855"/>
      <c r="ALX26" s="854"/>
      <c r="ALY26" s="855"/>
      <c r="ALZ26" s="856" t="str">
        <f>IFERROR(IF(OR(ALQ26="日",ALQ26="祝",ALQ26=0,ALR26=""),"　",MAX(IF(AND(ALR26&lt;=ALZ14,ALT26&gt;AMA14),AMA14-ALZ14,IF(AND(ALR26&gt;ALZ14,ALT26&lt;=AMA14),ALT26-ALR26,IF(AND(ALR26&lt;=ALZ14,ALT26&lt;=AMA14),ALT26-ALZ14,IF(AND(ALR26&gt;ALZ14,ALT26&gt;AMA14),AMA14-ALR26,0)))),0)),0)</f>
        <v>　</v>
      </c>
      <c r="AMA26" s="857"/>
      <c r="AMB26" s="858"/>
      <c r="AMC26" s="856" t="str">
        <f>IFERROR(IF(OR(ALQ26="日",ALQ26="祝",ALQ26=0,ALV26=""),"　",MAX(IF(AND(ALV26&gt;AMF14,ALX26&gt;AMD14),0,IF(AND(ALV26&lt;=AMF14,ALV26&gt;AMC14,ALX26&gt;AMD14),AMF14-ALV26,IF(AND(ALV26&lt;=AMF14,ALV26&lt;=AMC14,ALX26&gt;AMD14),AMF14-AMC14,IF(AND(ALV26&gt;AMC14,ALX26&lt;=AMD14),ALX26-ALV26,IF(AND(ALV26&lt;=AMC14,ALX26&lt;=AMD14),ALX26-AMC14,0))))),0)),0)</f>
        <v>　</v>
      </c>
      <c r="AMD26" s="857"/>
      <c r="AME26" s="858"/>
      <c r="AMF26" s="856" t="str">
        <f>IFERROR(IF(OR(ALQ26="日",ALQ26="祝",ALQ26=0,ALV26=0),"　",MAX(IF(AND(ALV26&lt;=AMF14,ALX26&gt;AMG14),AMG14-AMF14,IF(ALX26&lt;=AMG14,0,IF(AND(ALV26&gt;AMF14,ALX26&gt;AMG14),AMG14-ALV26,0))),0)),0)</f>
        <v>　</v>
      </c>
      <c r="AMG26" s="857"/>
      <c r="AMH26" s="858"/>
      <c r="AMI26" s="856" t="str">
        <f>IFERROR(IF(OR(ALQ26="日",ALQ26="祝",ALQ26=0,ALV26=0),"　",MAX(IF(ALV26&gt;AMI14,ALX26-ALV26,IF(ALV26&lt;=AMI14,ALX26-AMI14,0)),0)),0)</f>
        <v>　</v>
      </c>
      <c r="AMJ26" s="857"/>
      <c r="AMK26" s="858"/>
      <c r="AML26" s="962" t="str">
        <f>IFERROR(IF(OR(ALQ26="日",ALQ26="祝",ALQ26=0,ALR26=""),"　",MAX(IF(AND(ALR26&lt;=AML14,ALT26&gt;AMM14),AMM14-AML14,IF(AND(ALR26&gt;AML14,ALT26&lt;=AMM14),ALT26-ALR26,IF(AND(ALR26&lt;=AML14,ALT26&lt;=AMM14),ALT26-AML14,IF(AND(ALR26&gt;AML14,ALT26&gt;AMM14),AMM14-ALR26,0)))),0)),0)</f>
        <v>　</v>
      </c>
      <c r="AMM26" s="963"/>
      <c r="AMN26" s="964"/>
      <c r="AMO26" s="962" t="str">
        <f>IFERROR(IF(OR(ALQ26="日",ALQ26="祝",ALQ26=0,ALV26=0),"　",MAX(IF(AND(ALV26&gt;AMR14,ALX26&gt;AMP14),0,IF(AND(ALV26&lt;=AMR14,ALV26&gt;AMO14,ALX26&gt;AMP14),AMR14-ALV26,IF(AND(ALV26&lt;=AMR14,ALV26&lt;=AMO14,ALX26&gt;AMP14),AMR14-AMO14,IF(AND(ALV26&gt;AMO14,ALX26&lt;=AMP14),ALX26-ALV26,IF(AND(ALV26&lt;=AMO14,ALX26&lt;=AMP14),ALX26-AMO14,0))))),0)),0)</f>
        <v>　</v>
      </c>
      <c r="AMP26" s="963"/>
      <c r="AMQ26" s="964"/>
      <c r="AMR26" s="962" t="str">
        <f>IFERROR(IF(OR(ALQ26="日",ALQ26="祝",ALQ26=0,ALV26=0),"　",MAX(IF(AND(ALV26&lt;=AMR14,ALX26&gt;AMS14),AMS14-AMR14,IF(ALX26&lt;=AMS14,0,IF(AND(ALV26&gt;AMR14,ALX26&gt;AMS14),AMS14-ALV26,0))),0)),0)</f>
        <v>　</v>
      </c>
      <c r="AMS26" s="963"/>
      <c r="AMT26" s="964"/>
      <c r="AMU26" s="962" t="str">
        <f t="shared" si="17"/>
        <v>　</v>
      </c>
      <c r="AMV26" s="963"/>
      <c r="AMW26" s="964"/>
      <c r="AMX26" s="859" t="str">
        <f>IF(ANA26="×",TIME(0,0,0),IF(ANK4="非常勤",ALZ26,AML26))</f>
        <v>　</v>
      </c>
      <c r="AMY26" s="860"/>
      <c r="AMZ26" s="861"/>
      <c r="ANA26" s="352"/>
      <c r="ANB26" s="859" t="str">
        <f>IF(ANE26="×",TIME(0,0,0),IF(ANK4="非常勤",AMC26,AMO26))</f>
        <v>　</v>
      </c>
      <c r="ANC26" s="860"/>
      <c r="AND26" s="861"/>
      <c r="ANE26" s="352"/>
      <c r="ANF26" s="859" t="str">
        <f>IF(ANI26="×",TIME(0,0,0),IF(ANK4="非常勤",AMF26,AMR26))</f>
        <v>　</v>
      </c>
      <c r="ANG26" s="860"/>
      <c r="ANH26" s="861"/>
      <c r="ANI26" s="352"/>
      <c r="ANJ26" s="859" t="str">
        <f>IF(ANM26="×",TIME(0,0,0),IF(ANK4="非常勤",AMI26,AMU26))</f>
        <v>　</v>
      </c>
      <c r="ANK26" s="860"/>
      <c r="ANL26" s="861"/>
      <c r="ANM26" s="352"/>
      <c r="ANN26" s="956"/>
      <c r="ANO26" s="956"/>
      <c r="ANP26" s="862"/>
      <c r="ANQ26" s="864"/>
      <c r="ANR26" s="863"/>
      <c r="ANS26" s="865"/>
      <c r="ANT26" s="866"/>
      <c r="ANU26" s="866"/>
      <c r="ANV26" s="867"/>
      <c r="ANW26" s="377">
        <f>'[3]別表_個別勤務状況（1～20）'!$A$26</f>
        <v>12</v>
      </c>
      <c r="ANX26" s="378" t="str">
        <f>'[3]別表_個別勤務状況（1～20）'!$B$26</f>
        <v>金</v>
      </c>
      <c r="ANY26" s="854"/>
      <c r="ANZ26" s="855"/>
      <c r="AOA26" s="854"/>
      <c r="AOB26" s="855"/>
      <c r="AOC26" s="854"/>
      <c r="AOD26" s="855"/>
      <c r="AOE26" s="854"/>
      <c r="AOF26" s="855"/>
      <c r="AOG26" s="856" t="str">
        <f>IFERROR(IF(OR(ANX26="日",ANX26="祝",ANX26=0,ANY26=""),"　",MAX(IF(AND(ANY26&lt;=AOG14,AOA26&gt;AOH14),AOH14-AOG14,IF(AND(ANY26&gt;AOG14,AOA26&lt;=AOH14),AOA26-ANY26,IF(AND(ANY26&lt;=AOG14,AOA26&lt;=AOH14),AOA26-AOG14,IF(AND(ANY26&gt;AOG14,AOA26&gt;AOH14),AOH14-ANY26,0)))),0)),0)</f>
        <v>　</v>
      </c>
      <c r="AOH26" s="857"/>
      <c r="AOI26" s="858"/>
      <c r="AOJ26" s="856" t="str">
        <f>IFERROR(IF(OR(ANX26="日",ANX26="祝",ANX26=0,AOC26=""),"　",MAX(IF(AND(AOC26&gt;AOM14,AOE26&gt;AOK14),0,IF(AND(AOC26&lt;=AOM14,AOC26&gt;AOJ14,AOE26&gt;AOK14),AOM14-AOC26,IF(AND(AOC26&lt;=AOM14,AOC26&lt;=AOJ14,AOE26&gt;AOK14),AOM14-AOJ14,IF(AND(AOC26&gt;AOJ14,AOE26&lt;=AOK14),AOE26-AOC26,IF(AND(AOC26&lt;=AOJ14,AOE26&lt;=AOK14),AOE26-AOJ14,0))))),0)),0)</f>
        <v>　</v>
      </c>
      <c r="AOK26" s="857"/>
      <c r="AOL26" s="858"/>
      <c r="AOM26" s="856" t="str">
        <f>IFERROR(IF(OR(ANX26="日",ANX26="祝",ANX26=0,AOC26=0),"　",MAX(IF(AND(AOC26&lt;=AOM14,AOE26&gt;AON14),AON14-AOM14,IF(AOE26&lt;=AON14,0,IF(AND(AOC26&gt;AOM14,AOE26&gt;AON14),AON14-AOC26,0))),0)),0)</f>
        <v>　</v>
      </c>
      <c r="AON26" s="857"/>
      <c r="AOO26" s="858"/>
      <c r="AOP26" s="856" t="str">
        <f>IFERROR(IF(OR(ANX26="日",ANX26="祝",ANX26=0,AOC26=0),"　",MAX(IF(AOC26&gt;AOP14,AOE26-AOC26,IF(AOC26&lt;=AOP14,AOE26-AOP14,0)),0)),0)</f>
        <v>　</v>
      </c>
      <c r="AOQ26" s="857"/>
      <c r="AOR26" s="858"/>
      <c r="AOS26" s="962" t="str">
        <f>IFERROR(IF(OR(ANX26="日",ANX26="祝",ANX26=0,ANY26=""),"　",MAX(IF(AND(ANY26&lt;=AOS14,AOA26&gt;AOT14),AOT14-AOS14,IF(AND(ANY26&gt;AOS14,AOA26&lt;=AOT14),AOA26-ANY26,IF(AND(ANY26&lt;=AOS14,AOA26&lt;=AOT14),AOA26-AOS14,IF(AND(ANY26&gt;AOS14,AOA26&gt;AOT14),AOT14-ANY26,0)))),0)),0)</f>
        <v>　</v>
      </c>
      <c r="AOT26" s="963"/>
      <c r="AOU26" s="964"/>
      <c r="AOV26" s="962" t="str">
        <f>IFERROR(IF(OR(ANX26="日",ANX26="祝",ANX26=0,AOC26=0),"　",MAX(IF(AND(AOC26&gt;AOY14,AOE26&gt;AOW14),0,IF(AND(AOC26&lt;=AOY14,AOC26&gt;AOV14,AOE26&gt;AOW14),AOY14-AOC26,IF(AND(AOC26&lt;=AOY14,AOC26&lt;=AOV14,AOE26&gt;AOW14),AOY14-AOV14,IF(AND(AOC26&gt;AOV14,AOE26&lt;=AOW14),AOE26-AOC26,IF(AND(AOC26&lt;=AOV14,AOE26&lt;=AOW14),AOE26-AOV14,0))))),0)),0)</f>
        <v>　</v>
      </c>
      <c r="AOW26" s="963"/>
      <c r="AOX26" s="964"/>
      <c r="AOY26" s="962" t="str">
        <f>IFERROR(IF(OR(ANX26="日",ANX26="祝",ANX26=0,AOC26=0),"　",MAX(IF(AND(AOC26&lt;=AOY14,AOE26&gt;AOZ14),AOZ14-AOY14,IF(AOE26&lt;=AOZ14,0,IF(AND(AOC26&gt;AOY14,AOE26&gt;AOZ14),AOZ14-AOC26,0))),0)),0)</f>
        <v>　</v>
      </c>
      <c r="AOZ26" s="963"/>
      <c r="APA26" s="964"/>
      <c r="APB26" s="962" t="str">
        <f t="shared" si="18"/>
        <v>　</v>
      </c>
      <c r="APC26" s="963"/>
      <c r="APD26" s="964"/>
      <c r="APE26" s="859" t="str">
        <f>IF(APH26="×",TIME(0,0,0),IF(APR4="非常勤",AOG26,AOS26))</f>
        <v>　</v>
      </c>
      <c r="APF26" s="860"/>
      <c r="APG26" s="861"/>
      <c r="APH26" s="352"/>
      <c r="API26" s="859" t="str">
        <f>IF(APL26="×",TIME(0,0,0),IF(APR4="非常勤",AOJ26,AOV26))</f>
        <v>　</v>
      </c>
      <c r="APJ26" s="860"/>
      <c r="APK26" s="861"/>
      <c r="APL26" s="352"/>
      <c r="APM26" s="859" t="str">
        <f>IF(APP26="×",TIME(0,0,0),IF(APR4="非常勤",AOM26,AOY26))</f>
        <v>　</v>
      </c>
      <c r="APN26" s="860"/>
      <c r="APO26" s="861"/>
      <c r="APP26" s="352"/>
      <c r="APQ26" s="859" t="str">
        <f>IF(APT26="×",TIME(0,0,0),IF(APR4="非常勤",AOP26,APB26))</f>
        <v>　</v>
      </c>
      <c r="APR26" s="860"/>
      <c r="APS26" s="861"/>
      <c r="APT26" s="352"/>
      <c r="APU26" s="956"/>
      <c r="APV26" s="956"/>
      <c r="APW26" s="862"/>
      <c r="APX26" s="864"/>
      <c r="APY26" s="863"/>
      <c r="APZ26" s="865"/>
      <c r="AQA26" s="866"/>
      <c r="AQB26" s="866"/>
      <c r="AQC26" s="867"/>
      <c r="AQD26" s="377">
        <f>'[3]別表_個別勤務状況（1～20）'!$A$26</f>
        <v>12</v>
      </c>
      <c r="AQE26" s="378" t="str">
        <f>'[3]別表_個別勤務状況（1～20）'!$B$26</f>
        <v>金</v>
      </c>
      <c r="AQF26" s="854"/>
      <c r="AQG26" s="855"/>
      <c r="AQH26" s="854"/>
      <c r="AQI26" s="855"/>
      <c r="AQJ26" s="854"/>
      <c r="AQK26" s="855"/>
      <c r="AQL26" s="854"/>
      <c r="AQM26" s="855"/>
      <c r="AQN26" s="856" t="str">
        <f>IFERROR(IF(OR(AQE26="日",AQE26="祝",AQE26=0,AQF26=""),"　",MAX(IF(AND(AQF26&lt;=AQN14,AQH26&gt;AQO14),AQO14-AQN14,IF(AND(AQF26&gt;AQN14,AQH26&lt;=AQO14),AQH26-AQF26,IF(AND(AQF26&lt;=AQN14,AQH26&lt;=AQO14),AQH26-AQN14,IF(AND(AQF26&gt;AQN14,AQH26&gt;AQO14),AQO14-AQF26,0)))),0)),0)</f>
        <v>　</v>
      </c>
      <c r="AQO26" s="857"/>
      <c r="AQP26" s="858"/>
      <c r="AQQ26" s="856" t="str">
        <f>IFERROR(IF(OR(AQE26="日",AQE26="祝",AQE26=0,AQJ26=""),"　",MAX(IF(AND(AQJ26&gt;AQT14,AQL26&gt;AQR14),0,IF(AND(AQJ26&lt;=AQT14,AQJ26&gt;AQQ14,AQL26&gt;AQR14),AQT14-AQJ26,IF(AND(AQJ26&lt;=AQT14,AQJ26&lt;=AQQ14,AQL26&gt;AQR14),AQT14-AQQ14,IF(AND(AQJ26&gt;AQQ14,AQL26&lt;=AQR14),AQL26-AQJ26,IF(AND(AQJ26&lt;=AQQ14,AQL26&lt;=AQR14),AQL26-AQQ14,0))))),0)),0)</f>
        <v>　</v>
      </c>
      <c r="AQR26" s="857"/>
      <c r="AQS26" s="858"/>
      <c r="AQT26" s="856" t="str">
        <f>IFERROR(IF(OR(AQE26="日",AQE26="祝",AQE26=0,AQJ26=0),"　",MAX(IF(AND(AQJ26&lt;=AQT14,AQL26&gt;AQU14),AQU14-AQT14,IF(AQL26&lt;=AQU14,0,IF(AND(AQJ26&gt;AQT14,AQL26&gt;AQU14),AQU14-AQJ26,0))),0)),0)</f>
        <v>　</v>
      </c>
      <c r="AQU26" s="857"/>
      <c r="AQV26" s="858"/>
      <c r="AQW26" s="856" t="str">
        <f>IFERROR(IF(OR(AQE26="日",AQE26="祝",AQE26=0,AQJ26=0),"　",MAX(IF(AQJ26&gt;AQW14,AQL26-AQJ26,IF(AQJ26&lt;=AQW14,AQL26-AQW14,0)),0)),0)</f>
        <v>　</v>
      </c>
      <c r="AQX26" s="857"/>
      <c r="AQY26" s="858"/>
      <c r="AQZ26" s="962" t="str">
        <f>IFERROR(IF(OR(AQE26="日",AQE26="祝",AQE26=0,AQF26=""),"　",MAX(IF(AND(AQF26&lt;=AQZ14,AQH26&gt;ARA14),ARA14-AQZ14,IF(AND(AQF26&gt;AQZ14,AQH26&lt;=ARA14),AQH26-AQF26,IF(AND(AQF26&lt;=AQZ14,AQH26&lt;=ARA14),AQH26-AQZ14,IF(AND(AQF26&gt;AQZ14,AQH26&gt;ARA14),ARA14-AQF26,0)))),0)),0)</f>
        <v>　</v>
      </c>
      <c r="ARA26" s="963"/>
      <c r="ARB26" s="964"/>
      <c r="ARC26" s="962" t="str">
        <f>IFERROR(IF(OR(AQE26="日",AQE26="祝",AQE26=0,AQJ26=0),"　",MAX(IF(AND(AQJ26&gt;ARF14,AQL26&gt;ARD14),0,IF(AND(AQJ26&lt;=ARF14,AQJ26&gt;ARC14,AQL26&gt;ARD14),ARF14-AQJ26,IF(AND(AQJ26&lt;=ARF14,AQJ26&lt;=ARC14,AQL26&gt;ARD14),ARF14-ARC14,IF(AND(AQJ26&gt;ARC14,AQL26&lt;=ARD14),AQL26-AQJ26,IF(AND(AQJ26&lt;=ARC14,AQL26&lt;=ARD14),AQL26-ARC14,0))))),0)),0)</f>
        <v>　</v>
      </c>
      <c r="ARD26" s="963"/>
      <c r="ARE26" s="964"/>
      <c r="ARF26" s="962" t="str">
        <f>IFERROR(IF(OR(AQE26="日",AQE26="祝",AQE26=0,AQJ26=0),"　",MAX(IF(AND(AQJ26&lt;=ARF14,AQL26&gt;ARG14),ARG14-ARF14,IF(AQL26&lt;=ARG14,0,IF(AND(AQJ26&gt;ARF14,AQL26&gt;ARG14),ARG14-AQJ26,0))),0)),0)</f>
        <v>　</v>
      </c>
      <c r="ARG26" s="963"/>
      <c r="ARH26" s="964"/>
      <c r="ARI26" s="962" t="str">
        <f t="shared" si="19"/>
        <v>　</v>
      </c>
      <c r="ARJ26" s="963"/>
      <c r="ARK26" s="964"/>
      <c r="ARL26" s="859" t="str">
        <f>IF(ARO26="×",TIME(0,0,0),IF(ARY4="非常勤",AQN26,AQZ26))</f>
        <v>　</v>
      </c>
      <c r="ARM26" s="860"/>
      <c r="ARN26" s="861"/>
      <c r="ARO26" s="352"/>
      <c r="ARP26" s="859" t="str">
        <f>IF(ARS26="×",TIME(0,0,0),IF(ARY4="非常勤",AQQ26,ARC26))</f>
        <v>　</v>
      </c>
      <c r="ARQ26" s="860"/>
      <c r="ARR26" s="861"/>
      <c r="ARS26" s="352"/>
      <c r="ART26" s="859" t="str">
        <f>IF(ARW26="×",TIME(0,0,0),IF(ARY4="非常勤",AQT26,ARF26))</f>
        <v>　</v>
      </c>
      <c r="ARU26" s="860"/>
      <c r="ARV26" s="861"/>
      <c r="ARW26" s="352"/>
      <c r="ARX26" s="859" t="str">
        <f>IF(ASA26="×",TIME(0,0,0),IF(ARY4="非常勤",AQW26,ARI26))</f>
        <v>　</v>
      </c>
      <c r="ARY26" s="860"/>
      <c r="ARZ26" s="861"/>
      <c r="ASA26" s="352"/>
      <c r="ASB26" s="956"/>
      <c r="ASC26" s="956"/>
      <c r="ASD26" s="862"/>
      <c r="ASE26" s="864"/>
      <c r="ASF26" s="863"/>
      <c r="ASG26" s="865"/>
      <c r="ASH26" s="866"/>
      <c r="ASI26" s="866"/>
      <c r="ASJ26" s="867"/>
    </row>
    <row r="27" spans="1:1180" ht="15" customHeight="1">
      <c r="A27" s="377">
        <f>'別表_個別勤務状況（1～20）'!$A$27</f>
        <v>13</v>
      </c>
      <c r="B27" s="378" t="str">
        <f>'別表_個別勤務状況（1～20）'!$B$27</f>
        <v>月</v>
      </c>
      <c r="C27" s="797"/>
      <c r="D27" s="797"/>
      <c r="E27" s="797"/>
      <c r="F27" s="797"/>
      <c r="G27" s="797"/>
      <c r="H27" s="797"/>
      <c r="I27" s="797"/>
      <c r="J27" s="797"/>
      <c r="K27" s="856" t="str">
        <f>IFERROR(IF(OR(B27="日",B27="祝",B27=0,C27=""),"　",MAX(IF(AND(C27&lt;=K14,E27&gt;L14),L14-K14,IF(AND(C27&gt;K14,E27&lt;=L14),E27-C27,IF(AND(C27&lt;=K14,E27&lt;=L14),E27-K14,IF(AND(C27&gt;K14,E27&gt;L14),L14-C27,0)))),0)),0)</f>
        <v>　</v>
      </c>
      <c r="L27" s="857"/>
      <c r="M27" s="858"/>
      <c r="N27" s="856" t="str">
        <f>IFERROR(IF(OR(B27="日",B27="祝",B27=0,G27=""),"　",MAX(IF(AND(G27&gt;Q14,I27&gt;O14),0,IF(AND(G27&lt;=Q14,G27&gt;N14,I27&gt;O14),Q14-G27,IF(AND(G27&lt;=Q14,G27&lt;=N14,I27&gt;O14),Q14-N14,IF(AND(G27&gt;N14,I27&lt;=O14),I27-G27,IF(AND(G27&lt;=N14,I27&lt;=O14),I27-N14,0))))),0)),0)</f>
        <v>　</v>
      </c>
      <c r="O27" s="857"/>
      <c r="P27" s="858"/>
      <c r="Q27" s="856" t="str">
        <f>IFERROR(IF(OR(B27="日",B27="祝",B27=0,G27=0),"　",MAX(IF(AND(G27&lt;=Q14,I27&gt;R14),R14-Q14,IF(I27&lt;=R14,0,IF(AND(G27&gt;Q14,I27&gt;R14),R14-G27,0))),0)),0)</f>
        <v>　</v>
      </c>
      <c r="R27" s="857"/>
      <c r="S27" s="858"/>
      <c r="T27" s="856" t="str">
        <f>IFERROR(IF(OR(B27="日",B27="祝",B27=0,G27=0),"　",MAX(IF(G27&gt;T14,I27-G27,IF(G27&lt;=T14,I27-T14,0)),0)),0)</f>
        <v>　</v>
      </c>
      <c r="U27" s="857"/>
      <c r="V27" s="858"/>
      <c r="W27" s="972" t="str">
        <f>IFERROR(IF(OR(B27="日",B27="祝",B27=0,C27=""),"　",MAX(IF(AND(C27&lt;=W14,E27&gt;X14),X14-W14,IF(AND(C27&gt;W14,E27&lt;=X14),E27-C27,IF(AND(C27&lt;=W14,E27&lt;=X14),E27-W14,IF(AND(C27&gt;W14,E27&gt;X14),X14-C27,0)))),0)),0)</f>
        <v>　</v>
      </c>
      <c r="X27" s="973"/>
      <c r="Y27" s="973"/>
      <c r="Z27" s="972" t="str">
        <f>IFERROR(IF(OR(B27="日",B27="祝",B27=0,G27=0),"　",MAX(IF(AND(G27&gt;AC14,I27&gt;AA14),0,IF(AND(G27&lt;=AC14,G27&gt;Z14,I27&gt;AA14),AC14-G27,IF(AND(G27&lt;=AC14,G27&lt;=Z14,I27&gt;AA14),AC14-Z14,IF(AND(G27&gt;Z14,I27&lt;=AA14),I27-G27,IF(AND(G27&lt;=Z14,I27&lt;=AA14),I27-Z14,0))))),0)),0)</f>
        <v>　</v>
      </c>
      <c r="AA27" s="972"/>
      <c r="AB27" s="972"/>
      <c r="AC27" s="972" t="str">
        <f>IFERROR(IF(OR(B27="日",B27="祝",B27=0,G27=0),"　",MAX(IF(AND(G27&lt;=AC14,I27&gt;AD14),AD14-AC14,IF(I27&lt;=AD14,0,IF(AND(G27&gt;AC14,I27&gt;AD14),AD14-G27,0))),0)),0)</f>
        <v>　</v>
      </c>
      <c r="AD27" s="973"/>
      <c r="AE27" s="973"/>
      <c r="AF27" s="972" t="str">
        <f t="shared" si="0"/>
        <v>　</v>
      </c>
      <c r="AG27" s="973"/>
      <c r="AH27" s="973"/>
      <c r="AI27" s="954" t="str">
        <f>IF(AL27="×",TIME(0,0,0),IF(AV4="非常勤",K27,W27))</f>
        <v>　</v>
      </c>
      <c r="AJ27" s="885"/>
      <c r="AK27" s="885"/>
      <c r="AL27" s="352"/>
      <c r="AM27" s="954" t="str">
        <f>IF(AP27="×",TIME(0,0,0),IF(AV4="非常勤",N27,Z27))</f>
        <v>　</v>
      </c>
      <c r="AN27" s="885"/>
      <c r="AO27" s="885"/>
      <c r="AP27" s="352"/>
      <c r="AQ27" s="954" t="str">
        <f>IF(AT27="×",TIME(0,0,0),IF(AV4="非常勤",Q27,AC27))</f>
        <v>　</v>
      </c>
      <c r="AR27" s="885"/>
      <c r="AS27" s="885"/>
      <c r="AT27" s="352"/>
      <c r="AU27" s="954" t="str">
        <f>IF(AX27="×",TIME(0,0,0),IF(AV4="非常勤",T27,AF27))</f>
        <v>　</v>
      </c>
      <c r="AV27" s="885"/>
      <c r="AW27" s="955"/>
      <c r="AX27" s="352"/>
      <c r="AY27" s="956"/>
      <c r="AZ27" s="956"/>
      <c r="BA27" s="862"/>
      <c r="BB27" s="864"/>
      <c r="BC27" s="863"/>
      <c r="BD27" s="865"/>
      <c r="BE27" s="866"/>
      <c r="BF27" s="866"/>
      <c r="BG27" s="867"/>
      <c r="BH27" s="377">
        <f>'別表_個別勤務状況（1～20）'!$A$27</f>
        <v>13</v>
      </c>
      <c r="BI27" s="378" t="str">
        <f>'別表_個別勤務状況（1～20）'!$B$27</f>
        <v>月</v>
      </c>
      <c r="BJ27" s="797"/>
      <c r="BK27" s="797"/>
      <c r="BL27" s="797"/>
      <c r="BM27" s="797"/>
      <c r="BN27" s="797"/>
      <c r="BO27" s="797"/>
      <c r="BP27" s="797"/>
      <c r="BQ27" s="797"/>
      <c r="BR27" s="856" t="str">
        <f>IFERROR(IF(OR(BI27="日",BI27="祝",BI27=0,BJ27=""),"　",MAX(IF(AND(BJ27&lt;=BR14,BL27&gt;BS14),BS14-BR14,IF(AND(BJ27&gt;BR14,BL27&lt;=BS14),BL27-BJ27,IF(AND(BJ27&lt;=BR14,BL27&lt;=BS14),BL27-BR14,IF(AND(BJ27&gt;BR14,BL27&gt;BS14),BS14-BJ27,0)))),0)),0)</f>
        <v>　</v>
      </c>
      <c r="BS27" s="857"/>
      <c r="BT27" s="858"/>
      <c r="BU27" s="856" t="str">
        <f>IFERROR(IF(OR(BI27="日",BI27="祝",BI27=0,BN27=""),"　",MAX(IF(AND(BN27&gt;BX14,BP27&gt;BV14),0,IF(AND(BN27&lt;=BX14,BN27&gt;BU14,BP27&gt;BV14),BX14-BN27,IF(AND(BN27&lt;=BX14,BN27&lt;=BU14,BP27&gt;BV14),BX14-BU14,IF(AND(BN27&gt;BU14,BP27&lt;=BV14),BP27-BN27,IF(AND(BN27&lt;=BU14,BP27&lt;=BV14),BP27-BU14,0))))),0)),0)</f>
        <v>　</v>
      </c>
      <c r="BV27" s="857"/>
      <c r="BW27" s="858"/>
      <c r="BX27" s="856" t="str">
        <f>IFERROR(IF(OR(BI27="日",BI27="祝",BI27=0,BN27=0),"　",MAX(IF(AND(BN27&lt;=BX14,BP27&gt;BY14),BY14-BX14,IF(BP27&lt;=BY14,0,IF(AND(BN27&gt;BX14,BP27&gt;BY14),BY14-BN27,0))),0)),0)</f>
        <v>　</v>
      </c>
      <c r="BY27" s="857"/>
      <c r="BZ27" s="858"/>
      <c r="CA27" s="856" t="str">
        <f>IFERROR(IF(OR(BI27="日",BI27="祝",BI27=0,BN27=0),"　",MAX(IF(BN27&gt;CA14,BP27-BN27,IF(BN27&lt;=CA14,BP27-CA14,0)),0)),0)</f>
        <v>　</v>
      </c>
      <c r="CB27" s="857"/>
      <c r="CC27" s="858"/>
      <c r="CD27" s="972" t="str">
        <f>IFERROR(IF(OR(BI27="日",BI27="祝",BI27=0,BJ27=""),"　",MAX(IF(AND(BJ27&lt;=CD14,BL27&gt;CE14),CE14-CD14,IF(AND(BJ27&gt;CD14,BL27&lt;=CE14),BL27-BJ27,IF(AND(BJ27&lt;=CD14,BL27&lt;=CE14),BL27-CD14,IF(AND(BJ27&gt;CD14,BL27&gt;CE14),CE14-BJ27,0)))),0)),0)</f>
        <v>　</v>
      </c>
      <c r="CE27" s="973"/>
      <c r="CF27" s="973"/>
      <c r="CG27" s="972" t="str">
        <f>IFERROR(IF(OR(BI27="日",BI27="祝",BI27=0,BN27=0),"　",MAX(IF(AND(BN27&gt;CJ14,BP27&gt;CH14),0,IF(AND(BN27&lt;=CJ14,BN27&gt;CG14,BP27&gt;CH14),CJ14-BN27,IF(AND(BN27&lt;=CJ14,BN27&lt;=CG14,BP27&gt;CH14),CJ14-CG14,IF(AND(BN27&gt;CG14,BP27&lt;=CH14),BP27-BN27,IF(AND(BN27&lt;=CG14,BP27&lt;=CH14),BP27-CG14,0))))),0)),0)</f>
        <v>　</v>
      </c>
      <c r="CH27" s="972"/>
      <c r="CI27" s="972"/>
      <c r="CJ27" s="972" t="str">
        <f>IFERROR(IF(OR(BI27="日",BI27="祝",BI27=0,BN27=0),"　",MAX(IF(AND(BN27&lt;=CJ14,BP27&gt;CK14),CK14-CJ14,IF(BP27&lt;=CK14,0,IF(AND(BN27&gt;CJ14,BP27&gt;CK14),CK14-BN27,0))),0)),0)</f>
        <v>　</v>
      </c>
      <c r="CK27" s="973"/>
      <c r="CL27" s="973"/>
      <c r="CM27" s="972" t="str">
        <f t="shared" si="1"/>
        <v>　</v>
      </c>
      <c r="CN27" s="973"/>
      <c r="CO27" s="973"/>
      <c r="CP27" s="954" t="str">
        <f>IF(CS27="×",TIME(0,0,0),IF(DC4="非常勤",BR27,CD27))</f>
        <v>　</v>
      </c>
      <c r="CQ27" s="885"/>
      <c r="CR27" s="885"/>
      <c r="CS27" s="352"/>
      <c r="CT27" s="954" t="str">
        <f>IF(CW27="×",TIME(0,0,0),IF(DC4="非常勤",BU27,CG27))</f>
        <v>　</v>
      </c>
      <c r="CU27" s="885"/>
      <c r="CV27" s="885"/>
      <c r="CW27" s="352"/>
      <c r="CX27" s="954" t="str">
        <f>IF(DA27="×",TIME(0,0,0),IF(DC4="非常勤",BX27,CJ27))</f>
        <v>　</v>
      </c>
      <c r="CY27" s="885"/>
      <c r="CZ27" s="885"/>
      <c r="DA27" s="352"/>
      <c r="DB27" s="954" t="str">
        <f>IF(DE27="×",TIME(0,0,0),IF(DC4="非常勤",CA27,CM27))</f>
        <v>　</v>
      </c>
      <c r="DC27" s="885"/>
      <c r="DD27" s="955"/>
      <c r="DE27" s="352"/>
      <c r="DF27" s="956"/>
      <c r="DG27" s="956"/>
      <c r="DH27" s="862"/>
      <c r="DI27" s="864"/>
      <c r="DJ27" s="863"/>
      <c r="DK27" s="865"/>
      <c r="DL27" s="866"/>
      <c r="DM27" s="866"/>
      <c r="DN27" s="867"/>
      <c r="DO27" s="377">
        <f>'別表_個別勤務状況（1～20）'!$A$27</f>
        <v>13</v>
      </c>
      <c r="DP27" s="378" t="str">
        <f>'別表_個別勤務状況（1～20）'!$B$27</f>
        <v>月</v>
      </c>
      <c r="DQ27" s="797"/>
      <c r="DR27" s="797"/>
      <c r="DS27" s="797"/>
      <c r="DT27" s="797"/>
      <c r="DU27" s="797"/>
      <c r="DV27" s="797"/>
      <c r="DW27" s="797"/>
      <c r="DX27" s="797"/>
      <c r="DY27" s="856" t="str">
        <f>IFERROR(IF(OR(DP27="日",DP27="祝",DP27=0,DQ27=""),"　",MAX(IF(AND(DQ27&lt;=DY14,DS27&gt;DZ14),DZ14-DY14,IF(AND(DQ27&gt;DY14,DS27&lt;=DZ14),DS27-DQ27,IF(AND(DQ27&lt;=DY14,DS27&lt;=DZ14),DS27-DY14,IF(AND(DQ27&gt;DY14,DS27&gt;DZ14),DZ14-DQ27,0)))),0)),0)</f>
        <v>　</v>
      </c>
      <c r="DZ27" s="857"/>
      <c r="EA27" s="858"/>
      <c r="EB27" s="856" t="str">
        <f>IFERROR(IF(OR(DP27="日",DP27="祝",DP27=0,DU27=""),"　",MAX(IF(AND(DU27&gt;EE14,DW27&gt;EC14),0,IF(AND(DU27&lt;=EE14,DU27&gt;EB14,DW27&gt;EC14),EE14-DU27,IF(AND(DU27&lt;=EE14,DU27&lt;=EB14,DW27&gt;EC14),EE14-EB14,IF(AND(DU27&gt;EB14,DW27&lt;=EC14),DW27-DU27,IF(AND(DU27&lt;=EB14,DW27&lt;=EC14),DW27-EB14,0))))),0)),0)</f>
        <v>　</v>
      </c>
      <c r="EC27" s="857"/>
      <c r="ED27" s="858"/>
      <c r="EE27" s="856" t="str">
        <f>IFERROR(IF(OR(DP27="日",DP27="祝",DP27=0,DU27=0),"　",MAX(IF(AND(DU27&lt;=EE14,DW27&gt;EF14),EF14-EE14,IF(DW27&lt;=EF14,0,IF(AND(DU27&gt;EE14,DW27&gt;EF14),EF14-DU27,0))),0)),0)</f>
        <v>　</v>
      </c>
      <c r="EF27" s="857"/>
      <c r="EG27" s="858"/>
      <c r="EH27" s="856" t="str">
        <f>IFERROR(IF(OR(DP27="日",DP27="祝",DP27=0,DU27=0),"　",MAX(IF(DU27&gt;EH14,DW27-DU27,IF(DU27&lt;=EH14,DW27-EH14,0)),0)),0)</f>
        <v>　</v>
      </c>
      <c r="EI27" s="857"/>
      <c r="EJ27" s="858"/>
      <c r="EK27" s="972" t="str">
        <f>IFERROR(IF(OR(DP27="日",DP27="祝",DP27=0,DQ27=""),"　",MAX(IF(AND(DQ27&lt;=EK14,DS27&gt;EL14),EL14-EK14,IF(AND(DQ27&gt;EK14,DS27&lt;=EL14),DS27-DQ27,IF(AND(DQ27&lt;=EK14,DS27&lt;=EL14),DS27-EK14,IF(AND(DQ27&gt;EK14,DS27&gt;EL14),EL14-DQ27,0)))),0)),0)</f>
        <v>　</v>
      </c>
      <c r="EL27" s="973"/>
      <c r="EM27" s="973"/>
      <c r="EN27" s="972" t="str">
        <f>IFERROR(IF(OR(DP27="日",DP27="祝",DP27=0,DU27=0),"　",MAX(IF(AND(DU27&gt;EQ14,DW27&gt;EO14),0,IF(AND(DU27&lt;=EQ14,DU27&gt;EN14,DW27&gt;EO14),EQ14-DU27,IF(AND(DU27&lt;=EQ14,DU27&lt;=EN14,DW27&gt;EO14),EQ14-EN14,IF(AND(DU27&gt;EN14,DW27&lt;=EO14),DW27-DU27,IF(AND(DU27&lt;=EN14,DW27&lt;=EO14),DW27-EN14,0))))),0)),0)</f>
        <v>　</v>
      </c>
      <c r="EO27" s="972"/>
      <c r="EP27" s="972"/>
      <c r="EQ27" s="972" t="str">
        <f>IFERROR(IF(OR(DP27="日",DP27="祝",DP27=0,DU27=0),"　",MAX(IF(AND(DU27&lt;=EQ14,DW27&gt;ER14),ER14-EQ14,IF(DW27&lt;=ER14,0,IF(AND(DU27&gt;EQ14,DW27&gt;ER14),ER14-DU27,0))),0)),0)</f>
        <v>　</v>
      </c>
      <c r="ER27" s="973"/>
      <c r="ES27" s="973"/>
      <c r="ET27" s="972" t="str">
        <f t="shared" si="2"/>
        <v>　</v>
      </c>
      <c r="EU27" s="973"/>
      <c r="EV27" s="973"/>
      <c r="EW27" s="954" t="str">
        <f>IF(EZ27="×",TIME(0,0,0),IF(FJ4="非常勤",DY27,EK27))</f>
        <v>　</v>
      </c>
      <c r="EX27" s="885"/>
      <c r="EY27" s="885"/>
      <c r="EZ27" s="352"/>
      <c r="FA27" s="954" t="str">
        <f>IF(FD27="×",TIME(0,0,0),IF(FJ4="非常勤",EB27,EN27))</f>
        <v>　</v>
      </c>
      <c r="FB27" s="885"/>
      <c r="FC27" s="885"/>
      <c r="FD27" s="352"/>
      <c r="FE27" s="954" t="str">
        <f>IF(FH27="×",TIME(0,0,0),IF(FJ4="非常勤",EE27,EQ27))</f>
        <v>　</v>
      </c>
      <c r="FF27" s="885"/>
      <c r="FG27" s="885"/>
      <c r="FH27" s="352"/>
      <c r="FI27" s="954" t="str">
        <f>IF(FL27="×",TIME(0,0,0),IF(FJ4="非常勤",EH27,ET27))</f>
        <v>　</v>
      </c>
      <c r="FJ27" s="885"/>
      <c r="FK27" s="955"/>
      <c r="FL27" s="352"/>
      <c r="FM27" s="956"/>
      <c r="FN27" s="956"/>
      <c r="FO27" s="862"/>
      <c r="FP27" s="864"/>
      <c r="FQ27" s="863"/>
      <c r="FR27" s="865"/>
      <c r="FS27" s="866"/>
      <c r="FT27" s="866"/>
      <c r="FU27" s="867"/>
      <c r="FV27" s="377">
        <f>'別表_個別勤務状況（1～20）'!$A$27</f>
        <v>13</v>
      </c>
      <c r="FW27" s="378" t="str">
        <f>'別表_個別勤務状況（1～20）'!$B$27</f>
        <v>月</v>
      </c>
      <c r="FX27" s="797"/>
      <c r="FY27" s="797"/>
      <c r="FZ27" s="797"/>
      <c r="GA27" s="797"/>
      <c r="GB27" s="797"/>
      <c r="GC27" s="797"/>
      <c r="GD27" s="797"/>
      <c r="GE27" s="797"/>
      <c r="GF27" s="856" t="str">
        <f>IFERROR(IF(OR(FW27="日",FW27="祝",FW27=0,FX27=""),"　",MAX(IF(AND(FX27&lt;=GF14,FZ27&gt;GG14),GG14-GF14,IF(AND(FX27&gt;GF14,FZ27&lt;=GG14),FZ27-FX27,IF(AND(FX27&lt;=GF14,FZ27&lt;=GG14),FZ27-GF14,IF(AND(FX27&gt;GF14,FZ27&gt;GG14),GG14-FX27,0)))),0)),0)</f>
        <v>　</v>
      </c>
      <c r="GG27" s="857"/>
      <c r="GH27" s="858"/>
      <c r="GI27" s="856" t="str">
        <f>IFERROR(IF(OR(FW27="日",FW27="祝",FW27=0,GB27=""),"　",MAX(IF(AND(GB27&gt;GL14,GD27&gt;GJ14),0,IF(AND(GB27&lt;=GL14,GB27&gt;GI14,GD27&gt;GJ14),GL14-GB27,IF(AND(GB27&lt;=GL14,GB27&lt;=GI14,GD27&gt;GJ14),GL14-GI14,IF(AND(GB27&gt;GI14,GD27&lt;=GJ14),GD27-GB27,IF(AND(GB27&lt;=GI14,GD27&lt;=GJ14),GD27-GI14,0))))),0)),0)</f>
        <v>　</v>
      </c>
      <c r="GJ27" s="857"/>
      <c r="GK27" s="858"/>
      <c r="GL27" s="856" t="str">
        <f>IFERROR(IF(OR(FW27="日",FW27="祝",FW27=0,GB27=0),"　",MAX(IF(AND(GB27&lt;=GL14,GD27&gt;GM14),GM14-GL14,IF(GD27&lt;=GM14,0,IF(AND(GB27&gt;GL14,GD27&gt;GM14),GM14-GB27,0))),0)),0)</f>
        <v>　</v>
      </c>
      <c r="GM27" s="857"/>
      <c r="GN27" s="858"/>
      <c r="GO27" s="856" t="str">
        <f>IFERROR(IF(OR(FW27="日",FW27="祝",FW27=0,GB27=0),"　",MAX(IF(GB27&gt;GO14,GD27-GB27,IF(GB27&lt;=GO14,GD27-GO14,0)),0)),0)</f>
        <v>　</v>
      </c>
      <c r="GP27" s="857"/>
      <c r="GQ27" s="858"/>
      <c r="GR27" s="972" t="str">
        <f>IFERROR(IF(OR(FW27="日",FW27="祝",FW27=0,FX27=""),"　",MAX(IF(AND(FX27&lt;=GR14,FZ27&gt;GS14),GS14-GR14,IF(AND(FX27&gt;GR14,FZ27&lt;=GS14),FZ27-FX27,IF(AND(FX27&lt;=GR14,FZ27&lt;=GS14),FZ27-GR14,IF(AND(FX27&gt;GR14,FZ27&gt;GS14),GS14-FX27,0)))),0)),0)</f>
        <v>　</v>
      </c>
      <c r="GS27" s="973"/>
      <c r="GT27" s="973"/>
      <c r="GU27" s="972" t="str">
        <f>IFERROR(IF(OR(FW27="日",FW27="祝",FW27=0,GB27=0),"　",MAX(IF(AND(GB27&gt;GX14,GD27&gt;GV14),0,IF(AND(GB27&lt;=GX14,GB27&gt;GU14,GD27&gt;GV14),GX14-GB27,IF(AND(GB27&lt;=GX14,GB27&lt;=GU14,GD27&gt;GV14),GX14-GU14,IF(AND(GB27&gt;GU14,GD27&lt;=GV14),GD27-GB27,IF(AND(GB27&lt;=GU14,GD27&lt;=GV14),GD27-GU14,0))))),0)),0)</f>
        <v>　</v>
      </c>
      <c r="GV27" s="972"/>
      <c r="GW27" s="972"/>
      <c r="GX27" s="972" t="str">
        <f>IFERROR(IF(OR(FW27="日",FW27="祝",FW27=0,GB27=0),"　",MAX(IF(AND(GB27&lt;=GX14,GD27&gt;GY14),GY14-GX14,IF(GD27&lt;=GY14,0,IF(AND(GB27&gt;GX14,GD27&gt;GY14),GY14-GB27,0))),0)),0)</f>
        <v>　</v>
      </c>
      <c r="GY27" s="973"/>
      <c r="GZ27" s="973"/>
      <c r="HA27" s="972" t="str">
        <f t="shared" si="3"/>
        <v>　</v>
      </c>
      <c r="HB27" s="973"/>
      <c r="HC27" s="973"/>
      <c r="HD27" s="954" t="str">
        <f>IF(HG27="×",TIME(0,0,0),IF(HQ4="非常勤",GF27,GR27))</f>
        <v>　</v>
      </c>
      <c r="HE27" s="885"/>
      <c r="HF27" s="885"/>
      <c r="HG27" s="352"/>
      <c r="HH27" s="954" t="str">
        <f>IF(HK27="×",TIME(0,0,0),IF(HQ4="非常勤",GI27,GU27))</f>
        <v>　</v>
      </c>
      <c r="HI27" s="885"/>
      <c r="HJ27" s="885"/>
      <c r="HK27" s="352"/>
      <c r="HL27" s="954" t="str">
        <f>IF(HO27="×",TIME(0,0,0),IF(HQ4="非常勤",GL27,GX27))</f>
        <v>　</v>
      </c>
      <c r="HM27" s="885"/>
      <c r="HN27" s="885"/>
      <c r="HO27" s="352"/>
      <c r="HP27" s="954" t="str">
        <f>IF(HS27="×",TIME(0,0,0),IF(HQ4="非常勤",GO27,HA27))</f>
        <v>　</v>
      </c>
      <c r="HQ27" s="885"/>
      <c r="HR27" s="955"/>
      <c r="HS27" s="352"/>
      <c r="HT27" s="956"/>
      <c r="HU27" s="956"/>
      <c r="HV27" s="862"/>
      <c r="HW27" s="864"/>
      <c r="HX27" s="863"/>
      <c r="HY27" s="865"/>
      <c r="HZ27" s="866"/>
      <c r="IA27" s="866"/>
      <c r="IB27" s="867"/>
      <c r="IC27" s="377">
        <f>'別表_個別勤務状況（1～20）'!$A$27</f>
        <v>13</v>
      </c>
      <c r="ID27" s="378" t="str">
        <f>'別表_個別勤務状況（1～20）'!$B$27</f>
        <v>月</v>
      </c>
      <c r="IE27" s="797"/>
      <c r="IF27" s="797"/>
      <c r="IG27" s="797"/>
      <c r="IH27" s="797"/>
      <c r="II27" s="797"/>
      <c r="IJ27" s="797"/>
      <c r="IK27" s="797"/>
      <c r="IL27" s="797"/>
      <c r="IM27" s="856" t="str">
        <f>IFERROR(IF(OR(ID27="日",ID27="祝",ID27=0,IE27=""),"　",MAX(IF(AND(IE27&lt;=IM14,IG27&gt;IN14),IN14-IM14,IF(AND(IE27&gt;IM14,IG27&lt;=IN14),IG27-IE27,IF(AND(IE27&lt;=IM14,IG27&lt;=IN14),IG27-IM14,IF(AND(IE27&gt;IM14,IG27&gt;IN14),IN14-IE27,0)))),0)),0)</f>
        <v>　</v>
      </c>
      <c r="IN27" s="857"/>
      <c r="IO27" s="858"/>
      <c r="IP27" s="856" t="str">
        <f>IFERROR(IF(OR(ID27="日",ID27="祝",ID27=0,II27=""),"　",MAX(IF(AND(II27&gt;IS14,IK27&gt;IQ14),0,IF(AND(II27&lt;=IS14,II27&gt;IP14,IK27&gt;IQ14),IS14-II27,IF(AND(II27&lt;=IS14,II27&lt;=IP14,IK27&gt;IQ14),IS14-IP14,IF(AND(II27&gt;IP14,IK27&lt;=IQ14),IK27-II27,IF(AND(II27&lt;=IP14,IK27&lt;=IQ14),IK27-IP14,0))))),0)),0)</f>
        <v>　</v>
      </c>
      <c r="IQ27" s="857"/>
      <c r="IR27" s="858"/>
      <c r="IS27" s="856" t="str">
        <f>IFERROR(IF(OR(ID27="日",ID27="祝",ID27=0,II27=0),"　",MAX(IF(AND(II27&lt;=IS14,IK27&gt;IT14),IT14-IS14,IF(IK27&lt;=IT14,0,IF(AND(II27&gt;IS14,IK27&gt;IT14),IT14-II27,0))),0)),0)</f>
        <v>　</v>
      </c>
      <c r="IT27" s="857"/>
      <c r="IU27" s="858"/>
      <c r="IV27" s="856" t="str">
        <f>IFERROR(IF(OR(ID27="日",ID27="祝",ID27=0,II27=0),"　",MAX(IF(II27&gt;IV14,IK27-II27,IF(II27&lt;=IV14,IK27-IV14,0)),0)),0)</f>
        <v>　</v>
      </c>
      <c r="IW27" s="857"/>
      <c r="IX27" s="858"/>
      <c r="IY27" s="972" t="str">
        <f>IFERROR(IF(OR(ID27="日",ID27="祝",ID27=0,IE27=""),"　",MAX(IF(AND(IE27&lt;=IY14,IG27&gt;IZ14),IZ14-IY14,IF(AND(IE27&gt;IY14,IG27&lt;=IZ14),IG27-IE27,IF(AND(IE27&lt;=IY14,IG27&lt;=IZ14),IG27-IY14,IF(AND(IE27&gt;IY14,IG27&gt;IZ14),IZ14-IE27,0)))),0)),0)</f>
        <v>　</v>
      </c>
      <c r="IZ27" s="973"/>
      <c r="JA27" s="973"/>
      <c r="JB27" s="972" t="str">
        <f>IFERROR(IF(OR(ID27="日",ID27="祝",ID27=0,II27=0),"　",MAX(IF(AND(II27&gt;JE14,IK27&gt;JC14),0,IF(AND(II27&lt;=JE14,II27&gt;JB14,IK27&gt;JC14),JE14-II27,IF(AND(II27&lt;=JE14,II27&lt;=JB14,IK27&gt;JC14),JE14-JB14,IF(AND(II27&gt;JB14,IK27&lt;=JC14),IK27-II27,IF(AND(II27&lt;=JB14,IK27&lt;=JC14),IK27-JB14,0))))),0)),0)</f>
        <v>　</v>
      </c>
      <c r="JC27" s="972"/>
      <c r="JD27" s="972"/>
      <c r="JE27" s="972" t="str">
        <f>IFERROR(IF(OR(ID27="日",ID27="祝",ID27=0,II27=0),"　",MAX(IF(AND(II27&lt;=JE14,IK27&gt;JF14),JF14-JE14,IF(IK27&lt;=JF14,0,IF(AND(II27&gt;JE14,IK27&gt;JF14),JF14-II27,0))),0)),0)</f>
        <v>　</v>
      </c>
      <c r="JF27" s="973"/>
      <c r="JG27" s="973"/>
      <c r="JH27" s="972" t="str">
        <f t="shared" si="4"/>
        <v>　</v>
      </c>
      <c r="JI27" s="973"/>
      <c r="JJ27" s="973"/>
      <c r="JK27" s="954" t="str">
        <f>IF(JN27="×",TIME(0,0,0),IF(JX4="非常勤",IM27,IY27))</f>
        <v>　</v>
      </c>
      <c r="JL27" s="885"/>
      <c r="JM27" s="885"/>
      <c r="JN27" s="352"/>
      <c r="JO27" s="954" t="str">
        <f>IF(JR27="×",TIME(0,0,0),IF(JX4="非常勤",IP27,JB27))</f>
        <v>　</v>
      </c>
      <c r="JP27" s="885"/>
      <c r="JQ27" s="885"/>
      <c r="JR27" s="352"/>
      <c r="JS27" s="954" t="str">
        <f>IF(JV27="×",TIME(0,0,0),IF(JX4="非常勤",IS27,JE27))</f>
        <v>　</v>
      </c>
      <c r="JT27" s="885"/>
      <c r="JU27" s="885"/>
      <c r="JV27" s="352"/>
      <c r="JW27" s="954" t="str">
        <f>IF(JZ27="×",TIME(0,0,0),IF(JX4="非常勤",IV27,JH27))</f>
        <v>　</v>
      </c>
      <c r="JX27" s="885"/>
      <c r="JY27" s="955"/>
      <c r="JZ27" s="352"/>
      <c r="KA27" s="956"/>
      <c r="KB27" s="956"/>
      <c r="KC27" s="862"/>
      <c r="KD27" s="864"/>
      <c r="KE27" s="863"/>
      <c r="KF27" s="865"/>
      <c r="KG27" s="866"/>
      <c r="KH27" s="866"/>
      <c r="KI27" s="867"/>
      <c r="KJ27" s="377">
        <f>'[3]別表_個別勤務状況（1～20）'!$A$27</f>
        <v>13</v>
      </c>
      <c r="KK27" s="378" t="str">
        <f>'[3]別表_個別勤務状況（1～20）'!$B$27</f>
        <v>土</v>
      </c>
      <c r="KL27" s="854"/>
      <c r="KM27" s="855"/>
      <c r="KN27" s="854"/>
      <c r="KO27" s="855"/>
      <c r="KP27" s="854"/>
      <c r="KQ27" s="855"/>
      <c r="KR27" s="854"/>
      <c r="KS27" s="855"/>
      <c r="KT27" s="856" t="str">
        <f>IFERROR(IF(OR(KK27="日",KK27="祝",KK27=0,KL27=""),"　",MAX(IF(AND(KL27&lt;=KT14,KN27&gt;KU14),KU14-KT14,IF(AND(KL27&gt;KT14,KN27&lt;=KU14),KN27-KL27,IF(AND(KL27&lt;=KT14,KN27&lt;=KU14),KN27-KT14,IF(AND(KL27&gt;KT14,KN27&gt;KU14),KU14-KL27,0)))),0)),0)</f>
        <v>　</v>
      </c>
      <c r="KU27" s="857"/>
      <c r="KV27" s="858"/>
      <c r="KW27" s="856" t="str">
        <f>IFERROR(IF(OR(KK27="日",KK27="祝",KK27=0,KP27=""),"　",MAX(IF(AND(KP27&gt;KZ14,KR27&gt;KX14),0,IF(AND(KP27&lt;=KZ14,KP27&gt;KW14,KR27&gt;KX14),KZ14-KP27,IF(AND(KP27&lt;=KZ14,KP27&lt;=KW14,KR27&gt;KX14),KZ14-KW14,IF(AND(KP27&gt;KW14,KR27&lt;=KX14),KR27-KP27,IF(AND(KP27&lt;=KW14,KR27&lt;=KX14),KR27-KW14,0))))),0)),0)</f>
        <v>　</v>
      </c>
      <c r="KX27" s="857"/>
      <c r="KY27" s="858"/>
      <c r="KZ27" s="856" t="str">
        <f>IFERROR(IF(OR(KK27="日",KK27="祝",KK27=0,KP27=0),"　",MAX(IF(AND(KP27&lt;=KZ14,KR27&gt;LA14),LA14-KZ14,IF(KR27&lt;=LA14,0,IF(AND(KP27&gt;KZ14,KR27&gt;LA14),LA14-KP27,0))),0)),0)</f>
        <v>　</v>
      </c>
      <c r="LA27" s="857"/>
      <c r="LB27" s="858"/>
      <c r="LC27" s="856" t="str">
        <f>IFERROR(IF(OR(KK27="日",KK27="祝",KK27=0,KP27=0),"　",MAX(IF(KP27&gt;LC14,KR27-KP27,IF(KP27&lt;=LC14,KR27-LC14,0)),0)),0)</f>
        <v>　</v>
      </c>
      <c r="LD27" s="857"/>
      <c r="LE27" s="858"/>
      <c r="LF27" s="962" t="str">
        <f>IFERROR(IF(OR(KK27="日",KK27="祝",KK27=0,KL27=""),"　",MAX(IF(AND(KL27&lt;=LF14,KN27&gt;LG14),LG14-LF14,IF(AND(KL27&gt;LF14,KN27&lt;=LG14),KN27-KL27,IF(AND(KL27&lt;=LF14,KN27&lt;=LG14),KN27-LF14,IF(AND(KL27&gt;LF14,KN27&gt;LG14),LG14-KL27,0)))),0)),0)</f>
        <v>　</v>
      </c>
      <c r="LG27" s="963"/>
      <c r="LH27" s="964"/>
      <c r="LI27" s="962" t="str">
        <f>IFERROR(IF(OR(KK27="日",KK27="祝",KK27=0,KP27=0),"　",MAX(IF(AND(KP27&gt;LL14,KR27&gt;LJ14),0,IF(AND(KP27&lt;=LL14,KP27&gt;LI14,KR27&gt;LJ14),LL14-KP27,IF(AND(KP27&lt;=LL14,KP27&lt;=LI14,KR27&gt;LJ14),LL14-LI14,IF(AND(KP27&gt;LI14,KR27&lt;=LJ14),KR27-KP27,IF(AND(KP27&lt;=LI14,KR27&lt;=LJ14),KR27-LI14,0))))),0)),0)</f>
        <v>　</v>
      </c>
      <c r="LJ27" s="963"/>
      <c r="LK27" s="964"/>
      <c r="LL27" s="962" t="str">
        <f>IFERROR(IF(OR(KK27="日",KK27="祝",KK27=0,KP27=0),"　",MAX(IF(AND(KP27&lt;=LL14,KR27&gt;LM14),LM14-LL14,IF(KR27&lt;=LM14,0,IF(AND(KP27&gt;LL14,KR27&gt;LM14),LM14-KP27,0))),0)),0)</f>
        <v>　</v>
      </c>
      <c r="LM27" s="963"/>
      <c r="LN27" s="964"/>
      <c r="LO27" s="962" t="str">
        <f t="shared" si="5"/>
        <v>　</v>
      </c>
      <c r="LP27" s="963"/>
      <c r="LQ27" s="964"/>
      <c r="LR27" s="859" t="str">
        <f>IF(LU27="×",TIME(0,0,0),IF(ME4="非常勤",KT27,LF27))</f>
        <v>　</v>
      </c>
      <c r="LS27" s="860"/>
      <c r="LT27" s="861"/>
      <c r="LU27" s="352"/>
      <c r="LV27" s="859" t="str">
        <f>IF(LY27="×",TIME(0,0,0),IF(ME4="非常勤",KW27,LI27))</f>
        <v>　</v>
      </c>
      <c r="LW27" s="860"/>
      <c r="LX27" s="861"/>
      <c r="LY27" s="352"/>
      <c r="LZ27" s="859" t="str">
        <f>IF(MC27="×",TIME(0,0,0),IF(ME4="非常勤",KZ27,LL27))</f>
        <v>　</v>
      </c>
      <c r="MA27" s="860"/>
      <c r="MB27" s="861"/>
      <c r="MC27" s="352"/>
      <c r="MD27" s="859" t="str">
        <f>IF(MG27="×",TIME(0,0,0),IF(ME4="非常勤",LC27,LO27))</f>
        <v>　</v>
      </c>
      <c r="ME27" s="860"/>
      <c r="MF27" s="861"/>
      <c r="MG27" s="352"/>
      <c r="MH27" s="956"/>
      <c r="MI27" s="956"/>
      <c r="MJ27" s="862"/>
      <c r="MK27" s="864"/>
      <c r="ML27" s="863"/>
      <c r="MM27" s="865"/>
      <c r="MN27" s="866"/>
      <c r="MO27" s="866"/>
      <c r="MP27" s="867"/>
      <c r="MQ27" s="377">
        <f>'[3]別表_個別勤務状況（1～20）'!$A$27</f>
        <v>13</v>
      </c>
      <c r="MR27" s="378" t="str">
        <f>'[3]別表_個別勤務状況（1～20）'!$B$27</f>
        <v>土</v>
      </c>
      <c r="MS27" s="854"/>
      <c r="MT27" s="855"/>
      <c r="MU27" s="854"/>
      <c r="MV27" s="855"/>
      <c r="MW27" s="854"/>
      <c r="MX27" s="855"/>
      <c r="MY27" s="854"/>
      <c r="MZ27" s="855"/>
      <c r="NA27" s="856" t="str">
        <f>IFERROR(IF(OR(MR27="日",MR27="祝",MR27=0,MS27=""),"　",MAX(IF(AND(MS27&lt;=NA14,MU27&gt;NB14),NB14-NA14,IF(AND(MS27&gt;NA14,MU27&lt;=NB14),MU27-MS27,IF(AND(MS27&lt;=NA14,MU27&lt;=NB14),MU27-NA14,IF(AND(MS27&gt;NA14,MU27&gt;NB14),NB14-MS27,0)))),0)),0)</f>
        <v>　</v>
      </c>
      <c r="NB27" s="857"/>
      <c r="NC27" s="858"/>
      <c r="ND27" s="856" t="str">
        <f>IFERROR(IF(OR(MR27="日",MR27="祝",MR27=0,MW27=""),"　",MAX(IF(AND(MW27&gt;NG14,MY27&gt;NE14),0,IF(AND(MW27&lt;=NG14,MW27&gt;ND14,MY27&gt;NE14),NG14-MW27,IF(AND(MW27&lt;=NG14,MW27&lt;=ND14,MY27&gt;NE14),NG14-ND14,IF(AND(MW27&gt;ND14,MY27&lt;=NE14),MY27-MW27,IF(AND(MW27&lt;=ND14,MY27&lt;=NE14),MY27-ND14,0))))),0)),0)</f>
        <v>　</v>
      </c>
      <c r="NE27" s="857"/>
      <c r="NF27" s="858"/>
      <c r="NG27" s="856" t="str">
        <f>IFERROR(IF(OR(MR27="日",MR27="祝",MR27=0,MW27=0),"　",MAX(IF(AND(MW27&lt;=NG14,MY27&gt;NH14),NH14-NG14,IF(MY27&lt;=NH14,0,IF(AND(MW27&gt;NG14,MY27&gt;NH14),NH14-MW27,0))),0)),0)</f>
        <v>　</v>
      </c>
      <c r="NH27" s="857"/>
      <c r="NI27" s="858"/>
      <c r="NJ27" s="856" t="str">
        <f>IFERROR(IF(OR(MR27="日",MR27="祝",MR27=0,MW27=0),"　",MAX(IF(MW27&gt;NJ14,MY27-MW27,IF(MW27&lt;=NJ14,MY27-NJ14,0)),0)),0)</f>
        <v>　</v>
      </c>
      <c r="NK27" s="857"/>
      <c r="NL27" s="858"/>
      <c r="NM27" s="962" t="str">
        <f>IFERROR(IF(OR(MR27="日",MR27="祝",MR27=0,MS27=""),"　",MAX(IF(AND(MS27&lt;=NM14,MU27&gt;NN14),NN14-NM14,IF(AND(MS27&gt;NM14,MU27&lt;=NN14),MU27-MS27,IF(AND(MS27&lt;=NM14,MU27&lt;=NN14),MU27-NM14,IF(AND(MS27&gt;NM14,MU27&gt;NN14),NN14-MS27,0)))),0)),0)</f>
        <v>　</v>
      </c>
      <c r="NN27" s="963"/>
      <c r="NO27" s="964"/>
      <c r="NP27" s="962" t="str">
        <f>IFERROR(IF(OR(MR27="日",MR27="祝",MR27=0,MW27=0),"　",MAX(IF(AND(MW27&gt;NS14,MY27&gt;NQ14),0,IF(AND(MW27&lt;=NS14,MW27&gt;NP14,MY27&gt;NQ14),NS14-MW27,IF(AND(MW27&lt;=NS14,MW27&lt;=NP14,MY27&gt;NQ14),NS14-NP14,IF(AND(MW27&gt;NP14,MY27&lt;=NQ14),MY27-MW27,IF(AND(MW27&lt;=NP14,MY27&lt;=NQ14),MY27-NP14,0))))),0)),0)</f>
        <v>　</v>
      </c>
      <c r="NQ27" s="963"/>
      <c r="NR27" s="964"/>
      <c r="NS27" s="962" t="str">
        <f>IFERROR(IF(OR(MR27="日",MR27="祝",MR27=0,MW27=0),"　",MAX(IF(AND(MW27&lt;=NS14,MY27&gt;NT14),NT14-NS14,IF(MY27&lt;=NT14,0,IF(AND(MW27&gt;NS14,MY27&gt;NT14),NT14-MW27,0))),0)),0)</f>
        <v>　</v>
      </c>
      <c r="NT27" s="963"/>
      <c r="NU27" s="964"/>
      <c r="NV27" s="962" t="str">
        <f t="shared" si="6"/>
        <v>　</v>
      </c>
      <c r="NW27" s="963"/>
      <c r="NX27" s="964"/>
      <c r="NY27" s="859" t="str">
        <f>IF(OB27="×",TIME(0,0,0),IF(OL4="非常勤",NA27,NM27))</f>
        <v>　</v>
      </c>
      <c r="NZ27" s="860"/>
      <c r="OA27" s="861"/>
      <c r="OB27" s="352"/>
      <c r="OC27" s="859" t="str">
        <f>IF(OF27="×",TIME(0,0,0),IF(OL4="非常勤",ND27,NP27))</f>
        <v>　</v>
      </c>
      <c r="OD27" s="860"/>
      <c r="OE27" s="861"/>
      <c r="OF27" s="352"/>
      <c r="OG27" s="859" t="str">
        <f>IF(OJ27="×",TIME(0,0,0),IF(OL4="非常勤",NG27,NS27))</f>
        <v>　</v>
      </c>
      <c r="OH27" s="860"/>
      <c r="OI27" s="861"/>
      <c r="OJ27" s="352"/>
      <c r="OK27" s="859" t="str">
        <f>IF(ON27="×",TIME(0,0,0),IF(OL4="非常勤",NJ27,NV27))</f>
        <v>　</v>
      </c>
      <c r="OL27" s="860"/>
      <c r="OM27" s="861"/>
      <c r="ON27" s="352"/>
      <c r="OO27" s="956"/>
      <c r="OP27" s="956"/>
      <c r="OQ27" s="862"/>
      <c r="OR27" s="864"/>
      <c r="OS27" s="863"/>
      <c r="OT27" s="865"/>
      <c r="OU27" s="866"/>
      <c r="OV27" s="866"/>
      <c r="OW27" s="867"/>
      <c r="OX27" s="377">
        <f>'[3]別表_個別勤務状況（1～20）'!$A$27</f>
        <v>13</v>
      </c>
      <c r="OY27" s="378" t="str">
        <f>'[3]別表_個別勤務状況（1～20）'!$B$27</f>
        <v>土</v>
      </c>
      <c r="OZ27" s="854"/>
      <c r="PA27" s="855"/>
      <c r="PB27" s="854"/>
      <c r="PC27" s="855"/>
      <c r="PD27" s="854"/>
      <c r="PE27" s="855"/>
      <c r="PF27" s="854"/>
      <c r="PG27" s="855"/>
      <c r="PH27" s="856" t="str">
        <f>IFERROR(IF(OR(OY27="日",OY27="祝",OY27=0,OZ27=""),"　",MAX(IF(AND(OZ27&lt;=PH14,PB27&gt;PI14),PI14-PH14,IF(AND(OZ27&gt;PH14,PB27&lt;=PI14),PB27-OZ27,IF(AND(OZ27&lt;=PH14,PB27&lt;=PI14),PB27-PH14,IF(AND(OZ27&gt;PH14,PB27&gt;PI14),PI14-OZ27,0)))),0)),0)</f>
        <v>　</v>
      </c>
      <c r="PI27" s="857"/>
      <c r="PJ27" s="858"/>
      <c r="PK27" s="856" t="str">
        <f>IFERROR(IF(OR(OY27="日",OY27="祝",OY27=0,PD27=""),"　",MAX(IF(AND(PD27&gt;PN14,PF27&gt;PL14),0,IF(AND(PD27&lt;=PN14,PD27&gt;PK14,PF27&gt;PL14),PN14-PD27,IF(AND(PD27&lt;=PN14,PD27&lt;=PK14,PF27&gt;PL14),PN14-PK14,IF(AND(PD27&gt;PK14,PF27&lt;=PL14),PF27-PD27,IF(AND(PD27&lt;=PK14,PF27&lt;=PL14),PF27-PK14,0))))),0)),0)</f>
        <v>　</v>
      </c>
      <c r="PL27" s="857"/>
      <c r="PM27" s="858"/>
      <c r="PN27" s="856" t="str">
        <f>IFERROR(IF(OR(OY27="日",OY27="祝",OY27=0,PD27=0),"　",MAX(IF(AND(PD27&lt;=PN14,PF27&gt;PO14),PO14-PN14,IF(PF27&lt;=PO14,0,IF(AND(PD27&gt;PN14,PF27&gt;PO14),PO14-PD27,0))),0)),0)</f>
        <v>　</v>
      </c>
      <c r="PO27" s="857"/>
      <c r="PP27" s="858"/>
      <c r="PQ27" s="856" t="str">
        <f>IFERROR(IF(OR(OY27="日",OY27="祝",OY27=0,PD27=0),"　",MAX(IF(PD27&gt;PQ14,PF27-PD27,IF(PD27&lt;=PQ14,PF27-PQ14,0)),0)),0)</f>
        <v>　</v>
      </c>
      <c r="PR27" s="857"/>
      <c r="PS27" s="858"/>
      <c r="PT27" s="962" t="str">
        <f>IFERROR(IF(OR(OY27="日",OY27="祝",OY27=0,OZ27=""),"　",MAX(IF(AND(OZ27&lt;=PT14,PB27&gt;PU14),PU14-PT14,IF(AND(OZ27&gt;PT14,PB27&lt;=PU14),PB27-OZ27,IF(AND(OZ27&lt;=PT14,PB27&lt;=PU14),PB27-PT14,IF(AND(OZ27&gt;PT14,PB27&gt;PU14),PU14-OZ27,0)))),0)),0)</f>
        <v>　</v>
      </c>
      <c r="PU27" s="963"/>
      <c r="PV27" s="964"/>
      <c r="PW27" s="962" t="str">
        <f>IFERROR(IF(OR(OY27="日",OY27="祝",OY27=0,PD27=0),"　",MAX(IF(AND(PD27&gt;PZ14,PF27&gt;PX14),0,IF(AND(PD27&lt;=PZ14,PD27&gt;PW14,PF27&gt;PX14),PZ14-PD27,IF(AND(PD27&lt;=PZ14,PD27&lt;=PW14,PF27&gt;PX14),PZ14-PW14,IF(AND(PD27&gt;PW14,PF27&lt;=PX14),PF27-PD27,IF(AND(PD27&lt;=PW14,PF27&lt;=PX14),PF27-PW14,0))))),0)),0)</f>
        <v>　</v>
      </c>
      <c r="PX27" s="963"/>
      <c r="PY27" s="964"/>
      <c r="PZ27" s="962" t="str">
        <f>IFERROR(IF(OR(OY27="日",OY27="祝",OY27=0,PD27=0),"　",MAX(IF(AND(PD27&lt;=PZ14,PF27&gt;QA14),QA14-PZ14,IF(PF27&lt;=QA14,0,IF(AND(PD27&gt;PZ14,PF27&gt;QA14),QA14-PD27,0))),0)),0)</f>
        <v>　</v>
      </c>
      <c r="QA27" s="963"/>
      <c r="QB27" s="964"/>
      <c r="QC27" s="962" t="str">
        <f t="shared" si="7"/>
        <v>　</v>
      </c>
      <c r="QD27" s="963"/>
      <c r="QE27" s="964"/>
      <c r="QF27" s="859" t="str">
        <f>IF(QI27="×",TIME(0,0,0),IF(QS4="非常勤",PH27,PT27))</f>
        <v>　</v>
      </c>
      <c r="QG27" s="860"/>
      <c r="QH27" s="861"/>
      <c r="QI27" s="352"/>
      <c r="QJ27" s="859" t="str">
        <f>IF(QM27="×",TIME(0,0,0),IF(QS4="非常勤",PK27,PW27))</f>
        <v>　</v>
      </c>
      <c r="QK27" s="860"/>
      <c r="QL27" s="861"/>
      <c r="QM27" s="352"/>
      <c r="QN27" s="859" t="str">
        <f>IF(QQ27="×",TIME(0,0,0),IF(QS4="非常勤",PN27,PZ27))</f>
        <v>　</v>
      </c>
      <c r="QO27" s="860"/>
      <c r="QP27" s="861"/>
      <c r="QQ27" s="352"/>
      <c r="QR27" s="859" t="str">
        <f>IF(QU27="×",TIME(0,0,0),IF(QS4="非常勤",PQ27,QC27))</f>
        <v>　</v>
      </c>
      <c r="QS27" s="860"/>
      <c r="QT27" s="861"/>
      <c r="QU27" s="352"/>
      <c r="QV27" s="956"/>
      <c r="QW27" s="956"/>
      <c r="QX27" s="862"/>
      <c r="QY27" s="864"/>
      <c r="QZ27" s="863"/>
      <c r="RA27" s="865"/>
      <c r="RB27" s="866"/>
      <c r="RC27" s="866"/>
      <c r="RD27" s="867"/>
      <c r="RE27" s="377">
        <f>'[3]別表_個別勤務状況（1～20）'!$A$27</f>
        <v>13</v>
      </c>
      <c r="RF27" s="378" t="str">
        <f>'[3]別表_個別勤務状況（1～20）'!$B$27</f>
        <v>土</v>
      </c>
      <c r="RG27" s="854"/>
      <c r="RH27" s="855"/>
      <c r="RI27" s="854"/>
      <c r="RJ27" s="855"/>
      <c r="RK27" s="854"/>
      <c r="RL27" s="855"/>
      <c r="RM27" s="854"/>
      <c r="RN27" s="855"/>
      <c r="RO27" s="856" t="str">
        <f>IFERROR(IF(OR(RF27="日",RF27="祝",RF27=0,RG27=""),"　",MAX(IF(AND(RG27&lt;=RO14,RI27&gt;RP14),RP14-RO14,IF(AND(RG27&gt;RO14,RI27&lt;=RP14),RI27-RG27,IF(AND(RG27&lt;=RO14,RI27&lt;=RP14),RI27-RO14,IF(AND(RG27&gt;RO14,RI27&gt;RP14),RP14-RG27,0)))),0)),0)</f>
        <v>　</v>
      </c>
      <c r="RP27" s="857"/>
      <c r="RQ27" s="858"/>
      <c r="RR27" s="856" t="str">
        <f>IFERROR(IF(OR(RF27="日",RF27="祝",RF27=0,RK27=""),"　",MAX(IF(AND(RK27&gt;RU14,RM27&gt;RS14),0,IF(AND(RK27&lt;=RU14,RK27&gt;RR14,RM27&gt;RS14),RU14-RK27,IF(AND(RK27&lt;=RU14,RK27&lt;=RR14,RM27&gt;RS14),RU14-RR14,IF(AND(RK27&gt;RR14,RM27&lt;=RS14),RM27-RK27,IF(AND(RK27&lt;=RR14,RM27&lt;=RS14),RM27-RR14,0))))),0)),0)</f>
        <v>　</v>
      </c>
      <c r="RS27" s="857"/>
      <c r="RT27" s="858"/>
      <c r="RU27" s="856" t="str">
        <f>IFERROR(IF(OR(RF27="日",RF27="祝",RF27=0,RK27=0),"　",MAX(IF(AND(RK27&lt;=RU14,RM27&gt;RV14),RV14-RU14,IF(RM27&lt;=RV14,0,IF(AND(RK27&gt;RU14,RM27&gt;RV14),RV14-RK27,0))),0)),0)</f>
        <v>　</v>
      </c>
      <c r="RV27" s="857"/>
      <c r="RW27" s="858"/>
      <c r="RX27" s="856" t="str">
        <f>IFERROR(IF(OR(RF27="日",RF27="祝",RF27=0,RK27=0),"　",MAX(IF(RK27&gt;RX14,RM27-RK27,IF(RK27&lt;=RX14,RM27-RX14,0)),0)),0)</f>
        <v>　</v>
      </c>
      <c r="RY27" s="857"/>
      <c r="RZ27" s="858"/>
      <c r="SA27" s="962" t="str">
        <f>IFERROR(IF(OR(RF27="日",RF27="祝",RF27=0,RG27=""),"　",MAX(IF(AND(RG27&lt;=SA14,RI27&gt;SB14),SB14-SA14,IF(AND(RG27&gt;SA14,RI27&lt;=SB14),RI27-RG27,IF(AND(RG27&lt;=SA14,RI27&lt;=SB14),RI27-SA14,IF(AND(RG27&gt;SA14,RI27&gt;SB14),SB14-RG27,0)))),0)),0)</f>
        <v>　</v>
      </c>
      <c r="SB27" s="963"/>
      <c r="SC27" s="964"/>
      <c r="SD27" s="962" t="str">
        <f>IFERROR(IF(OR(RF27="日",RF27="祝",RF27=0,RK27=0),"　",MAX(IF(AND(RK27&gt;SG14,RM27&gt;SE14),0,IF(AND(RK27&lt;=SG14,RK27&gt;SD14,RM27&gt;SE14),SG14-RK27,IF(AND(RK27&lt;=SG14,RK27&lt;=SD14,RM27&gt;SE14),SG14-SD14,IF(AND(RK27&gt;SD14,RM27&lt;=SE14),RM27-RK27,IF(AND(RK27&lt;=SD14,RM27&lt;=SE14),RM27-SD14,0))))),0)),0)</f>
        <v>　</v>
      </c>
      <c r="SE27" s="963"/>
      <c r="SF27" s="964"/>
      <c r="SG27" s="962" t="str">
        <f>IFERROR(IF(OR(RF27="日",RF27="祝",RF27=0,RK27=0),"　",MAX(IF(AND(RK27&lt;=SG14,RM27&gt;SH14),SH14-SG14,IF(RM27&lt;=SH14,0,IF(AND(RK27&gt;SG14,RM27&gt;SH14),SH14-RK27,0))),0)),0)</f>
        <v>　</v>
      </c>
      <c r="SH27" s="963"/>
      <c r="SI27" s="964"/>
      <c r="SJ27" s="962" t="str">
        <f t="shared" si="8"/>
        <v>　</v>
      </c>
      <c r="SK27" s="963"/>
      <c r="SL27" s="964"/>
      <c r="SM27" s="859" t="str">
        <f>IF(SP27="×",TIME(0,0,0),IF(SZ4="非常勤",RO27,SA27))</f>
        <v>　</v>
      </c>
      <c r="SN27" s="860"/>
      <c r="SO27" s="861"/>
      <c r="SP27" s="352"/>
      <c r="SQ27" s="859" t="str">
        <f>IF(ST27="×",TIME(0,0,0),IF(SZ4="非常勤",RR27,SD27))</f>
        <v>　</v>
      </c>
      <c r="SR27" s="860"/>
      <c r="SS27" s="861"/>
      <c r="ST27" s="352"/>
      <c r="SU27" s="859" t="str">
        <f>IF(SX27="×",TIME(0,0,0),IF(SZ4="非常勤",RU27,SG27))</f>
        <v>　</v>
      </c>
      <c r="SV27" s="860"/>
      <c r="SW27" s="861"/>
      <c r="SX27" s="352"/>
      <c r="SY27" s="859" t="str">
        <f>IF(TB27="×",TIME(0,0,0),IF(SZ4="非常勤",RX27,SJ27))</f>
        <v>　</v>
      </c>
      <c r="SZ27" s="860"/>
      <c r="TA27" s="861"/>
      <c r="TB27" s="352"/>
      <c r="TC27" s="956"/>
      <c r="TD27" s="956"/>
      <c r="TE27" s="862"/>
      <c r="TF27" s="864"/>
      <c r="TG27" s="863"/>
      <c r="TH27" s="865"/>
      <c r="TI27" s="866"/>
      <c r="TJ27" s="866"/>
      <c r="TK27" s="867"/>
      <c r="TL27" s="377">
        <f>'[3]別表_個別勤務状況（1～20）'!$A$27</f>
        <v>13</v>
      </c>
      <c r="TM27" s="378" t="str">
        <f>'[3]別表_個別勤務状況（1～20）'!$B$27</f>
        <v>土</v>
      </c>
      <c r="TN27" s="854"/>
      <c r="TO27" s="855"/>
      <c r="TP27" s="854"/>
      <c r="TQ27" s="855"/>
      <c r="TR27" s="854"/>
      <c r="TS27" s="855"/>
      <c r="TT27" s="854"/>
      <c r="TU27" s="855"/>
      <c r="TV27" s="856" t="str">
        <f>IFERROR(IF(OR(TM27="日",TM27="祝",TM27=0,TN27=""),"　",MAX(IF(AND(TN27&lt;=TV14,TP27&gt;TW14),TW14-TV14,IF(AND(TN27&gt;TV14,TP27&lt;=TW14),TP27-TN27,IF(AND(TN27&lt;=TV14,TP27&lt;=TW14),TP27-TV14,IF(AND(TN27&gt;TV14,TP27&gt;TW14),TW14-TN27,0)))),0)),0)</f>
        <v>　</v>
      </c>
      <c r="TW27" s="857"/>
      <c r="TX27" s="858"/>
      <c r="TY27" s="856" t="str">
        <f>IFERROR(IF(OR(TM27="日",TM27="祝",TM27=0,TR27=""),"　",MAX(IF(AND(TR27&gt;UB14,TT27&gt;TZ14),0,IF(AND(TR27&lt;=UB14,TR27&gt;TY14,TT27&gt;TZ14),UB14-TR27,IF(AND(TR27&lt;=UB14,TR27&lt;=TY14,TT27&gt;TZ14),UB14-TY14,IF(AND(TR27&gt;TY14,TT27&lt;=TZ14),TT27-TR27,IF(AND(TR27&lt;=TY14,TT27&lt;=TZ14),TT27-TY14,0))))),0)),0)</f>
        <v>　</v>
      </c>
      <c r="TZ27" s="857"/>
      <c r="UA27" s="858"/>
      <c r="UB27" s="856" t="str">
        <f>IFERROR(IF(OR(TM27="日",TM27="祝",TM27=0,TR27=0),"　",MAX(IF(AND(TR27&lt;=UB14,TT27&gt;UC14),UC14-UB14,IF(TT27&lt;=UC14,0,IF(AND(TR27&gt;UB14,TT27&gt;UC14),UC14-TR27,0))),0)),0)</f>
        <v>　</v>
      </c>
      <c r="UC27" s="857"/>
      <c r="UD27" s="858"/>
      <c r="UE27" s="856" t="str">
        <f>IFERROR(IF(OR(TM27="日",TM27="祝",TM27=0,TR27=0),"　",MAX(IF(TR27&gt;UE14,TT27-TR27,IF(TR27&lt;=UE14,TT27-UE14,0)),0)),0)</f>
        <v>　</v>
      </c>
      <c r="UF27" s="857"/>
      <c r="UG27" s="858"/>
      <c r="UH27" s="962" t="str">
        <f>IFERROR(IF(OR(TM27="日",TM27="祝",TM27=0,TN27=""),"　",MAX(IF(AND(TN27&lt;=UH14,TP27&gt;UI14),UI14-UH14,IF(AND(TN27&gt;UH14,TP27&lt;=UI14),TP27-TN27,IF(AND(TN27&lt;=UH14,TP27&lt;=UI14),TP27-UH14,IF(AND(TN27&gt;UH14,TP27&gt;UI14),UI14-TN27,0)))),0)),0)</f>
        <v>　</v>
      </c>
      <c r="UI27" s="963"/>
      <c r="UJ27" s="964"/>
      <c r="UK27" s="962" t="str">
        <f>IFERROR(IF(OR(TM27="日",TM27="祝",TM27=0,TR27=0),"　",MAX(IF(AND(TR27&gt;UN14,TT27&gt;UL14),0,IF(AND(TR27&lt;=UN14,TR27&gt;UK14,TT27&gt;UL14),UN14-TR27,IF(AND(TR27&lt;=UN14,TR27&lt;=UK14,TT27&gt;UL14),UN14-UK14,IF(AND(TR27&gt;UK14,TT27&lt;=UL14),TT27-TR27,IF(AND(TR27&lt;=UK14,TT27&lt;=UL14),TT27-UK14,0))))),0)),0)</f>
        <v>　</v>
      </c>
      <c r="UL27" s="963"/>
      <c r="UM27" s="964"/>
      <c r="UN27" s="962" t="str">
        <f>IFERROR(IF(OR(TM27="日",TM27="祝",TM27=0,TR27=0),"　",MAX(IF(AND(TR27&lt;=UN14,TT27&gt;UO14),UO14-UN14,IF(TT27&lt;=UO14,0,IF(AND(TR27&gt;UN14,TT27&gt;UO14),UO14-TR27,0))),0)),0)</f>
        <v>　</v>
      </c>
      <c r="UO27" s="963"/>
      <c r="UP27" s="964"/>
      <c r="UQ27" s="962" t="str">
        <f t="shared" si="9"/>
        <v>　</v>
      </c>
      <c r="UR27" s="963"/>
      <c r="US27" s="964"/>
      <c r="UT27" s="859" t="str">
        <f>IF(UW27="×",TIME(0,0,0),IF(VG4="非常勤",TV27,UH27))</f>
        <v>　</v>
      </c>
      <c r="UU27" s="860"/>
      <c r="UV27" s="861"/>
      <c r="UW27" s="352"/>
      <c r="UX27" s="859" t="str">
        <f>IF(VA27="×",TIME(0,0,0),IF(VG4="非常勤",TY27,UK27))</f>
        <v>　</v>
      </c>
      <c r="UY27" s="860"/>
      <c r="UZ27" s="861"/>
      <c r="VA27" s="352"/>
      <c r="VB27" s="859" t="str">
        <f>IF(VE27="×",TIME(0,0,0),IF(VG4="非常勤",UB27,UN27))</f>
        <v>　</v>
      </c>
      <c r="VC27" s="860"/>
      <c r="VD27" s="861"/>
      <c r="VE27" s="352"/>
      <c r="VF27" s="859" t="str">
        <f>IF(VI27="×",TIME(0,0,0),IF(VG4="非常勤",UE27,UQ27))</f>
        <v>　</v>
      </c>
      <c r="VG27" s="860"/>
      <c r="VH27" s="861"/>
      <c r="VI27" s="352"/>
      <c r="VJ27" s="956"/>
      <c r="VK27" s="956"/>
      <c r="VL27" s="862"/>
      <c r="VM27" s="864"/>
      <c r="VN27" s="863"/>
      <c r="VO27" s="865"/>
      <c r="VP27" s="866"/>
      <c r="VQ27" s="866"/>
      <c r="VR27" s="867"/>
      <c r="VS27" s="377">
        <f>'[3]別表_個別勤務状況（1～20）'!$A$27</f>
        <v>13</v>
      </c>
      <c r="VT27" s="378" t="str">
        <f>'[3]別表_個別勤務状況（1～20）'!$B$27</f>
        <v>土</v>
      </c>
      <c r="VU27" s="854"/>
      <c r="VV27" s="855"/>
      <c r="VW27" s="854"/>
      <c r="VX27" s="855"/>
      <c r="VY27" s="854"/>
      <c r="VZ27" s="855"/>
      <c r="WA27" s="854"/>
      <c r="WB27" s="855"/>
      <c r="WC27" s="856" t="str">
        <f>IFERROR(IF(OR(VT27="日",VT27="祝",VT27=0,VU27=""),"　",MAX(IF(AND(VU27&lt;=WC14,VW27&gt;WD14),WD14-WC14,IF(AND(VU27&gt;WC14,VW27&lt;=WD14),VW27-VU27,IF(AND(VU27&lt;=WC14,VW27&lt;=WD14),VW27-WC14,IF(AND(VU27&gt;WC14,VW27&gt;WD14),WD14-VU27,0)))),0)),0)</f>
        <v>　</v>
      </c>
      <c r="WD27" s="857"/>
      <c r="WE27" s="858"/>
      <c r="WF27" s="856" t="str">
        <f>IFERROR(IF(OR(VT27="日",VT27="祝",VT27=0,VY27=""),"　",MAX(IF(AND(VY27&gt;WI14,WA27&gt;WG14),0,IF(AND(VY27&lt;=WI14,VY27&gt;WF14,WA27&gt;WG14),WI14-VY27,IF(AND(VY27&lt;=WI14,VY27&lt;=WF14,WA27&gt;WG14),WI14-WF14,IF(AND(VY27&gt;WF14,WA27&lt;=WG14),WA27-VY27,IF(AND(VY27&lt;=WF14,WA27&lt;=WG14),WA27-WF14,0))))),0)),0)</f>
        <v>　</v>
      </c>
      <c r="WG27" s="857"/>
      <c r="WH27" s="858"/>
      <c r="WI27" s="856" t="str">
        <f>IFERROR(IF(OR(VT27="日",VT27="祝",VT27=0,VY27=0),"　",MAX(IF(AND(VY27&lt;=WI14,WA27&gt;WJ14),WJ14-WI14,IF(WA27&lt;=WJ14,0,IF(AND(VY27&gt;WI14,WA27&gt;WJ14),WJ14-VY27,0))),0)),0)</f>
        <v>　</v>
      </c>
      <c r="WJ27" s="857"/>
      <c r="WK27" s="858"/>
      <c r="WL27" s="856" t="str">
        <f>IFERROR(IF(OR(VT27="日",VT27="祝",VT27=0,VY27=0),"　",MAX(IF(VY27&gt;WL14,WA27-VY27,IF(VY27&lt;=WL14,WA27-WL14,0)),0)),0)</f>
        <v>　</v>
      </c>
      <c r="WM27" s="857"/>
      <c r="WN27" s="858"/>
      <c r="WO27" s="962" t="str">
        <f>IFERROR(IF(OR(VT27="日",VT27="祝",VT27=0,VU27=""),"　",MAX(IF(AND(VU27&lt;=WO14,VW27&gt;WP14),WP14-WO14,IF(AND(VU27&gt;WO14,VW27&lt;=WP14),VW27-VU27,IF(AND(VU27&lt;=WO14,VW27&lt;=WP14),VW27-WO14,IF(AND(VU27&gt;WO14,VW27&gt;WP14),WP14-VU27,0)))),0)),0)</f>
        <v>　</v>
      </c>
      <c r="WP27" s="963"/>
      <c r="WQ27" s="964"/>
      <c r="WR27" s="962" t="str">
        <f>IFERROR(IF(OR(VT27="日",VT27="祝",VT27=0,VY27=0),"　",MAX(IF(AND(VY27&gt;WU14,WA27&gt;WS14),0,IF(AND(VY27&lt;=WU14,VY27&gt;WR14,WA27&gt;WS14),WU14-VY27,IF(AND(VY27&lt;=WU14,VY27&lt;=WR14,WA27&gt;WS14),WU14-WR14,IF(AND(VY27&gt;WR14,WA27&lt;=WS14),WA27-VY27,IF(AND(VY27&lt;=WR14,WA27&lt;=WS14),WA27-WR14,0))))),0)),0)</f>
        <v>　</v>
      </c>
      <c r="WS27" s="963"/>
      <c r="WT27" s="964"/>
      <c r="WU27" s="962" t="str">
        <f>IFERROR(IF(OR(VT27="日",VT27="祝",VT27=0,VY27=0),"　",MAX(IF(AND(VY27&lt;=WU14,WA27&gt;WV14),WV14-WU14,IF(WA27&lt;=WV14,0,IF(AND(VY27&gt;WU14,WA27&gt;WV14),WV14-VY27,0))),0)),0)</f>
        <v>　</v>
      </c>
      <c r="WV27" s="963"/>
      <c r="WW27" s="964"/>
      <c r="WX27" s="962" t="str">
        <f t="shared" si="10"/>
        <v>　</v>
      </c>
      <c r="WY27" s="963"/>
      <c r="WZ27" s="964"/>
      <c r="XA27" s="859" t="str">
        <f>IF(XD27="×",TIME(0,0,0),IF(XN4="非常勤",WC27,WO27))</f>
        <v>　</v>
      </c>
      <c r="XB27" s="860"/>
      <c r="XC27" s="861"/>
      <c r="XD27" s="352"/>
      <c r="XE27" s="859" t="str">
        <f>IF(XH27="×",TIME(0,0,0),IF(XN4="非常勤",WF27,WR27))</f>
        <v>　</v>
      </c>
      <c r="XF27" s="860"/>
      <c r="XG27" s="861"/>
      <c r="XH27" s="352"/>
      <c r="XI27" s="859" t="str">
        <f>IF(XL27="×",TIME(0,0,0),IF(XN4="非常勤",WI27,WU27))</f>
        <v>　</v>
      </c>
      <c r="XJ27" s="860"/>
      <c r="XK27" s="861"/>
      <c r="XL27" s="352"/>
      <c r="XM27" s="859" t="str">
        <f>IF(XP27="×",TIME(0,0,0),IF(XN4="非常勤",WL27,WX27))</f>
        <v>　</v>
      </c>
      <c r="XN27" s="860"/>
      <c r="XO27" s="861"/>
      <c r="XP27" s="352"/>
      <c r="XQ27" s="956"/>
      <c r="XR27" s="956"/>
      <c r="XS27" s="862"/>
      <c r="XT27" s="864"/>
      <c r="XU27" s="863"/>
      <c r="XV27" s="865"/>
      <c r="XW27" s="866"/>
      <c r="XX27" s="866"/>
      <c r="XY27" s="867"/>
      <c r="XZ27" s="377">
        <f>'[3]別表_個別勤務状況（1～20）'!$A$27</f>
        <v>13</v>
      </c>
      <c r="YA27" s="378" t="str">
        <f>'[3]別表_個別勤務状況（1～20）'!$B$27</f>
        <v>土</v>
      </c>
      <c r="YB27" s="854"/>
      <c r="YC27" s="855"/>
      <c r="YD27" s="854"/>
      <c r="YE27" s="855"/>
      <c r="YF27" s="854"/>
      <c r="YG27" s="855"/>
      <c r="YH27" s="854"/>
      <c r="YI27" s="855"/>
      <c r="YJ27" s="856" t="str">
        <f>IFERROR(IF(OR(YA27="日",YA27="祝",YA27=0,YB27=""),"　",MAX(IF(AND(YB27&lt;=YJ14,YD27&gt;YK14),YK14-YJ14,IF(AND(YB27&gt;YJ14,YD27&lt;=YK14),YD27-YB27,IF(AND(YB27&lt;=YJ14,YD27&lt;=YK14),YD27-YJ14,IF(AND(YB27&gt;YJ14,YD27&gt;YK14),YK14-YB27,0)))),0)),0)</f>
        <v>　</v>
      </c>
      <c r="YK27" s="857"/>
      <c r="YL27" s="858"/>
      <c r="YM27" s="856" t="str">
        <f>IFERROR(IF(OR(YA27="日",YA27="祝",YA27=0,YF27=""),"　",MAX(IF(AND(YF27&gt;YP14,YH27&gt;YN14),0,IF(AND(YF27&lt;=YP14,YF27&gt;YM14,YH27&gt;YN14),YP14-YF27,IF(AND(YF27&lt;=YP14,YF27&lt;=YM14,YH27&gt;YN14),YP14-YM14,IF(AND(YF27&gt;YM14,YH27&lt;=YN14),YH27-YF27,IF(AND(YF27&lt;=YM14,YH27&lt;=YN14),YH27-YM14,0))))),0)),0)</f>
        <v>　</v>
      </c>
      <c r="YN27" s="857"/>
      <c r="YO27" s="858"/>
      <c r="YP27" s="856" t="str">
        <f>IFERROR(IF(OR(YA27="日",YA27="祝",YA27=0,YF27=0),"　",MAX(IF(AND(YF27&lt;=YP14,YH27&gt;YQ14),YQ14-YP14,IF(YH27&lt;=YQ14,0,IF(AND(YF27&gt;YP14,YH27&gt;YQ14),YQ14-YF27,0))),0)),0)</f>
        <v>　</v>
      </c>
      <c r="YQ27" s="857"/>
      <c r="YR27" s="858"/>
      <c r="YS27" s="856" t="str">
        <f>IFERROR(IF(OR(YA27="日",YA27="祝",YA27=0,YF27=0),"　",MAX(IF(YF27&gt;YS14,YH27-YF27,IF(YF27&lt;=YS14,YH27-YS14,0)),0)),0)</f>
        <v>　</v>
      </c>
      <c r="YT27" s="857"/>
      <c r="YU27" s="858"/>
      <c r="YV27" s="962" t="str">
        <f>IFERROR(IF(OR(YA27="日",YA27="祝",YA27=0,YB27=""),"　",MAX(IF(AND(YB27&lt;=YV14,YD27&gt;YW14),YW14-YV14,IF(AND(YB27&gt;YV14,YD27&lt;=YW14),YD27-YB27,IF(AND(YB27&lt;=YV14,YD27&lt;=YW14),YD27-YV14,IF(AND(YB27&gt;YV14,YD27&gt;YW14),YW14-YB27,0)))),0)),0)</f>
        <v>　</v>
      </c>
      <c r="YW27" s="963"/>
      <c r="YX27" s="964"/>
      <c r="YY27" s="962" t="str">
        <f>IFERROR(IF(OR(YA27="日",YA27="祝",YA27=0,YF27=0),"　",MAX(IF(AND(YF27&gt;ZB14,YH27&gt;YZ14),0,IF(AND(YF27&lt;=ZB14,YF27&gt;YY14,YH27&gt;YZ14),ZB14-YF27,IF(AND(YF27&lt;=ZB14,YF27&lt;=YY14,YH27&gt;YZ14),ZB14-YY14,IF(AND(YF27&gt;YY14,YH27&lt;=YZ14),YH27-YF27,IF(AND(YF27&lt;=YY14,YH27&lt;=YZ14),YH27-YY14,0))))),0)),0)</f>
        <v>　</v>
      </c>
      <c r="YZ27" s="963"/>
      <c r="ZA27" s="964"/>
      <c r="ZB27" s="962" t="str">
        <f>IFERROR(IF(OR(YA27="日",YA27="祝",YA27=0,YF27=0),"　",MAX(IF(AND(YF27&lt;=ZB14,YH27&gt;ZC14),ZC14-ZB14,IF(YH27&lt;=ZC14,0,IF(AND(YF27&gt;ZB14,YH27&gt;ZC14),ZC14-YF27,0))),0)),0)</f>
        <v>　</v>
      </c>
      <c r="ZC27" s="963"/>
      <c r="ZD27" s="964"/>
      <c r="ZE27" s="962" t="str">
        <f t="shared" si="11"/>
        <v>　</v>
      </c>
      <c r="ZF27" s="963"/>
      <c r="ZG27" s="964"/>
      <c r="ZH27" s="859" t="str">
        <f>IF(ZK27="×",TIME(0,0,0),IF(ZU4="非常勤",YJ27,YV27))</f>
        <v>　</v>
      </c>
      <c r="ZI27" s="860"/>
      <c r="ZJ27" s="861"/>
      <c r="ZK27" s="352"/>
      <c r="ZL27" s="859" t="str">
        <f>IF(ZO27="×",TIME(0,0,0),IF(ZU4="非常勤",YM27,YY27))</f>
        <v>　</v>
      </c>
      <c r="ZM27" s="860"/>
      <c r="ZN27" s="861"/>
      <c r="ZO27" s="352"/>
      <c r="ZP27" s="859" t="str">
        <f>IF(ZS27="×",TIME(0,0,0),IF(ZU4="非常勤",YP27,ZB27))</f>
        <v>　</v>
      </c>
      <c r="ZQ27" s="860"/>
      <c r="ZR27" s="861"/>
      <c r="ZS27" s="352"/>
      <c r="ZT27" s="859" t="str">
        <f>IF(ZW27="×",TIME(0,0,0),IF(ZU4="非常勤",YS27,ZE27))</f>
        <v>　</v>
      </c>
      <c r="ZU27" s="860"/>
      <c r="ZV27" s="861"/>
      <c r="ZW27" s="352"/>
      <c r="ZX27" s="956"/>
      <c r="ZY27" s="956"/>
      <c r="ZZ27" s="862"/>
      <c r="AAA27" s="864"/>
      <c r="AAB27" s="863"/>
      <c r="AAC27" s="865"/>
      <c r="AAD27" s="866"/>
      <c r="AAE27" s="866"/>
      <c r="AAF27" s="867"/>
      <c r="AAG27" s="377">
        <f>'[3]別表_個別勤務状況（1～20）'!$A$27</f>
        <v>13</v>
      </c>
      <c r="AAH27" s="378" t="str">
        <f>'[3]別表_個別勤務状況（1～20）'!$B$27</f>
        <v>土</v>
      </c>
      <c r="AAI27" s="854"/>
      <c r="AAJ27" s="855"/>
      <c r="AAK27" s="854"/>
      <c r="AAL27" s="855"/>
      <c r="AAM27" s="854"/>
      <c r="AAN27" s="855"/>
      <c r="AAO27" s="854"/>
      <c r="AAP27" s="855"/>
      <c r="AAQ27" s="856" t="str">
        <f>IFERROR(IF(OR(AAH27="日",AAH27="祝",AAH27=0,AAI27=""),"　",MAX(IF(AND(AAI27&lt;=AAQ14,AAK27&gt;AAR14),AAR14-AAQ14,IF(AND(AAI27&gt;AAQ14,AAK27&lt;=AAR14),AAK27-AAI27,IF(AND(AAI27&lt;=AAQ14,AAK27&lt;=AAR14),AAK27-AAQ14,IF(AND(AAI27&gt;AAQ14,AAK27&gt;AAR14),AAR14-AAI27,0)))),0)),0)</f>
        <v>　</v>
      </c>
      <c r="AAR27" s="857"/>
      <c r="AAS27" s="858"/>
      <c r="AAT27" s="856" t="str">
        <f>IFERROR(IF(OR(AAH27="日",AAH27="祝",AAH27=0,AAM27=""),"　",MAX(IF(AND(AAM27&gt;AAW14,AAO27&gt;AAU14),0,IF(AND(AAM27&lt;=AAW14,AAM27&gt;AAT14,AAO27&gt;AAU14),AAW14-AAM27,IF(AND(AAM27&lt;=AAW14,AAM27&lt;=AAT14,AAO27&gt;AAU14),AAW14-AAT14,IF(AND(AAM27&gt;AAT14,AAO27&lt;=AAU14),AAO27-AAM27,IF(AND(AAM27&lt;=AAT14,AAO27&lt;=AAU14),AAO27-AAT14,0))))),0)),0)</f>
        <v>　</v>
      </c>
      <c r="AAU27" s="857"/>
      <c r="AAV27" s="858"/>
      <c r="AAW27" s="856" t="str">
        <f>IFERROR(IF(OR(AAH27="日",AAH27="祝",AAH27=0,AAM27=0),"　",MAX(IF(AND(AAM27&lt;=AAW14,AAO27&gt;AAX14),AAX14-AAW14,IF(AAO27&lt;=AAX14,0,IF(AND(AAM27&gt;AAW14,AAO27&gt;AAX14),AAX14-AAM27,0))),0)),0)</f>
        <v>　</v>
      </c>
      <c r="AAX27" s="857"/>
      <c r="AAY27" s="858"/>
      <c r="AAZ27" s="856" t="str">
        <f>IFERROR(IF(OR(AAH27="日",AAH27="祝",AAH27=0,AAM27=0),"　",MAX(IF(AAM27&gt;AAZ14,AAO27-AAM27,IF(AAM27&lt;=AAZ14,AAO27-AAZ14,0)),0)),0)</f>
        <v>　</v>
      </c>
      <c r="ABA27" s="857"/>
      <c r="ABB27" s="858"/>
      <c r="ABC27" s="962" t="str">
        <f>IFERROR(IF(OR(AAH27="日",AAH27="祝",AAH27=0,AAI27=""),"　",MAX(IF(AND(AAI27&lt;=ABC14,AAK27&gt;ABD14),ABD14-ABC14,IF(AND(AAI27&gt;ABC14,AAK27&lt;=ABD14),AAK27-AAI27,IF(AND(AAI27&lt;=ABC14,AAK27&lt;=ABD14),AAK27-ABC14,IF(AND(AAI27&gt;ABC14,AAK27&gt;ABD14),ABD14-AAI27,0)))),0)),0)</f>
        <v>　</v>
      </c>
      <c r="ABD27" s="963"/>
      <c r="ABE27" s="964"/>
      <c r="ABF27" s="962" t="str">
        <f>IFERROR(IF(OR(AAH27="日",AAH27="祝",AAH27=0,AAM27=0),"　",MAX(IF(AND(AAM27&gt;ABI14,AAO27&gt;ABG14),0,IF(AND(AAM27&lt;=ABI14,AAM27&gt;ABF14,AAO27&gt;ABG14),ABI14-AAM27,IF(AND(AAM27&lt;=ABI14,AAM27&lt;=ABF14,AAO27&gt;ABG14),ABI14-ABF14,IF(AND(AAM27&gt;ABF14,AAO27&lt;=ABG14),AAO27-AAM27,IF(AND(AAM27&lt;=ABF14,AAO27&lt;=ABG14),AAO27-ABF14,0))))),0)),0)</f>
        <v>　</v>
      </c>
      <c r="ABG27" s="963"/>
      <c r="ABH27" s="964"/>
      <c r="ABI27" s="962" t="str">
        <f>IFERROR(IF(OR(AAH27="日",AAH27="祝",AAH27=0,AAM27=0),"　",MAX(IF(AND(AAM27&lt;=ABI14,AAO27&gt;ABJ14),ABJ14-ABI14,IF(AAO27&lt;=ABJ14,0,IF(AND(AAM27&gt;ABI14,AAO27&gt;ABJ14),ABJ14-AAM27,0))),0)),0)</f>
        <v>　</v>
      </c>
      <c r="ABJ27" s="963"/>
      <c r="ABK27" s="964"/>
      <c r="ABL27" s="962" t="str">
        <f t="shared" si="12"/>
        <v>　</v>
      </c>
      <c r="ABM27" s="963"/>
      <c r="ABN27" s="964"/>
      <c r="ABO27" s="859" t="str">
        <f>IF(ABR27="×",TIME(0,0,0),IF(ACB4="非常勤",AAQ27,ABC27))</f>
        <v>　</v>
      </c>
      <c r="ABP27" s="860"/>
      <c r="ABQ27" s="861"/>
      <c r="ABR27" s="352"/>
      <c r="ABS27" s="859" t="str">
        <f>IF(ABV27="×",TIME(0,0,0),IF(ACB4="非常勤",AAT27,ABF27))</f>
        <v>　</v>
      </c>
      <c r="ABT27" s="860"/>
      <c r="ABU27" s="861"/>
      <c r="ABV27" s="352"/>
      <c r="ABW27" s="859" t="str">
        <f>IF(ABZ27="×",TIME(0,0,0),IF(ACB4="非常勤",AAW27,ABI27))</f>
        <v>　</v>
      </c>
      <c r="ABX27" s="860"/>
      <c r="ABY27" s="861"/>
      <c r="ABZ27" s="352"/>
      <c r="ACA27" s="859" t="str">
        <f>IF(ACD27="×",TIME(0,0,0),IF(ACB4="非常勤",AAZ27,ABL27))</f>
        <v>　</v>
      </c>
      <c r="ACB27" s="860"/>
      <c r="ACC27" s="861"/>
      <c r="ACD27" s="352"/>
      <c r="ACE27" s="956"/>
      <c r="ACF27" s="956"/>
      <c r="ACG27" s="862"/>
      <c r="ACH27" s="864"/>
      <c r="ACI27" s="863"/>
      <c r="ACJ27" s="865"/>
      <c r="ACK27" s="866"/>
      <c r="ACL27" s="866"/>
      <c r="ACM27" s="867"/>
      <c r="ACN27" s="377">
        <f>'[3]別表_個別勤務状況（1～20）'!$A$27</f>
        <v>13</v>
      </c>
      <c r="ACO27" s="378" t="str">
        <f>'[3]別表_個別勤務状況（1～20）'!$B$27</f>
        <v>土</v>
      </c>
      <c r="ACP27" s="854"/>
      <c r="ACQ27" s="855"/>
      <c r="ACR27" s="854"/>
      <c r="ACS27" s="855"/>
      <c r="ACT27" s="854"/>
      <c r="ACU27" s="855"/>
      <c r="ACV27" s="854"/>
      <c r="ACW27" s="855"/>
      <c r="ACX27" s="856" t="str">
        <f>IFERROR(IF(OR(ACO27="日",ACO27="祝",ACO27=0,ACP27=""),"　",MAX(IF(AND(ACP27&lt;=ACX14,ACR27&gt;ACY14),ACY14-ACX14,IF(AND(ACP27&gt;ACX14,ACR27&lt;=ACY14),ACR27-ACP27,IF(AND(ACP27&lt;=ACX14,ACR27&lt;=ACY14),ACR27-ACX14,IF(AND(ACP27&gt;ACX14,ACR27&gt;ACY14),ACY14-ACP27,0)))),0)),0)</f>
        <v>　</v>
      </c>
      <c r="ACY27" s="857"/>
      <c r="ACZ27" s="858"/>
      <c r="ADA27" s="856" t="str">
        <f>IFERROR(IF(OR(ACO27="日",ACO27="祝",ACO27=0,ACT27=""),"　",MAX(IF(AND(ACT27&gt;ADD14,ACV27&gt;ADB14),0,IF(AND(ACT27&lt;=ADD14,ACT27&gt;ADA14,ACV27&gt;ADB14),ADD14-ACT27,IF(AND(ACT27&lt;=ADD14,ACT27&lt;=ADA14,ACV27&gt;ADB14),ADD14-ADA14,IF(AND(ACT27&gt;ADA14,ACV27&lt;=ADB14),ACV27-ACT27,IF(AND(ACT27&lt;=ADA14,ACV27&lt;=ADB14),ACV27-ADA14,0))))),0)),0)</f>
        <v>　</v>
      </c>
      <c r="ADB27" s="857"/>
      <c r="ADC27" s="858"/>
      <c r="ADD27" s="856" t="str">
        <f>IFERROR(IF(OR(ACO27="日",ACO27="祝",ACO27=0,ACT27=0),"　",MAX(IF(AND(ACT27&lt;=ADD14,ACV27&gt;ADE14),ADE14-ADD14,IF(ACV27&lt;=ADE14,0,IF(AND(ACT27&gt;ADD14,ACV27&gt;ADE14),ADE14-ACT27,0))),0)),0)</f>
        <v>　</v>
      </c>
      <c r="ADE27" s="857"/>
      <c r="ADF27" s="858"/>
      <c r="ADG27" s="856" t="str">
        <f>IFERROR(IF(OR(ACO27="日",ACO27="祝",ACO27=0,ACT27=0),"　",MAX(IF(ACT27&gt;ADG14,ACV27-ACT27,IF(ACT27&lt;=ADG14,ACV27-ADG14,0)),0)),0)</f>
        <v>　</v>
      </c>
      <c r="ADH27" s="857"/>
      <c r="ADI27" s="858"/>
      <c r="ADJ27" s="962" t="str">
        <f>IFERROR(IF(OR(ACO27="日",ACO27="祝",ACO27=0,ACP27=""),"　",MAX(IF(AND(ACP27&lt;=ADJ14,ACR27&gt;ADK14),ADK14-ADJ14,IF(AND(ACP27&gt;ADJ14,ACR27&lt;=ADK14),ACR27-ACP27,IF(AND(ACP27&lt;=ADJ14,ACR27&lt;=ADK14),ACR27-ADJ14,IF(AND(ACP27&gt;ADJ14,ACR27&gt;ADK14),ADK14-ACP27,0)))),0)),0)</f>
        <v>　</v>
      </c>
      <c r="ADK27" s="963"/>
      <c r="ADL27" s="964"/>
      <c r="ADM27" s="962" t="str">
        <f>IFERROR(IF(OR(ACO27="日",ACO27="祝",ACO27=0,ACT27=0),"　",MAX(IF(AND(ACT27&gt;ADP14,ACV27&gt;ADN14),0,IF(AND(ACT27&lt;=ADP14,ACT27&gt;ADM14,ACV27&gt;ADN14),ADP14-ACT27,IF(AND(ACT27&lt;=ADP14,ACT27&lt;=ADM14,ACV27&gt;ADN14),ADP14-ADM14,IF(AND(ACT27&gt;ADM14,ACV27&lt;=ADN14),ACV27-ACT27,IF(AND(ACT27&lt;=ADM14,ACV27&lt;=ADN14),ACV27-ADM14,0))))),0)),0)</f>
        <v>　</v>
      </c>
      <c r="ADN27" s="963"/>
      <c r="ADO27" s="964"/>
      <c r="ADP27" s="962" t="str">
        <f>IFERROR(IF(OR(ACO27="日",ACO27="祝",ACO27=0,ACT27=0),"　",MAX(IF(AND(ACT27&lt;=ADP14,ACV27&gt;ADQ14),ADQ14-ADP14,IF(ACV27&lt;=ADQ14,0,IF(AND(ACT27&gt;ADP14,ACV27&gt;ADQ14),ADQ14-ACT27,0))),0)),0)</f>
        <v>　</v>
      </c>
      <c r="ADQ27" s="963"/>
      <c r="ADR27" s="964"/>
      <c r="ADS27" s="962" t="str">
        <f t="shared" si="13"/>
        <v>　</v>
      </c>
      <c r="ADT27" s="963"/>
      <c r="ADU27" s="964"/>
      <c r="ADV27" s="859" t="str">
        <f>IF(ADY27="×",TIME(0,0,0),IF(AEI4="非常勤",ACX27,ADJ27))</f>
        <v>　</v>
      </c>
      <c r="ADW27" s="860"/>
      <c r="ADX27" s="861"/>
      <c r="ADY27" s="352"/>
      <c r="ADZ27" s="859" t="str">
        <f>IF(AEC27="×",TIME(0,0,0),IF(AEI4="非常勤",ADA27,ADM27))</f>
        <v>　</v>
      </c>
      <c r="AEA27" s="860"/>
      <c r="AEB27" s="861"/>
      <c r="AEC27" s="352"/>
      <c r="AED27" s="859" t="str">
        <f>IF(AEG27="×",TIME(0,0,0),IF(AEI4="非常勤",ADD27,ADP27))</f>
        <v>　</v>
      </c>
      <c r="AEE27" s="860"/>
      <c r="AEF27" s="861"/>
      <c r="AEG27" s="352"/>
      <c r="AEH27" s="859" t="str">
        <f>IF(AEK27="×",TIME(0,0,0),IF(AEI4="非常勤",ADG27,ADS27))</f>
        <v>　</v>
      </c>
      <c r="AEI27" s="860"/>
      <c r="AEJ27" s="861"/>
      <c r="AEK27" s="352"/>
      <c r="AEL27" s="956"/>
      <c r="AEM27" s="956"/>
      <c r="AEN27" s="862"/>
      <c r="AEO27" s="864"/>
      <c r="AEP27" s="863"/>
      <c r="AEQ27" s="865"/>
      <c r="AER27" s="866"/>
      <c r="AES27" s="866"/>
      <c r="AET27" s="867"/>
      <c r="AEU27" s="377">
        <f>'[3]別表_個別勤務状況（1～20）'!$A$27</f>
        <v>13</v>
      </c>
      <c r="AEV27" s="378" t="str">
        <f>'[3]別表_個別勤務状況（1～20）'!$B$27</f>
        <v>土</v>
      </c>
      <c r="AEW27" s="854"/>
      <c r="AEX27" s="855"/>
      <c r="AEY27" s="854"/>
      <c r="AEZ27" s="855"/>
      <c r="AFA27" s="854"/>
      <c r="AFB27" s="855"/>
      <c r="AFC27" s="854"/>
      <c r="AFD27" s="855"/>
      <c r="AFE27" s="856" t="str">
        <f>IFERROR(IF(OR(AEV27="日",AEV27="祝",AEV27=0,AEW27=""),"　",MAX(IF(AND(AEW27&lt;=AFE14,AEY27&gt;AFF14),AFF14-AFE14,IF(AND(AEW27&gt;AFE14,AEY27&lt;=AFF14),AEY27-AEW27,IF(AND(AEW27&lt;=AFE14,AEY27&lt;=AFF14),AEY27-AFE14,IF(AND(AEW27&gt;AFE14,AEY27&gt;AFF14),AFF14-AEW27,0)))),0)),0)</f>
        <v>　</v>
      </c>
      <c r="AFF27" s="857"/>
      <c r="AFG27" s="858"/>
      <c r="AFH27" s="856" t="str">
        <f>IFERROR(IF(OR(AEV27="日",AEV27="祝",AEV27=0,AFA27=""),"　",MAX(IF(AND(AFA27&gt;AFK14,AFC27&gt;AFI14),0,IF(AND(AFA27&lt;=AFK14,AFA27&gt;AFH14,AFC27&gt;AFI14),AFK14-AFA27,IF(AND(AFA27&lt;=AFK14,AFA27&lt;=AFH14,AFC27&gt;AFI14),AFK14-AFH14,IF(AND(AFA27&gt;AFH14,AFC27&lt;=AFI14),AFC27-AFA27,IF(AND(AFA27&lt;=AFH14,AFC27&lt;=AFI14),AFC27-AFH14,0))))),0)),0)</f>
        <v>　</v>
      </c>
      <c r="AFI27" s="857"/>
      <c r="AFJ27" s="858"/>
      <c r="AFK27" s="856" t="str">
        <f>IFERROR(IF(OR(AEV27="日",AEV27="祝",AEV27=0,AFA27=0),"　",MAX(IF(AND(AFA27&lt;=AFK14,AFC27&gt;AFL14),AFL14-AFK14,IF(AFC27&lt;=AFL14,0,IF(AND(AFA27&gt;AFK14,AFC27&gt;AFL14),AFL14-AFA27,0))),0)),0)</f>
        <v>　</v>
      </c>
      <c r="AFL27" s="857"/>
      <c r="AFM27" s="858"/>
      <c r="AFN27" s="856" t="str">
        <f>IFERROR(IF(OR(AEV27="日",AEV27="祝",AEV27=0,AFA27=0),"　",MAX(IF(AFA27&gt;AFN14,AFC27-AFA27,IF(AFA27&lt;=AFN14,AFC27-AFN14,0)),0)),0)</f>
        <v>　</v>
      </c>
      <c r="AFO27" s="857"/>
      <c r="AFP27" s="858"/>
      <c r="AFQ27" s="962" t="str">
        <f>IFERROR(IF(OR(AEV27="日",AEV27="祝",AEV27=0,AEW27=""),"　",MAX(IF(AND(AEW27&lt;=AFQ14,AEY27&gt;AFR14),AFR14-AFQ14,IF(AND(AEW27&gt;AFQ14,AEY27&lt;=AFR14),AEY27-AEW27,IF(AND(AEW27&lt;=AFQ14,AEY27&lt;=AFR14),AEY27-AFQ14,IF(AND(AEW27&gt;AFQ14,AEY27&gt;AFR14),AFR14-AEW27,0)))),0)),0)</f>
        <v>　</v>
      </c>
      <c r="AFR27" s="963"/>
      <c r="AFS27" s="964"/>
      <c r="AFT27" s="962" t="str">
        <f>IFERROR(IF(OR(AEV27="日",AEV27="祝",AEV27=0,AFA27=0),"　",MAX(IF(AND(AFA27&gt;AFW14,AFC27&gt;AFU14),0,IF(AND(AFA27&lt;=AFW14,AFA27&gt;AFT14,AFC27&gt;AFU14),AFW14-AFA27,IF(AND(AFA27&lt;=AFW14,AFA27&lt;=AFT14,AFC27&gt;AFU14),AFW14-AFT14,IF(AND(AFA27&gt;AFT14,AFC27&lt;=AFU14),AFC27-AFA27,IF(AND(AFA27&lt;=AFT14,AFC27&lt;=AFU14),AFC27-AFT14,0))))),0)),0)</f>
        <v>　</v>
      </c>
      <c r="AFU27" s="963"/>
      <c r="AFV27" s="964"/>
      <c r="AFW27" s="962" t="str">
        <f>IFERROR(IF(OR(AEV27="日",AEV27="祝",AEV27=0,AFA27=0),"　",MAX(IF(AND(AFA27&lt;=AFW14,AFC27&gt;AFX14),AFX14-AFW14,IF(AFC27&lt;=AFX14,0,IF(AND(AFA27&gt;AFW14,AFC27&gt;AFX14),AFX14-AFA27,0))),0)),0)</f>
        <v>　</v>
      </c>
      <c r="AFX27" s="963"/>
      <c r="AFY27" s="964"/>
      <c r="AFZ27" s="962" t="str">
        <f t="shared" si="14"/>
        <v>　</v>
      </c>
      <c r="AGA27" s="963"/>
      <c r="AGB27" s="964"/>
      <c r="AGC27" s="859" t="str">
        <f>IF(AGF27="×",TIME(0,0,0),IF(AGP4="非常勤",AFE27,AFQ27))</f>
        <v>　</v>
      </c>
      <c r="AGD27" s="860"/>
      <c r="AGE27" s="861"/>
      <c r="AGF27" s="352"/>
      <c r="AGG27" s="859" t="str">
        <f>IF(AGJ27="×",TIME(0,0,0),IF(AGP4="非常勤",AFH27,AFT27))</f>
        <v>　</v>
      </c>
      <c r="AGH27" s="860"/>
      <c r="AGI27" s="861"/>
      <c r="AGJ27" s="352"/>
      <c r="AGK27" s="859" t="str">
        <f>IF(AGN27="×",TIME(0,0,0),IF(AGP4="非常勤",AFK27,AFW27))</f>
        <v>　</v>
      </c>
      <c r="AGL27" s="860"/>
      <c r="AGM27" s="861"/>
      <c r="AGN27" s="352"/>
      <c r="AGO27" s="859" t="str">
        <f>IF(AGR27="×",TIME(0,0,0),IF(AGP4="非常勤",AFN27,AFZ27))</f>
        <v>　</v>
      </c>
      <c r="AGP27" s="860"/>
      <c r="AGQ27" s="861"/>
      <c r="AGR27" s="352"/>
      <c r="AGS27" s="956"/>
      <c r="AGT27" s="956"/>
      <c r="AGU27" s="862"/>
      <c r="AGV27" s="864"/>
      <c r="AGW27" s="863"/>
      <c r="AGX27" s="865"/>
      <c r="AGY27" s="866"/>
      <c r="AGZ27" s="866"/>
      <c r="AHA27" s="867"/>
      <c r="AHB27" s="377">
        <f>'[3]別表_個別勤務状況（1～20）'!$A$27</f>
        <v>13</v>
      </c>
      <c r="AHC27" s="378" t="str">
        <f>'[3]別表_個別勤務状況（1～20）'!$B$27</f>
        <v>土</v>
      </c>
      <c r="AHD27" s="854"/>
      <c r="AHE27" s="855"/>
      <c r="AHF27" s="854"/>
      <c r="AHG27" s="855"/>
      <c r="AHH27" s="854"/>
      <c r="AHI27" s="855"/>
      <c r="AHJ27" s="854"/>
      <c r="AHK27" s="855"/>
      <c r="AHL27" s="856" t="str">
        <f>IFERROR(IF(OR(AHC27="日",AHC27="祝",AHC27=0,AHD27=""),"　",MAX(IF(AND(AHD27&lt;=AHL14,AHF27&gt;AHM14),AHM14-AHL14,IF(AND(AHD27&gt;AHL14,AHF27&lt;=AHM14),AHF27-AHD27,IF(AND(AHD27&lt;=AHL14,AHF27&lt;=AHM14),AHF27-AHL14,IF(AND(AHD27&gt;AHL14,AHF27&gt;AHM14),AHM14-AHD27,0)))),0)),0)</f>
        <v>　</v>
      </c>
      <c r="AHM27" s="857"/>
      <c r="AHN27" s="858"/>
      <c r="AHO27" s="856" t="str">
        <f>IFERROR(IF(OR(AHC27="日",AHC27="祝",AHC27=0,AHH27=""),"　",MAX(IF(AND(AHH27&gt;AHR14,AHJ27&gt;AHP14),0,IF(AND(AHH27&lt;=AHR14,AHH27&gt;AHO14,AHJ27&gt;AHP14),AHR14-AHH27,IF(AND(AHH27&lt;=AHR14,AHH27&lt;=AHO14,AHJ27&gt;AHP14),AHR14-AHO14,IF(AND(AHH27&gt;AHO14,AHJ27&lt;=AHP14),AHJ27-AHH27,IF(AND(AHH27&lt;=AHO14,AHJ27&lt;=AHP14),AHJ27-AHO14,0))))),0)),0)</f>
        <v>　</v>
      </c>
      <c r="AHP27" s="857"/>
      <c r="AHQ27" s="858"/>
      <c r="AHR27" s="856" t="str">
        <f>IFERROR(IF(OR(AHC27="日",AHC27="祝",AHC27=0,AHH27=0),"　",MAX(IF(AND(AHH27&lt;=AHR14,AHJ27&gt;AHS14),AHS14-AHR14,IF(AHJ27&lt;=AHS14,0,IF(AND(AHH27&gt;AHR14,AHJ27&gt;AHS14),AHS14-AHH27,0))),0)),0)</f>
        <v>　</v>
      </c>
      <c r="AHS27" s="857"/>
      <c r="AHT27" s="858"/>
      <c r="AHU27" s="856" t="str">
        <f>IFERROR(IF(OR(AHC27="日",AHC27="祝",AHC27=0,AHH27=0),"　",MAX(IF(AHH27&gt;AHU14,AHJ27-AHH27,IF(AHH27&lt;=AHU14,AHJ27-AHU14,0)),0)),0)</f>
        <v>　</v>
      </c>
      <c r="AHV27" s="857"/>
      <c r="AHW27" s="858"/>
      <c r="AHX27" s="962" t="str">
        <f>IFERROR(IF(OR(AHC27="日",AHC27="祝",AHC27=0,AHD27=""),"　",MAX(IF(AND(AHD27&lt;=AHX14,AHF27&gt;AHY14),AHY14-AHX14,IF(AND(AHD27&gt;AHX14,AHF27&lt;=AHY14),AHF27-AHD27,IF(AND(AHD27&lt;=AHX14,AHF27&lt;=AHY14),AHF27-AHX14,IF(AND(AHD27&gt;AHX14,AHF27&gt;AHY14),AHY14-AHD27,0)))),0)),0)</f>
        <v>　</v>
      </c>
      <c r="AHY27" s="963"/>
      <c r="AHZ27" s="964"/>
      <c r="AIA27" s="962" t="str">
        <f>IFERROR(IF(OR(AHC27="日",AHC27="祝",AHC27=0,AHH27=0),"　",MAX(IF(AND(AHH27&gt;AID14,AHJ27&gt;AIB14),0,IF(AND(AHH27&lt;=AID14,AHH27&gt;AIA14,AHJ27&gt;AIB14),AID14-AHH27,IF(AND(AHH27&lt;=AID14,AHH27&lt;=AIA14,AHJ27&gt;AIB14),AID14-AIA14,IF(AND(AHH27&gt;AIA14,AHJ27&lt;=AIB14),AHJ27-AHH27,IF(AND(AHH27&lt;=AIA14,AHJ27&lt;=AIB14),AHJ27-AIA14,0))))),0)),0)</f>
        <v>　</v>
      </c>
      <c r="AIB27" s="963"/>
      <c r="AIC27" s="964"/>
      <c r="AID27" s="962" t="str">
        <f>IFERROR(IF(OR(AHC27="日",AHC27="祝",AHC27=0,AHH27=0),"　",MAX(IF(AND(AHH27&lt;=AID14,AHJ27&gt;AIE14),AIE14-AID14,IF(AHJ27&lt;=AIE14,0,IF(AND(AHH27&gt;AID14,AHJ27&gt;AIE14),AIE14-AHH27,0))),0)),0)</f>
        <v>　</v>
      </c>
      <c r="AIE27" s="963"/>
      <c r="AIF27" s="964"/>
      <c r="AIG27" s="962" t="str">
        <f t="shared" si="15"/>
        <v>　</v>
      </c>
      <c r="AIH27" s="963"/>
      <c r="AII27" s="964"/>
      <c r="AIJ27" s="859" t="str">
        <f>IF(AIM27="×",TIME(0,0,0),IF(AIW4="非常勤",AHL27,AHX27))</f>
        <v>　</v>
      </c>
      <c r="AIK27" s="860"/>
      <c r="AIL27" s="861"/>
      <c r="AIM27" s="352"/>
      <c r="AIN27" s="859" t="str">
        <f>IF(AIQ27="×",TIME(0,0,0),IF(AIW4="非常勤",AHO27,AIA27))</f>
        <v>　</v>
      </c>
      <c r="AIO27" s="860"/>
      <c r="AIP27" s="861"/>
      <c r="AIQ27" s="352"/>
      <c r="AIR27" s="859" t="str">
        <f>IF(AIU27="×",TIME(0,0,0),IF(AIW4="非常勤",AHR27,AID27))</f>
        <v>　</v>
      </c>
      <c r="AIS27" s="860"/>
      <c r="AIT27" s="861"/>
      <c r="AIU27" s="352"/>
      <c r="AIV27" s="859" t="str">
        <f>IF(AIY27="×",TIME(0,0,0),IF(AIW4="非常勤",AHU27,AIG27))</f>
        <v>　</v>
      </c>
      <c r="AIW27" s="860"/>
      <c r="AIX27" s="861"/>
      <c r="AIY27" s="352"/>
      <c r="AIZ27" s="956"/>
      <c r="AJA27" s="956"/>
      <c r="AJB27" s="862"/>
      <c r="AJC27" s="864"/>
      <c r="AJD27" s="863"/>
      <c r="AJE27" s="865"/>
      <c r="AJF27" s="866"/>
      <c r="AJG27" s="866"/>
      <c r="AJH27" s="867"/>
      <c r="AJI27" s="377">
        <f>'[3]別表_個別勤務状況（1～20）'!$A$27</f>
        <v>13</v>
      </c>
      <c r="AJJ27" s="378" t="str">
        <f>'[3]別表_個別勤務状況（1～20）'!$B$27</f>
        <v>土</v>
      </c>
      <c r="AJK27" s="854"/>
      <c r="AJL27" s="855"/>
      <c r="AJM27" s="854"/>
      <c r="AJN27" s="855"/>
      <c r="AJO27" s="854"/>
      <c r="AJP27" s="855"/>
      <c r="AJQ27" s="854"/>
      <c r="AJR27" s="855"/>
      <c r="AJS27" s="856" t="str">
        <f>IFERROR(IF(OR(AJJ27="日",AJJ27="祝",AJJ27=0,AJK27=""),"　",MAX(IF(AND(AJK27&lt;=AJS14,AJM27&gt;AJT14),AJT14-AJS14,IF(AND(AJK27&gt;AJS14,AJM27&lt;=AJT14),AJM27-AJK27,IF(AND(AJK27&lt;=AJS14,AJM27&lt;=AJT14),AJM27-AJS14,IF(AND(AJK27&gt;AJS14,AJM27&gt;AJT14),AJT14-AJK27,0)))),0)),0)</f>
        <v>　</v>
      </c>
      <c r="AJT27" s="857"/>
      <c r="AJU27" s="858"/>
      <c r="AJV27" s="856" t="str">
        <f>IFERROR(IF(OR(AJJ27="日",AJJ27="祝",AJJ27=0,AJO27=""),"　",MAX(IF(AND(AJO27&gt;AJY14,AJQ27&gt;AJW14),0,IF(AND(AJO27&lt;=AJY14,AJO27&gt;AJV14,AJQ27&gt;AJW14),AJY14-AJO27,IF(AND(AJO27&lt;=AJY14,AJO27&lt;=AJV14,AJQ27&gt;AJW14),AJY14-AJV14,IF(AND(AJO27&gt;AJV14,AJQ27&lt;=AJW14),AJQ27-AJO27,IF(AND(AJO27&lt;=AJV14,AJQ27&lt;=AJW14),AJQ27-AJV14,0))))),0)),0)</f>
        <v>　</v>
      </c>
      <c r="AJW27" s="857"/>
      <c r="AJX27" s="858"/>
      <c r="AJY27" s="856" t="str">
        <f>IFERROR(IF(OR(AJJ27="日",AJJ27="祝",AJJ27=0,AJO27=0),"　",MAX(IF(AND(AJO27&lt;=AJY14,AJQ27&gt;AJZ14),AJZ14-AJY14,IF(AJQ27&lt;=AJZ14,0,IF(AND(AJO27&gt;AJY14,AJQ27&gt;AJZ14),AJZ14-AJO27,0))),0)),0)</f>
        <v>　</v>
      </c>
      <c r="AJZ27" s="857"/>
      <c r="AKA27" s="858"/>
      <c r="AKB27" s="856" t="str">
        <f>IFERROR(IF(OR(AJJ27="日",AJJ27="祝",AJJ27=0,AJO27=0),"　",MAX(IF(AJO27&gt;AKB14,AJQ27-AJO27,IF(AJO27&lt;=AKB14,AJQ27-AKB14,0)),0)),0)</f>
        <v>　</v>
      </c>
      <c r="AKC27" s="857"/>
      <c r="AKD27" s="858"/>
      <c r="AKE27" s="962" t="str">
        <f>IFERROR(IF(OR(AJJ27="日",AJJ27="祝",AJJ27=0,AJK27=""),"　",MAX(IF(AND(AJK27&lt;=AKE14,AJM27&gt;AKF14),AKF14-AKE14,IF(AND(AJK27&gt;AKE14,AJM27&lt;=AKF14),AJM27-AJK27,IF(AND(AJK27&lt;=AKE14,AJM27&lt;=AKF14),AJM27-AKE14,IF(AND(AJK27&gt;AKE14,AJM27&gt;AKF14),AKF14-AJK27,0)))),0)),0)</f>
        <v>　</v>
      </c>
      <c r="AKF27" s="963"/>
      <c r="AKG27" s="964"/>
      <c r="AKH27" s="962" t="str">
        <f>IFERROR(IF(OR(AJJ27="日",AJJ27="祝",AJJ27=0,AJO27=0),"　",MAX(IF(AND(AJO27&gt;AKK14,AJQ27&gt;AKI14),0,IF(AND(AJO27&lt;=AKK14,AJO27&gt;AKH14,AJQ27&gt;AKI14),AKK14-AJO27,IF(AND(AJO27&lt;=AKK14,AJO27&lt;=AKH14,AJQ27&gt;AKI14),AKK14-AKH14,IF(AND(AJO27&gt;AKH14,AJQ27&lt;=AKI14),AJQ27-AJO27,IF(AND(AJO27&lt;=AKH14,AJQ27&lt;=AKI14),AJQ27-AKH14,0))))),0)),0)</f>
        <v>　</v>
      </c>
      <c r="AKI27" s="963"/>
      <c r="AKJ27" s="964"/>
      <c r="AKK27" s="962" t="str">
        <f>IFERROR(IF(OR(AJJ27="日",AJJ27="祝",AJJ27=0,AJO27=0),"　",MAX(IF(AND(AJO27&lt;=AKK14,AJQ27&gt;AKL14),AKL14-AKK14,IF(AJQ27&lt;=AKL14,0,IF(AND(AJO27&gt;AKK14,AJQ27&gt;AKL14),AKL14-AJO27,0))),0)),0)</f>
        <v>　</v>
      </c>
      <c r="AKL27" s="963"/>
      <c r="AKM27" s="964"/>
      <c r="AKN27" s="962" t="str">
        <f t="shared" si="16"/>
        <v>　</v>
      </c>
      <c r="AKO27" s="963"/>
      <c r="AKP27" s="964"/>
      <c r="AKQ27" s="859" t="str">
        <f>IF(AKT27="×",TIME(0,0,0),IF(ALD4="非常勤",AJS27,AKE27))</f>
        <v>　</v>
      </c>
      <c r="AKR27" s="860"/>
      <c r="AKS27" s="861"/>
      <c r="AKT27" s="352"/>
      <c r="AKU27" s="859" t="str">
        <f>IF(AKX27="×",TIME(0,0,0),IF(ALD4="非常勤",AJV27,AKH27))</f>
        <v>　</v>
      </c>
      <c r="AKV27" s="860"/>
      <c r="AKW27" s="861"/>
      <c r="AKX27" s="352"/>
      <c r="AKY27" s="859" t="str">
        <f>IF(ALB27="×",TIME(0,0,0),IF(ALD4="非常勤",AJY27,AKK27))</f>
        <v>　</v>
      </c>
      <c r="AKZ27" s="860"/>
      <c r="ALA27" s="861"/>
      <c r="ALB27" s="352"/>
      <c r="ALC27" s="859" t="str">
        <f>IF(ALF27="×",TIME(0,0,0),IF(ALD4="非常勤",AKB27,AKN27))</f>
        <v>　</v>
      </c>
      <c r="ALD27" s="860"/>
      <c r="ALE27" s="861"/>
      <c r="ALF27" s="352"/>
      <c r="ALG27" s="956"/>
      <c r="ALH27" s="956"/>
      <c r="ALI27" s="862"/>
      <c r="ALJ27" s="864"/>
      <c r="ALK27" s="863"/>
      <c r="ALL27" s="865"/>
      <c r="ALM27" s="866"/>
      <c r="ALN27" s="866"/>
      <c r="ALO27" s="867"/>
      <c r="ALP27" s="377">
        <f>'[3]別表_個別勤務状況（1～20）'!$A$27</f>
        <v>13</v>
      </c>
      <c r="ALQ27" s="378" t="str">
        <f>'[3]別表_個別勤務状況（1～20）'!$B$27</f>
        <v>土</v>
      </c>
      <c r="ALR27" s="854"/>
      <c r="ALS27" s="855"/>
      <c r="ALT27" s="854"/>
      <c r="ALU27" s="855"/>
      <c r="ALV27" s="854"/>
      <c r="ALW27" s="855"/>
      <c r="ALX27" s="854"/>
      <c r="ALY27" s="855"/>
      <c r="ALZ27" s="856" t="str">
        <f>IFERROR(IF(OR(ALQ27="日",ALQ27="祝",ALQ27=0,ALR27=""),"　",MAX(IF(AND(ALR27&lt;=ALZ14,ALT27&gt;AMA14),AMA14-ALZ14,IF(AND(ALR27&gt;ALZ14,ALT27&lt;=AMA14),ALT27-ALR27,IF(AND(ALR27&lt;=ALZ14,ALT27&lt;=AMA14),ALT27-ALZ14,IF(AND(ALR27&gt;ALZ14,ALT27&gt;AMA14),AMA14-ALR27,0)))),0)),0)</f>
        <v>　</v>
      </c>
      <c r="AMA27" s="857"/>
      <c r="AMB27" s="858"/>
      <c r="AMC27" s="856" t="str">
        <f>IFERROR(IF(OR(ALQ27="日",ALQ27="祝",ALQ27=0,ALV27=""),"　",MAX(IF(AND(ALV27&gt;AMF14,ALX27&gt;AMD14),0,IF(AND(ALV27&lt;=AMF14,ALV27&gt;AMC14,ALX27&gt;AMD14),AMF14-ALV27,IF(AND(ALV27&lt;=AMF14,ALV27&lt;=AMC14,ALX27&gt;AMD14),AMF14-AMC14,IF(AND(ALV27&gt;AMC14,ALX27&lt;=AMD14),ALX27-ALV27,IF(AND(ALV27&lt;=AMC14,ALX27&lt;=AMD14),ALX27-AMC14,0))))),0)),0)</f>
        <v>　</v>
      </c>
      <c r="AMD27" s="857"/>
      <c r="AME27" s="858"/>
      <c r="AMF27" s="856" t="str">
        <f>IFERROR(IF(OR(ALQ27="日",ALQ27="祝",ALQ27=0,ALV27=0),"　",MAX(IF(AND(ALV27&lt;=AMF14,ALX27&gt;AMG14),AMG14-AMF14,IF(ALX27&lt;=AMG14,0,IF(AND(ALV27&gt;AMF14,ALX27&gt;AMG14),AMG14-ALV27,0))),0)),0)</f>
        <v>　</v>
      </c>
      <c r="AMG27" s="857"/>
      <c r="AMH27" s="858"/>
      <c r="AMI27" s="856" t="str">
        <f>IFERROR(IF(OR(ALQ27="日",ALQ27="祝",ALQ27=0,ALV27=0),"　",MAX(IF(ALV27&gt;AMI14,ALX27-ALV27,IF(ALV27&lt;=AMI14,ALX27-AMI14,0)),0)),0)</f>
        <v>　</v>
      </c>
      <c r="AMJ27" s="857"/>
      <c r="AMK27" s="858"/>
      <c r="AML27" s="962" t="str">
        <f>IFERROR(IF(OR(ALQ27="日",ALQ27="祝",ALQ27=0,ALR27=""),"　",MAX(IF(AND(ALR27&lt;=AML14,ALT27&gt;AMM14),AMM14-AML14,IF(AND(ALR27&gt;AML14,ALT27&lt;=AMM14),ALT27-ALR27,IF(AND(ALR27&lt;=AML14,ALT27&lt;=AMM14),ALT27-AML14,IF(AND(ALR27&gt;AML14,ALT27&gt;AMM14),AMM14-ALR27,0)))),0)),0)</f>
        <v>　</v>
      </c>
      <c r="AMM27" s="963"/>
      <c r="AMN27" s="964"/>
      <c r="AMO27" s="962" t="str">
        <f>IFERROR(IF(OR(ALQ27="日",ALQ27="祝",ALQ27=0,ALV27=0),"　",MAX(IF(AND(ALV27&gt;AMR14,ALX27&gt;AMP14),0,IF(AND(ALV27&lt;=AMR14,ALV27&gt;AMO14,ALX27&gt;AMP14),AMR14-ALV27,IF(AND(ALV27&lt;=AMR14,ALV27&lt;=AMO14,ALX27&gt;AMP14),AMR14-AMO14,IF(AND(ALV27&gt;AMO14,ALX27&lt;=AMP14),ALX27-ALV27,IF(AND(ALV27&lt;=AMO14,ALX27&lt;=AMP14),ALX27-AMO14,0))))),0)),0)</f>
        <v>　</v>
      </c>
      <c r="AMP27" s="963"/>
      <c r="AMQ27" s="964"/>
      <c r="AMR27" s="962" t="str">
        <f>IFERROR(IF(OR(ALQ27="日",ALQ27="祝",ALQ27=0,ALV27=0),"　",MAX(IF(AND(ALV27&lt;=AMR14,ALX27&gt;AMS14),AMS14-AMR14,IF(ALX27&lt;=AMS14,0,IF(AND(ALV27&gt;AMR14,ALX27&gt;AMS14),AMS14-ALV27,0))),0)),0)</f>
        <v>　</v>
      </c>
      <c r="AMS27" s="963"/>
      <c r="AMT27" s="964"/>
      <c r="AMU27" s="962" t="str">
        <f t="shared" si="17"/>
        <v>　</v>
      </c>
      <c r="AMV27" s="963"/>
      <c r="AMW27" s="964"/>
      <c r="AMX27" s="859" t="str">
        <f>IF(ANA27="×",TIME(0,0,0),IF(ANK4="非常勤",ALZ27,AML27))</f>
        <v>　</v>
      </c>
      <c r="AMY27" s="860"/>
      <c r="AMZ27" s="861"/>
      <c r="ANA27" s="352"/>
      <c r="ANB27" s="859" t="str">
        <f>IF(ANE27="×",TIME(0,0,0),IF(ANK4="非常勤",AMC27,AMO27))</f>
        <v>　</v>
      </c>
      <c r="ANC27" s="860"/>
      <c r="AND27" s="861"/>
      <c r="ANE27" s="352"/>
      <c r="ANF27" s="859" t="str">
        <f>IF(ANI27="×",TIME(0,0,0),IF(ANK4="非常勤",AMF27,AMR27))</f>
        <v>　</v>
      </c>
      <c r="ANG27" s="860"/>
      <c r="ANH27" s="861"/>
      <c r="ANI27" s="352"/>
      <c r="ANJ27" s="859" t="str">
        <f>IF(ANM27="×",TIME(0,0,0),IF(ANK4="非常勤",AMI27,AMU27))</f>
        <v>　</v>
      </c>
      <c r="ANK27" s="860"/>
      <c r="ANL27" s="861"/>
      <c r="ANM27" s="352"/>
      <c r="ANN27" s="956"/>
      <c r="ANO27" s="956"/>
      <c r="ANP27" s="862"/>
      <c r="ANQ27" s="864"/>
      <c r="ANR27" s="863"/>
      <c r="ANS27" s="865"/>
      <c r="ANT27" s="866"/>
      <c r="ANU27" s="866"/>
      <c r="ANV27" s="867"/>
      <c r="ANW27" s="377">
        <f>'[3]別表_個別勤務状況（1～20）'!$A$27</f>
        <v>13</v>
      </c>
      <c r="ANX27" s="378" t="str">
        <f>'[3]別表_個別勤務状況（1～20）'!$B$27</f>
        <v>土</v>
      </c>
      <c r="ANY27" s="854"/>
      <c r="ANZ27" s="855"/>
      <c r="AOA27" s="854"/>
      <c r="AOB27" s="855"/>
      <c r="AOC27" s="854"/>
      <c r="AOD27" s="855"/>
      <c r="AOE27" s="854"/>
      <c r="AOF27" s="855"/>
      <c r="AOG27" s="856" t="str">
        <f>IFERROR(IF(OR(ANX27="日",ANX27="祝",ANX27=0,ANY27=""),"　",MAX(IF(AND(ANY27&lt;=AOG14,AOA27&gt;AOH14),AOH14-AOG14,IF(AND(ANY27&gt;AOG14,AOA27&lt;=AOH14),AOA27-ANY27,IF(AND(ANY27&lt;=AOG14,AOA27&lt;=AOH14),AOA27-AOG14,IF(AND(ANY27&gt;AOG14,AOA27&gt;AOH14),AOH14-ANY27,0)))),0)),0)</f>
        <v>　</v>
      </c>
      <c r="AOH27" s="857"/>
      <c r="AOI27" s="858"/>
      <c r="AOJ27" s="856" t="str">
        <f>IFERROR(IF(OR(ANX27="日",ANX27="祝",ANX27=0,AOC27=""),"　",MAX(IF(AND(AOC27&gt;AOM14,AOE27&gt;AOK14),0,IF(AND(AOC27&lt;=AOM14,AOC27&gt;AOJ14,AOE27&gt;AOK14),AOM14-AOC27,IF(AND(AOC27&lt;=AOM14,AOC27&lt;=AOJ14,AOE27&gt;AOK14),AOM14-AOJ14,IF(AND(AOC27&gt;AOJ14,AOE27&lt;=AOK14),AOE27-AOC27,IF(AND(AOC27&lt;=AOJ14,AOE27&lt;=AOK14),AOE27-AOJ14,0))))),0)),0)</f>
        <v>　</v>
      </c>
      <c r="AOK27" s="857"/>
      <c r="AOL27" s="858"/>
      <c r="AOM27" s="856" t="str">
        <f>IFERROR(IF(OR(ANX27="日",ANX27="祝",ANX27=0,AOC27=0),"　",MAX(IF(AND(AOC27&lt;=AOM14,AOE27&gt;AON14),AON14-AOM14,IF(AOE27&lt;=AON14,0,IF(AND(AOC27&gt;AOM14,AOE27&gt;AON14),AON14-AOC27,0))),0)),0)</f>
        <v>　</v>
      </c>
      <c r="AON27" s="857"/>
      <c r="AOO27" s="858"/>
      <c r="AOP27" s="856" t="str">
        <f>IFERROR(IF(OR(ANX27="日",ANX27="祝",ANX27=0,AOC27=0),"　",MAX(IF(AOC27&gt;AOP14,AOE27-AOC27,IF(AOC27&lt;=AOP14,AOE27-AOP14,0)),0)),0)</f>
        <v>　</v>
      </c>
      <c r="AOQ27" s="857"/>
      <c r="AOR27" s="858"/>
      <c r="AOS27" s="962" t="str">
        <f>IFERROR(IF(OR(ANX27="日",ANX27="祝",ANX27=0,ANY27=""),"　",MAX(IF(AND(ANY27&lt;=AOS14,AOA27&gt;AOT14),AOT14-AOS14,IF(AND(ANY27&gt;AOS14,AOA27&lt;=AOT14),AOA27-ANY27,IF(AND(ANY27&lt;=AOS14,AOA27&lt;=AOT14),AOA27-AOS14,IF(AND(ANY27&gt;AOS14,AOA27&gt;AOT14),AOT14-ANY27,0)))),0)),0)</f>
        <v>　</v>
      </c>
      <c r="AOT27" s="963"/>
      <c r="AOU27" s="964"/>
      <c r="AOV27" s="962" t="str">
        <f>IFERROR(IF(OR(ANX27="日",ANX27="祝",ANX27=0,AOC27=0),"　",MAX(IF(AND(AOC27&gt;AOY14,AOE27&gt;AOW14),0,IF(AND(AOC27&lt;=AOY14,AOC27&gt;AOV14,AOE27&gt;AOW14),AOY14-AOC27,IF(AND(AOC27&lt;=AOY14,AOC27&lt;=AOV14,AOE27&gt;AOW14),AOY14-AOV14,IF(AND(AOC27&gt;AOV14,AOE27&lt;=AOW14),AOE27-AOC27,IF(AND(AOC27&lt;=AOV14,AOE27&lt;=AOW14),AOE27-AOV14,0))))),0)),0)</f>
        <v>　</v>
      </c>
      <c r="AOW27" s="963"/>
      <c r="AOX27" s="964"/>
      <c r="AOY27" s="962" t="str">
        <f>IFERROR(IF(OR(ANX27="日",ANX27="祝",ANX27=0,AOC27=0),"　",MAX(IF(AND(AOC27&lt;=AOY14,AOE27&gt;AOZ14),AOZ14-AOY14,IF(AOE27&lt;=AOZ14,0,IF(AND(AOC27&gt;AOY14,AOE27&gt;AOZ14),AOZ14-AOC27,0))),0)),0)</f>
        <v>　</v>
      </c>
      <c r="AOZ27" s="963"/>
      <c r="APA27" s="964"/>
      <c r="APB27" s="962" t="str">
        <f t="shared" si="18"/>
        <v>　</v>
      </c>
      <c r="APC27" s="963"/>
      <c r="APD27" s="964"/>
      <c r="APE27" s="859" t="str">
        <f>IF(APH27="×",TIME(0,0,0),IF(APR4="非常勤",AOG27,AOS27))</f>
        <v>　</v>
      </c>
      <c r="APF27" s="860"/>
      <c r="APG27" s="861"/>
      <c r="APH27" s="352"/>
      <c r="API27" s="859" t="str">
        <f>IF(APL27="×",TIME(0,0,0),IF(APR4="非常勤",AOJ27,AOV27))</f>
        <v>　</v>
      </c>
      <c r="APJ27" s="860"/>
      <c r="APK27" s="861"/>
      <c r="APL27" s="352"/>
      <c r="APM27" s="859" t="str">
        <f>IF(APP27="×",TIME(0,0,0),IF(APR4="非常勤",AOM27,AOY27))</f>
        <v>　</v>
      </c>
      <c r="APN27" s="860"/>
      <c r="APO27" s="861"/>
      <c r="APP27" s="352"/>
      <c r="APQ27" s="859" t="str">
        <f>IF(APT27="×",TIME(0,0,0),IF(APR4="非常勤",AOP27,APB27))</f>
        <v>　</v>
      </c>
      <c r="APR27" s="860"/>
      <c r="APS27" s="861"/>
      <c r="APT27" s="352"/>
      <c r="APU27" s="956"/>
      <c r="APV27" s="956"/>
      <c r="APW27" s="862"/>
      <c r="APX27" s="864"/>
      <c r="APY27" s="863"/>
      <c r="APZ27" s="865"/>
      <c r="AQA27" s="866"/>
      <c r="AQB27" s="866"/>
      <c r="AQC27" s="867"/>
      <c r="AQD27" s="377">
        <f>'[3]別表_個別勤務状況（1～20）'!$A$27</f>
        <v>13</v>
      </c>
      <c r="AQE27" s="378" t="str">
        <f>'[3]別表_個別勤務状況（1～20）'!$B$27</f>
        <v>土</v>
      </c>
      <c r="AQF27" s="854"/>
      <c r="AQG27" s="855"/>
      <c r="AQH27" s="854"/>
      <c r="AQI27" s="855"/>
      <c r="AQJ27" s="854"/>
      <c r="AQK27" s="855"/>
      <c r="AQL27" s="854"/>
      <c r="AQM27" s="855"/>
      <c r="AQN27" s="856" t="str">
        <f>IFERROR(IF(OR(AQE27="日",AQE27="祝",AQE27=0,AQF27=""),"　",MAX(IF(AND(AQF27&lt;=AQN14,AQH27&gt;AQO14),AQO14-AQN14,IF(AND(AQF27&gt;AQN14,AQH27&lt;=AQO14),AQH27-AQF27,IF(AND(AQF27&lt;=AQN14,AQH27&lt;=AQO14),AQH27-AQN14,IF(AND(AQF27&gt;AQN14,AQH27&gt;AQO14),AQO14-AQF27,0)))),0)),0)</f>
        <v>　</v>
      </c>
      <c r="AQO27" s="857"/>
      <c r="AQP27" s="858"/>
      <c r="AQQ27" s="856" t="str">
        <f>IFERROR(IF(OR(AQE27="日",AQE27="祝",AQE27=0,AQJ27=""),"　",MAX(IF(AND(AQJ27&gt;AQT14,AQL27&gt;AQR14),0,IF(AND(AQJ27&lt;=AQT14,AQJ27&gt;AQQ14,AQL27&gt;AQR14),AQT14-AQJ27,IF(AND(AQJ27&lt;=AQT14,AQJ27&lt;=AQQ14,AQL27&gt;AQR14),AQT14-AQQ14,IF(AND(AQJ27&gt;AQQ14,AQL27&lt;=AQR14),AQL27-AQJ27,IF(AND(AQJ27&lt;=AQQ14,AQL27&lt;=AQR14),AQL27-AQQ14,0))))),0)),0)</f>
        <v>　</v>
      </c>
      <c r="AQR27" s="857"/>
      <c r="AQS27" s="858"/>
      <c r="AQT27" s="856" t="str">
        <f>IFERROR(IF(OR(AQE27="日",AQE27="祝",AQE27=0,AQJ27=0),"　",MAX(IF(AND(AQJ27&lt;=AQT14,AQL27&gt;AQU14),AQU14-AQT14,IF(AQL27&lt;=AQU14,0,IF(AND(AQJ27&gt;AQT14,AQL27&gt;AQU14),AQU14-AQJ27,0))),0)),0)</f>
        <v>　</v>
      </c>
      <c r="AQU27" s="857"/>
      <c r="AQV27" s="858"/>
      <c r="AQW27" s="856" t="str">
        <f>IFERROR(IF(OR(AQE27="日",AQE27="祝",AQE27=0,AQJ27=0),"　",MAX(IF(AQJ27&gt;AQW14,AQL27-AQJ27,IF(AQJ27&lt;=AQW14,AQL27-AQW14,0)),0)),0)</f>
        <v>　</v>
      </c>
      <c r="AQX27" s="857"/>
      <c r="AQY27" s="858"/>
      <c r="AQZ27" s="962" t="str">
        <f>IFERROR(IF(OR(AQE27="日",AQE27="祝",AQE27=0,AQF27=""),"　",MAX(IF(AND(AQF27&lt;=AQZ14,AQH27&gt;ARA14),ARA14-AQZ14,IF(AND(AQF27&gt;AQZ14,AQH27&lt;=ARA14),AQH27-AQF27,IF(AND(AQF27&lt;=AQZ14,AQH27&lt;=ARA14),AQH27-AQZ14,IF(AND(AQF27&gt;AQZ14,AQH27&gt;ARA14),ARA14-AQF27,0)))),0)),0)</f>
        <v>　</v>
      </c>
      <c r="ARA27" s="963"/>
      <c r="ARB27" s="964"/>
      <c r="ARC27" s="962" t="str">
        <f>IFERROR(IF(OR(AQE27="日",AQE27="祝",AQE27=0,AQJ27=0),"　",MAX(IF(AND(AQJ27&gt;ARF14,AQL27&gt;ARD14),0,IF(AND(AQJ27&lt;=ARF14,AQJ27&gt;ARC14,AQL27&gt;ARD14),ARF14-AQJ27,IF(AND(AQJ27&lt;=ARF14,AQJ27&lt;=ARC14,AQL27&gt;ARD14),ARF14-ARC14,IF(AND(AQJ27&gt;ARC14,AQL27&lt;=ARD14),AQL27-AQJ27,IF(AND(AQJ27&lt;=ARC14,AQL27&lt;=ARD14),AQL27-ARC14,0))))),0)),0)</f>
        <v>　</v>
      </c>
      <c r="ARD27" s="963"/>
      <c r="ARE27" s="964"/>
      <c r="ARF27" s="962" t="str">
        <f>IFERROR(IF(OR(AQE27="日",AQE27="祝",AQE27=0,AQJ27=0),"　",MAX(IF(AND(AQJ27&lt;=ARF14,AQL27&gt;ARG14),ARG14-ARF14,IF(AQL27&lt;=ARG14,0,IF(AND(AQJ27&gt;ARF14,AQL27&gt;ARG14),ARG14-AQJ27,0))),0)),0)</f>
        <v>　</v>
      </c>
      <c r="ARG27" s="963"/>
      <c r="ARH27" s="964"/>
      <c r="ARI27" s="962" t="str">
        <f t="shared" si="19"/>
        <v>　</v>
      </c>
      <c r="ARJ27" s="963"/>
      <c r="ARK27" s="964"/>
      <c r="ARL27" s="859" t="str">
        <f>IF(ARO27="×",TIME(0,0,0),IF(ARY4="非常勤",AQN27,AQZ27))</f>
        <v>　</v>
      </c>
      <c r="ARM27" s="860"/>
      <c r="ARN27" s="861"/>
      <c r="ARO27" s="352"/>
      <c r="ARP27" s="859" t="str">
        <f>IF(ARS27="×",TIME(0,0,0),IF(ARY4="非常勤",AQQ27,ARC27))</f>
        <v>　</v>
      </c>
      <c r="ARQ27" s="860"/>
      <c r="ARR27" s="861"/>
      <c r="ARS27" s="352"/>
      <c r="ART27" s="859" t="str">
        <f>IF(ARW27="×",TIME(0,0,0),IF(ARY4="非常勤",AQT27,ARF27))</f>
        <v>　</v>
      </c>
      <c r="ARU27" s="860"/>
      <c r="ARV27" s="861"/>
      <c r="ARW27" s="352"/>
      <c r="ARX27" s="859" t="str">
        <f>IF(ASA27="×",TIME(0,0,0),IF(ARY4="非常勤",AQW27,ARI27))</f>
        <v>　</v>
      </c>
      <c r="ARY27" s="860"/>
      <c r="ARZ27" s="861"/>
      <c r="ASA27" s="352"/>
      <c r="ASB27" s="956"/>
      <c r="ASC27" s="956"/>
      <c r="ASD27" s="862"/>
      <c r="ASE27" s="864"/>
      <c r="ASF27" s="863"/>
      <c r="ASG27" s="865"/>
      <c r="ASH27" s="866"/>
      <c r="ASI27" s="866"/>
      <c r="ASJ27" s="867"/>
    </row>
    <row r="28" spans="1:1180" ht="15" customHeight="1">
      <c r="A28" s="377">
        <f>'別表_個別勤務状況（1～20）'!$A$28</f>
        <v>14</v>
      </c>
      <c r="B28" s="378" t="str">
        <f>'別表_個別勤務状況（1～20）'!$B$28</f>
        <v>火</v>
      </c>
      <c r="C28" s="797"/>
      <c r="D28" s="797"/>
      <c r="E28" s="797"/>
      <c r="F28" s="797"/>
      <c r="G28" s="797"/>
      <c r="H28" s="797"/>
      <c r="I28" s="797"/>
      <c r="J28" s="797"/>
      <c r="K28" s="856" t="str">
        <f>IFERROR(IF(OR(B28="日",B28="祝",B28=0,C28=""),"　",MAX(IF(AND(C28&lt;=K14,E28&gt;L14),L14-K14,IF(AND(C28&gt;K14,E28&lt;=L14),E28-C28,IF(AND(C28&lt;=K14,E28&lt;=L14),E28-K14,IF(AND(C28&gt;K14,E28&gt;L14),L14-C28,0)))),0)),0)</f>
        <v>　</v>
      </c>
      <c r="L28" s="857"/>
      <c r="M28" s="858"/>
      <c r="N28" s="856" t="str">
        <f>IFERROR(IF(OR(B28="日",B28="祝",B28=0,G28=""),"　",MAX(IF(AND(G28&gt;Q14,I28&gt;O14),0,IF(AND(G28&lt;=Q14,G28&gt;N14,I28&gt;O14),Q14-G28,IF(AND(G28&lt;=Q14,G28&lt;=N14,I28&gt;O14),Q14-N14,IF(AND(G28&gt;N14,I28&lt;=O14),I28-G28,IF(AND(G28&lt;=N14,I28&lt;=O14),I28-N14,0))))),0)),0)</f>
        <v>　</v>
      </c>
      <c r="O28" s="857"/>
      <c r="P28" s="858"/>
      <c r="Q28" s="856" t="str">
        <f>IFERROR(IF(OR(B28="日",B28="祝",B28=0,G28=0),"　",MAX(IF(AND(G28&lt;=Q14,I28&gt;R14),R14-Q14,IF(I28&lt;=R14,0,IF(AND(G28&gt;Q14,I28&gt;R14),R14-G28,0))),0)),0)</f>
        <v>　</v>
      </c>
      <c r="R28" s="857"/>
      <c r="S28" s="858"/>
      <c r="T28" s="856" t="str">
        <f>IFERROR(IF(OR(B28="日",B28="祝",B28=0,G28=0),"　",MAX(IF(G28&gt;T14,I28-G28,IF(G28&lt;=T14,I28-T14,0)),0)),0)</f>
        <v>　</v>
      </c>
      <c r="U28" s="857"/>
      <c r="V28" s="858"/>
      <c r="W28" s="972" t="str">
        <f>IFERROR(IF(OR(B28="日",B28="祝",B28=0,C28=""),"　",MAX(IF(AND(C28&lt;=W14,E28&gt;X14),X14-W14,IF(AND(C28&gt;W14,E28&lt;=X14),E28-C28,IF(AND(C28&lt;=W14,E28&lt;=X14),E28-W14,IF(AND(C28&gt;W14,E28&gt;X14),X14-C28,0)))),0)),0)</f>
        <v>　</v>
      </c>
      <c r="X28" s="973"/>
      <c r="Y28" s="973"/>
      <c r="Z28" s="972" t="str">
        <f>IFERROR(IF(OR(B28="日",B28="祝",B28=0,G28=0),"　",MAX(IF(AND(G28&gt;AC14,I28&gt;AA14),0,IF(AND(G28&lt;=AC14,G28&gt;Z14,I28&gt;AA14),AC14-G28,IF(AND(G28&lt;=AC14,G28&lt;=Z14,I28&gt;AA14),AC14-Z14,IF(AND(G28&gt;Z14,I28&lt;=AA14),I28-G28,IF(AND(G28&lt;=Z14,I28&lt;=AA14),I28-Z14,0))))),0)),0)</f>
        <v>　</v>
      </c>
      <c r="AA28" s="972"/>
      <c r="AB28" s="972"/>
      <c r="AC28" s="972" t="str">
        <f>IFERROR(IF(OR(B28="日",B28="祝",B28=0,G28=0),"　",MAX(IF(AND(G28&lt;=AC14,I28&gt;AD14),AD14-AC14,IF(I28&lt;=AD14,0,IF(AND(G28&gt;AC14,I28&gt;AD14),AD14-G28,0))),0)),0)</f>
        <v>　</v>
      </c>
      <c r="AD28" s="973"/>
      <c r="AE28" s="973"/>
      <c r="AF28" s="972" t="str">
        <f t="shared" si="0"/>
        <v>　</v>
      </c>
      <c r="AG28" s="973"/>
      <c r="AH28" s="973"/>
      <c r="AI28" s="954" t="str">
        <f>IF(AL28="×",TIME(0,0,0),IF(AV4="非常勤",K28,W28))</f>
        <v>　</v>
      </c>
      <c r="AJ28" s="885"/>
      <c r="AK28" s="885"/>
      <c r="AL28" s="352"/>
      <c r="AM28" s="954" t="str">
        <f>IF(AP28="×",TIME(0,0,0),IF(AV4="非常勤",N28,Z28))</f>
        <v>　</v>
      </c>
      <c r="AN28" s="885"/>
      <c r="AO28" s="885"/>
      <c r="AP28" s="352"/>
      <c r="AQ28" s="954" t="str">
        <f>IF(AT28="×",TIME(0,0,0),IF(AV4="非常勤",Q28,AC28))</f>
        <v>　</v>
      </c>
      <c r="AR28" s="885"/>
      <c r="AS28" s="885"/>
      <c r="AT28" s="352"/>
      <c r="AU28" s="954" t="str">
        <f>IF(AX28="×",TIME(0,0,0),IF(AV4="非常勤",T28,AF28))</f>
        <v>　</v>
      </c>
      <c r="AV28" s="885"/>
      <c r="AW28" s="955"/>
      <c r="AX28" s="352"/>
      <c r="AY28" s="956"/>
      <c r="AZ28" s="956"/>
      <c r="BA28" s="862"/>
      <c r="BB28" s="864"/>
      <c r="BC28" s="863"/>
      <c r="BD28" s="865"/>
      <c r="BE28" s="866"/>
      <c r="BF28" s="866"/>
      <c r="BG28" s="867"/>
      <c r="BH28" s="377">
        <f>'別表_個別勤務状況（1～20）'!$A$28</f>
        <v>14</v>
      </c>
      <c r="BI28" s="378" t="str">
        <f>'別表_個別勤務状況（1～20）'!$B$28</f>
        <v>火</v>
      </c>
      <c r="BJ28" s="797"/>
      <c r="BK28" s="797"/>
      <c r="BL28" s="797"/>
      <c r="BM28" s="797"/>
      <c r="BN28" s="797"/>
      <c r="BO28" s="797"/>
      <c r="BP28" s="797"/>
      <c r="BQ28" s="797"/>
      <c r="BR28" s="856" t="str">
        <f>IFERROR(IF(OR(BI28="日",BI28="祝",BI28=0,BJ28=""),"　",MAX(IF(AND(BJ28&lt;=BR14,BL28&gt;BS14),BS14-BR14,IF(AND(BJ28&gt;BR14,BL28&lt;=BS14),BL28-BJ28,IF(AND(BJ28&lt;=BR14,BL28&lt;=BS14),BL28-BR14,IF(AND(BJ28&gt;BR14,BL28&gt;BS14),BS14-BJ28,0)))),0)),0)</f>
        <v>　</v>
      </c>
      <c r="BS28" s="857"/>
      <c r="BT28" s="858"/>
      <c r="BU28" s="856" t="str">
        <f>IFERROR(IF(OR(BI28="日",BI28="祝",BI28=0,BN28=""),"　",MAX(IF(AND(BN28&gt;BX14,BP28&gt;BV14),0,IF(AND(BN28&lt;=BX14,BN28&gt;BU14,BP28&gt;BV14),BX14-BN28,IF(AND(BN28&lt;=BX14,BN28&lt;=BU14,BP28&gt;BV14),BX14-BU14,IF(AND(BN28&gt;BU14,BP28&lt;=BV14),BP28-BN28,IF(AND(BN28&lt;=BU14,BP28&lt;=BV14),BP28-BU14,0))))),0)),0)</f>
        <v>　</v>
      </c>
      <c r="BV28" s="857"/>
      <c r="BW28" s="858"/>
      <c r="BX28" s="856" t="str">
        <f>IFERROR(IF(OR(BI28="日",BI28="祝",BI28=0,BN28=0),"　",MAX(IF(AND(BN28&lt;=BX14,BP28&gt;BY14),BY14-BX14,IF(BP28&lt;=BY14,0,IF(AND(BN28&gt;BX14,BP28&gt;BY14),BY14-BN28,0))),0)),0)</f>
        <v>　</v>
      </c>
      <c r="BY28" s="857"/>
      <c r="BZ28" s="858"/>
      <c r="CA28" s="856" t="str">
        <f>IFERROR(IF(OR(BI28="日",BI28="祝",BI28=0,BN28=0),"　",MAX(IF(BN28&gt;CA14,BP28-BN28,IF(BN28&lt;=CA14,BP28-CA14,0)),0)),0)</f>
        <v>　</v>
      </c>
      <c r="CB28" s="857"/>
      <c r="CC28" s="858"/>
      <c r="CD28" s="972" t="str">
        <f>IFERROR(IF(OR(BI28="日",BI28="祝",BI28=0,BJ28=""),"　",MAX(IF(AND(BJ28&lt;=CD14,BL28&gt;CE14),CE14-CD14,IF(AND(BJ28&gt;CD14,BL28&lt;=CE14),BL28-BJ28,IF(AND(BJ28&lt;=CD14,BL28&lt;=CE14),BL28-CD14,IF(AND(BJ28&gt;CD14,BL28&gt;CE14),CE14-BJ28,0)))),0)),0)</f>
        <v>　</v>
      </c>
      <c r="CE28" s="973"/>
      <c r="CF28" s="973"/>
      <c r="CG28" s="972" t="str">
        <f>IFERROR(IF(OR(BI28="日",BI28="祝",BI28=0,BN28=0),"　",MAX(IF(AND(BN28&gt;CJ14,BP28&gt;CH14),0,IF(AND(BN28&lt;=CJ14,BN28&gt;CG14,BP28&gt;CH14),CJ14-BN28,IF(AND(BN28&lt;=CJ14,BN28&lt;=CG14,BP28&gt;CH14),CJ14-CG14,IF(AND(BN28&gt;CG14,BP28&lt;=CH14),BP28-BN28,IF(AND(BN28&lt;=CG14,BP28&lt;=CH14),BP28-CG14,0))))),0)),0)</f>
        <v>　</v>
      </c>
      <c r="CH28" s="972"/>
      <c r="CI28" s="972"/>
      <c r="CJ28" s="972" t="str">
        <f>IFERROR(IF(OR(BI28="日",BI28="祝",BI28=0,BN28=0),"　",MAX(IF(AND(BN28&lt;=CJ14,BP28&gt;CK14),CK14-CJ14,IF(BP28&lt;=CK14,0,IF(AND(BN28&gt;CJ14,BP28&gt;CK14),CK14-BN28,0))),0)),0)</f>
        <v>　</v>
      </c>
      <c r="CK28" s="973"/>
      <c r="CL28" s="973"/>
      <c r="CM28" s="972" t="str">
        <f t="shared" si="1"/>
        <v>　</v>
      </c>
      <c r="CN28" s="973"/>
      <c r="CO28" s="973"/>
      <c r="CP28" s="954" t="str">
        <f>IF(CS28="×",TIME(0,0,0),IF(DC4="非常勤",BR28,CD28))</f>
        <v>　</v>
      </c>
      <c r="CQ28" s="885"/>
      <c r="CR28" s="885"/>
      <c r="CS28" s="352"/>
      <c r="CT28" s="954" t="str">
        <f>IF(CW28="×",TIME(0,0,0),IF(DC4="非常勤",BU28,CG28))</f>
        <v>　</v>
      </c>
      <c r="CU28" s="885"/>
      <c r="CV28" s="885"/>
      <c r="CW28" s="352"/>
      <c r="CX28" s="954" t="str">
        <f>IF(DA28="×",TIME(0,0,0),IF(DC4="非常勤",BX28,CJ28))</f>
        <v>　</v>
      </c>
      <c r="CY28" s="885"/>
      <c r="CZ28" s="885"/>
      <c r="DA28" s="352"/>
      <c r="DB28" s="954" t="str">
        <f>IF(DE28="×",TIME(0,0,0),IF(DC4="非常勤",CA28,CM28))</f>
        <v>　</v>
      </c>
      <c r="DC28" s="885"/>
      <c r="DD28" s="955"/>
      <c r="DE28" s="352"/>
      <c r="DF28" s="956"/>
      <c r="DG28" s="956"/>
      <c r="DH28" s="862"/>
      <c r="DI28" s="864"/>
      <c r="DJ28" s="863"/>
      <c r="DK28" s="865"/>
      <c r="DL28" s="866"/>
      <c r="DM28" s="866"/>
      <c r="DN28" s="867"/>
      <c r="DO28" s="377">
        <f>'別表_個別勤務状況（1～20）'!$A$28</f>
        <v>14</v>
      </c>
      <c r="DP28" s="378" t="str">
        <f>'別表_個別勤務状況（1～20）'!$B$28</f>
        <v>火</v>
      </c>
      <c r="DQ28" s="797"/>
      <c r="DR28" s="797"/>
      <c r="DS28" s="797"/>
      <c r="DT28" s="797"/>
      <c r="DU28" s="797"/>
      <c r="DV28" s="797"/>
      <c r="DW28" s="797"/>
      <c r="DX28" s="797"/>
      <c r="DY28" s="856" t="str">
        <f>IFERROR(IF(OR(DP28="日",DP28="祝",DP28=0,DQ28=""),"　",MAX(IF(AND(DQ28&lt;=DY14,DS28&gt;DZ14),DZ14-DY14,IF(AND(DQ28&gt;DY14,DS28&lt;=DZ14),DS28-DQ28,IF(AND(DQ28&lt;=DY14,DS28&lt;=DZ14),DS28-DY14,IF(AND(DQ28&gt;DY14,DS28&gt;DZ14),DZ14-DQ28,0)))),0)),0)</f>
        <v>　</v>
      </c>
      <c r="DZ28" s="857"/>
      <c r="EA28" s="858"/>
      <c r="EB28" s="856" t="str">
        <f>IFERROR(IF(OR(DP28="日",DP28="祝",DP28=0,DU28=""),"　",MAX(IF(AND(DU28&gt;EE14,DW28&gt;EC14),0,IF(AND(DU28&lt;=EE14,DU28&gt;EB14,DW28&gt;EC14),EE14-DU28,IF(AND(DU28&lt;=EE14,DU28&lt;=EB14,DW28&gt;EC14),EE14-EB14,IF(AND(DU28&gt;EB14,DW28&lt;=EC14),DW28-DU28,IF(AND(DU28&lt;=EB14,DW28&lt;=EC14),DW28-EB14,0))))),0)),0)</f>
        <v>　</v>
      </c>
      <c r="EC28" s="857"/>
      <c r="ED28" s="858"/>
      <c r="EE28" s="856" t="str">
        <f>IFERROR(IF(OR(DP28="日",DP28="祝",DP28=0,DU28=0),"　",MAX(IF(AND(DU28&lt;=EE14,DW28&gt;EF14),EF14-EE14,IF(DW28&lt;=EF14,0,IF(AND(DU28&gt;EE14,DW28&gt;EF14),EF14-DU28,0))),0)),0)</f>
        <v>　</v>
      </c>
      <c r="EF28" s="857"/>
      <c r="EG28" s="858"/>
      <c r="EH28" s="856" t="str">
        <f>IFERROR(IF(OR(DP28="日",DP28="祝",DP28=0,DU28=0),"　",MAX(IF(DU28&gt;EH14,DW28-DU28,IF(DU28&lt;=EH14,DW28-EH14,0)),0)),0)</f>
        <v>　</v>
      </c>
      <c r="EI28" s="857"/>
      <c r="EJ28" s="858"/>
      <c r="EK28" s="972" t="str">
        <f>IFERROR(IF(OR(DP28="日",DP28="祝",DP28=0,DQ28=""),"　",MAX(IF(AND(DQ28&lt;=EK14,DS28&gt;EL14),EL14-EK14,IF(AND(DQ28&gt;EK14,DS28&lt;=EL14),DS28-DQ28,IF(AND(DQ28&lt;=EK14,DS28&lt;=EL14),DS28-EK14,IF(AND(DQ28&gt;EK14,DS28&gt;EL14),EL14-DQ28,0)))),0)),0)</f>
        <v>　</v>
      </c>
      <c r="EL28" s="973"/>
      <c r="EM28" s="973"/>
      <c r="EN28" s="972" t="str">
        <f>IFERROR(IF(OR(DP28="日",DP28="祝",DP28=0,DU28=0),"　",MAX(IF(AND(DU28&gt;EQ14,DW28&gt;EO14),0,IF(AND(DU28&lt;=EQ14,DU28&gt;EN14,DW28&gt;EO14),EQ14-DU28,IF(AND(DU28&lt;=EQ14,DU28&lt;=EN14,DW28&gt;EO14),EQ14-EN14,IF(AND(DU28&gt;EN14,DW28&lt;=EO14),DW28-DU28,IF(AND(DU28&lt;=EN14,DW28&lt;=EO14),DW28-EN14,0))))),0)),0)</f>
        <v>　</v>
      </c>
      <c r="EO28" s="972"/>
      <c r="EP28" s="972"/>
      <c r="EQ28" s="972" t="str">
        <f>IFERROR(IF(OR(DP28="日",DP28="祝",DP28=0,DU28=0),"　",MAX(IF(AND(DU28&lt;=EQ14,DW28&gt;ER14),ER14-EQ14,IF(DW28&lt;=ER14,0,IF(AND(DU28&gt;EQ14,DW28&gt;ER14),ER14-DU28,0))),0)),0)</f>
        <v>　</v>
      </c>
      <c r="ER28" s="973"/>
      <c r="ES28" s="973"/>
      <c r="ET28" s="972" t="str">
        <f t="shared" si="2"/>
        <v>　</v>
      </c>
      <c r="EU28" s="973"/>
      <c r="EV28" s="973"/>
      <c r="EW28" s="954" t="str">
        <f>IF(EZ28="×",TIME(0,0,0),IF(FJ4="非常勤",DY28,EK28))</f>
        <v>　</v>
      </c>
      <c r="EX28" s="885"/>
      <c r="EY28" s="885"/>
      <c r="EZ28" s="352"/>
      <c r="FA28" s="954" t="str">
        <f>IF(FD28="×",TIME(0,0,0),IF(FJ4="非常勤",EB28,EN28))</f>
        <v>　</v>
      </c>
      <c r="FB28" s="885"/>
      <c r="FC28" s="885"/>
      <c r="FD28" s="352"/>
      <c r="FE28" s="954" t="str">
        <f>IF(FH28="×",TIME(0,0,0),IF(FJ4="非常勤",EE28,EQ28))</f>
        <v>　</v>
      </c>
      <c r="FF28" s="885"/>
      <c r="FG28" s="885"/>
      <c r="FH28" s="352"/>
      <c r="FI28" s="954" t="str">
        <f>IF(FL28="×",TIME(0,0,0),IF(FJ4="非常勤",EH28,ET28))</f>
        <v>　</v>
      </c>
      <c r="FJ28" s="885"/>
      <c r="FK28" s="955"/>
      <c r="FL28" s="352"/>
      <c r="FM28" s="956"/>
      <c r="FN28" s="956"/>
      <c r="FO28" s="862"/>
      <c r="FP28" s="864"/>
      <c r="FQ28" s="863"/>
      <c r="FR28" s="865"/>
      <c r="FS28" s="866"/>
      <c r="FT28" s="866"/>
      <c r="FU28" s="867"/>
      <c r="FV28" s="377">
        <f>'別表_個別勤務状況（1～20）'!$A$28</f>
        <v>14</v>
      </c>
      <c r="FW28" s="378" t="str">
        <f>'別表_個別勤務状況（1～20）'!$B$28</f>
        <v>火</v>
      </c>
      <c r="FX28" s="797"/>
      <c r="FY28" s="797"/>
      <c r="FZ28" s="797"/>
      <c r="GA28" s="797"/>
      <c r="GB28" s="797"/>
      <c r="GC28" s="797"/>
      <c r="GD28" s="797"/>
      <c r="GE28" s="797"/>
      <c r="GF28" s="856" t="str">
        <f>IFERROR(IF(OR(FW28="日",FW28="祝",FW28=0,FX28=""),"　",MAX(IF(AND(FX28&lt;=GF14,FZ28&gt;GG14),GG14-GF14,IF(AND(FX28&gt;GF14,FZ28&lt;=GG14),FZ28-FX28,IF(AND(FX28&lt;=GF14,FZ28&lt;=GG14),FZ28-GF14,IF(AND(FX28&gt;GF14,FZ28&gt;GG14),GG14-FX28,0)))),0)),0)</f>
        <v>　</v>
      </c>
      <c r="GG28" s="857"/>
      <c r="GH28" s="858"/>
      <c r="GI28" s="856" t="str">
        <f>IFERROR(IF(OR(FW28="日",FW28="祝",FW28=0,GB28=""),"　",MAX(IF(AND(GB28&gt;GL14,GD28&gt;GJ14),0,IF(AND(GB28&lt;=GL14,GB28&gt;GI14,GD28&gt;GJ14),GL14-GB28,IF(AND(GB28&lt;=GL14,GB28&lt;=GI14,GD28&gt;GJ14),GL14-GI14,IF(AND(GB28&gt;GI14,GD28&lt;=GJ14),GD28-GB28,IF(AND(GB28&lt;=GI14,GD28&lt;=GJ14),GD28-GI14,0))))),0)),0)</f>
        <v>　</v>
      </c>
      <c r="GJ28" s="857"/>
      <c r="GK28" s="858"/>
      <c r="GL28" s="856" t="str">
        <f>IFERROR(IF(OR(FW28="日",FW28="祝",FW28=0,GB28=0),"　",MAX(IF(AND(GB28&lt;=GL14,GD28&gt;GM14),GM14-GL14,IF(GD28&lt;=GM14,0,IF(AND(GB28&gt;GL14,GD28&gt;GM14),GM14-GB28,0))),0)),0)</f>
        <v>　</v>
      </c>
      <c r="GM28" s="857"/>
      <c r="GN28" s="858"/>
      <c r="GO28" s="856" t="str">
        <f>IFERROR(IF(OR(FW28="日",FW28="祝",FW28=0,GB28=0),"　",MAX(IF(GB28&gt;GO14,GD28-GB28,IF(GB28&lt;=GO14,GD28-GO14,0)),0)),0)</f>
        <v>　</v>
      </c>
      <c r="GP28" s="857"/>
      <c r="GQ28" s="858"/>
      <c r="GR28" s="972" t="str">
        <f>IFERROR(IF(OR(FW28="日",FW28="祝",FW28=0,FX28=""),"　",MAX(IF(AND(FX28&lt;=GR14,FZ28&gt;GS14),GS14-GR14,IF(AND(FX28&gt;GR14,FZ28&lt;=GS14),FZ28-FX28,IF(AND(FX28&lt;=GR14,FZ28&lt;=GS14),FZ28-GR14,IF(AND(FX28&gt;GR14,FZ28&gt;GS14),GS14-FX28,0)))),0)),0)</f>
        <v>　</v>
      </c>
      <c r="GS28" s="973"/>
      <c r="GT28" s="973"/>
      <c r="GU28" s="972" t="str">
        <f>IFERROR(IF(OR(FW28="日",FW28="祝",FW28=0,GB28=0),"　",MAX(IF(AND(GB28&gt;GX14,GD28&gt;GV14),0,IF(AND(GB28&lt;=GX14,GB28&gt;GU14,GD28&gt;GV14),GX14-GB28,IF(AND(GB28&lt;=GX14,GB28&lt;=GU14,GD28&gt;GV14),GX14-GU14,IF(AND(GB28&gt;GU14,GD28&lt;=GV14),GD28-GB28,IF(AND(GB28&lt;=GU14,GD28&lt;=GV14),GD28-GU14,0))))),0)),0)</f>
        <v>　</v>
      </c>
      <c r="GV28" s="972"/>
      <c r="GW28" s="972"/>
      <c r="GX28" s="972" t="str">
        <f>IFERROR(IF(OR(FW28="日",FW28="祝",FW28=0,GB28=0),"　",MAX(IF(AND(GB28&lt;=GX14,GD28&gt;GY14),GY14-GX14,IF(GD28&lt;=GY14,0,IF(AND(GB28&gt;GX14,GD28&gt;GY14),GY14-GB28,0))),0)),0)</f>
        <v>　</v>
      </c>
      <c r="GY28" s="973"/>
      <c r="GZ28" s="973"/>
      <c r="HA28" s="972" t="str">
        <f t="shared" si="3"/>
        <v>　</v>
      </c>
      <c r="HB28" s="973"/>
      <c r="HC28" s="973"/>
      <c r="HD28" s="954" t="str">
        <f>IF(HG28="×",TIME(0,0,0),IF(HQ4="非常勤",GF28,GR28))</f>
        <v>　</v>
      </c>
      <c r="HE28" s="885"/>
      <c r="HF28" s="885"/>
      <c r="HG28" s="352"/>
      <c r="HH28" s="954" t="str">
        <f>IF(HK28="×",TIME(0,0,0),IF(HQ4="非常勤",GI28,GU28))</f>
        <v>　</v>
      </c>
      <c r="HI28" s="885"/>
      <c r="HJ28" s="885"/>
      <c r="HK28" s="352"/>
      <c r="HL28" s="954" t="str">
        <f>IF(HO28="×",TIME(0,0,0),IF(HQ4="非常勤",GL28,GX28))</f>
        <v>　</v>
      </c>
      <c r="HM28" s="885"/>
      <c r="HN28" s="885"/>
      <c r="HO28" s="352"/>
      <c r="HP28" s="954" t="str">
        <f>IF(HS28="×",TIME(0,0,0),IF(HQ4="非常勤",GO28,HA28))</f>
        <v>　</v>
      </c>
      <c r="HQ28" s="885"/>
      <c r="HR28" s="955"/>
      <c r="HS28" s="352"/>
      <c r="HT28" s="956"/>
      <c r="HU28" s="956"/>
      <c r="HV28" s="862"/>
      <c r="HW28" s="864"/>
      <c r="HX28" s="863"/>
      <c r="HY28" s="865"/>
      <c r="HZ28" s="866"/>
      <c r="IA28" s="866"/>
      <c r="IB28" s="867"/>
      <c r="IC28" s="377">
        <f>'別表_個別勤務状況（1～20）'!$A$28</f>
        <v>14</v>
      </c>
      <c r="ID28" s="378" t="str">
        <f>'別表_個別勤務状況（1～20）'!$B$28</f>
        <v>火</v>
      </c>
      <c r="IE28" s="797"/>
      <c r="IF28" s="797"/>
      <c r="IG28" s="797"/>
      <c r="IH28" s="797"/>
      <c r="II28" s="797"/>
      <c r="IJ28" s="797"/>
      <c r="IK28" s="797"/>
      <c r="IL28" s="797"/>
      <c r="IM28" s="856" t="str">
        <f>IFERROR(IF(OR(ID28="日",ID28="祝",ID28=0,IE28=""),"　",MAX(IF(AND(IE28&lt;=IM14,IG28&gt;IN14),IN14-IM14,IF(AND(IE28&gt;IM14,IG28&lt;=IN14),IG28-IE28,IF(AND(IE28&lt;=IM14,IG28&lt;=IN14),IG28-IM14,IF(AND(IE28&gt;IM14,IG28&gt;IN14),IN14-IE28,0)))),0)),0)</f>
        <v>　</v>
      </c>
      <c r="IN28" s="857"/>
      <c r="IO28" s="858"/>
      <c r="IP28" s="856" t="str">
        <f>IFERROR(IF(OR(ID28="日",ID28="祝",ID28=0,II28=""),"　",MAX(IF(AND(II28&gt;IS14,IK28&gt;IQ14),0,IF(AND(II28&lt;=IS14,II28&gt;IP14,IK28&gt;IQ14),IS14-II28,IF(AND(II28&lt;=IS14,II28&lt;=IP14,IK28&gt;IQ14),IS14-IP14,IF(AND(II28&gt;IP14,IK28&lt;=IQ14),IK28-II28,IF(AND(II28&lt;=IP14,IK28&lt;=IQ14),IK28-IP14,0))))),0)),0)</f>
        <v>　</v>
      </c>
      <c r="IQ28" s="857"/>
      <c r="IR28" s="858"/>
      <c r="IS28" s="856" t="str">
        <f>IFERROR(IF(OR(ID28="日",ID28="祝",ID28=0,II28=0),"　",MAX(IF(AND(II28&lt;=IS14,IK28&gt;IT14),IT14-IS14,IF(IK28&lt;=IT14,0,IF(AND(II28&gt;IS14,IK28&gt;IT14),IT14-II28,0))),0)),0)</f>
        <v>　</v>
      </c>
      <c r="IT28" s="857"/>
      <c r="IU28" s="858"/>
      <c r="IV28" s="856" t="str">
        <f>IFERROR(IF(OR(ID28="日",ID28="祝",ID28=0,II28=0),"　",MAX(IF(II28&gt;IV14,IK28-II28,IF(II28&lt;=IV14,IK28-IV14,0)),0)),0)</f>
        <v>　</v>
      </c>
      <c r="IW28" s="857"/>
      <c r="IX28" s="858"/>
      <c r="IY28" s="972" t="str">
        <f>IFERROR(IF(OR(ID28="日",ID28="祝",ID28=0,IE28=""),"　",MAX(IF(AND(IE28&lt;=IY14,IG28&gt;IZ14),IZ14-IY14,IF(AND(IE28&gt;IY14,IG28&lt;=IZ14),IG28-IE28,IF(AND(IE28&lt;=IY14,IG28&lt;=IZ14),IG28-IY14,IF(AND(IE28&gt;IY14,IG28&gt;IZ14),IZ14-IE28,0)))),0)),0)</f>
        <v>　</v>
      </c>
      <c r="IZ28" s="973"/>
      <c r="JA28" s="973"/>
      <c r="JB28" s="972" t="str">
        <f>IFERROR(IF(OR(ID28="日",ID28="祝",ID28=0,II28=0),"　",MAX(IF(AND(II28&gt;JE14,IK28&gt;JC14),0,IF(AND(II28&lt;=JE14,II28&gt;JB14,IK28&gt;JC14),JE14-II28,IF(AND(II28&lt;=JE14,II28&lt;=JB14,IK28&gt;JC14),JE14-JB14,IF(AND(II28&gt;JB14,IK28&lt;=JC14),IK28-II28,IF(AND(II28&lt;=JB14,IK28&lt;=JC14),IK28-JB14,0))))),0)),0)</f>
        <v>　</v>
      </c>
      <c r="JC28" s="972"/>
      <c r="JD28" s="972"/>
      <c r="JE28" s="972" t="str">
        <f>IFERROR(IF(OR(ID28="日",ID28="祝",ID28=0,II28=0),"　",MAX(IF(AND(II28&lt;=JE14,IK28&gt;JF14),JF14-JE14,IF(IK28&lt;=JF14,0,IF(AND(II28&gt;JE14,IK28&gt;JF14),JF14-II28,0))),0)),0)</f>
        <v>　</v>
      </c>
      <c r="JF28" s="973"/>
      <c r="JG28" s="973"/>
      <c r="JH28" s="972" t="str">
        <f t="shared" si="4"/>
        <v>　</v>
      </c>
      <c r="JI28" s="973"/>
      <c r="JJ28" s="973"/>
      <c r="JK28" s="954" t="str">
        <f>IF(JN28="×",TIME(0,0,0),IF(JX4="非常勤",IM28,IY28))</f>
        <v>　</v>
      </c>
      <c r="JL28" s="885"/>
      <c r="JM28" s="885"/>
      <c r="JN28" s="352"/>
      <c r="JO28" s="954" t="str">
        <f>IF(JR28="×",TIME(0,0,0),IF(JX4="非常勤",IP28,JB28))</f>
        <v>　</v>
      </c>
      <c r="JP28" s="885"/>
      <c r="JQ28" s="885"/>
      <c r="JR28" s="352"/>
      <c r="JS28" s="954" t="str">
        <f>IF(JV28="×",TIME(0,0,0),IF(JX4="非常勤",IS28,JE28))</f>
        <v>　</v>
      </c>
      <c r="JT28" s="885"/>
      <c r="JU28" s="885"/>
      <c r="JV28" s="352"/>
      <c r="JW28" s="954" t="str">
        <f>IF(JZ28="×",TIME(0,0,0),IF(JX4="非常勤",IV28,JH28))</f>
        <v>　</v>
      </c>
      <c r="JX28" s="885"/>
      <c r="JY28" s="955"/>
      <c r="JZ28" s="352"/>
      <c r="KA28" s="956"/>
      <c r="KB28" s="956"/>
      <c r="KC28" s="862"/>
      <c r="KD28" s="864"/>
      <c r="KE28" s="863"/>
      <c r="KF28" s="865"/>
      <c r="KG28" s="866"/>
      <c r="KH28" s="866"/>
      <c r="KI28" s="867"/>
      <c r="KJ28" s="377">
        <f>'[3]別表_個別勤務状況（1～20）'!$A$28</f>
        <v>14</v>
      </c>
      <c r="KK28" s="378" t="str">
        <f>'[3]別表_個別勤務状況（1～20）'!$B$28</f>
        <v>日</v>
      </c>
      <c r="KL28" s="854"/>
      <c r="KM28" s="855"/>
      <c r="KN28" s="854"/>
      <c r="KO28" s="855"/>
      <c r="KP28" s="854"/>
      <c r="KQ28" s="855"/>
      <c r="KR28" s="854"/>
      <c r="KS28" s="855"/>
      <c r="KT28" s="856" t="str">
        <f>IFERROR(IF(OR(KK28="日",KK28="祝",KK28=0,KL28=""),"　",MAX(IF(AND(KL28&lt;=KT14,KN28&gt;KU14),KU14-KT14,IF(AND(KL28&gt;KT14,KN28&lt;=KU14),KN28-KL28,IF(AND(KL28&lt;=KT14,KN28&lt;=KU14),KN28-KT14,IF(AND(KL28&gt;KT14,KN28&gt;KU14),KU14-KL28,0)))),0)),0)</f>
        <v>　</v>
      </c>
      <c r="KU28" s="857"/>
      <c r="KV28" s="858"/>
      <c r="KW28" s="856" t="str">
        <f>IFERROR(IF(OR(KK28="日",KK28="祝",KK28=0,KP28=""),"　",MAX(IF(AND(KP28&gt;KZ14,KR28&gt;KX14),0,IF(AND(KP28&lt;=KZ14,KP28&gt;KW14,KR28&gt;KX14),KZ14-KP28,IF(AND(KP28&lt;=KZ14,KP28&lt;=KW14,KR28&gt;KX14),KZ14-KW14,IF(AND(KP28&gt;KW14,KR28&lt;=KX14),KR28-KP28,IF(AND(KP28&lt;=KW14,KR28&lt;=KX14),KR28-KW14,0))))),0)),0)</f>
        <v>　</v>
      </c>
      <c r="KX28" s="857"/>
      <c r="KY28" s="858"/>
      <c r="KZ28" s="856" t="str">
        <f>IFERROR(IF(OR(KK28="日",KK28="祝",KK28=0,KP28=0),"　",MAX(IF(AND(KP28&lt;=KZ14,KR28&gt;LA14),LA14-KZ14,IF(KR28&lt;=LA14,0,IF(AND(KP28&gt;KZ14,KR28&gt;LA14),LA14-KP28,0))),0)),0)</f>
        <v>　</v>
      </c>
      <c r="LA28" s="857"/>
      <c r="LB28" s="858"/>
      <c r="LC28" s="856" t="str">
        <f>IFERROR(IF(OR(KK28="日",KK28="祝",KK28=0,KP28=0),"　",MAX(IF(KP28&gt;LC14,KR28-KP28,IF(KP28&lt;=LC14,KR28-LC14,0)),0)),0)</f>
        <v>　</v>
      </c>
      <c r="LD28" s="857"/>
      <c r="LE28" s="858"/>
      <c r="LF28" s="962" t="str">
        <f>IFERROR(IF(OR(KK28="日",KK28="祝",KK28=0,KL28=""),"　",MAX(IF(AND(KL28&lt;=LF14,KN28&gt;LG14),LG14-LF14,IF(AND(KL28&gt;LF14,KN28&lt;=LG14),KN28-KL28,IF(AND(KL28&lt;=LF14,KN28&lt;=LG14),KN28-LF14,IF(AND(KL28&gt;LF14,KN28&gt;LG14),LG14-KL28,0)))),0)),0)</f>
        <v>　</v>
      </c>
      <c r="LG28" s="963"/>
      <c r="LH28" s="964"/>
      <c r="LI28" s="962" t="str">
        <f>IFERROR(IF(OR(KK28="日",KK28="祝",KK28=0,KP28=0),"　",MAX(IF(AND(KP28&gt;LL14,KR28&gt;LJ14),0,IF(AND(KP28&lt;=LL14,KP28&gt;LI14,KR28&gt;LJ14),LL14-KP28,IF(AND(KP28&lt;=LL14,KP28&lt;=LI14,KR28&gt;LJ14),LL14-LI14,IF(AND(KP28&gt;LI14,KR28&lt;=LJ14),KR28-KP28,IF(AND(KP28&lt;=LI14,KR28&lt;=LJ14),KR28-LI14,0))))),0)),0)</f>
        <v>　</v>
      </c>
      <c r="LJ28" s="963"/>
      <c r="LK28" s="964"/>
      <c r="LL28" s="962" t="str">
        <f>IFERROR(IF(OR(KK28="日",KK28="祝",KK28=0,KP28=0),"　",MAX(IF(AND(KP28&lt;=LL14,KR28&gt;LM14),LM14-LL14,IF(KR28&lt;=LM14,0,IF(AND(KP28&gt;LL14,KR28&gt;LM14),LM14-KP28,0))),0)),0)</f>
        <v>　</v>
      </c>
      <c r="LM28" s="963"/>
      <c r="LN28" s="964"/>
      <c r="LO28" s="962" t="str">
        <f t="shared" si="5"/>
        <v>　</v>
      </c>
      <c r="LP28" s="963"/>
      <c r="LQ28" s="964"/>
      <c r="LR28" s="859" t="str">
        <f>IF(LU28="×",TIME(0,0,0),IF(ME4="非常勤",KT28,LF28))</f>
        <v>　</v>
      </c>
      <c r="LS28" s="860"/>
      <c r="LT28" s="861"/>
      <c r="LU28" s="352"/>
      <c r="LV28" s="859" t="str">
        <f>IF(LY28="×",TIME(0,0,0),IF(ME4="非常勤",KW28,LI28))</f>
        <v>　</v>
      </c>
      <c r="LW28" s="860"/>
      <c r="LX28" s="861"/>
      <c r="LY28" s="352"/>
      <c r="LZ28" s="859" t="str">
        <f>IF(MC28="×",TIME(0,0,0),IF(ME4="非常勤",KZ28,LL28))</f>
        <v>　</v>
      </c>
      <c r="MA28" s="860"/>
      <c r="MB28" s="861"/>
      <c r="MC28" s="352"/>
      <c r="MD28" s="859" t="str">
        <f>IF(MG28="×",TIME(0,0,0),IF(ME4="非常勤",LC28,LO28))</f>
        <v>　</v>
      </c>
      <c r="ME28" s="860"/>
      <c r="MF28" s="861"/>
      <c r="MG28" s="352"/>
      <c r="MH28" s="956"/>
      <c r="MI28" s="956"/>
      <c r="MJ28" s="862"/>
      <c r="MK28" s="864"/>
      <c r="ML28" s="863"/>
      <c r="MM28" s="865"/>
      <c r="MN28" s="866"/>
      <c r="MO28" s="866"/>
      <c r="MP28" s="867"/>
      <c r="MQ28" s="377">
        <f>'[3]別表_個別勤務状況（1～20）'!$A$28</f>
        <v>14</v>
      </c>
      <c r="MR28" s="378" t="str">
        <f>'[3]別表_個別勤務状況（1～20）'!$B$28</f>
        <v>日</v>
      </c>
      <c r="MS28" s="854"/>
      <c r="MT28" s="855"/>
      <c r="MU28" s="854"/>
      <c r="MV28" s="855"/>
      <c r="MW28" s="854"/>
      <c r="MX28" s="855"/>
      <c r="MY28" s="854"/>
      <c r="MZ28" s="855"/>
      <c r="NA28" s="856" t="str">
        <f>IFERROR(IF(OR(MR28="日",MR28="祝",MR28=0,MS28=""),"　",MAX(IF(AND(MS28&lt;=NA14,MU28&gt;NB14),NB14-NA14,IF(AND(MS28&gt;NA14,MU28&lt;=NB14),MU28-MS28,IF(AND(MS28&lt;=NA14,MU28&lt;=NB14),MU28-NA14,IF(AND(MS28&gt;NA14,MU28&gt;NB14),NB14-MS28,0)))),0)),0)</f>
        <v>　</v>
      </c>
      <c r="NB28" s="857"/>
      <c r="NC28" s="858"/>
      <c r="ND28" s="856" t="str">
        <f>IFERROR(IF(OR(MR28="日",MR28="祝",MR28=0,MW28=""),"　",MAX(IF(AND(MW28&gt;NG14,MY28&gt;NE14),0,IF(AND(MW28&lt;=NG14,MW28&gt;ND14,MY28&gt;NE14),NG14-MW28,IF(AND(MW28&lt;=NG14,MW28&lt;=ND14,MY28&gt;NE14),NG14-ND14,IF(AND(MW28&gt;ND14,MY28&lt;=NE14),MY28-MW28,IF(AND(MW28&lt;=ND14,MY28&lt;=NE14),MY28-ND14,0))))),0)),0)</f>
        <v>　</v>
      </c>
      <c r="NE28" s="857"/>
      <c r="NF28" s="858"/>
      <c r="NG28" s="856" t="str">
        <f>IFERROR(IF(OR(MR28="日",MR28="祝",MR28=0,MW28=0),"　",MAX(IF(AND(MW28&lt;=NG14,MY28&gt;NH14),NH14-NG14,IF(MY28&lt;=NH14,0,IF(AND(MW28&gt;NG14,MY28&gt;NH14),NH14-MW28,0))),0)),0)</f>
        <v>　</v>
      </c>
      <c r="NH28" s="857"/>
      <c r="NI28" s="858"/>
      <c r="NJ28" s="856" t="str">
        <f>IFERROR(IF(OR(MR28="日",MR28="祝",MR28=0,MW28=0),"　",MAX(IF(MW28&gt;NJ14,MY28-MW28,IF(MW28&lt;=NJ14,MY28-NJ14,0)),0)),0)</f>
        <v>　</v>
      </c>
      <c r="NK28" s="857"/>
      <c r="NL28" s="858"/>
      <c r="NM28" s="962" t="str">
        <f>IFERROR(IF(OR(MR28="日",MR28="祝",MR28=0,MS28=""),"　",MAX(IF(AND(MS28&lt;=NM14,MU28&gt;NN14),NN14-NM14,IF(AND(MS28&gt;NM14,MU28&lt;=NN14),MU28-MS28,IF(AND(MS28&lt;=NM14,MU28&lt;=NN14),MU28-NM14,IF(AND(MS28&gt;NM14,MU28&gt;NN14),NN14-MS28,0)))),0)),0)</f>
        <v>　</v>
      </c>
      <c r="NN28" s="963"/>
      <c r="NO28" s="964"/>
      <c r="NP28" s="962" t="str">
        <f>IFERROR(IF(OR(MR28="日",MR28="祝",MR28=0,MW28=0),"　",MAX(IF(AND(MW28&gt;NS14,MY28&gt;NQ14),0,IF(AND(MW28&lt;=NS14,MW28&gt;NP14,MY28&gt;NQ14),NS14-MW28,IF(AND(MW28&lt;=NS14,MW28&lt;=NP14,MY28&gt;NQ14),NS14-NP14,IF(AND(MW28&gt;NP14,MY28&lt;=NQ14),MY28-MW28,IF(AND(MW28&lt;=NP14,MY28&lt;=NQ14),MY28-NP14,0))))),0)),0)</f>
        <v>　</v>
      </c>
      <c r="NQ28" s="963"/>
      <c r="NR28" s="964"/>
      <c r="NS28" s="962" t="str">
        <f>IFERROR(IF(OR(MR28="日",MR28="祝",MR28=0,MW28=0),"　",MAX(IF(AND(MW28&lt;=NS14,MY28&gt;NT14),NT14-NS14,IF(MY28&lt;=NT14,0,IF(AND(MW28&gt;NS14,MY28&gt;NT14),NT14-MW28,0))),0)),0)</f>
        <v>　</v>
      </c>
      <c r="NT28" s="963"/>
      <c r="NU28" s="964"/>
      <c r="NV28" s="962" t="str">
        <f t="shared" si="6"/>
        <v>　</v>
      </c>
      <c r="NW28" s="963"/>
      <c r="NX28" s="964"/>
      <c r="NY28" s="859" t="str">
        <f>IF(OB28="×",TIME(0,0,0),IF(OL4="非常勤",NA28,NM28))</f>
        <v>　</v>
      </c>
      <c r="NZ28" s="860"/>
      <c r="OA28" s="861"/>
      <c r="OB28" s="352"/>
      <c r="OC28" s="859" t="str">
        <f>IF(OF28="×",TIME(0,0,0),IF(OL4="非常勤",ND28,NP28))</f>
        <v>　</v>
      </c>
      <c r="OD28" s="860"/>
      <c r="OE28" s="861"/>
      <c r="OF28" s="352"/>
      <c r="OG28" s="859" t="str">
        <f>IF(OJ28="×",TIME(0,0,0),IF(OL4="非常勤",NG28,NS28))</f>
        <v>　</v>
      </c>
      <c r="OH28" s="860"/>
      <c r="OI28" s="861"/>
      <c r="OJ28" s="352"/>
      <c r="OK28" s="859" t="str">
        <f>IF(ON28="×",TIME(0,0,0),IF(OL4="非常勤",NJ28,NV28))</f>
        <v>　</v>
      </c>
      <c r="OL28" s="860"/>
      <c r="OM28" s="861"/>
      <c r="ON28" s="352"/>
      <c r="OO28" s="956"/>
      <c r="OP28" s="956"/>
      <c r="OQ28" s="862"/>
      <c r="OR28" s="864"/>
      <c r="OS28" s="863"/>
      <c r="OT28" s="865"/>
      <c r="OU28" s="866"/>
      <c r="OV28" s="866"/>
      <c r="OW28" s="867"/>
      <c r="OX28" s="377">
        <f>'[3]別表_個別勤務状況（1～20）'!$A$28</f>
        <v>14</v>
      </c>
      <c r="OY28" s="378" t="str">
        <f>'[3]別表_個別勤務状況（1～20）'!$B$28</f>
        <v>日</v>
      </c>
      <c r="OZ28" s="854"/>
      <c r="PA28" s="855"/>
      <c r="PB28" s="854"/>
      <c r="PC28" s="855"/>
      <c r="PD28" s="854"/>
      <c r="PE28" s="855"/>
      <c r="PF28" s="854"/>
      <c r="PG28" s="855"/>
      <c r="PH28" s="856" t="str">
        <f>IFERROR(IF(OR(OY28="日",OY28="祝",OY28=0,OZ28=""),"　",MAX(IF(AND(OZ28&lt;=PH14,PB28&gt;PI14),PI14-PH14,IF(AND(OZ28&gt;PH14,PB28&lt;=PI14),PB28-OZ28,IF(AND(OZ28&lt;=PH14,PB28&lt;=PI14),PB28-PH14,IF(AND(OZ28&gt;PH14,PB28&gt;PI14),PI14-OZ28,0)))),0)),0)</f>
        <v>　</v>
      </c>
      <c r="PI28" s="857"/>
      <c r="PJ28" s="858"/>
      <c r="PK28" s="856" t="str">
        <f>IFERROR(IF(OR(OY28="日",OY28="祝",OY28=0,PD28=""),"　",MAX(IF(AND(PD28&gt;PN14,PF28&gt;PL14),0,IF(AND(PD28&lt;=PN14,PD28&gt;PK14,PF28&gt;PL14),PN14-PD28,IF(AND(PD28&lt;=PN14,PD28&lt;=PK14,PF28&gt;PL14),PN14-PK14,IF(AND(PD28&gt;PK14,PF28&lt;=PL14),PF28-PD28,IF(AND(PD28&lt;=PK14,PF28&lt;=PL14),PF28-PK14,0))))),0)),0)</f>
        <v>　</v>
      </c>
      <c r="PL28" s="857"/>
      <c r="PM28" s="858"/>
      <c r="PN28" s="856" t="str">
        <f>IFERROR(IF(OR(OY28="日",OY28="祝",OY28=0,PD28=0),"　",MAX(IF(AND(PD28&lt;=PN14,PF28&gt;PO14),PO14-PN14,IF(PF28&lt;=PO14,0,IF(AND(PD28&gt;PN14,PF28&gt;PO14),PO14-PD28,0))),0)),0)</f>
        <v>　</v>
      </c>
      <c r="PO28" s="857"/>
      <c r="PP28" s="858"/>
      <c r="PQ28" s="856" t="str">
        <f>IFERROR(IF(OR(OY28="日",OY28="祝",OY28=0,PD28=0),"　",MAX(IF(PD28&gt;PQ14,PF28-PD28,IF(PD28&lt;=PQ14,PF28-PQ14,0)),0)),0)</f>
        <v>　</v>
      </c>
      <c r="PR28" s="857"/>
      <c r="PS28" s="858"/>
      <c r="PT28" s="962" t="str">
        <f>IFERROR(IF(OR(OY28="日",OY28="祝",OY28=0,OZ28=""),"　",MAX(IF(AND(OZ28&lt;=PT14,PB28&gt;PU14),PU14-PT14,IF(AND(OZ28&gt;PT14,PB28&lt;=PU14),PB28-OZ28,IF(AND(OZ28&lt;=PT14,PB28&lt;=PU14),PB28-PT14,IF(AND(OZ28&gt;PT14,PB28&gt;PU14),PU14-OZ28,0)))),0)),0)</f>
        <v>　</v>
      </c>
      <c r="PU28" s="963"/>
      <c r="PV28" s="964"/>
      <c r="PW28" s="962" t="str">
        <f>IFERROR(IF(OR(OY28="日",OY28="祝",OY28=0,PD28=0),"　",MAX(IF(AND(PD28&gt;PZ14,PF28&gt;PX14),0,IF(AND(PD28&lt;=PZ14,PD28&gt;PW14,PF28&gt;PX14),PZ14-PD28,IF(AND(PD28&lt;=PZ14,PD28&lt;=PW14,PF28&gt;PX14),PZ14-PW14,IF(AND(PD28&gt;PW14,PF28&lt;=PX14),PF28-PD28,IF(AND(PD28&lt;=PW14,PF28&lt;=PX14),PF28-PW14,0))))),0)),0)</f>
        <v>　</v>
      </c>
      <c r="PX28" s="963"/>
      <c r="PY28" s="964"/>
      <c r="PZ28" s="962" t="str">
        <f>IFERROR(IF(OR(OY28="日",OY28="祝",OY28=0,PD28=0),"　",MAX(IF(AND(PD28&lt;=PZ14,PF28&gt;QA14),QA14-PZ14,IF(PF28&lt;=QA14,0,IF(AND(PD28&gt;PZ14,PF28&gt;QA14),QA14-PD28,0))),0)),0)</f>
        <v>　</v>
      </c>
      <c r="QA28" s="963"/>
      <c r="QB28" s="964"/>
      <c r="QC28" s="962" t="str">
        <f t="shared" si="7"/>
        <v>　</v>
      </c>
      <c r="QD28" s="963"/>
      <c r="QE28" s="964"/>
      <c r="QF28" s="859" t="str">
        <f>IF(QI28="×",TIME(0,0,0),IF(QS4="非常勤",PH28,PT28))</f>
        <v>　</v>
      </c>
      <c r="QG28" s="860"/>
      <c r="QH28" s="861"/>
      <c r="QI28" s="352"/>
      <c r="QJ28" s="859" t="str">
        <f>IF(QM28="×",TIME(0,0,0),IF(QS4="非常勤",PK28,PW28))</f>
        <v>　</v>
      </c>
      <c r="QK28" s="860"/>
      <c r="QL28" s="861"/>
      <c r="QM28" s="352"/>
      <c r="QN28" s="859" t="str">
        <f>IF(QQ28="×",TIME(0,0,0),IF(QS4="非常勤",PN28,PZ28))</f>
        <v>　</v>
      </c>
      <c r="QO28" s="860"/>
      <c r="QP28" s="861"/>
      <c r="QQ28" s="352"/>
      <c r="QR28" s="859" t="str">
        <f>IF(QU28="×",TIME(0,0,0),IF(QS4="非常勤",PQ28,QC28))</f>
        <v>　</v>
      </c>
      <c r="QS28" s="860"/>
      <c r="QT28" s="861"/>
      <c r="QU28" s="352"/>
      <c r="QV28" s="956"/>
      <c r="QW28" s="956"/>
      <c r="QX28" s="862"/>
      <c r="QY28" s="864"/>
      <c r="QZ28" s="863"/>
      <c r="RA28" s="865"/>
      <c r="RB28" s="866"/>
      <c r="RC28" s="866"/>
      <c r="RD28" s="867"/>
      <c r="RE28" s="377">
        <f>'[3]別表_個別勤務状況（1～20）'!$A$28</f>
        <v>14</v>
      </c>
      <c r="RF28" s="378" t="str">
        <f>'[3]別表_個別勤務状況（1～20）'!$B$28</f>
        <v>日</v>
      </c>
      <c r="RG28" s="854"/>
      <c r="RH28" s="855"/>
      <c r="RI28" s="854"/>
      <c r="RJ28" s="855"/>
      <c r="RK28" s="854"/>
      <c r="RL28" s="855"/>
      <c r="RM28" s="854"/>
      <c r="RN28" s="855"/>
      <c r="RO28" s="856" t="str">
        <f>IFERROR(IF(OR(RF28="日",RF28="祝",RF28=0,RG28=""),"　",MAX(IF(AND(RG28&lt;=RO14,RI28&gt;RP14),RP14-RO14,IF(AND(RG28&gt;RO14,RI28&lt;=RP14),RI28-RG28,IF(AND(RG28&lt;=RO14,RI28&lt;=RP14),RI28-RO14,IF(AND(RG28&gt;RO14,RI28&gt;RP14),RP14-RG28,0)))),0)),0)</f>
        <v>　</v>
      </c>
      <c r="RP28" s="857"/>
      <c r="RQ28" s="858"/>
      <c r="RR28" s="856" t="str">
        <f>IFERROR(IF(OR(RF28="日",RF28="祝",RF28=0,RK28=""),"　",MAX(IF(AND(RK28&gt;RU14,RM28&gt;RS14),0,IF(AND(RK28&lt;=RU14,RK28&gt;RR14,RM28&gt;RS14),RU14-RK28,IF(AND(RK28&lt;=RU14,RK28&lt;=RR14,RM28&gt;RS14),RU14-RR14,IF(AND(RK28&gt;RR14,RM28&lt;=RS14),RM28-RK28,IF(AND(RK28&lt;=RR14,RM28&lt;=RS14),RM28-RR14,0))))),0)),0)</f>
        <v>　</v>
      </c>
      <c r="RS28" s="857"/>
      <c r="RT28" s="858"/>
      <c r="RU28" s="856" t="str">
        <f>IFERROR(IF(OR(RF28="日",RF28="祝",RF28=0,RK28=0),"　",MAX(IF(AND(RK28&lt;=RU14,RM28&gt;RV14),RV14-RU14,IF(RM28&lt;=RV14,0,IF(AND(RK28&gt;RU14,RM28&gt;RV14),RV14-RK28,0))),0)),0)</f>
        <v>　</v>
      </c>
      <c r="RV28" s="857"/>
      <c r="RW28" s="858"/>
      <c r="RX28" s="856" t="str">
        <f>IFERROR(IF(OR(RF28="日",RF28="祝",RF28=0,RK28=0),"　",MAX(IF(RK28&gt;RX14,RM28-RK28,IF(RK28&lt;=RX14,RM28-RX14,0)),0)),0)</f>
        <v>　</v>
      </c>
      <c r="RY28" s="857"/>
      <c r="RZ28" s="858"/>
      <c r="SA28" s="962" t="str">
        <f>IFERROR(IF(OR(RF28="日",RF28="祝",RF28=0,RG28=""),"　",MAX(IF(AND(RG28&lt;=SA14,RI28&gt;SB14),SB14-SA14,IF(AND(RG28&gt;SA14,RI28&lt;=SB14),RI28-RG28,IF(AND(RG28&lt;=SA14,RI28&lt;=SB14),RI28-SA14,IF(AND(RG28&gt;SA14,RI28&gt;SB14),SB14-RG28,0)))),0)),0)</f>
        <v>　</v>
      </c>
      <c r="SB28" s="963"/>
      <c r="SC28" s="964"/>
      <c r="SD28" s="962" t="str">
        <f>IFERROR(IF(OR(RF28="日",RF28="祝",RF28=0,RK28=0),"　",MAX(IF(AND(RK28&gt;SG14,RM28&gt;SE14),0,IF(AND(RK28&lt;=SG14,RK28&gt;SD14,RM28&gt;SE14),SG14-RK28,IF(AND(RK28&lt;=SG14,RK28&lt;=SD14,RM28&gt;SE14),SG14-SD14,IF(AND(RK28&gt;SD14,RM28&lt;=SE14),RM28-RK28,IF(AND(RK28&lt;=SD14,RM28&lt;=SE14),RM28-SD14,0))))),0)),0)</f>
        <v>　</v>
      </c>
      <c r="SE28" s="963"/>
      <c r="SF28" s="964"/>
      <c r="SG28" s="962" t="str">
        <f>IFERROR(IF(OR(RF28="日",RF28="祝",RF28=0,RK28=0),"　",MAX(IF(AND(RK28&lt;=SG14,RM28&gt;SH14),SH14-SG14,IF(RM28&lt;=SH14,0,IF(AND(RK28&gt;SG14,RM28&gt;SH14),SH14-RK28,0))),0)),0)</f>
        <v>　</v>
      </c>
      <c r="SH28" s="963"/>
      <c r="SI28" s="964"/>
      <c r="SJ28" s="962" t="str">
        <f t="shared" si="8"/>
        <v>　</v>
      </c>
      <c r="SK28" s="963"/>
      <c r="SL28" s="964"/>
      <c r="SM28" s="859" t="str">
        <f>IF(SP28="×",TIME(0,0,0),IF(SZ4="非常勤",RO28,SA28))</f>
        <v>　</v>
      </c>
      <c r="SN28" s="860"/>
      <c r="SO28" s="861"/>
      <c r="SP28" s="352"/>
      <c r="SQ28" s="859" t="str">
        <f>IF(ST28="×",TIME(0,0,0),IF(SZ4="非常勤",RR28,SD28))</f>
        <v>　</v>
      </c>
      <c r="SR28" s="860"/>
      <c r="SS28" s="861"/>
      <c r="ST28" s="352"/>
      <c r="SU28" s="859" t="str">
        <f>IF(SX28="×",TIME(0,0,0),IF(SZ4="非常勤",RU28,SG28))</f>
        <v>　</v>
      </c>
      <c r="SV28" s="860"/>
      <c r="SW28" s="861"/>
      <c r="SX28" s="352"/>
      <c r="SY28" s="859" t="str">
        <f>IF(TB28="×",TIME(0,0,0),IF(SZ4="非常勤",RX28,SJ28))</f>
        <v>　</v>
      </c>
      <c r="SZ28" s="860"/>
      <c r="TA28" s="861"/>
      <c r="TB28" s="352"/>
      <c r="TC28" s="956"/>
      <c r="TD28" s="956"/>
      <c r="TE28" s="862"/>
      <c r="TF28" s="864"/>
      <c r="TG28" s="863"/>
      <c r="TH28" s="865"/>
      <c r="TI28" s="866"/>
      <c r="TJ28" s="866"/>
      <c r="TK28" s="867"/>
      <c r="TL28" s="377">
        <f>'[3]別表_個別勤務状況（1～20）'!$A$28</f>
        <v>14</v>
      </c>
      <c r="TM28" s="378" t="str">
        <f>'[3]別表_個別勤務状況（1～20）'!$B$28</f>
        <v>日</v>
      </c>
      <c r="TN28" s="854"/>
      <c r="TO28" s="855"/>
      <c r="TP28" s="854"/>
      <c r="TQ28" s="855"/>
      <c r="TR28" s="854"/>
      <c r="TS28" s="855"/>
      <c r="TT28" s="854"/>
      <c r="TU28" s="855"/>
      <c r="TV28" s="856" t="str">
        <f>IFERROR(IF(OR(TM28="日",TM28="祝",TM28=0,TN28=""),"　",MAX(IF(AND(TN28&lt;=TV14,TP28&gt;TW14),TW14-TV14,IF(AND(TN28&gt;TV14,TP28&lt;=TW14),TP28-TN28,IF(AND(TN28&lt;=TV14,TP28&lt;=TW14),TP28-TV14,IF(AND(TN28&gt;TV14,TP28&gt;TW14),TW14-TN28,0)))),0)),0)</f>
        <v>　</v>
      </c>
      <c r="TW28" s="857"/>
      <c r="TX28" s="858"/>
      <c r="TY28" s="856" t="str">
        <f>IFERROR(IF(OR(TM28="日",TM28="祝",TM28=0,TR28=""),"　",MAX(IF(AND(TR28&gt;UB14,TT28&gt;TZ14),0,IF(AND(TR28&lt;=UB14,TR28&gt;TY14,TT28&gt;TZ14),UB14-TR28,IF(AND(TR28&lt;=UB14,TR28&lt;=TY14,TT28&gt;TZ14),UB14-TY14,IF(AND(TR28&gt;TY14,TT28&lt;=TZ14),TT28-TR28,IF(AND(TR28&lt;=TY14,TT28&lt;=TZ14),TT28-TY14,0))))),0)),0)</f>
        <v>　</v>
      </c>
      <c r="TZ28" s="857"/>
      <c r="UA28" s="858"/>
      <c r="UB28" s="856" t="str">
        <f>IFERROR(IF(OR(TM28="日",TM28="祝",TM28=0,TR28=0),"　",MAX(IF(AND(TR28&lt;=UB14,TT28&gt;UC14),UC14-UB14,IF(TT28&lt;=UC14,0,IF(AND(TR28&gt;UB14,TT28&gt;UC14),UC14-TR28,0))),0)),0)</f>
        <v>　</v>
      </c>
      <c r="UC28" s="857"/>
      <c r="UD28" s="858"/>
      <c r="UE28" s="856" t="str">
        <f>IFERROR(IF(OR(TM28="日",TM28="祝",TM28=0,TR28=0),"　",MAX(IF(TR28&gt;UE14,TT28-TR28,IF(TR28&lt;=UE14,TT28-UE14,0)),0)),0)</f>
        <v>　</v>
      </c>
      <c r="UF28" s="857"/>
      <c r="UG28" s="858"/>
      <c r="UH28" s="962" t="str">
        <f>IFERROR(IF(OR(TM28="日",TM28="祝",TM28=0,TN28=""),"　",MAX(IF(AND(TN28&lt;=UH14,TP28&gt;UI14),UI14-UH14,IF(AND(TN28&gt;UH14,TP28&lt;=UI14),TP28-TN28,IF(AND(TN28&lt;=UH14,TP28&lt;=UI14),TP28-UH14,IF(AND(TN28&gt;UH14,TP28&gt;UI14),UI14-TN28,0)))),0)),0)</f>
        <v>　</v>
      </c>
      <c r="UI28" s="963"/>
      <c r="UJ28" s="964"/>
      <c r="UK28" s="962" t="str">
        <f>IFERROR(IF(OR(TM28="日",TM28="祝",TM28=0,TR28=0),"　",MAX(IF(AND(TR28&gt;UN14,TT28&gt;UL14),0,IF(AND(TR28&lt;=UN14,TR28&gt;UK14,TT28&gt;UL14),UN14-TR28,IF(AND(TR28&lt;=UN14,TR28&lt;=UK14,TT28&gt;UL14),UN14-UK14,IF(AND(TR28&gt;UK14,TT28&lt;=UL14),TT28-TR28,IF(AND(TR28&lt;=UK14,TT28&lt;=UL14),TT28-UK14,0))))),0)),0)</f>
        <v>　</v>
      </c>
      <c r="UL28" s="963"/>
      <c r="UM28" s="964"/>
      <c r="UN28" s="962" t="str">
        <f>IFERROR(IF(OR(TM28="日",TM28="祝",TM28=0,TR28=0),"　",MAX(IF(AND(TR28&lt;=UN14,TT28&gt;UO14),UO14-UN14,IF(TT28&lt;=UO14,0,IF(AND(TR28&gt;UN14,TT28&gt;UO14),UO14-TR28,0))),0)),0)</f>
        <v>　</v>
      </c>
      <c r="UO28" s="963"/>
      <c r="UP28" s="964"/>
      <c r="UQ28" s="962" t="str">
        <f t="shared" si="9"/>
        <v>　</v>
      </c>
      <c r="UR28" s="963"/>
      <c r="US28" s="964"/>
      <c r="UT28" s="859" t="str">
        <f>IF(UW28="×",TIME(0,0,0),IF(VG4="非常勤",TV28,UH28))</f>
        <v>　</v>
      </c>
      <c r="UU28" s="860"/>
      <c r="UV28" s="861"/>
      <c r="UW28" s="352"/>
      <c r="UX28" s="859" t="str">
        <f>IF(VA28="×",TIME(0,0,0),IF(VG4="非常勤",TY28,UK28))</f>
        <v>　</v>
      </c>
      <c r="UY28" s="860"/>
      <c r="UZ28" s="861"/>
      <c r="VA28" s="352"/>
      <c r="VB28" s="859" t="str">
        <f>IF(VE28="×",TIME(0,0,0),IF(VG4="非常勤",UB28,UN28))</f>
        <v>　</v>
      </c>
      <c r="VC28" s="860"/>
      <c r="VD28" s="861"/>
      <c r="VE28" s="352"/>
      <c r="VF28" s="859" t="str">
        <f>IF(VI28="×",TIME(0,0,0),IF(VG4="非常勤",UE28,UQ28))</f>
        <v>　</v>
      </c>
      <c r="VG28" s="860"/>
      <c r="VH28" s="861"/>
      <c r="VI28" s="352"/>
      <c r="VJ28" s="956"/>
      <c r="VK28" s="956"/>
      <c r="VL28" s="862"/>
      <c r="VM28" s="864"/>
      <c r="VN28" s="863"/>
      <c r="VO28" s="865"/>
      <c r="VP28" s="866"/>
      <c r="VQ28" s="866"/>
      <c r="VR28" s="867"/>
      <c r="VS28" s="377">
        <f>'[3]別表_個別勤務状況（1～20）'!$A$28</f>
        <v>14</v>
      </c>
      <c r="VT28" s="378" t="str">
        <f>'[3]別表_個別勤務状況（1～20）'!$B$28</f>
        <v>日</v>
      </c>
      <c r="VU28" s="854"/>
      <c r="VV28" s="855"/>
      <c r="VW28" s="854"/>
      <c r="VX28" s="855"/>
      <c r="VY28" s="854"/>
      <c r="VZ28" s="855"/>
      <c r="WA28" s="854"/>
      <c r="WB28" s="855"/>
      <c r="WC28" s="856" t="str">
        <f>IFERROR(IF(OR(VT28="日",VT28="祝",VT28=0,VU28=""),"　",MAX(IF(AND(VU28&lt;=WC14,VW28&gt;WD14),WD14-WC14,IF(AND(VU28&gt;WC14,VW28&lt;=WD14),VW28-VU28,IF(AND(VU28&lt;=WC14,VW28&lt;=WD14),VW28-WC14,IF(AND(VU28&gt;WC14,VW28&gt;WD14),WD14-VU28,0)))),0)),0)</f>
        <v>　</v>
      </c>
      <c r="WD28" s="857"/>
      <c r="WE28" s="858"/>
      <c r="WF28" s="856" t="str">
        <f>IFERROR(IF(OR(VT28="日",VT28="祝",VT28=0,VY28=""),"　",MAX(IF(AND(VY28&gt;WI14,WA28&gt;WG14),0,IF(AND(VY28&lt;=WI14,VY28&gt;WF14,WA28&gt;WG14),WI14-VY28,IF(AND(VY28&lt;=WI14,VY28&lt;=WF14,WA28&gt;WG14),WI14-WF14,IF(AND(VY28&gt;WF14,WA28&lt;=WG14),WA28-VY28,IF(AND(VY28&lt;=WF14,WA28&lt;=WG14),WA28-WF14,0))))),0)),0)</f>
        <v>　</v>
      </c>
      <c r="WG28" s="857"/>
      <c r="WH28" s="858"/>
      <c r="WI28" s="856" t="str">
        <f>IFERROR(IF(OR(VT28="日",VT28="祝",VT28=0,VY28=0),"　",MAX(IF(AND(VY28&lt;=WI14,WA28&gt;WJ14),WJ14-WI14,IF(WA28&lt;=WJ14,0,IF(AND(VY28&gt;WI14,WA28&gt;WJ14),WJ14-VY28,0))),0)),0)</f>
        <v>　</v>
      </c>
      <c r="WJ28" s="857"/>
      <c r="WK28" s="858"/>
      <c r="WL28" s="856" t="str">
        <f>IFERROR(IF(OR(VT28="日",VT28="祝",VT28=0,VY28=0),"　",MAX(IF(VY28&gt;WL14,WA28-VY28,IF(VY28&lt;=WL14,WA28-WL14,0)),0)),0)</f>
        <v>　</v>
      </c>
      <c r="WM28" s="857"/>
      <c r="WN28" s="858"/>
      <c r="WO28" s="962" t="str">
        <f>IFERROR(IF(OR(VT28="日",VT28="祝",VT28=0,VU28=""),"　",MAX(IF(AND(VU28&lt;=WO14,VW28&gt;WP14),WP14-WO14,IF(AND(VU28&gt;WO14,VW28&lt;=WP14),VW28-VU28,IF(AND(VU28&lt;=WO14,VW28&lt;=WP14),VW28-WO14,IF(AND(VU28&gt;WO14,VW28&gt;WP14),WP14-VU28,0)))),0)),0)</f>
        <v>　</v>
      </c>
      <c r="WP28" s="963"/>
      <c r="WQ28" s="964"/>
      <c r="WR28" s="962" t="str">
        <f>IFERROR(IF(OR(VT28="日",VT28="祝",VT28=0,VY28=0),"　",MAX(IF(AND(VY28&gt;WU14,WA28&gt;WS14),0,IF(AND(VY28&lt;=WU14,VY28&gt;WR14,WA28&gt;WS14),WU14-VY28,IF(AND(VY28&lt;=WU14,VY28&lt;=WR14,WA28&gt;WS14),WU14-WR14,IF(AND(VY28&gt;WR14,WA28&lt;=WS14),WA28-VY28,IF(AND(VY28&lt;=WR14,WA28&lt;=WS14),WA28-WR14,0))))),0)),0)</f>
        <v>　</v>
      </c>
      <c r="WS28" s="963"/>
      <c r="WT28" s="964"/>
      <c r="WU28" s="962" t="str">
        <f>IFERROR(IF(OR(VT28="日",VT28="祝",VT28=0,VY28=0),"　",MAX(IF(AND(VY28&lt;=WU14,WA28&gt;WV14),WV14-WU14,IF(WA28&lt;=WV14,0,IF(AND(VY28&gt;WU14,WA28&gt;WV14),WV14-VY28,0))),0)),0)</f>
        <v>　</v>
      </c>
      <c r="WV28" s="963"/>
      <c r="WW28" s="964"/>
      <c r="WX28" s="962" t="str">
        <f t="shared" si="10"/>
        <v>　</v>
      </c>
      <c r="WY28" s="963"/>
      <c r="WZ28" s="964"/>
      <c r="XA28" s="859" t="str">
        <f>IF(XD28="×",TIME(0,0,0),IF(XN4="非常勤",WC28,WO28))</f>
        <v>　</v>
      </c>
      <c r="XB28" s="860"/>
      <c r="XC28" s="861"/>
      <c r="XD28" s="352"/>
      <c r="XE28" s="859" t="str">
        <f>IF(XH28="×",TIME(0,0,0),IF(XN4="非常勤",WF28,WR28))</f>
        <v>　</v>
      </c>
      <c r="XF28" s="860"/>
      <c r="XG28" s="861"/>
      <c r="XH28" s="352"/>
      <c r="XI28" s="859" t="str">
        <f>IF(XL28="×",TIME(0,0,0),IF(XN4="非常勤",WI28,WU28))</f>
        <v>　</v>
      </c>
      <c r="XJ28" s="860"/>
      <c r="XK28" s="861"/>
      <c r="XL28" s="352"/>
      <c r="XM28" s="859" t="str">
        <f>IF(XP28="×",TIME(0,0,0),IF(XN4="非常勤",WL28,WX28))</f>
        <v>　</v>
      </c>
      <c r="XN28" s="860"/>
      <c r="XO28" s="861"/>
      <c r="XP28" s="352"/>
      <c r="XQ28" s="956"/>
      <c r="XR28" s="956"/>
      <c r="XS28" s="862"/>
      <c r="XT28" s="864"/>
      <c r="XU28" s="863"/>
      <c r="XV28" s="865"/>
      <c r="XW28" s="866"/>
      <c r="XX28" s="866"/>
      <c r="XY28" s="867"/>
      <c r="XZ28" s="377">
        <f>'[3]別表_個別勤務状況（1～20）'!$A$28</f>
        <v>14</v>
      </c>
      <c r="YA28" s="378" t="str">
        <f>'[3]別表_個別勤務状況（1～20）'!$B$28</f>
        <v>日</v>
      </c>
      <c r="YB28" s="854"/>
      <c r="YC28" s="855"/>
      <c r="YD28" s="854"/>
      <c r="YE28" s="855"/>
      <c r="YF28" s="854"/>
      <c r="YG28" s="855"/>
      <c r="YH28" s="854"/>
      <c r="YI28" s="855"/>
      <c r="YJ28" s="856" t="str">
        <f>IFERROR(IF(OR(YA28="日",YA28="祝",YA28=0,YB28=""),"　",MAX(IF(AND(YB28&lt;=YJ14,YD28&gt;YK14),YK14-YJ14,IF(AND(YB28&gt;YJ14,YD28&lt;=YK14),YD28-YB28,IF(AND(YB28&lt;=YJ14,YD28&lt;=YK14),YD28-YJ14,IF(AND(YB28&gt;YJ14,YD28&gt;YK14),YK14-YB28,0)))),0)),0)</f>
        <v>　</v>
      </c>
      <c r="YK28" s="857"/>
      <c r="YL28" s="858"/>
      <c r="YM28" s="856" t="str">
        <f>IFERROR(IF(OR(YA28="日",YA28="祝",YA28=0,YF28=""),"　",MAX(IF(AND(YF28&gt;YP14,YH28&gt;YN14),0,IF(AND(YF28&lt;=YP14,YF28&gt;YM14,YH28&gt;YN14),YP14-YF28,IF(AND(YF28&lt;=YP14,YF28&lt;=YM14,YH28&gt;YN14),YP14-YM14,IF(AND(YF28&gt;YM14,YH28&lt;=YN14),YH28-YF28,IF(AND(YF28&lt;=YM14,YH28&lt;=YN14),YH28-YM14,0))))),0)),0)</f>
        <v>　</v>
      </c>
      <c r="YN28" s="857"/>
      <c r="YO28" s="858"/>
      <c r="YP28" s="856" t="str">
        <f>IFERROR(IF(OR(YA28="日",YA28="祝",YA28=0,YF28=0),"　",MAX(IF(AND(YF28&lt;=YP14,YH28&gt;YQ14),YQ14-YP14,IF(YH28&lt;=YQ14,0,IF(AND(YF28&gt;YP14,YH28&gt;YQ14),YQ14-YF28,0))),0)),0)</f>
        <v>　</v>
      </c>
      <c r="YQ28" s="857"/>
      <c r="YR28" s="858"/>
      <c r="YS28" s="856" t="str">
        <f>IFERROR(IF(OR(YA28="日",YA28="祝",YA28=0,YF28=0),"　",MAX(IF(YF28&gt;YS14,YH28-YF28,IF(YF28&lt;=YS14,YH28-YS14,0)),0)),0)</f>
        <v>　</v>
      </c>
      <c r="YT28" s="857"/>
      <c r="YU28" s="858"/>
      <c r="YV28" s="962" t="str">
        <f>IFERROR(IF(OR(YA28="日",YA28="祝",YA28=0,YB28=""),"　",MAX(IF(AND(YB28&lt;=YV14,YD28&gt;YW14),YW14-YV14,IF(AND(YB28&gt;YV14,YD28&lt;=YW14),YD28-YB28,IF(AND(YB28&lt;=YV14,YD28&lt;=YW14),YD28-YV14,IF(AND(YB28&gt;YV14,YD28&gt;YW14),YW14-YB28,0)))),0)),0)</f>
        <v>　</v>
      </c>
      <c r="YW28" s="963"/>
      <c r="YX28" s="964"/>
      <c r="YY28" s="962" t="str">
        <f>IFERROR(IF(OR(YA28="日",YA28="祝",YA28=0,YF28=0),"　",MAX(IF(AND(YF28&gt;ZB14,YH28&gt;YZ14),0,IF(AND(YF28&lt;=ZB14,YF28&gt;YY14,YH28&gt;YZ14),ZB14-YF28,IF(AND(YF28&lt;=ZB14,YF28&lt;=YY14,YH28&gt;YZ14),ZB14-YY14,IF(AND(YF28&gt;YY14,YH28&lt;=YZ14),YH28-YF28,IF(AND(YF28&lt;=YY14,YH28&lt;=YZ14),YH28-YY14,0))))),0)),0)</f>
        <v>　</v>
      </c>
      <c r="YZ28" s="963"/>
      <c r="ZA28" s="964"/>
      <c r="ZB28" s="962" t="str">
        <f>IFERROR(IF(OR(YA28="日",YA28="祝",YA28=0,YF28=0),"　",MAX(IF(AND(YF28&lt;=ZB14,YH28&gt;ZC14),ZC14-ZB14,IF(YH28&lt;=ZC14,0,IF(AND(YF28&gt;ZB14,YH28&gt;ZC14),ZC14-YF28,0))),0)),0)</f>
        <v>　</v>
      </c>
      <c r="ZC28" s="963"/>
      <c r="ZD28" s="964"/>
      <c r="ZE28" s="962" t="str">
        <f t="shared" si="11"/>
        <v>　</v>
      </c>
      <c r="ZF28" s="963"/>
      <c r="ZG28" s="964"/>
      <c r="ZH28" s="859" t="str">
        <f>IF(ZK28="×",TIME(0,0,0),IF(ZU4="非常勤",YJ28,YV28))</f>
        <v>　</v>
      </c>
      <c r="ZI28" s="860"/>
      <c r="ZJ28" s="861"/>
      <c r="ZK28" s="352"/>
      <c r="ZL28" s="859" t="str">
        <f>IF(ZO28="×",TIME(0,0,0),IF(ZU4="非常勤",YM28,YY28))</f>
        <v>　</v>
      </c>
      <c r="ZM28" s="860"/>
      <c r="ZN28" s="861"/>
      <c r="ZO28" s="352"/>
      <c r="ZP28" s="859" t="str">
        <f>IF(ZS28="×",TIME(0,0,0),IF(ZU4="非常勤",YP28,ZB28))</f>
        <v>　</v>
      </c>
      <c r="ZQ28" s="860"/>
      <c r="ZR28" s="861"/>
      <c r="ZS28" s="352"/>
      <c r="ZT28" s="859" t="str">
        <f>IF(ZW28="×",TIME(0,0,0),IF(ZU4="非常勤",YS28,ZE28))</f>
        <v>　</v>
      </c>
      <c r="ZU28" s="860"/>
      <c r="ZV28" s="861"/>
      <c r="ZW28" s="352"/>
      <c r="ZX28" s="956"/>
      <c r="ZY28" s="956"/>
      <c r="ZZ28" s="862"/>
      <c r="AAA28" s="864"/>
      <c r="AAB28" s="863"/>
      <c r="AAC28" s="865"/>
      <c r="AAD28" s="866"/>
      <c r="AAE28" s="866"/>
      <c r="AAF28" s="867"/>
      <c r="AAG28" s="377">
        <f>'[3]別表_個別勤務状況（1～20）'!$A$28</f>
        <v>14</v>
      </c>
      <c r="AAH28" s="378" t="str">
        <f>'[3]別表_個別勤務状況（1～20）'!$B$28</f>
        <v>日</v>
      </c>
      <c r="AAI28" s="854"/>
      <c r="AAJ28" s="855"/>
      <c r="AAK28" s="854"/>
      <c r="AAL28" s="855"/>
      <c r="AAM28" s="854"/>
      <c r="AAN28" s="855"/>
      <c r="AAO28" s="854"/>
      <c r="AAP28" s="855"/>
      <c r="AAQ28" s="856" t="str">
        <f>IFERROR(IF(OR(AAH28="日",AAH28="祝",AAH28=0,AAI28=""),"　",MAX(IF(AND(AAI28&lt;=AAQ14,AAK28&gt;AAR14),AAR14-AAQ14,IF(AND(AAI28&gt;AAQ14,AAK28&lt;=AAR14),AAK28-AAI28,IF(AND(AAI28&lt;=AAQ14,AAK28&lt;=AAR14),AAK28-AAQ14,IF(AND(AAI28&gt;AAQ14,AAK28&gt;AAR14),AAR14-AAI28,0)))),0)),0)</f>
        <v>　</v>
      </c>
      <c r="AAR28" s="857"/>
      <c r="AAS28" s="858"/>
      <c r="AAT28" s="856" t="str">
        <f>IFERROR(IF(OR(AAH28="日",AAH28="祝",AAH28=0,AAM28=""),"　",MAX(IF(AND(AAM28&gt;AAW14,AAO28&gt;AAU14),0,IF(AND(AAM28&lt;=AAW14,AAM28&gt;AAT14,AAO28&gt;AAU14),AAW14-AAM28,IF(AND(AAM28&lt;=AAW14,AAM28&lt;=AAT14,AAO28&gt;AAU14),AAW14-AAT14,IF(AND(AAM28&gt;AAT14,AAO28&lt;=AAU14),AAO28-AAM28,IF(AND(AAM28&lt;=AAT14,AAO28&lt;=AAU14),AAO28-AAT14,0))))),0)),0)</f>
        <v>　</v>
      </c>
      <c r="AAU28" s="857"/>
      <c r="AAV28" s="858"/>
      <c r="AAW28" s="856" t="str">
        <f>IFERROR(IF(OR(AAH28="日",AAH28="祝",AAH28=0,AAM28=0),"　",MAX(IF(AND(AAM28&lt;=AAW14,AAO28&gt;AAX14),AAX14-AAW14,IF(AAO28&lt;=AAX14,0,IF(AND(AAM28&gt;AAW14,AAO28&gt;AAX14),AAX14-AAM28,0))),0)),0)</f>
        <v>　</v>
      </c>
      <c r="AAX28" s="857"/>
      <c r="AAY28" s="858"/>
      <c r="AAZ28" s="856" t="str">
        <f>IFERROR(IF(OR(AAH28="日",AAH28="祝",AAH28=0,AAM28=0),"　",MAX(IF(AAM28&gt;AAZ14,AAO28-AAM28,IF(AAM28&lt;=AAZ14,AAO28-AAZ14,0)),0)),0)</f>
        <v>　</v>
      </c>
      <c r="ABA28" s="857"/>
      <c r="ABB28" s="858"/>
      <c r="ABC28" s="962" t="str">
        <f>IFERROR(IF(OR(AAH28="日",AAH28="祝",AAH28=0,AAI28=""),"　",MAX(IF(AND(AAI28&lt;=ABC14,AAK28&gt;ABD14),ABD14-ABC14,IF(AND(AAI28&gt;ABC14,AAK28&lt;=ABD14),AAK28-AAI28,IF(AND(AAI28&lt;=ABC14,AAK28&lt;=ABD14),AAK28-ABC14,IF(AND(AAI28&gt;ABC14,AAK28&gt;ABD14),ABD14-AAI28,0)))),0)),0)</f>
        <v>　</v>
      </c>
      <c r="ABD28" s="963"/>
      <c r="ABE28" s="964"/>
      <c r="ABF28" s="962" t="str">
        <f>IFERROR(IF(OR(AAH28="日",AAH28="祝",AAH28=0,AAM28=0),"　",MAX(IF(AND(AAM28&gt;ABI14,AAO28&gt;ABG14),0,IF(AND(AAM28&lt;=ABI14,AAM28&gt;ABF14,AAO28&gt;ABG14),ABI14-AAM28,IF(AND(AAM28&lt;=ABI14,AAM28&lt;=ABF14,AAO28&gt;ABG14),ABI14-ABF14,IF(AND(AAM28&gt;ABF14,AAO28&lt;=ABG14),AAO28-AAM28,IF(AND(AAM28&lt;=ABF14,AAO28&lt;=ABG14),AAO28-ABF14,0))))),0)),0)</f>
        <v>　</v>
      </c>
      <c r="ABG28" s="963"/>
      <c r="ABH28" s="964"/>
      <c r="ABI28" s="962" t="str">
        <f>IFERROR(IF(OR(AAH28="日",AAH28="祝",AAH28=0,AAM28=0),"　",MAX(IF(AND(AAM28&lt;=ABI14,AAO28&gt;ABJ14),ABJ14-ABI14,IF(AAO28&lt;=ABJ14,0,IF(AND(AAM28&gt;ABI14,AAO28&gt;ABJ14),ABJ14-AAM28,0))),0)),0)</f>
        <v>　</v>
      </c>
      <c r="ABJ28" s="963"/>
      <c r="ABK28" s="964"/>
      <c r="ABL28" s="962" t="str">
        <f t="shared" si="12"/>
        <v>　</v>
      </c>
      <c r="ABM28" s="963"/>
      <c r="ABN28" s="964"/>
      <c r="ABO28" s="859" t="str">
        <f>IF(ABR28="×",TIME(0,0,0),IF(ACB4="非常勤",AAQ28,ABC28))</f>
        <v>　</v>
      </c>
      <c r="ABP28" s="860"/>
      <c r="ABQ28" s="861"/>
      <c r="ABR28" s="352"/>
      <c r="ABS28" s="859" t="str">
        <f>IF(ABV28="×",TIME(0,0,0),IF(ACB4="非常勤",AAT28,ABF28))</f>
        <v>　</v>
      </c>
      <c r="ABT28" s="860"/>
      <c r="ABU28" s="861"/>
      <c r="ABV28" s="352"/>
      <c r="ABW28" s="859" t="str">
        <f>IF(ABZ28="×",TIME(0,0,0),IF(ACB4="非常勤",AAW28,ABI28))</f>
        <v>　</v>
      </c>
      <c r="ABX28" s="860"/>
      <c r="ABY28" s="861"/>
      <c r="ABZ28" s="352"/>
      <c r="ACA28" s="859" t="str">
        <f>IF(ACD28="×",TIME(0,0,0),IF(ACB4="非常勤",AAZ28,ABL28))</f>
        <v>　</v>
      </c>
      <c r="ACB28" s="860"/>
      <c r="ACC28" s="861"/>
      <c r="ACD28" s="352"/>
      <c r="ACE28" s="956"/>
      <c r="ACF28" s="956"/>
      <c r="ACG28" s="862"/>
      <c r="ACH28" s="864"/>
      <c r="ACI28" s="863"/>
      <c r="ACJ28" s="865"/>
      <c r="ACK28" s="866"/>
      <c r="ACL28" s="866"/>
      <c r="ACM28" s="867"/>
      <c r="ACN28" s="377">
        <f>'[3]別表_個別勤務状況（1～20）'!$A$28</f>
        <v>14</v>
      </c>
      <c r="ACO28" s="378" t="str">
        <f>'[3]別表_個別勤務状況（1～20）'!$B$28</f>
        <v>日</v>
      </c>
      <c r="ACP28" s="854"/>
      <c r="ACQ28" s="855"/>
      <c r="ACR28" s="854"/>
      <c r="ACS28" s="855"/>
      <c r="ACT28" s="854"/>
      <c r="ACU28" s="855"/>
      <c r="ACV28" s="854"/>
      <c r="ACW28" s="855"/>
      <c r="ACX28" s="856" t="str">
        <f>IFERROR(IF(OR(ACO28="日",ACO28="祝",ACO28=0,ACP28=""),"　",MAX(IF(AND(ACP28&lt;=ACX14,ACR28&gt;ACY14),ACY14-ACX14,IF(AND(ACP28&gt;ACX14,ACR28&lt;=ACY14),ACR28-ACP28,IF(AND(ACP28&lt;=ACX14,ACR28&lt;=ACY14),ACR28-ACX14,IF(AND(ACP28&gt;ACX14,ACR28&gt;ACY14),ACY14-ACP28,0)))),0)),0)</f>
        <v>　</v>
      </c>
      <c r="ACY28" s="857"/>
      <c r="ACZ28" s="858"/>
      <c r="ADA28" s="856" t="str">
        <f>IFERROR(IF(OR(ACO28="日",ACO28="祝",ACO28=0,ACT28=""),"　",MAX(IF(AND(ACT28&gt;ADD14,ACV28&gt;ADB14),0,IF(AND(ACT28&lt;=ADD14,ACT28&gt;ADA14,ACV28&gt;ADB14),ADD14-ACT28,IF(AND(ACT28&lt;=ADD14,ACT28&lt;=ADA14,ACV28&gt;ADB14),ADD14-ADA14,IF(AND(ACT28&gt;ADA14,ACV28&lt;=ADB14),ACV28-ACT28,IF(AND(ACT28&lt;=ADA14,ACV28&lt;=ADB14),ACV28-ADA14,0))))),0)),0)</f>
        <v>　</v>
      </c>
      <c r="ADB28" s="857"/>
      <c r="ADC28" s="858"/>
      <c r="ADD28" s="856" t="str">
        <f>IFERROR(IF(OR(ACO28="日",ACO28="祝",ACO28=0,ACT28=0),"　",MAX(IF(AND(ACT28&lt;=ADD14,ACV28&gt;ADE14),ADE14-ADD14,IF(ACV28&lt;=ADE14,0,IF(AND(ACT28&gt;ADD14,ACV28&gt;ADE14),ADE14-ACT28,0))),0)),0)</f>
        <v>　</v>
      </c>
      <c r="ADE28" s="857"/>
      <c r="ADF28" s="858"/>
      <c r="ADG28" s="856" t="str">
        <f>IFERROR(IF(OR(ACO28="日",ACO28="祝",ACO28=0,ACT28=0),"　",MAX(IF(ACT28&gt;ADG14,ACV28-ACT28,IF(ACT28&lt;=ADG14,ACV28-ADG14,0)),0)),0)</f>
        <v>　</v>
      </c>
      <c r="ADH28" s="857"/>
      <c r="ADI28" s="858"/>
      <c r="ADJ28" s="962" t="str">
        <f>IFERROR(IF(OR(ACO28="日",ACO28="祝",ACO28=0,ACP28=""),"　",MAX(IF(AND(ACP28&lt;=ADJ14,ACR28&gt;ADK14),ADK14-ADJ14,IF(AND(ACP28&gt;ADJ14,ACR28&lt;=ADK14),ACR28-ACP28,IF(AND(ACP28&lt;=ADJ14,ACR28&lt;=ADK14),ACR28-ADJ14,IF(AND(ACP28&gt;ADJ14,ACR28&gt;ADK14),ADK14-ACP28,0)))),0)),0)</f>
        <v>　</v>
      </c>
      <c r="ADK28" s="963"/>
      <c r="ADL28" s="964"/>
      <c r="ADM28" s="962" t="str">
        <f>IFERROR(IF(OR(ACO28="日",ACO28="祝",ACO28=0,ACT28=0),"　",MAX(IF(AND(ACT28&gt;ADP14,ACV28&gt;ADN14),0,IF(AND(ACT28&lt;=ADP14,ACT28&gt;ADM14,ACV28&gt;ADN14),ADP14-ACT28,IF(AND(ACT28&lt;=ADP14,ACT28&lt;=ADM14,ACV28&gt;ADN14),ADP14-ADM14,IF(AND(ACT28&gt;ADM14,ACV28&lt;=ADN14),ACV28-ACT28,IF(AND(ACT28&lt;=ADM14,ACV28&lt;=ADN14),ACV28-ADM14,0))))),0)),0)</f>
        <v>　</v>
      </c>
      <c r="ADN28" s="963"/>
      <c r="ADO28" s="964"/>
      <c r="ADP28" s="962" t="str">
        <f>IFERROR(IF(OR(ACO28="日",ACO28="祝",ACO28=0,ACT28=0),"　",MAX(IF(AND(ACT28&lt;=ADP14,ACV28&gt;ADQ14),ADQ14-ADP14,IF(ACV28&lt;=ADQ14,0,IF(AND(ACT28&gt;ADP14,ACV28&gt;ADQ14),ADQ14-ACT28,0))),0)),0)</f>
        <v>　</v>
      </c>
      <c r="ADQ28" s="963"/>
      <c r="ADR28" s="964"/>
      <c r="ADS28" s="962" t="str">
        <f t="shared" si="13"/>
        <v>　</v>
      </c>
      <c r="ADT28" s="963"/>
      <c r="ADU28" s="964"/>
      <c r="ADV28" s="859" t="str">
        <f>IF(ADY28="×",TIME(0,0,0),IF(AEI4="非常勤",ACX28,ADJ28))</f>
        <v>　</v>
      </c>
      <c r="ADW28" s="860"/>
      <c r="ADX28" s="861"/>
      <c r="ADY28" s="352"/>
      <c r="ADZ28" s="859" t="str">
        <f>IF(AEC28="×",TIME(0,0,0),IF(AEI4="非常勤",ADA28,ADM28))</f>
        <v>　</v>
      </c>
      <c r="AEA28" s="860"/>
      <c r="AEB28" s="861"/>
      <c r="AEC28" s="352"/>
      <c r="AED28" s="859" t="str">
        <f>IF(AEG28="×",TIME(0,0,0),IF(AEI4="非常勤",ADD28,ADP28))</f>
        <v>　</v>
      </c>
      <c r="AEE28" s="860"/>
      <c r="AEF28" s="861"/>
      <c r="AEG28" s="352"/>
      <c r="AEH28" s="859" t="str">
        <f>IF(AEK28="×",TIME(0,0,0),IF(AEI4="非常勤",ADG28,ADS28))</f>
        <v>　</v>
      </c>
      <c r="AEI28" s="860"/>
      <c r="AEJ28" s="861"/>
      <c r="AEK28" s="352"/>
      <c r="AEL28" s="956"/>
      <c r="AEM28" s="956"/>
      <c r="AEN28" s="862"/>
      <c r="AEO28" s="864"/>
      <c r="AEP28" s="863"/>
      <c r="AEQ28" s="865"/>
      <c r="AER28" s="866"/>
      <c r="AES28" s="866"/>
      <c r="AET28" s="867"/>
      <c r="AEU28" s="377">
        <f>'[3]別表_個別勤務状況（1～20）'!$A$28</f>
        <v>14</v>
      </c>
      <c r="AEV28" s="378" t="str">
        <f>'[3]別表_個別勤務状況（1～20）'!$B$28</f>
        <v>日</v>
      </c>
      <c r="AEW28" s="854"/>
      <c r="AEX28" s="855"/>
      <c r="AEY28" s="854"/>
      <c r="AEZ28" s="855"/>
      <c r="AFA28" s="854"/>
      <c r="AFB28" s="855"/>
      <c r="AFC28" s="854"/>
      <c r="AFD28" s="855"/>
      <c r="AFE28" s="856" t="str">
        <f>IFERROR(IF(OR(AEV28="日",AEV28="祝",AEV28=0,AEW28=""),"　",MAX(IF(AND(AEW28&lt;=AFE14,AEY28&gt;AFF14),AFF14-AFE14,IF(AND(AEW28&gt;AFE14,AEY28&lt;=AFF14),AEY28-AEW28,IF(AND(AEW28&lt;=AFE14,AEY28&lt;=AFF14),AEY28-AFE14,IF(AND(AEW28&gt;AFE14,AEY28&gt;AFF14),AFF14-AEW28,0)))),0)),0)</f>
        <v>　</v>
      </c>
      <c r="AFF28" s="857"/>
      <c r="AFG28" s="858"/>
      <c r="AFH28" s="856" t="str">
        <f>IFERROR(IF(OR(AEV28="日",AEV28="祝",AEV28=0,AFA28=""),"　",MAX(IF(AND(AFA28&gt;AFK14,AFC28&gt;AFI14),0,IF(AND(AFA28&lt;=AFK14,AFA28&gt;AFH14,AFC28&gt;AFI14),AFK14-AFA28,IF(AND(AFA28&lt;=AFK14,AFA28&lt;=AFH14,AFC28&gt;AFI14),AFK14-AFH14,IF(AND(AFA28&gt;AFH14,AFC28&lt;=AFI14),AFC28-AFA28,IF(AND(AFA28&lt;=AFH14,AFC28&lt;=AFI14),AFC28-AFH14,0))))),0)),0)</f>
        <v>　</v>
      </c>
      <c r="AFI28" s="857"/>
      <c r="AFJ28" s="858"/>
      <c r="AFK28" s="856" t="str">
        <f>IFERROR(IF(OR(AEV28="日",AEV28="祝",AEV28=0,AFA28=0),"　",MAX(IF(AND(AFA28&lt;=AFK14,AFC28&gt;AFL14),AFL14-AFK14,IF(AFC28&lt;=AFL14,0,IF(AND(AFA28&gt;AFK14,AFC28&gt;AFL14),AFL14-AFA28,0))),0)),0)</f>
        <v>　</v>
      </c>
      <c r="AFL28" s="857"/>
      <c r="AFM28" s="858"/>
      <c r="AFN28" s="856" t="str">
        <f>IFERROR(IF(OR(AEV28="日",AEV28="祝",AEV28=0,AFA28=0),"　",MAX(IF(AFA28&gt;AFN14,AFC28-AFA28,IF(AFA28&lt;=AFN14,AFC28-AFN14,0)),0)),0)</f>
        <v>　</v>
      </c>
      <c r="AFO28" s="857"/>
      <c r="AFP28" s="858"/>
      <c r="AFQ28" s="962" t="str">
        <f>IFERROR(IF(OR(AEV28="日",AEV28="祝",AEV28=0,AEW28=""),"　",MAX(IF(AND(AEW28&lt;=AFQ14,AEY28&gt;AFR14),AFR14-AFQ14,IF(AND(AEW28&gt;AFQ14,AEY28&lt;=AFR14),AEY28-AEW28,IF(AND(AEW28&lt;=AFQ14,AEY28&lt;=AFR14),AEY28-AFQ14,IF(AND(AEW28&gt;AFQ14,AEY28&gt;AFR14),AFR14-AEW28,0)))),0)),0)</f>
        <v>　</v>
      </c>
      <c r="AFR28" s="963"/>
      <c r="AFS28" s="964"/>
      <c r="AFT28" s="962" t="str">
        <f>IFERROR(IF(OR(AEV28="日",AEV28="祝",AEV28=0,AFA28=0),"　",MAX(IF(AND(AFA28&gt;AFW14,AFC28&gt;AFU14),0,IF(AND(AFA28&lt;=AFW14,AFA28&gt;AFT14,AFC28&gt;AFU14),AFW14-AFA28,IF(AND(AFA28&lt;=AFW14,AFA28&lt;=AFT14,AFC28&gt;AFU14),AFW14-AFT14,IF(AND(AFA28&gt;AFT14,AFC28&lt;=AFU14),AFC28-AFA28,IF(AND(AFA28&lt;=AFT14,AFC28&lt;=AFU14),AFC28-AFT14,0))))),0)),0)</f>
        <v>　</v>
      </c>
      <c r="AFU28" s="963"/>
      <c r="AFV28" s="964"/>
      <c r="AFW28" s="962" t="str">
        <f>IFERROR(IF(OR(AEV28="日",AEV28="祝",AEV28=0,AFA28=0),"　",MAX(IF(AND(AFA28&lt;=AFW14,AFC28&gt;AFX14),AFX14-AFW14,IF(AFC28&lt;=AFX14,0,IF(AND(AFA28&gt;AFW14,AFC28&gt;AFX14),AFX14-AFA28,0))),0)),0)</f>
        <v>　</v>
      </c>
      <c r="AFX28" s="963"/>
      <c r="AFY28" s="964"/>
      <c r="AFZ28" s="962" t="str">
        <f t="shared" si="14"/>
        <v>　</v>
      </c>
      <c r="AGA28" s="963"/>
      <c r="AGB28" s="964"/>
      <c r="AGC28" s="859" t="str">
        <f>IF(AGF28="×",TIME(0,0,0),IF(AGP4="非常勤",AFE28,AFQ28))</f>
        <v>　</v>
      </c>
      <c r="AGD28" s="860"/>
      <c r="AGE28" s="861"/>
      <c r="AGF28" s="352"/>
      <c r="AGG28" s="859" t="str">
        <f>IF(AGJ28="×",TIME(0,0,0),IF(AGP4="非常勤",AFH28,AFT28))</f>
        <v>　</v>
      </c>
      <c r="AGH28" s="860"/>
      <c r="AGI28" s="861"/>
      <c r="AGJ28" s="352"/>
      <c r="AGK28" s="859" t="str">
        <f>IF(AGN28="×",TIME(0,0,0),IF(AGP4="非常勤",AFK28,AFW28))</f>
        <v>　</v>
      </c>
      <c r="AGL28" s="860"/>
      <c r="AGM28" s="861"/>
      <c r="AGN28" s="352"/>
      <c r="AGO28" s="859" t="str">
        <f>IF(AGR28="×",TIME(0,0,0),IF(AGP4="非常勤",AFN28,AFZ28))</f>
        <v>　</v>
      </c>
      <c r="AGP28" s="860"/>
      <c r="AGQ28" s="861"/>
      <c r="AGR28" s="352"/>
      <c r="AGS28" s="956"/>
      <c r="AGT28" s="956"/>
      <c r="AGU28" s="862"/>
      <c r="AGV28" s="864"/>
      <c r="AGW28" s="863"/>
      <c r="AGX28" s="865"/>
      <c r="AGY28" s="866"/>
      <c r="AGZ28" s="866"/>
      <c r="AHA28" s="867"/>
      <c r="AHB28" s="377">
        <f>'[3]別表_個別勤務状況（1～20）'!$A$28</f>
        <v>14</v>
      </c>
      <c r="AHC28" s="378" t="str">
        <f>'[3]別表_個別勤務状況（1～20）'!$B$28</f>
        <v>日</v>
      </c>
      <c r="AHD28" s="854"/>
      <c r="AHE28" s="855"/>
      <c r="AHF28" s="854"/>
      <c r="AHG28" s="855"/>
      <c r="AHH28" s="854"/>
      <c r="AHI28" s="855"/>
      <c r="AHJ28" s="854"/>
      <c r="AHK28" s="855"/>
      <c r="AHL28" s="856" t="str">
        <f>IFERROR(IF(OR(AHC28="日",AHC28="祝",AHC28=0,AHD28=""),"　",MAX(IF(AND(AHD28&lt;=AHL14,AHF28&gt;AHM14),AHM14-AHL14,IF(AND(AHD28&gt;AHL14,AHF28&lt;=AHM14),AHF28-AHD28,IF(AND(AHD28&lt;=AHL14,AHF28&lt;=AHM14),AHF28-AHL14,IF(AND(AHD28&gt;AHL14,AHF28&gt;AHM14),AHM14-AHD28,0)))),0)),0)</f>
        <v>　</v>
      </c>
      <c r="AHM28" s="857"/>
      <c r="AHN28" s="858"/>
      <c r="AHO28" s="856" t="str">
        <f>IFERROR(IF(OR(AHC28="日",AHC28="祝",AHC28=0,AHH28=""),"　",MAX(IF(AND(AHH28&gt;AHR14,AHJ28&gt;AHP14),0,IF(AND(AHH28&lt;=AHR14,AHH28&gt;AHO14,AHJ28&gt;AHP14),AHR14-AHH28,IF(AND(AHH28&lt;=AHR14,AHH28&lt;=AHO14,AHJ28&gt;AHP14),AHR14-AHO14,IF(AND(AHH28&gt;AHO14,AHJ28&lt;=AHP14),AHJ28-AHH28,IF(AND(AHH28&lt;=AHO14,AHJ28&lt;=AHP14),AHJ28-AHO14,0))))),0)),0)</f>
        <v>　</v>
      </c>
      <c r="AHP28" s="857"/>
      <c r="AHQ28" s="858"/>
      <c r="AHR28" s="856" t="str">
        <f>IFERROR(IF(OR(AHC28="日",AHC28="祝",AHC28=0,AHH28=0),"　",MAX(IF(AND(AHH28&lt;=AHR14,AHJ28&gt;AHS14),AHS14-AHR14,IF(AHJ28&lt;=AHS14,0,IF(AND(AHH28&gt;AHR14,AHJ28&gt;AHS14),AHS14-AHH28,0))),0)),0)</f>
        <v>　</v>
      </c>
      <c r="AHS28" s="857"/>
      <c r="AHT28" s="858"/>
      <c r="AHU28" s="856" t="str">
        <f>IFERROR(IF(OR(AHC28="日",AHC28="祝",AHC28=0,AHH28=0),"　",MAX(IF(AHH28&gt;AHU14,AHJ28-AHH28,IF(AHH28&lt;=AHU14,AHJ28-AHU14,0)),0)),0)</f>
        <v>　</v>
      </c>
      <c r="AHV28" s="857"/>
      <c r="AHW28" s="858"/>
      <c r="AHX28" s="962" t="str">
        <f>IFERROR(IF(OR(AHC28="日",AHC28="祝",AHC28=0,AHD28=""),"　",MAX(IF(AND(AHD28&lt;=AHX14,AHF28&gt;AHY14),AHY14-AHX14,IF(AND(AHD28&gt;AHX14,AHF28&lt;=AHY14),AHF28-AHD28,IF(AND(AHD28&lt;=AHX14,AHF28&lt;=AHY14),AHF28-AHX14,IF(AND(AHD28&gt;AHX14,AHF28&gt;AHY14),AHY14-AHD28,0)))),0)),0)</f>
        <v>　</v>
      </c>
      <c r="AHY28" s="963"/>
      <c r="AHZ28" s="964"/>
      <c r="AIA28" s="962" t="str">
        <f>IFERROR(IF(OR(AHC28="日",AHC28="祝",AHC28=0,AHH28=0),"　",MAX(IF(AND(AHH28&gt;AID14,AHJ28&gt;AIB14),0,IF(AND(AHH28&lt;=AID14,AHH28&gt;AIA14,AHJ28&gt;AIB14),AID14-AHH28,IF(AND(AHH28&lt;=AID14,AHH28&lt;=AIA14,AHJ28&gt;AIB14),AID14-AIA14,IF(AND(AHH28&gt;AIA14,AHJ28&lt;=AIB14),AHJ28-AHH28,IF(AND(AHH28&lt;=AIA14,AHJ28&lt;=AIB14),AHJ28-AIA14,0))))),0)),0)</f>
        <v>　</v>
      </c>
      <c r="AIB28" s="963"/>
      <c r="AIC28" s="964"/>
      <c r="AID28" s="962" t="str">
        <f>IFERROR(IF(OR(AHC28="日",AHC28="祝",AHC28=0,AHH28=0),"　",MAX(IF(AND(AHH28&lt;=AID14,AHJ28&gt;AIE14),AIE14-AID14,IF(AHJ28&lt;=AIE14,0,IF(AND(AHH28&gt;AID14,AHJ28&gt;AIE14),AIE14-AHH28,0))),0)),0)</f>
        <v>　</v>
      </c>
      <c r="AIE28" s="963"/>
      <c r="AIF28" s="964"/>
      <c r="AIG28" s="962" t="str">
        <f t="shared" si="15"/>
        <v>　</v>
      </c>
      <c r="AIH28" s="963"/>
      <c r="AII28" s="964"/>
      <c r="AIJ28" s="859" t="str">
        <f>IF(AIM28="×",TIME(0,0,0),IF(AIW4="非常勤",AHL28,AHX28))</f>
        <v>　</v>
      </c>
      <c r="AIK28" s="860"/>
      <c r="AIL28" s="861"/>
      <c r="AIM28" s="352"/>
      <c r="AIN28" s="859" t="str">
        <f>IF(AIQ28="×",TIME(0,0,0),IF(AIW4="非常勤",AHO28,AIA28))</f>
        <v>　</v>
      </c>
      <c r="AIO28" s="860"/>
      <c r="AIP28" s="861"/>
      <c r="AIQ28" s="352"/>
      <c r="AIR28" s="859" t="str">
        <f>IF(AIU28="×",TIME(0,0,0),IF(AIW4="非常勤",AHR28,AID28))</f>
        <v>　</v>
      </c>
      <c r="AIS28" s="860"/>
      <c r="AIT28" s="861"/>
      <c r="AIU28" s="352"/>
      <c r="AIV28" s="859" t="str">
        <f>IF(AIY28="×",TIME(0,0,0),IF(AIW4="非常勤",AHU28,AIG28))</f>
        <v>　</v>
      </c>
      <c r="AIW28" s="860"/>
      <c r="AIX28" s="861"/>
      <c r="AIY28" s="352"/>
      <c r="AIZ28" s="956"/>
      <c r="AJA28" s="956"/>
      <c r="AJB28" s="862"/>
      <c r="AJC28" s="864"/>
      <c r="AJD28" s="863"/>
      <c r="AJE28" s="865"/>
      <c r="AJF28" s="866"/>
      <c r="AJG28" s="866"/>
      <c r="AJH28" s="867"/>
      <c r="AJI28" s="377">
        <f>'[3]別表_個別勤務状況（1～20）'!$A$28</f>
        <v>14</v>
      </c>
      <c r="AJJ28" s="378" t="str">
        <f>'[3]別表_個別勤務状況（1～20）'!$B$28</f>
        <v>日</v>
      </c>
      <c r="AJK28" s="854"/>
      <c r="AJL28" s="855"/>
      <c r="AJM28" s="854"/>
      <c r="AJN28" s="855"/>
      <c r="AJO28" s="854"/>
      <c r="AJP28" s="855"/>
      <c r="AJQ28" s="854"/>
      <c r="AJR28" s="855"/>
      <c r="AJS28" s="856" t="str">
        <f>IFERROR(IF(OR(AJJ28="日",AJJ28="祝",AJJ28=0,AJK28=""),"　",MAX(IF(AND(AJK28&lt;=AJS14,AJM28&gt;AJT14),AJT14-AJS14,IF(AND(AJK28&gt;AJS14,AJM28&lt;=AJT14),AJM28-AJK28,IF(AND(AJK28&lt;=AJS14,AJM28&lt;=AJT14),AJM28-AJS14,IF(AND(AJK28&gt;AJS14,AJM28&gt;AJT14),AJT14-AJK28,0)))),0)),0)</f>
        <v>　</v>
      </c>
      <c r="AJT28" s="857"/>
      <c r="AJU28" s="858"/>
      <c r="AJV28" s="856" t="str">
        <f>IFERROR(IF(OR(AJJ28="日",AJJ28="祝",AJJ28=0,AJO28=""),"　",MAX(IF(AND(AJO28&gt;AJY14,AJQ28&gt;AJW14),0,IF(AND(AJO28&lt;=AJY14,AJO28&gt;AJV14,AJQ28&gt;AJW14),AJY14-AJO28,IF(AND(AJO28&lt;=AJY14,AJO28&lt;=AJV14,AJQ28&gt;AJW14),AJY14-AJV14,IF(AND(AJO28&gt;AJV14,AJQ28&lt;=AJW14),AJQ28-AJO28,IF(AND(AJO28&lt;=AJV14,AJQ28&lt;=AJW14),AJQ28-AJV14,0))))),0)),0)</f>
        <v>　</v>
      </c>
      <c r="AJW28" s="857"/>
      <c r="AJX28" s="858"/>
      <c r="AJY28" s="856" t="str">
        <f>IFERROR(IF(OR(AJJ28="日",AJJ28="祝",AJJ28=0,AJO28=0),"　",MAX(IF(AND(AJO28&lt;=AJY14,AJQ28&gt;AJZ14),AJZ14-AJY14,IF(AJQ28&lt;=AJZ14,0,IF(AND(AJO28&gt;AJY14,AJQ28&gt;AJZ14),AJZ14-AJO28,0))),0)),0)</f>
        <v>　</v>
      </c>
      <c r="AJZ28" s="857"/>
      <c r="AKA28" s="858"/>
      <c r="AKB28" s="856" t="str">
        <f>IFERROR(IF(OR(AJJ28="日",AJJ28="祝",AJJ28=0,AJO28=0),"　",MAX(IF(AJO28&gt;AKB14,AJQ28-AJO28,IF(AJO28&lt;=AKB14,AJQ28-AKB14,0)),0)),0)</f>
        <v>　</v>
      </c>
      <c r="AKC28" s="857"/>
      <c r="AKD28" s="858"/>
      <c r="AKE28" s="962" t="str">
        <f>IFERROR(IF(OR(AJJ28="日",AJJ28="祝",AJJ28=0,AJK28=""),"　",MAX(IF(AND(AJK28&lt;=AKE14,AJM28&gt;AKF14),AKF14-AKE14,IF(AND(AJK28&gt;AKE14,AJM28&lt;=AKF14),AJM28-AJK28,IF(AND(AJK28&lt;=AKE14,AJM28&lt;=AKF14),AJM28-AKE14,IF(AND(AJK28&gt;AKE14,AJM28&gt;AKF14),AKF14-AJK28,0)))),0)),0)</f>
        <v>　</v>
      </c>
      <c r="AKF28" s="963"/>
      <c r="AKG28" s="964"/>
      <c r="AKH28" s="962" t="str">
        <f>IFERROR(IF(OR(AJJ28="日",AJJ28="祝",AJJ28=0,AJO28=0),"　",MAX(IF(AND(AJO28&gt;AKK14,AJQ28&gt;AKI14),0,IF(AND(AJO28&lt;=AKK14,AJO28&gt;AKH14,AJQ28&gt;AKI14),AKK14-AJO28,IF(AND(AJO28&lt;=AKK14,AJO28&lt;=AKH14,AJQ28&gt;AKI14),AKK14-AKH14,IF(AND(AJO28&gt;AKH14,AJQ28&lt;=AKI14),AJQ28-AJO28,IF(AND(AJO28&lt;=AKH14,AJQ28&lt;=AKI14),AJQ28-AKH14,0))))),0)),0)</f>
        <v>　</v>
      </c>
      <c r="AKI28" s="963"/>
      <c r="AKJ28" s="964"/>
      <c r="AKK28" s="962" t="str">
        <f>IFERROR(IF(OR(AJJ28="日",AJJ28="祝",AJJ28=0,AJO28=0),"　",MAX(IF(AND(AJO28&lt;=AKK14,AJQ28&gt;AKL14),AKL14-AKK14,IF(AJQ28&lt;=AKL14,0,IF(AND(AJO28&gt;AKK14,AJQ28&gt;AKL14),AKL14-AJO28,0))),0)),0)</f>
        <v>　</v>
      </c>
      <c r="AKL28" s="963"/>
      <c r="AKM28" s="964"/>
      <c r="AKN28" s="962" t="str">
        <f t="shared" si="16"/>
        <v>　</v>
      </c>
      <c r="AKO28" s="963"/>
      <c r="AKP28" s="964"/>
      <c r="AKQ28" s="859" t="str">
        <f>IF(AKT28="×",TIME(0,0,0),IF(ALD4="非常勤",AJS28,AKE28))</f>
        <v>　</v>
      </c>
      <c r="AKR28" s="860"/>
      <c r="AKS28" s="861"/>
      <c r="AKT28" s="352"/>
      <c r="AKU28" s="859" t="str">
        <f>IF(AKX28="×",TIME(0,0,0),IF(ALD4="非常勤",AJV28,AKH28))</f>
        <v>　</v>
      </c>
      <c r="AKV28" s="860"/>
      <c r="AKW28" s="861"/>
      <c r="AKX28" s="352"/>
      <c r="AKY28" s="859" t="str">
        <f>IF(ALB28="×",TIME(0,0,0),IF(ALD4="非常勤",AJY28,AKK28))</f>
        <v>　</v>
      </c>
      <c r="AKZ28" s="860"/>
      <c r="ALA28" s="861"/>
      <c r="ALB28" s="352"/>
      <c r="ALC28" s="859" t="str">
        <f>IF(ALF28="×",TIME(0,0,0),IF(ALD4="非常勤",AKB28,AKN28))</f>
        <v>　</v>
      </c>
      <c r="ALD28" s="860"/>
      <c r="ALE28" s="861"/>
      <c r="ALF28" s="352"/>
      <c r="ALG28" s="956"/>
      <c r="ALH28" s="956"/>
      <c r="ALI28" s="862"/>
      <c r="ALJ28" s="864"/>
      <c r="ALK28" s="863"/>
      <c r="ALL28" s="865"/>
      <c r="ALM28" s="866"/>
      <c r="ALN28" s="866"/>
      <c r="ALO28" s="867"/>
      <c r="ALP28" s="377">
        <f>'[3]別表_個別勤務状況（1～20）'!$A$28</f>
        <v>14</v>
      </c>
      <c r="ALQ28" s="378" t="str">
        <f>'[3]別表_個別勤務状況（1～20）'!$B$28</f>
        <v>日</v>
      </c>
      <c r="ALR28" s="854"/>
      <c r="ALS28" s="855"/>
      <c r="ALT28" s="854"/>
      <c r="ALU28" s="855"/>
      <c r="ALV28" s="854"/>
      <c r="ALW28" s="855"/>
      <c r="ALX28" s="854"/>
      <c r="ALY28" s="855"/>
      <c r="ALZ28" s="856" t="str">
        <f>IFERROR(IF(OR(ALQ28="日",ALQ28="祝",ALQ28=0,ALR28=""),"　",MAX(IF(AND(ALR28&lt;=ALZ14,ALT28&gt;AMA14),AMA14-ALZ14,IF(AND(ALR28&gt;ALZ14,ALT28&lt;=AMA14),ALT28-ALR28,IF(AND(ALR28&lt;=ALZ14,ALT28&lt;=AMA14),ALT28-ALZ14,IF(AND(ALR28&gt;ALZ14,ALT28&gt;AMA14),AMA14-ALR28,0)))),0)),0)</f>
        <v>　</v>
      </c>
      <c r="AMA28" s="857"/>
      <c r="AMB28" s="858"/>
      <c r="AMC28" s="856" t="str">
        <f>IFERROR(IF(OR(ALQ28="日",ALQ28="祝",ALQ28=0,ALV28=""),"　",MAX(IF(AND(ALV28&gt;AMF14,ALX28&gt;AMD14),0,IF(AND(ALV28&lt;=AMF14,ALV28&gt;AMC14,ALX28&gt;AMD14),AMF14-ALV28,IF(AND(ALV28&lt;=AMF14,ALV28&lt;=AMC14,ALX28&gt;AMD14),AMF14-AMC14,IF(AND(ALV28&gt;AMC14,ALX28&lt;=AMD14),ALX28-ALV28,IF(AND(ALV28&lt;=AMC14,ALX28&lt;=AMD14),ALX28-AMC14,0))))),0)),0)</f>
        <v>　</v>
      </c>
      <c r="AMD28" s="857"/>
      <c r="AME28" s="858"/>
      <c r="AMF28" s="856" t="str">
        <f>IFERROR(IF(OR(ALQ28="日",ALQ28="祝",ALQ28=0,ALV28=0),"　",MAX(IF(AND(ALV28&lt;=AMF14,ALX28&gt;AMG14),AMG14-AMF14,IF(ALX28&lt;=AMG14,0,IF(AND(ALV28&gt;AMF14,ALX28&gt;AMG14),AMG14-ALV28,0))),0)),0)</f>
        <v>　</v>
      </c>
      <c r="AMG28" s="857"/>
      <c r="AMH28" s="858"/>
      <c r="AMI28" s="856" t="str">
        <f>IFERROR(IF(OR(ALQ28="日",ALQ28="祝",ALQ28=0,ALV28=0),"　",MAX(IF(ALV28&gt;AMI14,ALX28-ALV28,IF(ALV28&lt;=AMI14,ALX28-AMI14,0)),0)),0)</f>
        <v>　</v>
      </c>
      <c r="AMJ28" s="857"/>
      <c r="AMK28" s="858"/>
      <c r="AML28" s="962" t="str">
        <f>IFERROR(IF(OR(ALQ28="日",ALQ28="祝",ALQ28=0,ALR28=""),"　",MAX(IF(AND(ALR28&lt;=AML14,ALT28&gt;AMM14),AMM14-AML14,IF(AND(ALR28&gt;AML14,ALT28&lt;=AMM14),ALT28-ALR28,IF(AND(ALR28&lt;=AML14,ALT28&lt;=AMM14),ALT28-AML14,IF(AND(ALR28&gt;AML14,ALT28&gt;AMM14),AMM14-ALR28,0)))),0)),0)</f>
        <v>　</v>
      </c>
      <c r="AMM28" s="963"/>
      <c r="AMN28" s="964"/>
      <c r="AMO28" s="962" t="str">
        <f>IFERROR(IF(OR(ALQ28="日",ALQ28="祝",ALQ28=0,ALV28=0),"　",MAX(IF(AND(ALV28&gt;AMR14,ALX28&gt;AMP14),0,IF(AND(ALV28&lt;=AMR14,ALV28&gt;AMO14,ALX28&gt;AMP14),AMR14-ALV28,IF(AND(ALV28&lt;=AMR14,ALV28&lt;=AMO14,ALX28&gt;AMP14),AMR14-AMO14,IF(AND(ALV28&gt;AMO14,ALX28&lt;=AMP14),ALX28-ALV28,IF(AND(ALV28&lt;=AMO14,ALX28&lt;=AMP14),ALX28-AMO14,0))))),0)),0)</f>
        <v>　</v>
      </c>
      <c r="AMP28" s="963"/>
      <c r="AMQ28" s="964"/>
      <c r="AMR28" s="962" t="str">
        <f>IFERROR(IF(OR(ALQ28="日",ALQ28="祝",ALQ28=0,ALV28=0),"　",MAX(IF(AND(ALV28&lt;=AMR14,ALX28&gt;AMS14),AMS14-AMR14,IF(ALX28&lt;=AMS14,0,IF(AND(ALV28&gt;AMR14,ALX28&gt;AMS14),AMS14-ALV28,0))),0)),0)</f>
        <v>　</v>
      </c>
      <c r="AMS28" s="963"/>
      <c r="AMT28" s="964"/>
      <c r="AMU28" s="962" t="str">
        <f t="shared" si="17"/>
        <v>　</v>
      </c>
      <c r="AMV28" s="963"/>
      <c r="AMW28" s="964"/>
      <c r="AMX28" s="859" t="str">
        <f>IF(ANA28="×",TIME(0,0,0),IF(ANK4="非常勤",ALZ28,AML28))</f>
        <v>　</v>
      </c>
      <c r="AMY28" s="860"/>
      <c r="AMZ28" s="861"/>
      <c r="ANA28" s="352"/>
      <c r="ANB28" s="859" t="str">
        <f>IF(ANE28="×",TIME(0,0,0),IF(ANK4="非常勤",AMC28,AMO28))</f>
        <v>　</v>
      </c>
      <c r="ANC28" s="860"/>
      <c r="AND28" s="861"/>
      <c r="ANE28" s="352"/>
      <c r="ANF28" s="859" t="str">
        <f>IF(ANI28="×",TIME(0,0,0),IF(ANK4="非常勤",AMF28,AMR28))</f>
        <v>　</v>
      </c>
      <c r="ANG28" s="860"/>
      <c r="ANH28" s="861"/>
      <c r="ANI28" s="352"/>
      <c r="ANJ28" s="859" t="str">
        <f>IF(ANM28="×",TIME(0,0,0),IF(ANK4="非常勤",AMI28,AMU28))</f>
        <v>　</v>
      </c>
      <c r="ANK28" s="860"/>
      <c r="ANL28" s="861"/>
      <c r="ANM28" s="352"/>
      <c r="ANN28" s="956"/>
      <c r="ANO28" s="956"/>
      <c r="ANP28" s="862"/>
      <c r="ANQ28" s="864"/>
      <c r="ANR28" s="863"/>
      <c r="ANS28" s="865"/>
      <c r="ANT28" s="866"/>
      <c r="ANU28" s="866"/>
      <c r="ANV28" s="867"/>
      <c r="ANW28" s="377">
        <f>'[3]別表_個別勤務状況（1～20）'!$A$28</f>
        <v>14</v>
      </c>
      <c r="ANX28" s="378" t="str">
        <f>'[3]別表_個別勤務状況（1～20）'!$B$28</f>
        <v>日</v>
      </c>
      <c r="ANY28" s="854"/>
      <c r="ANZ28" s="855"/>
      <c r="AOA28" s="854"/>
      <c r="AOB28" s="855"/>
      <c r="AOC28" s="854"/>
      <c r="AOD28" s="855"/>
      <c r="AOE28" s="854"/>
      <c r="AOF28" s="855"/>
      <c r="AOG28" s="856" t="str">
        <f>IFERROR(IF(OR(ANX28="日",ANX28="祝",ANX28=0,ANY28=""),"　",MAX(IF(AND(ANY28&lt;=AOG14,AOA28&gt;AOH14),AOH14-AOG14,IF(AND(ANY28&gt;AOG14,AOA28&lt;=AOH14),AOA28-ANY28,IF(AND(ANY28&lt;=AOG14,AOA28&lt;=AOH14),AOA28-AOG14,IF(AND(ANY28&gt;AOG14,AOA28&gt;AOH14),AOH14-ANY28,0)))),0)),0)</f>
        <v>　</v>
      </c>
      <c r="AOH28" s="857"/>
      <c r="AOI28" s="858"/>
      <c r="AOJ28" s="856" t="str">
        <f>IFERROR(IF(OR(ANX28="日",ANX28="祝",ANX28=0,AOC28=""),"　",MAX(IF(AND(AOC28&gt;AOM14,AOE28&gt;AOK14),0,IF(AND(AOC28&lt;=AOM14,AOC28&gt;AOJ14,AOE28&gt;AOK14),AOM14-AOC28,IF(AND(AOC28&lt;=AOM14,AOC28&lt;=AOJ14,AOE28&gt;AOK14),AOM14-AOJ14,IF(AND(AOC28&gt;AOJ14,AOE28&lt;=AOK14),AOE28-AOC28,IF(AND(AOC28&lt;=AOJ14,AOE28&lt;=AOK14),AOE28-AOJ14,0))))),0)),0)</f>
        <v>　</v>
      </c>
      <c r="AOK28" s="857"/>
      <c r="AOL28" s="858"/>
      <c r="AOM28" s="856" t="str">
        <f>IFERROR(IF(OR(ANX28="日",ANX28="祝",ANX28=0,AOC28=0),"　",MAX(IF(AND(AOC28&lt;=AOM14,AOE28&gt;AON14),AON14-AOM14,IF(AOE28&lt;=AON14,0,IF(AND(AOC28&gt;AOM14,AOE28&gt;AON14),AON14-AOC28,0))),0)),0)</f>
        <v>　</v>
      </c>
      <c r="AON28" s="857"/>
      <c r="AOO28" s="858"/>
      <c r="AOP28" s="856" t="str">
        <f>IFERROR(IF(OR(ANX28="日",ANX28="祝",ANX28=0,AOC28=0),"　",MAX(IF(AOC28&gt;AOP14,AOE28-AOC28,IF(AOC28&lt;=AOP14,AOE28-AOP14,0)),0)),0)</f>
        <v>　</v>
      </c>
      <c r="AOQ28" s="857"/>
      <c r="AOR28" s="858"/>
      <c r="AOS28" s="962" t="str">
        <f>IFERROR(IF(OR(ANX28="日",ANX28="祝",ANX28=0,ANY28=""),"　",MAX(IF(AND(ANY28&lt;=AOS14,AOA28&gt;AOT14),AOT14-AOS14,IF(AND(ANY28&gt;AOS14,AOA28&lt;=AOT14),AOA28-ANY28,IF(AND(ANY28&lt;=AOS14,AOA28&lt;=AOT14),AOA28-AOS14,IF(AND(ANY28&gt;AOS14,AOA28&gt;AOT14),AOT14-ANY28,0)))),0)),0)</f>
        <v>　</v>
      </c>
      <c r="AOT28" s="963"/>
      <c r="AOU28" s="964"/>
      <c r="AOV28" s="962" t="str">
        <f>IFERROR(IF(OR(ANX28="日",ANX28="祝",ANX28=0,AOC28=0),"　",MAX(IF(AND(AOC28&gt;AOY14,AOE28&gt;AOW14),0,IF(AND(AOC28&lt;=AOY14,AOC28&gt;AOV14,AOE28&gt;AOW14),AOY14-AOC28,IF(AND(AOC28&lt;=AOY14,AOC28&lt;=AOV14,AOE28&gt;AOW14),AOY14-AOV14,IF(AND(AOC28&gt;AOV14,AOE28&lt;=AOW14),AOE28-AOC28,IF(AND(AOC28&lt;=AOV14,AOE28&lt;=AOW14),AOE28-AOV14,0))))),0)),0)</f>
        <v>　</v>
      </c>
      <c r="AOW28" s="963"/>
      <c r="AOX28" s="964"/>
      <c r="AOY28" s="962" t="str">
        <f>IFERROR(IF(OR(ANX28="日",ANX28="祝",ANX28=0,AOC28=0),"　",MAX(IF(AND(AOC28&lt;=AOY14,AOE28&gt;AOZ14),AOZ14-AOY14,IF(AOE28&lt;=AOZ14,0,IF(AND(AOC28&gt;AOY14,AOE28&gt;AOZ14),AOZ14-AOC28,0))),0)),0)</f>
        <v>　</v>
      </c>
      <c r="AOZ28" s="963"/>
      <c r="APA28" s="964"/>
      <c r="APB28" s="962" t="str">
        <f t="shared" si="18"/>
        <v>　</v>
      </c>
      <c r="APC28" s="963"/>
      <c r="APD28" s="964"/>
      <c r="APE28" s="859" t="str">
        <f>IF(APH28="×",TIME(0,0,0),IF(APR4="非常勤",AOG28,AOS28))</f>
        <v>　</v>
      </c>
      <c r="APF28" s="860"/>
      <c r="APG28" s="861"/>
      <c r="APH28" s="352"/>
      <c r="API28" s="859" t="str">
        <f>IF(APL28="×",TIME(0,0,0),IF(APR4="非常勤",AOJ28,AOV28))</f>
        <v>　</v>
      </c>
      <c r="APJ28" s="860"/>
      <c r="APK28" s="861"/>
      <c r="APL28" s="352"/>
      <c r="APM28" s="859" t="str">
        <f>IF(APP28="×",TIME(0,0,0),IF(APR4="非常勤",AOM28,AOY28))</f>
        <v>　</v>
      </c>
      <c r="APN28" s="860"/>
      <c r="APO28" s="861"/>
      <c r="APP28" s="352"/>
      <c r="APQ28" s="859" t="str">
        <f>IF(APT28="×",TIME(0,0,0),IF(APR4="非常勤",AOP28,APB28))</f>
        <v>　</v>
      </c>
      <c r="APR28" s="860"/>
      <c r="APS28" s="861"/>
      <c r="APT28" s="352"/>
      <c r="APU28" s="956"/>
      <c r="APV28" s="956"/>
      <c r="APW28" s="862"/>
      <c r="APX28" s="864"/>
      <c r="APY28" s="863"/>
      <c r="APZ28" s="865"/>
      <c r="AQA28" s="866"/>
      <c r="AQB28" s="866"/>
      <c r="AQC28" s="867"/>
      <c r="AQD28" s="377">
        <f>'[3]別表_個別勤務状況（1～20）'!$A$28</f>
        <v>14</v>
      </c>
      <c r="AQE28" s="378" t="str">
        <f>'[3]別表_個別勤務状況（1～20）'!$B$28</f>
        <v>日</v>
      </c>
      <c r="AQF28" s="854"/>
      <c r="AQG28" s="855"/>
      <c r="AQH28" s="854"/>
      <c r="AQI28" s="855"/>
      <c r="AQJ28" s="854"/>
      <c r="AQK28" s="855"/>
      <c r="AQL28" s="854"/>
      <c r="AQM28" s="855"/>
      <c r="AQN28" s="856" t="str">
        <f>IFERROR(IF(OR(AQE28="日",AQE28="祝",AQE28=0,AQF28=""),"　",MAX(IF(AND(AQF28&lt;=AQN14,AQH28&gt;AQO14),AQO14-AQN14,IF(AND(AQF28&gt;AQN14,AQH28&lt;=AQO14),AQH28-AQF28,IF(AND(AQF28&lt;=AQN14,AQH28&lt;=AQO14),AQH28-AQN14,IF(AND(AQF28&gt;AQN14,AQH28&gt;AQO14),AQO14-AQF28,0)))),0)),0)</f>
        <v>　</v>
      </c>
      <c r="AQO28" s="857"/>
      <c r="AQP28" s="858"/>
      <c r="AQQ28" s="856" t="str">
        <f>IFERROR(IF(OR(AQE28="日",AQE28="祝",AQE28=0,AQJ28=""),"　",MAX(IF(AND(AQJ28&gt;AQT14,AQL28&gt;AQR14),0,IF(AND(AQJ28&lt;=AQT14,AQJ28&gt;AQQ14,AQL28&gt;AQR14),AQT14-AQJ28,IF(AND(AQJ28&lt;=AQT14,AQJ28&lt;=AQQ14,AQL28&gt;AQR14),AQT14-AQQ14,IF(AND(AQJ28&gt;AQQ14,AQL28&lt;=AQR14),AQL28-AQJ28,IF(AND(AQJ28&lt;=AQQ14,AQL28&lt;=AQR14),AQL28-AQQ14,0))))),0)),0)</f>
        <v>　</v>
      </c>
      <c r="AQR28" s="857"/>
      <c r="AQS28" s="858"/>
      <c r="AQT28" s="856" t="str">
        <f>IFERROR(IF(OR(AQE28="日",AQE28="祝",AQE28=0,AQJ28=0),"　",MAX(IF(AND(AQJ28&lt;=AQT14,AQL28&gt;AQU14),AQU14-AQT14,IF(AQL28&lt;=AQU14,0,IF(AND(AQJ28&gt;AQT14,AQL28&gt;AQU14),AQU14-AQJ28,0))),0)),0)</f>
        <v>　</v>
      </c>
      <c r="AQU28" s="857"/>
      <c r="AQV28" s="858"/>
      <c r="AQW28" s="856" t="str">
        <f>IFERROR(IF(OR(AQE28="日",AQE28="祝",AQE28=0,AQJ28=0),"　",MAX(IF(AQJ28&gt;AQW14,AQL28-AQJ28,IF(AQJ28&lt;=AQW14,AQL28-AQW14,0)),0)),0)</f>
        <v>　</v>
      </c>
      <c r="AQX28" s="857"/>
      <c r="AQY28" s="858"/>
      <c r="AQZ28" s="962" t="str">
        <f>IFERROR(IF(OR(AQE28="日",AQE28="祝",AQE28=0,AQF28=""),"　",MAX(IF(AND(AQF28&lt;=AQZ14,AQH28&gt;ARA14),ARA14-AQZ14,IF(AND(AQF28&gt;AQZ14,AQH28&lt;=ARA14),AQH28-AQF28,IF(AND(AQF28&lt;=AQZ14,AQH28&lt;=ARA14),AQH28-AQZ14,IF(AND(AQF28&gt;AQZ14,AQH28&gt;ARA14),ARA14-AQF28,0)))),0)),0)</f>
        <v>　</v>
      </c>
      <c r="ARA28" s="963"/>
      <c r="ARB28" s="964"/>
      <c r="ARC28" s="962" t="str">
        <f>IFERROR(IF(OR(AQE28="日",AQE28="祝",AQE28=0,AQJ28=0),"　",MAX(IF(AND(AQJ28&gt;ARF14,AQL28&gt;ARD14),0,IF(AND(AQJ28&lt;=ARF14,AQJ28&gt;ARC14,AQL28&gt;ARD14),ARF14-AQJ28,IF(AND(AQJ28&lt;=ARF14,AQJ28&lt;=ARC14,AQL28&gt;ARD14),ARF14-ARC14,IF(AND(AQJ28&gt;ARC14,AQL28&lt;=ARD14),AQL28-AQJ28,IF(AND(AQJ28&lt;=ARC14,AQL28&lt;=ARD14),AQL28-ARC14,0))))),0)),0)</f>
        <v>　</v>
      </c>
      <c r="ARD28" s="963"/>
      <c r="ARE28" s="964"/>
      <c r="ARF28" s="962" t="str">
        <f>IFERROR(IF(OR(AQE28="日",AQE28="祝",AQE28=0,AQJ28=0),"　",MAX(IF(AND(AQJ28&lt;=ARF14,AQL28&gt;ARG14),ARG14-ARF14,IF(AQL28&lt;=ARG14,0,IF(AND(AQJ28&gt;ARF14,AQL28&gt;ARG14),ARG14-AQJ28,0))),0)),0)</f>
        <v>　</v>
      </c>
      <c r="ARG28" s="963"/>
      <c r="ARH28" s="964"/>
      <c r="ARI28" s="962" t="str">
        <f t="shared" si="19"/>
        <v>　</v>
      </c>
      <c r="ARJ28" s="963"/>
      <c r="ARK28" s="964"/>
      <c r="ARL28" s="859" t="str">
        <f>IF(ARO28="×",TIME(0,0,0),IF(ARY4="非常勤",AQN28,AQZ28))</f>
        <v>　</v>
      </c>
      <c r="ARM28" s="860"/>
      <c r="ARN28" s="861"/>
      <c r="ARO28" s="352"/>
      <c r="ARP28" s="859" t="str">
        <f>IF(ARS28="×",TIME(0,0,0),IF(ARY4="非常勤",AQQ28,ARC28))</f>
        <v>　</v>
      </c>
      <c r="ARQ28" s="860"/>
      <c r="ARR28" s="861"/>
      <c r="ARS28" s="352"/>
      <c r="ART28" s="859" t="str">
        <f>IF(ARW28="×",TIME(0,0,0),IF(ARY4="非常勤",AQT28,ARF28))</f>
        <v>　</v>
      </c>
      <c r="ARU28" s="860"/>
      <c r="ARV28" s="861"/>
      <c r="ARW28" s="352"/>
      <c r="ARX28" s="859" t="str">
        <f>IF(ASA28="×",TIME(0,0,0),IF(ARY4="非常勤",AQW28,ARI28))</f>
        <v>　</v>
      </c>
      <c r="ARY28" s="860"/>
      <c r="ARZ28" s="861"/>
      <c r="ASA28" s="352"/>
      <c r="ASB28" s="956"/>
      <c r="ASC28" s="956"/>
      <c r="ASD28" s="862"/>
      <c r="ASE28" s="864"/>
      <c r="ASF28" s="863"/>
      <c r="ASG28" s="865"/>
      <c r="ASH28" s="866"/>
      <c r="ASI28" s="866"/>
      <c r="ASJ28" s="867"/>
    </row>
    <row r="29" spans="1:1180" ht="15" customHeight="1">
      <c r="A29" s="377">
        <f>'別表_個別勤務状況（1～20）'!$A$29</f>
        <v>15</v>
      </c>
      <c r="B29" s="378" t="str">
        <f>'別表_個別勤務状況（1～20）'!$B$29</f>
        <v>水</v>
      </c>
      <c r="C29" s="797"/>
      <c r="D29" s="797"/>
      <c r="E29" s="797"/>
      <c r="F29" s="797"/>
      <c r="G29" s="797"/>
      <c r="H29" s="797"/>
      <c r="I29" s="797"/>
      <c r="J29" s="797"/>
      <c r="K29" s="856" t="str">
        <f>IFERROR(IF(OR(B29="日",B29="祝",B29=0,C29=""),"　",MAX(IF(AND(C29&lt;=K14,E29&gt;L14),L14-K14,IF(AND(C29&gt;K14,E29&lt;=L14),E29-C29,IF(AND(C29&lt;=K14,E29&lt;=L14),E29-K14,IF(AND(C29&gt;K14,E29&gt;L14),L14-C29,0)))),0)),0)</f>
        <v>　</v>
      </c>
      <c r="L29" s="857"/>
      <c r="M29" s="858"/>
      <c r="N29" s="856" t="str">
        <f>IFERROR(IF(OR(B29="日",B29="祝",B29=0,G29=""),"　",MAX(IF(AND(G29&gt;Q14,I29&gt;O14),0,IF(AND(G29&lt;=Q14,G29&gt;N14,I29&gt;O14),Q14-G29,IF(AND(G29&lt;=Q14,G29&lt;=N14,I29&gt;O14),Q14-N14,IF(AND(G29&gt;N14,I29&lt;=O14),I29-G29,IF(AND(G29&lt;=N14,I29&lt;=O14),I29-N14,0))))),0)),0)</f>
        <v>　</v>
      </c>
      <c r="O29" s="857"/>
      <c r="P29" s="858"/>
      <c r="Q29" s="856" t="str">
        <f>IFERROR(IF(OR(B29="日",B29="祝",B29=0,G29=0),"　",MAX(IF(AND(G29&lt;=Q14,I29&gt;R14),R14-Q14,IF(I29&lt;=R14,0,IF(AND(G29&gt;Q14,I29&gt;R14),R14-G29,0))),0)),0)</f>
        <v>　</v>
      </c>
      <c r="R29" s="857"/>
      <c r="S29" s="858"/>
      <c r="T29" s="856" t="str">
        <f>IFERROR(IF(OR(B29="日",B29="祝",B29=0,G29=0),"　",MAX(IF(G29&gt;T14,I29-G29,IF(G29&lt;=T14,I29-T14,0)),0)),0)</f>
        <v>　</v>
      </c>
      <c r="U29" s="857"/>
      <c r="V29" s="858"/>
      <c r="W29" s="972" t="str">
        <f>IFERROR(IF(OR(B29="日",B29="祝",B29=0,C29=""),"　",MAX(IF(AND(C29&lt;=W14,E29&gt;X14),X14-W14,IF(AND(C29&gt;W14,E29&lt;=X14),E29-C29,IF(AND(C29&lt;=W14,E29&lt;=X14),E29-W14,IF(AND(C29&gt;W14,E29&gt;X14),X14-C29,0)))),0)),0)</f>
        <v>　</v>
      </c>
      <c r="X29" s="973"/>
      <c r="Y29" s="973"/>
      <c r="Z29" s="972" t="str">
        <f>IFERROR(IF(OR(B29="日",B29="祝",B29=0,G29=0),"　",MAX(IF(AND(G29&gt;AC14,I29&gt;AA14),0,IF(AND(G29&lt;=AC14,G29&gt;Z14,I29&gt;AA14),AC14-G29,IF(AND(G29&lt;=AC14,G29&lt;=Z14,I29&gt;AA14),AC14-Z14,IF(AND(G29&gt;Z14,I29&lt;=AA14),I29-G29,IF(AND(G29&lt;=Z14,I29&lt;=AA14),I29-Z14,0))))),0)),0)</f>
        <v>　</v>
      </c>
      <c r="AA29" s="972"/>
      <c r="AB29" s="972"/>
      <c r="AC29" s="972" t="str">
        <f>IFERROR(IF(OR(B29="日",B29="祝",B29=0,G29=0),"　",MAX(IF(AND(G29&lt;=AC14,I29&gt;AD14),AD14-AC14,IF(I29&lt;=AD14,0,IF(AND(G29&gt;AC14,I29&gt;AD14),AD14-G29,0))),0)),0)</f>
        <v>　</v>
      </c>
      <c r="AD29" s="973"/>
      <c r="AE29" s="973"/>
      <c r="AF29" s="972" t="str">
        <f t="shared" si="0"/>
        <v>　</v>
      </c>
      <c r="AG29" s="973"/>
      <c r="AH29" s="973"/>
      <c r="AI29" s="954" t="str">
        <f>IF(AL29="×",TIME(0,0,0),IF(AV4="非常勤",K29,W29))</f>
        <v>　</v>
      </c>
      <c r="AJ29" s="885"/>
      <c r="AK29" s="885"/>
      <c r="AL29" s="352"/>
      <c r="AM29" s="954" t="str">
        <f>IF(AP29="×",TIME(0,0,0),IF(AV4="非常勤",N29,Z29))</f>
        <v>　</v>
      </c>
      <c r="AN29" s="885"/>
      <c r="AO29" s="885"/>
      <c r="AP29" s="352"/>
      <c r="AQ29" s="954" t="str">
        <f>IF(AT29="×",TIME(0,0,0),IF(AV4="非常勤",Q29,AC29))</f>
        <v>　</v>
      </c>
      <c r="AR29" s="885"/>
      <c r="AS29" s="885"/>
      <c r="AT29" s="352"/>
      <c r="AU29" s="954" t="str">
        <f>IF(AX29="×",TIME(0,0,0),IF(AV4="非常勤",T29,AF29))</f>
        <v>　</v>
      </c>
      <c r="AV29" s="885"/>
      <c r="AW29" s="955"/>
      <c r="AX29" s="352"/>
      <c r="AY29" s="956"/>
      <c r="AZ29" s="956"/>
      <c r="BA29" s="862"/>
      <c r="BB29" s="864"/>
      <c r="BC29" s="863"/>
      <c r="BD29" s="865"/>
      <c r="BE29" s="866"/>
      <c r="BF29" s="866"/>
      <c r="BG29" s="867"/>
      <c r="BH29" s="377">
        <f>'別表_個別勤務状況（1～20）'!$A$29</f>
        <v>15</v>
      </c>
      <c r="BI29" s="378" t="str">
        <f>'別表_個別勤務状況（1～20）'!$B$29</f>
        <v>水</v>
      </c>
      <c r="BJ29" s="797"/>
      <c r="BK29" s="797"/>
      <c r="BL29" s="797"/>
      <c r="BM29" s="797"/>
      <c r="BN29" s="797"/>
      <c r="BO29" s="797"/>
      <c r="BP29" s="797"/>
      <c r="BQ29" s="797"/>
      <c r="BR29" s="856" t="str">
        <f>IFERROR(IF(OR(BI29="日",BI29="祝",BI29=0,BJ29=""),"　",MAX(IF(AND(BJ29&lt;=BR14,BL29&gt;BS14),BS14-BR14,IF(AND(BJ29&gt;BR14,BL29&lt;=BS14),BL29-BJ29,IF(AND(BJ29&lt;=BR14,BL29&lt;=BS14),BL29-BR14,IF(AND(BJ29&gt;BR14,BL29&gt;BS14),BS14-BJ29,0)))),0)),0)</f>
        <v>　</v>
      </c>
      <c r="BS29" s="857"/>
      <c r="BT29" s="858"/>
      <c r="BU29" s="856" t="str">
        <f>IFERROR(IF(OR(BI29="日",BI29="祝",BI29=0,BN29=""),"　",MAX(IF(AND(BN29&gt;BX14,BP29&gt;BV14),0,IF(AND(BN29&lt;=BX14,BN29&gt;BU14,BP29&gt;BV14),BX14-BN29,IF(AND(BN29&lt;=BX14,BN29&lt;=BU14,BP29&gt;BV14),BX14-BU14,IF(AND(BN29&gt;BU14,BP29&lt;=BV14),BP29-BN29,IF(AND(BN29&lt;=BU14,BP29&lt;=BV14),BP29-BU14,0))))),0)),0)</f>
        <v>　</v>
      </c>
      <c r="BV29" s="857"/>
      <c r="BW29" s="858"/>
      <c r="BX29" s="856" t="str">
        <f>IFERROR(IF(OR(BI29="日",BI29="祝",BI29=0,BN29=0),"　",MAX(IF(AND(BN29&lt;=BX14,BP29&gt;BY14),BY14-BX14,IF(BP29&lt;=BY14,0,IF(AND(BN29&gt;BX14,BP29&gt;BY14),BY14-BN29,0))),0)),0)</f>
        <v>　</v>
      </c>
      <c r="BY29" s="857"/>
      <c r="BZ29" s="858"/>
      <c r="CA29" s="856" t="str">
        <f>IFERROR(IF(OR(BI29="日",BI29="祝",BI29=0,BN29=0),"　",MAX(IF(BN29&gt;CA14,BP29-BN29,IF(BN29&lt;=CA14,BP29-CA14,0)),0)),0)</f>
        <v>　</v>
      </c>
      <c r="CB29" s="857"/>
      <c r="CC29" s="858"/>
      <c r="CD29" s="972" t="str">
        <f>IFERROR(IF(OR(BI29="日",BI29="祝",BI29=0,BJ29=""),"　",MAX(IF(AND(BJ29&lt;=CD14,BL29&gt;CE14),CE14-CD14,IF(AND(BJ29&gt;CD14,BL29&lt;=CE14),BL29-BJ29,IF(AND(BJ29&lt;=CD14,BL29&lt;=CE14),BL29-CD14,IF(AND(BJ29&gt;CD14,BL29&gt;CE14),CE14-BJ29,0)))),0)),0)</f>
        <v>　</v>
      </c>
      <c r="CE29" s="973"/>
      <c r="CF29" s="973"/>
      <c r="CG29" s="972" t="str">
        <f>IFERROR(IF(OR(BI29="日",BI29="祝",BI29=0,BN29=0),"　",MAX(IF(AND(BN29&gt;CJ14,BP29&gt;CH14),0,IF(AND(BN29&lt;=CJ14,BN29&gt;CG14,BP29&gt;CH14),CJ14-BN29,IF(AND(BN29&lt;=CJ14,BN29&lt;=CG14,BP29&gt;CH14),CJ14-CG14,IF(AND(BN29&gt;CG14,BP29&lt;=CH14),BP29-BN29,IF(AND(BN29&lt;=CG14,BP29&lt;=CH14),BP29-CG14,0))))),0)),0)</f>
        <v>　</v>
      </c>
      <c r="CH29" s="972"/>
      <c r="CI29" s="972"/>
      <c r="CJ29" s="972" t="str">
        <f>IFERROR(IF(OR(BI29="日",BI29="祝",BI29=0,BN29=0),"　",MAX(IF(AND(BN29&lt;=CJ14,BP29&gt;CK14),CK14-CJ14,IF(BP29&lt;=CK14,0,IF(AND(BN29&gt;CJ14,BP29&gt;CK14),CK14-BN29,0))),0)),0)</f>
        <v>　</v>
      </c>
      <c r="CK29" s="973"/>
      <c r="CL29" s="973"/>
      <c r="CM29" s="972" t="str">
        <f t="shared" si="1"/>
        <v>　</v>
      </c>
      <c r="CN29" s="973"/>
      <c r="CO29" s="973"/>
      <c r="CP29" s="954" t="str">
        <f>IF(CS29="×",TIME(0,0,0),IF(DC4="非常勤",BR29,CD29))</f>
        <v>　</v>
      </c>
      <c r="CQ29" s="885"/>
      <c r="CR29" s="885"/>
      <c r="CS29" s="352"/>
      <c r="CT29" s="954" t="str">
        <f>IF(CW29="×",TIME(0,0,0),IF(DC4="非常勤",BU29,CG29))</f>
        <v>　</v>
      </c>
      <c r="CU29" s="885"/>
      <c r="CV29" s="885"/>
      <c r="CW29" s="352"/>
      <c r="CX29" s="954" t="str">
        <f>IF(DA29="×",TIME(0,0,0),IF(DC4="非常勤",BX29,CJ29))</f>
        <v>　</v>
      </c>
      <c r="CY29" s="885"/>
      <c r="CZ29" s="885"/>
      <c r="DA29" s="352"/>
      <c r="DB29" s="954" t="str">
        <f>IF(DE29="×",TIME(0,0,0),IF(DC4="非常勤",CA29,CM29))</f>
        <v>　</v>
      </c>
      <c r="DC29" s="885"/>
      <c r="DD29" s="955"/>
      <c r="DE29" s="352"/>
      <c r="DF29" s="956"/>
      <c r="DG29" s="956"/>
      <c r="DH29" s="862"/>
      <c r="DI29" s="864"/>
      <c r="DJ29" s="863"/>
      <c r="DK29" s="865"/>
      <c r="DL29" s="866"/>
      <c r="DM29" s="866"/>
      <c r="DN29" s="867"/>
      <c r="DO29" s="377">
        <f>'別表_個別勤務状況（1～20）'!$A$29</f>
        <v>15</v>
      </c>
      <c r="DP29" s="378" t="str">
        <f>'別表_個別勤務状況（1～20）'!$B$29</f>
        <v>水</v>
      </c>
      <c r="DQ29" s="797"/>
      <c r="DR29" s="797"/>
      <c r="DS29" s="797"/>
      <c r="DT29" s="797"/>
      <c r="DU29" s="797"/>
      <c r="DV29" s="797"/>
      <c r="DW29" s="797"/>
      <c r="DX29" s="797"/>
      <c r="DY29" s="856" t="str">
        <f>IFERROR(IF(OR(DP29="日",DP29="祝",DP29=0,DQ29=""),"　",MAX(IF(AND(DQ29&lt;=DY14,DS29&gt;DZ14),DZ14-DY14,IF(AND(DQ29&gt;DY14,DS29&lt;=DZ14),DS29-DQ29,IF(AND(DQ29&lt;=DY14,DS29&lt;=DZ14),DS29-DY14,IF(AND(DQ29&gt;DY14,DS29&gt;DZ14),DZ14-DQ29,0)))),0)),0)</f>
        <v>　</v>
      </c>
      <c r="DZ29" s="857"/>
      <c r="EA29" s="858"/>
      <c r="EB29" s="856" t="str">
        <f>IFERROR(IF(OR(DP29="日",DP29="祝",DP29=0,DU29=""),"　",MAX(IF(AND(DU29&gt;EE14,DW29&gt;EC14),0,IF(AND(DU29&lt;=EE14,DU29&gt;EB14,DW29&gt;EC14),EE14-DU29,IF(AND(DU29&lt;=EE14,DU29&lt;=EB14,DW29&gt;EC14),EE14-EB14,IF(AND(DU29&gt;EB14,DW29&lt;=EC14),DW29-DU29,IF(AND(DU29&lt;=EB14,DW29&lt;=EC14),DW29-EB14,0))))),0)),0)</f>
        <v>　</v>
      </c>
      <c r="EC29" s="857"/>
      <c r="ED29" s="858"/>
      <c r="EE29" s="856" t="str">
        <f>IFERROR(IF(OR(DP29="日",DP29="祝",DP29=0,DU29=0),"　",MAX(IF(AND(DU29&lt;=EE14,DW29&gt;EF14),EF14-EE14,IF(DW29&lt;=EF14,0,IF(AND(DU29&gt;EE14,DW29&gt;EF14),EF14-DU29,0))),0)),0)</f>
        <v>　</v>
      </c>
      <c r="EF29" s="857"/>
      <c r="EG29" s="858"/>
      <c r="EH29" s="856" t="str">
        <f>IFERROR(IF(OR(DP29="日",DP29="祝",DP29=0,DU29=0),"　",MAX(IF(DU29&gt;EH14,DW29-DU29,IF(DU29&lt;=EH14,DW29-EH14,0)),0)),0)</f>
        <v>　</v>
      </c>
      <c r="EI29" s="857"/>
      <c r="EJ29" s="858"/>
      <c r="EK29" s="972" t="str">
        <f>IFERROR(IF(OR(DP29="日",DP29="祝",DP29=0,DQ29=""),"　",MAX(IF(AND(DQ29&lt;=EK14,DS29&gt;EL14),EL14-EK14,IF(AND(DQ29&gt;EK14,DS29&lt;=EL14),DS29-DQ29,IF(AND(DQ29&lt;=EK14,DS29&lt;=EL14),DS29-EK14,IF(AND(DQ29&gt;EK14,DS29&gt;EL14),EL14-DQ29,0)))),0)),0)</f>
        <v>　</v>
      </c>
      <c r="EL29" s="973"/>
      <c r="EM29" s="973"/>
      <c r="EN29" s="972" t="str">
        <f>IFERROR(IF(OR(DP29="日",DP29="祝",DP29=0,DU29=0),"　",MAX(IF(AND(DU29&gt;EQ14,DW29&gt;EO14),0,IF(AND(DU29&lt;=EQ14,DU29&gt;EN14,DW29&gt;EO14),EQ14-DU29,IF(AND(DU29&lt;=EQ14,DU29&lt;=EN14,DW29&gt;EO14),EQ14-EN14,IF(AND(DU29&gt;EN14,DW29&lt;=EO14),DW29-DU29,IF(AND(DU29&lt;=EN14,DW29&lt;=EO14),DW29-EN14,0))))),0)),0)</f>
        <v>　</v>
      </c>
      <c r="EO29" s="972"/>
      <c r="EP29" s="972"/>
      <c r="EQ29" s="972" t="str">
        <f>IFERROR(IF(OR(DP29="日",DP29="祝",DP29=0,DU29=0),"　",MAX(IF(AND(DU29&lt;=EQ14,DW29&gt;ER14),ER14-EQ14,IF(DW29&lt;=ER14,0,IF(AND(DU29&gt;EQ14,DW29&gt;ER14),ER14-DU29,0))),0)),0)</f>
        <v>　</v>
      </c>
      <c r="ER29" s="973"/>
      <c r="ES29" s="973"/>
      <c r="ET29" s="972" t="str">
        <f t="shared" si="2"/>
        <v>　</v>
      </c>
      <c r="EU29" s="973"/>
      <c r="EV29" s="973"/>
      <c r="EW29" s="954" t="str">
        <f>IF(EZ29="×",TIME(0,0,0),IF(FJ4="非常勤",DY29,EK29))</f>
        <v>　</v>
      </c>
      <c r="EX29" s="885"/>
      <c r="EY29" s="885"/>
      <c r="EZ29" s="352"/>
      <c r="FA29" s="954" t="str">
        <f>IF(FD29="×",TIME(0,0,0),IF(FJ4="非常勤",EB29,EN29))</f>
        <v>　</v>
      </c>
      <c r="FB29" s="885"/>
      <c r="FC29" s="885"/>
      <c r="FD29" s="352"/>
      <c r="FE29" s="954" t="str">
        <f>IF(FH29="×",TIME(0,0,0),IF(FJ4="非常勤",EE29,EQ29))</f>
        <v>　</v>
      </c>
      <c r="FF29" s="885"/>
      <c r="FG29" s="885"/>
      <c r="FH29" s="352"/>
      <c r="FI29" s="954" t="str">
        <f>IF(FL29="×",TIME(0,0,0),IF(FJ4="非常勤",EH29,ET29))</f>
        <v>　</v>
      </c>
      <c r="FJ29" s="885"/>
      <c r="FK29" s="955"/>
      <c r="FL29" s="352"/>
      <c r="FM29" s="956"/>
      <c r="FN29" s="956"/>
      <c r="FO29" s="862"/>
      <c r="FP29" s="864"/>
      <c r="FQ29" s="863"/>
      <c r="FR29" s="865"/>
      <c r="FS29" s="866"/>
      <c r="FT29" s="866"/>
      <c r="FU29" s="867"/>
      <c r="FV29" s="377">
        <f>'別表_個別勤務状況（1～20）'!$A$29</f>
        <v>15</v>
      </c>
      <c r="FW29" s="378" t="str">
        <f>'別表_個別勤務状況（1～20）'!$B$29</f>
        <v>水</v>
      </c>
      <c r="FX29" s="797"/>
      <c r="FY29" s="797"/>
      <c r="FZ29" s="797"/>
      <c r="GA29" s="797"/>
      <c r="GB29" s="797"/>
      <c r="GC29" s="797"/>
      <c r="GD29" s="797"/>
      <c r="GE29" s="797"/>
      <c r="GF29" s="856" t="str">
        <f>IFERROR(IF(OR(FW29="日",FW29="祝",FW29=0,FX29=""),"　",MAX(IF(AND(FX29&lt;=GF14,FZ29&gt;GG14),GG14-GF14,IF(AND(FX29&gt;GF14,FZ29&lt;=GG14),FZ29-FX29,IF(AND(FX29&lt;=GF14,FZ29&lt;=GG14),FZ29-GF14,IF(AND(FX29&gt;GF14,FZ29&gt;GG14),GG14-FX29,0)))),0)),0)</f>
        <v>　</v>
      </c>
      <c r="GG29" s="857"/>
      <c r="GH29" s="858"/>
      <c r="GI29" s="856" t="str">
        <f>IFERROR(IF(OR(FW29="日",FW29="祝",FW29=0,GB29=""),"　",MAX(IF(AND(GB29&gt;GL14,GD29&gt;GJ14),0,IF(AND(GB29&lt;=GL14,GB29&gt;GI14,GD29&gt;GJ14),GL14-GB29,IF(AND(GB29&lt;=GL14,GB29&lt;=GI14,GD29&gt;GJ14),GL14-GI14,IF(AND(GB29&gt;GI14,GD29&lt;=GJ14),GD29-GB29,IF(AND(GB29&lt;=GI14,GD29&lt;=GJ14),GD29-GI14,0))))),0)),0)</f>
        <v>　</v>
      </c>
      <c r="GJ29" s="857"/>
      <c r="GK29" s="858"/>
      <c r="GL29" s="856" t="str">
        <f>IFERROR(IF(OR(FW29="日",FW29="祝",FW29=0,GB29=0),"　",MAX(IF(AND(GB29&lt;=GL14,GD29&gt;GM14),GM14-GL14,IF(GD29&lt;=GM14,0,IF(AND(GB29&gt;GL14,GD29&gt;GM14),GM14-GB29,0))),0)),0)</f>
        <v>　</v>
      </c>
      <c r="GM29" s="857"/>
      <c r="GN29" s="858"/>
      <c r="GO29" s="856" t="str">
        <f>IFERROR(IF(OR(FW29="日",FW29="祝",FW29=0,GB29=0),"　",MAX(IF(GB29&gt;GO14,GD29-GB29,IF(GB29&lt;=GO14,GD29-GO14,0)),0)),0)</f>
        <v>　</v>
      </c>
      <c r="GP29" s="857"/>
      <c r="GQ29" s="858"/>
      <c r="GR29" s="972" t="str">
        <f>IFERROR(IF(OR(FW29="日",FW29="祝",FW29=0,FX29=""),"　",MAX(IF(AND(FX29&lt;=GR14,FZ29&gt;GS14),GS14-GR14,IF(AND(FX29&gt;GR14,FZ29&lt;=GS14),FZ29-FX29,IF(AND(FX29&lt;=GR14,FZ29&lt;=GS14),FZ29-GR14,IF(AND(FX29&gt;GR14,FZ29&gt;GS14),GS14-FX29,0)))),0)),0)</f>
        <v>　</v>
      </c>
      <c r="GS29" s="973"/>
      <c r="GT29" s="973"/>
      <c r="GU29" s="972" t="str">
        <f>IFERROR(IF(OR(FW29="日",FW29="祝",FW29=0,GB29=0),"　",MAX(IF(AND(GB29&gt;GX14,GD29&gt;GV14),0,IF(AND(GB29&lt;=GX14,GB29&gt;GU14,GD29&gt;GV14),GX14-GB29,IF(AND(GB29&lt;=GX14,GB29&lt;=GU14,GD29&gt;GV14),GX14-GU14,IF(AND(GB29&gt;GU14,GD29&lt;=GV14),GD29-GB29,IF(AND(GB29&lt;=GU14,GD29&lt;=GV14),GD29-GU14,0))))),0)),0)</f>
        <v>　</v>
      </c>
      <c r="GV29" s="972"/>
      <c r="GW29" s="972"/>
      <c r="GX29" s="972" t="str">
        <f>IFERROR(IF(OR(FW29="日",FW29="祝",FW29=0,GB29=0),"　",MAX(IF(AND(GB29&lt;=GX14,GD29&gt;GY14),GY14-GX14,IF(GD29&lt;=GY14,0,IF(AND(GB29&gt;GX14,GD29&gt;GY14),GY14-GB29,0))),0)),0)</f>
        <v>　</v>
      </c>
      <c r="GY29" s="973"/>
      <c r="GZ29" s="973"/>
      <c r="HA29" s="972" t="str">
        <f t="shared" si="3"/>
        <v>　</v>
      </c>
      <c r="HB29" s="973"/>
      <c r="HC29" s="973"/>
      <c r="HD29" s="954" t="str">
        <f>IF(HG29="×",TIME(0,0,0),IF(HQ4="非常勤",GF29,GR29))</f>
        <v>　</v>
      </c>
      <c r="HE29" s="885"/>
      <c r="HF29" s="885"/>
      <c r="HG29" s="352"/>
      <c r="HH29" s="954" t="str">
        <f>IF(HK29="×",TIME(0,0,0),IF(HQ4="非常勤",GI29,GU29))</f>
        <v>　</v>
      </c>
      <c r="HI29" s="885"/>
      <c r="HJ29" s="885"/>
      <c r="HK29" s="352"/>
      <c r="HL29" s="954" t="str">
        <f>IF(HO29="×",TIME(0,0,0),IF(HQ4="非常勤",GL29,GX29))</f>
        <v>　</v>
      </c>
      <c r="HM29" s="885"/>
      <c r="HN29" s="885"/>
      <c r="HO29" s="352"/>
      <c r="HP29" s="954" t="str">
        <f>IF(HS29="×",TIME(0,0,0),IF(HQ4="非常勤",GO29,HA29))</f>
        <v>　</v>
      </c>
      <c r="HQ29" s="885"/>
      <c r="HR29" s="955"/>
      <c r="HS29" s="352"/>
      <c r="HT29" s="956"/>
      <c r="HU29" s="956"/>
      <c r="HV29" s="862"/>
      <c r="HW29" s="864"/>
      <c r="HX29" s="863"/>
      <c r="HY29" s="865"/>
      <c r="HZ29" s="866"/>
      <c r="IA29" s="866"/>
      <c r="IB29" s="867"/>
      <c r="IC29" s="377">
        <f>'別表_個別勤務状況（1～20）'!$A$29</f>
        <v>15</v>
      </c>
      <c r="ID29" s="378" t="str">
        <f>'別表_個別勤務状況（1～20）'!$B$29</f>
        <v>水</v>
      </c>
      <c r="IE29" s="797"/>
      <c r="IF29" s="797"/>
      <c r="IG29" s="797"/>
      <c r="IH29" s="797"/>
      <c r="II29" s="797"/>
      <c r="IJ29" s="797"/>
      <c r="IK29" s="797"/>
      <c r="IL29" s="797"/>
      <c r="IM29" s="856" t="str">
        <f>IFERROR(IF(OR(ID29="日",ID29="祝",ID29=0,IE29=""),"　",MAX(IF(AND(IE29&lt;=IM14,IG29&gt;IN14),IN14-IM14,IF(AND(IE29&gt;IM14,IG29&lt;=IN14),IG29-IE29,IF(AND(IE29&lt;=IM14,IG29&lt;=IN14),IG29-IM14,IF(AND(IE29&gt;IM14,IG29&gt;IN14),IN14-IE29,0)))),0)),0)</f>
        <v>　</v>
      </c>
      <c r="IN29" s="857"/>
      <c r="IO29" s="858"/>
      <c r="IP29" s="856" t="str">
        <f>IFERROR(IF(OR(ID29="日",ID29="祝",ID29=0,II29=""),"　",MAX(IF(AND(II29&gt;IS14,IK29&gt;IQ14),0,IF(AND(II29&lt;=IS14,II29&gt;IP14,IK29&gt;IQ14),IS14-II29,IF(AND(II29&lt;=IS14,II29&lt;=IP14,IK29&gt;IQ14),IS14-IP14,IF(AND(II29&gt;IP14,IK29&lt;=IQ14),IK29-II29,IF(AND(II29&lt;=IP14,IK29&lt;=IQ14),IK29-IP14,0))))),0)),0)</f>
        <v>　</v>
      </c>
      <c r="IQ29" s="857"/>
      <c r="IR29" s="858"/>
      <c r="IS29" s="856" t="str">
        <f>IFERROR(IF(OR(ID29="日",ID29="祝",ID29=0,II29=0),"　",MAX(IF(AND(II29&lt;=IS14,IK29&gt;IT14),IT14-IS14,IF(IK29&lt;=IT14,0,IF(AND(II29&gt;IS14,IK29&gt;IT14),IT14-II29,0))),0)),0)</f>
        <v>　</v>
      </c>
      <c r="IT29" s="857"/>
      <c r="IU29" s="858"/>
      <c r="IV29" s="856" t="str">
        <f>IFERROR(IF(OR(ID29="日",ID29="祝",ID29=0,II29=0),"　",MAX(IF(II29&gt;IV14,IK29-II29,IF(II29&lt;=IV14,IK29-IV14,0)),0)),0)</f>
        <v>　</v>
      </c>
      <c r="IW29" s="857"/>
      <c r="IX29" s="858"/>
      <c r="IY29" s="972" t="str">
        <f>IFERROR(IF(OR(ID29="日",ID29="祝",ID29=0,IE29=""),"　",MAX(IF(AND(IE29&lt;=IY14,IG29&gt;IZ14),IZ14-IY14,IF(AND(IE29&gt;IY14,IG29&lt;=IZ14),IG29-IE29,IF(AND(IE29&lt;=IY14,IG29&lt;=IZ14),IG29-IY14,IF(AND(IE29&gt;IY14,IG29&gt;IZ14),IZ14-IE29,0)))),0)),0)</f>
        <v>　</v>
      </c>
      <c r="IZ29" s="973"/>
      <c r="JA29" s="973"/>
      <c r="JB29" s="972" t="str">
        <f>IFERROR(IF(OR(ID29="日",ID29="祝",ID29=0,II29=0),"　",MAX(IF(AND(II29&gt;JE14,IK29&gt;JC14),0,IF(AND(II29&lt;=JE14,II29&gt;JB14,IK29&gt;JC14),JE14-II29,IF(AND(II29&lt;=JE14,II29&lt;=JB14,IK29&gt;JC14),JE14-JB14,IF(AND(II29&gt;JB14,IK29&lt;=JC14),IK29-II29,IF(AND(II29&lt;=JB14,IK29&lt;=JC14),IK29-JB14,0))))),0)),0)</f>
        <v>　</v>
      </c>
      <c r="JC29" s="972"/>
      <c r="JD29" s="972"/>
      <c r="JE29" s="972" t="str">
        <f>IFERROR(IF(OR(ID29="日",ID29="祝",ID29=0,II29=0),"　",MAX(IF(AND(II29&lt;=JE14,IK29&gt;JF14),JF14-JE14,IF(IK29&lt;=JF14,0,IF(AND(II29&gt;JE14,IK29&gt;JF14),JF14-II29,0))),0)),0)</f>
        <v>　</v>
      </c>
      <c r="JF29" s="973"/>
      <c r="JG29" s="973"/>
      <c r="JH29" s="972" t="str">
        <f t="shared" si="4"/>
        <v>　</v>
      </c>
      <c r="JI29" s="973"/>
      <c r="JJ29" s="973"/>
      <c r="JK29" s="954" t="str">
        <f>IF(JN29="×",TIME(0,0,0),IF(JX4="非常勤",IM29,IY29))</f>
        <v>　</v>
      </c>
      <c r="JL29" s="885"/>
      <c r="JM29" s="885"/>
      <c r="JN29" s="352"/>
      <c r="JO29" s="954" t="str">
        <f>IF(JR29="×",TIME(0,0,0),IF(JX4="非常勤",IP29,JB29))</f>
        <v>　</v>
      </c>
      <c r="JP29" s="885"/>
      <c r="JQ29" s="885"/>
      <c r="JR29" s="352"/>
      <c r="JS29" s="954" t="str">
        <f>IF(JV29="×",TIME(0,0,0),IF(JX4="非常勤",IS29,JE29))</f>
        <v>　</v>
      </c>
      <c r="JT29" s="885"/>
      <c r="JU29" s="885"/>
      <c r="JV29" s="352"/>
      <c r="JW29" s="954" t="str">
        <f>IF(JZ29="×",TIME(0,0,0),IF(JX4="非常勤",IV29,JH29))</f>
        <v>　</v>
      </c>
      <c r="JX29" s="885"/>
      <c r="JY29" s="955"/>
      <c r="JZ29" s="352"/>
      <c r="KA29" s="956"/>
      <c r="KB29" s="956"/>
      <c r="KC29" s="862"/>
      <c r="KD29" s="864"/>
      <c r="KE29" s="863"/>
      <c r="KF29" s="865"/>
      <c r="KG29" s="866"/>
      <c r="KH29" s="866"/>
      <c r="KI29" s="867"/>
      <c r="KJ29" s="377">
        <f>'[3]別表_個別勤務状況（1～20）'!$A$29</f>
        <v>15</v>
      </c>
      <c r="KK29" s="378" t="str">
        <f>'[3]別表_個別勤務状況（1～20）'!$B$29</f>
        <v>月</v>
      </c>
      <c r="KL29" s="854"/>
      <c r="KM29" s="855"/>
      <c r="KN29" s="854"/>
      <c r="KO29" s="855"/>
      <c r="KP29" s="854"/>
      <c r="KQ29" s="855"/>
      <c r="KR29" s="854"/>
      <c r="KS29" s="855"/>
      <c r="KT29" s="856" t="str">
        <f>IFERROR(IF(OR(KK29="日",KK29="祝",KK29=0,KL29=""),"　",MAX(IF(AND(KL29&lt;=KT14,KN29&gt;KU14),KU14-KT14,IF(AND(KL29&gt;KT14,KN29&lt;=KU14),KN29-KL29,IF(AND(KL29&lt;=KT14,KN29&lt;=KU14),KN29-KT14,IF(AND(KL29&gt;KT14,KN29&gt;KU14),KU14-KL29,0)))),0)),0)</f>
        <v>　</v>
      </c>
      <c r="KU29" s="857"/>
      <c r="KV29" s="858"/>
      <c r="KW29" s="856" t="str">
        <f>IFERROR(IF(OR(KK29="日",KK29="祝",KK29=0,KP29=""),"　",MAX(IF(AND(KP29&gt;KZ14,KR29&gt;KX14),0,IF(AND(KP29&lt;=KZ14,KP29&gt;KW14,KR29&gt;KX14),KZ14-KP29,IF(AND(KP29&lt;=KZ14,KP29&lt;=KW14,KR29&gt;KX14),KZ14-KW14,IF(AND(KP29&gt;KW14,KR29&lt;=KX14),KR29-KP29,IF(AND(KP29&lt;=KW14,KR29&lt;=KX14),KR29-KW14,0))))),0)),0)</f>
        <v>　</v>
      </c>
      <c r="KX29" s="857"/>
      <c r="KY29" s="858"/>
      <c r="KZ29" s="856" t="str">
        <f>IFERROR(IF(OR(KK29="日",KK29="祝",KK29=0,KP29=0),"　",MAX(IF(AND(KP29&lt;=KZ14,KR29&gt;LA14),LA14-KZ14,IF(KR29&lt;=LA14,0,IF(AND(KP29&gt;KZ14,KR29&gt;LA14),LA14-KP29,0))),0)),0)</f>
        <v>　</v>
      </c>
      <c r="LA29" s="857"/>
      <c r="LB29" s="858"/>
      <c r="LC29" s="856" t="str">
        <f>IFERROR(IF(OR(KK29="日",KK29="祝",KK29=0,KP29=0),"　",MAX(IF(KP29&gt;LC14,KR29-KP29,IF(KP29&lt;=LC14,KR29-LC14,0)),0)),0)</f>
        <v>　</v>
      </c>
      <c r="LD29" s="857"/>
      <c r="LE29" s="858"/>
      <c r="LF29" s="962" t="str">
        <f>IFERROR(IF(OR(KK29="日",KK29="祝",KK29=0,KL29=""),"　",MAX(IF(AND(KL29&lt;=LF14,KN29&gt;LG14),LG14-LF14,IF(AND(KL29&gt;LF14,KN29&lt;=LG14),KN29-KL29,IF(AND(KL29&lt;=LF14,KN29&lt;=LG14),KN29-LF14,IF(AND(KL29&gt;LF14,KN29&gt;LG14),LG14-KL29,0)))),0)),0)</f>
        <v>　</v>
      </c>
      <c r="LG29" s="963"/>
      <c r="LH29" s="964"/>
      <c r="LI29" s="962" t="str">
        <f>IFERROR(IF(OR(KK29="日",KK29="祝",KK29=0,KP29=0),"　",MAX(IF(AND(KP29&gt;LL14,KR29&gt;LJ14),0,IF(AND(KP29&lt;=LL14,KP29&gt;LI14,KR29&gt;LJ14),LL14-KP29,IF(AND(KP29&lt;=LL14,KP29&lt;=LI14,KR29&gt;LJ14),LL14-LI14,IF(AND(KP29&gt;LI14,KR29&lt;=LJ14),KR29-KP29,IF(AND(KP29&lt;=LI14,KR29&lt;=LJ14),KR29-LI14,0))))),0)),0)</f>
        <v>　</v>
      </c>
      <c r="LJ29" s="963"/>
      <c r="LK29" s="964"/>
      <c r="LL29" s="962" t="str">
        <f>IFERROR(IF(OR(KK29="日",KK29="祝",KK29=0,KP29=0),"　",MAX(IF(AND(KP29&lt;=LL14,KR29&gt;LM14),LM14-LL14,IF(KR29&lt;=LM14,0,IF(AND(KP29&gt;LL14,KR29&gt;LM14),LM14-KP29,0))),0)),0)</f>
        <v>　</v>
      </c>
      <c r="LM29" s="963"/>
      <c r="LN29" s="964"/>
      <c r="LO29" s="962" t="str">
        <f t="shared" si="5"/>
        <v>　</v>
      </c>
      <c r="LP29" s="963"/>
      <c r="LQ29" s="964"/>
      <c r="LR29" s="859" t="str">
        <f>IF(LU29="×",TIME(0,0,0),IF(ME4="非常勤",KT29,LF29))</f>
        <v>　</v>
      </c>
      <c r="LS29" s="860"/>
      <c r="LT29" s="861"/>
      <c r="LU29" s="352"/>
      <c r="LV29" s="859" t="str">
        <f>IF(LY29="×",TIME(0,0,0),IF(ME4="非常勤",KW29,LI29))</f>
        <v>　</v>
      </c>
      <c r="LW29" s="860"/>
      <c r="LX29" s="861"/>
      <c r="LY29" s="352"/>
      <c r="LZ29" s="859" t="str">
        <f>IF(MC29="×",TIME(0,0,0),IF(ME4="非常勤",KZ29,LL29))</f>
        <v>　</v>
      </c>
      <c r="MA29" s="860"/>
      <c r="MB29" s="861"/>
      <c r="MC29" s="352"/>
      <c r="MD29" s="859" t="str">
        <f>IF(MG29="×",TIME(0,0,0),IF(ME4="非常勤",LC29,LO29))</f>
        <v>　</v>
      </c>
      <c r="ME29" s="860"/>
      <c r="MF29" s="861"/>
      <c r="MG29" s="352"/>
      <c r="MH29" s="956"/>
      <c r="MI29" s="956"/>
      <c r="MJ29" s="862"/>
      <c r="MK29" s="864"/>
      <c r="ML29" s="863"/>
      <c r="MM29" s="865"/>
      <c r="MN29" s="866"/>
      <c r="MO29" s="866"/>
      <c r="MP29" s="867"/>
      <c r="MQ29" s="377">
        <f>'[3]別表_個別勤務状況（1～20）'!$A$29</f>
        <v>15</v>
      </c>
      <c r="MR29" s="378" t="str">
        <f>'[3]別表_個別勤務状況（1～20）'!$B$29</f>
        <v>月</v>
      </c>
      <c r="MS29" s="854"/>
      <c r="MT29" s="855"/>
      <c r="MU29" s="854"/>
      <c r="MV29" s="855"/>
      <c r="MW29" s="854"/>
      <c r="MX29" s="855"/>
      <c r="MY29" s="854"/>
      <c r="MZ29" s="855"/>
      <c r="NA29" s="856" t="str">
        <f>IFERROR(IF(OR(MR29="日",MR29="祝",MR29=0,MS29=""),"　",MAX(IF(AND(MS29&lt;=NA14,MU29&gt;NB14),NB14-NA14,IF(AND(MS29&gt;NA14,MU29&lt;=NB14),MU29-MS29,IF(AND(MS29&lt;=NA14,MU29&lt;=NB14),MU29-NA14,IF(AND(MS29&gt;NA14,MU29&gt;NB14),NB14-MS29,0)))),0)),0)</f>
        <v>　</v>
      </c>
      <c r="NB29" s="857"/>
      <c r="NC29" s="858"/>
      <c r="ND29" s="856" t="str">
        <f>IFERROR(IF(OR(MR29="日",MR29="祝",MR29=0,MW29=""),"　",MAX(IF(AND(MW29&gt;NG14,MY29&gt;NE14),0,IF(AND(MW29&lt;=NG14,MW29&gt;ND14,MY29&gt;NE14),NG14-MW29,IF(AND(MW29&lt;=NG14,MW29&lt;=ND14,MY29&gt;NE14),NG14-ND14,IF(AND(MW29&gt;ND14,MY29&lt;=NE14),MY29-MW29,IF(AND(MW29&lt;=ND14,MY29&lt;=NE14),MY29-ND14,0))))),0)),0)</f>
        <v>　</v>
      </c>
      <c r="NE29" s="857"/>
      <c r="NF29" s="858"/>
      <c r="NG29" s="856" t="str">
        <f>IFERROR(IF(OR(MR29="日",MR29="祝",MR29=0,MW29=0),"　",MAX(IF(AND(MW29&lt;=NG14,MY29&gt;NH14),NH14-NG14,IF(MY29&lt;=NH14,0,IF(AND(MW29&gt;NG14,MY29&gt;NH14),NH14-MW29,0))),0)),0)</f>
        <v>　</v>
      </c>
      <c r="NH29" s="857"/>
      <c r="NI29" s="858"/>
      <c r="NJ29" s="856" t="str">
        <f>IFERROR(IF(OR(MR29="日",MR29="祝",MR29=0,MW29=0),"　",MAX(IF(MW29&gt;NJ14,MY29-MW29,IF(MW29&lt;=NJ14,MY29-NJ14,0)),0)),0)</f>
        <v>　</v>
      </c>
      <c r="NK29" s="857"/>
      <c r="NL29" s="858"/>
      <c r="NM29" s="962" t="str">
        <f>IFERROR(IF(OR(MR29="日",MR29="祝",MR29=0,MS29=""),"　",MAX(IF(AND(MS29&lt;=NM14,MU29&gt;NN14),NN14-NM14,IF(AND(MS29&gt;NM14,MU29&lt;=NN14),MU29-MS29,IF(AND(MS29&lt;=NM14,MU29&lt;=NN14),MU29-NM14,IF(AND(MS29&gt;NM14,MU29&gt;NN14),NN14-MS29,0)))),0)),0)</f>
        <v>　</v>
      </c>
      <c r="NN29" s="963"/>
      <c r="NO29" s="964"/>
      <c r="NP29" s="962" t="str">
        <f>IFERROR(IF(OR(MR29="日",MR29="祝",MR29=0,MW29=0),"　",MAX(IF(AND(MW29&gt;NS14,MY29&gt;NQ14),0,IF(AND(MW29&lt;=NS14,MW29&gt;NP14,MY29&gt;NQ14),NS14-MW29,IF(AND(MW29&lt;=NS14,MW29&lt;=NP14,MY29&gt;NQ14),NS14-NP14,IF(AND(MW29&gt;NP14,MY29&lt;=NQ14),MY29-MW29,IF(AND(MW29&lt;=NP14,MY29&lt;=NQ14),MY29-NP14,0))))),0)),0)</f>
        <v>　</v>
      </c>
      <c r="NQ29" s="963"/>
      <c r="NR29" s="964"/>
      <c r="NS29" s="962" t="str">
        <f>IFERROR(IF(OR(MR29="日",MR29="祝",MR29=0,MW29=0),"　",MAX(IF(AND(MW29&lt;=NS14,MY29&gt;NT14),NT14-NS14,IF(MY29&lt;=NT14,0,IF(AND(MW29&gt;NS14,MY29&gt;NT14),NT14-MW29,0))),0)),0)</f>
        <v>　</v>
      </c>
      <c r="NT29" s="963"/>
      <c r="NU29" s="964"/>
      <c r="NV29" s="962" t="str">
        <f t="shared" si="6"/>
        <v>　</v>
      </c>
      <c r="NW29" s="963"/>
      <c r="NX29" s="964"/>
      <c r="NY29" s="859" t="str">
        <f>IF(OB29="×",TIME(0,0,0),IF(OL4="非常勤",NA29,NM29))</f>
        <v>　</v>
      </c>
      <c r="NZ29" s="860"/>
      <c r="OA29" s="861"/>
      <c r="OB29" s="352"/>
      <c r="OC29" s="859" t="str">
        <f>IF(OF29="×",TIME(0,0,0),IF(OL4="非常勤",ND29,NP29))</f>
        <v>　</v>
      </c>
      <c r="OD29" s="860"/>
      <c r="OE29" s="861"/>
      <c r="OF29" s="352"/>
      <c r="OG29" s="859" t="str">
        <f>IF(OJ29="×",TIME(0,0,0),IF(OL4="非常勤",NG29,NS29))</f>
        <v>　</v>
      </c>
      <c r="OH29" s="860"/>
      <c r="OI29" s="861"/>
      <c r="OJ29" s="352"/>
      <c r="OK29" s="859" t="str">
        <f>IF(ON29="×",TIME(0,0,0),IF(OL4="非常勤",NJ29,NV29))</f>
        <v>　</v>
      </c>
      <c r="OL29" s="860"/>
      <c r="OM29" s="861"/>
      <c r="ON29" s="352"/>
      <c r="OO29" s="956"/>
      <c r="OP29" s="956"/>
      <c r="OQ29" s="862"/>
      <c r="OR29" s="864"/>
      <c r="OS29" s="863"/>
      <c r="OT29" s="865"/>
      <c r="OU29" s="866"/>
      <c r="OV29" s="866"/>
      <c r="OW29" s="867"/>
      <c r="OX29" s="377">
        <f>'[3]別表_個別勤務状況（1～20）'!$A$29</f>
        <v>15</v>
      </c>
      <c r="OY29" s="378" t="str">
        <f>'[3]別表_個別勤務状況（1～20）'!$B$29</f>
        <v>月</v>
      </c>
      <c r="OZ29" s="854"/>
      <c r="PA29" s="855"/>
      <c r="PB29" s="854"/>
      <c r="PC29" s="855"/>
      <c r="PD29" s="854"/>
      <c r="PE29" s="855"/>
      <c r="PF29" s="854"/>
      <c r="PG29" s="855"/>
      <c r="PH29" s="856" t="str">
        <f>IFERROR(IF(OR(OY29="日",OY29="祝",OY29=0,OZ29=""),"　",MAX(IF(AND(OZ29&lt;=PH14,PB29&gt;PI14),PI14-PH14,IF(AND(OZ29&gt;PH14,PB29&lt;=PI14),PB29-OZ29,IF(AND(OZ29&lt;=PH14,PB29&lt;=PI14),PB29-PH14,IF(AND(OZ29&gt;PH14,PB29&gt;PI14),PI14-OZ29,0)))),0)),0)</f>
        <v>　</v>
      </c>
      <c r="PI29" s="857"/>
      <c r="PJ29" s="858"/>
      <c r="PK29" s="856" t="str">
        <f>IFERROR(IF(OR(OY29="日",OY29="祝",OY29=0,PD29=""),"　",MAX(IF(AND(PD29&gt;PN14,PF29&gt;PL14),0,IF(AND(PD29&lt;=PN14,PD29&gt;PK14,PF29&gt;PL14),PN14-PD29,IF(AND(PD29&lt;=PN14,PD29&lt;=PK14,PF29&gt;PL14),PN14-PK14,IF(AND(PD29&gt;PK14,PF29&lt;=PL14),PF29-PD29,IF(AND(PD29&lt;=PK14,PF29&lt;=PL14),PF29-PK14,0))))),0)),0)</f>
        <v>　</v>
      </c>
      <c r="PL29" s="857"/>
      <c r="PM29" s="858"/>
      <c r="PN29" s="856" t="str">
        <f>IFERROR(IF(OR(OY29="日",OY29="祝",OY29=0,PD29=0),"　",MAX(IF(AND(PD29&lt;=PN14,PF29&gt;PO14),PO14-PN14,IF(PF29&lt;=PO14,0,IF(AND(PD29&gt;PN14,PF29&gt;PO14),PO14-PD29,0))),0)),0)</f>
        <v>　</v>
      </c>
      <c r="PO29" s="857"/>
      <c r="PP29" s="858"/>
      <c r="PQ29" s="856" t="str">
        <f>IFERROR(IF(OR(OY29="日",OY29="祝",OY29=0,PD29=0),"　",MAX(IF(PD29&gt;PQ14,PF29-PD29,IF(PD29&lt;=PQ14,PF29-PQ14,0)),0)),0)</f>
        <v>　</v>
      </c>
      <c r="PR29" s="857"/>
      <c r="PS29" s="858"/>
      <c r="PT29" s="962" t="str">
        <f>IFERROR(IF(OR(OY29="日",OY29="祝",OY29=0,OZ29=""),"　",MAX(IF(AND(OZ29&lt;=PT14,PB29&gt;PU14),PU14-PT14,IF(AND(OZ29&gt;PT14,PB29&lt;=PU14),PB29-OZ29,IF(AND(OZ29&lt;=PT14,PB29&lt;=PU14),PB29-PT14,IF(AND(OZ29&gt;PT14,PB29&gt;PU14),PU14-OZ29,0)))),0)),0)</f>
        <v>　</v>
      </c>
      <c r="PU29" s="963"/>
      <c r="PV29" s="964"/>
      <c r="PW29" s="962" t="str">
        <f>IFERROR(IF(OR(OY29="日",OY29="祝",OY29=0,PD29=0),"　",MAX(IF(AND(PD29&gt;PZ14,PF29&gt;PX14),0,IF(AND(PD29&lt;=PZ14,PD29&gt;PW14,PF29&gt;PX14),PZ14-PD29,IF(AND(PD29&lt;=PZ14,PD29&lt;=PW14,PF29&gt;PX14),PZ14-PW14,IF(AND(PD29&gt;PW14,PF29&lt;=PX14),PF29-PD29,IF(AND(PD29&lt;=PW14,PF29&lt;=PX14),PF29-PW14,0))))),0)),0)</f>
        <v>　</v>
      </c>
      <c r="PX29" s="963"/>
      <c r="PY29" s="964"/>
      <c r="PZ29" s="962" t="str">
        <f>IFERROR(IF(OR(OY29="日",OY29="祝",OY29=0,PD29=0),"　",MAX(IF(AND(PD29&lt;=PZ14,PF29&gt;QA14),QA14-PZ14,IF(PF29&lt;=QA14,0,IF(AND(PD29&gt;PZ14,PF29&gt;QA14),QA14-PD29,0))),0)),0)</f>
        <v>　</v>
      </c>
      <c r="QA29" s="963"/>
      <c r="QB29" s="964"/>
      <c r="QC29" s="962" t="str">
        <f t="shared" si="7"/>
        <v>　</v>
      </c>
      <c r="QD29" s="963"/>
      <c r="QE29" s="964"/>
      <c r="QF29" s="859" t="str">
        <f>IF(QI29="×",TIME(0,0,0),IF(QS4="非常勤",PH29,PT29))</f>
        <v>　</v>
      </c>
      <c r="QG29" s="860"/>
      <c r="QH29" s="861"/>
      <c r="QI29" s="352"/>
      <c r="QJ29" s="859" t="str">
        <f>IF(QM29="×",TIME(0,0,0),IF(QS4="非常勤",PK29,PW29))</f>
        <v>　</v>
      </c>
      <c r="QK29" s="860"/>
      <c r="QL29" s="861"/>
      <c r="QM29" s="352"/>
      <c r="QN29" s="859" t="str">
        <f>IF(QQ29="×",TIME(0,0,0),IF(QS4="非常勤",PN29,PZ29))</f>
        <v>　</v>
      </c>
      <c r="QO29" s="860"/>
      <c r="QP29" s="861"/>
      <c r="QQ29" s="352"/>
      <c r="QR29" s="859" t="str">
        <f>IF(QU29="×",TIME(0,0,0),IF(QS4="非常勤",PQ29,QC29))</f>
        <v>　</v>
      </c>
      <c r="QS29" s="860"/>
      <c r="QT29" s="861"/>
      <c r="QU29" s="352"/>
      <c r="QV29" s="956"/>
      <c r="QW29" s="956"/>
      <c r="QX29" s="862"/>
      <c r="QY29" s="864"/>
      <c r="QZ29" s="863"/>
      <c r="RA29" s="865"/>
      <c r="RB29" s="866"/>
      <c r="RC29" s="866"/>
      <c r="RD29" s="867"/>
      <c r="RE29" s="377">
        <f>'[3]別表_個別勤務状況（1～20）'!$A$29</f>
        <v>15</v>
      </c>
      <c r="RF29" s="378" t="str">
        <f>'[3]別表_個別勤務状況（1～20）'!$B$29</f>
        <v>月</v>
      </c>
      <c r="RG29" s="854"/>
      <c r="RH29" s="855"/>
      <c r="RI29" s="854"/>
      <c r="RJ29" s="855"/>
      <c r="RK29" s="854"/>
      <c r="RL29" s="855"/>
      <c r="RM29" s="854"/>
      <c r="RN29" s="855"/>
      <c r="RO29" s="856" t="str">
        <f>IFERROR(IF(OR(RF29="日",RF29="祝",RF29=0,RG29=""),"　",MAX(IF(AND(RG29&lt;=RO14,RI29&gt;RP14),RP14-RO14,IF(AND(RG29&gt;RO14,RI29&lt;=RP14),RI29-RG29,IF(AND(RG29&lt;=RO14,RI29&lt;=RP14),RI29-RO14,IF(AND(RG29&gt;RO14,RI29&gt;RP14),RP14-RG29,0)))),0)),0)</f>
        <v>　</v>
      </c>
      <c r="RP29" s="857"/>
      <c r="RQ29" s="858"/>
      <c r="RR29" s="856" t="str">
        <f>IFERROR(IF(OR(RF29="日",RF29="祝",RF29=0,RK29=""),"　",MAX(IF(AND(RK29&gt;RU14,RM29&gt;RS14),0,IF(AND(RK29&lt;=RU14,RK29&gt;RR14,RM29&gt;RS14),RU14-RK29,IF(AND(RK29&lt;=RU14,RK29&lt;=RR14,RM29&gt;RS14),RU14-RR14,IF(AND(RK29&gt;RR14,RM29&lt;=RS14),RM29-RK29,IF(AND(RK29&lt;=RR14,RM29&lt;=RS14),RM29-RR14,0))))),0)),0)</f>
        <v>　</v>
      </c>
      <c r="RS29" s="857"/>
      <c r="RT29" s="858"/>
      <c r="RU29" s="856" t="str">
        <f>IFERROR(IF(OR(RF29="日",RF29="祝",RF29=0,RK29=0),"　",MAX(IF(AND(RK29&lt;=RU14,RM29&gt;RV14),RV14-RU14,IF(RM29&lt;=RV14,0,IF(AND(RK29&gt;RU14,RM29&gt;RV14),RV14-RK29,0))),0)),0)</f>
        <v>　</v>
      </c>
      <c r="RV29" s="857"/>
      <c r="RW29" s="858"/>
      <c r="RX29" s="856" t="str">
        <f>IFERROR(IF(OR(RF29="日",RF29="祝",RF29=0,RK29=0),"　",MAX(IF(RK29&gt;RX14,RM29-RK29,IF(RK29&lt;=RX14,RM29-RX14,0)),0)),0)</f>
        <v>　</v>
      </c>
      <c r="RY29" s="857"/>
      <c r="RZ29" s="858"/>
      <c r="SA29" s="962" t="str">
        <f>IFERROR(IF(OR(RF29="日",RF29="祝",RF29=0,RG29=""),"　",MAX(IF(AND(RG29&lt;=SA14,RI29&gt;SB14),SB14-SA14,IF(AND(RG29&gt;SA14,RI29&lt;=SB14),RI29-RG29,IF(AND(RG29&lt;=SA14,RI29&lt;=SB14),RI29-SA14,IF(AND(RG29&gt;SA14,RI29&gt;SB14),SB14-RG29,0)))),0)),0)</f>
        <v>　</v>
      </c>
      <c r="SB29" s="963"/>
      <c r="SC29" s="964"/>
      <c r="SD29" s="962" t="str">
        <f>IFERROR(IF(OR(RF29="日",RF29="祝",RF29=0,RK29=0),"　",MAX(IF(AND(RK29&gt;SG14,RM29&gt;SE14),0,IF(AND(RK29&lt;=SG14,RK29&gt;SD14,RM29&gt;SE14),SG14-RK29,IF(AND(RK29&lt;=SG14,RK29&lt;=SD14,RM29&gt;SE14),SG14-SD14,IF(AND(RK29&gt;SD14,RM29&lt;=SE14),RM29-RK29,IF(AND(RK29&lt;=SD14,RM29&lt;=SE14),RM29-SD14,0))))),0)),0)</f>
        <v>　</v>
      </c>
      <c r="SE29" s="963"/>
      <c r="SF29" s="964"/>
      <c r="SG29" s="962" t="str">
        <f>IFERROR(IF(OR(RF29="日",RF29="祝",RF29=0,RK29=0),"　",MAX(IF(AND(RK29&lt;=SG14,RM29&gt;SH14),SH14-SG14,IF(RM29&lt;=SH14,0,IF(AND(RK29&gt;SG14,RM29&gt;SH14),SH14-RK29,0))),0)),0)</f>
        <v>　</v>
      </c>
      <c r="SH29" s="963"/>
      <c r="SI29" s="964"/>
      <c r="SJ29" s="962" t="str">
        <f t="shared" si="8"/>
        <v>　</v>
      </c>
      <c r="SK29" s="963"/>
      <c r="SL29" s="964"/>
      <c r="SM29" s="859" t="str">
        <f>IF(SP29="×",TIME(0,0,0),IF(SZ4="非常勤",RO29,SA29))</f>
        <v>　</v>
      </c>
      <c r="SN29" s="860"/>
      <c r="SO29" s="861"/>
      <c r="SP29" s="352"/>
      <c r="SQ29" s="859" t="str">
        <f>IF(ST29="×",TIME(0,0,0),IF(SZ4="非常勤",RR29,SD29))</f>
        <v>　</v>
      </c>
      <c r="SR29" s="860"/>
      <c r="SS29" s="861"/>
      <c r="ST29" s="352"/>
      <c r="SU29" s="859" t="str">
        <f>IF(SX29="×",TIME(0,0,0),IF(SZ4="非常勤",RU29,SG29))</f>
        <v>　</v>
      </c>
      <c r="SV29" s="860"/>
      <c r="SW29" s="861"/>
      <c r="SX29" s="352"/>
      <c r="SY29" s="859" t="str">
        <f>IF(TB29="×",TIME(0,0,0),IF(SZ4="非常勤",RX29,SJ29))</f>
        <v>　</v>
      </c>
      <c r="SZ29" s="860"/>
      <c r="TA29" s="861"/>
      <c r="TB29" s="352"/>
      <c r="TC29" s="956"/>
      <c r="TD29" s="956"/>
      <c r="TE29" s="862"/>
      <c r="TF29" s="864"/>
      <c r="TG29" s="863"/>
      <c r="TH29" s="865"/>
      <c r="TI29" s="866"/>
      <c r="TJ29" s="866"/>
      <c r="TK29" s="867"/>
      <c r="TL29" s="377">
        <f>'[3]別表_個別勤務状況（1～20）'!$A$29</f>
        <v>15</v>
      </c>
      <c r="TM29" s="378" t="str">
        <f>'[3]別表_個別勤務状況（1～20）'!$B$29</f>
        <v>月</v>
      </c>
      <c r="TN29" s="854"/>
      <c r="TO29" s="855"/>
      <c r="TP29" s="854"/>
      <c r="TQ29" s="855"/>
      <c r="TR29" s="854"/>
      <c r="TS29" s="855"/>
      <c r="TT29" s="854"/>
      <c r="TU29" s="855"/>
      <c r="TV29" s="856" t="str">
        <f>IFERROR(IF(OR(TM29="日",TM29="祝",TM29=0,TN29=""),"　",MAX(IF(AND(TN29&lt;=TV14,TP29&gt;TW14),TW14-TV14,IF(AND(TN29&gt;TV14,TP29&lt;=TW14),TP29-TN29,IF(AND(TN29&lt;=TV14,TP29&lt;=TW14),TP29-TV14,IF(AND(TN29&gt;TV14,TP29&gt;TW14),TW14-TN29,0)))),0)),0)</f>
        <v>　</v>
      </c>
      <c r="TW29" s="857"/>
      <c r="TX29" s="858"/>
      <c r="TY29" s="856" t="str">
        <f>IFERROR(IF(OR(TM29="日",TM29="祝",TM29=0,TR29=""),"　",MAX(IF(AND(TR29&gt;UB14,TT29&gt;TZ14),0,IF(AND(TR29&lt;=UB14,TR29&gt;TY14,TT29&gt;TZ14),UB14-TR29,IF(AND(TR29&lt;=UB14,TR29&lt;=TY14,TT29&gt;TZ14),UB14-TY14,IF(AND(TR29&gt;TY14,TT29&lt;=TZ14),TT29-TR29,IF(AND(TR29&lt;=TY14,TT29&lt;=TZ14),TT29-TY14,0))))),0)),0)</f>
        <v>　</v>
      </c>
      <c r="TZ29" s="857"/>
      <c r="UA29" s="858"/>
      <c r="UB29" s="856" t="str">
        <f>IFERROR(IF(OR(TM29="日",TM29="祝",TM29=0,TR29=0),"　",MAX(IF(AND(TR29&lt;=UB14,TT29&gt;UC14),UC14-UB14,IF(TT29&lt;=UC14,0,IF(AND(TR29&gt;UB14,TT29&gt;UC14),UC14-TR29,0))),0)),0)</f>
        <v>　</v>
      </c>
      <c r="UC29" s="857"/>
      <c r="UD29" s="858"/>
      <c r="UE29" s="856" t="str">
        <f>IFERROR(IF(OR(TM29="日",TM29="祝",TM29=0,TR29=0),"　",MAX(IF(TR29&gt;UE14,TT29-TR29,IF(TR29&lt;=UE14,TT29-UE14,0)),0)),0)</f>
        <v>　</v>
      </c>
      <c r="UF29" s="857"/>
      <c r="UG29" s="858"/>
      <c r="UH29" s="962" t="str">
        <f>IFERROR(IF(OR(TM29="日",TM29="祝",TM29=0,TN29=""),"　",MAX(IF(AND(TN29&lt;=UH14,TP29&gt;UI14),UI14-UH14,IF(AND(TN29&gt;UH14,TP29&lt;=UI14),TP29-TN29,IF(AND(TN29&lt;=UH14,TP29&lt;=UI14),TP29-UH14,IF(AND(TN29&gt;UH14,TP29&gt;UI14),UI14-TN29,0)))),0)),0)</f>
        <v>　</v>
      </c>
      <c r="UI29" s="963"/>
      <c r="UJ29" s="964"/>
      <c r="UK29" s="962" t="str">
        <f>IFERROR(IF(OR(TM29="日",TM29="祝",TM29=0,TR29=0),"　",MAX(IF(AND(TR29&gt;UN14,TT29&gt;UL14),0,IF(AND(TR29&lt;=UN14,TR29&gt;UK14,TT29&gt;UL14),UN14-TR29,IF(AND(TR29&lt;=UN14,TR29&lt;=UK14,TT29&gt;UL14),UN14-UK14,IF(AND(TR29&gt;UK14,TT29&lt;=UL14),TT29-TR29,IF(AND(TR29&lt;=UK14,TT29&lt;=UL14),TT29-UK14,0))))),0)),0)</f>
        <v>　</v>
      </c>
      <c r="UL29" s="963"/>
      <c r="UM29" s="964"/>
      <c r="UN29" s="962" t="str">
        <f>IFERROR(IF(OR(TM29="日",TM29="祝",TM29=0,TR29=0),"　",MAX(IF(AND(TR29&lt;=UN14,TT29&gt;UO14),UO14-UN14,IF(TT29&lt;=UO14,0,IF(AND(TR29&gt;UN14,TT29&gt;UO14),UO14-TR29,0))),0)),0)</f>
        <v>　</v>
      </c>
      <c r="UO29" s="963"/>
      <c r="UP29" s="964"/>
      <c r="UQ29" s="962" t="str">
        <f t="shared" si="9"/>
        <v>　</v>
      </c>
      <c r="UR29" s="963"/>
      <c r="US29" s="964"/>
      <c r="UT29" s="859" t="str">
        <f>IF(UW29="×",TIME(0,0,0),IF(VG4="非常勤",TV29,UH29))</f>
        <v>　</v>
      </c>
      <c r="UU29" s="860"/>
      <c r="UV29" s="861"/>
      <c r="UW29" s="352"/>
      <c r="UX29" s="859" t="str">
        <f>IF(VA29="×",TIME(0,0,0),IF(VG4="非常勤",TY29,UK29))</f>
        <v>　</v>
      </c>
      <c r="UY29" s="860"/>
      <c r="UZ29" s="861"/>
      <c r="VA29" s="352"/>
      <c r="VB29" s="859" t="str">
        <f>IF(VE29="×",TIME(0,0,0),IF(VG4="非常勤",UB29,UN29))</f>
        <v>　</v>
      </c>
      <c r="VC29" s="860"/>
      <c r="VD29" s="861"/>
      <c r="VE29" s="352"/>
      <c r="VF29" s="859" t="str">
        <f>IF(VI29="×",TIME(0,0,0),IF(VG4="非常勤",UE29,UQ29))</f>
        <v>　</v>
      </c>
      <c r="VG29" s="860"/>
      <c r="VH29" s="861"/>
      <c r="VI29" s="352"/>
      <c r="VJ29" s="956"/>
      <c r="VK29" s="956"/>
      <c r="VL29" s="862"/>
      <c r="VM29" s="864"/>
      <c r="VN29" s="863"/>
      <c r="VO29" s="865"/>
      <c r="VP29" s="866"/>
      <c r="VQ29" s="866"/>
      <c r="VR29" s="867"/>
      <c r="VS29" s="377">
        <f>'[3]別表_個別勤務状況（1～20）'!$A$29</f>
        <v>15</v>
      </c>
      <c r="VT29" s="378" t="str">
        <f>'[3]別表_個別勤務状況（1～20）'!$B$29</f>
        <v>月</v>
      </c>
      <c r="VU29" s="854"/>
      <c r="VV29" s="855"/>
      <c r="VW29" s="854"/>
      <c r="VX29" s="855"/>
      <c r="VY29" s="854"/>
      <c r="VZ29" s="855"/>
      <c r="WA29" s="854"/>
      <c r="WB29" s="855"/>
      <c r="WC29" s="856" t="str">
        <f>IFERROR(IF(OR(VT29="日",VT29="祝",VT29=0,VU29=""),"　",MAX(IF(AND(VU29&lt;=WC14,VW29&gt;WD14),WD14-WC14,IF(AND(VU29&gt;WC14,VW29&lt;=WD14),VW29-VU29,IF(AND(VU29&lt;=WC14,VW29&lt;=WD14),VW29-WC14,IF(AND(VU29&gt;WC14,VW29&gt;WD14),WD14-VU29,0)))),0)),0)</f>
        <v>　</v>
      </c>
      <c r="WD29" s="857"/>
      <c r="WE29" s="858"/>
      <c r="WF29" s="856" t="str">
        <f>IFERROR(IF(OR(VT29="日",VT29="祝",VT29=0,VY29=""),"　",MAX(IF(AND(VY29&gt;WI14,WA29&gt;WG14),0,IF(AND(VY29&lt;=WI14,VY29&gt;WF14,WA29&gt;WG14),WI14-VY29,IF(AND(VY29&lt;=WI14,VY29&lt;=WF14,WA29&gt;WG14),WI14-WF14,IF(AND(VY29&gt;WF14,WA29&lt;=WG14),WA29-VY29,IF(AND(VY29&lt;=WF14,WA29&lt;=WG14),WA29-WF14,0))))),0)),0)</f>
        <v>　</v>
      </c>
      <c r="WG29" s="857"/>
      <c r="WH29" s="858"/>
      <c r="WI29" s="856" t="str">
        <f>IFERROR(IF(OR(VT29="日",VT29="祝",VT29=0,VY29=0),"　",MAX(IF(AND(VY29&lt;=WI14,WA29&gt;WJ14),WJ14-WI14,IF(WA29&lt;=WJ14,0,IF(AND(VY29&gt;WI14,WA29&gt;WJ14),WJ14-VY29,0))),0)),0)</f>
        <v>　</v>
      </c>
      <c r="WJ29" s="857"/>
      <c r="WK29" s="858"/>
      <c r="WL29" s="856" t="str">
        <f>IFERROR(IF(OR(VT29="日",VT29="祝",VT29=0,VY29=0),"　",MAX(IF(VY29&gt;WL14,WA29-VY29,IF(VY29&lt;=WL14,WA29-WL14,0)),0)),0)</f>
        <v>　</v>
      </c>
      <c r="WM29" s="857"/>
      <c r="WN29" s="858"/>
      <c r="WO29" s="962" t="str">
        <f>IFERROR(IF(OR(VT29="日",VT29="祝",VT29=0,VU29=""),"　",MAX(IF(AND(VU29&lt;=WO14,VW29&gt;WP14),WP14-WO14,IF(AND(VU29&gt;WO14,VW29&lt;=WP14),VW29-VU29,IF(AND(VU29&lt;=WO14,VW29&lt;=WP14),VW29-WO14,IF(AND(VU29&gt;WO14,VW29&gt;WP14),WP14-VU29,0)))),0)),0)</f>
        <v>　</v>
      </c>
      <c r="WP29" s="963"/>
      <c r="WQ29" s="964"/>
      <c r="WR29" s="962" t="str">
        <f>IFERROR(IF(OR(VT29="日",VT29="祝",VT29=0,VY29=0),"　",MAX(IF(AND(VY29&gt;WU14,WA29&gt;WS14),0,IF(AND(VY29&lt;=WU14,VY29&gt;WR14,WA29&gt;WS14),WU14-VY29,IF(AND(VY29&lt;=WU14,VY29&lt;=WR14,WA29&gt;WS14),WU14-WR14,IF(AND(VY29&gt;WR14,WA29&lt;=WS14),WA29-VY29,IF(AND(VY29&lt;=WR14,WA29&lt;=WS14),WA29-WR14,0))))),0)),0)</f>
        <v>　</v>
      </c>
      <c r="WS29" s="963"/>
      <c r="WT29" s="964"/>
      <c r="WU29" s="962" t="str">
        <f>IFERROR(IF(OR(VT29="日",VT29="祝",VT29=0,VY29=0),"　",MAX(IF(AND(VY29&lt;=WU14,WA29&gt;WV14),WV14-WU14,IF(WA29&lt;=WV14,0,IF(AND(VY29&gt;WU14,WA29&gt;WV14),WV14-VY29,0))),0)),0)</f>
        <v>　</v>
      </c>
      <c r="WV29" s="963"/>
      <c r="WW29" s="964"/>
      <c r="WX29" s="962" t="str">
        <f t="shared" si="10"/>
        <v>　</v>
      </c>
      <c r="WY29" s="963"/>
      <c r="WZ29" s="964"/>
      <c r="XA29" s="859" t="str">
        <f>IF(XD29="×",TIME(0,0,0),IF(XN4="非常勤",WC29,WO29))</f>
        <v>　</v>
      </c>
      <c r="XB29" s="860"/>
      <c r="XC29" s="861"/>
      <c r="XD29" s="352"/>
      <c r="XE29" s="859" t="str">
        <f>IF(XH29="×",TIME(0,0,0),IF(XN4="非常勤",WF29,WR29))</f>
        <v>　</v>
      </c>
      <c r="XF29" s="860"/>
      <c r="XG29" s="861"/>
      <c r="XH29" s="352"/>
      <c r="XI29" s="859" t="str">
        <f>IF(XL29="×",TIME(0,0,0),IF(XN4="非常勤",WI29,WU29))</f>
        <v>　</v>
      </c>
      <c r="XJ29" s="860"/>
      <c r="XK29" s="861"/>
      <c r="XL29" s="352"/>
      <c r="XM29" s="859" t="str">
        <f>IF(XP29="×",TIME(0,0,0),IF(XN4="非常勤",WL29,WX29))</f>
        <v>　</v>
      </c>
      <c r="XN29" s="860"/>
      <c r="XO29" s="861"/>
      <c r="XP29" s="352"/>
      <c r="XQ29" s="956"/>
      <c r="XR29" s="956"/>
      <c r="XS29" s="862"/>
      <c r="XT29" s="864"/>
      <c r="XU29" s="863"/>
      <c r="XV29" s="865"/>
      <c r="XW29" s="866"/>
      <c r="XX29" s="866"/>
      <c r="XY29" s="867"/>
      <c r="XZ29" s="377">
        <f>'[3]別表_個別勤務状況（1～20）'!$A$29</f>
        <v>15</v>
      </c>
      <c r="YA29" s="378" t="str">
        <f>'[3]別表_個別勤務状況（1～20）'!$B$29</f>
        <v>月</v>
      </c>
      <c r="YB29" s="854"/>
      <c r="YC29" s="855"/>
      <c r="YD29" s="854"/>
      <c r="YE29" s="855"/>
      <c r="YF29" s="854"/>
      <c r="YG29" s="855"/>
      <c r="YH29" s="854"/>
      <c r="YI29" s="855"/>
      <c r="YJ29" s="856" t="str">
        <f>IFERROR(IF(OR(YA29="日",YA29="祝",YA29=0,YB29=""),"　",MAX(IF(AND(YB29&lt;=YJ14,YD29&gt;YK14),YK14-YJ14,IF(AND(YB29&gt;YJ14,YD29&lt;=YK14),YD29-YB29,IF(AND(YB29&lt;=YJ14,YD29&lt;=YK14),YD29-YJ14,IF(AND(YB29&gt;YJ14,YD29&gt;YK14),YK14-YB29,0)))),0)),0)</f>
        <v>　</v>
      </c>
      <c r="YK29" s="857"/>
      <c r="YL29" s="858"/>
      <c r="YM29" s="856" t="str">
        <f>IFERROR(IF(OR(YA29="日",YA29="祝",YA29=0,YF29=""),"　",MAX(IF(AND(YF29&gt;YP14,YH29&gt;YN14),0,IF(AND(YF29&lt;=YP14,YF29&gt;YM14,YH29&gt;YN14),YP14-YF29,IF(AND(YF29&lt;=YP14,YF29&lt;=YM14,YH29&gt;YN14),YP14-YM14,IF(AND(YF29&gt;YM14,YH29&lt;=YN14),YH29-YF29,IF(AND(YF29&lt;=YM14,YH29&lt;=YN14),YH29-YM14,0))))),0)),0)</f>
        <v>　</v>
      </c>
      <c r="YN29" s="857"/>
      <c r="YO29" s="858"/>
      <c r="YP29" s="856" t="str">
        <f>IFERROR(IF(OR(YA29="日",YA29="祝",YA29=0,YF29=0),"　",MAX(IF(AND(YF29&lt;=YP14,YH29&gt;YQ14),YQ14-YP14,IF(YH29&lt;=YQ14,0,IF(AND(YF29&gt;YP14,YH29&gt;YQ14),YQ14-YF29,0))),0)),0)</f>
        <v>　</v>
      </c>
      <c r="YQ29" s="857"/>
      <c r="YR29" s="858"/>
      <c r="YS29" s="856" t="str">
        <f>IFERROR(IF(OR(YA29="日",YA29="祝",YA29=0,YF29=0),"　",MAX(IF(YF29&gt;YS14,YH29-YF29,IF(YF29&lt;=YS14,YH29-YS14,0)),0)),0)</f>
        <v>　</v>
      </c>
      <c r="YT29" s="857"/>
      <c r="YU29" s="858"/>
      <c r="YV29" s="962" t="str">
        <f>IFERROR(IF(OR(YA29="日",YA29="祝",YA29=0,YB29=""),"　",MAX(IF(AND(YB29&lt;=YV14,YD29&gt;YW14),YW14-YV14,IF(AND(YB29&gt;YV14,YD29&lt;=YW14),YD29-YB29,IF(AND(YB29&lt;=YV14,YD29&lt;=YW14),YD29-YV14,IF(AND(YB29&gt;YV14,YD29&gt;YW14),YW14-YB29,0)))),0)),0)</f>
        <v>　</v>
      </c>
      <c r="YW29" s="963"/>
      <c r="YX29" s="964"/>
      <c r="YY29" s="962" t="str">
        <f>IFERROR(IF(OR(YA29="日",YA29="祝",YA29=0,YF29=0),"　",MAX(IF(AND(YF29&gt;ZB14,YH29&gt;YZ14),0,IF(AND(YF29&lt;=ZB14,YF29&gt;YY14,YH29&gt;YZ14),ZB14-YF29,IF(AND(YF29&lt;=ZB14,YF29&lt;=YY14,YH29&gt;YZ14),ZB14-YY14,IF(AND(YF29&gt;YY14,YH29&lt;=YZ14),YH29-YF29,IF(AND(YF29&lt;=YY14,YH29&lt;=YZ14),YH29-YY14,0))))),0)),0)</f>
        <v>　</v>
      </c>
      <c r="YZ29" s="963"/>
      <c r="ZA29" s="964"/>
      <c r="ZB29" s="962" t="str">
        <f>IFERROR(IF(OR(YA29="日",YA29="祝",YA29=0,YF29=0),"　",MAX(IF(AND(YF29&lt;=ZB14,YH29&gt;ZC14),ZC14-ZB14,IF(YH29&lt;=ZC14,0,IF(AND(YF29&gt;ZB14,YH29&gt;ZC14),ZC14-YF29,0))),0)),0)</f>
        <v>　</v>
      </c>
      <c r="ZC29" s="963"/>
      <c r="ZD29" s="964"/>
      <c r="ZE29" s="962" t="str">
        <f t="shared" si="11"/>
        <v>　</v>
      </c>
      <c r="ZF29" s="963"/>
      <c r="ZG29" s="964"/>
      <c r="ZH29" s="859" t="str">
        <f>IF(ZK29="×",TIME(0,0,0),IF(ZU4="非常勤",YJ29,YV29))</f>
        <v>　</v>
      </c>
      <c r="ZI29" s="860"/>
      <c r="ZJ29" s="861"/>
      <c r="ZK29" s="352"/>
      <c r="ZL29" s="859" t="str">
        <f>IF(ZO29="×",TIME(0,0,0),IF(ZU4="非常勤",YM29,YY29))</f>
        <v>　</v>
      </c>
      <c r="ZM29" s="860"/>
      <c r="ZN29" s="861"/>
      <c r="ZO29" s="352"/>
      <c r="ZP29" s="859" t="str">
        <f>IF(ZS29="×",TIME(0,0,0),IF(ZU4="非常勤",YP29,ZB29))</f>
        <v>　</v>
      </c>
      <c r="ZQ29" s="860"/>
      <c r="ZR29" s="861"/>
      <c r="ZS29" s="352"/>
      <c r="ZT29" s="859" t="str">
        <f>IF(ZW29="×",TIME(0,0,0),IF(ZU4="非常勤",YS29,ZE29))</f>
        <v>　</v>
      </c>
      <c r="ZU29" s="860"/>
      <c r="ZV29" s="861"/>
      <c r="ZW29" s="352"/>
      <c r="ZX29" s="956"/>
      <c r="ZY29" s="956"/>
      <c r="ZZ29" s="862"/>
      <c r="AAA29" s="864"/>
      <c r="AAB29" s="863"/>
      <c r="AAC29" s="865"/>
      <c r="AAD29" s="866"/>
      <c r="AAE29" s="866"/>
      <c r="AAF29" s="867"/>
      <c r="AAG29" s="377">
        <f>'[3]別表_個別勤務状況（1～20）'!$A$29</f>
        <v>15</v>
      </c>
      <c r="AAH29" s="378" t="str">
        <f>'[3]別表_個別勤務状況（1～20）'!$B$29</f>
        <v>月</v>
      </c>
      <c r="AAI29" s="854"/>
      <c r="AAJ29" s="855"/>
      <c r="AAK29" s="854"/>
      <c r="AAL29" s="855"/>
      <c r="AAM29" s="854"/>
      <c r="AAN29" s="855"/>
      <c r="AAO29" s="854"/>
      <c r="AAP29" s="855"/>
      <c r="AAQ29" s="856" t="str">
        <f>IFERROR(IF(OR(AAH29="日",AAH29="祝",AAH29=0,AAI29=""),"　",MAX(IF(AND(AAI29&lt;=AAQ14,AAK29&gt;AAR14),AAR14-AAQ14,IF(AND(AAI29&gt;AAQ14,AAK29&lt;=AAR14),AAK29-AAI29,IF(AND(AAI29&lt;=AAQ14,AAK29&lt;=AAR14),AAK29-AAQ14,IF(AND(AAI29&gt;AAQ14,AAK29&gt;AAR14),AAR14-AAI29,0)))),0)),0)</f>
        <v>　</v>
      </c>
      <c r="AAR29" s="857"/>
      <c r="AAS29" s="858"/>
      <c r="AAT29" s="856" t="str">
        <f>IFERROR(IF(OR(AAH29="日",AAH29="祝",AAH29=0,AAM29=""),"　",MAX(IF(AND(AAM29&gt;AAW14,AAO29&gt;AAU14),0,IF(AND(AAM29&lt;=AAW14,AAM29&gt;AAT14,AAO29&gt;AAU14),AAW14-AAM29,IF(AND(AAM29&lt;=AAW14,AAM29&lt;=AAT14,AAO29&gt;AAU14),AAW14-AAT14,IF(AND(AAM29&gt;AAT14,AAO29&lt;=AAU14),AAO29-AAM29,IF(AND(AAM29&lt;=AAT14,AAO29&lt;=AAU14),AAO29-AAT14,0))))),0)),0)</f>
        <v>　</v>
      </c>
      <c r="AAU29" s="857"/>
      <c r="AAV29" s="858"/>
      <c r="AAW29" s="856" t="str">
        <f>IFERROR(IF(OR(AAH29="日",AAH29="祝",AAH29=0,AAM29=0),"　",MAX(IF(AND(AAM29&lt;=AAW14,AAO29&gt;AAX14),AAX14-AAW14,IF(AAO29&lt;=AAX14,0,IF(AND(AAM29&gt;AAW14,AAO29&gt;AAX14),AAX14-AAM29,0))),0)),0)</f>
        <v>　</v>
      </c>
      <c r="AAX29" s="857"/>
      <c r="AAY29" s="858"/>
      <c r="AAZ29" s="856" t="str">
        <f>IFERROR(IF(OR(AAH29="日",AAH29="祝",AAH29=0,AAM29=0),"　",MAX(IF(AAM29&gt;AAZ14,AAO29-AAM29,IF(AAM29&lt;=AAZ14,AAO29-AAZ14,0)),0)),0)</f>
        <v>　</v>
      </c>
      <c r="ABA29" s="857"/>
      <c r="ABB29" s="858"/>
      <c r="ABC29" s="962" t="str">
        <f>IFERROR(IF(OR(AAH29="日",AAH29="祝",AAH29=0,AAI29=""),"　",MAX(IF(AND(AAI29&lt;=ABC14,AAK29&gt;ABD14),ABD14-ABC14,IF(AND(AAI29&gt;ABC14,AAK29&lt;=ABD14),AAK29-AAI29,IF(AND(AAI29&lt;=ABC14,AAK29&lt;=ABD14),AAK29-ABC14,IF(AND(AAI29&gt;ABC14,AAK29&gt;ABD14),ABD14-AAI29,0)))),0)),0)</f>
        <v>　</v>
      </c>
      <c r="ABD29" s="963"/>
      <c r="ABE29" s="964"/>
      <c r="ABF29" s="962" t="str">
        <f>IFERROR(IF(OR(AAH29="日",AAH29="祝",AAH29=0,AAM29=0),"　",MAX(IF(AND(AAM29&gt;ABI14,AAO29&gt;ABG14),0,IF(AND(AAM29&lt;=ABI14,AAM29&gt;ABF14,AAO29&gt;ABG14),ABI14-AAM29,IF(AND(AAM29&lt;=ABI14,AAM29&lt;=ABF14,AAO29&gt;ABG14),ABI14-ABF14,IF(AND(AAM29&gt;ABF14,AAO29&lt;=ABG14),AAO29-AAM29,IF(AND(AAM29&lt;=ABF14,AAO29&lt;=ABG14),AAO29-ABF14,0))))),0)),0)</f>
        <v>　</v>
      </c>
      <c r="ABG29" s="963"/>
      <c r="ABH29" s="964"/>
      <c r="ABI29" s="962" t="str">
        <f>IFERROR(IF(OR(AAH29="日",AAH29="祝",AAH29=0,AAM29=0),"　",MAX(IF(AND(AAM29&lt;=ABI14,AAO29&gt;ABJ14),ABJ14-ABI14,IF(AAO29&lt;=ABJ14,0,IF(AND(AAM29&gt;ABI14,AAO29&gt;ABJ14),ABJ14-AAM29,0))),0)),0)</f>
        <v>　</v>
      </c>
      <c r="ABJ29" s="963"/>
      <c r="ABK29" s="964"/>
      <c r="ABL29" s="962" t="str">
        <f t="shared" si="12"/>
        <v>　</v>
      </c>
      <c r="ABM29" s="963"/>
      <c r="ABN29" s="964"/>
      <c r="ABO29" s="859" t="str">
        <f>IF(ABR29="×",TIME(0,0,0),IF(ACB4="非常勤",AAQ29,ABC29))</f>
        <v>　</v>
      </c>
      <c r="ABP29" s="860"/>
      <c r="ABQ29" s="861"/>
      <c r="ABR29" s="352"/>
      <c r="ABS29" s="859" t="str">
        <f>IF(ABV29="×",TIME(0,0,0),IF(ACB4="非常勤",AAT29,ABF29))</f>
        <v>　</v>
      </c>
      <c r="ABT29" s="860"/>
      <c r="ABU29" s="861"/>
      <c r="ABV29" s="352"/>
      <c r="ABW29" s="859" t="str">
        <f>IF(ABZ29="×",TIME(0,0,0),IF(ACB4="非常勤",AAW29,ABI29))</f>
        <v>　</v>
      </c>
      <c r="ABX29" s="860"/>
      <c r="ABY29" s="861"/>
      <c r="ABZ29" s="352"/>
      <c r="ACA29" s="859" t="str">
        <f>IF(ACD29="×",TIME(0,0,0),IF(ACB4="非常勤",AAZ29,ABL29))</f>
        <v>　</v>
      </c>
      <c r="ACB29" s="860"/>
      <c r="ACC29" s="861"/>
      <c r="ACD29" s="352"/>
      <c r="ACE29" s="956"/>
      <c r="ACF29" s="956"/>
      <c r="ACG29" s="862"/>
      <c r="ACH29" s="864"/>
      <c r="ACI29" s="863"/>
      <c r="ACJ29" s="865"/>
      <c r="ACK29" s="866"/>
      <c r="ACL29" s="866"/>
      <c r="ACM29" s="867"/>
      <c r="ACN29" s="377">
        <f>'[3]別表_個別勤務状況（1～20）'!$A$29</f>
        <v>15</v>
      </c>
      <c r="ACO29" s="378" t="str">
        <f>'[3]別表_個別勤務状況（1～20）'!$B$29</f>
        <v>月</v>
      </c>
      <c r="ACP29" s="854"/>
      <c r="ACQ29" s="855"/>
      <c r="ACR29" s="854"/>
      <c r="ACS29" s="855"/>
      <c r="ACT29" s="854"/>
      <c r="ACU29" s="855"/>
      <c r="ACV29" s="854"/>
      <c r="ACW29" s="855"/>
      <c r="ACX29" s="856" t="str">
        <f>IFERROR(IF(OR(ACO29="日",ACO29="祝",ACO29=0,ACP29=""),"　",MAX(IF(AND(ACP29&lt;=ACX14,ACR29&gt;ACY14),ACY14-ACX14,IF(AND(ACP29&gt;ACX14,ACR29&lt;=ACY14),ACR29-ACP29,IF(AND(ACP29&lt;=ACX14,ACR29&lt;=ACY14),ACR29-ACX14,IF(AND(ACP29&gt;ACX14,ACR29&gt;ACY14),ACY14-ACP29,0)))),0)),0)</f>
        <v>　</v>
      </c>
      <c r="ACY29" s="857"/>
      <c r="ACZ29" s="858"/>
      <c r="ADA29" s="856" t="str">
        <f>IFERROR(IF(OR(ACO29="日",ACO29="祝",ACO29=0,ACT29=""),"　",MAX(IF(AND(ACT29&gt;ADD14,ACV29&gt;ADB14),0,IF(AND(ACT29&lt;=ADD14,ACT29&gt;ADA14,ACV29&gt;ADB14),ADD14-ACT29,IF(AND(ACT29&lt;=ADD14,ACT29&lt;=ADA14,ACV29&gt;ADB14),ADD14-ADA14,IF(AND(ACT29&gt;ADA14,ACV29&lt;=ADB14),ACV29-ACT29,IF(AND(ACT29&lt;=ADA14,ACV29&lt;=ADB14),ACV29-ADA14,0))))),0)),0)</f>
        <v>　</v>
      </c>
      <c r="ADB29" s="857"/>
      <c r="ADC29" s="858"/>
      <c r="ADD29" s="856" t="str">
        <f>IFERROR(IF(OR(ACO29="日",ACO29="祝",ACO29=0,ACT29=0),"　",MAX(IF(AND(ACT29&lt;=ADD14,ACV29&gt;ADE14),ADE14-ADD14,IF(ACV29&lt;=ADE14,0,IF(AND(ACT29&gt;ADD14,ACV29&gt;ADE14),ADE14-ACT29,0))),0)),0)</f>
        <v>　</v>
      </c>
      <c r="ADE29" s="857"/>
      <c r="ADF29" s="858"/>
      <c r="ADG29" s="856" t="str">
        <f>IFERROR(IF(OR(ACO29="日",ACO29="祝",ACO29=0,ACT29=0),"　",MAX(IF(ACT29&gt;ADG14,ACV29-ACT29,IF(ACT29&lt;=ADG14,ACV29-ADG14,0)),0)),0)</f>
        <v>　</v>
      </c>
      <c r="ADH29" s="857"/>
      <c r="ADI29" s="858"/>
      <c r="ADJ29" s="962" t="str">
        <f>IFERROR(IF(OR(ACO29="日",ACO29="祝",ACO29=0,ACP29=""),"　",MAX(IF(AND(ACP29&lt;=ADJ14,ACR29&gt;ADK14),ADK14-ADJ14,IF(AND(ACP29&gt;ADJ14,ACR29&lt;=ADK14),ACR29-ACP29,IF(AND(ACP29&lt;=ADJ14,ACR29&lt;=ADK14),ACR29-ADJ14,IF(AND(ACP29&gt;ADJ14,ACR29&gt;ADK14),ADK14-ACP29,0)))),0)),0)</f>
        <v>　</v>
      </c>
      <c r="ADK29" s="963"/>
      <c r="ADL29" s="964"/>
      <c r="ADM29" s="962" t="str">
        <f>IFERROR(IF(OR(ACO29="日",ACO29="祝",ACO29=0,ACT29=0),"　",MAX(IF(AND(ACT29&gt;ADP14,ACV29&gt;ADN14),0,IF(AND(ACT29&lt;=ADP14,ACT29&gt;ADM14,ACV29&gt;ADN14),ADP14-ACT29,IF(AND(ACT29&lt;=ADP14,ACT29&lt;=ADM14,ACV29&gt;ADN14),ADP14-ADM14,IF(AND(ACT29&gt;ADM14,ACV29&lt;=ADN14),ACV29-ACT29,IF(AND(ACT29&lt;=ADM14,ACV29&lt;=ADN14),ACV29-ADM14,0))))),0)),0)</f>
        <v>　</v>
      </c>
      <c r="ADN29" s="963"/>
      <c r="ADO29" s="964"/>
      <c r="ADP29" s="962" t="str">
        <f>IFERROR(IF(OR(ACO29="日",ACO29="祝",ACO29=0,ACT29=0),"　",MAX(IF(AND(ACT29&lt;=ADP14,ACV29&gt;ADQ14),ADQ14-ADP14,IF(ACV29&lt;=ADQ14,0,IF(AND(ACT29&gt;ADP14,ACV29&gt;ADQ14),ADQ14-ACT29,0))),0)),0)</f>
        <v>　</v>
      </c>
      <c r="ADQ29" s="963"/>
      <c r="ADR29" s="964"/>
      <c r="ADS29" s="962" t="str">
        <f t="shared" si="13"/>
        <v>　</v>
      </c>
      <c r="ADT29" s="963"/>
      <c r="ADU29" s="964"/>
      <c r="ADV29" s="859" t="str">
        <f>IF(ADY29="×",TIME(0,0,0),IF(AEI4="非常勤",ACX29,ADJ29))</f>
        <v>　</v>
      </c>
      <c r="ADW29" s="860"/>
      <c r="ADX29" s="861"/>
      <c r="ADY29" s="352"/>
      <c r="ADZ29" s="859" t="str">
        <f>IF(AEC29="×",TIME(0,0,0),IF(AEI4="非常勤",ADA29,ADM29))</f>
        <v>　</v>
      </c>
      <c r="AEA29" s="860"/>
      <c r="AEB29" s="861"/>
      <c r="AEC29" s="352"/>
      <c r="AED29" s="859" t="str">
        <f>IF(AEG29="×",TIME(0,0,0),IF(AEI4="非常勤",ADD29,ADP29))</f>
        <v>　</v>
      </c>
      <c r="AEE29" s="860"/>
      <c r="AEF29" s="861"/>
      <c r="AEG29" s="352"/>
      <c r="AEH29" s="859" t="str">
        <f>IF(AEK29="×",TIME(0,0,0),IF(AEI4="非常勤",ADG29,ADS29))</f>
        <v>　</v>
      </c>
      <c r="AEI29" s="860"/>
      <c r="AEJ29" s="861"/>
      <c r="AEK29" s="352"/>
      <c r="AEL29" s="956"/>
      <c r="AEM29" s="956"/>
      <c r="AEN29" s="862"/>
      <c r="AEO29" s="864"/>
      <c r="AEP29" s="863"/>
      <c r="AEQ29" s="865"/>
      <c r="AER29" s="866"/>
      <c r="AES29" s="866"/>
      <c r="AET29" s="867"/>
      <c r="AEU29" s="377">
        <f>'[3]別表_個別勤務状況（1～20）'!$A$29</f>
        <v>15</v>
      </c>
      <c r="AEV29" s="378" t="str">
        <f>'[3]別表_個別勤務状況（1～20）'!$B$29</f>
        <v>月</v>
      </c>
      <c r="AEW29" s="854"/>
      <c r="AEX29" s="855"/>
      <c r="AEY29" s="854"/>
      <c r="AEZ29" s="855"/>
      <c r="AFA29" s="854"/>
      <c r="AFB29" s="855"/>
      <c r="AFC29" s="854"/>
      <c r="AFD29" s="855"/>
      <c r="AFE29" s="856" t="str">
        <f>IFERROR(IF(OR(AEV29="日",AEV29="祝",AEV29=0,AEW29=""),"　",MAX(IF(AND(AEW29&lt;=AFE14,AEY29&gt;AFF14),AFF14-AFE14,IF(AND(AEW29&gt;AFE14,AEY29&lt;=AFF14),AEY29-AEW29,IF(AND(AEW29&lt;=AFE14,AEY29&lt;=AFF14),AEY29-AFE14,IF(AND(AEW29&gt;AFE14,AEY29&gt;AFF14),AFF14-AEW29,0)))),0)),0)</f>
        <v>　</v>
      </c>
      <c r="AFF29" s="857"/>
      <c r="AFG29" s="858"/>
      <c r="AFH29" s="856" t="str">
        <f>IFERROR(IF(OR(AEV29="日",AEV29="祝",AEV29=0,AFA29=""),"　",MAX(IF(AND(AFA29&gt;AFK14,AFC29&gt;AFI14),0,IF(AND(AFA29&lt;=AFK14,AFA29&gt;AFH14,AFC29&gt;AFI14),AFK14-AFA29,IF(AND(AFA29&lt;=AFK14,AFA29&lt;=AFH14,AFC29&gt;AFI14),AFK14-AFH14,IF(AND(AFA29&gt;AFH14,AFC29&lt;=AFI14),AFC29-AFA29,IF(AND(AFA29&lt;=AFH14,AFC29&lt;=AFI14),AFC29-AFH14,0))))),0)),0)</f>
        <v>　</v>
      </c>
      <c r="AFI29" s="857"/>
      <c r="AFJ29" s="858"/>
      <c r="AFK29" s="856" t="str">
        <f>IFERROR(IF(OR(AEV29="日",AEV29="祝",AEV29=0,AFA29=0),"　",MAX(IF(AND(AFA29&lt;=AFK14,AFC29&gt;AFL14),AFL14-AFK14,IF(AFC29&lt;=AFL14,0,IF(AND(AFA29&gt;AFK14,AFC29&gt;AFL14),AFL14-AFA29,0))),0)),0)</f>
        <v>　</v>
      </c>
      <c r="AFL29" s="857"/>
      <c r="AFM29" s="858"/>
      <c r="AFN29" s="856" t="str">
        <f>IFERROR(IF(OR(AEV29="日",AEV29="祝",AEV29=0,AFA29=0),"　",MAX(IF(AFA29&gt;AFN14,AFC29-AFA29,IF(AFA29&lt;=AFN14,AFC29-AFN14,0)),0)),0)</f>
        <v>　</v>
      </c>
      <c r="AFO29" s="857"/>
      <c r="AFP29" s="858"/>
      <c r="AFQ29" s="962" t="str">
        <f>IFERROR(IF(OR(AEV29="日",AEV29="祝",AEV29=0,AEW29=""),"　",MAX(IF(AND(AEW29&lt;=AFQ14,AEY29&gt;AFR14),AFR14-AFQ14,IF(AND(AEW29&gt;AFQ14,AEY29&lt;=AFR14),AEY29-AEW29,IF(AND(AEW29&lt;=AFQ14,AEY29&lt;=AFR14),AEY29-AFQ14,IF(AND(AEW29&gt;AFQ14,AEY29&gt;AFR14),AFR14-AEW29,0)))),0)),0)</f>
        <v>　</v>
      </c>
      <c r="AFR29" s="963"/>
      <c r="AFS29" s="964"/>
      <c r="AFT29" s="962" t="str">
        <f>IFERROR(IF(OR(AEV29="日",AEV29="祝",AEV29=0,AFA29=0),"　",MAX(IF(AND(AFA29&gt;AFW14,AFC29&gt;AFU14),0,IF(AND(AFA29&lt;=AFW14,AFA29&gt;AFT14,AFC29&gt;AFU14),AFW14-AFA29,IF(AND(AFA29&lt;=AFW14,AFA29&lt;=AFT14,AFC29&gt;AFU14),AFW14-AFT14,IF(AND(AFA29&gt;AFT14,AFC29&lt;=AFU14),AFC29-AFA29,IF(AND(AFA29&lt;=AFT14,AFC29&lt;=AFU14),AFC29-AFT14,0))))),0)),0)</f>
        <v>　</v>
      </c>
      <c r="AFU29" s="963"/>
      <c r="AFV29" s="964"/>
      <c r="AFW29" s="962" t="str">
        <f>IFERROR(IF(OR(AEV29="日",AEV29="祝",AEV29=0,AFA29=0),"　",MAX(IF(AND(AFA29&lt;=AFW14,AFC29&gt;AFX14),AFX14-AFW14,IF(AFC29&lt;=AFX14,0,IF(AND(AFA29&gt;AFW14,AFC29&gt;AFX14),AFX14-AFA29,0))),0)),0)</f>
        <v>　</v>
      </c>
      <c r="AFX29" s="963"/>
      <c r="AFY29" s="964"/>
      <c r="AFZ29" s="962" t="str">
        <f t="shared" si="14"/>
        <v>　</v>
      </c>
      <c r="AGA29" s="963"/>
      <c r="AGB29" s="964"/>
      <c r="AGC29" s="859" t="str">
        <f>IF(AGF29="×",TIME(0,0,0),IF(AGP4="非常勤",AFE29,AFQ29))</f>
        <v>　</v>
      </c>
      <c r="AGD29" s="860"/>
      <c r="AGE29" s="861"/>
      <c r="AGF29" s="352"/>
      <c r="AGG29" s="859" t="str">
        <f>IF(AGJ29="×",TIME(0,0,0),IF(AGP4="非常勤",AFH29,AFT29))</f>
        <v>　</v>
      </c>
      <c r="AGH29" s="860"/>
      <c r="AGI29" s="861"/>
      <c r="AGJ29" s="352"/>
      <c r="AGK29" s="859" t="str">
        <f>IF(AGN29="×",TIME(0,0,0),IF(AGP4="非常勤",AFK29,AFW29))</f>
        <v>　</v>
      </c>
      <c r="AGL29" s="860"/>
      <c r="AGM29" s="861"/>
      <c r="AGN29" s="352"/>
      <c r="AGO29" s="859" t="str">
        <f>IF(AGR29="×",TIME(0,0,0),IF(AGP4="非常勤",AFN29,AFZ29))</f>
        <v>　</v>
      </c>
      <c r="AGP29" s="860"/>
      <c r="AGQ29" s="861"/>
      <c r="AGR29" s="352"/>
      <c r="AGS29" s="956"/>
      <c r="AGT29" s="956"/>
      <c r="AGU29" s="862"/>
      <c r="AGV29" s="864"/>
      <c r="AGW29" s="863"/>
      <c r="AGX29" s="865"/>
      <c r="AGY29" s="866"/>
      <c r="AGZ29" s="866"/>
      <c r="AHA29" s="867"/>
      <c r="AHB29" s="377">
        <f>'[3]別表_個別勤務状況（1～20）'!$A$29</f>
        <v>15</v>
      </c>
      <c r="AHC29" s="378" t="str">
        <f>'[3]別表_個別勤務状況（1～20）'!$B$29</f>
        <v>月</v>
      </c>
      <c r="AHD29" s="854"/>
      <c r="AHE29" s="855"/>
      <c r="AHF29" s="854"/>
      <c r="AHG29" s="855"/>
      <c r="AHH29" s="854"/>
      <c r="AHI29" s="855"/>
      <c r="AHJ29" s="854"/>
      <c r="AHK29" s="855"/>
      <c r="AHL29" s="856" t="str">
        <f>IFERROR(IF(OR(AHC29="日",AHC29="祝",AHC29=0,AHD29=""),"　",MAX(IF(AND(AHD29&lt;=AHL14,AHF29&gt;AHM14),AHM14-AHL14,IF(AND(AHD29&gt;AHL14,AHF29&lt;=AHM14),AHF29-AHD29,IF(AND(AHD29&lt;=AHL14,AHF29&lt;=AHM14),AHF29-AHL14,IF(AND(AHD29&gt;AHL14,AHF29&gt;AHM14),AHM14-AHD29,0)))),0)),0)</f>
        <v>　</v>
      </c>
      <c r="AHM29" s="857"/>
      <c r="AHN29" s="858"/>
      <c r="AHO29" s="856" t="str">
        <f>IFERROR(IF(OR(AHC29="日",AHC29="祝",AHC29=0,AHH29=""),"　",MAX(IF(AND(AHH29&gt;AHR14,AHJ29&gt;AHP14),0,IF(AND(AHH29&lt;=AHR14,AHH29&gt;AHO14,AHJ29&gt;AHP14),AHR14-AHH29,IF(AND(AHH29&lt;=AHR14,AHH29&lt;=AHO14,AHJ29&gt;AHP14),AHR14-AHO14,IF(AND(AHH29&gt;AHO14,AHJ29&lt;=AHP14),AHJ29-AHH29,IF(AND(AHH29&lt;=AHO14,AHJ29&lt;=AHP14),AHJ29-AHO14,0))))),0)),0)</f>
        <v>　</v>
      </c>
      <c r="AHP29" s="857"/>
      <c r="AHQ29" s="858"/>
      <c r="AHR29" s="856" t="str">
        <f>IFERROR(IF(OR(AHC29="日",AHC29="祝",AHC29=0,AHH29=0),"　",MAX(IF(AND(AHH29&lt;=AHR14,AHJ29&gt;AHS14),AHS14-AHR14,IF(AHJ29&lt;=AHS14,0,IF(AND(AHH29&gt;AHR14,AHJ29&gt;AHS14),AHS14-AHH29,0))),0)),0)</f>
        <v>　</v>
      </c>
      <c r="AHS29" s="857"/>
      <c r="AHT29" s="858"/>
      <c r="AHU29" s="856" t="str">
        <f>IFERROR(IF(OR(AHC29="日",AHC29="祝",AHC29=0,AHH29=0),"　",MAX(IF(AHH29&gt;AHU14,AHJ29-AHH29,IF(AHH29&lt;=AHU14,AHJ29-AHU14,0)),0)),0)</f>
        <v>　</v>
      </c>
      <c r="AHV29" s="857"/>
      <c r="AHW29" s="858"/>
      <c r="AHX29" s="962" t="str">
        <f>IFERROR(IF(OR(AHC29="日",AHC29="祝",AHC29=0,AHD29=""),"　",MAX(IF(AND(AHD29&lt;=AHX14,AHF29&gt;AHY14),AHY14-AHX14,IF(AND(AHD29&gt;AHX14,AHF29&lt;=AHY14),AHF29-AHD29,IF(AND(AHD29&lt;=AHX14,AHF29&lt;=AHY14),AHF29-AHX14,IF(AND(AHD29&gt;AHX14,AHF29&gt;AHY14),AHY14-AHD29,0)))),0)),0)</f>
        <v>　</v>
      </c>
      <c r="AHY29" s="963"/>
      <c r="AHZ29" s="964"/>
      <c r="AIA29" s="962" t="str">
        <f>IFERROR(IF(OR(AHC29="日",AHC29="祝",AHC29=0,AHH29=0),"　",MAX(IF(AND(AHH29&gt;AID14,AHJ29&gt;AIB14),0,IF(AND(AHH29&lt;=AID14,AHH29&gt;AIA14,AHJ29&gt;AIB14),AID14-AHH29,IF(AND(AHH29&lt;=AID14,AHH29&lt;=AIA14,AHJ29&gt;AIB14),AID14-AIA14,IF(AND(AHH29&gt;AIA14,AHJ29&lt;=AIB14),AHJ29-AHH29,IF(AND(AHH29&lt;=AIA14,AHJ29&lt;=AIB14),AHJ29-AIA14,0))))),0)),0)</f>
        <v>　</v>
      </c>
      <c r="AIB29" s="963"/>
      <c r="AIC29" s="964"/>
      <c r="AID29" s="962" t="str">
        <f>IFERROR(IF(OR(AHC29="日",AHC29="祝",AHC29=0,AHH29=0),"　",MAX(IF(AND(AHH29&lt;=AID14,AHJ29&gt;AIE14),AIE14-AID14,IF(AHJ29&lt;=AIE14,0,IF(AND(AHH29&gt;AID14,AHJ29&gt;AIE14),AIE14-AHH29,0))),0)),0)</f>
        <v>　</v>
      </c>
      <c r="AIE29" s="963"/>
      <c r="AIF29" s="964"/>
      <c r="AIG29" s="962" t="str">
        <f t="shared" si="15"/>
        <v>　</v>
      </c>
      <c r="AIH29" s="963"/>
      <c r="AII29" s="964"/>
      <c r="AIJ29" s="859" t="str">
        <f>IF(AIM29="×",TIME(0,0,0),IF(AIW4="非常勤",AHL29,AHX29))</f>
        <v>　</v>
      </c>
      <c r="AIK29" s="860"/>
      <c r="AIL29" s="861"/>
      <c r="AIM29" s="352"/>
      <c r="AIN29" s="859" t="str">
        <f>IF(AIQ29="×",TIME(0,0,0),IF(AIW4="非常勤",AHO29,AIA29))</f>
        <v>　</v>
      </c>
      <c r="AIO29" s="860"/>
      <c r="AIP29" s="861"/>
      <c r="AIQ29" s="352"/>
      <c r="AIR29" s="859" t="str">
        <f>IF(AIU29="×",TIME(0,0,0),IF(AIW4="非常勤",AHR29,AID29))</f>
        <v>　</v>
      </c>
      <c r="AIS29" s="860"/>
      <c r="AIT29" s="861"/>
      <c r="AIU29" s="352"/>
      <c r="AIV29" s="859" t="str">
        <f>IF(AIY29="×",TIME(0,0,0),IF(AIW4="非常勤",AHU29,AIG29))</f>
        <v>　</v>
      </c>
      <c r="AIW29" s="860"/>
      <c r="AIX29" s="861"/>
      <c r="AIY29" s="352"/>
      <c r="AIZ29" s="956"/>
      <c r="AJA29" s="956"/>
      <c r="AJB29" s="862"/>
      <c r="AJC29" s="864"/>
      <c r="AJD29" s="863"/>
      <c r="AJE29" s="865"/>
      <c r="AJF29" s="866"/>
      <c r="AJG29" s="866"/>
      <c r="AJH29" s="867"/>
      <c r="AJI29" s="377">
        <f>'[3]別表_個別勤務状況（1～20）'!$A$29</f>
        <v>15</v>
      </c>
      <c r="AJJ29" s="378" t="str">
        <f>'[3]別表_個別勤務状況（1～20）'!$B$29</f>
        <v>月</v>
      </c>
      <c r="AJK29" s="854"/>
      <c r="AJL29" s="855"/>
      <c r="AJM29" s="854"/>
      <c r="AJN29" s="855"/>
      <c r="AJO29" s="854"/>
      <c r="AJP29" s="855"/>
      <c r="AJQ29" s="854"/>
      <c r="AJR29" s="855"/>
      <c r="AJS29" s="856" t="str">
        <f>IFERROR(IF(OR(AJJ29="日",AJJ29="祝",AJJ29=0,AJK29=""),"　",MAX(IF(AND(AJK29&lt;=AJS14,AJM29&gt;AJT14),AJT14-AJS14,IF(AND(AJK29&gt;AJS14,AJM29&lt;=AJT14),AJM29-AJK29,IF(AND(AJK29&lt;=AJS14,AJM29&lt;=AJT14),AJM29-AJS14,IF(AND(AJK29&gt;AJS14,AJM29&gt;AJT14),AJT14-AJK29,0)))),0)),0)</f>
        <v>　</v>
      </c>
      <c r="AJT29" s="857"/>
      <c r="AJU29" s="858"/>
      <c r="AJV29" s="856" t="str">
        <f>IFERROR(IF(OR(AJJ29="日",AJJ29="祝",AJJ29=0,AJO29=""),"　",MAX(IF(AND(AJO29&gt;AJY14,AJQ29&gt;AJW14),0,IF(AND(AJO29&lt;=AJY14,AJO29&gt;AJV14,AJQ29&gt;AJW14),AJY14-AJO29,IF(AND(AJO29&lt;=AJY14,AJO29&lt;=AJV14,AJQ29&gt;AJW14),AJY14-AJV14,IF(AND(AJO29&gt;AJV14,AJQ29&lt;=AJW14),AJQ29-AJO29,IF(AND(AJO29&lt;=AJV14,AJQ29&lt;=AJW14),AJQ29-AJV14,0))))),0)),0)</f>
        <v>　</v>
      </c>
      <c r="AJW29" s="857"/>
      <c r="AJX29" s="858"/>
      <c r="AJY29" s="856" t="str">
        <f>IFERROR(IF(OR(AJJ29="日",AJJ29="祝",AJJ29=0,AJO29=0),"　",MAX(IF(AND(AJO29&lt;=AJY14,AJQ29&gt;AJZ14),AJZ14-AJY14,IF(AJQ29&lt;=AJZ14,0,IF(AND(AJO29&gt;AJY14,AJQ29&gt;AJZ14),AJZ14-AJO29,0))),0)),0)</f>
        <v>　</v>
      </c>
      <c r="AJZ29" s="857"/>
      <c r="AKA29" s="858"/>
      <c r="AKB29" s="856" t="str">
        <f>IFERROR(IF(OR(AJJ29="日",AJJ29="祝",AJJ29=0,AJO29=0),"　",MAX(IF(AJO29&gt;AKB14,AJQ29-AJO29,IF(AJO29&lt;=AKB14,AJQ29-AKB14,0)),0)),0)</f>
        <v>　</v>
      </c>
      <c r="AKC29" s="857"/>
      <c r="AKD29" s="858"/>
      <c r="AKE29" s="962" t="str">
        <f>IFERROR(IF(OR(AJJ29="日",AJJ29="祝",AJJ29=0,AJK29=""),"　",MAX(IF(AND(AJK29&lt;=AKE14,AJM29&gt;AKF14),AKF14-AKE14,IF(AND(AJK29&gt;AKE14,AJM29&lt;=AKF14),AJM29-AJK29,IF(AND(AJK29&lt;=AKE14,AJM29&lt;=AKF14),AJM29-AKE14,IF(AND(AJK29&gt;AKE14,AJM29&gt;AKF14),AKF14-AJK29,0)))),0)),0)</f>
        <v>　</v>
      </c>
      <c r="AKF29" s="963"/>
      <c r="AKG29" s="964"/>
      <c r="AKH29" s="962" t="str">
        <f>IFERROR(IF(OR(AJJ29="日",AJJ29="祝",AJJ29=0,AJO29=0),"　",MAX(IF(AND(AJO29&gt;AKK14,AJQ29&gt;AKI14),0,IF(AND(AJO29&lt;=AKK14,AJO29&gt;AKH14,AJQ29&gt;AKI14),AKK14-AJO29,IF(AND(AJO29&lt;=AKK14,AJO29&lt;=AKH14,AJQ29&gt;AKI14),AKK14-AKH14,IF(AND(AJO29&gt;AKH14,AJQ29&lt;=AKI14),AJQ29-AJO29,IF(AND(AJO29&lt;=AKH14,AJQ29&lt;=AKI14),AJQ29-AKH14,0))))),0)),0)</f>
        <v>　</v>
      </c>
      <c r="AKI29" s="963"/>
      <c r="AKJ29" s="964"/>
      <c r="AKK29" s="962" t="str">
        <f>IFERROR(IF(OR(AJJ29="日",AJJ29="祝",AJJ29=0,AJO29=0),"　",MAX(IF(AND(AJO29&lt;=AKK14,AJQ29&gt;AKL14),AKL14-AKK14,IF(AJQ29&lt;=AKL14,0,IF(AND(AJO29&gt;AKK14,AJQ29&gt;AKL14),AKL14-AJO29,0))),0)),0)</f>
        <v>　</v>
      </c>
      <c r="AKL29" s="963"/>
      <c r="AKM29" s="964"/>
      <c r="AKN29" s="962" t="str">
        <f t="shared" si="16"/>
        <v>　</v>
      </c>
      <c r="AKO29" s="963"/>
      <c r="AKP29" s="964"/>
      <c r="AKQ29" s="859" t="str">
        <f>IF(AKT29="×",TIME(0,0,0),IF(ALD4="非常勤",AJS29,AKE29))</f>
        <v>　</v>
      </c>
      <c r="AKR29" s="860"/>
      <c r="AKS29" s="861"/>
      <c r="AKT29" s="352"/>
      <c r="AKU29" s="859" t="str">
        <f>IF(AKX29="×",TIME(0,0,0),IF(ALD4="非常勤",AJV29,AKH29))</f>
        <v>　</v>
      </c>
      <c r="AKV29" s="860"/>
      <c r="AKW29" s="861"/>
      <c r="AKX29" s="352"/>
      <c r="AKY29" s="859" t="str">
        <f>IF(ALB29="×",TIME(0,0,0),IF(ALD4="非常勤",AJY29,AKK29))</f>
        <v>　</v>
      </c>
      <c r="AKZ29" s="860"/>
      <c r="ALA29" s="861"/>
      <c r="ALB29" s="352"/>
      <c r="ALC29" s="859" t="str">
        <f>IF(ALF29="×",TIME(0,0,0),IF(ALD4="非常勤",AKB29,AKN29))</f>
        <v>　</v>
      </c>
      <c r="ALD29" s="860"/>
      <c r="ALE29" s="861"/>
      <c r="ALF29" s="352"/>
      <c r="ALG29" s="956"/>
      <c r="ALH29" s="956"/>
      <c r="ALI29" s="862"/>
      <c r="ALJ29" s="864"/>
      <c r="ALK29" s="863"/>
      <c r="ALL29" s="865"/>
      <c r="ALM29" s="866"/>
      <c r="ALN29" s="866"/>
      <c r="ALO29" s="867"/>
      <c r="ALP29" s="377">
        <f>'[3]別表_個別勤務状況（1～20）'!$A$29</f>
        <v>15</v>
      </c>
      <c r="ALQ29" s="378" t="str">
        <f>'[3]別表_個別勤務状況（1～20）'!$B$29</f>
        <v>月</v>
      </c>
      <c r="ALR29" s="854"/>
      <c r="ALS29" s="855"/>
      <c r="ALT29" s="854"/>
      <c r="ALU29" s="855"/>
      <c r="ALV29" s="854"/>
      <c r="ALW29" s="855"/>
      <c r="ALX29" s="854"/>
      <c r="ALY29" s="855"/>
      <c r="ALZ29" s="856" t="str">
        <f>IFERROR(IF(OR(ALQ29="日",ALQ29="祝",ALQ29=0,ALR29=""),"　",MAX(IF(AND(ALR29&lt;=ALZ14,ALT29&gt;AMA14),AMA14-ALZ14,IF(AND(ALR29&gt;ALZ14,ALT29&lt;=AMA14),ALT29-ALR29,IF(AND(ALR29&lt;=ALZ14,ALT29&lt;=AMA14),ALT29-ALZ14,IF(AND(ALR29&gt;ALZ14,ALT29&gt;AMA14),AMA14-ALR29,0)))),0)),0)</f>
        <v>　</v>
      </c>
      <c r="AMA29" s="857"/>
      <c r="AMB29" s="858"/>
      <c r="AMC29" s="856" t="str">
        <f>IFERROR(IF(OR(ALQ29="日",ALQ29="祝",ALQ29=0,ALV29=""),"　",MAX(IF(AND(ALV29&gt;AMF14,ALX29&gt;AMD14),0,IF(AND(ALV29&lt;=AMF14,ALV29&gt;AMC14,ALX29&gt;AMD14),AMF14-ALV29,IF(AND(ALV29&lt;=AMF14,ALV29&lt;=AMC14,ALX29&gt;AMD14),AMF14-AMC14,IF(AND(ALV29&gt;AMC14,ALX29&lt;=AMD14),ALX29-ALV29,IF(AND(ALV29&lt;=AMC14,ALX29&lt;=AMD14),ALX29-AMC14,0))))),0)),0)</f>
        <v>　</v>
      </c>
      <c r="AMD29" s="857"/>
      <c r="AME29" s="858"/>
      <c r="AMF29" s="856" t="str">
        <f>IFERROR(IF(OR(ALQ29="日",ALQ29="祝",ALQ29=0,ALV29=0),"　",MAX(IF(AND(ALV29&lt;=AMF14,ALX29&gt;AMG14),AMG14-AMF14,IF(ALX29&lt;=AMG14,0,IF(AND(ALV29&gt;AMF14,ALX29&gt;AMG14),AMG14-ALV29,0))),0)),0)</f>
        <v>　</v>
      </c>
      <c r="AMG29" s="857"/>
      <c r="AMH29" s="858"/>
      <c r="AMI29" s="856" t="str">
        <f>IFERROR(IF(OR(ALQ29="日",ALQ29="祝",ALQ29=0,ALV29=0),"　",MAX(IF(ALV29&gt;AMI14,ALX29-ALV29,IF(ALV29&lt;=AMI14,ALX29-AMI14,0)),0)),0)</f>
        <v>　</v>
      </c>
      <c r="AMJ29" s="857"/>
      <c r="AMK29" s="858"/>
      <c r="AML29" s="962" t="str">
        <f>IFERROR(IF(OR(ALQ29="日",ALQ29="祝",ALQ29=0,ALR29=""),"　",MAX(IF(AND(ALR29&lt;=AML14,ALT29&gt;AMM14),AMM14-AML14,IF(AND(ALR29&gt;AML14,ALT29&lt;=AMM14),ALT29-ALR29,IF(AND(ALR29&lt;=AML14,ALT29&lt;=AMM14),ALT29-AML14,IF(AND(ALR29&gt;AML14,ALT29&gt;AMM14),AMM14-ALR29,0)))),0)),0)</f>
        <v>　</v>
      </c>
      <c r="AMM29" s="963"/>
      <c r="AMN29" s="964"/>
      <c r="AMO29" s="962" t="str">
        <f>IFERROR(IF(OR(ALQ29="日",ALQ29="祝",ALQ29=0,ALV29=0),"　",MAX(IF(AND(ALV29&gt;AMR14,ALX29&gt;AMP14),0,IF(AND(ALV29&lt;=AMR14,ALV29&gt;AMO14,ALX29&gt;AMP14),AMR14-ALV29,IF(AND(ALV29&lt;=AMR14,ALV29&lt;=AMO14,ALX29&gt;AMP14),AMR14-AMO14,IF(AND(ALV29&gt;AMO14,ALX29&lt;=AMP14),ALX29-ALV29,IF(AND(ALV29&lt;=AMO14,ALX29&lt;=AMP14),ALX29-AMO14,0))))),0)),0)</f>
        <v>　</v>
      </c>
      <c r="AMP29" s="963"/>
      <c r="AMQ29" s="964"/>
      <c r="AMR29" s="962" t="str">
        <f>IFERROR(IF(OR(ALQ29="日",ALQ29="祝",ALQ29=0,ALV29=0),"　",MAX(IF(AND(ALV29&lt;=AMR14,ALX29&gt;AMS14),AMS14-AMR14,IF(ALX29&lt;=AMS14,0,IF(AND(ALV29&gt;AMR14,ALX29&gt;AMS14),AMS14-ALV29,0))),0)),0)</f>
        <v>　</v>
      </c>
      <c r="AMS29" s="963"/>
      <c r="AMT29" s="964"/>
      <c r="AMU29" s="962" t="str">
        <f t="shared" si="17"/>
        <v>　</v>
      </c>
      <c r="AMV29" s="963"/>
      <c r="AMW29" s="964"/>
      <c r="AMX29" s="859" t="str">
        <f>IF(ANA29="×",TIME(0,0,0),IF(ANK4="非常勤",ALZ29,AML29))</f>
        <v>　</v>
      </c>
      <c r="AMY29" s="860"/>
      <c r="AMZ29" s="861"/>
      <c r="ANA29" s="352"/>
      <c r="ANB29" s="859" t="str">
        <f>IF(ANE29="×",TIME(0,0,0),IF(ANK4="非常勤",AMC29,AMO29))</f>
        <v>　</v>
      </c>
      <c r="ANC29" s="860"/>
      <c r="AND29" s="861"/>
      <c r="ANE29" s="352"/>
      <c r="ANF29" s="859" t="str">
        <f>IF(ANI29="×",TIME(0,0,0),IF(ANK4="非常勤",AMF29,AMR29))</f>
        <v>　</v>
      </c>
      <c r="ANG29" s="860"/>
      <c r="ANH29" s="861"/>
      <c r="ANI29" s="352"/>
      <c r="ANJ29" s="859" t="str">
        <f>IF(ANM29="×",TIME(0,0,0),IF(ANK4="非常勤",AMI29,AMU29))</f>
        <v>　</v>
      </c>
      <c r="ANK29" s="860"/>
      <c r="ANL29" s="861"/>
      <c r="ANM29" s="352"/>
      <c r="ANN29" s="956"/>
      <c r="ANO29" s="956"/>
      <c r="ANP29" s="862"/>
      <c r="ANQ29" s="864"/>
      <c r="ANR29" s="863"/>
      <c r="ANS29" s="865"/>
      <c r="ANT29" s="866"/>
      <c r="ANU29" s="866"/>
      <c r="ANV29" s="867"/>
      <c r="ANW29" s="377">
        <f>'[3]別表_個別勤務状況（1～20）'!$A$29</f>
        <v>15</v>
      </c>
      <c r="ANX29" s="378" t="str">
        <f>'[3]別表_個別勤務状況（1～20）'!$B$29</f>
        <v>月</v>
      </c>
      <c r="ANY29" s="854"/>
      <c r="ANZ29" s="855"/>
      <c r="AOA29" s="854"/>
      <c r="AOB29" s="855"/>
      <c r="AOC29" s="854"/>
      <c r="AOD29" s="855"/>
      <c r="AOE29" s="854"/>
      <c r="AOF29" s="855"/>
      <c r="AOG29" s="856" t="str">
        <f>IFERROR(IF(OR(ANX29="日",ANX29="祝",ANX29=0,ANY29=""),"　",MAX(IF(AND(ANY29&lt;=AOG14,AOA29&gt;AOH14),AOH14-AOG14,IF(AND(ANY29&gt;AOG14,AOA29&lt;=AOH14),AOA29-ANY29,IF(AND(ANY29&lt;=AOG14,AOA29&lt;=AOH14),AOA29-AOG14,IF(AND(ANY29&gt;AOG14,AOA29&gt;AOH14),AOH14-ANY29,0)))),0)),0)</f>
        <v>　</v>
      </c>
      <c r="AOH29" s="857"/>
      <c r="AOI29" s="858"/>
      <c r="AOJ29" s="856" t="str">
        <f>IFERROR(IF(OR(ANX29="日",ANX29="祝",ANX29=0,AOC29=""),"　",MAX(IF(AND(AOC29&gt;AOM14,AOE29&gt;AOK14),0,IF(AND(AOC29&lt;=AOM14,AOC29&gt;AOJ14,AOE29&gt;AOK14),AOM14-AOC29,IF(AND(AOC29&lt;=AOM14,AOC29&lt;=AOJ14,AOE29&gt;AOK14),AOM14-AOJ14,IF(AND(AOC29&gt;AOJ14,AOE29&lt;=AOK14),AOE29-AOC29,IF(AND(AOC29&lt;=AOJ14,AOE29&lt;=AOK14),AOE29-AOJ14,0))))),0)),0)</f>
        <v>　</v>
      </c>
      <c r="AOK29" s="857"/>
      <c r="AOL29" s="858"/>
      <c r="AOM29" s="856" t="str">
        <f>IFERROR(IF(OR(ANX29="日",ANX29="祝",ANX29=0,AOC29=0),"　",MAX(IF(AND(AOC29&lt;=AOM14,AOE29&gt;AON14),AON14-AOM14,IF(AOE29&lt;=AON14,0,IF(AND(AOC29&gt;AOM14,AOE29&gt;AON14),AON14-AOC29,0))),0)),0)</f>
        <v>　</v>
      </c>
      <c r="AON29" s="857"/>
      <c r="AOO29" s="858"/>
      <c r="AOP29" s="856" t="str">
        <f>IFERROR(IF(OR(ANX29="日",ANX29="祝",ANX29=0,AOC29=0),"　",MAX(IF(AOC29&gt;AOP14,AOE29-AOC29,IF(AOC29&lt;=AOP14,AOE29-AOP14,0)),0)),0)</f>
        <v>　</v>
      </c>
      <c r="AOQ29" s="857"/>
      <c r="AOR29" s="858"/>
      <c r="AOS29" s="962" t="str">
        <f>IFERROR(IF(OR(ANX29="日",ANX29="祝",ANX29=0,ANY29=""),"　",MAX(IF(AND(ANY29&lt;=AOS14,AOA29&gt;AOT14),AOT14-AOS14,IF(AND(ANY29&gt;AOS14,AOA29&lt;=AOT14),AOA29-ANY29,IF(AND(ANY29&lt;=AOS14,AOA29&lt;=AOT14),AOA29-AOS14,IF(AND(ANY29&gt;AOS14,AOA29&gt;AOT14),AOT14-ANY29,0)))),0)),0)</f>
        <v>　</v>
      </c>
      <c r="AOT29" s="963"/>
      <c r="AOU29" s="964"/>
      <c r="AOV29" s="962" t="str">
        <f>IFERROR(IF(OR(ANX29="日",ANX29="祝",ANX29=0,AOC29=0),"　",MAX(IF(AND(AOC29&gt;AOY14,AOE29&gt;AOW14),0,IF(AND(AOC29&lt;=AOY14,AOC29&gt;AOV14,AOE29&gt;AOW14),AOY14-AOC29,IF(AND(AOC29&lt;=AOY14,AOC29&lt;=AOV14,AOE29&gt;AOW14),AOY14-AOV14,IF(AND(AOC29&gt;AOV14,AOE29&lt;=AOW14),AOE29-AOC29,IF(AND(AOC29&lt;=AOV14,AOE29&lt;=AOW14),AOE29-AOV14,0))))),0)),0)</f>
        <v>　</v>
      </c>
      <c r="AOW29" s="963"/>
      <c r="AOX29" s="964"/>
      <c r="AOY29" s="962" t="str">
        <f>IFERROR(IF(OR(ANX29="日",ANX29="祝",ANX29=0,AOC29=0),"　",MAX(IF(AND(AOC29&lt;=AOY14,AOE29&gt;AOZ14),AOZ14-AOY14,IF(AOE29&lt;=AOZ14,0,IF(AND(AOC29&gt;AOY14,AOE29&gt;AOZ14),AOZ14-AOC29,0))),0)),0)</f>
        <v>　</v>
      </c>
      <c r="AOZ29" s="963"/>
      <c r="APA29" s="964"/>
      <c r="APB29" s="962" t="str">
        <f t="shared" si="18"/>
        <v>　</v>
      </c>
      <c r="APC29" s="963"/>
      <c r="APD29" s="964"/>
      <c r="APE29" s="859" t="str">
        <f>IF(APH29="×",TIME(0,0,0),IF(APR4="非常勤",AOG29,AOS29))</f>
        <v>　</v>
      </c>
      <c r="APF29" s="860"/>
      <c r="APG29" s="861"/>
      <c r="APH29" s="352"/>
      <c r="API29" s="859" t="str">
        <f>IF(APL29="×",TIME(0,0,0),IF(APR4="非常勤",AOJ29,AOV29))</f>
        <v>　</v>
      </c>
      <c r="APJ29" s="860"/>
      <c r="APK29" s="861"/>
      <c r="APL29" s="352"/>
      <c r="APM29" s="859" t="str">
        <f>IF(APP29="×",TIME(0,0,0),IF(APR4="非常勤",AOM29,AOY29))</f>
        <v>　</v>
      </c>
      <c r="APN29" s="860"/>
      <c r="APO29" s="861"/>
      <c r="APP29" s="352"/>
      <c r="APQ29" s="859" t="str">
        <f>IF(APT29="×",TIME(0,0,0),IF(APR4="非常勤",AOP29,APB29))</f>
        <v>　</v>
      </c>
      <c r="APR29" s="860"/>
      <c r="APS29" s="861"/>
      <c r="APT29" s="352"/>
      <c r="APU29" s="956"/>
      <c r="APV29" s="956"/>
      <c r="APW29" s="862"/>
      <c r="APX29" s="864"/>
      <c r="APY29" s="863"/>
      <c r="APZ29" s="865"/>
      <c r="AQA29" s="866"/>
      <c r="AQB29" s="866"/>
      <c r="AQC29" s="867"/>
      <c r="AQD29" s="377">
        <f>'[3]別表_個別勤務状況（1～20）'!$A$29</f>
        <v>15</v>
      </c>
      <c r="AQE29" s="378" t="str">
        <f>'[3]別表_個別勤務状況（1～20）'!$B$29</f>
        <v>月</v>
      </c>
      <c r="AQF29" s="854"/>
      <c r="AQG29" s="855"/>
      <c r="AQH29" s="854"/>
      <c r="AQI29" s="855"/>
      <c r="AQJ29" s="854"/>
      <c r="AQK29" s="855"/>
      <c r="AQL29" s="854"/>
      <c r="AQM29" s="855"/>
      <c r="AQN29" s="856" t="str">
        <f>IFERROR(IF(OR(AQE29="日",AQE29="祝",AQE29=0,AQF29=""),"　",MAX(IF(AND(AQF29&lt;=AQN14,AQH29&gt;AQO14),AQO14-AQN14,IF(AND(AQF29&gt;AQN14,AQH29&lt;=AQO14),AQH29-AQF29,IF(AND(AQF29&lt;=AQN14,AQH29&lt;=AQO14),AQH29-AQN14,IF(AND(AQF29&gt;AQN14,AQH29&gt;AQO14),AQO14-AQF29,0)))),0)),0)</f>
        <v>　</v>
      </c>
      <c r="AQO29" s="857"/>
      <c r="AQP29" s="858"/>
      <c r="AQQ29" s="856" t="str">
        <f>IFERROR(IF(OR(AQE29="日",AQE29="祝",AQE29=0,AQJ29=""),"　",MAX(IF(AND(AQJ29&gt;AQT14,AQL29&gt;AQR14),0,IF(AND(AQJ29&lt;=AQT14,AQJ29&gt;AQQ14,AQL29&gt;AQR14),AQT14-AQJ29,IF(AND(AQJ29&lt;=AQT14,AQJ29&lt;=AQQ14,AQL29&gt;AQR14),AQT14-AQQ14,IF(AND(AQJ29&gt;AQQ14,AQL29&lt;=AQR14),AQL29-AQJ29,IF(AND(AQJ29&lt;=AQQ14,AQL29&lt;=AQR14),AQL29-AQQ14,0))))),0)),0)</f>
        <v>　</v>
      </c>
      <c r="AQR29" s="857"/>
      <c r="AQS29" s="858"/>
      <c r="AQT29" s="856" t="str">
        <f>IFERROR(IF(OR(AQE29="日",AQE29="祝",AQE29=0,AQJ29=0),"　",MAX(IF(AND(AQJ29&lt;=AQT14,AQL29&gt;AQU14),AQU14-AQT14,IF(AQL29&lt;=AQU14,0,IF(AND(AQJ29&gt;AQT14,AQL29&gt;AQU14),AQU14-AQJ29,0))),0)),0)</f>
        <v>　</v>
      </c>
      <c r="AQU29" s="857"/>
      <c r="AQV29" s="858"/>
      <c r="AQW29" s="856" t="str">
        <f>IFERROR(IF(OR(AQE29="日",AQE29="祝",AQE29=0,AQJ29=0),"　",MAX(IF(AQJ29&gt;AQW14,AQL29-AQJ29,IF(AQJ29&lt;=AQW14,AQL29-AQW14,0)),0)),0)</f>
        <v>　</v>
      </c>
      <c r="AQX29" s="857"/>
      <c r="AQY29" s="858"/>
      <c r="AQZ29" s="962" t="str">
        <f>IFERROR(IF(OR(AQE29="日",AQE29="祝",AQE29=0,AQF29=""),"　",MAX(IF(AND(AQF29&lt;=AQZ14,AQH29&gt;ARA14),ARA14-AQZ14,IF(AND(AQF29&gt;AQZ14,AQH29&lt;=ARA14),AQH29-AQF29,IF(AND(AQF29&lt;=AQZ14,AQH29&lt;=ARA14),AQH29-AQZ14,IF(AND(AQF29&gt;AQZ14,AQH29&gt;ARA14),ARA14-AQF29,0)))),0)),0)</f>
        <v>　</v>
      </c>
      <c r="ARA29" s="963"/>
      <c r="ARB29" s="964"/>
      <c r="ARC29" s="962" t="str">
        <f>IFERROR(IF(OR(AQE29="日",AQE29="祝",AQE29=0,AQJ29=0),"　",MAX(IF(AND(AQJ29&gt;ARF14,AQL29&gt;ARD14),0,IF(AND(AQJ29&lt;=ARF14,AQJ29&gt;ARC14,AQL29&gt;ARD14),ARF14-AQJ29,IF(AND(AQJ29&lt;=ARF14,AQJ29&lt;=ARC14,AQL29&gt;ARD14),ARF14-ARC14,IF(AND(AQJ29&gt;ARC14,AQL29&lt;=ARD14),AQL29-AQJ29,IF(AND(AQJ29&lt;=ARC14,AQL29&lt;=ARD14),AQL29-ARC14,0))))),0)),0)</f>
        <v>　</v>
      </c>
      <c r="ARD29" s="963"/>
      <c r="ARE29" s="964"/>
      <c r="ARF29" s="962" t="str">
        <f>IFERROR(IF(OR(AQE29="日",AQE29="祝",AQE29=0,AQJ29=0),"　",MAX(IF(AND(AQJ29&lt;=ARF14,AQL29&gt;ARG14),ARG14-ARF14,IF(AQL29&lt;=ARG14,0,IF(AND(AQJ29&gt;ARF14,AQL29&gt;ARG14),ARG14-AQJ29,0))),0)),0)</f>
        <v>　</v>
      </c>
      <c r="ARG29" s="963"/>
      <c r="ARH29" s="964"/>
      <c r="ARI29" s="962" t="str">
        <f t="shared" si="19"/>
        <v>　</v>
      </c>
      <c r="ARJ29" s="963"/>
      <c r="ARK29" s="964"/>
      <c r="ARL29" s="859" t="str">
        <f>IF(ARO29="×",TIME(0,0,0),IF(ARY4="非常勤",AQN29,AQZ29))</f>
        <v>　</v>
      </c>
      <c r="ARM29" s="860"/>
      <c r="ARN29" s="861"/>
      <c r="ARO29" s="352"/>
      <c r="ARP29" s="859" t="str">
        <f>IF(ARS29="×",TIME(0,0,0),IF(ARY4="非常勤",AQQ29,ARC29))</f>
        <v>　</v>
      </c>
      <c r="ARQ29" s="860"/>
      <c r="ARR29" s="861"/>
      <c r="ARS29" s="352"/>
      <c r="ART29" s="859" t="str">
        <f>IF(ARW29="×",TIME(0,0,0),IF(ARY4="非常勤",AQT29,ARF29))</f>
        <v>　</v>
      </c>
      <c r="ARU29" s="860"/>
      <c r="ARV29" s="861"/>
      <c r="ARW29" s="352"/>
      <c r="ARX29" s="859" t="str">
        <f>IF(ASA29="×",TIME(0,0,0),IF(ARY4="非常勤",AQW29,ARI29))</f>
        <v>　</v>
      </c>
      <c r="ARY29" s="860"/>
      <c r="ARZ29" s="861"/>
      <c r="ASA29" s="352"/>
      <c r="ASB29" s="956"/>
      <c r="ASC29" s="956"/>
      <c r="ASD29" s="862"/>
      <c r="ASE29" s="864"/>
      <c r="ASF29" s="863"/>
      <c r="ASG29" s="865"/>
      <c r="ASH29" s="866"/>
      <c r="ASI29" s="866"/>
      <c r="ASJ29" s="867"/>
    </row>
    <row r="30" spans="1:1180" ht="15" customHeight="1">
      <c r="A30" s="377">
        <f>'別表_個別勤務状況（1～20）'!$A$30</f>
        <v>16</v>
      </c>
      <c r="B30" s="378" t="str">
        <f>'別表_個別勤務状況（1～20）'!$B$30</f>
        <v>木</v>
      </c>
      <c r="C30" s="797"/>
      <c r="D30" s="797"/>
      <c r="E30" s="797"/>
      <c r="F30" s="797"/>
      <c r="G30" s="797"/>
      <c r="H30" s="797"/>
      <c r="I30" s="797"/>
      <c r="J30" s="797"/>
      <c r="K30" s="856" t="str">
        <f>IFERROR(IF(OR(B30="日",B30="祝",B30=0,C30=""),"　",MAX(IF(AND(C30&lt;=K14,E30&gt;L14),L14-K14,IF(AND(C30&gt;K14,E30&lt;=L14),E30-C30,IF(AND(C30&lt;=K14,E30&lt;=L14),E30-K14,IF(AND(C30&gt;K14,E30&gt;L14),L14-C30,0)))),0)),0)</f>
        <v>　</v>
      </c>
      <c r="L30" s="857"/>
      <c r="M30" s="858"/>
      <c r="N30" s="856" t="str">
        <f>IFERROR(IF(OR(B30="日",B30="祝",B30=0,G30=""),"　",MAX(IF(AND(G30&gt;Q14,I30&gt;O14),0,IF(AND(G30&lt;=Q14,G30&gt;N14,I30&gt;O14),Q14-G30,IF(AND(G30&lt;=Q14,G30&lt;=N14,I30&gt;O14),Q14-N14,IF(AND(G30&gt;N14,I30&lt;=O14),I30-G30,IF(AND(G30&lt;=N14,I30&lt;=O14),I30-N14,0))))),0)),0)</f>
        <v>　</v>
      </c>
      <c r="O30" s="857"/>
      <c r="P30" s="858"/>
      <c r="Q30" s="856" t="str">
        <f>IFERROR(IF(OR(B30="日",B30="祝",B30=0,G30=0),"　",MAX(IF(AND(G30&lt;=Q14,I30&gt;R14),R14-Q14,IF(I30&lt;=R14,0,IF(AND(G30&gt;Q14,I30&gt;R14),R14-G30,0))),0)),0)</f>
        <v>　</v>
      </c>
      <c r="R30" s="857"/>
      <c r="S30" s="858"/>
      <c r="T30" s="856" t="str">
        <f>IFERROR(IF(OR(B30="日",B30="祝",B30=0,G30=0),"　",MAX(IF(G30&gt;T14,I30-G30,IF(G30&lt;=T14,I30-T14,0)),0)),0)</f>
        <v>　</v>
      </c>
      <c r="U30" s="857"/>
      <c r="V30" s="858"/>
      <c r="W30" s="972" t="str">
        <f>IFERROR(IF(OR(B30="日",B30="祝",B30=0,C30=""),"　",MAX(IF(AND(C30&lt;=W14,E30&gt;X14),X14-W14,IF(AND(C30&gt;W14,E30&lt;=X14),E30-C30,IF(AND(C30&lt;=W14,E30&lt;=X14),E30-W14,IF(AND(C30&gt;W14,E30&gt;X14),X14-C30,0)))),0)),0)</f>
        <v>　</v>
      </c>
      <c r="X30" s="973"/>
      <c r="Y30" s="973"/>
      <c r="Z30" s="972" t="str">
        <f>IFERROR(IF(OR(B30="日",B30="祝",B30=0,G30=0),"　",MAX(IF(AND(G30&gt;AC14,I30&gt;AA14),0,IF(AND(G30&lt;=AC14,G30&gt;Z14,I30&gt;AA14),AC14-G30,IF(AND(G30&lt;=AC14,G30&lt;=Z14,I30&gt;AA14),AC14-Z14,IF(AND(G30&gt;Z14,I30&lt;=AA14),I30-G30,IF(AND(G30&lt;=Z14,I30&lt;=AA14),I30-Z14,0))))),0)),0)</f>
        <v>　</v>
      </c>
      <c r="AA30" s="972"/>
      <c r="AB30" s="972"/>
      <c r="AC30" s="972" t="str">
        <f>IFERROR(IF(OR(B30="日",B30="祝",B30=0,G30=0),"　",MAX(IF(AND(G30&lt;=AC14,I30&gt;AD14),AD14-AC14,IF(I30&lt;=AD14,0,IF(AND(G30&gt;AC14,I30&gt;AD14),AD14-G30,0))),0)),0)</f>
        <v>　</v>
      </c>
      <c r="AD30" s="973"/>
      <c r="AE30" s="973"/>
      <c r="AF30" s="972" t="str">
        <f t="shared" si="0"/>
        <v>　</v>
      </c>
      <c r="AG30" s="973"/>
      <c r="AH30" s="973"/>
      <c r="AI30" s="954" t="str">
        <f>IF(AL30="×",TIME(0,0,0),IF(AV4="非常勤",K30,W30))</f>
        <v>　</v>
      </c>
      <c r="AJ30" s="885"/>
      <c r="AK30" s="885"/>
      <c r="AL30" s="352"/>
      <c r="AM30" s="954" t="str">
        <f>IF(AP30="×",TIME(0,0,0),IF(AV4="非常勤",N30,Z30))</f>
        <v>　</v>
      </c>
      <c r="AN30" s="885"/>
      <c r="AO30" s="885"/>
      <c r="AP30" s="352"/>
      <c r="AQ30" s="954" t="str">
        <f>IF(AT30="×",TIME(0,0,0),IF(AV4="非常勤",Q30,AC30))</f>
        <v>　</v>
      </c>
      <c r="AR30" s="885"/>
      <c r="AS30" s="885"/>
      <c r="AT30" s="352"/>
      <c r="AU30" s="954" t="str">
        <f>IF(AX30="×",TIME(0,0,0),IF(AV4="非常勤",T30,AF30))</f>
        <v>　</v>
      </c>
      <c r="AV30" s="885"/>
      <c r="AW30" s="955"/>
      <c r="AX30" s="352"/>
      <c r="AY30" s="956"/>
      <c r="AZ30" s="956"/>
      <c r="BA30" s="862"/>
      <c r="BB30" s="864"/>
      <c r="BC30" s="863"/>
      <c r="BD30" s="865"/>
      <c r="BE30" s="866"/>
      <c r="BF30" s="866"/>
      <c r="BG30" s="867"/>
      <c r="BH30" s="377">
        <f>'別表_個別勤務状況（1～20）'!$A$30</f>
        <v>16</v>
      </c>
      <c r="BI30" s="378" t="str">
        <f>'別表_個別勤務状況（1～20）'!$B$30</f>
        <v>木</v>
      </c>
      <c r="BJ30" s="797"/>
      <c r="BK30" s="797"/>
      <c r="BL30" s="797"/>
      <c r="BM30" s="797"/>
      <c r="BN30" s="797"/>
      <c r="BO30" s="797"/>
      <c r="BP30" s="797"/>
      <c r="BQ30" s="797"/>
      <c r="BR30" s="856" t="str">
        <f>IFERROR(IF(OR(BI30="日",BI30="祝",BI30=0,BJ30=""),"　",MAX(IF(AND(BJ30&lt;=BR14,BL30&gt;BS14),BS14-BR14,IF(AND(BJ30&gt;BR14,BL30&lt;=BS14),BL30-BJ30,IF(AND(BJ30&lt;=BR14,BL30&lt;=BS14),BL30-BR14,IF(AND(BJ30&gt;BR14,BL30&gt;BS14),BS14-BJ30,0)))),0)),0)</f>
        <v>　</v>
      </c>
      <c r="BS30" s="857"/>
      <c r="BT30" s="858"/>
      <c r="BU30" s="856" t="str">
        <f>IFERROR(IF(OR(BI30="日",BI30="祝",BI30=0,BN30=""),"　",MAX(IF(AND(BN30&gt;BX14,BP30&gt;BV14),0,IF(AND(BN30&lt;=BX14,BN30&gt;BU14,BP30&gt;BV14),BX14-BN30,IF(AND(BN30&lt;=BX14,BN30&lt;=BU14,BP30&gt;BV14),BX14-BU14,IF(AND(BN30&gt;BU14,BP30&lt;=BV14),BP30-BN30,IF(AND(BN30&lt;=BU14,BP30&lt;=BV14),BP30-BU14,0))))),0)),0)</f>
        <v>　</v>
      </c>
      <c r="BV30" s="857"/>
      <c r="BW30" s="858"/>
      <c r="BX30" s="856" t="str">
        <f>IFERROR(IF(OR(BI30="日",BI30="祝",BI30=0,BN30=0),"　",MAX(IF(AND(BN30&lt;=BX14,BP30&gt;BY14),BY14-BX14,IF(BP30&lt;=BY14,0,IF(AND(BN30&gt;BX14,BP30&gt;BY14),BY14-BN30,0))),0)),0)</f>
        <v>　</v>
      </c>
      <c r="BY30" s="857"/>
      <c r="BZ30" s="858"/>
      <c r="CA30" s="856" t="str">
        <f>IFERROR(IF(OR(BI30="日",BI30="祝",BI30=0,BN30=0),"　",MAX(IF(BN30&gt;CA14,BP30-BN30,IF(BN30&lt;=CA14,BP30-CA14,0)),0)),0)</f>
        <v>　</v>
      </c>
      <c r="CB30" s="857"/>
      <c r="CC30" s="858"/>
      <c r="CD30" s="972" t="str">
        <f>IFERROR(IF(OR(BI30="日",BI30="祝",BI30=0,BJ30=""),"　",MAX(IF(AND(BJ30&lt;=CD14,BL30&gt;CE14),CE14-CD14,IF(AND(BJ30&gt;CD14,BL30&lt;=CE14),BL30-BJ30,IF(AND(BJ30&lt;=CD14,BL30&lt;=CE14),BL30-CD14,IF(AND(BJ30&gt;CD14,BL30&gt;CE14),CE14-BJ30,0)))),0)),0)</f>
        <v>　</v>
      </c>
      <c r="CE30" s="973"/>
      <c r="CF30" s="973"/>
      <c r="CG30" s="972" t="str">
        <f>IFERROR(IF(OR(BI30="日",BI30="祝",BI30=0,BN30=0),"　",MAX(IF(AND(BN30&gt;CJ14,BP30&gt;CH14),0,IF(AND(BN30&lt;=CJ14,BN30&gt;CG14,BP30&gt;CH14),CJ14-BN30,IF(AND(BN30&lt;=CJ14,BN30&lt;=CG14,BP30&gt;CH14),CJ14-CG14,IF(AND(BN30&gt;CG14,BP30&lt;=CH14),BP30-BN30,IF(AND(BN30&lt;=CG14,BP30&lt;=CH14),BP30-CG14,0))))),0)),0)</f>
        <v>　</v>
      </c>
      <c r="CH30" s="972"/>
      <c r="CI30" s="972"/>
      <c r="CJ30" s="972" t="str">
        <f>IFERROR(IF(OR(BI30="日",BI30="祝",BI30=0,BN30=0),"　",MAX(IF(AND(BN30&lt;=CJ14,BP30&gt;CK14),CK14-CJ14,IF(BP30&lt;=CK14,0,IF(AND(BN30&gt;CJ14,BP30&gt;CK14),CK14-BN30,0))),0)),0)</f>
        <v>　</v>
      </c>
      <c r="CK30" s="973"/>
      <c r="CL30" s="973"/>
      <c r="CM30" s="972" t="str">
        <f t="shared" si="1"/>
        <v>　</v>
      </c>
      <c r="CN30" s="973"/>
      <c r="CO30" s="973"/>
      <c r="CP30" s="954" t="str">
        <f>IF(CS30="×",TIME(0,0,0),IF(DC4="非常勤",BR30,CD30))</f>
        <v>　</v>
      </c>
      <c r="CQ30" s="885"/>
      <c r="CR30" s="885"/>
      <c r="CS30" s="352"/>
      <c r="CT30" s="954" t="str">
        <f>IF(CW30="×",TIME(0,0,0),IF(DC4="非常勤",BU30,CG30))</f>
        <v>　</v>
      </c>
      <c r="CU30" s="885"/>
      <c r="CV30" s="885"/>
      <c r="CW30" s="352"/>
      <c r="CX30" s="954" t="str">
        <f>IF(DA30="×",TIME(0,0,0),IF(DC4="非常勤",BX30,CJ30))</f>
        <v>　</v>
      </c>
      <c r="CY30" s="885"/>
      <c r="CZ30" s="885"/>
      <c r="DA30" s="352"/>
      <c r="DB30" s="954" t="str">
        <f>IF(DE30="×",TIME(0,0,0),IF(DC4="非常勤",CA30,CM30))</f>
        <v>　</v>
      </c>
      <c r="DC30" s="885"/>
      <c r="DD30" s="955"/>
      <c r="DE30" s="352"/>
      <c r="DF30" s="956"/>
      <c r="DG30" s="956"/>
      <c r="DH30" s="862"/>
      <c r="DI30" s="864"/>
      <c r="DJ30" s="863"/>
      <c r="DK30" s="865"/>
      <c r="DL30" s="866"/>
      <c r="DM30" s="866"/>
      <c r="DN30" s="867"/>
      <c r="DO30" s="377">
        <f>'別表_個別勤務状況（1～20）'!$A$30</f>
        <v>16</v>
      </c>
      <c r="DP30" s="378" t="str">
        <f>'別表_個別勤務状況（1～20）'!$B$30</f>
        <v>木</v>
      </c>
      <c r="DQ30" s="797"/>
      <c r="DR30" s="797"/>
      <c r="DS30" s="797"/>
      <c r="DT30" s="797"/>
      <c r="DU30" s="797"/>
      <c r="DV30" s="797"/>
      <c r="DW30" s="797"/>
      <c r="DX30" s="797"/>
      <c r="DY30" s="856" t="str">
        <f>IFERROR(IF(OR(DP30="日",DP30="祝",DP30=0,DQ30=""),"　",MAX(IF(AND(DQ30&lt;=DY14,DS30&gt;DZ14),DZ14-DY14,IF(AND(DQ30&gt;DY14,DS30&lt;=DZ14),DS30-DQ30,IF(AND(DQ30&lt;=DY14,DS30&lt;=DZ14),DS30-DY14,IF(AND(DQ30&gt;DY14,DS30&gt;DZ14),DZ14-DQ30,0)))),0)),0)</f>
        <v>　</v>
      </c>
      <c r="DZ30" s="857"/>
      <c r="EA30" s="858"/>
      <c r="EB30" s="856" t="str">
        <f>IFERROR(IF(OR(DP30="日",DP30="祝",DP30=0,DU30=""),"　",MAX(IF(AND(DU30&gt;EE14,DW30&gt;EC14),0,IF(AND(DU30&lt;=EE14,DU30&gt;EB14,DW30&gt;EC14),EE14-DU30,IF(AND(DU30&lt;=EE14,DU30&lt;=EB14,DW30&gt;EC14),EE14-EB14,IF(AND(DU30&gt;EB14,DW30&lt;=EC14),DW30-DU30,IF(AND(DU30&lt;=EB14,DW30&lt;=EC14),DW30-EB14,0))))),0)),0)</f>
        <v>　</v>
      </c>
      <c r="EC30" s="857"/>
      <c r="ED30" s="858"/>
      <c r="EE30" s="856" t="str">
        <f>IFERROR(IF(OR(DP30="日",DP30="祝",DP30=0,DU30=0),"　",MAX(IF(AND(DU30&lt;=EE14,DW30&gt;EF14),EF14-EE14,IF(DW30&lt;=EF14,0,IF(AND(DU30&gt;EE14,DW30&gt;EF14),EF14-DU30,0))),0)),0)</f>
        <v>　</v>
      </c>
      <c r="EF30" s="857"/>
      <c r="EG30" s="858"/>
      <c r="EH30" s="856" t="str">
        <f>IFERROR(IF(OR(DP30="日",DP30="祝",DP30=0,DU30=0),"　",MAX(IF(DU30&gt;EH14,DW30-DU30,IF(DU30&lt;=EH14,DW30-EH14,0)),0)),0)</f>
        <v>　</v>
      </c>
      <c r="EI30" s="857"/>
      <c r="EJ30" s="858"/>
      <c r="EK30" s="972" t="str">
        <f>IFERROR(IF(OR(DP30="日",DP30="祝",DP30=0,DQ30=""),"　",MAX(IF(AND(DQ30&lt;=EK14,DS30&gt;EL14),EL14-EK14,IF(AND(DQ30&gt;EK14,DS30&lt;=EL14),DS30-DQ30,IF(AND(DQ30&lt;=EK14,DS30&lt;=EL14),DS30-EK14,IF(AND(DQ30&gt;EK14,DS30&gt;EL14),EL14-DQ30,0)))),0)),0)</f>
        <v>　</v>
      </c>
      <c r="EL30" s="973"/>
      <c r="EM30" s="973"/>
      <c r="EN30" s="972" t="str">
        <f>IFERROR(IF(OR(DP30="日",DP30="祝",DP30=0,DU30=0),"　",MAX(IF(AND(DU30&gt;EQ14,DW30&gt;EO14),0,IF(AND(DU30&lt;=EQ14,DU30&gt;EN14,DW30&gt;EO14),EQ14-DU30,IF(AND(DU30&lt;=EQ14,DU30&lt;=EN14,DW30&gt;EO14),EQ14-EN14,IF(AND(DU30&gt;EN14,DW30&lt;=EO14),DW30-DU30,IF(AND(DU30&lt;=EN14,DW30&lt;=EO14),DW30-EN14,0))))),0)),0)</f>
        <v>　</v>
      </c>
      <c r="EO30" s="972"/>
      <c r="EP30" s="972"/>
      <c r="EQ30" s="972" t="str">
        <f>IFERROR(IF(OR(DP30="日",DP30="祝",DP30=0,DU30=0),"　",MAX(IF(AND(DU30&lt;=EQ14,DW30&gt;ER14),ER14-EQ14,IF(DW30&lt;=ER14,0,IF(AND(DU30&gt;EQ14,DW30&gt;ER14),ER14-DU30,0))),0)),0)</f>
        <v>　</v>
      </c>
      <c r="ER30" s="973"/>
      <c r="ES30" s="973"/>
      <c r="ET30" s="972" t="str">
        <f t="shared" si="2"/>
        <v>　</v>
      </c>
      <c r="EU30" s="973"/>
      <c r="EV30" s="973"/>
      <c r="EW30" s="954" t="str">
        <f>IF(EZ30="×",TIME(0,0,0),IF(FJ4="非常勤",DY30,EK30))</f>
        <v>　</v>
      </c>
      <c r="EX30" s="885"/>
      <c r="EY30" s="885"/>
      <c r="EZ30" s="352"/>
      <c r="FA30" s="954" t="str">
        <f>IF(FD30="×",TIME(0,0,0),IF(FJ4="非常勤",EB30,EN30))</f>
        <v>　</v>
      </c>
      <c r="FB30" s="885"/>
      <c r="FC30" s="885"/>
      <c r="FD30" s="352"/>
      <c r="FE30" s="954" t="str">
        <f>IF(FH30="×",TIME(0,0,0),IF(FJ4="非常勤",EE30,EQ30))</f>
        <v>　</v>
      </c>
      <c r="FF30" s="885"/>
      <c r="FG30" s="885"/>
      <c r="FH30" s="352"/>
      <c r="FI30" s="954" t="str">
        <f>IF(FL30="×",TIME(0,0,0),IF(FJ4="非常勤",EH30,ET30))</f>
        <v>　</v>
      </c>
      <c r="FJ30" s="885"/>
      <c r="FK30" s="955"/>
      <c r="FL30" s="352"/>
      <c r="FM30" s="956"/>
      <c r="FN30" s="956"/>
      <c r="FO30" s="862"/>
      <c r="FP30" s="864"/>
      <c r="FQ30" s="863"/>
      <c r="FR30" s="865"/>
      <c r="FS30" s="866"/>
      <c r="FT30" s="866"/>
      <c r="FU30" s="867"/>
      <c r="FV30" s="377">
        <f>'別表_個別勤務状況（1～20）'!$A$30</f>
        <v>16</v>
      </c>
      <c r="FW30" s="378" t="str">
        <f>'別表_個別勤務状況（1～20）'!$B$30</f>
        <v>木</v>
      </c>
      <c r="FX30" s="797"/>
      <c r="FY30" s="797"/>
      <c r="FZ30" s="797"/>
      <c r="GA30" s="797"/>
      <c r="GB30" s="797"/>
      <c r="GC30" s="797"/>
      <c r="GD30" s="797"/>
      <c r="GE30" s="797"/>
      <c r="GF30" s="856" t="str">
        <f>IFERROR(IF(OR(FW30="日",FW30="祝",FW30=0,FX30=""),"　",MAX(IF(AND(FX30&lt;=GF14,FZ30&gt;GG14),GG14-GF14,IF(AND(FX30&gt;GF14,FZ30&lt;=GG14),FZ30-FX30,IF(AND(FX30&lt;=GF14,FZ30&lt;=GG14),FZ30-GF14,IF(AND(FX30&gt;GF14,FZ30&gt;GG14),GG14-FX30,0)))),0)),0)</f>
        <v>　</v>
      </c>
      <c r="GG30" s="857"/>
      <c r="GH30" s="858"/>
      <c r="GI30" s="856" t="str">
        <f>IFERROR(IF(OR(FW30="日",FW30="祝",FW30=0,GB30=""),"　",MAX(IF(AND(GB30&gt;GL14,GD30&gt;GJ14),0,IF(AND(GB30&lt;=GL14,GB30&gt;GI14,GD30&gt;GJ14),GL14-GB30,IF(AND(GB30&lt;=GL14,GB30&lt;=GI14,GD30&gt;GJ14),GL14-GI14,IF(AND(GB30&gt;GI14,GD30&lt;=GJ14),GD30-GB30,IF(AND(GB30&lt;=GI14,GD30&lt;=GJ14),GD30-GI14,0))))),0)),0)</f>
        <v>　</v>
      </c>
      <c r="GJ30" s="857"/>
      <c r="GK30" s="858"/>
      <c r="GL30" s="856" t="str">
        <f>IFERROR(IF(OR(FW30="日",FW30="祝",FW30=0,GB30=0),"　",MAX(IF(AND(GB30&lt;=GL14,GD30&gt;GM14),GM14-GL14,IF(GD30&lt;=GM14,0,IF(AND(GB30&gt;GL14,GD30&gt;GM14),GM14-GB30,0))),0)),0)</f>
        <v>　</v>
      </c>
      <c r="GM30" s="857"/>
      <c r="GN30" s="858"/>
      <c r="GO30" s="856" t="str">
        <f>IFERROR(IF(OR(FW30="日",FW30="祝",FW30=0,GB30=0),"　",MAX(IF(GB30&gt;GO14,GD30-GB30,IF(GB30&lt;=GO14,GD30-GO14,0)),0)),0)</f>
        <v>　</v>
      </c>
      <c r="GP30" s="857"/>
      <c r="GQ30" s="858"/>
      <c r="GR30" s="972" t="str">
        <f>IFERROR(IF(OR(FW30="日",FW30="祝",FW30=0,FX30=""),"　",MAX(IF(AND(FX30&lt;=GR14,FZ30&gt;GS14),GS14-GR14,IF(AND(FX30&gt;GR14,FZ30&lt;=GS14),FZ30-FX30,IF(AND(FX30&lt;=GR14,FZ30&lt;=GS14),FZ30-GR14,IF(AND(FX30&gt;GR14,FZ30&gt;GS14),GS14-FX30,0)))),0)),0)</f>
        <v>　</v>
      </c>
      <c r="GS30" s="973"/>
      <c r="GT30" s="973"/>
      <c r="GU30" s="972" t="str">
        <f>IFERROR(IF(OR(FW30="日",FW30="祝",FW30=0,GB30=0),"　",MAX(IF(AND(GB30&gt;GX14,GD30&gt;GV14),0,IF(AND(GB30&lt;=GX14,GB30&gt;GU14,GD30&gt;GV14),GX14-GB30,IF(AND(GB30&lt;=GX14,GB30&lt;=GU14,GD30&gt;GV14),GX14-GU14,IF(AND(GB30&gt;GU14,GD30&lt;=GV14),GD30-GB30,IF(AND(GB30&lt;=GU14,GD30&lt;=GV14),GD30-GU14,0))))),0)),0)</f>
        <v>　</v>
      </c>
      <c r="GV30" s="972"/>
      <c r="GW30" s="972"/>
      <c r="GX30" s="972" t="str">
        <f>IFERROR(IF(OR(FW30="日",FW30="祝",FW30=0,GB30=0),"　",MAX(IF(AND(GB30&lt;=GX14,GD30&gt;GY14),GY14-GX14,IF(GD30&lt;=GY14,0,IF(AND(GB30&gt;GX14,GD30&gt;GY14),GY14-GB30,0))),0)),0)</f>
        <v>　</v>
      </c>
      <c r="GY30" s="973"/>
      <c r="GZ30" s="973"/>
      <c r="HA30" s="972" t="str">
        <f t="shared" si="3"/>
        <v>　</v>
      </c>
      <c r="HB30" s="973"/>
      <c r="HC30" s="973"/>
      <c r="HD30" s="954" t="str">
        <f>IF(HG30="×",TIME(0,0,0),IF(HQ4="非常勤",GF30,GR30))</f>
        <v>　</v>
      </c>
      <c r="HE30" s="885"/>
      <c r="HF30" s="885"/>
      <c r="HG30" s="352"/>
      <c r="HH30" s="954" t="str">
        <f>IF(HK30="×",TIME(0,0,0),IF(HQ4="非常勤",GI30,GU30))</f>
        <v>　</v>
      </c>
      <c r="HI30" s="885"/>
      <c r="HJ30" s="885"/>
      <c r="HK30" s="352"/>
      <c r="HL30" s="954" t="str">
        <f>IF(HO30="×",TIME(0,0,0),IF(HQ4="非常勤",GL30,GX30))</f>
        <v>　</v>
      </c>
      <c r="HM30" s="885"/>
      <c r="HN30" s="885"/>
      <c r="HO30" s="352"/>
      <c r="HP30" s="954" t="str">
        <f>IF(HS30="×",TIME(0,0,0),IF(HQ4="非常勤",GO30,HA30))</f>
        <v>　</v>
      </c>
      <c r="HQ30" s="885"/>
      <c r="HR30" s="955"/>
      <c r="HS30" s="352"/>
      <c r="HT30" s="956"/>
      <c r="HU30" s="956"/>
      <c r="HV30" s="862"/>
      <c r="HW30" s="864"/>
      <c r="HX30" s="863"/>
      <c r="HY30" s="865"/>
      <c r="HZ30" s="866"/>
      <c r="IA30" s="866"/>
      <c r="IB30" s="867"/>
      <c r="IC30" s="377">
        <f>'別表_個別勤務状況（1～20）'!$A$30</f>
        <v>16</v>
      </c>
      <c r="ID30" s="378" t="str">
        <f>'別表_個別勤務状況（1～20）'!$B$30</f>
        <v>木</v>
      </c>
      <c r="IE30" s="797"/>
      <c r="IF30" s="797"/>
      <c r="IG30" s="797"/>
      <c r="IH30" s="797"/>
      <c r="II30" s="797"/>
      <c r="IJ30" s="797"/>
      <c r="IK30" s="797"/>
      <c r="IL30" s="797"/>
      <c r="IM30" s="856" t="str">
        <f>IFERROR(IF(OR(ID30="日",ID30="祝",ID30=0,IE30=""),"　",MAX(IF(AND(IE30&lt;=IM14,IG30&gt;IN14),IN14-IM14,IF(AND(IE30&gt;IM14,IG30&lt;=IN14),IG30-IE30,IF(AND(IE30&lt;=IM14,IG30&lt;=IN14),IG30-IM14,IF(AND(IE30&gt;IM14,IG30&gt;IN14),IN14-IE30,0)))),0)),0)</f>
        <v>　</v>
      </c>
      <c r="IN30" s="857"/>
      <c r="IO30" s="858"/>
      <c r="IP30" s="856" t="str">
        <f>IFERROR(IF(OR(ID30="日",ID30="祝",ID30=0,II30=""),"　",MAX(IF(AND(II30&gt;IS14,IK30&gt;IQ14),0,IF(AND(II30&lt;=IS14,II30&gt;IP14,IK30&gt;IQ14),IS14-II30,IF(AND(II30&lt;=IS14,II30&lt;=IP14,IK30&gt;IQ14),IS14-IP14,IF(AND(II30&gt;IP14,IK30&lt;=IQ14),IK30-II30,IF(AND(II30&lt;=IP14,IK30&lt;=IQ14),IK30-IP14,0))))),0)),0)</f>
        <v>　</v>
      </c>
      <c r="IQ30" s="857"/>
      <c r="IR30" s="858"/>
      <c r="IS30" s="856" t="str">
        <f>IFERROR(IF(OR(ID30="日",ID30="祝",ID30=0,II30=0),"　",MAX(IF(AND(II30&lt;=IS14,IK30&gt;IT14),IT14-IS14,IF(IK30&lt;=IT14,0,IF(AND(II30&gt;IS14,IK30&gt;IT14),IT14-II30,0))),0)),0)</f>
        <v>　</v>
      </c>
      <c r="IT30" s="857"/>
      <c r="IU30" s="858"/>
      <c r="IV30" s="856" t="str">
        <f>IFERROR(IF(OR(ID30="日",ID30="祝",ID30=0,II30=0),"　",MAX(IF(II30&gt;IV14,IK30-II30,IF(II30&lt;=IV14,IK30-IV14,0)),0)),0)</f>
        <v>　</v>
      </c>
      <c r="IW30" s="857"/>
      <c r="IX30" s="858"/>
      <c r="IY30" s="972" t="str">
        <f>IFERROR(IF(OR(ID30="日",ID30="祝",ID30=0,IE30=""),"　",MAX(IF(AND(IE30&lt;=IY14,IG30&gt;IZ14),IZ14-IY14,IF(AND(IE30&gt;IY14,IG30&lt;=IZ14),IG30-IE30,IF(AND(IE30&lt;=IY14,IG30&lt;=IZ14),IG30-IY14,IF(AND(IE30&gt;IY14,IG30&gt;IZ14),IZ14-IE30,0)))),0)),0)</f>
        <v>　</v>
      </c>
      <c r="IZ30" s="973"/>
      <c r="JA30" s="973"/>
      <c r="JB30" s="972" t="str">
        <f>IFERROR(IF(OR(ID30="日",ID30="祝",ID30=0,II30=0),"　",MAX(IF(AND(II30&gt;JE14,IK30&gt;JC14),0,IF(AND(II30&lt;=JE14,II30&gt;JB14,IK30&gt;JC14),JE14-II30,IF(AND(II30&lt;=JE14,II30&lt;=JB14,IK30&gt;JC14),JE14-JB14,IF(AND(II30&gt;JB14,IK30&lt;=JC14),IK30-II30,IF(AND(II30&lt;=JB14,IK30&lt;=JC14),IK30-JB14,0))))),0)),0)</f>
        <v>　</v>
      </c>
      <c r="JC30" s="972"/>
      <c r="JD30" s="972"/>
      <c r="JE30" s="972" t="str">
        <f>IFERROR(IF(OR(ID30="日",ID30="祝",ID30=0,II30=0),"　",MAX(IF(AND(II30&lt;=JE14,IK30&gt;JF14),JF14-JE14,IF(IK30&lt;=JF14,0,IF(AND(II30&gt;JE14,IK30&gt;JF14),JF14-II30,0))),0)),0)</f>
        <v>　</v>
      </c>
      <c r="JF30" s="973"/>
      <c r="JG30" s="973"/>
      <c r="JH30" s="972" t="str">
        <f t="shared" si="4"/>
        <v>　</v>
      </c>
      <c r="JI30" s="973"/>
      <c r="JJ30" s="973"/>
      <c r="JK30" s="954" t="str">
        <f>IF(JN30="×",TIME(0,0,0),IF(JX4="非常勤",IM30,IY30))</f>
        <v>　</v>
      </c>
      <c r="JL30" s="885"/>
      <c r="JM30" s="885"/>
      <c r="JN30" s="352"/>
      <c r="JO30" s="954" t="str">
        <f>IF(JR30="×",TIME(0,0,0),IF(JX4="非常勤",IP30,JB30))</f>
        <v>　</v>
      </c>
      <c r="JP30" s="885"/>
      <c r="JQ30" s="885"/>
      <c r="JR30" s="352"/>
      <c r="JS30" s="954" t="str">
        <f>IF(JV30="×",TIME(0,0,0),IF(JX4="非常勤",IS30,JE30))</f>
        <v>　</v>
      </c>
      <c r="JT30" s="885"/>
      <c r="JU30" s="885"/>
      <c r="JV30" s="352"/>
      <c r="JW30" s="954" t="str">
        <f>IF(JZ30="×",TIME(0,0,0),IF(JX4="非常勤",IV30,JH30))</f>
        <v>　</v>
      </c>
      <c r="JX30" s="885"/>
      <c r="JY30" s="955"/>
      <c r="JZ30" s="352"/>
      <c r="KA30" s="956"/>
      <c r="KB30" s="956"/>
      <c r="KC30" s="862"/>
      <c r="KD30" s="864"/>
      <c r="KE30" s="863"/>
      <c r="KF30" s="865"/>
      <c r="KG30" s="866"/>
      <c r="KH30" s="866"/>
      <c r="KI30" s="867"/>
      <c r="KJ30" s="377">
        <f>'[3]別表_個別勤務状況（1～20）'!$A$30</f>
        <v>16</v>
      </c>
      <c r="KK30" s="378" t="str">
        <f>'[3]別表_個別勤務状況（1～20）'!$B$30</f>
        <v>火</v>
      </c>
      <c r="KL30" s="854"/>
      <c r="KM30" s="855"/>
      <c r="KN30" s="854"/>
      <c r="KO30" s="855"/>
      <c r="KP30" s="854"/>
      <c r="KQ30" s="855"/>
      <c r="KR30" s="854"/>
      <c r="KS30" s="855"/>
      <c r="KT30" s="856" t="str">
        <f>IFERROR(IF(OR(KK30="日",KK30="祝",KK30=0,KL30=""),"　",MAX(IF(AND(KL30&lt;=KT14,KN30&gt;KU14),KU14-KT14,IF(AND(KL30&gt;KT14,KN30&lt;=KU14),KN30-KL30,IF(AND(KL30&lt;=KT14,KN30&lt;=KU14),KN30-KT14,IF(AND(KL30&gt;KT14,KN30&gt;KU14),KU14-KL30,0)))),0)),0)</f>
        <v>　</v>
      </c>
      <c r="KU30" s="857"/>
      <c r="KV30" s="858"/>
      <c r="KW30" s="856" t="str">
        <f>IFERROR(IF(OR(KK30="日",KK30="祝",KK30=0,KP30=""),"　",MAX(IF(AND(KP30&gt;KZ14,KR30&gt;KX14),0,IF(AND(KP30&lt;=KZ14,KP30&gt;KW14,KR30&gt;KX14),KZ14-KP30,IF(AND(KP30&lt;=KZ14,KP30&lt;=KW14,KR30&gt;KX14),KZ14-KW14,IF(AND(KP30&gt;KW14,KR30&lt;=KX14),KR30-KP30,IF(AND(KP30&lt;=KW14,KR30&lt;=KX14),KR30-KW14,0))))),0)),0)</f>
        <v>　</v>
      </c>
      <c r="KX30" s="857"/>
      <c r="KY30" s="858"/>
      <c r="KZ30" s="856" t="str">
        <f>IFERROR(IF(OR(KK30="日",KK30="祝",KK30=0,KP30=0),"　",MAX(IF(AND(KP30&lt;=KZ14,KR30&gt;LA14),LA14-KZ14,IF(KR30&lt;=LA14,0,IF(AND(KP30&gt;KZ14,KR30&gt;LA14),LA14-KP30,0))),0)),0)</f>
        <v>　</v>
      </c>
      <c r="LA30" s="857"/>
      <c r="LB30" s="858"/>
      <c r="LC30" s="856" t="str">
        <f>IFERROR(IF(OR(KK30="日",KK30="祝",KK30=0,KP30=0),"　",MAX(IF(KP30&gt;LC14,KR30-KP30,IF(KP30&lt;=LC14,KR30-LC14,0)),0)),0)</f>
        <v>　</v>
      </c>
      <c r="LD30" s="857"/>
      <c r="LE30" s="858"/>
      <c r="LF30" s="962" t="str">
        <f>IFERROR(IF(OR(KK30="日",KK30="祝",KK30=0,KL30=""),"　",MAX(IF(AND(KL30&lt;=LF14,KN30&gt;LG14),LG14-LF14,IF(AND(KL30&gt;LF14,KN30&lt;=LG14),KN30-KL30,IF(AND(KL30&lt;=LF14,KN30&lt;=LG14),KN30-LF14,IF(AND(KL30&gt;LF14,KN30&gt;LG14),LG14-KL30,0)))),0)),0)</f>
        <v>　</v>
      </c>
      <c r="LG30" s="963"/>
      <c r="LH30" s="964"/>
      <c r="LI30" s="962" t="str">
        <f>IFERROR(IF(OR(KK30="日",KK30="祝",KK30=0,KP30=0),"　",MAX(IF(AND(KP30&gt;LL14,KR30&gt;LJ14),0,IF(AND(KP30&lt;=LL14,KP30&gt;LI14,KR30&gt;LJ14),LL14-KP30,IF(AND(KP30&lt;=LL14,KP30&lt;=LI14,KR30&gt;LJ14),LL14-LI14,IF(AND(KP30&gt;LI14,KR30&lt;=LJ14),KR30-KP30,IF(AND(KP30&lt;=LI14,KR30&lt;=LJ14),KR30-LI14,0))))),0)),0)</f>
        <v>　</v>
      </c>
      <c r="LJ30" s="963"/>
      <c r="LK30" s="964"/>
      <c r="LL30" s="962" t="str">
        <f>IFERROR(IF(OR(KK30="日",KK30="祝",KK30=0,KP30=0),"　",MAX(IF(AND(KP30&lt;=LL14,KR30&gt;LM14),LM14-LL14,IF(KR30&lt;=LM14,0,IF(AND(KP30&gt;LL14,KR30&gt;LM14),LM14-KP30,0))),0)),0)</f>
        <v>　</v>
      </c>
      <c r="LM30" s="963"/>
      <c r="LN30" s="964"/>
      <c r="LO30" s="962" t="str">
        <f t="shared" si="5"/>
        <v>　</v>
      </c>
      <c r="LP30" s="963"/>
      <c r="LQ30" s="964"/>
      <c r="LR30" s="859" t="str">
        <f>IF(LU30="×",TIME(0,0,0),IF(ME4="非常勤",KT30,LF30))</f>
        <v>　</v>
      </c>
      <c r="LS30" s="860"/>
      <c r="LT30" s="861"/>
      <c r="LU30" s="352"/>
      <c r="LV30" s="859" t="str">
        <f>IF(LY30="×",TIME(0,0,0),IF(ME4="非常勤",KW30,LI30))</f>
        <v>　</v>
      </c>
      <c r="LW30" s="860"/>
      <c r="LX30" s="861"/>
      <c r="LY30" s="352"/>
      <c r="LZ30" s="859" t="str">
        <f>IF(MC30="×",TIME(0,0,0),IF(ME4="非常勤",KZ30,LL30))</f>
        <v>　</v>
      </c>
      <c r="MA30" s="860"/>
      <c r="MB30" s="861"/>
      <c r="MC30" s="352"/>
      <c r="MD30" s="859" t="str">
        <f>IF(MG30="×",TIME(0,0,0),IF(ME4="非常勤",LC30,LO30))</f>
        <v>　</v>
      </c>
      <c r="ME30" s="860"/>
      <c r="MF30" s="861"/>
      <c r="MG30" s="352"/>
      <c r="MH30" s="956"/>
      <c r="MI30" s="956"/>
      <c r="MJ30" s="862"/>
      <c r="MK30" s="864"/>
      <c r="ML30" s="863"/>
      <c r="MM30" s="865"/>
      <c r="MN30" s="866"/>
      <c r="MO30" s="866"/>
      <c r="MP30" s="867"/>
      <c r="MQ30" s="377">
        <f>'[3]別表_個別勤務状況（1～20）'!$A$30</f>
        <v>16</v>
      </c>
      <c r="MR30" s="378" t="str">
        <f>'[3]別表_個別勤務状況（1～20）'!$B$30</f>
        <v>火</v>
      </c>
      <c r="MS30" s="854"/>
      <c r="MT30" s="855"/>
      <c r="MU30" s="854"/>
      <c r="MV30" s="855"/>
      <c r="MW30" s="854"/>
      <c r="MX30" s="855"/>
      <c r="MY30" s="854"/>
      <c r="MZ30" s="855"/>
      <c r="NA30" s="856" t="str">
        <f>IFERROR(IF(OR(MR30="日",MR30="祝",MR30=0,MS30=""),"　",MAX(IF(AND(MS30&lt;=NA14,MU30&gt;NB14),NB14-NA14,IF(AND(MS30&gt;NA14,MU30&lt;=NB14),MU30-MS30,IF(AND(MS30&lt;=NA14,MU30&lt;=NB14),MU30-NA14,IF(AND(MS30&gt;NA14,MU30&gt;NB14),NB14-MS30,0)))),0)),0)</f>
        <v>　</v>
      </c>
      <c r="NB30" s="857"/>
      <c r="NC30" s="858"/>
      <c r="ND30" s="856" t="str">
        <f>IFERROR(IF(OR(MR30="日",MR30="祝",MR30=0,MW30=""),"　",MAX(IF(AND(MW30&gt;NG14,MY30&gt;NE14),0,IF(AND(MW30&lt;=NG14,MW30&gt;ND14,MY30&gt;NE14),NG14-MW30,IF(AND(MW30&lt;=NG14,MW30&lt;=ND14,MY30&gt;NE14),NG14-ND14,IF(AND(MW30&gt;ND14,MY30&lt;=NE14),MY30-MW30,IF(AND(MW30&lt;=ND14,MY30&lt;=NE14),MY30-ND14,0))))),0)),0)</f>
        <v>　</v>
      </c>
      <c r="NE30" s="857"/>
      <c r="NF30" s="858"/>
      <c r="NG30" s="856" t="str">
        <f>IFERROR(IF(OR(MR30="日",MR30="祝",MR30=0,MW30=0),"　",MAX(IF(AND(MW30&lt;=NG14,MY30&gt;NH14),NH14-NG14,IF(MY30&lt;=NH14,0,IF(AND(MW30&gt;NG14,MY30&gt;NH14),NH14-MW30,0))),0)),0)</f>
        <v>　</v>
      </c>
      <c r="NH30" s="857"/>
      <c r="NI30" s="858"/>
      <c r="NJ30" s="856" t="str">
        <f>IFERROR(IF(OR(MR30="日",MR30="祝",MR30=0,MW30=0),"　",MAX(IF(MW30&gt;NJ14,MY30-MW30,IF(MW30&lt;=NJ14,MY30-NJ14,0)),0)),0)</f>
        <v>　</v>
      </c>
      <c r="NK30" s="857"/>
      <c r="NL30" s="858"/>
      <c r="NM30" s="962" t="str">
        <f>IFERROR(IF(OR(MR30="日",MR30="祝",MR30=0,MS30=""),"　",MAX(IF(AND(MS30&lt;=NM14,MU30&gt;NN14),NN14-NM14,IF(AND(MS30&gt;NM14,MU30&lt;=NN14),MU30-MS30,IF(AND(MS30&lt;=NM14,MU30&lt;=NN14),MU30-NM14,IF(AND(MS30&gt;NM14,MU30&gt;NN14),NN14-MS30,0)))),0)),0)</f>
        <v>　</v>
      </c>
      <c r="NN30" s="963"/>
      <c r="NO30" s="964"/>
      <c r="NP30" s="962" t="str">
        <f>IFERROR(IF(OR(MR30="日",MR30="祝",MR30=0,MW30=0),"　",MAX(IF(AND(MW30&gt;NS14,MY30&gt;NQ14),0,IF(AND(MW30&lt;=NS14,MW30&gt;NP14,MY30&gt;NQ14),NS14-MW30,IF(AND(MW30&lt;=NS14,MW30&lt;=NP14,MY30&gt;NQ14),NS14-NP14,IF(AND(MW30&gt;NP14,MY30&lt;=NQ14),MY30-MW30,IF(AND(MW30&lt;=NP14,MY30&lt;=NQ14),MY30-NP14,0))))),0)),0)</f>
        <v>　</v>
      </c>
      <c r="NQ30" s="963"/>
      <c r="NR30" s="964"/>
      <c r="NS30" s="962" t="str">
        <f>IFERROR(IF(OR(MR30="日",MR30="祝",MR30=0,MW30=0),"　",MAX(IF(AND(MW30&lt;=NS14,MY30&gt;NT14),NT14-NS14,IF(MY30&lt;=NT14,0,IF(AND(MW30&gt;NS14,MY30&gt;NT14),NT14-MW30,0))),0)),0)</f>
        <v>　</v>
      </c>
      <c r="NT30" s="963"/>
      <c r="NU30" s="964"/>
      <c r="NV30" s="962" t="str">
        <f t="shared" si="6"/>
        <v>　</v>
      </c>
      <c r="NW30" s="963"/>
      <c r="NX30" s="964"/>
      <c r="NY30" s="859" t="str">
        <f>IF(OB30="×",TIME(0,0,0),IF(OL4="非常勤",NA30,NM30))</f>
        <v>　</v>
      </c>
      <c r="NZ30" s="860"/>
      <c r="OA30" s="861"/>
      <c r="OB30" s="352"/>
      <c r="OC30" s="859" t="str">
        <f>IF(OF30="×",TIME(0,0,0),IF(OL4="非常勤",ND30,NP30))</f>
        <v>　</v>
      </c>
      <c r="OD30" s="860"/>
      <c r="OE30" s="861"/>
      <c r="OF30" s="352"/>
      <c r="OG30" s="859" t="str">
        <f>IF(OJ30="×",TIME(0,0,0),IF(OL4="非常勤",NG30,NS30))</f>
        <v>　</v>
      </c>
      <c r="OH30" s="860"/>
      <c r="OI30" s="861"/>
      <c r="OJ30" s="352"/>
      <c r="OK30" s="859" t="str">
        <f>IF(ON30="×",TIME(0,0,0),IF(OL4="非常勤",NJ30,NV30))</f>
        <v>　</v>
      </c>
      <c r="OL30" s="860"/>
      <c r="OM30" s="861"/>
      <c r="ON30" s="352"/>
      <c r="OO30" s="956"/>
      <c r="OP30" s="956"/>
      <c r="OQ30" s="862"/>
      <c r="OR30" s="864"/>
      <c r="OS30" s="863"/>
      <c r="OT30" s="865"/>
      <c r="OU30" s="866"/>
      <c r="OV30" s="866"/>
      <c r="OW30" s="867"/>
      <c r="OX30" s="377">
        <f>'[3]別表_個別勤務状況（1～20）'!$A$30</f>
        <v>16</v>
      </c>
      <c r="OY30" s="378" t="str">
        <f>'[3]別表_個別勤務状況（1～20）'!$B$30</f>
        <v>火</v>
      </c>
      <c r="OZ30" s="854"/>
      <c r="PA30" s="855"/>
      <c r="PB30" s="854"/>
      <c r="PC30" s="855"/>
      <c r="PD30" s="854"/>
      <c r="PE30" s="855"/>
      <c r="PF30" s="854"/>
      <c r="PG30" s="855"/>
      <c r="PH30" s="856" t="str">
        <f>IFERROR(IF(OR(OY30="日",OY30="祝",OY30=0,OZ30=""),"　",MAX(IF(AND(OZ30&lt;=PH14,PB30&gt;PI14),PI14-PH14,IF(AND(OZ30&gt;PH14,PB30&lt;=PI14),PB30-OZ30,IF(AND(OZ30&lt;=PH14,PB30&lt;=PI14),PB30-PH14,IF(AND(OZ30&gt;PH14,PB30&gt;PI14),PI14-OZ30,0)))),0)),0)</f>
        <v>　</v>
      </c>
      <c r="PI30" s="857"/>
      <c r="PJ30" s="858"/>
      <c r="PK30" s="856" t="str">
        <f>IFERROR(IF(OR(OY30="日",OY30="祝",OY30=0,PD30=""),"　",MAX(IF(AND(PD30&gt;PN14,PF30&gt;PL14),0,IF(AND(PD30&lt;=PN14,PD30&gt;PK14,PF30&gt;PL14),PN14-PD30,IF(AND(PD30&lt;=PN14,PD30&lt;=PK14,PF30&gt;PL14),PN14-PK14,IF(AND(PD30&gt;PK14,PF30&lt;=PL14),PF30-PD30,IF(AND(PD30&lt;=PK14,PF30&lt;=PL14),PF30-PK14,0))))),0)),0)</f>
        <v>　</v>
      </c>
      <c r="PL30" s="857"/>
      <c r="PM30" s="858"/>
      <c r="PN30" s="856" t="str">
        <f>IFERROR(IF(OR(OY30="日",OY30="祝",OY30=0,PD30=0),"　",MAX(IF(AND(PD30&lt;=PN14,PF30&gt;PO14),PO14-PN14,IF(PF30&lt;=PO14,0,IF(AND(PD30&gt;PN14,PF30&gt;PO14),PO14-PD30,0))),0)),0)</f>
        <v>　</v>
      </c>
      <c r="PO30" s="857"/>
      <c r="PP30" s="858"/>
      <c r="PQ30" s="856" t="str">
        <f>IFERROR(IF(OR(OY30="日",OY30="祝",OY30=0,PD30=0),"　",MAX(IF(PD30&gt;PQ14,PF30-PD30,IF(PD30&lt;=PQ14,PF30-PQ14,0)),0)),0)</f>
        <v>　</v>
      </c>
      <c r="PR30" s="857"/>
      <c r="PS30" s="858"/>
      <c r="PT30" s="962" t="str">
        <f>IFERROR(IF(OR(OY30="日",OY30="祝",OY30=0,OZ30=""),"　",MAX(IF(AND(OZ30&lt;=PT14,PB30&gt;PU14),PU14-PT14,IF(AND(OZ30&gt;PT14,PB30&lt;=PU14),PB30-OZ30,IF(AND(OZ30&lt;=PT14,PB30&lt;=PU14),PB30-PT14,IF(AND(OZ30&gt;PT14,PB30&gt;PU14),PU14-OZ30,0)))),0)),0)</f>
        <v>　</v>
      </c>
      <c r="PU30" s="963"/>
      <c r="PV30" s="964"/>
      <c r="PW30" s="962" t="str">
        <f>IFERROR(IF(OR(OY30="日",OY30="祝",OY30=0,PD30=0),"　",MAX(IF(AND(PD30&gt;PZ14,PF30&gt;PX14),0,IF(AND(PD30&lt;=PZ14,PD30&gt;PW14,PF30&gt;PX14),PZ14-PD30,IF(AND(PD30&lt;=PZ14,PD30&lt;=PW14,PF30&gt;PX14),PZ14-PW14,IF(AND(PD30&gt;PW14,PF30&lt;=PX14),PF30-PD30,IF(AND(PD30&lt;=PW14,PF30&lt;=PX14),PF30-PW14,0))))),0)),0)</f>
        <v>　</v>
      </c>
      <c r="PX30" s="963"/>
      <c r="PY30" s="964"/>
      <c r="PZ30" s="962" t="str">
        <f>IFERROR(IF(OR(OY30="日",OY30="祝",OY30=0,PD30=0),"　",MAX(IF(AND(PD30&lt;=PZ14,PF30&gt;QA14),QA14-PZ14,IF(PF30&lt;=QA14,0,IF(AND(PD30&gt;PZ14,PF30&gt;QA14),QA14-PD30,0))),0)),0)</f>
        <v>　</v>
      </c>
      <c r="QA30" s="963"/>
      <c r="QB30" s="964"/>
      <c r="QC30" s="962" t="str">
        <f t="shared" si="7"/>
        <v>　</v>
      </c>
      <c r="QD30" s="963"/>
      <c r="QE30" s="964"/>
      <c r="QF30" s="859" t="str">
        <f>IF(QI30="×",TIME(0,0,0),IF(QS4="非常勤",PH30,PT30))</f>
        <v>　</v>
      </c>
      <c r="QG30" s="860"/>
      <c r="QH30" s="861"/>
      <c r="QI30" s="352"/>
      <c r="QJ30" s="859" t="str">
        <f>IF(QM30="×",TIME(0,0,0),IF(QS4="非常勤",PK30,PW30))</f>
        <v>　</v>
      </c>
      <c r="QK30" s="860"/>
      <c r="QL30" s="861"/>
      <c r="QM30" s="352"/>
      <c r="QN30" s="859" t="str">
        <f>IF(QQ30="×",TIME(0,0,0),IF(QS4="非常勤",PN30,PZ30))</f>
        <v>　</v>
      </c>
      <c r="QO30" s="860"/>
      <c r="QP30" s="861"/>
      <c r="QQ30" s="352"/>
      <c r="QR30" s="859" t="str">
        <f>IF(QU30="×",TIME(0,0,0),IF(QS4="非常勤",PQ30,QC30))</f>
        <v>　</v>
      </c>
      <c r="QS30" s="860"/>
      <c r="QT30" s="861"/>
      <c r="QU30" s="352"/>
      <c r="QV30" s="956"/>
      <c r="QW30" s="956"/>
      <c r="QX30" s="862"/>
      <c r="QY30" s="864"/>
      <c r="QZ30" s="863"/>
      <c r="RA30" s="865"/>
      <c r="RB30" s="866"/>
      <c r="RC30" s="866"/>
      <c r="RD30" s="867"/>
      <c r="RE30" s="377">
        <f>'[3]別表_個別勤務状況（1～20）'!$A$30</f>
        <v>16</v>
      </c>
      <c r="RF30" s="378" t="str">
        <f>'[3]別表_個別勤務状況（1～20）'!$B$30</f>
        <v>火</v>
      </c>
      <c r="RG30" s="854"/>
      <c r="RH30" s="855"/>
      <c r="RI30" s="854"/>
      <c r="RJ30" s="855"/>
      <c r="RK30" s="854"/>
      <c r="RL30" s="855"/>
      <c r="RM30" s="854"/>
      <c r="RN30" s="855"/>
      <c r="RO30" s="856" t="str">
        <f>IFERROR(IF(OR(RF30="日",RF30="祝",RF30=0,RG30=""),"　",MAX(IF(AND(RG30&lt;=RO14,RI30&gt;RP14),RP14-RO14,IF(AND(RG30&gt;RO14,RI30&lt;=RP14),RI30-RG30,IF(AND(RG30&lt;=RO14,RI30&lt;=RP14),RI30-RO14,IF(AND(RG30&gt;RO14,RI30&gt;RP14),RP14-RG30,0)))),0)),0)</f>
        <v>　</v>
      </c>
      <c r="RP30" s="857"/>
      <c r="RQ30" s="858"/>
      <c r="RR30" s="856" t="str">
        <f>IFERROR(IF(OR(RF30="日",RF30="祝",RF30=0,RK30=""),"　",MAX(IF(AND(RK30&gt;RU14,RM30&gt;RS14),0,IF(AND(RK30&lt;=RU14,RK30&gt;RR14,RM30&gt;RS14),RU14-RK30,IF(AND(RK30&lt;=RU14,RK30&lt;=RR14,RM30&gt;RS14),RU14-RR14,IF(AND(RK30&gt;RR14,RM30&lt;=RS14),RM30-RK30,IF(AND(RK30&lt;=RR14,RM30&lt;=RS14),RM30-RR14,0))))),0)),0)</f>
        <v>　</v>
      </c>
      <c r="RS30" s="857"/>
      <c r="RT30" s="858"/>
      <c r="RU30" s="856" t="str">
        <f>IFERROR(IF(OR(RF30="日",RF30="祝",RF30=0,RK30=0),"　",MAX(IF(AND(RK30&lt;=RU14,RM30&gt;RV14),RV14-RU14,IF(RM30&lt;=RV14,0,IF(AND(RK30&gt;RU14,RM30&gt;RV14),RV14-RK30,0))),0)),0)</f>
        <v>　</v>
      </c>
      <c r="RV30" s="857"/>
      <c r="RW30" s="858"/>
      <c r="RX30" s="856" t="str">
        <f>IFERROR(IF(OR(RF30="日",RF30="祝",RF30=0,RK30=0),"　",MAX(IF(RK30&gt;RX14,RM30-RK30,IF(RK30&lt;=RX14,RM30-RX14,0)),0)),0)</f>
        <v>　</v>
      </c>
      <c r="RY30" s="857"/>
      <c r="RZ30" s="858"/>
      <c r="SA30" s="962" t="str">
        <f>IFERROR(IF(OR(RF30="日",RF30="祝",RF30=0,RG30=""),"　",MAX(IF(AND(RG30&lt;=SA14,RI30&gt;SB14),SB14-SA14,IF(AND(RG30&gt;SA14,RI30&lt;=SB14),RI30-RG30,IF(AND(RG30&lt;=SA14,RI30&lt;=SB14),RI30-SA14,IF(AND(RG30&gt;SA14,RI30&gt;SB14),SB14-RG30,0)))),0)),0)</f>
        <v>　</v>
      </c>
      <c r="SB30" s="963"/>
      <c r="SC30" s="964"/>
      <c r="SD30" s="962" t="str">
        <f>IFERROR(IF(OR(RF30="日",RF30="祝",RF30=0,RK30=0),"　",MAX(IF(AND(RK30&gt;SG14,RM30&gt;SE14),0,IF(AND(RK30&lt;=SG14,RK30&gt;SD14,RM30&gt;SE14),SG14-RK30,IF(AND(RK30&lt;=SG14,RK30&lt;=SD14,RM30&gt;SE14),SG14-SD14,IF(AND(RK30&gt;SD14,RM30&lt;=SE14),RM30-RK30,IF(AND(RK30&lt;=SD14,RM30&lt;=SE14),RM30-SD14,0))))),0)),0)</f>
        <v>　</v>
      </c>
      <c r="SE30" s="963"/>
      <c r="SF30" s="964"/>
      <c r="SG30" s="962" t="str">
        <f>IFERROR(IF(OR(RF30="日",RF30="祝",RF30=0,RK30=0),"　",MAX(IF(AND(RK30&lt;=SG14,RM30&gt;SH14),SH14-SG14,IF(RM30&lt;=SH14,0,IF(AND(RK30&gt;SG14,RM30&gt;SH14),SH14-RK30,0))),0)),0)</f>
        <v>　</v>
      </c>
      <c r="SH30" s="963"/>
      <c r="SI30" s="964"/>
      <c r="SJ30" s="962" t="str">
        <f t="shared" si="8"/>
        <v>　</v>
      </c>
      <c r="SK30" s="963"/>
      <c r="SL30" s="964"/>
      <c r="SM30" s="859" t="str">
        <f>IF(SP30="×",TIME(0,0,0),IF(SZ4="非常勤",RO30,SA30))</f>
        <v>　</v>
      </c>
      <c r="SN30" s="860"/>
      <c r="SO30" s="861"/>
      <c r="SP30" s="352"/>
      <c r="SQ30" s="859" t="str">
        <f>IF(ST30="×",TIME(0,0,0),IF(SZ4="非常勤",RR30,SD30))</f>
        <v>　</v>
      </c>
      <c r="SR30" s="860"/>
      <c r="SS30" s="861"/>
      <c r="ST30" s="352"/>
      <c r="SU30" s="859" t="str">
        <f>IF(SX30="×",TIME(0,0,0),IF(SZ4="非常勤",RU30,SG30))</f>
        <v>　</v>
      </c>
      <c r="SV30" s="860"/>
      <c r="SW30" s="861"/>
      <c r="SX30" s="352"/>
      <c r="SY30" s="859" t="str">
        <f>IF(TB30="×",TIME(0,0,0),IF(SZ4="非常勤",RX30,SJ30))</f>
        <v>　</v>
      </c>
      <c r="SZ30" s="860"/>
      <c r="TA30" s="861"/>
      <c r="TB30" s="352"/>
      <c r="TC30" s="956"/>
      <c r="TD30" s="956"/>
      <c r="TE30" s="862"/>
      <c r="TF30" s="864"/>
      <c r="TG30" s="863"/>
      <c r="TH30" s="865"/>
      <c r="TI30" s="866"/>
      <c r="TJ30" s="866"/>
      <c r="TK30" s="867"/>
      <c r="TL30" s="377">
        <f>'[3]別表_個別勤務状況（1～20）'!$A$30</f>
        <v>16</v>
      </c>
      <c r="TM30" s="378" t="str">
        <f>'[3]別表_個別勤務状況（1～20）'!$B$30</f>
        <v>火</v>
      </c>
      <c r="TN30" s="854"/>
      <c r="TO30" s="855"/>
      <c r="TP30" s="854"/>
      <c r="TQ30" s="855"/>
      <c r="TR30" s="854"/>
      <c r="TS30" s="855"/>
      <c r="TT30" s="854"/>
      <c r="TU30" s="855"/>
      <c r="TV30" s="856" t="str">
        <f>IFERROR(IF(OR(TM30="日",TM30="祝",TM30=0,TN30=""),"　",MAX(IF(AND(TN30&lt;=TV14,TP30&gt;TW14),TW14-TV14,IF(AND(TN30&gt;TV14,TP30&lt;=TW14),TP30-TN30,IF(AND(TN30&lt;=TV14,TP30&lt;=TW14),TP30-TV14,IF(AND(TN30&gt;TV14,TP30&gt;TW14),TW14-TN30,0)))),0)),0)</f>
        <v>　</v>
      </c>
      <c r="TW30" s="857"/>
      <c r="TX30" s="858"/>
      <c r="TY30" s="856" t="str">
        <f>IFERROR(IF(OR(TM30="日",TM30="祝",TM30=0,TR30=""),"　",MAX(IF(AND(TR30&gt;UB14,TT30&gt;TZ14),0,IF(AND(TR30&lt;=UB14,TR30&gt;TY14,TT30&gt;TZ14),UB14-TR30,IF(AND(TR30&lt;=UB14,TR30&lt;=TY14,TT30&gt;TZ14),UB14-TY14,IF(AND(TR30&gt;TY14,TT30&lt;=TZ14),TT30-TR30,IF(AND(TR30&lt;=TY14,TT30&lt;=TZ14),TT30-TY14,0))))),0)),0)</f>
        <v>　</v>
      </c>
      <c r="TZ30" s="857"/>
      <c r="UA30" s="858"/>
      <c r="UB30" s="856" t="str">
        <f>IFERROR(IF(OR(TM30="日",TM30="祝",TM30=0,TR30=0),"　",MAX(IF(AND(TR30&lt;=UB14,TT30&gt;UC14),UC14-UB14,IF(TT30&lt;=UC14,0,IF(AND(TR30&gt;UB14,TT30&gt;UC14),UC14-TR30,0))),0)),0)</f>
        <v>　</v>
      </c>
      <c r="UC30" s="857"/>
      <c r="UD30" s="858"/>
      <c r="UE30" s="856" t="str">
        <f>IFERROR(IF(OR(TM30="日",TM30="祝",TM30=0,TR30=0),"　",MAX(IF(TR30&gt;UE14,TT30-TR30,IF(TR30&lt;=UE14,TT30-UE14,0)),0)),0)</f>
        <v>　</v>
      </c>
      <c r="UF30" s="857"/>
      <c r="UG30" s="858"/>
      <c r="UH30" s="962" t="str">
        <f>IFERROR(IF(OR(TM30="日",TM30="祝",TM30=0,TN30=""),"　",MAX(IF(AND(TN30&lt;=UH14,TP30&gt;UI14),UI14-UH14,IF(AND(TN30&gt;UH14,TP30&lt;=UI14),TP30-TN30,IF(AND(TN30&lt;=UH14,TP30&lt;=UI14),TP30-UH14,IF(AND(TN30&gt;UH14,TP30&gt;UI14),UI14-TN30,0)))),0)),0)</f>
        <v>　</v>
      </c>
      <c r="UI30" s="963"/>
      <c r="UJ30" s="964"/>
      <c r="UK30" s="962" t="str">
        <f>IFERROR(IF(OR(TM30="日",TM30="祝",TM30=0,TR30=0),"　",MAX(IF(AND(TR30&gt;UN14,TT30&gt;UL14),0,IF(AND(TR30&lt;=UN14,TR30&gt;UK14,TT30&gt;UL14),UN14-TR30,IF(AND(TR30&lt;=UN14,TR30&lt;=UK14,TT30&gt;UL14),UN14-UK14,IF(AND(TR30&gt;UK14,TT30&lt;=UL14),TT30-TR30,IF(AND(TR30&lt;=UK14,TT30&lt;=UL14),TT30-UK14,0))))),0)),0)</f>
        <v>　</v>
      </c>
      <c r="UL30" s="963"/>
      <c r="UM30" s="964"/>
      <c r="UN30" s="962" t="str">
        <f>IFERROR(IF(OR(TM30="日",TM30="祝",TM30=0,TR30=0),"　",MAX(IF(AND(TR30&lt;=UN14,TT30&gt;UO14),UO14-UN14,IF(TT30&lt;=UO14,0,IF(AND(TR30&gt;UN14,TT30&gt;UO14),UO14-TR30,0))),0)),0)</f>
        <v>　</v>
      </c>
      <c r="UO30" s="963"/>
      <c r="UP30" s="964"/>
      <c r="UQ30" s="962" t="str">
        <f t="shared" si="9"/>
        <v>　</v>
      </c>
      <c r="UR30" s="963"/>
      <c r="US30" s="964"/>
      <c r="UT30" s="859" t="str">
        <f>IF(UW30="×",TIME(0,0,0),IF(VG4="非常勤",TV30,UH30))</f>
        <v>　</v>
      </c>
      <c r="UU30" s="860"/>
      <c r="UV30" s="861"/>
      <c r="UW30" s="352"/>
      <c r="UX30" s="859" t="str">
        <f>IF(VA30="×",TIME(0,0,0),IF(VG4="非常勤",TY30,UK30))</f>
        <v>　</v>
      </c>
      <c r="UY30" s="860"/>
      <c r="UZ30" s="861"/>
      <c r="VA30" s="352"/>
      <c r="VB30" s="859" t="str">
        <f>IF(VE30="×",TIME(0,0,0),IF(VG4="非常勤",UB30,UN30))</f>
        <v>　</v>
      </c>
      <c r="VC30" s="860"/>
      <c r="VD30" s="861"/>
      <c r="VE30" s="352"/>
      <c r="VF30" s="859" t="str">
        <f>IF(VI30="×",TIME(0,0,0),IF(VG4="非常勤",UE30,UQ30))</f>
        <v>　</v>
      </c>
      <c r="VG30" s="860"/>
      <c r="VH30" s="861"/>
      <c r="VI30" s="352"/>
      <c r="VJ30" s="956"/>
      <c r="VK30" s="956"/>
      <c r="VL30" s="862"/>
      <c r="VM30" s="864"/>
      <c r="VN30" s="863"/>
      <c r="VO30" s="865"/>
      <c r="VP30" s="866"/>
      <c r="VQ30" s="866"/>
      <c r="VR30" s="867"/>
      <c r="VS30" s="377">
        <f>'[3]別表_個別勤務状況（1～20）'!$A$30</f>
        <v>16</v>
      </c>
      <c r="VT30" s="378" t="str">
        <f>'[3]別表_個別勤務状況（1～20）'!$B$30</f>
        <v>火</v>
      </c>
      <c r="VU30" s="854"/>
      <c r="VV30" s="855"/>
      <c r="VW30" s="854"/>
      <c r="VX30" s="855"/>
      <c r="VY30" s="854"/>
      <c r="VZ30" s="855"/>
      <c r="WA30" s="854"/>
      <c r="WB30" s="855"/>
      <c r="WC30" s="856" t="str">
        <f>IFERROR(IF(OR(VT30="日",VT30="祝",VT30=0,VU30=""),"　",MAX(IF(AND(VU30&lt;=WC14,VW30&gt;WD14),WD14-WC14,IF(AND(VU30&gt;WC14,VW30&lt;=WD14),VW30-VU30,IF(AND(VU30&lt;=WC14,VW30&lt;=WD14),VW30-WC14,IF(AND(VU30&gt;WC14,VW30&gt;WD14),WD14-VU30,0)))),0)),0)</f>
        <v>　</v>
      </c>
      <c r="WD30" s="857"/>
      <c r="WE30" s="858"/>
      <c r="WF30" s="856" t="str">
        <f>IFERROR(IF(OR(VT30="日",VT30="祝",VT30=0,VY30=""),"　",MAX(IF(AND(VY30&gt;WI14,WA30&gt;WG14),0,IF(AND(VY30&lt;=WI14,VY30&gt;WF14,WA30&gt;WG14),WI14-VY30,IF(AND(VY30&lt;=WI14,VY30&lt;=WF14,WA30&gt;WG14),WI14-WF14,IF(AND(VY30&gt;WF14,WA30&lt;=WG14),WA30-VY30,IF(AND(VY30&lt;=WF14,WA30&lt;=WG14),WA30-WF14,0))))),0)),0)</f>
        <v>　</v>
      </c>
      <c r="WG30" s="857"/>
      <c r="WH30" s="858"/>
      <c r="WI30" s="856" t="str">
        <f>IFERROR(IF(OR(VT30="日",VT30="祝",VT30=0,VY30=0),"　",MAX(IF(AND(VY30&lt;=WI14,WA30&gt;WJ14),WJ14-WI14,IF(WA30&lt;=WJ14,0,IF(AND(VY30&gt;WI14,WA30&gt;WJ14),WJ14-VY30,0))),0)),0)</f>
        <v>　</v>
      </c>
      <c r="WJ30" s="857"/>
      <c r="WK30" s="858"/>
      <c r="WL30" s="856" t="str">
        <f>IFERROR(IF(OR(VT30="日",VT30="祝",VT30=0,VY30=0),"　",MAX(IF(VY30&gt;WL14,WA30-VY30,IF(VY30&lt;=WL14,WA30-WL14,0)),0)),0)</f>
        <v>　</v>
      </c>
      <c r="WM30" s="857"/>
      <c r="WN30" s="858"/>
      <c r="WO30" s="962" t="str">
        <f>IFERROR(IF(OR(VT30="日",VT30="祝",VT30=0,VU30=""),"　",MAX(IF(AND(VU30&lt;=WO14,VW30&gt;WP14),WP14-WO14,IF(AND(VU30&gt;WO14,VW30&lt;=WP14),VW30-VU30,IF(AND(VU30&lt;=WO14,VW30&lt;=WP14),VW30-WO14,IF(AND(VU30&gt;WO14,VW30&gt;WP14),WP14-VU30,0)))),0)),0)</f>
        <v>　</v>
      </c>
      <c r="WP30" s="963"/>
      <c r="WQ30" s="964"/>
      <c r="WR30" s="962" t="str">
        <f>IFERROR(IF(OR(VT30="日",VT30="祝",VT30=0,VY30=0),"　",MAX(IF(AND(VY30&gt;WU14,WA30&gt;WS14),0,IF(AND(VY30&lt;=WU14,VY30&gt;WR14,WA30&gt;WS14),WU14-VY30,IF(AND(VY30&lt;=WU14,VY30&lt;=WR14,WA30&gt;WS14),WU14-WR14,IF(AND(VY30&gt;WR14,WA30&lt;=WS14),WA30-VY30,IF(AND(VY30&lt;=WR14,WA30&lt;=WS14),WA30-WR14,0))))),0)),0)</f>
        <v>　</v>
      </c>
      <c r="WS30" s="963"/>
      <c r="WT30" s="964"/>
      <c r="WU30" s="962" t="str">
        <f>IFERROR(IF(OR(VT30="日",VT30="祝",VT30=0,VY30=0),"　",MAX(IF(AND(VY30&lt;=WU14,WA30&gt;WV14),WV14-WU14,IF(WA30&lt;=WV14,0,IF(AND(VY30&gt;WU14,WA30&gt;WV14),WV14-VY30,0))),0)),0)</f>
        <v>　</v>
      </c>
      <c r="WV30" s="963"/>
      <c r="WW30" s="964"/>
      <c r="WX30" s="962" t="str">
        <f t="shared" si="10"/>
        <v>　</v>
      </c>
      <c r="WY30" s="963"/>
      <c r="WZ30" s="964"/>
      <c r="XA30" s="859" t="str">
        <f>IF(XD30="×",TIME(0,0,0),IF(XN4="非常勤",WC30,WO30))</f>
        <v>　</v>
      </c>
      <c r="XB30" s="860"/>
      <c r="XC30" s="861"/>
      <c r="XD30" s="352"/>
      <c r="XE30" s="859" t="str">
        <f>IF(XH30="×",TIME(0,0,0),IF(XN4="非常勤",WF30,WR30))</f>
        <v>　</v>
      </c>
      <c r="XF30" s="860"/>
      <c r="XG30" s="861"/>
      <c r="XH30" s="352"/>
      <c r="XI30" s="859" t="str">
        <f>IF(XL30="×",TIME(0,0,0),IF(XN4="非常勤",WI30,WU30))</f>
        <v>　</v>
      </c>
      <c r="XJ30" s="860"/>
      <c r="XK30" s="861"/>
      <c r="XL30" s="352"/>
      <c r="XM30" s="859" t="str">
        <f>IF(XP30="×",TIME(0,0,0),IF(XN4="非常勤",WL30,WX30))</f>
        <v>　</v>
      </c>
      <c r="XN30" s="860"/>
      <c r="XO30" s="861"/>
      <c r="XP30" s="352"/>
      <c r="XQ30" s="956"/>
      <c r="XR30" s="956"/>
      <c r="XS30" s="862"/>
      <c r="XT30" s="864"/>
      <c r="XU30" s="863"/>
      <c r="XV30" s="865"/>
      <c r="XW30" s="866"/>
      <c r="XX30" s="866"/>
      <c r="XY30" s="867"/>
      <c r="XZ30" s="377">
        <f>'[3]別表_個別勤務状況（1～20）'!$A$30</f>
        <v>16</v>
      </c>
      <c r="YA30" s="378" t="str">
        <f>'[3]別表_個別勤務状況（1～20）'!$B$30</f>
        <v>火</v>
      </c>
      <c r="YB30" s="854"/>
      <c r="YC30" s="855"/>
      <c r="YD30" s="854"/>
      <c r="YE30" s="855"/>
      <c r="YF30" s="854"/>
      <c r="YG30" s="855"/>
      <c r="YH30" s="854"/>
      <c r="YI30" s="855"/>
      <c r="YJ30" s="856" t="str">
        <f>IFERROR(IF(OR(YA30="日",YA30="祝",YA30=0,YB30=""),"　",MAX(IF(AND(YB30&lt;=YJ14,YD30&gt;YK14),YK14-YJ14,IF(AND(YB30&gt;YJ14,YD30&lt;=YK14),YD30-YB30,IF(AND(YB30&lt;=YJ14,YD30&lt;=YK14),YD30-YJ14,IF(AND(YB30&gt;YJ14,YD30&gt;YK14),YK14-YB30,0)))),0)),0)</f>
        <v>　</v>
      </c>
      <c r="YK30" s="857"/>
      <c r="YL30" s="858"/>
      <c r="YM30" s="856" t="str">
        <f>IFERROR(IF(OR(YA30="日",YA30="祝",YA30=0,YF30=""),"　",MAX(IF(AND(YF30&gt;YP14,YH30&gt;YN14),0,IF(AND(YF30&lt;=YP14,YF30&gt;YM14,YH30&gt;YN14),YP14-YF30,IF(AND(YF30&lt;=YP14,YF30&lt;=YM14,YH30&gt;YN14),YP14-YM14,IF(AND(YF30&gt;YM14,YH30&lt;=YN14),YH30-YF30,IF(AND(YF30&lt;=YM14,YH30&lt;=YN14),YH30-YM14,0))))),0)),0)</f>
        <v>　</v>
      </c>
      <c r="YN30" s="857"/>
      <c r="YO30" s="858"/>
      <c r="YP30" s="856" t="str">
        <f>IFERROR(IF(OR(YA30="日",YA30="祝",YA30=0,YF30=0),"　",MAX(IF(AND(YF30&lt;=YP14,YH30&gt;YQ14),YQ14-YP14,IF(YH30&lt;=YQ14,0,IF(AND(YF30&gt;YP14,YH30&gt;YQ14),YQ14-YF30,0))),0)),0)</f>
        <v>　</v>
      </c>
      <c r="YQ30" s="857"/>
      <c r="YR30" s="858"/>
      <c r="YS30" s="856" t="str">
        <f>IFERROR(IF(OR(YA30="日",YA30="祝",YA30=0,YF30=0),"　",MAX(IF(YF30&gt;YS14,YH30-YF30,IF(YF30&lt;=YS14,YH30-YS14,0)),0)),0)</f>
        <v>　</v>
      </c>
      <c r="YT30" s="857"/>
      <c r="YU30" s="858"/>
      <c r="YV30" s="962" t="str">
        <f>IFERROR(IF(OR(YA30="日",YA30="祝",YA30=0,YB30=""),"　",MAX(IF(AND(YB30&lt;=YV14,YD30&gt;YW14),YW14-YV14,IF(AND(YB30&gt;YV14,YD30&lt;=YW14),YD30-YB30,IF(AND(YB30&lt;=YV14,YD30&lt;=YW14),YD30-YV14,IF(AND(YB30&gt;YV14,YD30&gt;YW14),YW14-YB30,0)))),0)),0)</f>
        <v>　</v>
      </c>
      <c r="YW30" s="963"/>
      <c r="YX30" s="964"/>
      <c r="YY30" s="962" t="str">
        <f>IFERROR(IF(OR(YA30="日",YA30="祝",YA30=0,YF30=0),"　",MAX(IF(AND(YF30&gt;ZB14,YH30&gt;YZ14),0,IF(AND(YF30&lt;=ZB14,YF30&gt;YY14,YH30&gt;YZ14),ZB14-YF30,IF(AND(YF30&lt;=ZB14,YF30&lt;=YY14,YH30&gt;YZ14),ZB14-YY14,IF(AND(YF30&gt;YY14,YH30&lt;=YZ14),YH30-YF30,IF(AND(YF30&lt;=YY14,YH30&lt;=YZ14),YH30-YY14,0))))),0)),0)</f>
        <v>　</v>
      </c>
      <c r="YZ30" s="963"/>
      <c r="ZA30" s="964"/>
      <c r="ZB30" s="962" t="str">
        <f>IFERROR(IF(OR(YA30="日",YA30="祝",YA30=0,YF30=0),"　",MAX(IF(AND(YF30&lt;=ZB14,YH30&gt;ZC14),ZC14-ZB14,IF(YH30&lt;=ZC14,0,IF(AND(YF30&gt;ZB14,YH30&gt;ZC14),ZC14-YF30,0))),0)),0)</f>
        <v>　</v>
      </c>
      <c r="ZC30" s="963"/>
      <c r="ZD30" s="964"/>
      <c r="ZE30" s="962" t="str">
        <f t="shared" si="11"/>
        <v>　</v>
      </c>
      <c r="ZF30" s="963"/>
      <c r="ZG30" s="964"/>
      <c r="ZH30" s="859" t="str">
        <f>IF(ZK30="×",TIME(0,0,0),IF(ZU4="非常勤",YJ30,YV30))</f>
        <v>　</v>
      </c>
      <c r="ZI30" s="860"/>
      <c r="ZJ30" s="861"/>
      <c r="ZK30" s="352"/>
      <c r="ZL30" s="859" t="str">
        <f>IF(ZO30="×",TIME(0,0,0),IF(ZU4="非常勤",YM30,YY30))</f>
        <v>　</v>
      </c>
      <c r="ZM30" s="860"/>
      <c r="ZN30" s="861"/>
      <c r="ZO30" s="352"/>
      <c r="ZP30" s="859" t="str">
        <f>IF(ZS30="×",TIME(0,0,0),IF(ZU4="非常勤",YP30,ZB30))</f>
        <v>　</v>
      </c>
      <c r="ZQ30" s="860"/>
      <c r="ZR30" s="861"/>
      <c r="ZS30" s="352"/>
      <c r="ZT30" s="859" t="str">
        <f>IF(ZW30="×",TIME(0,0,0),IF(ZU4="非常勤",YS30,ZE30))</f>
        <v>　</v>
      </c>
      <c r="ZU30" s="860"/>
      <c r="ZV30" s="861"/>
      <c r="ZW30" s="352"/>
      <c r="ZX30" s="956"/>
      <c r="ZY30" s="956"/>
      <c r="ZZ30" s="862"/>
      <c r="AAA30" s="864"/>
      <c r="AAB30" s="863"/>
      <c r="AAC30" s="865"/>
      <c r="AAD30" s="866"/>
      <c r="AAE30" s="866"/>
      <c r="AAF30" s="867"/>
      <c r="AAG30" s="377">
        <f>'[3]別表_個別勤務状況（1～20）'!$A$30</f>
        <v>16</v>
      </c>
      <c r="AAH30" s="378" t="str">
        <f>'[3]別表_個別勤務状況（1～20）'!$B$30</f>
        <v>火</v>
      </c>
      <c r="AAI30" s="854"/>
      <c r="AAJ30" s="855"/>
      <c r="AAK30" s="854"/>
      <c r="AAL30" s="855"/>
      <c r="AAM30" s="854"/>
      <c r="AAN30" s="855"/>
      <c r="AAO30" s="854"/>
      <c r="AAP30" s="855"/>
      <c r="AAQ30" s="856" t="str">
        <f>IFERROR(IF(OR(AAH30="日",AAH30="祝",AAH30=0,AAI30=""),"　",MAX(IF(AND(AAI30&lt;=AAQ14,AAK30&gt;AAR14),AAR14-AAQ14,IF(AND(AAI30&gt;AAQ14,AAK30&lt;=AAR14),AAK30-AAI30,IF(AND(AAI30&lt;=AAQ14,AAK30&lt;=AAR14),AAK30-AAQ14,IF(AND(AAI30&gt;AAQ14,AAK30&gt;AAR14),AAR14-AAI30,0)))),0)),0)</f>
        <v>　</v>
      </c>
      <c r="AAR30" s="857"/>
      <c r="AAS30" s="858"/>
      <c r="AAT30" s="856" t="str">
        <f>IFERROR(IF(OR(AAH30="日",AAH30="祝",AAH30=0,AAM30=""),"　",MAX(IF(AND(AAM30&gt;AAW14,AAO30&gt;AAU14),0,IF(AND(AAM30&lt;=AAW14,AAM30&gt;AAT14,AAO30&gt;AAU14),AAW14-AAM30,IF(AND(AAM30&lt;=AAW14,AAM30&lt;=AAT14,AAO30&gt;AAU14),AAW14-AAT14,IF(AND(AAM30&gt;AAT14,AAO30&lt;=AAU14),AAO30-AAM30,IF(AND(AAM30&lt;=AAT14,AAO30&lt;=AAU14),AAO30-AAT14,0))))),0)),0)</f>
        <v>　</v>
      </c>
      <c r="AAU30" s="857"/>
      <c r="AAV30" s="858"/>
      <c r="AAW30" s="856" t="str">
        <f>IFERROR(IF(OR(AAH30="日",AAH30="祝",AAH30=0,AAM30=0),"　",MAX(IF(AND(AAM30&lt;=AAW14,AAO30&gt;AAX14),AAX14-AAW14,IF(AAO30&lt;=AAX14,0,IF(AND(AAM30&gt;AAW14,AAO30&gt;AAX14),AAX14-AAM30,0))),0)),0)</f>
        <v>　</v>
      </c>
      <c r="AAX30" s="857"/>
      <c r="AAY30" s="858"/>
      <c r="AAZ30" s="856" t="str">
        <f>IFERROR(IF(OR(AAH30="日",AAH30="祝",AAH30=0,AAM30=0),"　",MAX(IF(AAM30&gt;AAZ14,AAO30-AAM30,IF(AAM30&lt;=AAZ14,AAO30-AAZ14,0)),0)),0)</f>
        <v>　</v>
      </c>
      <c r="ABA30" s="857"/>
      <c r="ABB30" s="858"/>
      <c r="ABC30" s="962" t="str">
        <f>IFERROR(IF(OR(AAH30="日",AAH30="祝",AAH30=0,AAI30=""),"　",MAX(IF(AND(AAI30&lt;=ABC14,AAK30&gt;ABD14),ABD14-ABC14,IF(AND(AAI30&gt;ABC14,AAK30&lt;=ABD14),AAK30-AAI30,IF(AND(AAI30&lt;=ABC14,AAK30&lt;=ABD14),AAK30-ABC14,IF(AND(AAI30&gt;ABC14,AAK30&gt;ABD14),ABD14-AAI30,0)))),0)),0)</f>
        <v>　</v>
      </c>
      <c r="ABD30" s="963"/>
      <c r="ABE30" s="964"/>
      <c r="ABF30" s="962" t="str">
        <f>IFERROR(IF(OR(AAH30="日",AAH30="祝",AAH30=0,AAM30=0),"　",MAX(IF(AND(AAM30&gt;ABI14,AAO30&gt;ABG14),0,IF(AND(AAM30&lt;=ABI14,AAM30&gt;ABF14,AAO30&gt;ABG14),ABI14-AAM30,IF(AND(AAM30&lt;=ABI14,AAM30&lt;=ABF14,AAO30&gt;ABG14),ABI14-ABF14,IF(AND(AAM30&gt;ABF14,AAO30&lt;=ABG14),AAO30-AAM30,IF(AND(AAM30&lt;=ABF14,AAO30&lt;=ABG14),AAO30-ABF14,0))))),0)),0)</f>
        <v>　</v>
      </c>
      <c r="ABG30" s="963"/>
      <c r="ABH30" s="964"/>
      <c r="ABI30" s="962" t="str">
        <f>IFERROR(IF(OR(AAH30="日",AAH30="祝",AAH30=0,AAM30=0),"　",MAX(IF(AND(AAM30&lt;=ABI14,AAO30&gt;ABJ14),ABJ14-ABI14,IF(AAO30&lt;=ABJ14,0,IF(AND(AAM30&gt;ABI14,AAO30&gt;ABJ14),ABJ14-AAM30,0))),0)),0)</f>
        <v>　</v>
      </c>
      <c r="ABJ30" s="963"/>
      <c r="ABK30" s="964"/>
      <c r="ABL30" s="962" t="str">
        <f t="shared" si="12"/>
        <v>　</v>
      </c>
      <c r="ABM30" s="963"/>
      <c r="ABN30" s="964"/>
      <c r="ABO30" s="859" t="str">
        <f>IF(ABR30="×",TIME(0,0,0),IF(ACB4="非常勤",AAQ30,ABC30))</f>
        <v>　</v>
      </c>
      <c r="ABP30" s="860"/>
      <c r="ABQ30" s="861"/>
      <c r="ABR30" s="352"/>
      <c r="ABS30" s="859" t="str">
        <f>IF(ABV30="×",TIME(0,0,0),IF(ACB4="非常勤",AAT30,ABF30))</f>
        <v>　</v>
      </c>
      <c r="ABT30" s="860"/>
      <c r="ABU30" s="861"/>
      <c r="ABV30" s="352"/>
      <c r="ABW30" s="859" t="str">
        <f>IF(ABZ30="×",TIME(0,0,0),IF(ACB4="非常勤",AAW30,ABI30))</f>
        <v>　</v>
      </c>
      <c r="ABX30" s="860"/>
      <c r="ABY30" s="861"/>
      <c r="ABZ30" s="352"/>
      <c r="ACA30" s="859" t="str">
        <f>IF(ACD30="×",TIME(0,0,0),IF(ACB4="非常勤",AAZ30,ABL30))</f>
        <v>　</v>
      </c>
      <c r="ACB30" s="860"/>
      <c r="ACC30" s="861"/>
      <c r="ACD30" s="352"/>
      <c r="ACE30" s="956"/>
      <c r="ACF30" s="956"/>
      <c r="ACG30" s="862"/>
      <c r="ACH30" s="864"/>
      <c r="ACI30" s="863"/>
      <c r="ACJ30" s="865"/>
      <c r="ACK30" s="866"/>
      <c r="ACL30" s="866"/>
      <c r="ACM30" s="867"/>
      <c r="ACN30" s="377">
        <f>'[3]別表_個別勤務状況（1～20）'!$A$30</f>
        <v>16</v>
      </c>
      <c r="ACO30" s="378" t="str">
        <f>'[3]別表_個別勤務状況（1～20）'!$B$30</f>
        <v>火</v>
      </c>
      <c r="ACP30" s="854"/>
      <c r="ACQ30" s="855"/>
      <c r="ACR30" s="854"/>
      <c r="ACS30" s="855"/>
      <c r="ACT30" s="854"/>
      <c r="ACU30" s="855"/>
      <c r="ACV30" s="854"/>
      <c r="ACW30" s="855"/>
      <c r="ACX30" s="856" t="str">
        <f>IFERROR(IF(OR(ACO30="日",ACO30="祝",ACO30=0,ACP30=""),"　",MAX(IF(AND(ACP30&lt;=ACX14,ACR30&gt;ACY14),ACY14-ACX14,IF(AND(ACP30&gt;ACX14,ACR30&lt;=ACY14),ACR30-ACP30,IF(AND(ACP30&lt;=ACX14,ACR30&lt;=ACY14),ACR30-ACX14,IF(AND(ACP30&gt;ACX14,ACR30&gt;ACY14),ACY14-ACP30,0)))),0)),0)</f>
        <v>　</v>
      </c>
      <c r="ACY30" s="857"/>
      <c r="ACZ30" s="858"/>
      <c r="ADA30" s="856" t="str">
        <f>IFERROR(IF(OR(ACO30="日",ACO30="祝",ACO30=0,ACT30=""),"　",MAX(IF(AND(ACT30&gt;ADD14,ACV30&gt;ADB14),0,IF(AND(ACT30&lt;=ADD14,ACT30&gt;ADA14,ACV30&gt;ADB14),ADD14-ACT30,IF(AND(ACT30&lt;=ADD14,ACT30&lt;=ADA14,ACV30&gt;ADB14),ADD14-ADA14,IF(AND(ACT30&gt;ADA14,ACV30&lt;=ADB14),ACV30-ACT30,IF(AND(ACT30&lt;=ADA14,ACV30&lt;=ADB14),ACV30-ADA14,0))))),0)),0)</f>
        <v>　</v>
      </c>
      <c r="ADB30" s="857"/>
      <c r="ADC30" s="858"/>
      <c r="ADD30" s="856" t="str">
        <f>IFERROR(IF(OR(ACO30="日",ACO30="祝",ACO30=0,ACT30=0),"　",MAX(IF(AND(ACT30&lt;=ADD14,ACV30&gt;ADE14),ADE14-ADD14,IF(ACV30&lt;=ADE14,0,IF(AND(ACT30&gt;ADD14,ACV30&gt;ADE14),ADE14-ACT30,0))),0)),0)</f>
        <v>　</v>
      </c>
      <c r="ADE30" s="857"/>
      <c r="ADF30" s="858"/>
      <c r="ADG30" s="856" t="str">
        <f>IFERROR(IF(OR(ACO30="日",ACO30="祝",ACO30=0,ACT30=0),"　",MAX(IF(ACT30&gt;ADG14,ACV30-ACT30,IF(ACT30&lt;=ADG14,ACV30-ADG14,0)),0)),0)</f>
        <v>　</v>
      </c>
      <c r="ADH30" s="857"/>
      <c r="ADI30" s="858"/>
      <c r="ADJ30" s="962" t="str">
        <f>IFERROR(IF(OR(ACO30="日",ACO30="祝",ACO30=0,ACP30=""),"　",MAX(IF(AND(ACP30&lt;=ADJ14,ACR30&gt;ADK14),ADK14-ADJ14,IF(AND(ACP30&gt;ADJ14,ACR30&lt;=ADK14),ACR30-ACP30,IF(AND(ACP30&lt;=ADJ14,ACR30&lt;=ADK14),ACR30-ADJ14,IF(AND(ACP30&gt;ADJ14,ACR30&gt;ADK14),ADK14-ACP30,0)))),0)),0)</f>
        <v>　</v>
      </c>
      <c r="ADK30" s="963"/>
      <c r="ADL30" s="964"/>
      <c r="ADM30" s="962" t="str">
        <f>IFERROR(IF(OR(ACO30="日",ACO30="祝",ACO30=0,ACT30=0),"　",MAX(IF(AND(ACT30&gt;ADP14,ACV30&gt;ADN14),0,IF(AND(ACT30&lt;=ADP14,ACT30&gt;ADM14,ACV30&gt;ADN14),ADP14-ACT30,IF(AND(ACT30&lt;=ADP14,ACT30&lt;=ADM14,ACV30&gt;ADN14),ADP14-ADM14,IF(AND(ACT30&gt;ADM14,ACV30&lt;=ADN14),ACV30-ACT30,IF(AND(ACT30&lt;=ADM14,ACV30&lt;=ADN14),ACV30-ADM14,0))))),0)),0)</f>
        <v>　</v>
      </c>
      <c r="ADN30" s="963"/>
      <c r="ADO30" s="964"/>
      <c r="ADP30" s="962" t="str">
        <f>IFERROR(IF(OR(ACO30="日",ACO30="祝",ACO30=0,ACT30=0),"　",MAX(IF(AND(ACT30&lt;=ADP14,ACV30&gt;ADQ14),ADQ14-ADP14,IF(ACV30&lt;=ADQ14,0,IF(AND(ACT30&gt;ADP14,ACV30&gt;ADQ14),ADQ14-ACT30,0))),0)),0)</f>
        <v>　</v>
      </c>
      <c r="ADQ30" s="963"/>
      <c r="ADR30" s="964"/>
      <c r="ADS30" s="962" t="str">
        <f t="shared" si="13"/>
        <v>　</v>
      </c>
      <c r="ADT30" s="963"/>
      <c r="ADU30" s="964"/>
      <c r="ADV30" s="859" t="str">
        <f>IF(ADY30="×",TIME(0,0,0),IF(AEI4="非常勤",ACX30,ADJ30))</f>
        <v>　</v>
      </c>
      <c r="ADW30" s="860"/>
      <c r="ADX30" s="861"/>
      <c r="ADY30" s="352"/>
      <c r="ADZ30" s="859" t="str">
        <f>IF(AEC30="×",TIME(0,0,0),IF(AEI4="非常勤",ADA30,ADM30))</f>
        <v>　</v>
      </c>
      <c r="AEA30" s="860"/>
      <c r="AEB30" s="861"/>
      <c r="AEC30" s="352"/>
      <c r="AED30" s="859" t="str">
        <f>IF(AEG30="×",TIME(0,0,0),IF(AEI4="非常勤",ADD30,ADP30))</f>
        <v>　</v>
      </c>
      <c r="AEE30" s="860"/>
      <c r="AEF30" s="861"/>
      <c r="AEG30" s="352"/>
      <c r="AEH30" s="859" t="str">
        <f>IF(AEK30="×",TIME(0,0,0),IF(AEI4="非常勤",ADG30,ADS30))</f>
        <v>　</v>
      </c>
      <c r="AEI30" s="860"/>
      <c r="AEJ30" s="861"/>
      <c r="AEK30" s="352"/>
      <c r="AEL30" s="956"/>
      <c r="AEM30" s="956"/>
      <c r="AEN30" s="862"/>
      <c r="AEO30" s="864"/>
      <c r="AEP30" s="863"/>
      <c r="AEQ30" s="865"/>
      <c r="AER30" s="866"/>
      <c r="AES30" s="866"/>
      <c r="AET30" s="867"/>
      <c r="AEU30" s="377">
        <f>'[3]別表_個別勤務状況（1～20）'!$A$30</f>
        <v>16</v>
      </c>
      <c r="AEV30" s="378" t="str">
        <f>'[3]別表_個別勤務状況（1～20）'!$B$30</f>
        <v>火</v>
      </c>
      <c r="AEW30" s="854"/>
      <c r="AEX30" s="855"/>
      <c r="AEY30" s="854"/>
      <c r="AEZ30" s="855"/>
      <c r="AFA30" s="854"/>
      <c r="AFB30" s="855"/>
      <c r="AFC30" s="854"/>
      <c r="AFD30" s="855"/>
      <c r="AFE30" s="856" t="str">
        <f>IFERROR(IF(OR(AEV30="日",AEV30="祝",AEV30=0,AEW30=""),"　",MAX(IF(AND(AEW30&lt;=AFE14,AEY30&gt;AFF14),AFF14-AFE14,IF(AND(AEW30&gt;AFE14,AEY30&lt;=AFF14),AEY30-AEW30,IF(AND(AEW30&lt;=AFE14,AEY30&lt;=AFF14),AEY30-AFE14,IF(AND(AEW30&gt;AFE14,AEY30&gt;AFF14),AFF14-AEW30,0)))),0)),0)</f>
        <v>　</v>
      </c>
      <c r="AFF30" s="857"/>
      <c r="AFG30" s="858"/>
      <c r="AFH30" s="856" t="str">
        <f>IFERROR(IF(OR(AEV30="日",AEV30="祝",AEV30=0,AFA30=""),"　",MAX(IF(AND(AFA30&gt;AFK14,AFC30&gt;AFI14),0,IF(AND(AFA30&lt;=AFK14,AFA30&gt;AFH14,AFC30&gt;AFI14),AFK14-AFA30,IF(AND(AFA30&lt;=AFK14,AFA30&lt;=AFH14,AFC30&gt;AFI14),AFK14-AFH14,IF(AND(AFA30&gt;AFH14,AFC30&lt;=AFI14),AFC30-AFA30,IF(AND(AFA30&lt;=AFH14,AFC30&lt;=AFI14),AFC30-AFH14,0))))),0)),0)</f>
        <v>　</v>
      </c>
      <c r="AFI30" s="857"/>
      <c r="AFJ30" s="858"/>
      <c r="AFK30" s="856" t="str">
        <f>IFERROR(IF(OR(AEV30="日",AEV30="祝",AEV30=0,AFA30=0),"　",MAX(IF(AND(AFA30&lt;=AFK14,AFC30&gt;AFL14),AFL14-AFK14,IF(AFC30&lt;=AFL14,0,IF(AND(AFA30&gt;AFK14,AFC30&gt;AFL14),AFL14-AFA30,0))),0)),0)</f>
        <v>　</v>
      </c>
      <c r="AFL30" s="857"/>
      <c r="AFM30" s="858"/>
      <c r="AFN30" s="856" t="str">
        <f>IFERROR(IF(OR(AEV30="日",AEV30="祝",AEV30=0,AFA30=0),"　",MAX(IF(AFA30&gt;AFN14,AFC30-AFA30,IF(AFA30&lt;=AFN14,AFC30-AFN14,0)),0)),0)</f>
        <v>　</v>
      </c>
      <c r="AFO30" s="857"/>
      <c r="AFP30" s="858"/>
      <c r="AFQ30" s="962" t="str">
        <f>IFERROR(IF(OR(AEV30="日",AEV30="祝",AEV30=0,AEW30=""),"　",MAX(IF(AND(AEW30&lt;=AFQ14,AEY30&gt;AFR14),AFR14-AFQ14,IF(AND(AEW30&gt;AFQ14,AEY30&lt;=AFR14),AEY30-AEW30,IF(AND(AEW30&lt;=AFQ14,AEY30&lt;=AFR14),AEY30-AFQ14,IF(AND(AEW30&gt;AFQ14,AEY30&gt;AFR14),AFR14-AEW30,0)))),0)),0)</f>
        <v>　</v>
      </c>
      <c r="AFR30" s="963"/>
      <c r="AFS30" s="964"/>
      <c r="AFT30" s="962" t="str">
        <f>IFERROR(IF(OR(AEV30="日",AEV30="祝",AEV30=0,AFA30=0),"　",MAX(IF(AND(AFA30&gt;AFW14,AFC30&gt;AFU14),0,IF(AND(AFA30&lt;=AFW14,AFA30&gt;AFT14,AFC30&gt;AFU14),AFW14-AFA30,IF(AND(AFA30&lt;=AFW14,AFA30&lt;=AFT14,AFC30&gt;AFU14),AFW14-AFT14,IF(AND(AFA30&gt;AFT14,AFC30&lt;=AFU14),AFC30-AFA30,IF(AND(AFA30&lt;=AFT14,AFC30&lt;=AFU14),AFC30-AFT14,0))))),0)),0)</f>
        <v>　</v>
      </c>
      <c r="AFU30" s="963"/>
      <c r="AFV30" s="964"/>
      <c r="AFW30" s="962" t="str">
        <f>IFERROR(IF(OR(AEV30="日",AEV30="祝",AEV30=0,AFA30=0),"　",MAX(IF(AND(AFA30&lt;=AFW14,AFC30&gt;AFX14),AFX14-AFW14,IF(AFC30&lt;=AFX14,0,IF(AND(AFA30&gt;AFW14,AFC30&gt;AFX14),AFX14-AFA30,0))),0)),0)</f>
        <v>　</v>
      </c>
      <c r="AFX30" s="963"/>
      <c r="AFY30" s="964"/>
      <c r="AFZ30" s="962" t="str">
        <f t="shared" si="14"/>
        <v>　</v>
      </c>
      <c r="AGA30" s="963"/>
      <c r="AGB30" s="964"/>
      <c r="AGC30" s="859" t="str">
        <f>IF(AGF30="×",TIME(0,0,0),IF(AGP4="非常勤",AFE30,AFQ30))</f>
        <v>　</v>
      </c>
      <c r="AGD30" s="860"/>
      <c r="AGE30" s="861"/>
      <c r="AGF30" s="352"/>
      <c r="AGG30" s="859" t="str">
        <f>IF(AGJ30="×",TIME(0,0,0),IF(AGP4="非常勤",AFH30,AFT30))</f>
        <v>　</v>
      </c>
      <c r="AGH30" s="860"/>
      <c r="AGI30" s="861"/>
      <c r="AGJ30" s="352"/>
      <c r="AGK30" s="859" t="str">
        <f>IF(AGN30="×",TIME(0,0,0),IF(AGP4="非常勤",AFK30,AFW30))</f>
        <v>　</v>
      </c>
      <c r="AGL30" s="860"/>
      <c r="AGM30" s="861"/>
      <c r="AGN30" s="352"/>
      <c r="AGO30" s="859" t="str">
        <f>IF(AGR30="×",TIME(0,0,0),IF(AGP4="非常勤",AFN30,AFZ30))</f>
        <v>　</v>
      </c>
      <c r="AGP30" s="860"/>
      <c r="AGQ30" s="861"/>
      <c r="AGR30" s="352"/>
      <c r="AGS30" s="956"/>
      <c r="AGT30" s="956"/>
      <c r="AGU30" s="862"/>
      <c r="AGV30" s="864"/>
      <c r="AGW30" s="863"/>
      <c r="AGX30" s="865"/>
      <c r="AGY30" s="866"/>
      <c r="AGZ30" s="866"/>
      <c r="AHA30" s="867"/>
      <c r="AHB30" s="377">
        <f>'[3]別表_個別勤務状況（1～20）'!$A$30</f>
        <v>16</v>
      </c>
      <c r="AHC30" s="378" t="str">
        <f>'[3]別表_個別勤務状況（1～20）'!$B$30</f>
        <v>火</v>
      </c>
      <c r="AHD30" s="854"/>
      <c r="AHE30" s="855"/>
      <c r="AHF30" s="854"/>
      <c r="AHG30" s="855"/>
      <c r="AHH30" s="854"/>
      <c r="AHI30" s="855"/>
      <c r="AHJ30" s="854"/>
      <c r="AHK30" s="855"/>
      <c r="AHL30" s="856" t="str">
        <f>IFERROR(IF(OR(AHC30="日",AHC30="祝",AHC30=0,AHD30=""),"　",MAX(IF(AND(AHD30&lt;=AHL14,AHF30&gt;AHM14),AHM14-AHL14,IF(AND(AHD30&gt;AHL14,AHF30&lt;=AHM14),AHF30-AHD30,IF(AND(AHD30&lt;=AHL14,AHF30&lt;=AHM14),AHF30-AHL14,IF(AND(AHD30&gt;AHL14,AHF30&gt;AHM14),AHM14-AHD30,0)))),0)),0)</f>
        <v>　</v>
      </c>
      <c r="AHM30" s="857"/>
      <c r="AHN30" s="858"/>
      <c r="AHO30" s="856" t="str">
        <f>IFERROR(IF(OR(AHC30="日",AHC30="祝",AHC30=0,AHH30=""),"　",MAX(IF(AND(AHH30&gt;AHR14,AHJ30&gt;AHP14),0,IF(AND(AHH30&lt;=AHR14,AHH30&gt;AHO14,AHJ30&gt;AHP14),AHR14-AHH30,IF(AND(AHH30&lt;=AHR14,AHH30&lt;=AHO14,AHJ30&gt;AHP14),AHR14-AHO14,IF(AND(AHH30&gt;AHO14,AHJ30&lt;=AHP14),AHJ30-AHH30,IF(AND(AHH30&lt;=AHO14,AHJ30&lt;=AHP14),AHJ30-AHO14,0))))),0)),0)</f>
        <v>　</v>
      </c>
      <c r="AHP30" s="857"/>
      <c r="AHQ30" s="858"/>
      <c r="AHR30" s="856" t="str">
        <f>IFERROR(IF(OR(AHC30="日",AHC30="祝",AHC30=0,AHH30=0),"　",MAX(IF(AND(AHH30&lt;=AHR14,AHJ30&gt;AHS14),AHS14-AHR14,IF(AHJ30&lt;=AHS14,0,IF(AND(AHH30&gt;AHR14,AHJ30&gt;AHS14),AHS14-AHH30,0))),0)),0)</f>
        <v>　</v>
      </c>
      <c r="AHS30" s="857"/>
      <c r="AHT30" s="858"/>
      <c r="AHU30" s="856" t="str">
        <f>IFERROR(IF(OR(AHC30="日",AHC30="祝",AHC30=0,AHH30=0),"　",MAX(IF(AHH30&gt;AHU14,AHJ30-AHH30,IF(AHH30&lt;=AHU14,AHJ30-AHU14,0)),0)),0)</f>
        <v>　</v>
      </c>
      <c r="AHV30" s="857"/>
      <c r="AHW30" s="858"/>
      <c r="AHX30" s="962" t="str">
        <f>IFERROR(IF(OR(AHC30="日",AHC30="祝",AHC30=0,AHD30=""),"　",MAX(IF(AND(AHD30&lt;=AHX14,AHF30&gt;AHY14),AHY14-AHX14,IF(AND(AHD30&gt;AHX14,AHF30&lt;=AHY14),AHF30-AHD30,IF(AND(AHD30&lt;=AHX14,AHF30&lt;=AHY14),AHF30-AHX14,IF(AND(AHD30&gt;AHX14,AHF30&gt;AHY14),AHY14-AHD30,0)))),0)),0)</f>
        <v>　</v>
      </c>
      <c r="AHY30" s="963"/>
      <c r="AHZ30" s="964"/>
      <c r="AIA30" s="962" t="str">
        <f>IFERROR(IF(OR(AHC30="日",AHC30="祝",AHC30=0,AHH30=0),"　",MAX(IF(AND(AHH30&gt;AID14,AHJ30&gt;AIB14),0,IF(AND(AHH30&lt;=AID14,AHH30&gt;AIA14,AHJ30&gt;AIB14),AID14-AHH30,IF(AND(AHH30&lt;=AID14,AHH30&lt;=AIA14,AHJ30&gt;AIB14),AID14-AIA14,IF(AND(AHH30&gt;AIA14,AHJ30&lt;=AIB14),AHJ30-AHH30,IF(AND(AHH30&lt;=AIA14,AHJ30&lt;=AIB14),AHJ30-AIA14,0))))),0)),0)</f>
        <v>　</v>
      </c>
      <c r="AIB30" s="963"/>
      <c r="AIC30" s="964"/>
      <c r="AID30" s="962" t="str">
        <f>IFERROR(IF(OR(AHC30="日",AHC30="祝",AHC30=0,AHH30=0),"　",MAX(IF(AND(AHH30&lt;=AID14,AHJ30&gt;AIE14),AIE14-AID14,IF(AHJ30&lt;=AIE14,0,IF(AND(AHH30&gt;AID14,AHJ30&gt;AIE14),AIE14-AHH30,0))),0)),0)</f>
        <v>　</v>
      </c>
      <c r="AIE30" s="963"/>
      <c r="AIF30" s="964"/>
      <c r="AIG30" s="962" t="str">
        <f t="shared" si="15"/>
        <v>　</v>
      </c>
      <c r="AIH30" s="963"/>
      <c r="AII30" s="964"/>
      <c r="AIJ30" s="859" t="str">
        <f>IF(AIM30="×",TIME(0,0,0),IF(AIW4="非常勤",AHL30,AHX30))</f>
        <v>　</v>
      </c>
      <c r="AIK30" s="860"/>
      <c r="AIL30" s="861"/>
      <c r="AIM30" s="352"/>
      <c r="AIN30" s="859" t="str">
        <f>IF(AIQ30="×",TIME(0,0,0),IF(AIW4="非常勤",AHO30,AIA30))</f>
        <v>　</v>
      </c>
      <c r="AIO30" s="860"/>
      <c r="AIP30" s="861"/>
      <c r="AIQ30" s="352"/>
      <c r="AIR30" s="859" t="str">
        <f>IF(AIU30="×",TIME(0,0,0),IF(AIW4="非常勤",AHR30,AID30))</f>
        <v>　</v>
      </c>
      <c r="AIS30" s="860"/>
      <c r="AIT30" s="861"/>
      <c r="AIU30" s="352"/>
      <c r="AIV30" s="859" t="str">
        <f>IF(AIY30="×",TIME(0,0,0),IF(AIW4="非常勤",AHU30,AIG30))</f>
        <v>　</v>
      </c>
      <c r="AIW30" s="860"/>
      <c r="AIX30" s="861"/>
      <c r="AIY30" s="352"/>
      <c r="AIZ30" s="956"/>
      <c r="AJA30" s="956"/>
      <c r="AJB30" s="862"/>
      <c r="AJC30" s="864"/>
      <c r="AJD30" s="863"/>
      <c r="AJE30" s="865"/>
      <c r="AJF30" s="866"/>
      <c r="AJG30" s="866"/>
      <c r="AJH30" s="867"/>
      <c r="AJI30" s="377">
        <f>'[3]別表_個別勤務状況（1～20）'!$A$30</f>
        <v>16</v>
      </c>
      <c r="AJJ30" s="378" t="str">
        <f>'[3]別表_個別勤務状況（1～20）'!$B$30</f>
        <v>火</v>
      </c>
      <c r="AJK30" s="854"/>
      <c r="AJL30" s="855"/>
      <c r="AJM30" s="854"/>
      <c r="AJN30" s="855"/>
      <c r="AJO30" s="854"/>
      <c r="AJP30" s="855"/>
      <c r="AJQ30" s="854"/>
      <c r="AJR30" s="855"/>
      <c r="AJS30" s="856" t="str">
        <f>IFERROR(IF(OR(AJJ30="日",AJJ30="祝",AJJ30=0,AJK30=""),"　",MAX(IF(AND(AJK30&lt;=AJS14,AJM30&gt;AJT14),AJT14-AJS14,IF(AND(AJK30&gt;AJS14,AJM30&lt;=AJT14),AJM30-AJK30,IF(AND(AJK30&lt;=AJS14,AJM30&lt;=AJT14),AJM30-AJS14,IF(AND(AJK30&gt;AJS14,AJM30&gt;AJT14),AJT14-AJK30,0)))),0)),0)</f>
        <v>　</v>
      </c>
      <c r="AJT30" s="857"/>
      <c r="AJU30" s="858"/>
      <c r="AJV30" s="856" t="str">
        <f>IFERROR(IF(OR(AJJ30="日",AJJ30="祝",AJJ30=0,AJO30=""),"　",MAX(IF(AND(AJO30&gt;AJY14,AJQ30&gt;AJW14),0,IF(AND(AJO30&lt;=AJY14,AJO30&gt;AJV14,AJQ30&gt;AJW14),AJY14-AJO30,IF(AND(AJO30&lt;=AJY14,AJO30&lt;=AJV14,AJQ30&gt;AJW14),AJY14-AJV14,IF(AND(AJO30&gt;AJV14,AJQ30&lt;=AJW14),AJQ30-AJO30,IF(AND(AJO30&lt;=AJV14,AJQ30&lt;=AJW14),AJQ30-AJV14,0))))),0)),0)</f>
        <v>　</v>
      </c>
      <c r="AJW30" s="857"/>
      <c r="AJX30" s="858"/>
      <c r="AJY30" s="856" t="str">
        <f>IFERROR(IF(OR(AJJ30="日",AJJ30="祝",AJJ30=0,AJO30=0),"　",MAX(IF(AND(AJO30&lt;=AJY14,AJQ30&gt;AJZ14),AJZ14-AJY14,IF(AJQ30&lt;=AJZ14,0,IF(AND(AJO30&gt;AJY14,AJQ30&gt;AJZ14),AJZ14-AJO30,0))),0)),0)</f>
        <v>　</v>
      </c>
      <c r="AJZ30" s="857"/>
      <c r="AKA30" s="858"/>
      <c r="AKB30" s="856" t="str">
        <f>IFERROR(IF(OR(AJJ30="日",AJJ30="祝",AJJ30=0,AJO30=0),"　",MAX(IF(AJO30&gt;AKB14,AJQ30-AJO30,IF(AJO30&lt;=AKB14,AJQ30-AKB14,0)),0)),0)</f>
        <v>　</v>
      </c>
      <c r="AKC30" s="857"/>
      <c r="AKD30" s="858"/>
      <c r="AKE30" s="962" t="str">
        <f>IFERROR(IF(OR(AJJ30="日",AJJ30="祝",AJJ30=0,AJK30=""),"　",MAX(IF(AND(AJK30&lt;=AKE14,AJM30&gt;AKF14),AKF14-AKE14,IF(AND(AJK30&gt;AKE14,AJM30&lt;=AKF14),AJM30-AJK30,IF(AND(AJK30&lt;=AKE14,AJM30&lt;=AKF14),AJM30-AKE14,IF(AND(AJK30&gt;AKE14,AJM30&gt;AKF14),AKF14-AJK30,0)))),0)),0)</f>
        <v>　</v>
      </c>
      <c r="AKF30" s="963"/>
      <c r="AKG30" s="964"/>
      <c r="AKH30" s="962" t="str">
        <f>IFERROR(IF(OR(AJJ30="日",AJJ30="祝",AJJ30=0,AJO30=0),"　",MAX(IF(AND(AJO30&gt;AKK14,AJQ30&gt;AKI14),0,IF(AND(AJO30&lt;=AKK14,AJO30&gt;AKH14,AJQ30&gt;AKI14),AKK14-AJO30,IF(AND(AJO30&lt;=AKK14,AJO30&lt;=AKH14,AJQ30&gt;AKI14),AKK14-AKH14,IF(AND(AJO30&gt;AKH14,AJQ30&lt;=AKI14),AJQ30-AJO30,IF(AND(AJO30&lt;=AKH14,AJQ30&lt;=AKI14),AJQ30-AKH14,0))))),0)),0)</f>
        <v>　</v>
      </c>
      <c r="AKI30" s="963"/>
      <c r="AKJ30" s="964"/>
      <c r="AKK30" s="962" t="str">
        <f>IFERROR(IF(OR(AJJ30="日",AJJ30="祝",AJJ30=0,AJO30=0),"　",MAX(IF(AND(AJO30&lt;=AKK14,AJQ30&gt;AKL14),AKL14-AKK14,IF(AJQ30&lt;=AKL14,0,IF(AND(AJO30&gt;AKK14,AJQ30&gt;AKL14),AKL14-AJO30,0))),0)),0)</f>
        <v>　</v>
      </c>
      <c r="AKL30" s="963"/>
      <c r="AKM30" s="964"/>
      <c r="AKN30" s="962" t="str">
        <f t="shared" si="16"/>
        <v>　</v>
      </c>
      <c r="AKO30" s="963"/>
      <c r="AKP30" s="964"/>
      <c r="AKQ30" s="859" t="str">
        <f>IF(AKT30="×",TIME(0,0,0),IF(ALD4="非常勤",AJS30,AKE30))</f>
        <v>　</v>
      </c>
      <c r="AKR30" s="860"/>
      <c r="AKS30" s="861"/>
      <c r="AKT30" s="352"/>
      <c r="AKU30" s="859" t="str">
        <f>IF(AKX30="×",TIME(0,0,0),IF(ALD4="非常勤",AJV30,AKH30))</f>
        <v>　</v>
      </c>
      <c r="AKV30" s="860"/>
      <c r="AKW30" s="861"/>
      <c r="AKX30" s="352"/>
      <c r="AKY30" s="859" t="str">
        <f>IF(ALB30="×",TIME(0,0,0),IF(ALD4="非常勤",AJY30,AKK30))</f>
        <v>　</v>
      </c>
      <c r="AKZ30" s="860"/>
      <c r="ALA30" s="861"/>
      <c r="ALB30" s="352"/>
      <c r="ALC30" s="859" t="str">
        <f>IF(ALF30="×",TIME(0,0,0),IF(ALD4="非常勤",AKB30,AKN30))</f>
        <v>　</v>
      </c>
      <c r="ALD30" s="860"/>
      <c r="ALE30" s="861"/>
      <c r="ALF30" s="352"/>
      <c r="ALG30" s="956"/>
      <c r="ALH30" s="956"/>
      <c r="ALI30" s="862"/>
      <c r="ALJ30" s="864"/>
      <c r="ALK30" s="863"/>
      <c r="ALL30" s="865"/>
      <c r="ALM30" s="866"/>
      <c r="ALN30" s="866"/>
      <c r="ALO30" s="867"/>
      <c r="ALP30" s="377">
        <f>'[3]別表_個別勤務状況（1～20）'!$A$30</f>
        <v>16</v>
      </c>
      <c r="ALQ30" s="378" t="str">
        <f>'[3]別表_個別勤務状況（1～20）'!$B$30</f>
        <v>火</v>
      </c>
      <c r="ALR30" s="854"/>
      <c r="ALS30" s="855"/>
      <c r="ALT30" s="854"/>
      <c r="ALU30" s="855"/>
      <c r="ALV30" s="854"/>
      <c r="ALW30" s="855"/>
      <c r="ALX30" s="854"/>
      <c r="ALY30" s="855"/>
      <c r="ALZ30" s="856" t="str">
        <f>IFERROR(IF(OR(ALQ30="日",ALQ30="祝",ALQ30=0,ALR30=""),"　",MAX(IF(AND(ALR30&lt;=ALZ14,ALT30&gt;AMA14),AMA14-ALZ14,IF(AND(ALR30&gt;ALZ14,ALT30&lt;=AMA14),ALT30-ALR30,IF(AND(ALR30&lt;=ALZ14,ALT30&lt;=AMA14),ALT30-ALZ14,IF(AND(ALR30&gt;ALZ14,ALT30&gt;AMA14),AMA14-ALR30,0)))),0)),0)</f>
        <v>　</v>
      </c>
      <c r="AMA30" s="857"/>
      <c r="AMB30" s="858"/>
      <c r="AMC30" s="856" t="str">
        <f>IFERROR(IF(OR(ALQ30="日",ALQ30="祝",ALQ30=0,ALV30=""),"　",MAX(IF(AND(ALV30&gt;AMF14,ALX30&gt;AMD14),0,IF(AND(ALV30&lt;=AMF14,ALV30&gt;AMC14,ALX30&gt;AMD14),AMF14-ALV30,IF(AND(ALV30&lt;=AMF14,ALV30&lt;=AMC14,ALX30&gt;AMD14),AMF14-AMC14,IF(AND(ALV30&gt;AMC14,ALX30&lt;=AMD14),ALX30-ALV30,IF(AND(ALV30&lt;=AMC14,ALX30&lt;=AMD14),ALX30-AMC14,0))))),0)),0)</f>
        <v>　</v>
      </c>
      <c r="AMD30" s="857"/>
      <c r="AME30" s="858"/>
      <c r="AMF30" s="856" t="str">
        <f>IFERROR(IF(OR(ALQ30="日",ALQ30="祝",ALQ30=0,ALV30=0),"　",MAX(IF(AND(ALV30&lt;=AMF14,ALX30&gt;AMG14),AMG14-AMF14,IF(ALX30&lt;=AMG14,0,IF(AND(ALV30&gt;AMF14,ALX30&gt;AMG14),AMG14-ALV30,0))),0)),0)</f>
        <v>　</v>
      </c>
      <c r="AMG30" s="857"/>
      <c r="AMH30" s="858"/>
      <c r="AMI30" s="856" t="str">
        <f>IFERROR(IF(OR(ALQ30="日",ALQ30="祝",ALQ30=0,ALV30=0),"　",MAX(IF(ALV30&gt;AMI14,ALX30-ALV30,IF(ALV30&lt;=AMI14,ALX30-AMI14,0)),0)),0)</f>
        <v>　</v>
      </c>
      <c r="AMJ30" s="857"/>
      <c r="AMK30" s="858"/>
      <c r="AML30" s="962" t="str">
        <f>IFERROR(IF(OR(ALQ30="日",ALQ30="祝",ALQ30=0,ALR30=""),"　",MAX(IF(AND(ALR30&lt;=AML14,ALT30&gt;AMM14),AMM14-AML14,IF(AND(ALR30&gt;AML14,ALT30&lt;=AMM14),ALT30-ALR30,IF(AND(ALR30&lt;=AML14,ALT30&lt;=AMM14),ALT30-AML14,IF(AND(ALR30&gt;AML14,ALT30&gt;AMM14),AMM14-ALR30,0)))),0)),0)</f>
        <v>　</v>
      </c>
      <c r="AMM30" s="963"/>
      <c r="AMN30" s="964"/>
      <c r="AMO30" s="962" t="str">
        <f>IFERROR(IF(OR(ALQ30="日",ALQ30="祝",ALQ30=0,ALV30=0),"　",MAX(IF(AND(ALV30&gt;AMR14,ALX30&gt;AMP14),0,IF(AND(ALV30&lt;=AMR14,ALV30&gt;AMO14,ALX30&gt;AMP14),AMR14-ALV30,IF(AND(ALV30&lt;=AMR14,ALV30&lt;=AMO14,ALX30&gt;AMP14),AMR14-AMO14,IF(AND(ALV30&gt;AMO14,ALX30&lt;=AMP14),ALX30-ALV30,IF(AND(ALV30&lt;=AMO14,ALX30&lt;=AMP14),ALX30-AMO14,0))))),0)),0)</f>
        <v>　</v>
      </c>
      <c r="AMP30" s="963"/>
      <c r="AMQ30" s="964"/>
      <c r="AMR30" s="962" t="str">
        <f>IFERROR(IF(OR(ALQ30="日",ALQ30="祝",ALQ30=0,ALV30=0),"　",MAX(IF(AND(ALV30&lt;=AMR14,ALX30&gt;AMS14),AMS14-AMR14,IF(ALX30&lt;=AMS14,0,IF(AND(ALV30&gt;AMR14,ALX30&gt;AMS14),AMS14-ALV30,0))),0)),0)</f>
        <v>　</v>
      </c>
      <c r="AMS30" s="963"/>
      <c r="AMT30" s="964"/>
      <c r="AMU30" s="962" t="str">
        <f t="shared" si="17"/>
        <v>　</v>
      </c>
      <c r="AMV30" s="963"/>
      <c r="AMW30" s="964"/>
      <c r="AMX30" s="859" t="str">
        <f>IF(ANA30="×",TIME(0,0,0),IF(ANK4="非常勤",ALZ30,AML30))</f>
        <v>　</v>
      </c>
      <c r="AMY30" s="860"/>
      <c r="AMZ30" s="861"/>
      <c r="ANA30" s="352"/>
      <c r="ANB30" s="859" t="str">
        <f>IF(ANE30="×",TIME(0,0,0),IF(ANK4="非常勤",AMC30,AMO30))</f>
        <v>　</v>
      </c>
      <c r="ANC30" s="860"/>
      <c r="AND30" s="861"/>
      <c r="ANE30" s="352"/>
      <c r="ANF30" s="859" t="str">
        <f>IF(ANI30="×",TIME(0,0,0),IF(ANK4="非常勤",AMF30,AMR30))</f>
        <v>　</v>
      </c>
      <c r="ANG30" s="860"/>
      <c r="ANH30" s="861"/>
      <c r="ANI30" s="352"/>
      <c r="ANJ30" s="859" t="str">
        <f>IF(ANM30="×",TIME(0,0,0),IF(ANK4="非常勤",AMI30,AMU30))</f>
        <v>　</v>
      </c>
      <c r="ANK30" s="860"/>
      <c r="ANL30" s="861"/>
      <c r="ANM30" s="352"/>
      <c r="ANN30" s="956"/>
      <c r="ANO30" s="956"/>
      <c r="ANP30" s="862"/>
      <c r="ANQ30" s="864"/>
      <c r="ANR30" s="863"/>
      <c r="ANS30" s="865"/>
      <c r="ANT30" s="866"/>
      <c r="ANU30" s="866"/>
      <c r="ANV30" s="867"/>
      <c r="ANW30" s="377">
        <f>'[3]別表_個別勤務状況（1～20）'!$A$30</f>
        <v>16</v>
      </c>
      <c r="ANX30" s="378" t="str">
        <f>'[3]別表_個別勤務状況（1～20）'!$B$30</f>
        <v>火</v>
      </c>
      <c r="ANY30" s="854"/>
      <c r="ANZ30" s="855"/>
      <c r="AOA30" s="854"/>
      <c r="AOB30" s="855"/>
      <c r="AOC30" s="854"/>
      <c r="AOD30" s="855"/>
      <c r="AOE30" s="854"/>
      <c r="AOF30" s="855"/>
      <c r="AOG30" s="856" t="str">
        <f>IFERROR(IF(OR(ANX30="日",ANX30="祝",ANX30=0,ANY30=""),"　",MAX(IF(AND(ANY30&lt;=AOG14,AOA30&gt;AOH14),AOH14-AOG14,IF(AND(ANY30&gt;AOG14,AOA30&lt;=AOH14),AOA30-ANY30,IF(AND(ANY30&lt;=AOG14,AOA30&lt;=AOH14),AOA30-AOG14,IF(AND(ANY30&gt;AOG14,AOA30&gt;AOH14),AOH14-ANY30,0)))),0)),0)</f>
        <v>　</v>
      </c>
      <c r="AOH30" s="857"/>
      <c r="AOI30" s="858"/>
      <c r="AOJ30" s="856" t="str">
        <f>IFERROR(IF(OR(ANX30="日",ANX30="祝",ANX30=0,AOC30=""),"　",MAX(IF(AND(AOC30&gt;AOM14,AOE30&gt;AOK14),0,IF(AND(AOC30&lt;=AOM14,AOC30&gt;AOJ14,AOE30&gt;AOK14),AOM14-AOC30,IF(AND(AOC30&lt;=AOM14,AOC30&lt;=AOJ14,AOE30&gt;AOK14),AOM14-AOJ14,IF(AND(AOC30&gt;AOJ14,AOE30&lt;=AOK14),AOE30-AOC30,IF(AND(AOC30&lt;=AOJ14,AOE30&lt;=AOK14),AOE30-AOJ14,0))))),0)),0)</f>
        <v>　</v>
      </c>
      <c r="AOK30" s="857"/>
      <c r="AOL30" s="858"/>
      <c r="AOM30" s="856" t="str">
        <f>IFERROR(IF(OR(ANX30="日",ANX30="祝",ANX30=0,AOC30=0),"　",MAX(IF(AND(AOC30&lt;=AOM14,AOE30&gt;AON14),AON14-AOM14,IF(AOE30&lt;=AON14,0,IF(AND(AOC30&gt;AOM14,AOE30&gt;AON14),AON14-AOC30,0))),0)),0)</f>
        <v>　</v>
      </c>
      <c r="AON30" s="857"/>
      <c r="AOO30" s="858"/>
      <c r="AOP30" s="856" t="str">
        <f>IFERROR(IF(OR(ANX30="日",ANX30="祝",ANX30=0,AOC30=0),"　",MAX(IF(AOC30&gt;AOP14,AOE30-AOC30,IF(AOC30&lt;=AOP14,AOE30-AOP14,0)),0)),0)</f>
        <v>　</v>
      </c>
      <c r="AOQ30" s="857"/>
      <c r="AOR30" s="858"/>
      <c r="AOS30" s="962" t="str">
        <f>IFERROR(IF(OR(ANX30="日",ANX30="祝",ANX30=0,ANY30=""),"　",MAX(IF(AND(ANY30&lt;=AOS14,AOA30&gt;AOT14),AOT14-AOS14,IF(AND(ANY30&gt;AOS14,AOA30&lt;=AOT14),AOA30-ANY30,IF(AND(ANY30&lt;=AOS14,AOA30&lt;=AOT14),AOA30-AOS14,IF(AND(ANY30&gt;AOS14,AOA30&gt;AOT14),AOT14-ANY30,0)))),0)),0)</f>
        <v>　</v>
      </c>
      <c r="AOT30" s="963"/>
      <c r="AOU30" s="964"/>
      <c r="AOV30" s="962" t="str">
        <f>IFERROR(IF(OR(ANX30="日",ANX30="祝",ANX30=0,AOC30=0),"　",MAX(IF(AND(AOC30&gt;AOY14,AOE30&gt;AOW14),0,IF(AND(AOC30&lt;=AOY14,AOC30&gt;AOV14,AOE30&gt;AOW14),AOY14-AOC30,IF(AND(AOC30&lt;=AOY14,AOC30&lt;=AOV14,AOE30&gt;AOW14),AOY14-AOV14,IF(AND(AOC30&gt;AOV14,AOE30&lt;=AOW14),AOE30-AOC30,IF(AND(AOC30&lt;=AOV14,AOE30&lt;=AOW14),AOE30-AOV14,0))))),0)),0)</f>
        <v>　</v>
      </c>
      <c r="AOW30" s="963"/>
      <c r="AOX30" s="964"/>
      <c r="AOY30" s="962" t="str">
        <f>IFERROR(IF(OR(ANX30="日",ANX30="祝",ANX30=0,AOC30=0),"　",MAX(IF(AND(AOC30&lt;=AOY14,AOE30&gt;AOZ14),AOZ14-AOY14,IF(AOE30&lt;=AOZ14,0,IF(AND(AOC30&gt;AOY14,AOE30&gt;AOZ14),AOZ14-AOC30,0))),0)),0)</f>
        <v>　</v>
      </c>
      <c r="AOZ30" s="963"/>
      <c r="APA30" s="964"/>
      <c r="APB30" s="962" t="str">
        <f t="shared" si="18"/>
        <v>　</v>
      </c>
      <c r="APC30" s="963"/>
      <c r="APD30" s="964"/>
      <c r="APE30" s="859" t="str">
        <f>IF(APH30="×",TIME(0,0,0),IF(APR4="非常勤",AOG30,AOS30))</f>
        <v>　</v>
      </c>
      <c r="APF30" s="860"/>
      <c r="APG30" s="861"/>
      <c r="APH30" s="352"/>
      <c r="API30" s="859" t="str">
        <f>IF(APL30="×",TIME(0,0,0),IF(APR4="非常勤",AOJ30,AOV30))</f>
        <v>　</v>
      </c>
      <c r="APJ30" s="860"/>
      <c r="APK30" s="861"/>
      <c r="APL30" s="352"/>
      <c r="APM30" s="859" t="str">
        <f>IF(APP30="×",TIME(0,0,0),IF(APR4="非常勤",AOM30,AOY30))</f>
        <v>　</v>
      </c>
      <c r="APN30" s="860"/>
      <c r="APO30" s="861"/>
      <c r="APP30" s="352"/>
      <c r="APQ30" s="859" t="str">
        <f>IF(APT30="×",TIME(0,0,0),IF(APR4="非常勤",AOP30,APB30))</f>
        <v>　</v>
      </c>
      <c r="APR30" s="860"/>
      <c r="APS30" s="861"/>
      <c r="APT30" s="352"/>
      <c r="APU30" s="956"/>
      <c r="APV30" s="956"/>
      <c r="APW30" s="862"/>
      <c r="APX30" s="864"/>
      <c r="APY30" s="863"/>
      <c r="APZ30" s="865"/>
      <c r="AQA30" s="866"/>
      <c r="AQB30" s="866"/>
      <c r="AQC30" s="867"/>
      <c r="AQD30" s="377">
        <f>'[3]別表_個別勤務状況（1～20）'!$A$30</f>
        <v>16</v>
      </c>
      <c r="AQE30" s="378" t="str">
        <f>'[3]別表_個別勤務状況（1～20）'!$B$30</f>
        <v>火</v>
      </c>
      <c r="AQF30" s="854"/>
      <c r="AQG30" s="855"/>
      <c r="AQH30" s="854"/>
      <c r="AQI30" s="855"/>
      <c r="AQJ30" s="854"/>
      <c r="AQK30" s="855"/>
      <c r="AQL30" s="854"/>
      <c r="AQM30" s="855"/>
      <c r="AQN30" s="856" t="str">
        <f>IFERROR(IF(OR(AQE30="日",AQE30="祝",AQE30=0,AQF30=""),"　",MAX(IF(AND(AQF30&lt;=AQN14,AQH30&gt;AQO14),AQO14-AQN14,IF(AND(AQF30&gt;AQN14,AQH30&lt;=AQO14),AQH30-AQF30,IF(AND(AQF30&lt;=AQN14,AQH30&lt;=AQO14),AQH30-AQN14,IF(AND(AQF30&gt;AQN14,AQH30&gt;AQO14),AQO14-AQF30,0)))),0)),0)</f>
        <v>　</v>
      </c>
      <c r="AQO30" s="857"/>
      <c r="AQP30" s="858"/>
      <c r="AQQ30" s="856" t="str">
        <f>IFERROR(IF(OR(AQE30="日",AQE30="祝",AQE30=0,AQJ30=""),"　",MAX(IF(AND(AQJ30&gt;AQT14,AQL30&gt;AQR14),0,IF(AND(AQJ30&lt;=AQT14,AQJ30&gt;AQQ14,AQL30&gt;AQR14),AQT14-AQJ30,IF(AND(AQJ30&lt;=AQT14,AQJ30&lt;=AQQ14,AQL30&gt;AQR14),AQT14-AQQ14,IF(AND(AQJ30&gt;AQQ14,AQL30&lt;=AQR14),AQL30-AQJ30,IF(AND(AQJ30&lt;=AQQ14,AQL30&lt;=AQR14),AQL30-AQQ14,0))))),0)),0)</f>
        <v>　</v>
      </c>
      <c r="AQR30" s="857"/>
      <c r="AQS30" s="858"/>
      <c r="AQT30" s="856" t="str">
        <f>IFERROR(IF(OR(AQE30="日",AQE30="祝",AQE30=0,AQJ30=0),"　",MAX(IF(AND(AQJ30&lt;=AQT14,AQL30&gt;AQU14),AQU14-AQT14,IF(AQL30&lt;=AQU14,0,IF(AND(AQJ30&gt;AQT14,AQL30&gt;AQU14),AQU14-AQJ30,0))),0)),0)</f>
        <v>　</v>
      </c>
      <c r="AQU30" s="857"/>
      <c r="AQV30" s="858"/>
      <c r="AQW30" s="856" t="str">
        <f>IFERROR(IF(OR(AQE30="日",AQE30="祝",AQE30=0,AQJ30=0),"　",MAX(IF(AQJ30&gt;AQW14,AQL30-AQJ30,IF(AQJ30&lt;=AQW14,AQL30-AQW14,0)),0)),0)</f>
        <v>　</v>
      </c>
      <c r="AQX30" s="857"/>
      <c r="AQY30" s="858"/>
      <c r="AQZ30" s="962" t="str">
        <f>IFERROR(IF(OR(AQE30="日",AQE30="祝",AQE30=0,AQF30=""),"　",MAX(IF(AND(AQF30&lt;=AQZ14,AQH30&gt;ARA14),ARA14-AQZ14,IF(AND(AQF30&gt;AQZ14,AQH30&lt;=ARA14),AQH30-AQF30,IF(AND(AQF30&lt;=AQZ14,AQH30&lt;=ARA14),AQH30-AQZ14,IF(AND(AQF30&gt;AQZ14,AQH30&gt;ARA14),ARA14-AQF30,0)))),0)),0)</f>
        <v>　</v>
      </c>
      <c r="ARA30" s="963"/>
      <c r="ARB30" s="964"/>
      <c r="ARC30" s="962" t="str">
        <f>IFERROR(IF(OR(AQE30="日",AQE30="祝",AQE30=0,AQJ30=0),"　",MAX(IF(AND(AQJ30&gt;ARF14,AQL30&gt;ARD14),0,IF(AND(AQJ30&lt;=ARF14,AQJ30&gt;ARC14,AQL30&gt;ARD14),ARF14-AQJ30,IF(AND(AQJ30&lt;=ARF14,AQJ30&lt;=ARC14,AQL30&gt;ARD14),ARF14-ARC14,IF(AND(AQJ30&gt;ARC14,AQL30&lt;=ARD14),AQL30-AQJ30,IF(AND(AQJ30&lt;=ARC14,AQL30&lt;=ARD14),AQL30-ARC14,0))))),0)),0)</f>
        <v>　</v>
      </c>
      <c r="ARD30" s="963"/>
      <c r="ARE30" s="964"/>
      <c r="ARF30" s="962" t="str">
        <f>IFERROR(IF(OR(AQE30="日",AQE30="祝",AQE30=0,AQJ30=0),"　",MAX(IF(AND(AQJ30&lt;=ARF14,AQL30&gt;ARG14),ARG14-ARF14,IF(AQL30&lt;=ARG14,0,IF(AND(AQJ30&gt;ARF14,AQL30&gt;ARG14),ARG14-AQJ30,0))),0)),0)</f>
        <v>　</v>
      </c>
      <c r="ARG30" s="963"/>
      <c r="ARH30" s="964"/>
      <c r="ARI30" s="962" t="str">
        <f t="shared" si="19"/>
        <v>　</v>
      </c>
      <c r="ARJ30" s="963"/>
      <c r="ARK30" s="964"/>
      <c r="ARL30" s="859" t="str">
        <f>IF(ARO30="×",TIME(0,0,0),IF(ARY4="非常勤",AQN30,AQZ30))</f>
        <v>　</v>
      </c>
      <c r="ARM30" s="860"/>
      <c r="ARN30" s="861"/>
      <c r="ARO30" s="352"/>
      <c r="ARP30" s="859" t="str">
        <f>IF(ARS30="×",TIME(0,0,0),IF(ARY4="非常勤",AQQ30,ARC30))</f>
        <v>　</v>
      </c>
      <c r="ARQ30" s="860"/>
      <c r="ARR30" s="861"/>
      <c r="ARS30" s="352"/>
      <c r="ART30" s="859" t="str">
        <f>IF(ARW30="×",TIME(0,0,0),IF(ARY4="非常勤",AQT30,ARF30))</f>
        <v>　</v>
      </c>
      <c r="ARU30" s="860"/>
      <c r="ARV30" s="861"/>
      <c r="ARW30" s="352"/>
      <c r="ARX30" s="859" t="str">
        <f>IF(ASA30="×",TIME(0,0,0),IF(ARY4="非常勤",AQW30,ARI30))</f>
        <v>　</v>
      </c>
      <c r="ARY30" s="860"/>
      <c r="ARZ30" s="861"/>
      <c r="ASA30" s="352"/>
      <c r="ASB30" s="956"/>
      <c r="ASC30" s="956"/>
      <c r="ASD30" s="862"/>
      <c r="ASE30" s="864"/>
      <c r="ASF30" s="863"/>
      <c r="ASG30" s="865"/>
      <c r="ASH30" s="866"/>
      <c r="ASI30" s="866"/>
      <c r="ASJ30" s="867"/>
    </row>
    <row r="31" spans="1:1180" ht="15" customHeight="1">
      <c r="A31" s="377">
        <f>'別表_個別勤務状況（1～20）'!$A$31</f>
        <v>17</v>
      </c>
      <c r="B31" s="378" t="str">
        <f>'別表_個別勤務状況（1～20）'!$B$31</f>
        <v>金</v>
      </c>
      <c r="C31" s="797"/>
      <c r="D31" s="797"/>
      <c r="E31" s="797"/>
      <c r="F31" s="797"/>
      <c r="G31" s="797"/>
      <c r="H31" s="797"/>
      <c r="I31" s="797"/>
      <c r="J31" s="797"/>
      <c r="K31" s="856" t="str">
        <f>IFERROR(IF(OR(B31="日",B31="祝",B31=0,C31=""),"　",MAX(IF(AND(C31&lt;=K14,E31&gt;L14),L14-K14,IF(AND(C31&gt;K14,E31&lt;=L14),E31-C31,IF(AND(C31&lt;=K14,E31&lt;=L14),E31-K14,IF(AND(C31&gt;K14,E31&gt;L14),L14-C31,0)))),0)),0)</f>
        <v>　</v>
      </c>
      <c r="L31" s="857"/>
      <c r="M31" s="858"/>
      <c r="N31" s="856" t="str">
        <f>IFERROR(IF(OR(B31="日",B31="祝",B31=0,G31=""),"　",MAX(IF(AND(G31&gt;Q14,I31&gt;O14),0,IF(AND(G31&lt;=Q14,G31&gt;N14,I31&gt;O14),Q14-G31,IF(AND(G31&lt;=Q14,G31&lt;=N14,I31&gt;O14),Q14-N14,IF(AND(G31&gt;N14,I31&lt;=O14),I31-G31,IF(AND(G31&lt;=N14,I31&lt;=O14),I31-N14,0))))),0)),0)</f>
        <v>　</v>
      </c>
      <c r="O31" s="857"/>
      <c r="P31" s="858"/>
      <c r="Q31" s="856" t="str">
        <f>IFERROR(IF(OR(B31="日",B31="祝",B31=0,G31=0),"　",MAX(IF(AND(G31&lt;=Q14,I31&gt;R14),R14-Q14,IF(I31&lt;=R14,0,IF(AND(G31&gt;Q14,I31&gt;R14),R14-G31,0))),0)),0)</f>
        <v>　</v>
      </c>
      <c r="R31" s="857"/>
      <c r="S31" s="858"/>
      <c r="T31" s="856" t="str">
        <f>IFERROR(IF(OR(B31="日",B31="祝",B31=0,G31=0),"　",MAX(IF(G31&gt;T14,I31-G31,IF(G31&lt;=T14,I31-T14,0)),0)),0)</f>
        <v>　</v>
      </c>
      <c r="U31" s="857"/>
      <c r="V31" s="858"/>
      <c r="W31" s="972" t="str">
        <f>IFERROR(IF(OR(B31="日",B31="祝",B31=0,C31=""),"　",MAX(IF(AND(C31&lt;=W14,E31&gt;X14),X14-W14,IF(AND(C31&gt;W14,E31&lt;=X14),E31-C31,IF(AND(C31&lt;=W14,E31&lt;=X14),E31-W14,IF(AND(C31&gt;W14,E31&gt;X14),X14-C31,0)))),0)),0)</f>
        <v>　</v>
      </c>
      <c r="X31" s="973"/>
      <c r="Y31" s="973"/>
      <c r="Z31" s="972" t="str">
        <f>IFERROR(IF(OR(B31="日",B31="祝",B31=0,G31=0),"　",MAX(IF(AND(G31&gt;AC14,I31&gt;AA14),0,IF(AND(G31&lt;=AC14,G31&gt;Z14,I31&gt;AA14),AC14-G31,IF(AND(G31&lt;=AC14,G31&lt;=Z14,I31&gt;AA14),AC14-Z14,IF(AND(G31&gt;Z14,I31&lt;=AA14),I31-G31,IF(AND(G31&lt;=Z14,I31&lt;=AA14),I31-Z14,0))))),0)),0)</f>
        <v>　</v>
      </c>
      <c r="AA31" s="972"/>
      <c r="AB31" s="972"/>
      <c r="AC31" s="972" t="str">
        <f>IFERROR(IF(OR(B31="日",B31="祝",B31=0,G31=0),"　",MAX(IF(AND(G31&lt;=AC14,I31&gt;AD14),AD14-AC14,IF(I31&lt;=AD14,0,IF(AND(G31&gt;AC14,I31&gt;AD14),AD14-G31,0))),0)),0)</f>
        <v>　</v>
      </c>
      <c r="AD31" s="973"/>
      <c r="AE31" s="973"/>
      <c r="AF31" s="972" t="str">
        <f t="shared" si="0"/>
        <v>　</v>
      </c>
      <c r="AG31" s="973"/>
      <c r="AH31" s="973"/>
      <c r="AI31" s="954" t="str">
        <f>IF(AL31="×",TIME(0,0,0),IF(AV4="非常勤",K31,W31))</f>
        <v>　</v>
      </c>
      <c r="AJ31" s="885"/>
      <c r="AK31" s="885"/>
      <c r="AL31" s="352"/>
      <c r="AM31" s="954" t="str">
        <f>IF(AP31="×",TIME(0,0,0),IF(AV4="非常勤",N31,Z31))</f>
        <v>　</v>
      </c>
      <c r="AN31" s="885"/>
      <c r="AO31" s="885"/>
      <c r="AP31" s="352"/>
      <c r="AQ31" s="954" t="str">
        <f>IF(AT31="×",TIME(0,0,0),IF(AV4="非常勤",Q31,AC31))</f>
        <v>　</v>
      </c>
      <c r="AR31" s="885"/>
      <c r="AS31" s="885"/>
      <c r="AT31" s="352"/>
      <c r="AU31" s="954" t="str">
        <f>IF(AX31="×",TIME(0,0,0),IF(AV4="非常勤",T31,AF31))</f>
        <v>　</v>
      </c>
      <c r="AV31" s="885"/>
      <c r="AW31" s="955"/>
      <c r="AX31" s="352"/>
      <c r="AY31" s="956"/>
      <c r="AZ31" s="956"/>
      <c r="BA31" s="862"/>
      <c r="BB31" s="864"/>
      <c r="BC31" s="863"/>
      <c r="BD31" s="865"/>
      <c r="BE31" s="866"/>
      <c r="BF31" s="866"/>
      <c r="BG31" s="867"/>
      <c r="BH31" s="377">
        <f>'別表_個別勤務状況（1～20）'!$A$31</f>
        <v>17</v>
      </c>
      <c r="BI31" s="378" t="str">
        <f>'別表_個別勤務状況（1～20）'!$B$31</f>
        <v>金</v>
      </c>
      <c r="BJ31" s="797"/>
      <c r="BK31" s="797"/>
      <c r="BL31" s="797"/>
      <c r="BM31" s="797"/>
      <c r="BN31" s="797"/>
      <c r="BO31" s="797"/>
      <c r="BP31" s="797"/>
      <c r="BQ31" s="797"/>
      <c r="BR31" s="856" t="str">
        <f>IFERROR(IF(OR(BI31="日",BI31="祝",BI31=0,BJ31=""),"　",MAX(IF(AND(BJ31&lt;=BR14,BL31&gt;BS14),BS14-BR14,IF(AND(BJ31&gt;BR14,BL31&lt;=BS14),BL31-BJ31,IF(AND(BJ31&lt;=BR14,BL31&lt;=BS14),BL31-BR14,IF(AND(BJ31&gt;BR14,BL31&gt;BS14),BS14-BJ31,0)))),0)),0)</f>
        <v>　</v>
      </c>
      <c r="BS31" s="857"/>
      <c r="BT31" s="858"/>
      <c r="BU31" s="856" t="str">
        <f>IFERROR(IF(OR(BI31="日",BI31="祝",BI31=0,BN31=""),"　",MAX(IF(AND(BN31&gt;BX14,BP31&gt;BV14),0,IF(AND(BN31&lt;=BX14,BN31&gt;BU14,BP31&gt;BV14),BX14-BN31,IF(AND(BN31&lt;=BX14,BN31&lt;=BU14,BP31&gt;BV14),BX14-BU14,IF(AND(BN31&gt;BU14,BP31&lt;=BV14),BP31-BN31,IF(AND(BN31&lt;=BU14,BP31&lt;=BV14),BP31-BU14,0))))),0)),0)</f>
        <v>　</v>
      </c>
      <c r="BV31" s="857"/>
      <c r="BW31" s="858"/>
      <c r="BX31" s="856" t="str">
        <f>IFERROR(IF(OR(BI31="日",BI31="祝",BI31=0,BN31=0),"　",MAX(IF(AND(BN31&lt;=BX14,BP31&gt;BY14),BY14-BX14,IF(BP31&lt;=BY14,0,IF(AND(BN31&gt;BX14,BP31&gt;BY14),BY14-BN31,0))),0)),0)</f>
        <v>　</v>
      </c>
      <c r="BY31" s="857"/>
      <c r="BZ31" s="858"/>
      <c r="CA31" s="856" t="str">
        <f>IFERROR(IF(OR(BI31="日",BI31="祝",BI31=0,BN31=0),"　",MAX(IF(BN31&gt;CA14,BP31-BN31,IF(BN31&lt;=CA14,BP31-CA14,0)),0)),0)</f>
        <v>　</v>
      </c>
      <c r="CB31" s="857"/>
      <c r="CC31" s="858"/>
      <c r="CD31" s="972" t="str">
        <f>IFERROR(IF(OR(BI31="日",BI31="祝",BI31=0,BJ31=""),"　",MAX(IF(AND(BJ31&lt;=CD14,BL31&gt;CE14),CE14-CD14,IF(AND(BJ31&gt;CD14,BL31&lt;=CE14),BL31-BJ31,IF(AND(BJ31&lt;=CD14,BL31&lt;=CE14),BL31-CD14,IF(AND(BJ31&gt;CD14,BL31&gt;CE14),CE14-BJ31,0)))),0)),0)</f>
        <v>　</v>
      </c>
      <c r="CE31" s="973"/>
      <c r="CF31" s="973"/>
      <c r="CG31" s="972" t="str">
        <f>IFERROR(IF(OR(BI31="日",BI31="祝",BI31=0,BN31=0),"　",MAX(IF(AND(BN31&gt;CJ14,BP31&gt;CH14),0,IF(AND(BN31&lt;=CJ14,BN31&gt;CG14,BP31&gt;CH14),CJ14-BN31,IF(AND(BN31&lt;=CJ14,BN31&lt;=CG14,BP31&gt;CH14),CJ14-CG14,IF(AND(BN31&gt;CG14,BP31&lt;=CH14),BP31-BN31,IF(AND(BN31&lt;=CG14,BP31&lt;=CH14),BP31-CG14,0))))),0)),0)</f>
        <v>　</v>
      </c>
      <c r="CH31" s="972"/>
      <c r="CI31" s="972"/>
      <c r="CJ31" s="972" t="str">
        <f>IFERROR(IF(OR(BI31="日",BI31="祝",BI31=0,BN31=0),"　",MAX(IF(AND(BN31&lt;=CJ14,BP31&gt;CK14),CK14-CJ14,IF(BP31&lt;=CK14,0,IF(AND(BN31&gt;CJ14,BP31&gt;CK14),CK14-BN31,0))),0)),0)</f>
        <v>　</v>
      </c>
      <c r="CK31" s="973"/>
      <c r="CL31" s="973"/>
      <c r="CM31" s="972" t="str">
        <f t="shared" si="1"/>
        <v>　</v>
      </c>
      <c r="CN31" s="973"/>
      <c r="CO31" s="973"/>
      <c r="CP31" s="954" t="str">
        <f>IF(CS31="×",TIME(0,0,0),IF(DC4="非常勤",BR31,CD31))</f>
        <v>　</v>
      </c>
      <c r="CQ31" s="885"/>
      <c r="CR31" s="885"/>
      <c r="CS31" s="352"/>
      <c r="CT31" s="954" t="str">
        <f>IF(CW31="×",TIME(0,0,0),IF(DC4="非常勤",BU31,CG31))</f>
        <v>　</v>
      </c>
      <c r="CU31" s="885"/>
      <c r="CV31" s="885"/>
      <c r="CW31" s="352"/>
      <c r="CX31" s="954" t="str">
        <f>IF(DA31="×",TIME(0,0,0),IF(DC4="非常勤",BX31,CJ31))</f>
        <v>　</v>
      </c>
      <c r="CY31" s="885"/>
      <c r="CZ31" s="885"/>
      <c r="DA31" s="352"/>
      <c r="DB31" s="954" t="str">
        <f>IF(DE31="×",TIME(0,0,0),IF(DC4="非常勤",CA31,CM31))</f>
        <v>　</v>
      </c>
      <c r="DC31" s="885"/>
      <c r="DD31" s="955"/>
      <c r="DE31" s="352"/>
      <c r="DF31" s="956"/>
      <c r="DG31" s="956"/>
      <c r="DH31" s="862"/>
      <c r="DI31" s="864"/>
      <c r="DJ31" s="863"/>
      <c r="DK31" s="865"/>
      <c r="DL31" s="866"/>
      <c r="DM31" s="866"/>
      <c r="DN31" s="867"/>
      <c r="DO31" s="377">
        <f>'別表_個別勤務状況（1～20）'!$A$31</f>
        <v>17</v>
      </c>
      <c r="DP31" s="378" t="str">
        <f>'別表_個別勤務状況（1～20）'!$B$31</f>
        <v>金</v>
      </c>
      <c r="DQ31" s="797"/>
      <c r="DR31" s="797"/>
      <c r="DS31" s="797"/>
      <c r="DT31" s="797"/>
      <c r="DU31" s="797"/>
      <c r="DV31" s="797"/>
      <c r="DW31" s="797"/>
      <c r="DX31" s="797"/>
      <c r="DY31" s="856" t="str">
        <f>IFERROR(IF(OR(DP31="日",DP31="祝",DP31=0,DQ31=""),"　",MAX(IF(AND(DQ31&lt;=DY14,DS31&gt;DZ14),DZ14-DY14,IF(AND(DQ31&gt;DY14,DS31&lt;=DZ14),DS31-DQ31,IF(AND(DQ31&lt;=DY14,DS31&lt;=DZ14),DS31-DY14,IF(AND(DQ31&gt;DY14,DS31&gt;DZ14),DZ14-DQ31,0)))),0)),0)</f>
        <v>　</v>
      </c>
      <c r="DZ31" s="857"/>
      <c r="EA31" s="858"/>
      <c r="EB31" s="856" t="str">
        <f>IFERROR(IF(OR(DP31="日",DP31="祝",DP31=0,DU31=""),"　",MAX(IF(AND(DU31&gt;EE14,DW31&gt;EC14),0,IF(AND(DU31&lt;=EE14,DU31&gt;EB14,DW31&gt;EC14),EE14-DU31,IF(AND(DU31&lt;=EE14,DU31&lt;=EB14,DW31&gt;EC14),EE14-EB14,IF(AND(DU31&gt;EB14,DW31&lt;=EC14),DW31-DU31,IF(AND(DU31&lt;=EB14,DW31&lt;=EC14),DW31-EB14,0))))),0)),0)</f>
        <v>　</v>
      </c>
      <c r="EC31" s="857"/>
      <c r="ED31" s="858"/>
      <c r="EE31" s="856" t="str">
        <f>IFERROR(IF(OR(DP31="日",DP31="祝",DP31=0,DU31=0),"　",MAX(IF(AND(DU31&lt;=EE14,DW31&gt;EF14),EF14-EE14,IF(DW31&lt;=EF14,0,IF(AND(DU31&gt;EE14,DW31&gt;EF14),EF14-DU31,0))),0)),0)</f>
        <v>　</v>
      </c>
      <c r="EF31" s="857"/>
      <c r="EG31" s="858"/>
      <c r="EH31" s="856" t="str">
        <f>IFERROR(IF(OR(DP31="日",DP31="祝",DP31=0,DU31=0),"　",MAX(IF(DU31&gt;EH14,DW31-DU31,IF(DU31&lt;=EH14,DW31-EH14,0)),0)),0)</f>
        <v>　</v>
      </c>
      <c r="EI31" s="857"/>
      <c r="EJ31" s="858"/>
      <c r="EK31" s="972" t="str">
        <f>IFERROR(IF(OR(DP31="日",DP31="祝",DP31=0,DQ31=""),"　",MAX(IF(AND(DQ31&lt;=EK14,DS31&gt;EL14),EL14-EK14,IF(AND(DQ31&gt;EK14,DS31&lt;=EL14),DS31-DQ31,IF(AND(DQ31&lt;=EK14,DS31&lt;=EL14),DS31-EK14,IF(AND(DQ31&gt;EK14,DS31&gt;EL14),EL14-DQ31,0)))),0)),0)</f>
        <v>　</v>
      </c>
      <c r="EL31" s="973"/>
      <c r="EM31" s="973"/>
      <c r="EN31" s="972" t="str">
        <f>IFERROR(IF(OR(DP31="日",DP31="祝",DP31=0,DU31=0),"　",MAX(IF(AND(DU31&gt;EQ14,DW31&gt;EO14),0,IF(AND(DU31&lt;=EQ14,DU31&gt;EN14,DW31&gt;EO14),EQ14-DU31,IF(AND(DU31&lt;=EQ14,DU31&lt;=EN14,DW31&gt;EO14),EQ14-EN14,IF(AND(DU31&gt;EN14,DW31&lt;=EO14),DW31-DU31,IF(AND(DU31&lt;=EN14,DW31&lt;=EO14),DW31-EN14,0))))),0)),0)</f>
        <v>　</v>
      </c>
      <c r="EO31" s="972"/>
      <c r="EP31" s="972"/>
      <c r="EQ31" s="972" t="str">
        <f>IFERROR(IF(OR(DP31="日",DP31="祝",DP31=0,DU31=0),"　",MAX(IF(AND(DU31&lt;=EQ14,DW31&gt;ER14),ER14-EQ14,IF(DW31&lt;=ER14,0,IF(AND(DU31&gt;EQ14,DW31&gt;ER14),ER14-DU31,0))),0)),0)</f>
        <v>　</v>
      </c>
      <c r="ER31" s="973"/>
      <c r="ES31" s="973"/>
      <c r="ET31" s="972" t="str">
        <f t="shared" si="2"/>
        <v>　</v>
      </c>
      <c r="EU31" s="973"/>
      <c r="EV31" s="973"/>
      <c r="EW31" s="954" t="str">
        <f>IF(EZ31="×",TIME(0,0,0),IF(FJ4="非常勤",DY31,EK31))</f>
        <v>　</v>
      </c>
      <c r="EX31" s="885"/>
      <c r="EY31" s="885"/>
      <c r="EZ31" s="352"/>
      <c r="FA31" s="954" t="str">
        <f>IF(FD31="×",TIME(0,0,0),IF(FJ4="非常勤",EB31,EN31))</f>
        <v>　</v>
      </c>
      <c r="FB31" s="885"/>
      <c r="FC31" s="885"/>
      <c r="FD31" s="352"/>
      <c r="FE31" s="954" t="str">
        <f>IF(FH31="×",TIME(0,0,0),IF(FJ4="非常勤",EE31,EQ31))</f>
        <v>　</v>
      </c>
      <c r="FF31" s="885"/>
      <c r="FG31" s="885"/>
      <c r="FH31" s="352"/>
      <c r="FI31" s="954" t="str">
        <f>IF(FL31="×",TIME(0,0,0),IF(FJ4="非常勤",EH31,ET31))</f>
        <v>　</v>
      </c>
      <c r="FJ31" s="885"/>
      <c r="FK31" s="955"/>
      <c r="FL31" s="352"/>
      <c r="FM31" s="956"/>
      <c r="FN31" s="956"/>
      <c r="FO31" s="862"/>
      <c r="FP31" s="864"/>
      <c r="FQ31" s="863"/>
      <c r="FR31" s="865"/>
      <c r="FS31" s="866"/>
      <c r="FT31" s="866"/>
      <c r="FU31" s="867"/>
      <c r="FV31" s="377">
        <f>'別表_個別勤務状況（1～20）'!$A$31</f>
        <v>17</v>
      </c>
      <c r="FW31" s="378" t="str">
        <f>'別表_個別勤務状況（1～20）'!$B$31</f>
        <v>金</v>
      </c>
      <c r="FX31" s="797"/>
      <c r="FY31" s="797"/>
      <c r="FZ31" s="797"/>
      <c r="GA31" s="797"/>
      <c r="GB31" s="797"/>
      <c r="GC31" s="797"/>
      <c r="GD31" s="797"/>
      <c r="GE31" s="797"/>
      <c r="GF31" s="856" t="str">
        <f>IFERROR(IF(OR(FW31="日",FW31="祝",FW31=0,FX31=""),"　",MAX(IF(AND(FX31&lt;=GF14,FZ31&gt;GG14),GG14-GF14,IF(AND(FX31&gt;GF14,FZ31&lt;=GG14),FZ31-FX31,IF(AND(FX31&lt;=GF14,FZ31&lt;=GG14),FZ31-GF14,IF(AND(FX31&gt;GF14,FZ31&gt;GG14),GG14-FX31,0)))),0)),0)</f>
        <v>　</v>
      </c>
      <c r="GG31" s="857"/>
      <c r="GH31" s="858"/>
      <c r="GI31" s="856" t="str">
        <f>IFERROR(IF(OR(FW31="日",FW31="祝",FW31=0,GB31=""),"　",MAX(IF(AND(GB31&gt;GL14,GD31&gt;GJ14),0,IF(AND(GB31&lt;=GL14,GB31&gt;GI14,GD31&gt;GJ14),GL14-GB31,IF(AND(GB31&lt;=GL14,GB31&lt;=GI14,GD31&gt;GJ14),GL14-GI14,IF(AND(GB31&gt;GI14,GD31&lt;=GJ14),GD31-GB31,IF(AND(GB31&lt;=GI14,GD31&lt;=GJ14),GD31-GI14,0))))),0)),0)</f>
        <v>　</v>
      </c>
      <c r="GJ31" s="857"/>
      <c r="GK31" s="858"/>
      <c r="GL31" s="856" t="str">
        <f>IFERROR(IF(OR(FW31="日",FW31="祝",FW31=0,GB31=0),"　",MAX(IF(AND(GB31&lt;=GL14,GD31&gt;GM14),GM14-GL14,IF(GD31&lt;=GM14,0,IF(AND(GB31&gt;GL14,GD31&gt;GM14),GM14-GB31,0))),0)),0)</f>
        <v>　</v>
      </c>
      <c r="GM31" s="857"/>
      <c r="GN31" s="858"/>
      <c r="GO31" s="856" t="str">
        <f>IFERROR(IF(OR(FW31="日",FW31="祝",FW31=0,GB31=0),"　",MAX(IF(GB31&gt;GO14,GD31-GB31,IF(GB31&lt;=GO14,GD31-GO14,0)),0)),0)</f>
        <v>　</v>
      </c>
      <c r="GP31" s="857"/>
      <c r="GQ31" s="858"/>
      <c r="GR31" s="972" t="str">
        <f>IFERROR(IF(OR(FW31="日",FW31="祝",FW31=0,FX31=""),"　",MAX(IF(AND(FX31&lt;=GR14,FZ31&gt;GS14),GS14-GR14,IF(AND(FX31&gt;GR14,FZ31&lt;=GS14),FZ31-FX31,IF(AND(FX31&lt;=GR14,FZ31&lt;=GS14),FZ31-GR14,IF(AND(FX31&gt;GR14,FZ31&gt;GS14),GS14-FX31,0)))),0)),0)</f>
        <v>　</v>
      </c>
      <c r="GS31" s="973"/>
      <c r="GT31" s="973"/>
      <c r="GU31" s="972" t="str">
        <f>IFERROR(IF(OR(FW31="日",FW31="祝",FW31=0,GB31=0),"　",MAX(IF(AND(GB31&gt;GX14,GD31&gt;GV14),0,IF(AND(GB31&lt;=GX14,GB31&gt;GU14,GD31&gt;GV14),GX14-GB31,IF(AND(GB31&lt;=GX14,GB31&lt;=GU14,GD31&gt;GV14),GX14-GU14,IF(AND(GB31&gt;GU14,GD31&lt;=GV14),GD31-GB31,IF(AND(GB31&lt;=GU14,GD31&lt;=GV14),GD31-GU14,0))))),0)),0)</f>
        <v>　</v>
      </c>
      <c r="GV31" s="972"/>
      <c r="GW31" s="972"/>
      <c r="GX31" s="972" t="str">
        <f>IFERROR(IF(OR(FW31="日",FW31="祝",FW31=0,GB31=0),"　",MAX(IF(AND(GB31&lt;=GX14,GD31&gt;GY14),GY14-GX14,IF(GD31&lt;=GY14,0,IF(AND(GB31&gt;GX14,GD31&gt;GY14),GY14-GB31,0))),0)),0)</f>
        <v>　</v>
      </c>
      <c r="GY31" s="973"/>
      <c r="GZ31" s="973"/>
      <c r="HA31" s="972" t="str">
        <f t="shared" si="3"/>
        <v>　</v>
      </c>
      <c r="HB31" s="973"/>
      <c r="HC31" s="973"/>
      <c r="HD31" s="954" t="str">
        <f>IF(HG31="×",TIME(0,0,0),IF(HQ4="非常勤",GF31,GR31))</f>
        <v>　</v>
      </c>
      <c r="HE31" s="885"/>
      <c r="HF31" s="885"/>
      <c r="HG31" s="352"/>
      <c r="HH31" s="954" t="str">
        <f>IF(HK31="×",TIME(0,0,0),IF(HQ4="非常勤",GI31,GU31))</f>
        <v>　</v>
      </c>
      <c r="HI31" s="885"/>
      <c r="HJ31" s="885"/>
      <c r="HK31" s="352"/>
      <c r="HL31" s="954" t="str">
        <f>IF(HO31="×",TIME(0,0,0),IF(HQ4="非常勤",GL31,GX31))</f>
        <v>　</v>
      </c>
      <c r="HM31" s="885"/>
      <c r="HN31" s="885"/>
      <c r="HO31" s="352"/>
      <c r="HP31" s="954" t="str">
        <f>IF(HS31="×",TIME(0,0,0),IF(HQ4="非常勤",GO31,HA31))</f>
        <v>　</v>
      </c>
      <c r="HQ31" s="885"/>
      <c r="HR31" s="955"/>
      <c r="HS31" s="352"/>
      <c r="HT31" s="956"/>
      <c r="HU31" s="956"/>
      <c r="HV31" s="862"/>
      <c r="HW31" s="864"/>
      <c r="HX31" s="863"/>
      <c r="HY31" s="865"/>
      <c r="HZ31" s="866"/>
      <c r="IA31" s="866"/>
      <c r="IB31" s="867"/>
      <c r="IC31" s="377">
        <f>'別表_個別勤務状況（1～20）'!$A$31</f>
        <v>17</v>
      </c>
      <c r="ID31" s="378" t="str">
        <f>'別表_個別勤務状況（1～20）'!$B$31</f>
        <v>金</v>
      </c>
      <c r="IE31" s="797"/>
      <c r="IF31" s="797"/>
      <c r="IG31" s="797"/>
      <c r="IH31" s="797"/>
      <c r="II31" s="797"/>
      <c r="IJ31" s="797"/>
      <c r="IK31" s="797"/>
      <c r="IL31" s="797"/>
      <c r="IM31" s="856" t="str">
        <f>IFERROR(IF(OR(ID31="日",ID31="祝",ID31=0,IE31=""),"　",MAX(IF(AND(IE31&lt;=IM14,IG31&gt;IN14),IN14-IM14,IF(AND(IE31&gt;IM14,IG31&lt;=IN14),IG31-IE31,IF(AND(IE31&lt;=IM14,IG31&lt;=IN14),IG31-IM14,IF(AND(IE31&gt;IM14,IG31&gt;IN14),IN14-IE31,0)))),0)),0)</f>
        <v>　</v>
      </c>
      <c r="IN31" s="857"/>
      <c r="IO31" s="858"/>
      <c r="IP31" s="856" t="str">
        <f>IFERROR(IF(OR(ID31="日",ID31="祝",ID31=0,II31=""),"　",MAX(IF(AND(II31&gt;IS14,IK31&gt;IQ14),0,IF(AND(II31&lt;=IS14,II31&gt;IP14,IK31&gt;IQ14),IS14-II31,IF(AND(II31&lt;=IS14,II31&lt;=IP14,IK31&gt;IQ14),IS14-IP14,IF(AND(II31&gt;IP14,IK31&lt;=IQ14),IK31-II31,IF(AND(II31&lt;=IP14,IK31&lt;=IQ14),IK31-IP14,0))))),0)),0)</f>
        <v>　</v>
      </c>
      <c r="IQ31" s="857"/>
      <c r="IR31" s="858"/>
      <c r="IS31" s="856" t="str">
        <f>IFERROR(IF(OR(ID31="日",ID31="祝",ID31=0,II31=0),"　",MAX(IF(AND(II31&lt;=IS14,IK31&gt;IT14),IT14-IS14,IF(IK31&lt;=IT14,0,IF(AND(II31&gt;IS14,IK31&gt;IT14),IT14-II31,0))),0)),0)</f>
        <v>　</v>
      </c>
      <c r="IT31" s="857"/>
      <c r="IU31" s="858"/>
      <c r="IV31" s="856" t="str">
        <f>IFERROR(IF(OR(ID31="日",ID31="祝",ID31=0,II31=0),"　",MAX(IF(II31&gt;IV14,IK31-II31,IF(II31&lt;=IV14,IK31-IV14,0)),0)),0)</f>
        <v>　</v>
      </c>
      <c r="IW31" s="857"/>
      <c r="IX31" s="858"/>
      <c r="IY31" s="972" t="str">
        <f>IFERROR(IF(OR(ID31="日",ID31="祝",ID31=0,IE31=""),"　",MAX(IF(AND(IE31&lt;=IY14,IG31&gt;IZ14),IZ14-IY14,IF(AND(IE31&gt;IY14,IG31&lt;=IZ14),IG31-IE31,IF(AND(IE31&lt;=IY14,IG31&lt;=IZ14),IG31-IY14,IF(AND(IE31&gt;IY14,IG31&gt;IZ14),IZ14-IE31,0)))),0)),0)</f>
        <v>　</v>
      </c>
      <c r="IZ31" s="973"/>
      <c r="JA31" s="973"/>
      <c r="JB31" s="972" t="str">
        <f>IFERROR(IF(OR(ID31="日",ID31="祝",ID31=0,II31=0),"　",MAX(IF(AND(II31&gt;JE14,IK31&gt;JC14),0,IF(AND(II31&lt;=JE14,II31&gt;JB14,IK31&gt;JC14),JE14-II31,IF(AND(II31&lt;=JE14,II31&lt;=JB14,IK31&gt;JC14),JE14-JB14,IF(AND(II31&gt;JB14,IK31&lt;=JC14),IK31-II31,IF(AND(II31&lt;=JB14,IK31&lt;=JC14),IK31-JB14,0))))),0)),0)</f>
        <v>　</v>
      </c>
      <c r="JC31" s="972"/>
      <c r="JD31" s="972"/>
      <c r="JE31" s="972" t="str">
        <f>IFERROR(IF(OR(ID31="日",ID31="祝",ID31=0,II31=0),"　",MAX(IF(AND(II31&lt;=JE14,IK31&gt;JF14),JF14-JE14,IF(IK31&lt;=JF14,0,IF(AND(II31&gt;JE14,IK31&gt;JF14),JF14-II31,0))),0)),0)</f>
        <v>　</v>
      </c>
      <c r="JF31" s="973"/>
      <c r="JG31" s="973"/>
      <c r="JH31" s="972" t="str">
        <f t="shared" si="4"/>
        <v>　</v>
      </c>
      <c r="JI31" s="973"/>
      <c r="JJ31" s="973"/>
      <c r="JK31" s="954" t="str">
        <f>IF(JN31="×",TIME(0,0,0),IF(JX4="非常勤",IM31,IY31))</f>
        <v>　</v>
      </c>
      <c r="JL31" s="885"/>
      <c r="JM31" s="885"/>
      <c r="JN31" s="352"/>
      <c r="JO31" s="954" t="str">
        <f>IF(JR31="×",TIME(0,0,0),IF(JX4="非常勤",IP31,JB31))</f>
        <v>　</v>
      </c>
      <c r="JP31" s="885"/>
      <c r="JQ31" s="885"/>
      <c r="JR31" s="352"/>
      <c r="JS31" s="954" t="str">
        <f>IF(JV31="×",TIME(0,0,0),IF(JX4="非常勤",IS31,JE31))</f>
        <v>　</v>
      </c>
      <c r="JT31" s="885"/>
      <c r="JU31" s="885"/>
      <c r="JV31" s="352"/>
      <c r="JW31" s="954" t="str">
        <f>IF(JZ31="×",TIME(0,0,0),IF(JX4="非常勤",IV31,JH31))</f>
        <v>　</v>
      </c>
      <c r="JX31" s="885"/>
      <c r="JY31" s="955"/>
      <c r="JZ31" s="352"/>
      <c r="KA31" s="956"/>
      <c r="KB31" s="956"/>
      <c r="KC31" s="862"/>
      <c r="KD31" s="864"/>
      <c r="KE31" s="863"/>
      <c r="KF31" s="865"/>
      <c r="KG31" s="866"/>
      <c r="KH31" s="866"/>
      <c r="KI31" s="867"/>
      <c r="KJ31" s="377">
        <f>'[3]別表_個別勤務状況（1～20）'!$A$31</f>
        <v>17</v>
      </c>
      <c r="KK31" s="378" t="str">
        <f>'[3]別表_個別勤務状況（1～20）'!$B$31</f>
        <v>水</v>
      </c>
      <c r="KL31" s="854"/>
      <c r="KM31" s="855"/>
      <c r="KN31" s="854"/>
      <c r="KO31" s="855"/>
      <c r="KP31" s="854"/>
      <c r="KQ31" s="855"/>
      <c r="KR31" s="854"/>
      <c r="KS31" s="855"/>
      <c r="KT31" s="856" t="str">
        <f>IFERROR(IF(OR(KK31="日",KK31="祝",KK31=0,KL31=""),"　",MAX(IF(AND(KL31&lt;=KT14,KN31&gt;KU14),KU14-KT14,IF(AND(KL31&gt;KT14,KN31&lt;=KU14),KN31-KL31,IF(AND(KL31&lt;=KT14,KN31&lt;=KU14),KN31-KT14,IF(AND(KL31&gt;KT14,KN31&gt;KU14),KU14-KL31,0)))),0)),0)</f>
        <v>　</v>
      </c>
      <c r="KU31" s="857"/>
      <c r="KV31" s="858"/>
      <c r="KW31" s="856" t="str">
        <f>IFERROR(IF(OR(KK31="日",KK31="祝",KK31=0,KP31=""),"　",MAX(IF(AND(KP31&gt;KZ14,KR31&gt;KX14),0,IF(AND(KP31&lt;=KZ14,KP31&gt;KW14,KR31&gt;KX14),KZ14-KP31,IF(AND(KP31&lt;=KZ14,KP31&lt;=KW14,KR31&gt;KX14),KZ14-KW14,IF(AND(KP31&gt;KW14,KR31&lt;=KX14),KR31-KP31,IF(AND(KP31&lt;=KW14,KR31&lt;=KX14),KR31-KW14,0))))),0)),0)</f>
        <v>　</v>
      </c>
      <c r="KX31" s="857"/>
      <c r="KY31" s="858"/>
      <c r="KZ31" s="856" t="str">
        <f>IFERROR(IF(OR(KK31="日",KK31="祝",KK31=0,KP31=0),"　",MAX(IF(AND(KP31&lt;=KZ14,KR31&gt;LA14),LA14-KZ14,IF(KR31&lt;=LA14,0,IF(AND(KP31&gt;KZ14,KR31&gt;LA14),LA14-KP31,0))),0)),0)</f>
        <v>　</v>
      </c>
      <c r="LA31" s="857"/>
      <c r="LB31" s="858"/>
      <c r="LC31" s="856" t="str">
        <f>IFERROR(IF(OR(KK31="日",KK31="祝",KK31=0,KP31=0),"　",MAX(IF(KP31&gt;LC14,KR31-KP31,IF(KP31&lt;=LC14,KR31-LC14,0)),0)),0)</f>
        <v>　</v>
      </c>
      <c r="LD31" s="857"/>
      <c r="LE31" s="858"/>
      <c r="LF31" s="962" t="str">
        <f>IFERROR(IF(OR(KK31="日",KK31="祝",KK31=0,KL31=""),"　",MAX(IF(AND(KL31&lt;=LF14,KN31&gt;LG14),LG14-LF14,IF(AND(KL31&gt;LF14,KN31&lt;=LG14),KN31-KL31,IF(AND(KL31&lt;=LF14,KN31&lt;=LG14),KN31-LF14,IF(AND(KL31&gt;LF14,KN31&gt;LG14),LG14-KL31,0)))),0)),0)</f>
        <v>　</v>
      </c>
      <c r="LG31" s="963"/>
      <c r="LH31" s="964"/>
      <c r="LI31" s="962" t="str">
        <f>IFERROR(IF(OR(KK31="日",KK31="祝",KK31=0,KP31=0),"　",MAX(IF(AND(KP31&gt;LL14,KR31&gt;LJ14),0,IF(AND(KP31&lt;=LL14,KP31&gt;LI14,KR31&gt;LJ14),LL14-KP31,IF(AND(KP31&lt;=LL14,KP31&lt;=LI14,KR31&gt;LJ14),LL14-LI14,IF(AND(KP31&gt;LI14,KR31&lt;=LJ14),KR31-KP31,IF(AND(KP31&lt;=LI14,KR31&lt;=LJ14),KR31-LI14,0))))),0)),0)</f>
        <v>　</v>
      </c>
      <c r="LJ31" s="963"/>
      <c r="LK31" s="964"/>
      <c r="LL31" s="962" t="str">
        <f>IFERROR(IF(OR(KK31="日",KK31="祝",KK31=0,KP31=0),"　",MAX(IF(AND(KP31&lt;=LL14,KR31&gt;LM14),LM14-LL14,IF(KR31&lt;=LM14,0,IF(AND(KP31&gt;LL14,KR31&gt;LM14),LM14-KP31,0))),0)),0)</f>
        <v>　</v>
      </c>
      <c r="LM31" s="963"/>
      <c r="LN31" s="964"/>
      <c r="LO31" s="962" t="str">
        <f t="shared" si="5"/>
        <v>　</v>
      </c>
      <c r="LP31" s="963"/>
      <c r="LQ31" s="964"/>
      <c r="LR31" s="859" t="str">
        <f>IF(LU31="×",TIME(0,0,0),IF(ME4="非常勤",KT31,LF31))</f>
        <v>　</v>
      </c>
      <c r="LS31" s="860"/>
      <c r="LT31" s="861"/>
      <c r="LU31" s="352"/>
      <c r="LV31" s="859" t="str">
        <f>IF(LY31="×",TIME(0,0,0),IF(ME4="非常勤",KW31,LI31))</f>
        <v>　</v>
      </c>
      <c r="LW31" s="860"/>
      <c r="LX31" s="861"/>
      <c r="LY31" s="352"/>
      <c r="LZ31" s="859" t="str">
        <f>IF(MC31="×",TIME(0,0,0),IF(ME4="非常勤",KZ31,LL31))</f>
        <v>　</v>
      </c>
      <c r="MA31" s="860"/>
      <c r="MB31" s="861"/>
      <c r="MC31" s="352"/>
      <c r="MD31" s="859" t="str">
        <f>IF(MG31="×",TIME(0,0,0),IF(ME4="非常勤",LC31,LO31))</f>
        <v>　</v>
      </c>
      <c r="ME31" s="860"/>
      <c r="MF31" s="861"/>
      <c r="MG31" s="352"/>
      <c r="MH31" s="956"/>
      <c r="MI31" s="956"/>
      <c r="MJ31" s="862"/>
      <c r="MK31" s="864"/>
      <c r="ML31" s="863"/>
      <c r="MM31" s="865"/>
      <c r="MN31" s="866"/>
      <c r="MO31" s="866"/>
      <c r="MP31" s="867"/>
      <c r="MQ31" s="377">
        <f>'[3]別表_個別勤務状況（1～20）'!$A$31</f>
        <v>17</v>
      </c>
      <c r="MR31" s="378" t="str">
        <f>'[3]別表_個別勤務状況（1～20）'!$B$31</f>
        <v>水</v>
      </c>
      <c r="MS31" s="854"/>
      <c r="MT31" s="855"/>
      <c r="MU31" s="854"/>
      <c r="MV31" s="855"/>
      <c r="MW31" s="854"/>
      <c r="MX31" s="855"/>
      <c r="MY31" s="854"/>
      <c r="MZ31" s="855"/>
      <c r="NA31" s="856" t="str">
        <f>IFERROR(IF(OR(MR31="日",MR31="祝",MR31=0,MS31=""),"　",MAX(IF(AND(MS31&lt;=NA14,MU31&gt;NB14),NB14-NA14,IF(AND(MS31&gt;NA14,MU31&lt;=NB14),MU31-MS31,IF(AND(MS31&lt;=NA14,MU31&lt;=NB14),MU31-NA14,IF(AND(MS31&gt;NA14,MU31&gt;NB14),NB14-MS31,0)))),0)),0)</f>
        <v>　</v>
      </c>
      <c r="NB31" s="857"/>
      <c r="NC31" s="858"/>
      <c r="ND31" s="856" t="str">
        <f>IFERROR(IF(OR(MR31="日",MR31="祝",MR31=0,MW31=""),"　",MAX(IF(AND(MW31&gt;NG14,MY31&gt;NE14),0,IF(AND(MW31&lt;=NG14,MW31&gt;ND14,MY31&gt;NE14),NG14-MW31,IF(AND(MW31&lt;=NG14,MW31&lt;=ND14,MY31&gt;NE14),NG14-ND14,IF(AND(MW31&gt;ND14,MY31&lt;=NE14),MY31-MW31,IF(AND(MW31&lt;=ND14,MY31&lt;=NE14),MY31-ND14,0))))),0)),0)</f>
        <v>　</v>
      </c>
      <c r="NE31" s="857"/>
      <c r="NF31" s="858"/>
      <c r="NG31" s="856" t="str">
        <f>IFERROR(IF(OR(MR31="日",MR31="祝",MR31=0,MW31=0),"　",MAX(IF(AND(MW31&lt;=NG14,MY31&gt;NH14),NH14-NG14,IF(MY31&lt;=NH14,0,IF(AND(MW31&gt;NG14,MY31&gt;NH14),NH14-MW31,0))),0)),0)</f>
        <v>　</v>
      </c>
      <c r="NH31" s="857"/>
      <c r="NI31" s="858"/>
      <c r="NJ31" s="856" t="str">
        <f>IFERROR(IF(OR(MR31="日",MR31="祝",MR31=0,MW31=0),"　",MAX(IF(MW31&gt;NJ14,MY31-MW31,IF(MW31&lt;=NJ14,MY31-NJ14,0)),0)),0)</f>
        <v>　</v>
      </c>
      <c r="NK31" s="857"/>
      <c r="NL31" s="858"/>
      <c r="NM31" s="962" t="str">
        <f>IFERROR(IF(OR(MR31="日",MR31="祝",MR31=0,MS31=""),"　",MAX(IF(AND(MS31&lt;=NM14,MU31&gt;NN14),NN14-NM14,IF(AND(MS31&gt;NM14,MU31&lt;=NN14),MU31-MS31,IF(AND(MS31&lt;=NM14,MU31&lt;=NN14),MU31-NM14,IF(AND(MS31&gt;NM14,MU31&gt;NN14),NN14-MS31,0)))),0)),0)</f>
        <v>　</v>
      </c>
      <c r="NN31" s="963"/>
      <c r="NO31" s="964"/>
      <c r="NP31" s="962" t="str">
        <f>IFERROR(IF(OR(MR31="日",MR31="祝",MR31=0,MW31=0),"　",MAX(IF(AND(MW31&gt;NS14,MY31&gt;NQ14),0,IF(AND(MW31&lt;=NS14,MW31&gt;NP14,MY31&gt;NQ14),NS14-MW31,IF(AND(MW31&lt;=NS14,MW31&lt;=NP14,MY31&gt;NQ14),NS14-NP14,IF(AND(MW31&gt;NP14,MY31&lt;=NQ14),MY31-MW31,IF(AND(MW31&lt;=NP14,MY31&lt;=NQ14),MY31-NP14,0))))),0)),0)</f>
        <v>　</v>
      </c>
      <c r="NQ31" s="963"/>
      <c r="NR31" s="964"/>
      <c r="NS31" s="962" t="str">
        <f>IFERROR(IF(OR(MR31="日",MR31="祝",MR31=0,MW31=0),"　",MAX(IF(AND(MW31&lt;=NS14,MY31&gt;NT14),NT14-NS14,IF(MY31&lt;=NT14,0,IF(AND(MW31&gt;NS14,MY31&gt;NT14),NT14-MW31,0))),0)),0)</f>
        <v>　</v>
      </c>
      <c r="NT31" s="963"/>
      <c r="NU31" s="964"/>
      <c r="NV31" s="962" t="str">
        <f t="shared" si="6"/>
        <v>　</v>
      </c>
      <c r="NW31" s="963"/>
      <c r="NX31" s="964"/>
      <c r="NY31" s="859" t="str">
        <f>IF(OB31="×",TIME(0,0,0),IF(OL4="非常勤",NA31,NM31))</f>
        <v>　</v>
      </c>
      <c r="NZ31" s="860"/>
      <c r="OA31" s="861"/>
      <c r="OB31" s="352"/>
      <c r="OC31" s="859" t="str">
        <f>IF(OF31="×",TIME(0,0,0),IF(OL4="非常勤",ND31,NP31))</f>
        <v>　</v>
      </c>
      <c r="OD31" s="860"/>
      <c r="OE31" s="861"/>
      <c r="OF31" s="352"/>
      <c r="OG31" s="859" t="str">
        <f>IF(OJ31="×",TIME(0,0,0),IF(OL4="非常勤",NG31,NS31))</f>
        <v>　</v>
      </c>
      <c r="OH31" s="860"/>
      <c r="OI31" s="861"/>
      <c r="OJ31" s="352"/>
      <c r="OK31" s="859" t="str">
        <f>IF(ON31="×",TIME(0,0,0),IF(OL4="非常勤",NJ31,NV31))</f>
        <v>　</v>
      </c>
      <c r="OL31" s="860"/>
      <c r="OM31" s="861"/>
      <c r="ON31" s="352"/>
      <c r="OO31" s="956"/>
      <c r="OP31" s="956"/>
      <c r="OQ31" s="862"/>
      <c r="OR31" s="864"/>
      <c r="OS31" s="863"/>
      <c r="OT31" s="865"/>
      <c r="OU31" s="866"/>
      <c r="OV31" s="866"/>
      <c r="OW31" s="867"/>
      <c r="OX31" s="377">
        <f>'[3]別表_個別勤務状況（1～20）'!$A$31</f>
        <v>17</v>
      </c>
      <c r="OY31" s="378" t="str">
        <f>'[3]別表_個別勤務状況（1～20）'!$B$31</f>
        <v>水</v>
      </c>
      <c r="OZ31" s="854"/>
      <c r="PA31" s="855"/>
      <c r="PB31" s="854"/>
      <c r="PC31" s="855"/>
      <c r="PD31" s="854"/>
      <c r="PE31" s="855"/>
      <c r="PF31" s="854"/>
      <c r="PG31" s="855"/>
      <c r="PH31" s="856" t="str">
        <f>IFERROR(IF(OR(OY31="日",OY31="祝",OY31=0,OZ31=""),"　",MAX(IF(AND(OZ31&lt;=PH14,PB31&gt;PI14),PI14-PH14,IF(AND(OZ31&gt;PH14,PB31&lt;=PI14),PB31-OZ31,IF(AND(OZ31&lt;=PH14,PB31&lt;=PI14),PB31-PH14,IF(AND(OZ31&gt;PH14,PB31&gt;PI14),PI14-OZ31,0)))),0)),0)</f>
        <v>　</v>
      </c>
      <c r="PI31" s="857"/>
      <c r="PJ31" s="858"/>
      <c r="PK31" s="856" t="str">
        <f>IFERROR(IF(OR(OY31="日",OY31="祝",OY31=0,PD31=""),"　",MAX(IF(AND(PD31&gt;PN14,PF31&gt;PL14),0,IF(AND(PD31&lt;=PN14,PD31&gt;PK14,PF31&gt;PL14),PN14-PD31,IF(AND(PD31&lt;=PN14,PD31&lt;=PK14,PF31&gt;PL14),PN14-PK14,IF(AND(PD31&gt;PK14,PF31&lt;=PL14),PF31-PD31,IF(AND(PD31&lt;=PK14,PF31&lt;=PL14),PF31-PK14,0))))),0)),0)</f>
        <v>　</v>
      </c>
      <c r="PL31" s="857"/>
      <c r="PM31" s="858"/>
      <c r="PN31" s="856" t="str">
        <f>IFERROR(IF(OR(OY31="日",OY31="祝",OY31=0,PD31=0),"　",MAX(IF(AND(PD31&lt;=PN14,PF31&gt;PO14),PO14-PN14,IF(PF31&lt;=PO14,0,IF(AND(PD31&gt;PN14,PF31&gt;PO14),PO14-PD31,0))),0)),0)</f>
        <v>　</v>
      </c>
      <c r="PO31" s="857"/>
      <c r="PP31" s="858"/>
      <c r="PQ31" s="856" t="str">
        <f>IFERROR(IF(OR(OY31="日",OY31="祝",OY31=0,PD31=0),"　",MAX(IF(PD31&gt;PQ14,PF31-PD31,IF(PD31&lt;=PQ14,PF31-PQ14,0)),0)),0)</f>
        <v>　</v>
      </c>
      <c r="PR31" s="857"/>
      <c r="PS31" s="858"/>
      <c r="PT31" s="962" t="str">
        <f>IFERROR(IF(OR(OY31="日",OY31="祝",OY31=0,OZ31=""),"　",MAX(IF(AND(OZ31&lt;=PT14,PB31&gt;PU14),PU14-PT14,IF(AND(OZ31&gt;PT14,PB31&lt;=PU14),PB31-OZ31,IF(AND(OZ31&lt;=PT14,PB31&lt;=PU14),PB31-PT14,IF(AND(OZ31&gt;PT14,PB31&gt;PU14),PU14-OZ31,0)))),0)),0)</f>
        <v>　</v>
      </c>
      <c r="PU31" s="963"/>
      <c r="PV31" s="964"/>
      <c r="PW31" s="962" t="str">
        <f>IFERROR(IF(OR(OY31="日",OY31="祝",OY31=0,PD31=0),"　",MAX(IF(AND(PD31&gt;PZ14,PF31&gt;PX14),0,IF(AND(PD31&lt;=PZ14,PD31&gt;PW14,PF31&gt;PX14),PZ14-PD31,IF(AND(PD31&lt;=PZ14,PD31&lt;=PW14,PF31&gt;PX14),PZ14-PW14,IF(AND(PD31&gt;PW14,PF31&lt;=PX14),PF31-PD31,IF(AND(PD31&lt;=PW14,PF31&lt;=PX14),PF31-PW14,0))))),0)),0)</f>
        <v>　</v>
      </c>
      <c r="PX31" s="963"/>
      <c r="PY31" s="964"/>
      <c r="PZ31" s="962" t="str">
        <f>IFERROR(IF(OR(OY31="日",OY31="祝",OY31=0,PD31=0),"　",MAX(IF(AND(PD31&lt;=PZ14,PF31&gt;QA14),QA14-PZ14,IF(PF31&lt;=QA14,0,IF(AND(PD31&gt;PZ14,PF31&gt;QA14),QA14-PD31,0))),0)),0)</f>
        <v>　</v>
      </c>
      <c r="QA31" s="963"/>
      <c r="QB31" s="964"/>
      <c r="QC31" s="962" t="str">
        <f t="shared" si="7"/>
        <v>　</v>
      </c>
      <c r="QD31" s="963"/>
      <c r="QE31" s="964"/>
      <c r="QF31" s="859" t="str">
        <f>IF(QI31="×",TIME(0,0,0),IF(QS4="非常勤",PH31,PT31))</f>
        <v>　</v>
      </c>
      <c r="QG31" s="860"/>
      <c r="QH31" s="861"/>
      <c r="QI31" s="352"/>
      <c r="QJ31" s="859" t="str">
        <f>IF(QM31="×",TIME(0,0,0),IF(QS4="非常勤",PK31,PW31))</f>
        <v>　</v>
      </c>
      <c r="QK31" s="860"/>
      <c r="QL31" s="861"/>
      <c r="QM31" s="352"/>
      <c r="QN31" s="859" t="str">
        <f>IF(QQ31="×",TIME(0,0,0),IF(QS4="非常勤",PN31,PZ31))</f>
        <v>　</v>
      </c>
      <c r="QO31" s="860"/>
      <c r="QP31" s="861"/>
      <c r="QQ31" s="352"/>
      <c r="QR31" s="859" t="str">
        <f>IF(QU31="×",TIME(0,0,0),IF(QS4="非常勤",PQ31,QC31))</f>
        <v>　</v>
      </c>
      <c r="QS31" s="860"/>
      <c r="QT31" s="861"/>
      <c r="QU31" s="352"/>
      <c r="QV31" s="956"/>
      <c r="QW31" s="956"/>
      <c r="QX31" s="862"/>
      <c r="QY31" s="864"/>
      <c r="QZ31" s="863"/>
      <c r="RA31" s="865"/>
      <c r="RB31" s="866"/>
      <c r="RC31" s="866"/>
      <c r="RD31" s="867"/>
      <c r="RE31" s="377">
        <f>'[3]別表_個別勤務状況（1～20）'!$A$31</f>
        <v>17</v>
      </c>
      <c r="RF31" s="378" t="str">
        <f>'[3]別表_個別勤務状況（1～20）'!$B$31</f>
        <v>水</v>
      </c>
      <c r="RG31" s="854"/>
      <c r="RH31" s="855"/>
      <c r="RI31" s="854"/>
      <c r="RJ31" s="855"/>
      <c r="RK31" s="854"/>
      <c r="RL31" s="855"/>
      <c r="RM31" s="854"/>
      <c r="RN31" s="855"/>
      <c r="RO31" s="856" t="str">
        <f>IFERROR(IF(OR(RF31="日",RF31="祝",RF31=0,RG31=""),"　",MAX(IF(AND(RG31&lt;=RO14,RI31&gt;RP14),RP14-RO14,IF(AND(RG31&gt;RO14,RI31&lt;=RP14),RI31-RG31,IF(AND(RG31&lt;=RO14,RI31&lt;=RP14),RI31-RO14,IF(AND(RG31&gt;RO14,RI31&gt;RP14),RP14-RG31,0)))),0)),0)</f>
        <v>　</v>
      </c>
      <c r="RP31" s="857"/>
      <c r="RQ31" s="858"/>
      <c r="RR31" s="856" t="str">
        <f>IFERROR(IF(OR(RF31="日",RF31="祝",RF31=0,RK31=""),"　",MAX(IF(AND(RK31&gt;RU14,RM31&gt;RS14),0,IF(AND(RK31&lt;=RU14,RK31&gt;RR14,RM31&gt;RS14),RU14-RK31,IF(AND(RK31&lt;=RU14,RK31&lt;=RR14,RM31&gt;RS14),RU14-RR14,IF(AND(RK31&gt;RR14,RM31&lt;=RS14),RM31-RK31,IF(AND(RK31&lt;=RR14,RM31&lt;=RS14),RM31-RR14,0))))),0)),0)</f>
        <v>　</v>
      </c>
      <c r="RS31" s="857"/>
      <c r="RT31" s="858"/>
      <c r="RU31" s="856" t="str">
        <f>IFERROR(IF(OR(RF31="日",RF31="祝",RF31=0,RK31=0),"　",MAX(IF(AND(RK31&lt;=RU14,RM31&gt;RV14),RV14-RU14,IF(RM31&lt;=RV14,0,IF(AND(RK31&gt;RU14,RM31&gt;RV14),RV14-RK31,0))),0)),0)</f>
        <v>　</v>
      </c>
      <c r="RV31" s="857"/>
      <c r="RW31" s="858"/>
      <c r="RX31" s="856" t="str">
        <f>IFERROR(IF(OR(RF31="日",RF31="祝",RF31=0,RK31=0),"　",MAX(IF(RK31&gt;RX14,RM31-RK31,IF(RK31&lt;=RX14,RM31-RX14,0)),0)),0)</f>
        <v>　</v>
      </c>
      <c r="RY31" s="857"/>
      <c r="RZ31" s="858"/>
      <c r="SA31" s="962" t="str">
        <f>IFERROR(IF(OR(RF31="日",RF31="祝",RF31=0,RG31=""),"　",MAX(IF(AND(RG31&lt;=SA14,RI31&gt;SB14),SB14-SA14,IF(AND(RG31&gt;SA14,RI31&lt;=SB14),RI31-RG31,IF(AND(RG31&lt;=SA14,RI31&lt;=SB14),RI31-SA14,IF(AND(RG31&gt;SA14,RI31&gt;SB14),SB14-RG31,0)))),0)),0)</f>
        <v>　</v>
      </c>
      <c r="SB31" s="963"/>
      <c r="SC31" s="964"/>
      <c r="SD31" s="962" t="str">
        <f>IFERROR(IF(OR(RF31="日",RF31="祝",RF31=0,RK31=0),"　",MAX(IF(AND(RK31&gt;SG14,RM31&gt;SE14),0,IF(AND(RK31&lt;=SG14,RK31&gt;SD14,RM31&gt;SE14),SG14-RK31,IF(AND(RK31&lt;=SG14,RK31&lt;=SD14,RM31&gt;SE14),SG14-SD14,IF(AND(RK31&gt;SD14,RM31&lt;=SE14),RM31-RK31,IF(AND(RK31&lt;=SD14,RM31&lt;=SE14),RM31-SD14,0))))),0)),0)</f>
        <v>　</v>
      </c>
      <c r="SE31" s="963"/>
      <c r="SF31" s="964"/>
      <c r="SG31" s="962" t="str">
        <f>IFERROR(IF(OR(RF31="日",RF31="祝",RF31=0,RK31=0),"　",MAX(IF(AND(RK31&lt;=SG14,RM31&gt;SH14),SH14-SG14,IF(RM31&lt;=SH14,0,IF(AND(RK31&gt;SG14,RM31&gt;SH14),SH14-RK31,0))),0)),0)</f>
        <v>　</v>
      </c>
      <c r="SH31" s="963"/>
      <c r="SI31" s="964"/>
      <c r="SJ31" s="962" t="str">
        <f t="shared" si="8"/>
        <v>　</v>
      </c>
      <c r="SK31" s="963"/>
      <c r="SL31" s="964"/>
      <c r="SM31" s="859" t="str">
        <f>IF(SP31="×",TIME(0,0,0),IF(SZ4="非常勤",RO31,SA31))</f>
        <v>　</v>
      </c>
      <c r="SN31" s="860"/>
      <c r="SO31" s="861"/>
      <c r="SP31" s="352"/>
      <c r="SQ31" s="859" t="str">
        <f>IF(ST31="×",TIME(0,0,0),IF(SZ4="非常勤",RR31,SD31))</f>
        <v>　</v>
      </c>
      <c r="SR31" s="860"/>
      <c r="SS31" s="861"/>
      <c r="ST31" s="352"/>
      <c r="SU31" s="859" t="str">
        <f>IF(SX31="×",TIME(0,0,0),IF(SZ4="非常勤",RU31,SG31))</f>
        <v>　</v>
      </c>
      <c r="SV31" s="860"/>
      <c r="SW31" s="861"/>
      <c r="SX31" s="352"/>
      <c r="SY31" s="859" t="str">
        <f>IF(TB31="×",TIME(0,0,0),IF(SZ4="非常勤",RX31,SJ31))</f>
        <v>　</v>
      </c>
      <c r="SZ31" s="860"/>
      <c r="TA31" s="861"/>
      <c r="TB31" s="352"/>
      <c r="TC31" s="956"/>
      <c r="TD31" s="956"/>
      <c r="TE31" s="862"/>
      <c r="TF31" s="864"/>
      <c r="TG31" s="863"/>
      <c r="TH31" s="865"/>
      <c r="TI31" s="866"/>
      <c r="TJ31" s="866"/>
      <c r="TK31" s="867"/>
      <c r="TL31" s="377">
        <f>'[3]別表_個別勤務状況（1～20）'!$A$31</f>
        <v>17</v>
      </c>
      <c r="TM31" s="378" t="str">
        <f>'[3]別表_個別勤務状況（1～20）'!$B$31</f>
        <v>水</v>
      </c>
      <c r="TN31" s="854"/>
      <c r="TO31" s="855"/>
      <c r="TP31" s="854"/>
      <c r="TQ31" s="855"/>
      <c r="TR31" s="854"/>
      <c r="TS31" s="855"/>
      <c r="TT31" s="854"/>
      <c r="TU31" s="855"/>
      <c r="TV31" s="856" t="str">
        <f>IFERROR(IF(OR(TM31="日",TM31="祝",TM31=0,TN31=""),"　",MAX(IF(AND(TN31&lt;=TV14,TP31&gt;TW14),TW14-TV14,IF(AND(TN31&gt;TV14,TP31&lt;=TW14),TP31-TN31,IF(AND(TN31&lt;=TV14,TP31&lt;=TW14),TP31-TV14,IF(AND(TN31&gt;TV14,TP31&gt;TW14),TW14-TN31,0)))),0)),0)</f>
        <v>　</v>
      </c>
      <c r="TW31" s="857"/>
      <c r="TX31" s="858"/>
      <c r="TY31" s="856" t="str">
        <f>IFERROR(IF(OR(TM31="日",TM31="祝",TM31=0,TR31=""),"　",MAX(IF(AND(TR31&gt;UB14,TT31&gt;TZ14),0,IF(AND(TR31&lt;=UB14,TR31&gt;TY14,TT31&gt;TZ14),UB14-TR31,IF(AND(TR31&lt;=UB14,TR31&lt;=TY14,TT31&gt;TZ14),UB14-TY14,IF(AND(TR31&gt;TY14,TT31&lt;=TZ14),TT31-TR31,IF(AND(TR31&lt;=TY14,TT31&lt;=TZ14),TT31-TY14,0))))),0)),0)</f>
        <v>　</v>
      </c>
      <c r="TZ31" s="857"/>
      <c r="UA31" s="858"/>
      <c r="UB31" s="856" t="str">
        <f>IFERROR(IF(OR(TM31="日",TM31="祝",TM31=0,TR31=0),"　",MAX(IF(AND(TR31&lt;=UB14,TT31&gt;UC14),UC14-UB14,IF(TT31&lt;=UC14,0,IF(AND(TR31&gt;UB14,TT31&gt;UC14),UC14-TR31,0))),0)),0)</f>
        <v>　</v>
      </c>
      <c r="UC31" s="857"/>
      <c r="UD31" s="858"/>
      <c r="UE31" s="856" t="str">
        <f>IFERROR(IF(OR(TM31="日",TM31="祝",TM31=0,TR31=0),"　",MAX(IF(TR31&gt;UE14,TT31-TR31,IF(TR31&lt;=UE14,TT31-UE14,0)),0)),0)</f>
        <v>　</v>
      </c>
      <c r="UF31" s="857"/>
      <c r="UG31" s="858"/>
      <c r="UH31" s="962" t="str">
        <f>IFERROR(IF(OR(TM31="日",TM31="祝",TM31=0,TN31=""),"　",MAX(IF(AND(TN31&lt;=UH14,TP31&gt;UI14),UI14-UH14,IF(AND(TN31&gt;UH14,TP31&lt;=UI14),TP31-TN31,IF(AND(TN31&lt;=UH14,TP31&lt;=UI14),TP31-UH14,IF(AND(TN31&gt;UH14,TP31&gt;UI14),UI14-TN31,0)))),0)),0)</f>
        <v>　</v>
      </c>
      <c r="UI31" s="963"/>
      <c r="UJ31" s="964"/>
      <c r="UK31" s="962" t="str">
        <f>IFERROR(IF(OR(TM31="日",TM31="祝",TM31=0,TR31=0),"　",MAX(IF(AND(TR31&gt;UN14,TT31&gt;UL14),0,IF(AND(TR31&lt;=UN14,TR31&gt;UK14,TT31&gt;UL14),UN14-TR31,IF(AND(TR31&lt;=UN14,TR31&lt;=UK14,TT31&gt;UL14),UN14-UK14,IF(AND(TR31&gt;UK14,TT31&lt;=UL14),TT31-TR31,IF(AND(TR31&lt;=UK14,TT31&lt;=UL14),TT31-UK14,0))))),0)),0)</f>
        <v>　</v>
      </c>
      <c r="UL31" s="963"/>
      <c r="UM31" s="964"/>
      <c r="UN31" s="962" t="str">
        <f>IFERROR(IF(OR(TM31="日",TM31="祝",TM31=0,TR31=0),"　",MAX(IF(AND(TR31&lt;=UN14,TT31&gt;UO14),UO14-UN14,IF(TT31&lt;=UO14,0,IF(AND(TR31&gt;UN14,TT31&gt;UO14),UO14-TR31,0))),0)),0)</f>
        <v>　</v>
      </c>
      <c r="UO31" s="963"/>
      <c r="UP31" s="964"/>
      <c r="UQ31" s="962" t="str">
        <f t="shared" si="9"/>
        <v>　</v>
      </c>
      <c r="UR31" s="963"/>
      <c r="US31" s="964"/>
      <c r="UT31" s="859" t="str">
        <f>IF(UW31="×",TIME(0,0,0),IF(VG4="非常勤",TV31,UH31))</f>
        <v>　</v>
      </c>
      <c r="UU31" s="860"/>
      <c r="UV31" s="861"/>
      <c r="UW31" s="352"/>
      <c r="UX31" s="859" t="str">
        <f>IF(VA31="×",TIME(0,0,0),IF(VG4="非常勤",TY31,UK31))</f>
        <v>　</v>
      </c>
      <c r="UY31" s="860"/>
      <c r="UZ31" s="861"/>
      <c r="VA31" s="352"/>
      <c r="VB31" s="859" t="str">
        <f>IF(VE31="×",TIME(0,0,0),IF(VG4="非常勤",UB31,UN31))</f>
        <v>　</v>
      </c>
      <c r="VC31" s="860"/>
      <c r="VD31" s="861"/>
      <c r="VE31" s="352"/>
      <c r="VF31" s="859" t="str">
        <f>IF(VI31="×",TIME(0,0,0),IF(VG4="非常勤",UE31,UQ31))</f>
        <v>　</v>
      </c>
      <c r="VG31" s="860"/>
      <c r="VH31" s="861"/>
      <c r="VI31" s="352"/>
      <c r="VJ31" s="956"/>
      <c r="VK31" s="956"/>
      <c r="VL31" s="862"/>
      <c r="VM31" s="864"/>
      <c r="VN31" s="863"/>
      <c r="VO31" s="865"/>
      <c r="VP31" s="866"/>
      <c r="VQ31" s="866"/>
      <c r="VR31" s="867"/>
      <c r="VS31" s="377">
        <f>'[3]別表_個別勤務状況（1～20）'!$A$31</f>
        <v>17</v>
      </c>
      <c r="VT31" s="378" t="str">
        <f>'[3]別表_個別勤務状況（1～20）'!$B$31</f>
        <v>水</v>
      </c>
      <c r="VU31" s="854"/>
      <c r="VV31" s="855"/>
      <c r="VW31" s="854"/>
      <c r="VX31" s="855"/>
      <c r="VY31" s="854"/>
      <c r="VZ31" s="855"/>
      <c r="WA31" s="854"/>
      <c r="WB31" s="855"/>
      <c r="WC31" s="856" t="str">
        <f>IFERROR(IF(OR(VT31="日",VT31="祝",VT31=0,VU31=""),"　",MAX(IF(AND(VU31&lt;=WC14,VW31&gt;WD14),WD14-WC14,IF(AND(VU31&gt;WC14,VW31&lt;=WD14),VW31-VU31,IF(AND(VU31&lt;=WC14,VW31&lt;=WD14),VW31-WC14,IF(AND(VU31&gt;WC14,VW31&gt;WD14),WD14-VU31,0)))),0)),0)</f>
        <v>　</v>
      </c>
      <c r="WD31" s="857"/>
      <c r="WE31" s="858"/>
      <c r="WF31" s="856" t="str">
        <f>IFERROR(IF(OR(VT31="日",VT31="祝",VT31=0,VY31=""),"　",MAX(IF(AND(VY31&gt;WI14,WA31&gt;WG14),0,IF(AND(VY31&lt;=WI14,VY31&gt;WF14,WA31&gt;WG14),WI14-VY31,IF(AND(VY31&lt;=WI14,VY31&lt;=WF14,WA31&gt;WG14),WI14-WF14,IF(AND(VY31&gt;WF14,WA31&lt;=WG14),WA31-VY31,IF(AND(VY31&lt;=WF14,WA31&lt;=WG14),WA31-WF14,0))))),0)),0)</f>
        <v>　</v>
      </c>
      <c r="WG31" s="857"/>
      <c r="WH31" s="858"/>
      <c r="WI31" s="856" t="str">
        <f>IFERROR(IF(OR(VT31="日",VT31="祝",VT31=0,VY31=0),"　",MAX(IF(AND(VY31&lt;=WI14,WA31&gt;WJ14),WJ14-WI14,IF(WA31&lt;=WJ14,0,IF(AND(VY31&gt;WI14,WA31&gt;WJ14),WJ14-VY31,0))),0)),0)</f>
        <v>　</v>
      </c>
      <c r="WJ31" s="857"/>
      <c r="WK31" s="858"/>
      <c r="WL31" s="856" t="str">
        <f>IFERROR(IF(OR(VT31="日",VT31="祝",VT31=0,VY31=0),"　",MAX(IF(VY31&gt;WL14,WA31-VY31,IF(VY31&lt;=WL14,WA31-WL14,0)),0)),0)</f>
        <v>　</v>
      </c>
      <c r="WM31" s="857"/>
      <c r="WN31" s="858"/>
      <c r="WO31" s="962" t="str">
        <f>IFERROR(IF(OR(VT31="日",VT31="祝",VT31=0,VU31=""),"　",MAX(IF(AND(VU31&lt;=WO14,VW31&gt;WP14),WP14-WO14,IF(AND(VU31&gt;WO14,VW31&lt;=WP14),VW31-VU31,IF(AND(VU31&lt;=WO14,VW31&lt;=WP14),VW31-WO14,IF(AND(VU31&gt;WO14,VW31&gt;WP14),WP14-VU31,0)))),0)),0)</f>
        <v>　</v>
      </c>
      <c r="WP31" s="963"/>
      <c r="WQ31" s="964"/>
      <c r="WR31" s="962" t="str">
        <f>IFERROR(IF(OR(VT31="日",VT31="祝",VT31=0,VY31=0),"　",MAX(IF(AND(VY31&gt;WU14,WA31&gt;WS14),0,IF(AND(VY31&lt;=WU14,VY31&gt;WR14,WA31&gt;WS14),WU14-VY31,IF(AND(VY31&lt;=WU14,VY31&lt;=WR14,WA31&gt;WS14),WU14-WR14,IF(AND(VY31&gt;WR14,WA31&lt;=WS14),WA31-VY31,IF(AND(VY31&lt;=WR14,WA31&lt;=WS14),WA31-WR14,0))))),0)),0)</f>
        <v>　</v>
      </c>
      <c r="WS31" s="963"/>
      <c r="WT31" s="964"/>
      <c r="WU31" s="962" t="str">
        <f>IFERROR(IF(OR(VT31="日",VT31="祝",VT31=0,VY31=0),"　",MAX(IF(AND(VY31&lt;=WU14,WA31&gt;WV14),WV14-WU14,IF(WA31&lt;=WV14,0,IF(AND(VY31&gt;WU14,WA31&gt;WV14),WV14-VY31,0))),0)),0)</f>
        <v>　</v>
      </c>
      <c r="WV31" s="963"/>
      <c r="WW31" s="964"/>
      <c r="WX31" s="962" t="str">
        <f t="shared" si="10"/>
        <v>　</v>
      </c>
      <c r="WY31" s="963"/>
      <c r="WZ31" s="964"/>
      <c r="XA31" s="859" t="str">
        <f>IF(XD31="×",TIME(0,0,0),IF(XN4="非常勤",WC31,WO31))</f>
        <v>　</v>
      </c>
      <c r="XB31" s="860"/>
      <c r="XC31" s="861"/>
      <c r="XD31" s="352"/>
      <c r="XE31" s="859" t="str">
        <f>IF(XH31="×",TIME(0,0,0),IF(XN4="非常勤",WF31,WR31))</f>
        <v>　</v>
      </c>
      <c r="XF31" s="860"/>
      <c r="XG31" s="861"/>
      <c r="XH31" s="352"/>
      <c r="XI31" s="859" t="str">
        <f>IF(XL31="×",TIME(0,0,0),IF(XN4="非常勤",WI31,WU31))</f>
        <v>　</v>
      </c>
      <c r="XJ31" s="860"/>
      <c r="XK31" s="861"/>
      <c r="XL31" s="352"/>
      <c r="XM31" s="859" t="str">
        <f>IF(XP31="×",TIME(0,0,0),IF(XN4="非常勤",WL31,WX31))</f>
        <v>　</v>
      </c>
      <c r="XN31" s="860"/>
      <c r="XO31" s="861"/>
      <c r="XP31" s="352"/>
      <c r="XQ31" s="956"/>
      <c r="XR31" s="956"/>
      <c r="XS31" s="862"/>
      <c r="XT31" s="864"/>
      <c r="XU31" s="863"/>
      <c r="XV31" s="865"/>
      <c r="XW31" s="866"/>
      <c r="XX31" s="866"/>
      <c r="XY31" s="867"/>
      <c r="XZ31" s="377">
        <f>'[3]別表_個別勤務状況（1～20）'!$A$31</f>
        <v>17</v>
      </c>
      <c r="YA31" s="378" t="str">
        <f>'[3]別表_個別勤務状況（1～20）'!$B$31</f>
        <v>水</v>
      </c>
      <c r="YB31" s="854"/>
      <c r="YC31" s="855"/>
      <c r="YD31" s="854"/>
      <c r="YE31" s="855"/>
      <c r="YF31" s="854"/>
      <c r="YG31" s="855"/>
      <c r="YH31" s="854"/>
      <c r="YI31" s="855"/>
      <c r="YJ31" s="856" t="str">
        <f>IFERROR(IF(OR(YA31="日",YA31="祝",YA31=0,YB31=""),"　",MAX(IF(AND(YB31&lt;=YJ14,YD31&gt;YK14),YK14-YJ14,IF(AND(YB31&gt;YJ14,YD31&lt;=YK14),YD31-YB31,IF(AND(YB31&lt;=YJ14,YD31&lt;=YK14),YD31-YJ14,IF(AND(YB31&gt;YJ14,YD31&gt;YK14),YK14-YB31,0)))),0)),0)</f>
        <v>　</v>
      </c>
      <c r="YK31" s="857"/>
      <c r="YL31" s="858"/>
      <c r="YM31" s="856" t="str">
        <f>IFERROR(IF(OR(YA31="日",YA31="祝",YA31=0,YF31=""),"　",MAX(IF(AND(YF31&gt;YP14,YH31&gt;YN14),0,IF(AND(YF31&lt;=YP14,YF31&gt;YM14,YH31&gt;YN14),YP14-YF31,IF(AND(YF31&lt;=YP14,YF31&lt;=YM14,YH31&gt;YN14),YP14-YM14,IF(AND(YF31&gt;YM14,YH31&lt;=YN14),YH31-YF31,IF(AND(YF31&lt;=YM14,YH31&lt;=YN14),YH31-YM14,0))))),0)),0)</f>
        <v>　</v>
      </c>
      <c r="YN31" s="857"/>
      <c r="YO31" s="858"/>
      <c r="YP31" s="856" t="str">
        <f>IFERROR(IF(OR(YA31="日",YA31="祝",YA31=0,YF31=0),"　",MAX(IF(AND(YF31&lt;=YP14,YH31&gt;YQ14),YQ14-YP14,IF(YH31&lt;=YQ14,0,IF(AND(YF31&gt;YP14,YH31&gt;YQ14),YQ14-YF31,0))),0)),0)</f>
        <v>　</v>
      </c>
      <c r="YQ31" s="857"/>
      <c r="YR31" s="858"/>
      <c r="YS31" s="856" t="str">
        <f>IFERROR(IF(OR(YA31="日",YA31="祝",YA31=0,YF31=0),"　",MAX(IF(YF31&gt;YS14,YH31-YF31,IF(YF31&lt;=YS14,YH31-YS14,0)),0)),0)</f>
        <v>　</v>
      </c>
      <c r="YT31" s="857"/>
      <c r="YU31" s="858"/>
      <c r="YV31" s="962" t="str">
        <f>IFERROR(IF(OR(YA31="日",YA31="祝",YA31=0,YB31=""),"　",MAX(IF(AND(YB31&lt;=YV14,YD31&gt;YW14),YW14-YV14,IF(AND(YB31&gt;YV14,YD31&lt;=YW14),YD31-YB31,IF(AND(YB31&lt;=YV14,YD31&lt;=YW14),YD31-YV14,IF(AND(YB31&gt;YV14,YD31&gt;YW14),YW14-YB31,0)))),0)),0)</f>
        <v>　</v>
      </c>
      <c r="YW31" s="963"/>
      <c r="YX31" s="964"/>
      <c r="YY31" s="962" t="str">
        <f>IFERROR(IF(OR(YA31="日",YA31="祝",YA31=0,YF31=0),"　",MAX(IF(AND(YF31&gt;ZB14,YH31&gt;YZ14),0,IF(AND(YF31&lt;=ZB14,YF31&gt;YY14,YH31&gt;YZ14),ZB14-YF31,IF(AND(YF31&lt;=ZB14,YF31&lt;=YY14,YH31&gt;YZ14),ZB14-YY14,IF(AND(YF31&gt;YY14,YH31&lt;=YZ14),YH31-YF31,IF(AND(YF31&lt;=YY14,YH31&lt;=YZ14),YH31-YY14,0))))),0)),0)</f>
        <v>　</v>
      </c>
      <c r="YZ31" s="963"/>
      <c r="ZA31" s="964"/>
      <c r="ZB31" s="962" t="str">
        <f>IFERROR(IF(OR(YA31="日",YA31="祝",YA31=0,YF31=0),"　",MAX(IF(AND(YF31&lt;=ZB14,YH31&gt;ZC14),ZC14-ZB14,IF(YH31&lt;=ZC14,0,IF(AND(YF31&gt;ZB14,YH31&gt;ZC14),ZC14-YF31,0))),0)),0)</f>
        <v>　</v>
      </c>
      <c r="ZC31" s="963"/>
      <c r="ZD31" s="964"/>
      <c r="ZE31" s="962" t="str">
        <f t="shared" si="11"/>
        <v>　</v>
      </c>
      <c r="ZF31" s="963"/>
      <c r="ZG31" s="964"/>
      <c r="ZH31" s="859" t="str">
        <f>IF(ZK31="×",TIME(0,0,0),IF(ZU4="非常勤",YJ31,YV31))</f>
        <v>　</v>
      </c>
      <c r="ZI31" s="860"/>
      <c r="ZJ31" s="861"/>
      <c r="ZK31" s="352"/>
      <c r="ZL31" s="859" t="str">
        <f>IF(ZO31="×",TIME(0,0,0),IF(ZU4="非常勤",YM31,YY31))</f>
        <v>　</v>
      </c>
      <c r="ZM31" s="860"/>
      <c r="ZN31" s="861"/>
      <c r="ZO31" s="352"/>
      <c r="ZP31" s="859" t="str">
        <f>IF(ZS31="×",TIME(0,0,0),IF(ZU4="非常勤",YP31,ZB31))</f>
        <v>　</v>
      </c>
      <c r="ZQ31" s="860"/>
      <c r="ZR31" s="861"/>
      <c r="ZS31" s="352"/>
      <c r="ZT31" s="859" t="str">
        <f>IF(ZW31="×",TIME(0,0,0),IF(ZU4="非常勤",YS31,ZE31))</f>
        <v>　</v>
      </c>
      <c r="ZU31" s="860"/>
      <c r="ZV31" s="861"/>
      <c r="ZW31" s="352"/>
      <c r="ZX31" s="956"/>
      <c r="ZY31" s="956"/>
      <c r="ZZ31" s="862"/>
      <c r="AAA31" s="864"/>
      <c r="AAB31" s="863"/>
      <c r="AAC31" s="865"/>
      <c r="AAD31" s="866"/>
      <c r="AAE31" s="866"/>
      <c r="AAF31" s="867"/>
      <c r="AAG31" s="377">
        <f>'[3]別表_個別勤務状況（1～20）'!$A$31</f>
        <v>17</v>
      </c>
      <c r="AAH31" s="378" t="str">
        <f>'[3]別表_個別勤務状況（1～20）'!$B$31</f>
        <v>水</v>
      </c>
      <c r="AAI31" s="854"/>
      <c r="AAJ31" s="855"/>
      <c r="AAK31" s="854"/>
      <c r="AAL31" s="855"/>
      <c r="AAM31" s="854"/>
      <c r="AAN31" s="855"/>
      <c r="AAO31" s="854"/>
      <c r="AAP31" s="855"/>
      <c r="AAQ31" s="856" t="str">
        <f>IFERROR(IF(OR(AAH31="日",AAH31="祝",AAH31=0,AAI31=""),"　",MAX(IF(AND(AAI31&lt;=AAQ14,AAK31&gt;AAR14),AAR14-AAQ14,IF(AND(AAI31&gt;AAQ14,AAK31&lt;=AAR14),AAK31-AAI31,IF(AND(AAI31&lt;=AAQ14,AAK31&lt;=AAR14),AAK31-AAQ14,IF(AND(AAI31&gt;AAQ14,AAK31&gt;AAR14),AAR14-AAI31,0)))),0)),0)</f>
        <v>　</v>
      </c>
      <c r="AAR31" s="857"/>
      <c r="AAS31" s="858"/>
      <c r="AAT31" s="856" t="str">
        <f>IFERROR(IF(OR(AAH31="日",AAH31="祝",AAH31=0,AAM31=""),"　",MAX(IF(AND(AAM31&gt;AAW14,AAO31&gt;AAU14),0,IF(AND(AAM31&lt;=AAW14,AAM31&gt;AAT14,AAO31&gt;AAU14),AAW14-AAM31,IF(AND(AAM31&lt;=AAW14,AAM31&lt;=AAT14,AAO31&gt;AAU14),AAW14-AAT14,IF(AND(AAM31&gt;AAT14,AAO31&lt;=AAU14),AAO31-AAM31,IF(AND(AAM31&lt;=AAT14,AAO31&lt;=AAU14),AAO31-AAT14,0))))),0)),0)</f>
        <v>　</v>
      </c>
      <c r="AAU31" s="857"/>
      <c r="AAV31" s="858"/>
      <c r="AAW31" s="856" t="str">
        <f>IFERROR(IF(OR(AAH31="日",AAH31="祝",AAH31=0,AAM31=0),"　",MAX(IF(AND(AAM31&lt;=AAW14,AAO31&gt;AAX14),AAX14-AAW14,IF(AAO31&lt;=AAX14,0,IF(AND(AAM31&gt;AAW14,AAO31&gt;AAX14),AAX14-AAM31,0))),0)),0)</f>
        <v>　</v>
      </c>
      <c r="AAX31" s="857"/>
      <c r="AAY31" s="858"/>
      <c r="AAZ31" s="856" t="str">
        <f>IFERROR(IF(OR(AAH31="日",AAH31="祝",AAH31=0,AAM31=0),"　",MAX(IF(AAM31&gt;AAZ14,AAO31-AAM31,IF(AAM31&lt;=AAZ14,AAO31-AAZ14,0)),0)),0)</f>
        <v>　</v>
      </c>
      <c r="ABA31" s="857"/>
      <c r="ABB31" s="858"/>
      <c r="ABC31" s="962" t="str">
        <f>IFERROR(IF(OR(AAH31="日",AAH31="祝",AAH31=0,AAI31=""),"　",MAX(IF(AND(AAI31&lt;=ABC14,AAK31&gt;ABD14),ABD14-ABC14,IF(AND(AAI31&gt;ABC14,AAK31&lt;=ABD14),AAK31-AAI31,IF(AND(AAI31&lt;=ABC14,AAK31&lt;=ABD14),AAK31-ABC14,IF(AND(AAI31&gt;ABC14,AAK31&gt;ABD14),ABD14-AAI31,0)))),0)),0)</f>
        <v>　</v>
      </c>
      <c r="ABD31" s="963"/>
      <c r="ABE31" s="964"/>
      <c r="ABF31" s="962" t="str">
        <f>IFERROR(IF(OR(AAH31="日",AAH31="祝",AAH31=0,AAM31=0),"　",MAX(IF(AND(AAM31&gt;ABI14,AAO31&gt;ABG14),0,IF(AND(AAM31&lt;=ABI14,AAM31&gt;ABF14,AAO31&gt;ABG14),ABI14-AAM31,IF(AND(AAM31&lt;=ABI14,AAM31&lt;=ABF14,AAO31&gt;ABG14),ABI14-ABF14,IF(AND(AAM31&gt;ABF14,AAO31&lt;=ABG14),AAO31-AAM31,IF(AND(AAM31&lt;=ABF14,AAO31&lt;=ABG14),AAO31-ABF14,0))))),0)),0)</f>
        <v>　</v>
      </c>
      <c r="ABG31" s="963"/>
      <c r="ABH31" s="964"/>
      <c r="ABI31" s="962" t="str">
        <f>IFERROR(IF(OR(AAH31="日",AAH31="祝",AAH31=0,AAM31=0),"　",MAX(IF(AND(AAM31&lt;=ABI14,AAO31&gt;ABJ14),ABJ14-ABI14,IF(AAO31&lt;=ABJ14,0,IF(AND(AAM31&gt;ABI14,AAO31&gt;ABJ14),ABJ14-AAM31,0))),0)),0)</f>
        <v>　</v>
      </c>
      <c r="ABJ31" s="963"/>
      <c r="ABK31" s="964"/>
      <c r="ABL31" s="962" t="str">
        <f t="shared" si="12"/>
        <v>　</v>
      </c>
      <c r="ABM31" s="963"/>
      <c r="ABN31" s="964"/>
      <c r="ABO31" s="859" t="str">
        <f>IF(ABR31="×",TIME(0,0,0),IF(ACB4="非常勤",AAQ31,ABC31))</f>
        <v>　</v>
      </c>
      <c r="ABP31" s="860"/>
      <c r="ABQ31" s="861"/>
      <c r="ABR31" s="352"/>
      <c r="ABS31" s="859" t="str">
        <f>IF(ABV31="×",TIME(0,0,0),IF(ACB4="非常勤",AAT31,ABF31))</f>
        <v>　</v>
      </c>
      <c r="ABT31" s="860"/>
      <c r="ABU31" s="861"/>
      <c r="ABV31" s="352"/>
      <c r="ABW31" s="859" t="str">
        <f>IF(ABZ31="×",TIME(0,0,0),IF(ACB4="非常勤",AAW31,ABI31))</f>
        <v>　</v>
      </c>
      <c r="ABX31" s="860"/>
      <c r="ABY31" s="861"/>
      <c r="ABZ31" s="352"/>
      <c r="ACA31" s="859" t="str">
        <f>IF(ACD31="×",TIME(0,0,0),IF(ACB4="非常勤",AAZ31,ABL31))</f>
        <v>　</v>
      </c>
      <c r="ACB31" s="860"/>
      <c r="ACC31" s="861"/>
      <c r="ACD31" s="352"/>
      <c r="ACE31" s="956"/>
      <c r="ACF31" s="956"/>
      <c r="ACG31" s="862"/>
      <c r="ACH31" s="864"/>
      <c r="ACI31" s="863"/>
      <c r="ACJ31" s="865"/>
      <c r="ACK31" s="866"/>
      <c r="ACL31" s="866"/>
      <c r="ACM31" s="867"/>
      <c r="ACN31" s="377">
        <f>'[3]別表_個別勤務状況（1～20）'!$A$31</f>
        <v>17</v>
      </c>
      <c r="ACO31" s="378" t="str">
        <f>'[3]別表_個別勤務状況（1～20）'!$B$31</f>
        <v>水</v>
      </c>
      <c r="ACP31" s="854"/>
      <c r="ACQ31" s="855"/>
      <c r="ACR31" s="854"/>
      <c r="ACS31" s="855"/>
      <c r="ACT31" s="854"/>
      <c r="ACU31" s="855"/>
      <c r="ACV31" s="854"/>
      <c r="ACW31" s="855"/>
      <c r="ACX31" s="856" t="str">
        <f>IFERROR(IF(OR(ACO31="日",ACO31="祝",ACO31=0,ACP31=""),"　",MAX(IF(AND(ACP31&lt;=ACX14,ACR31&gt;ACY14),ACY14-ACX14,IF(AND(ACP31&gt;ACX14,ACR31&lt;=ACY14),ACR31-ACP31,IF(AND(ACP31&lt;=ACX14,ACR31&lt;=ACY14),ACR31-ACX14,IF(AND(ACP31&gt;ACX14,ACR31&gt;ACY14),ACY14-ACP31,0)))),0)),0)</f>
        <v>　</v>
      </c>
      <c r="ACY31" s="857"/>
      <c r="ACZ31" s="858"/>
      <c r="ADA31" s="856" t="str">
        <f>IFERROR(IF(OR(ACO31="日",ACO31="祝",ACO31=0,ACT31=""),"　",MAX(IF(AND(ACT31&gt;ADD14,ACV31&gt;ADB14),0,IF(AND(ACT31&lt;=ADD14,ACT31&gt;ADA14,ACV31&gt;ADB14),ADD14-ACT31,IF(AND(ACT31&lt;=ADD14,ACT31&lt;=ADA14,ACV31&gt;ADB14),ADD14-ADA14,IF(AND(ACT31&gt;ADA14,ACV31&lt;=ADB14),ACV31-ACT31,IF(AND(ACT31&lt;=ADA14,ACV31&lt;=ADB14),ACV31-ADA14,0))))),0)),0)</f>
        <v>　</v>
      </c>
      <c r="ADB31" s="857"/>
      <c r="ADC31" s="858"/>
      <c r="ADD31" s="856" t="str">
        <f>IFERROR(IF(OR(ACO31="日",ACO31="祝",ACO31=0,ACT31=0),"　",MAX(IF(AND(ACT31&lt;=ADD14,ACV31&gt;ADE14),ADE14-ADD14,IF(ACV31&lt;=ADE14,0,IF(AND(ACT31&gt;ADD14,ACV31&gt;ADE14),ADE14-ACT31,0))),0)),0)</f>
        <v>　</v>
      </c>
      <c r="ADE31" s="857"/>
      <c r="ADF31" s="858"/>
      <c r="ADG31" s="856" t="str">
        <f>IFERROR(IF(OR(ACO31="日",ACO31="祝",ACO31=0,ACT31=0),"　",MAX(IF(ACT31&gt;ADG14,ACV31-ACT31,IF(ACT31&lt;=ADG14,ACV31-ADG14,0)),0)),0)</f>
        <v>　</v>
      </c>
      <c r="ADH31" s="857"/>
      <c r="ADI31" s="858"/>
      <c r="ADJ31" s="962" t="str">
        <f>IFERROR(IF(OR(ACO31="日",ACO31="祝",ACO31=0,ACP31=""),"　",MAX(IF(AND(ACP31&lt;=ADJ14,ACR31&gt;ADK14),ADK14-ADJ14,IF(AND(ACP31&gt;ADJ14,ACR31&lt;=ADK14),ACR31-ACP31,IF(AND(ACP31&lt;=ADJ14,ACR31&lt;=ADK14),ACR31-ADJ14,IF(AND(ACP31&gt;ADJ14,ACR31&gt;ADK14),ADK14-ACP31,0)))),0)),0)</f>
        <v>　</v>
      </c>
      <c r="ADK31" s="963"/>
      <c r="ADL31" s="964"/>
      <c r="ADM31" s="962" t="str">
        <f>IFERROR(IF(OR(ACO31="日",ACO31="祝",ACO31=0,ACT31=0),"　",MAX(IF(AND(ACT31&gt;ADP14,ACV31&gt;ADN14),0,IF(AND(ACT31&lt;=ADP14,ACT31&gt;ADM14,ACV31&gt;ADN14),ADP14-ACT31,IF(AND(ACT31&lt;=ADP14,ACT31&lt;=ADM14,ACV31&gt;ADN14),ADP14-ADM14,IF(AND(ACT31&gt;ADM14,ACV31&lt;=ADN14),ACV31-ACT31,IF(AND(ACT31&lt;=ADM14,ACV31&lt;=ADN14),ACV31-ADM14,0))))),0)),0)</f>
        <v>　</v>
      </c>
      <c r="ADN31" s="963"/>
      <c r="ADO31" s="964"/>
      <c r="ADP31" s="962" t="str">
        <f>IFERROR(IF(OR(ACO31="日",ACO31="祝",ACO31=0,ACT31=0),"　",MAX(IF(AND(ACT31&lt;=ADP14,ACV31&gt;ADQ14),ADQ14-ADP14,IF(ACV31&lt;=ADQ14,0,IF(AND(ACT31&gt;ADP14,ACV31&gt;ADQ14),ADQ14-ACT31,0))),0)),0)</f>
        <v>　</v>
      </c>
      <c r="ADQ31" s="963"/>
      <c r="ADR31" s="964"/>
      <c r="ADS31" s="962" t="str">
        <f t="shared" si="13"/>
        <v>　</v>
      </c>
      <c r="ADT31" s="963"/>
      <c r="ADU31" s="964"/>
      <c r="ADV31" s="859" t="str">
        <f>IF(ADY31="×",TIME(0,0,0),IF(AEI4="非常勤",ACX31,ADJ31))</f>
        <v>　</v>
      </c>
      <c r="ADW31" s="860"/>
      <c r="ADX31" s="861"/>
      <c r="ADY31" s="352"/>
      <c r="ADZ31" s="859" t="str">
        <f>IF(AEC31="×",TIME(0,0,0),IF(AEI4="非常勤",ADA31,ADM31))</f>
        <v>　</v>
      </c>
      <c r="AEA31" s="860"/>
      <c r="AEB31" s="861"/>
      <c r="AEC31" s="352"/>
      <c r="AED31" s="859" t="str">
        <f>IF(AEG31="×",TIME(0,0,0),IF(AEI4="非常勤",ADD31,ADP31))</f>
        <v>　</v>
      </c>
      <c r="AEE31" s="860"/>
      <c r="AEF31" s="861"/>
      <c r="AEG31" s="352"/>
      <c r="AEH31" s="859" t="str">
        <f>IF(AEK31="×",TIME(0,0,0),IF(AEI4="非常勤",ADG31,ADS31))</f>
        <v>　</v>
      </c>
      <c r="AEI31" s="860"/>
      <c r="AEJ31" s="861"/>
      <c r="AEK31" s="352"/>
      <c r="AEL31" s="956"/>
      <c r="AEM31" s="956"/>
      <c r="AEN31" s="862"/>
      <c r="AEO31" s="864"/>
      <c r="AEP31" s="863"/>
      <c r="AEQ31" s="865"/>
      <c r="AER31" s="866"/>
      <c r="AES31" s="866"/>
      <c r="AET31" s="867"/>
      <c r="AEU31" s="377">
        <f>'[3]別表_個別勤務状況（1～20）'!$A$31</f>
        <v>17</v>
      </c>
      <c r="AEV31" s="378" t="str">
        <f>'[3]別表_個別勤務状況（1～20）'!$B$31</f>
        <v>水</v>
      </c>
      <c r="AEW31" s="854"/>
      <c r="AEX31" s="855"/>
      <c r="AEY31" s="854"/>
      <c r="AEZ31" s="855"/>
      <c r="AFA31" s="854"/>
      <c r="AFB31" s="855"/>
      <c r="AFC31" s="854"/>
      <c r="AFD31" s="855"/>
      <c r="AFE31" s="856" t="str">
        <f>IFERROR(IF(OR(AEV31="日",AEV31="祝",AEV31=0,AEW31=""),"　",MAX(IF(AND(AEW31&lt;=AFE14,AEY31&gt;AFF14),AFF14-AFE14,IF(AND(AEW31&gt;AFE14,AEY31&lt;=AFF14),AEY31-AEW31,IF(AND(AEW31&lt;=AFE14,AEY31&lt;=AFF14),AEY31-AFE14,IF(AND(AEW31&gt;AFE14,AEY31&gt;AFF14),AFF14-AEW31,0)))),0)),0)</f>
        <v>　</v>
      </c>
      <c r="AFF31" s="857"/>
      <c r="AFG31" s="858"/>
      <c r="AFH31" s="856" t="str">
        <f>IFERROR(IF(OR(AEV31="日",AEV31="祝",AEV31=0,AFA31=""),"　",MAX(IF(AND(AFA31&gt;AFK14,AFC31&gt;AFI14),0,IF(AND(AFA31&lt;=AFK14,AFA31&gt;AFH14,AFC31&gt;AFI14),AFK14-AFA31,IF(AND(AFA31&lt;=AFK14,AFA31&lt;=AFH14,AFC31&gt;AFI14),AFK14-AFH14,IF(AND(AFA31&gt;AFH14,AFC31&lt;=AFI14),AFC31-AFA31,IF(AND(AFA31&lt;=AFH14,AFC31&lt;=AFI14),AFC31-AFH14,0))))),0)),0)</f>
        <v>　</v>
      </c>
      <c r="AFI31" s="857"/>
      <c r="AFJ31" s="858"/>
      <c r="AFK31" s="856" t="str">
        <f>IFERROR(IF(OR(AEV31="日",AEV31="祝",AEV31=0,AFA31=0),"　",MAX(IF(AND(AFA31&lt;=AFK14,AFC31&gt;AFL14),AFL14-AFK14,IF(AFC31&lt;=AFL14,0,IF(AND(AFA31&gt;AFK14,AFC31&gt;AFL14),AFL14-AFA31,0))),0)),0)</f>
        <v>　</v>
      </c>
      <c r="AFL31" s="857"/>
      <c r="AFM31" s="858"/>
      <c r="AFN31" s="856" t="str">
        <f>IFERROR(IF(OR(AEV31="日",AEV31="祝",AEV31=0,AFA31=0),"　",MAX(IF(AFA31&gt;AFN14,AFC31-AFA31,IF(AFA31&lt;=AFN14,AFC31-AFN14,0)),0)),0)</f>
        <v>　</v>
      </c>
      <c r="AFO31" s="857"/>
      <c r="AFP31" s="858"/>
      <c r="AFQ31" s="962" t="str">
        <f>IFERROR(IF(OR(AEV31="日",AEV31="祝",AEV31=0,AEW31=""),"　",MAX(IF(AND(AEW31&lt;=AFQ14,AEY31&gt;AFR14),AFR14-AFQ14,IF(AND(AEW31&gt;AFQ14,AEY31&lt;=AFR14),AEY31-AEW31,IF(AND(AEW31&lt;=AFQ14,AEY31&lt;=AFR14),AEY31-AFQ14,IF(AND(AEW31&gt;AFQ14,AEY31&gt;AFR14),AFR14-AEW31,0)))),0)),0)</f>
        <v>　</v>
      </c>
      <c r="AFR31" s="963"/>
      <c r="AFS31" s="964"/>
      <c r="AFT31" s="962" t="str">
        <f>IFERROR(IF(OR(AEV31="日",AEV31="祝",AEV31=0,AFA31=0),"　",MAX(IF(AND(AFA31&gt;AFW14,AFC31&gt;AFU14),0,IF(AND(AFA31&lt;=AFW14,AFA31&gt;AFT14,AFC31&gt;AFU14),AFW14-AFA31,IF(AND(AFA31&lt;=AFW14,AFA31&lt;=AFT14,AFC31&gt;AFU14),AFW14-AFT14,IF(AND(AFA31&gt;AFT14,AFC31&lt;=AFU14),AFC31-AFA31,IF(AND(AFA31&lt;=AFT14,AFC31&lt;=AFU14),AFC31-AFT14,0))))),0)),0)</f>
        <v>　</v>
      </c>
      <c r="AFU31" s="963"/>
      <c r="AFV31" s="964"/>
      <c r="AFW31" s="962" t="str">
        <f>IFERROR(IF(OR(AEV31="日",AEV31="祝",AEV31=0,AFA31=0),"　",MAX(IF(AND(AFA31&lt;=AFW14,AFC31&gt;AFX14),AFX14-AFW14,IF(AFC31&lt;=AFX14,0,IF(AND(AFA31&gt;AFW14,AFC31&gt;AFX14),AFX14-AFA31,0))),0)),0)</f>
        <v>　</v>
      </c>
      <c r="AFX31" s="963"/>
      <c r="AFY31" s="964"/>
      <c r="AFZ31" s="962" t="str">
        <f t="shared" si="14"/>
        <v>　</v>
      </c>
      <c r="AGA31" s="963"/>
      <c r="AGB31" s="964"/>
      <c r="AGC31" s="859" t="str">
        <f>IF(AGF31="×",TIME(0,0,0),IF(AGP4="非常勤",AFE31,AFQ31))</f>
        <v>　</v>
      </c>
      <c r="AGD31" s="860"/>
      <c r="AGE31" s="861"/>
      <c r="AGF31" s="352"/>
      <c r="AGG31" s="859" t="str">
        <f>IF(AGJ31="×",TIME(0,0,0),IF(AGP4="非常勤",AFH31,AFT31))</f>
        <v>　</v>
      </c>
      <c r="AGH31" s="860"/>
      <c r="AGI31" s="861"/>
      <c r="AGJ31" s="352"/>
      <c r="AGK31" s="859" t="str">
        <f>IF(AGN31="×",TIME(0,0,0),IF(AGP4="非常勤",AFK31,AFW31))</f>
        <v>　</v>
      </c>
      <c r="AGL31" s="860"/>
      <c r="AGM31" s="861"/>
      <c r="AGN31" s="352"/>
      <c r="AGO31" s="859" t="str">
        <f>IF(AGR31="×",TIME(0,0,0),IF(AGP4="非常勤",AFN31,AFZ31))</f>
        <v>　</v>
      </c>
      <c r="AGP31" s="860"/>
      <c r="AGQ31" s="861"/>
      <c r="AGR31" s="352"/>
      <c r="AGS31" s="956"/>
      <c r="AGT31" s="956"/>
      <c r="AGU31" s="862"/>
      <c r="AGV31" s="864"/>
      <c r="AGW31" s="863"/>
      <c r="AGX31" s="865"/>
      <c r="AGY31" s="866"/>
      <c r="AGZ31" s="866"/>
      <c r="AHA31" s="867"/>
      <c r="AHB31" s="377">
        <f>'[3]別表_個別勤務状況（1～20）'!$A$31</f>
        <v>17</v>
      </c>
      <c r="AHC31" s="378" t="str">
        <f>'[3]別表_個別勤務状況（1～20）'!$B$31</f>
        <v>水</v>
      </c>
      <c r="AHD31" s="854"/>
      <c r="AHE31" s="855"/>
      <c r="AHF31" s="854"/>
      <c r="AHG31" s="855"/>
      <c r="AHH31" s="854"/>
      <c r="AHI31" s="855"/>
      <c r="AHJ31" s="854"/>
      <c r="AHK31" s="855"/>
      <c r="AHL31" s="856" t="str">
        <f>IFERROR(IF(OR(AHC31="日",AHC31="祝",AHC31=0,AHD31=""),"　",MAX(IF(AND(AHD31&lt;=AHL14,AHF31&gt;AHM14),AHM14-AHL14,IF(AND(AHD31&gt;AHL14,AHF31&lt;=AHM14),AHF31-AHD31,IF(AND(AHD31&lt;=AHL14,AHF31&lt;=AHM14),AHF31-AHL14,IF(AND(AHD31&gt;AHL14,AHF31&gt;AHM14),AHM14-AHD31,0)))),0)),0)</f>
        <v>　</v>
      </c>
      <c r="AHM31" s="857"/>
      <c r="AHN31" s="858"/>
      <c r="AHO31" s="856" t="str">
        <f>IFERROR(IF(OR(AHC31="日",AHC31="祝",AHC31=0,AHH31=""),"　",MAX(IF(AND(AHH31&gt;AHR14,AHJ31&gt;AHP14),0,IF(AND(AHH31&lt;=AHR14,AHH31&gt;AHO14,AHJ31&gt;AHP14),AHR14-AHH31,IF(AND(AHH31&lt;=AHR14,AHH31&lt;=AHO14,AHJ31&gt;AHP14),AHR14-AHO14,IF(AND(AHH31&gt;AHO14,AHJ31&lt;=AHP14),AHJ31-AHH31,IF(AND(AHH31&lt;=AHO14,AHJ31&lt;=AHP14),AHJ31-AHO14,0))))),0)),0)</f>
        <v>　</v>
      </c>
      <c r="AHP31" s="857"/>
      <c r="AHQ31" s="858"/>
      <c r="AHR31" s="856" t="str">
        <f>IFERROR(IF(OR(AHC31="日",AHC31="祝",AHC31=0,AHH31=0),"　",MAX(IF(AND(AHH31&lt;=AHR14,AHJ31&gt;AHS14),AHS14-AHR14,IF(AHJ31&lt;=AHS14,0,IF(AND(AHH31&gt;AHR14,AHJ31&gt;AHS14),AHS14-AHH31,0))),0)),0)</f>
        <v>　</v>
      </c>
      <c r="AHS31" s="857"/>
      <c r="AHT31" s="858"/>
      <c r="AHU31" s="856" t="str">
        <f>IFERROR(IF(OR(AHC31="日",AHC31="祝",AHC31=0,AHH31=0),"　",MAX(IF(AHH31&gt;AHU14,AHJ31-AHH31,IF(AHH31&lt;=AHU14,AHJ31-AHU14,0)),0)),0)</f>
        <v>　</v>
      </c>
      <c r="AHV31" s="857"/>
      <c r="AHW31" s="858"/>
      <c r="AHX31" s="962" t="str">
        <f>IFERROR(IF(OR(AHC31="日",AHC31="祝",AHC31=0,AHD31=""),"　",MAX(IF(AND(AHD31&lt;=AHX14,AHF31&gt;AHY14),AHY14-AHX14,IF(AND(AHD31&gt;AHX14,AHF31&lt;=AHY14),AHF31-AHD31,IF(AND(AHD31&lt;=AHX14,AHF31&lt;=AHY14),AHF31-AHX14,IF(AND(AHD31&gt;AHX14,AHF31&gt;AHY14),AHY14-AHD31,0)))),0)),0)</f>
        <v>　</v>
      </c>
      <c r="AHY31" s="963"/>
      <c r="AHZ31" s="964"/>
      <c r="AIA31" s="962" t="str">
        <f>IFERROR(IF(OR(AHC31="日",AHC31="祝",AHC31=0,AHH31=0),"　",MAX(IF(AND(AHH31&gt;AID14,AHJ31&gt;AIB14),0,IF(AND(AHH31&lt;=AID14,AHH31&gt;AIA14,AHJ31&gt;AIB14),AID14-AHH31,IF(AND(AHH31&lt;=AID14,AHH31&lt;=AIA14,AHJ31&gt;AIB14),AID14-AIA14,IF(AND(AHH31&gt;AIA14,AHJ31&lt;=AIB14),AHJ31-AHH31,IF(AND(AHH31&lt;=AIA14,AHJ31&lt;=AIB14),AHJ31-AIA14,0))))),0)),0)</f>
        <v>　</v>
      </c>
      <c r="AIB31" s="963"/>
      <c r="AIC31" s="964"/>
      <c r="AID31" s="962" t="str">
        <f>IFERROR(IF(OR(AHC31="日",AHC31="祝",AHC31=0,AHH31=0),"　",MAX(IF(AND(AHH31&lt;=AID14,AHJ31&gt;AIE14),AIE14-AID14,IF(AHJ31&lt;=AIE14,0,IF(AND(AHH31&gt;AID14,AHJ31&gt;AIE14),AIE14-AHH31,0))),0)),0)</f>
        <v>　</v>
      </c>
      <c r="AIE31" s="963"/>
      <c r="AIF31" s="964"/>
      <c r="AIG31" s="962" t="str">
        <f t="shared" si="15"/>
        <v>　</v>
      </c>
      <c r="AIH31" s="963"/>
      <c r="AII31" s="964"/>
      <c r="AIJ31" s="859" t="str">
        <f>IF(AIM31="×",TIME(0,0,0),IF(AIW4="非常勤",AHL31,AHX31))</f>
        <v>　</v>
      </c>
      <c r="AIK31" s="860"/>
      <c r="AIL31" s="861"/>
      <c r="AIM31" s="352"/>
      <c r="AIN31" s="859" t="str">
        <f>IF(AIQ31="×",TIME(0,0,0),IF(AIW4="非常勤",AHO31,AIA31))</f>
        <v>　</v>
      </c>
      <c r="AIO31" s="860"/>
      <c r="AIP31" s="861"/>
      <c r="AIQ31" s="352"/>
      <c r="AIR31" s="859" t="str">
        <f>IF(AIU31="×",TIME(0,0,0),IF(AIW4="非常勤",AHR31,AID31))</f>
        <v>　</v>
      </c>
      <c r="AIS31" s="860"/>
      <c r="AIT31" s="861"/>
      <c r="AIU31" s="352"/>
      <c r="AIV31" s="859" t="str">
        <f>IF(AIY31="×",TIME(0,0,0),IF(AIW4="非常勤",AHU31,AIG31))</f>
        <v>　</v>
      </c>
      <c r="AIW31" s="860"/>
      <c r="AIX31" s="861"/>
      <c r="AIY31" s="352"/>
      <c r="AIZ31" s="956"/>
      <c r="AJA31" s="956"/>
      <c r="AJB31" s="862"/>
      <c r="AJC31" s="864"/>
      <c r="AJD31" s="863"/>
      <c r="AJE31" s="865"/>
      <c r="AJF31" s="866"/>
      <c r="AJG31" s="866"/>
      <c r="AJH31" s="867"/>
      <c r="AJI31" s="377">
        <f>'[3]別表_個別勤務状況（1～20）'!$A$31</f>
        <v>17</v>
      </c>
      <c r="AJJ31" s="378" t="str">
        <f>'[3]別表_個別勤務状況（1～20）'!$B$31</f>
        <v>水</v>
      </c>
      <c r="AJK31" s="854"/>
      <c r="AJL31" s="855"/>
      <c r="AJM31" s="854"/>
      <c r="AJN31" s="855"/>
      <c r="AJO31" s="854"/>
      <c r="AJP31" s="855"/>
      <c r="AJQ31" s="854"/>
      <c r="AJR31" s="855"/>
      <c r="AJS31" s="856" t="str">
        <f>IFERROR(IF(OR(AJJ31="日",AJJ31="祝",AJJ31=0,AJK31=""),"　",MAX(IF(AND(AJK31&lt;=AJS14,AJM31&gt;AJT14),AJT14-AJS14,IF(AND(AJK31&gt;AJS14,AJM31&lt;=AJT14),AJM31-AJK31,IF(AND(AJK31&lt;=AJS14,AJM31&lt;=AJT14),AJM31-AJS14,IF(AND(AJK31&gt;AJS14,AJM31&gt;AJT14),AJT14-AJK31,0)))),0)),0)</f>
        <v>　</v>
      </c>
      <c r="AJT31" s="857"/>
      <c r="AJU31" s="858"/>
      <c r="AJV31" s="856" t="str">
        <f>IFERROR(IF(OR(AJJ31="日",AJJ31="祝",AJJ31=0,AJO31=""),"　",MAX(IF(AND(AJO31&gt;AJY14,AJQ31&gt;AJW14),0,IF(AND(AJO31&lt;=AJY14,AJO31&gt;AJV14,AJQ31&gt;AJW14),AJY14-AJO31,IF(AND(AJO31&lt;=AJY14,AJO31&lt;=AJV14,AJQ31&gt;AJW14),AJY14-AJV14,IF(AND(AJO31&gt;AJV14,AJQ31&lt;=AJW14),AJQ31-AJO31,IF(AND(AJO31&lt;=AJV14,AJQ31&lt;=AJW14),AJQ31-AJV14,0))))),0)),0)</f>
        <v>　</v>
      </c>
      <c r="AJW31" s="857"/>
      <c r="AJX31" s="858"/>
      <c r="AJY31" s="856" t="str">
        <f>IFERROR(IF(OR(AJJ31="日",AJJ31="祝",AJJ31=0,AJO31=0),"　",MAX(IF(AND(AJO31&lt;=AJY14,AJQ31&gt;AJZ14),AJZ14-AJY14,IF(AJQ31&lt;=AJZ14,0,IF(AND(AJO31&gt;AJY14,AJQ31&gt;AJZ14),AJZ14-AJO31,0))),0)),0)</f>
        <v>　</v>
      </c>
      <c r="AJZ31" s="857"/>
      <c r="AKA31" s="858"/>
      <c r="AKB31" s="856" t="str">
        <f>IFERROR(IF(OR(AJJ31="日",AJJ31="祝",AJJ31=0,AJO31=0),"　",MAX(IF(AJO31&gt;AKB14,AJQ31-AJO31,IF(AJO31&lt;=AKB14,AJQ31-AKB14,0)),0)),0)</f>
        <v>　</v>
      </c>
      <c r="AKC31" s="857"/>
      <c r="AKD31" s="858"/>
      <c r="AKE31" s="962" t="str">
        <f>IFERROR(IF(OR(AJJ31="日",AJJ31="祝",AJJ31=0,AJK31=""),"　",MAX(IF(AND(AJK31&lt;=AKE14,AJM31&gt;AKF14),AKF14-AKE14,IF(AND(AJK31&gt;AKE14,AJM31&lt;=AKF14),AJM31-AJK31,IF(AND(AJK31&lt;=AKE14,AJM31&lt;=AKF14),AJM31-AKE14,IF(AND(AJK31&gt;AKE14,AJM31&gt;AKF14),AKF14-AJK31,0)))),0)),0)</f>
        <v>　</v>
      </c>
      <c r="AKF31" s="963"/>
      <c r="AKG31" s="964"/>
      <c r="AKH31" s="962" t="str">
        <f>IFERROR(IF(OR(AJJ31="日",AJJ31="祝",AJJ31=0,AJO31=0),"　",MAX(IF(AND(AJO31&gt;AKK14,AJQ31&gt;AKI14),0,IF(AND(AJO31&lt;=AKK14,AJO31&gt;AKH14,AJQ31&gt;AKI14),AKK14-AJO31,IF(AND(AJO31&lt;=AKK14,AJO31&lt;=AKH14,AJQ31&gt;AKI14),AKK14-AKH14,IF(AND(AJO31&gt;AKH14,AJQ31&lt;=AKI14),AJQ31-AJO31,IF(AND(AJO31&lt;=AKH14,AJQ31&lt;=AKI14),AJQ31-AKH14,0))))),0)),0)</f>
        <v>　</v>
      </c>
      <c r="AKI31" s="963"/>
      <c r="AKJ31" s="964"/>
      <c r="AKK31" s="962" t="str">
        <f>IFERROR(IF(OR(AJJ31="日",AJJ31="祝",AJJ31=0,AJO31=0),"　",MAX(IF(AND(AJO31&lt;=AKK14,AJQ31&gt;AKL14),AKL14-AKK14,IF(AJQ31&lt;=AKL14,0,IF(AND(AJO31&gt;AKK14,AJQ31&gt;AKL14),AKL14-AJO31,0))),0)),0)</f>
        <v>　</v>
      </c>
      <c r="AKL31" s="963"/>
      <c r="AKM31" s="964"/>
      <c r="AKN31" s="962" t="str">
        <f t="shared" si="16"/>
        <v>　</v>
      </c>
      <c r="AKO31" s="963"/>
      <c r="AKP31" s="964"/>
      <c r="AKQ31" s="859" t="str">
        <f>IF(AKT31="×",TIME(0,0,0),IF(ALD4="非常勤",AJS31,AKE31))</f>
        <v>　</v>
      </c>
      <c r="AKR31" s="860"/>
      <c r="AKS31" s="861"/>
      <c r="AKT31" s="352"/>
      <c r="AKU31" s="859" t="str">
        <f>IF(AKX31="×",TIME(0,0,0),IF(ALD4="非常勤",AJV31,AKH31))</f>
        <v>　</v>
      </c>
      <c r="AKV31" s="860"/>
      <c r="AKW31" s="861"/>
      <c r="AKX31" s="352"/>
      <c r="AKY31" s="859" t="str">
        <f>IF(ALB31="×",TIME(0,0,0),IF(ALD4="非常勤",AJY31,AKK31))</f>
        <v>　</v>
      </c>
      <c r="AKZ31" s="860"/>
      <c r="ALA31" s="861"/>
      <c r="ALB31" s="352"/>
      <c r="ALC31" s="859" t="str">
        <f>IF(ALF31="×",TIME(0,0,0),IF(ALD4="非常勤",AKB31,AKN31))</f>
        <v>　</v>
      </c>
      <c r="ALD31" s="860"/>
      <c r="ALE31" s="861"/>
      <c r="ALF31" s="352"/>
      <c r="ALG31" s="956"/>
      <c r="ALH31" s="956"/>
      <c r="ALI31" s="862"/>
      <c r="ALJ31" s="864"/>
      <c r="ALK31" s="863"/>
      <c r="ALL31" s="865"/>
      <c r="ALM31" s="866"/>
      <c r="ALN31" s="866"/>
      <c r="ALO31" s="867"/>
      <c r="ALP31" s="377">
        <f>'[3]別表_個別勤務状況（1～20）'!$A$31</f>
        <v>17</v>
      </c>
      <c r="ALQ31" s="378" t="str">
        <f>'[3]別表_個別勤務状況（1～20）'!$B$31</f>
        <v>水</v>
      </c>
      <c r="ALR31" s="854"/>
      <c r="ALS31" s="855"/>
      <c r="ALT31" s="854"/>
      <c r="ALU31" s="855"/>
      <c r="ALV31" s="854"/>
      <c r="ALW31" s="855"/>
      <c r="ALX31" s="854"/>
      <c r="ALY31" s="855"/>
      <c r="ALZ31" s="856" t="str">
        <f>IFERROR(IF(OR(ALQ31="日",ALQ31="祝",ALQ31=0,ALR31=""),"　",MAX(IF(AND(ALR31&lt;=ALZ14,ALT31&gt;AMA14),AMA14-ALZ14,IF(AND(ALR31&gt;ALZ14,ALT31&lt;=AMA14),ALT31-ALR31,IF(AND(ALR31&lt;=ALZ14,ALT31&lt;=AMA14),ALT31-ALZ14,IF(AND(ALR31&gt;ALZ14,ALT31&gt;AMA14),AMA14-ALR31,0)))),0)),0)</f>
        <v>　</v>
      </c>
      <c r="AMA31" s="857"/>
      <c r="AMB31" s="858"/>
      <c r="AMC31" s="856" t="str">
        <f>IFERROR(IF(OR(ALQ31="日",ALQ31="祝",ALQ31=0,ALV31=""),"　",MAX(IF(AND(ALV31&gt;AMF14,ALX31&gt;AMD14),0,IF(AND(ALV31&lt;=AMF14,ALV31&gt;AMC14,ALX31&gt;AMD14),AMF14-ALV31,IF(AND(ALV31&lt;=AMF14,ALV31&lt;=AMC14,ALX31&gt;AMD14),AMF14-AMC14,IF(AND(ALV31&gt;AMC14,ALX31&lt;=AMD14),ALX31-ALV31,IF(AND(ALV31&lt;=AMC14,ALX31&lt;=AMD14),ALX31-AMC14,0))))),0)),0)</f>
        <v>　</v>
      </c>
      <c r="AMD31" s="857"/>
      <c r="AME31" s="858"/>
      <c r="AMF31" s="856" t="str">
        <f>IFERROR(IF(OR(ALQ31="日",ALQ31="祝",ALQ31=0,ALV31=0),"　",MAX(IF(AND(ALV31&lt;=AMF14,ALX31&gt;AMG14),AMG14-AMF14,IF(ALX31&lt;=AMG14,0,IF(AND(ALV31&gt;AMF14,ALX31&gt;AMG14),AMG14-ALV31,0))),0)),0)</f>
        <v>　</v>
      </c>
      <c r="AMG31" s="857"/>
      <c r="AMH31" s="858"/>
      <c r="AMI31" s="856" t="str">
        <f>IFERROR(IF(OR(ALQ31="日",ALQ31="祝",ALQ31=0,ALV31=0),"　",MAX(IF(ALV31&gt;AMI14,ALX31-ALV31,IF(ALV31&lt;=AMI14,ALX31-AMI14,0)),0)),0)</f>
        <v>　</v>
      </c>
      <c r="AMJ31" s="857"/>
      <c r="AMK31" s="858"/>
      <c r="AML31" s="962" t="str">
        <f>IFERROR(IF(OR(ALQ31="日",ALQ31="祝",ALQ31=0,ALR31=""),"　",MAX(IF(AND(ALR31&lt;=AML14,ALT31&gt;AMM14),AMM14-AML14,IF(AND(ALR31&gt;AML14,ALT31&lt;=AMM14),ALT31-ALR31,IF(AND(ALR31&lt;=AML14,ALT31&lt;=AMM14),ALT31-AML14,IF(AND(ALR31&gt;AML14,ALT31&gt;AMM14),AMM14-ALR31,0)))),0)),0)</f>
        <v>　</v>
      </c>
      <c r="AMM31" s="963"/>
      <c r="AMN31" s="964"/>
      <c r="AMO31" s="962" t="str">
        <f>IFERROR(IF(OR(ALQ31="日",ALQ31="祝",ALQ31=0,ALV31=0),"　",MAX(IF(AND(ALV31&gt;AMR14,ALX31&gt;AMP14),0,IF(AND(ALV31&lt;=AMR14,ALV31&gt;AMO14,ALX31&gt;AMP14),AMR14-ALV31,IF(AND(ALV31&lt;=AMR14,ALV31&lt;=AMO14,ALX31&gt;AMP14),AMR14-AMO14,IF(AND(ALV31&gt;AMO14,ALX31&lt;=AMP14),ALX31-ALV31,IF(AND(ALV31&lt;=AMO14,ALX31&lt;=AMP14),ALX31-AMO14,0))))),0)),0)</f>
        <v>　</v>
      </c>
      <c r="AMP31" s="963"/>
      <c r="AMQ31" s="964"/>
      <c r="AMR31" s="962" t="str">
        <f>IFERROR(IF(OR(ALQ31="日",ALQ31="祝",ALQ31=0,ALV31=0),"　",MAX(IF(AND(ALV31&lt;=AMR14,ALX31&gt;AMS14),AMS14-AMR14,IF(ALX31&lt;=AMS14,0,IF(AND(ALV31&gt;AMR14,ALX31&gt;AMS14),AMS14-ALV31,0))),0)),0)</f>
        <v>　</v>
      </c>
      <c r="AMS31" s="963"/>
      <c r="AMT31" s="964"/>
      <c r="AMU31" s="962" t="str">
        <f t="shared" si="17"/>
        <v>　</v>
      </c>
      <c r="AMV31" s="963"/>
      <c r="AMW31" s="964"/>
      <c r="AMX31" s="859" t="str">
        <f>IF(ANA31="×",TIME(0,0,0),IF(ANK4="非常勤",ALZ31,AML31))</f>
        <v>　</v>
      </c>
      <c r="AMY31" s="860"/>
      <c r="AMZ31" s="861"/>
      <c r="ANA31" s="352"/>
      <c r="ANB31" s="859" t="str">
        <f>IF(ANE31="×",TIME(0,0,0),IF(ANK4="非常勤",AMC31,AMO31))</f>
        <v>　</v>
      </c>
      <c r="ANC31" s="860"/>
      <c r="AND31" s="861"/>
      <c r="ANE31" s="352"/>
      <c r="ANF31" s="859" t="str">
        <f>IF(ANI31="×",TIME(0,0,0),IF(ANK4="非常勤",AMF31,AMR31))</f>
        <v>　</v>
      </c>
      <c r="ANG31" s="860"/>
      <c r="ANH31" s="861"/>
      <c r="ANI31" s="352"/>
      <c r="ANJ31" s="859" t="str">
        <f>IF(ANM31="×",TIME(0,0,0),IF(ANK4="非常勤",AMI31,AMU31))</f>
        <v>　</v>
      </c>
      <c r="ANK31" s="860"/>
      <c r="ANL31" s="861"/>
      <c r="ANM31" s="352"/>
      <c r="ANN31" s="956"/>
      <c r="ANO31" s="956"/>
      <c r="ANP31" s="862"/>
      <c r="ANQ31" s="864"/>
      <c r="ANR31" s="863"/>
      <c r="ANS31" s="865"/>
      <c r="ANT31" s="866"/>
      <c r="ANU31" s="866"/>
      <c r="ANV31" s="867"/>
      <c r="ANW31" s="377">
        <f>'[3]別表_個別勤務状況（1～20）'!$A$31</f>
        <v>17</v>
      </c>
      <c r="ANX31" s="378" t="str">
        <f>'[3]別表_個別勤務状況（1～20）'!$B$31</f>
        <v>水</v>
      </c>
      <c r="ANY31" s="854"/>
      <c r="ANZ31" s="855"/>
      <c r="AOA31" s="854"/>
      <c r="AOB31" s="855"/>
      <c r="AOC31" s="854"/>
      <c r="AOD31" s="855"/>
      <c r="AOE31" s="854"/>
      <c r="AOF31" s="855"/>
      <c r="AOG31" s="856" t="str">
        <f>IFERROR(IF(OR(ANX31="日",ANX31="祝",ANX31=0,ANY31=""),"　",MAX(IF(AND(ANY31&lt;=AOG14,AOA31&gt;AOH14),AOH14-AOG14,IF(AND(ANY31&gt;AOG14,AOA31&lt;=AOH14),AOA31-ANY31,IF(AND(ANY31&lt;=AOG14,AOA31&lt;=AOH14),AOA31-AOG14,IF(AND(ANY31&gt;AOG14,AOA31&gt;AOH14),AOH14-ANY31,0)))),0)),0)</f>
        <v>　</v>
      </c>
      <c r="AOH31" s="857"/>
      <c r="AOI31" s="858"/>
      <c r="AOJ31" s="856" t="str">
        <f>IFERROR(IF(OR(ANX31="日",ANX31="祝",ANX31=0,AOC31=""),"　",MAX(IF(AND(AOC31&gt;AOM14,AOE31&gt;AOK14),0,IF(AND(AOC31&lt;=AOM14,AOC31&gt;AOJ14,AOE31&gt;AOK14),AOM14-AOC31,IF(AND(AOC31&lt;=AOM14,AOC31&lt;=AOJ14,AOE31&gt;AOK14),AOM14-AOJ14,IF(AND(AOC31&gt;AOJ14,AOE31&lt;=AOK14),AOE31-AOC31,IF(AND(AOC31&lt;=AOJ14,AOE31&lt;=AOK14),AOE31-AOJ14,0))))),0)),0)</f>
        <v>　</v>
      </c>
      <c r="AOK31" s="857"/>
      <c r="AOL31" s="858"/>
      <c r="AOM31" s="856" t="str">
        <f>IFERROR(IF(OR(ANX31="日",ANX31="祝",ANX31=0,AOC31=0),"　",MAX(IF(AND(AOC31&lt;=AOM14,AOE31&gt;AON14),AON14-AOM14,IF(AOE31&lt;=AON14,0,IF(AND(AOC31&gt;AOM14,AOE31&gt;AON14),AON14-AOC31,0))),0)),0)</f>
        <v>　</v>
      </c>
      <c r="AON31" s="857"/>
      <c r="AOO31" s="858"/>
      <c r="AOP31" s="856" t="str">
        <f>IFERROR(IF(OR(ANX31="日",ANX31="祝",ANX31=0,AOC31=0),"　",MAX(IF(AOC31&gt;AOP14,AOE31-AOC31,IF(AOC31&lt;=AOP14,AOE31-AOP14,0)),0)),0)</f>
        <v>　</v>
      </c>
      <c r="AOQ31" s="857"/>
      <c r="AOR31" s="858"/>
      <c r="AOS31" s="962" t="str">
        <f>IFERROR(IF(OR(ANX31="日",ANX31="祝",ANX31=0,ANY31=""),"　",MAX(IF(AND(ANY31&lt;=AOS14,AOA31&gt;AOT14),AOT14-AOS14,IF(AND(ANY31&gt;AOS14,AOA31&lt;=AOT14),AOA31-ANY31,IF(AND(ANY31&lt;=AOS14,AOA31&lt;=AOT14),AOA31-AOS14,IF(AND(ANY31&gt;AOS14,AOA31&gt;AOT14),AOT14-ANY31,0)))),0)),0)</f>
        <v>　</v>
      </c>
      <c r="AOT31" s="963"/>
      <c r="AOU31" s="964"/>
      <c r="AOV31" s="962" t="str">
        <f>IFERROR(IF(OR(ANX31="日",ANX31="祝",ANX31=0,AOC31=0),"　",MAX(IF(AND(AOC31&gt;AOY14,AOE31&gt;AOW14),0,IF(AND(AOC31&lt;=AOY14,AOC31&gt;AOV14,AOE31&gt;AOW14),AOY14-AOC31,IF(AND(AOC31&lt;=AOY14,AOC31&lt;=AOV14,AOE31&gt;AOW14),AOY14-AOV14,IF(AND(AOC31&gt;AOV14,AOE31&lt;=AOW14),AOE31-AOC31,IF(AND(AOC31&lt;=AOV14,AOE31&lt;=AOW14),AOE31-AOV14,0))))),0)),0)</f>
        <v>　</v>
      </c>
      <c r="AOW31" s="963"/>
      <c r="AOX31" s="964"/>
      <c r="AOY31" s="962" t="str">
        <f>IFERROR(IF(OR(ANX31="日",ANX31="祝",ANX31=0,AOC31=0),"　",MAX(IF(AND(AOC31&lt;=AOY14,AOE31&gt;AOZ14),AOZ14-AOY14,IF(AOE31&lt;=AOZ14,0,IF(AND(AOC31&gt;AOY14,AOE31&gt;AOZ14),AOZ14-AOC31,0))),0)),0)</f>
        <v>　</v>
      </c>
      <c r="AOZ31" s="963"/>
      <c r="APA31" s="964"/>
      <c r="APB31" s="962" t="str">
        <f t="shared" si="18"/>
        <v>　</v>
      </c>
      <c r="APC31" s="963"/>
      <c r="APD31" s="964"/>
      <c r="APE31" s="859" t="str">
        <f>IF(APH31="×",TIME(0,0,0),IF(APR4="非常勤",AOG31,AOS31))</f>
        <v>　</v>
      </c>
      <c r="APF31" s="860"/>
      <c r="APG31" s="861"/>
      <c r="APH31" s="352"/>
      <c r="API31" s="859" t="str">
        <f>IF(APL31="×",TIME(0,0,0),IF(APR4="非常勤",AOJ31,AOV31))</f>
        <v>　</v>
      </c>
      <c r="APJ31" s="860"/>
      <c r="APK31" s="861"/>
      <c r="APL31" s="352"/>
      <c r="APM31" s="859" t="str">
        <f>IF(APP31="×",TIME(0,0,0),IF(APR4="非常勤",AOM31,AOY31))</f>
        <v>　</v>
      </c>
      <c r="APN31" s="860"/>
      <c r="APO31" s="861"/>
      <c r="APP31" s="352"/>
      <c r="APQ31" s="859" t="str">
        <f>IF(APT31="×",TIME(0,0,0),IF(APR4="非常勤",AOP31,APB31))</f>
        <v>　</v>
      </c>
      <c r="APR31" s="860"/>
      <c r="APS31" s="861"/>
      <c r="APT31" s="352"/>
      <c r="APU31" s="956"/>
      <c r="APV31" s="956"/>
      <c r="APW31" s="862"/>
      <c r="APX31" s="864"/>
      <c r="APY31" s="863"/>
      <c r="APZ31" s="865"/>
      <c r="AQA31" s="866"/>
      <c r="AQB31" s="866"/>
      <c r="AQC31" s="867"/>
      <c r="AQD31" s="377">
        <f>'[3]別表_個別勤務状況（1～20）'!$A$31</f>
        <v>17</v>
      </c>
      <c r="AQE31" s="378" t="str">
        <f>'[3]別表_個別勤務状況（1～20）'!$B$31</f>
        <v>水</v>
      </c>
      <c r="AQF31" s="854"/>
      <c r="AQG31" s="855"/>
      <c r="AQH31" s="854"/>
      <c r="AQI31" s="855"/>
      <c r="AQJ31" s="854"/>
      <c r="AQK31" s="855"/>
      <c r="AQL31" s="854"/>
      <c r="AQM31" s="855"/>
      <c r="AQN31" s="856" t="str">
        <f>IFERROR(IF(OR(AQE31="日",AQE31="祝",AQE31=0,AQF31=""),"　",MAX(IF(AND(AQF31&lt;=AQN14,AQH31&gt;AQO14),AQO14-AQN14,IF(AND(AQF31&gt;AQN14,AQH31&lt;=AQO14),AQH31-AQF31,IF(AND(AQF31&lt;=AQN14,AQH31&lt;=AQO14),AQH31-AQN14,IF(AND(AQF31&gt;AQN14,AQH31&gt;AQO14),AQO14-AQF31,0)))),0)),0)</f>
        <v>　</v>
      </c>
      <c r="AQO31" s="857"/>
      <c r="AQP31" s="858"/>
      <c r="AQQ31" s="856" t="str">
        <f>IFERROR(IF(OR(AQE31="日",AQE31="祝",AQE31=0,AQJ31=""),"　",MAX(IF(AND(AQJ31&gt;AQT14,AQL31&gt;AQR14),0,IF(AND(AQJ31&lt;=AQT14,AQJ31&gt;AQQ14,AQL31&gt;AQR14),AQT14-AQJ31,IF(AND(AQJ31&lt;=AQT14,AQJ31&lt;=AQQ14,AQL31&gt;AQR14),AQT14-AQQ14,IF(AND(AQJ31&gt;AQQ14,AQL31&lt;=AQR14),AQL31-AQJ31,IF(AND(AQJ31&lt;=AQQ14,AQL31&lt;=AQR14),AQL31-AQQ14,0))))),0)),0)</f>
        <v>　</v>
      </c>
      <c r="AQR31" s="857"/>
      <c r="AQS31" s="858"/>
      <c r="AQT31" s="856" t="str">
        <f>IFERROR(IF(OR(AQE31="日",AQE31="祝",AQE31=0,AQJ31=0),"　",MAX(IF(AND(AQJ31&lt;=AQT14,AQL31&gt;AQU14),AQU14-AQT14,IF(AQL31&lt;=AQU14,0,IF(AND(AQJ31&gt;AQT14,AQL31&gt;AQU14),AQU14-AQJ31,0))),0)),0)</f>
        <v>　</v>
      </c>
      <c r="AQU31" s="857"/>
      <c r="AQV31" s="858"/>
      <c r="AQW31" s="856" t="str">
        <f>IFERROR(IF(OR(AQE31="日",AQE31="祝",AQE31=0,AQJ31=0),"　",MAX(IF(AQJ31&gt;AQW14,AQL31-AQJ31,IF(AQJ31&lt;=AQW14,AQL31-AQW14,0)),0)),0)</f>
        <v>　</v>
      </c>
      <c r="AQX31" s="857"/>
      <c r="AQY31" s="858"/>
      <c r="AQZ31" s="962" t="str">
        <f>IFERROR(IF(OR(AQE31="日",AQE31="祝",AQE31=0,AQF31=""),"　",MAX(IF(AND(AQF31&lt;=AQZ14,AQH31&gt;ARA14),ARA14-AQZ14,IF(AND(AQF31&gt;AQZ14,AQH31&lt;=ARA14),AQH31-AQF31,IF(AND(AQF31&lt;=AQZ14,AQH31&lt;=ARA14),AQH31-AQZ14,IF(AND(AQF31&gt;AQZ14,AQH31&gt;ARA14),ARA14-AQF31,0)))),0)),0)</f>
        <v>　</v>
      </c>
      <c r="ARA31" s="963"/>
      <c r="ARB31" s="964"/>
      <c r="ARC31" s="962" t="str">
        <f>IFERROR(IF(OR(AQE31="日",AQE31="祝",AQE31=0,AQJ31=0),"　",MAX(IF(AND(AQJ31&gt;ARF14,AQL31&gt;ARD14),0,IF(AND(AQJ31&lt;=ARF14,AQJ31&gt;ARC14,AQL31&gt;ARD14),ARF14-AQJ31,IF(AND(AQJ31&lt;=ARF14,AQJ31&lt;=ARC14,AQL31&gt;ARD14),ARF14-ARC14,IF(AND(AQJ31&gt;ARC14,AQL31&lt;=ARD14),AQL31-AQJ31,IF(AND(AQJ31&lt;=ARC14,AQL31&lt;=ARD14),AQL31-ARC14,0))))),0)),0)</f>
        <v>　</v>
      </c>
      <c r="ARD31" s="963"/>
      <c r="ARE31" s="964"/>
      <c r="ARF31" s="962" t="str">
        <f>IFERROR(IF(OR(AQE31="日",AQE31="祝",AQE31=0,AQJ31=0),"　",MAX(IF(AND(AQJ31&lt;=ARF14,AQL31&gt;ARG14),ARG14-ARF14,IF(AQL31&lt;=ARG14,0,IF(AND(AQJ31&gt;ARF14,AQL31&gt;ARG14),ARG14-AQJ31,0))),0)),0)</f>
        <v>　</v>
      </c>
      <c r="ARG31" s="963"/>
      <c r="ARH31" s="964"/>
      <c r="ARI31" s="962" t="str">
        <f t="shared" si="19"/>
        <v>　</v>
      </c>
      <c r="ARJ31" s="963"/>
      <c r="ARK31" s="964"/>
      <c r="ARL31" s="859" t="str">
        <f>IF(ARO31="×",TIME(0,0,0),IF(ARY4="非常勤",AQN31,AQZ31))</f>
        <v>　</v>
      </c>
      <c r="ARM31" s="860"/>
      <c r="ARN31" s="861"/>
      <c r="ARO31" s="352"/>
      <c r="ARP31" s="859" t="str">
        <f>IF(ARS31="×",TIME(0,0,0),IF(ARY4="非常勤",AQQ31,ARC31))</f>
        <v>　</v>
      </c>
      <c r="ARQ31" s="860"/>
      <c r="ARR31" s="861"/>
      <c r="ARS31" s="352"/>
      <c r="ART31" s="859" t="str">
        <f>IF(ARW31="×",TIME(0,0,0),IF(ARY4="非常勤",AQT31,ARF31))</f>
        <v>　</v>
      </c>
      <c r="ARU31" s="860"/>
      <c r="ARV31" s="861"/>
      <c r="ARW31" s="352"/>
      <c r="ARX31" s="859" t="str">
        <f>IF(ASA31="×",TIME(0,0,0),IF(ARY4="非常勤",AQW31,ARI31))</f>
        <v>　</v>
      </c>
      <c r="ARY31" s="860"/>
      <c r="ARZ31" s="861"/>
      <c r="ASA31" s="352"/>
      <c r="ASB31" s="956"/>
      <c r="ASC31" s="956"/>
      <c r="ASD31" s="862"/>
      <c r="ASE31" s="864"/>
      <c r="ASF31" s="863"/>
      <c r="ASG31" s="865"/>
      <c r="ASH31" s="866"/>
      <c r="ASI31" s="866"/>
      <c r="ASJ31" s="867"/>
    </row>
    <row r="32" spans="1:1180" ht="15" customHeight="1">
      <c r="A32" s="377">
        <f>'別表_個別勤務状況（1～20）'!$A$32</f>
        <v>18</v>
      </c>
      <c r="B32" s="378" t="str">
        <f>'別表_個別勤務状況（1～20）'!$B$32</f>
        <v>土</v>
      </c>
      <c r="C32" s="797"/>
      <c r="D32" s="797"/>
      <c r="E32" s="797"/>
      <c r="F32" s="797"/>
      <c r="G32" s="797"/>
      <c r="H32" s="797"/>
      <c r="I32" s="797"/>
      <c r="J32" s="797"/>
      <c r="K32" s="856" t="str">
        <f>IFERROR(IF(OR(B32="日",B32="祝",B32=0,C32=""),"　",MAX(IF(AND(C32&lt;=K14,E32&gt;L14),L14-K14,IF(AND(C32&gt;K14,E32&lt;=L14),E32-C32,IF(AND(C32&lt;=K14,E32&lt;=L14),E32-K14,IF(AND(C32&gt;K14,E32&gt;L14),L14-C32,0)))),0)),0)</f>
        <v>　</v>
      </c>
      <c r="L32" s="857"/>
      <c r="M32" s="858"/>
      <c r="N32" s="856" t="str">
        <f>IFERROR(IF(OR(B32="日",B32="祝",B32=0,G32=""),"　",MAX(IF(AND(G32&gt;Q14,I32&gt;O14),0,IF(AND(G32&lt;=Q14,G32&gt;N14,I32&gt;O14),Q14-G32,IF(AND(G32&lt;=Q14,G32&lt;=N14,I32&gt;O14),Q14-N14,IF(AND(G32&gt;N14,I32&lt;=O14),I32-G32,IF(AND(G32&lt;=N14,I32&lt;=O14),I32-N14,0))))),0)),0)</f>
        <v>　</v>
      </c>
      <c r="O32" s="857"/>
      <c r="P32" s="858"/>
      <c r="Q32" s="856" t="str">
        <f>IFERROR(IF(OR(B32="日",B32="祝",B32=0,G32=0),"　",MAX(IF(AND(G32&lt;=Q14,I32&gt;R14),R14-Q14,IF(I32&lt;=R14,0,IF(AND(G32&gt;Q14,I32&gt;R14),R14-G32,0))),0)),0)</f>
        <v>　</v>
      </c>
      <c r="R32" s="857"/>
      <c r="S32" s="858"/>
      <c r="T32" s="856" t="str">
        <f>IFERROR(IF(OR(B32="日",B32="祝",B32=0,G32=0),"　",MAX(IF(G32&gt;T14,I32-G32,IF(G32&lt;=T14,I32-T14,0)),0)),0)</f>
        <v>　</v>
      </c>
      <c r="U32" s="857"/>
      <c r="V32" s="858"/>
      <c r="W32" s="972" t="str">
        <f>IFERROR(IF(OR(B32="日",B32="祝",B32=0,C32=""),"　",MAX(IF(AND(C32&lt;=W14,E32&gt;X14),X14-W14,IF(AND(C32&gt;W14,E32&lt;=X14),E32-C32,IF(AND(C32&lt;=W14,E32&lt;=X14),E32-W14,IF(AND(C32&gt;W14,E32&gt;X14),X14-C32,0)))),0)),0)</f>
        <v>　</v>
      </c>
      <c r="X32" s="973"/>
      <c r="Y32" s="973"/>
      <c r="Z32" s="972" t="str">
        <f>IFERROR(IF(OR(B32="日",B32="祝",B32=0,G32=0),"　",MAX(IF(AND(G32&gt;AC14,I32&gt;AA14),0,IF(AND(G32&lt;=AC14,G32&gt;Z14,I32&gt;AA14),AC14-G32,IF(AND(G32&lt;=AC14,G32&lt;=Z14,I32&gt;AA14),AC14-Z14,IF(AND(G32&gt;Z14,I32&lt;=AA14),I32-G32,IF(AND(G32&lt;=Z14,I32&lt;=AA14),I32-Z14,0))))),0)),0)</f>
        <v>　</v>
      </c>
      <c r="AA32" s="972"/>
      <c r="AB32" s="972"/>
      <c r="AC32" s="972" t="str">
        <f>IFERROR(IF(OR(B32="日",B32="祝",B32=0,G32=0),"　",MAX(IF(AND(G32&lt;=AC14,I32&gt;AD14),AD14-AC14,IF(I32&lt;=AD14,0,IF(AND(G32&gt;AC14,I32&gt;AD14),AD14-G32,0))),0)),0)</f>
        <v>　</v>
      </c>
      <c r="AD32" s="973"/>
      <c r="AE32" s="973"/>
      <c r="AF32" s="972" t="str">
        <f t="shared" si="0"/>
        <v>　</v>
      </c>
      <c r="AG32" s="973"/>
      <c r="AH32" s="973"/>
      <c r="AI32" s="954" t="str">
        <f>IF(AL32="×",TIME(0,0,0),IF(AV4="非常勤",K32,W32))</f>
        <v>　</v>
      </c>
      <c r="AJ32" s="885"/>
      <c r="AK32" s="885"/>
      <c r="AL32" s="352"/>
      <c r="AM32" s="954" t="str">
        <f>IF(AP32="×",TIME(0,0,0),IF(AV4="非常勤",N32,Z32))</f>
        <v>　</v>
      </c>
      <c r="AN32" s="885"/>
      <c r="AO32" s="885"/>
      <c r="AP32" s="352"/>
      <c r="AQ32" s="954" t="str">
        <f>IF(AT32="×",TIME(0,0,0),IF(AV4="非常勤",Q32,AC32))</f>
        <v>　</v>
      </c>
      <c r="AR32" s="885"/>
      <c r="AS32" s="885"/>
      <c r="AT32" s="352"/>
      <c r="AU32" s="954" t="str">
        <f>IF(AX32="×",TIME(0,0,0),IF(AV4="非常勤",T32,AF32))</f>
        <v>　</v>
      </c>
      <c r="AV32" s="885"/>
      <c r="AW32" s="955"/>
      <c r="AX32" s="352"/>
      <c r="AY32" s="956"/>
      <c r="AZ32" s="956"/>
      <c r="BA32" s="862"/>
      <c r="BB32" s="864"/>
      <c r="BC32" s="863"/>
      <c r="BD32" s="865"/>
      <c r="BE32" s="866"/>
      <c r="BF32" s="866"/>
      <c r="BG32" s="867"/>
      <c r="BH32" s="377">
        <f>'別表_個別勤務状況（1～20）'!$A$32</f>
        <v>18</v>
      </c>
      <c r="BI32" s="378" t="str">
        <f>'別表_個別勤務状況（1～20）'!$B$32</f>
        <v>土</v>
      </c>
      <c r="BJ32" s="797"/>
      <c r="BK32" s="797"/>
      <c r="BL32" s="797"/>
      <c r="BM32" s="797"/>
      <c r="BN32" s="797"/>
      <c r="BO32" s="797"/>
      <c r="BP32" s="797"/>
      <c r="BQ32" s="797"/>
      <c r="BR32" s="856" t="str">
        <f>IFERROR(IF(OR(BI32="日",BI32="祝",BI32=0,BJ32=""),"　",MAX(IF(AND(BJ32&lt;=BR14,BL32&gt;BS14),BS14-BR14,IF(AND(BJ32&gt;BR14,BL32&lt;=BS14),BL32-BJ32,IF(AND(BJ32&lt;=BR14,BL32&lt;=BS14),BL32-BR14,IF(AND(BJ32&gt;BR14,BL32&gt;BS14),BS14-BJ32,0)))),0)),0)</f>
        <v>　</v>
      </c>
      <c r="BS32" s="857"/>
      <c r="BT32" s="858"/>
      <c r="BU32" s="856" t="str">
        <f>IFERROR(IF(OR(BI32="日",BI32="祝",BI32=0,BN32=""),"　",MAX(IF(AND(BN32&gt;BX14,BP32&gt;BV14),0,IF(AND(BN32&lt;=BX14,BN32&gt;BU14,BP32&gt;BV14),BX14-BN32,IF(AND(BN32&lt;=BX14,BN32&lt;=BU14,BP32&gt;BV14),BX14-BU14,IF(AND(BN32&gt;BU14,BP32&lt;=BV14),BP32-BN32,IF(AND(BN32&lt;=BU14,BP32&lt;=BV14),BP32-BU14,0))))),0)),0)</f>
        <v>　</v>
      </c>
      <c r="BV32" s="857"/>
      <c r="BW32" s="858"/>
      <c r="BX32" s="856" t="str">
        <f>IFERROR(IF(OR(BI32="日",BI32="祝",BI32=0,BN32=0),"　",MAX(IF(AND(BN32&lt;=BX14,BP32&gt;BY14),BY14-BX14,IF(BP32&lt;=BY14,0,IF(AND(BN32&gt;BX14,BP32&gt;BY14),BY14-BN32,0))),0)),0)</f>
        <v>　</v>
      </c>
      <c r="BY32" s="857"/>
      <c r="BZ32" s="858"/>
      <c r="CA32" s="856" t="str">
        <f>IFERROR(IF(OR(BI32="日",BI32="祝",BI32=0,BN32=0),"　",MAX(IF(BN32&gt;CA14,BP32-BN32,IF(BN32&lt;=CA14,BP32-CA14,0)),0)),0)</f>
        <v>　</v>
      </c>
      <c r="CB32" s="857"/>
      <c r="CC32" s="858"/>
      <c r="CD32" s="972" t="str">
        <f>IFERROR(IF(OR(BI32="日",BI32="祝",BI32=0,BJ32=""),"　",MAX(IF(AND(BJ32&lt;=CD14,BL32&gt;CE14),CE14-CD14,IF(AND(BJ32&gt;CD14,BL32&lt;=CE14),BL32-BJ32,IF(AND(BJ32&lt;=CD14,BL32&lt;=CE14),BL32-CD14,IF(AND(BJ32&gt;CD14,BL32&gt;CE14),CE14-BJ32,0)))),0)),0)</f>
        <v>　</v>
      </c>
      <c r="CE32" s="973"/>
      <c r="CF32" s="973"/>
      <c r="CG32" s="972" t="str">
        <f>IFERROR(IF(OR(BI32="日",BI32="祝",BI32=0,BN32=0),"　",MAX(IF(AND(BN32&gt;CJ14,BP32&gt;CH14),0,IF(AND(BN32&lt;=CJ14,BN32&gt;CG14,BP32&gt;CH14),CJ14-BN32,IF(AND(BN32&lt;=CJ14,BN32&lt;=CG14,BP32&gt;CH14),CJ14-CG14,IF(AND(BN32&gt;CG14,BP32&lt;=CH14),BP32-BN32,IF(AND(BN32&lt;=CG14,BP32&lt;=CH14),BP32-CG14,0))))),0)),0)</f>
        <v>　</v>
      </c>
      <c r="CH32" s="972"/>
      <c r="CI32" s="972"/>
      <c r="CJ32" s="972" t="str">
        <f>IFERROR(IF(OR(BI32="日",BI32="祝",BI32=0,BN32=0),"　",MAX(IF(AND(BN32&lt;=CJ14,BP32&gt;CK14),CK14-CJ14,IF(BP32&lt;=CK14,0,IF(AND(BN32&gt;CJ14,BP32&gt;CK14),CK14-BN32,0))),0)),0)</f>
        <v>　</v>
      </c>
      <c r="CK32" s="973"/>
      <c r="CL32" s="973"/>
      <c r="CM32" s="972" t="str">
        <f t="shared" si="1"/>
        <v>　</v>
      </c>
      <c r="CN32" s="973"/>
      <c r="CO32" s="973"/>
      <c r="CP32" s="954" t="str">
        <f>IF(CS32="×",TIME(0,0,0),IF(DC4="非常勤",BR32,CD32))</f>
        <v>　</v>
      </c>
      <c r="CQ32" s="885"/>
      <c r="CR32" s="885"/>
      <c r="CS32" s="352"/>
      <c r="CT32" s="954" t="str">
        <f>IF(CW32="×",TIME(0,0,0),IF(DC4="非常勤",BU32,CG32))</f>
        <v>　</v>
      </c>
      <c r="CU32" s="885"/>
      <c r="CV32" s="885"/>
      <c r="CW32" s="352"/>
      <c r="CX32" s="954" t="str">
        <f>IF(DA32="×",TIME(0,0,0),IF(DC4="非常勤",BX32,CJ32))</f>
        <v>　</v>
      </c>
      <c r="CY32" s="885"/>
      <c r="CZ32" s="885"/>
      <c r="DA32" s="352"/>
      <c r="DB32" s="954" t="str">
        <f>IF(DE32="×",TIME(0,0,0),IF(DC4="非常勤",CA32,CM32))</f>
        <v>　</v>
      </c>
      <c r="DC32" s="885"/>
      <c r="DD32" s="955"/>
      <c r="DE32" s="352"/>
      <c r="DF32" s="956"/>
      <c r="DG32" s="956"/>
      <c r="DH32" s="862"/>
      <c r="DI32" s="864"/>
      <c r="DJ32" s="863"/>
      <c r="DK32" s="865"/>
      <c r="DL32" s="866"/>
      <c r="DM32" s="866"/>
      <c r="DN32" s="867"/>
      <c r="DO32" s="377">
        <f>'別表_個別勤務状況（1～20）'!$A$32</f>
        <v>18</v>
      </c>
      <c r="DP32" s="378" t="str">
        <f>'別表_個別勤務状況（1～20）'!$B$32</f>
        <v>土</v>
      </c>
      <c r="DQ32" s="797"/>
      <c r="DR32" s="797"/>
      <c r="DS32" s="797"/>
      <c r="DT32" s="797"/>
      <c r="DU32" s="797"/>
      <c r="DV32" s="797"/>
      <c r="DW32" s="797"/>
      <c r="DX32" s="797"/>
      <c r="DY32" s="856" t="str">
        <f>IFERROR(IF(OR(DP32="日",DP32="祝",DP32=0,DQ32=""),"　",MAX(IF(AND(DQ32&lt;=DY14,DS32&gt;DZ14),DZ14-DY14,IF(AND(DQ32&gt;DY14,DS32&lt;=DZ14),DS32-DQ32,IF(AND(DQ32&lt;=DY14,DS32&lt;=DZ14),DS32-DY14,IF(AND(DQ32&gt;DY14,DS32&gt;DZ14),DZ14-DQ32,0)))),0)),0)</f>
        <v>　</v>
      </c>
      <c r="DZ32" s="857"/>
      <c r="EA32" s="858"/>
      <c r="EB32" s="856" t="str">
        <f>IFERROR(IF(OR(DP32="日",DP32="祝",DP32=0,DU32=""),"　",MAX(IF(AND(DU32&gt;EE14,DW32&gt;EC14),0,IF(AND(DU32&lt;=EE14,DU32&gt;EB14,DW32&gt;EC14),EE14-DU32,IF(AND(DU32&lt;=EE14,DU32&lt;=EB14,DW32&gt;EC14),EE14-EB14,IF(AND(DU32&gt;EB14,DW32&lt;=EC14),DW32-DU32,IF(AND(DU32&lt;=EB14,DW32&lt;=EC14),DW32-EB14,0))))),0)),0)</f>
        <v>　</v>
      </c>
      <c r="EC32" s="857"/>
      <c r="ED32" s="858"/>
      <c r="EE32" s="856" t="str">
        <f>IFERROR(IF(OR(DP32="日",DP32="祝",DP32=0,DU32=0),"　",MAX(IF(AND(DU32&lt;=EE14,DW32&gt;EF14),EF14-EE14,IF(DW32&lt;=EF14,0,IF(AND(DU32&gt;EE14,DW32&gt;EF14),EF14-DU32,0))),0)),0)</f>
        <v>　</v>
      </c>
      <c r="EF32" s="857"/>
      <c r="EG32" s="858"/>
      <c r="EH32" s="856" t="str">
        <f>IFERROR(IF(OR(DP32="日",DP32="祝",DP32=0,DU32=0),"　",MAX(IF(DU32&gt;EH14,DW32-DU32,IF(DU32&lt;=EH14,DW32-EH14,0)),0)),0)</f>
        <v>　</v>
      </c>
      <c r="EI32" s="857"/>
      <c r="EJ32" s="858"/>
      <c r="EK32" s="972" t="str">
        <f>IFERROR(IF(OR(DP32="日",DP32="祝",DP32=0,DQ32=""),"　",MAX(IF(AND(DQ32&lt;=EK14,DS32&gt;EL14),EL14-EK14,IF(AND(DQ32&gt;EK14,DS32&lt;=EL14),DS32-DQ32,IF(AND(DQ32&lt;=EK14,DS32&lt;=EL14),DS32-EK14,IF(AND(DQ32&gt;EK14,DS32&gt;EL14),EL14-DQ32,0)))),0)),0)</f>
        <v>　</v>
      </c>
      <c r="EL32" s="973"/>
      <c r="EM32" s="973"/>
      <c r="EN32" s="972" t="str">
        <f>IFERROR(IF(OR(DP32="日",DP32="祝",DP32=0,DU32=0),"　",MAX(IF(AND(DU32&gt;EQ14,DW32&gt;EO14),0,IF(AND(DU32&lt;=EQ14,DU32&gt;EN14,DW32&gt;EO14),EQ14-DU32,IF(AND(DU32&lt;=EQ14,DU32&lt;=EN14,DW32&gt;EO14),EQ14-EN14,IF(AND(DU32&gt;EN14,DW32&lt;=EO14),DW32-DU32,IF(AND(DU32&lt;=EN14,DW32&lt;=EO14),DW32-EN14,0))))),0)),0)</f>
        <v>　</v>
      </c>
      <c r="EO32" s="972"/>
      <c r="EP32" s="972"/>
      <c r="EQ32" s="972" t="str">
        <f>IFERROR(IF(OR(DP32="日",DP32="祝",DP32=0,DU32=0),"　",MAX(IF(AND(DU32&lt;=EQ14,DW32&gt;ER14),ER14-EQ14,IF(DW32&lt;=ER14,0,IF(AND(DU32&gt;EQ14,DW32&gt;ER14),ER14-DU32,0))),0)),0)</f>
        <v>　</v>
      </c>
      <c r="ER32" s="973"/>
      <c r="ES32" s="973"/>
      <c r="ET32" s="972" t="str">
        <f t="shared" si="2"/>
        <v>　</v>
      </c>
      <c r="EU32" s="973"/>
      <c r="EV32" s="973"/>
      <c r="EW32" s="954" t="str">
        <f>IF(EZ32="×",TIME(0,0,0),IF(FJ4="非常勤",DY32,EK32))</f>
        <v>　</v>
      </c>
      <c r="EX32" s="885"/>
      <c r="EY32" s="885"/>
      <c r="EZ32" s="352"/>
      <c r="FA32" s="954" t="str">
        <f>IF(FD32="×",TIME(0,0,0),IF(FJ4="非常勤",EB32,EN32))</f>
        <v>　</v>
      </c>
      <c r="FB32" s="885"/>
      <c r="FC32" s="885"/>
      <c r="FD32" s="352"/>
      <c r="FE32" s="954" t="str">
        <f>IF(FH32="×",TIME(0,0,0),IF(FJ4="非常勤",EE32,EQ32))</f>
        <v>　</v>
      </c>
      <c r="FF32" s="885"/>
      <c r="FG32" s="885"/>
      <c r="FH32" s="352"/>
      <c r="FI32" s="954" t="str">
        <f>IF(FL32="×",TIME(0,0,0),IF(FJ4="非常勤",EH32,ET32))</f>
        <v>　</v>
      </c>
      <c r="FJ32" s="885"/>
      <c r="FK32" s="955"/>
      <c r="FL32" s="352"/>
      <c r="FM32" s="956"/>
      <c r="FN32" s="956"/>
      <c r="FO32" s="862"/>
      <c r="FP32" s="864"/>
      <c r="FQ32" s="863"/>
      <c r="FR32" s="865"/>
      <c r="FS32" s="866"/>
      <c r="FT32" s="866"/>
      <c r="FU32" s="867"/>
      <c r="FV32" s="377">
        <f>'別表_個別勤務状況（1～20）'!$A$32</f>
        <v>18</v>
      </c>
      <c r="FW32" s="378" t="str">
        <f>'別表_個別勤務状況（1～20）'!$B$32</f>
        <v>土</v>
      </c>
      <c r="FX32" s="797"/>
      <c r="FY32" s="797"/>
      <c r="FZ32" s="797"/>
      <c r="GA32" s="797"/>
      <c r="GB32" s="797"/>
      <c r="GC32" s="797"/>
      <c r="GD32" s="797"/>
      <c r="GE32" s="797"/>
      <c r="GF32" s="856" t="str">
        <f>IFERROR(IF(OR(FW32="日",FW32="祝",FW32=0,FX32=""),"　",MAX(IF(AND(FX32&lt;=GF14,FZ32&gt;GG14),GG14-GF14,IF(AND(FX32&gt;GF14,FZ32&lt;=GG14),FZ32-FX32,IF(AND(FX32&lt;=GF14,FZ32&lt;=GG14),FZ32-GF14,IF(AND(FX32&gt;GF14,FZ32&gt;GG14),GG14-FX32,0)))),0)),0)</f>
        <v>　</v>
      </c>
      <c r="GG32" s="857"/>
      <c r="GH32" s="858"/>
      <c r="GI32" s="856" t="str">
        <f>IFERROR(IF(OR(FW32="日",FW32="祝",FW32=0,GB32=""),"　",MAX(IF(AND(GB32&gt;GL14,GD32&gt;GJ14),0,IF(AND(GB32&lt;=GL14,GB32&gt;GI14,GD32&gt;GJ14),GL14-GB32,IF(AND(GB32&lt;=GL14,GB32&lt;=GI14,GD32&gt;GJ14),GL14-GI14,IF(AND(GB32&gt;GI14,GD32&lt;=GJ14),GD32-GB32,IF(AND(GB32&lt;=GI14,GD32&lt;=GJ14),GD32-GI14,0))))),0)),0)</f>
        <v>　</v>
      </c>
      <c r="GJ32" s="857"/>
      <c r="GK32" s="858"/>
      <c r="GL32" s="856" t="str">
        <f>IFERROR(IF(OR(FW32="日",FW32="祝",FW32=0,GB32=0),"　",MAX(IF(AND(GB32&lt;=GL14,GD32&gt;GM14),GM14-GL14,IF(GD32&lt;=GM14,0,IF(AND(GB32&gt;GL14,GD32&gt;GM14),GM14-GB32,0))),0)),0)</f>
        <v>　</v>
      </c>
      <c r="GM32" s="857"/>
      <c r="GN32" s="858"/>
      <c r="GO32" s="856" t="str">
        <f>IFERROR(IF(OR(FW32="日",FW32="祝",FW32=0,GB32=0),"　",MAX(IF(GB32&gt;GO14,GD32-GB32,IF(GB32&lt;=GO14,GD32-GO14,0)),0)),0)</f>
        <v>　</v>
      </c>
      <c r="GP32" s="857"/>
      <c r="GQ32" s="858"/>
      <c r="GR32" s="972" t="str">
        <f>IFERROR(IF(OR(FW32="日",FW32="祝",FW32=0,FX32=""),"　",MAX(IF(AND(FX32&lt;=GR14,FZ32&gt;GS14),GS14-GR14,IF(AND(FX32&gt;GR14,FZ32&lt;=GS14),FZ32-FX32,IF(AND(FX32&lt;=GR14,FZ32&lt;=GS14),FZ32-GR14,IF(AND(FX32&gt;GR14,FZ32&gt;GS14),GS14-FX32,0)))),0)),0)</f>
        <v>　</v>
      </c>
      <c r="GS32" s="973"/>
      <c r="GT32" s="973"/>
      <c r="GU32" s="972" t="str">
        <f>IFERROR(IF(OR(FW32="日",FW32="祝",FW32=0,GB32=0),"　",MAX(IF(AND(GB32&gt;GX14,GD32&gt;GV14),0,IF(AND(GB32&lt;=GX14,GB32&gt;GU14,GD32&gt;GV14),GX14-GB32,IF(AND(GB32&lt;=GX14,GB32&lt;=GU14,GD32&gt;GV14),GX14-GU14,IF(AND(GB32&gt;GU14,GD32&lt;=GV14),GD32-GB32,IF(AND(GB32&lt;=GU14,GD32&lt;=GV14),GD32-GU14,0))))),0)),0)</f>
        <v>　</v>
      </c>
      <c r="GV32" s="972"/>
      <c r="GW32" s="972"/>
      <c r="GX32" s="972" t="str">
        <f>IFERROR(IF(OR(FW32="日",FW32="祝",FW32=0,GB32=0),"　",MAX(IF(AND(GB32&lt;=GX14,GD32&gt;GY14),GY14-GX14,IF(GD32&lt;=GY14,0,IF(AND(GB32&gt;GX14,GD32&gt;GY14),GY14-GB32,0))),0)),0)</f>
        <v>　</v>
      </c>
      <c r="GY32" s="973"/>
      <c r="GZ32" s="973"/>
      <c r="HA32" s="972" t="str">
        <f t="shared" si="3"/>
        <v>　</v>
      </c>
      <c r="HB32" s="973"/>
      <c r="HC32" s="973"/>
      <c r="HD32" s="954" t="str">
        <f>IF(HG32="×",TIME(0,0,0),IF(HQ4="非常勤",GF32,GR32))</f>
        <v>　</v>
      </c>
      <c r="HE32" s="885"/>
      <c r="HF32" s="885"/>
      <c r="HG32" s="352"/>
      <c r="HH32" s="954" t="str">
        <f>IF(HK32="×",TIME(0,0,0),IF(HQ4="非常勤",GI32,GU32))</f>
        <v>　</v>
      </c>
      <c r="HI32" s="885"/>
      <c r="HJ32" s="885"/>
      <c r="HK32" s="352"/>
      <c r="HL32" s="954" t="str">
        <f>IF(HO32="×",TIME(0,0,0),IF(HQ4="非常勤",GL32,GX32))</f>
        <v>　</v>
      </c>
      <c r="HM32" s="885"/>
      <c r="HN32" s="885"/>
      <c r="HO32" s="352"/>
      <c r="HP32" s="954" t="str">
        <f>IF(HS32="×",TIME(0,0,0),IF(HQ4="非常勤",GO32,HA32))</f>
        <v>　</v>
      </c>
      <c r="HQ32" s="885"/>
      <c r="HR32" s="955"/>
      <c r="HS32" s="352"/>
      <c r="HT32" s="956"/>
      <c r="HU32" s="956"/>
      <c r="HV32" s="862"/>
      <c r="HW32" s="864"/>
      <c r="HX32" s="863"/>
      <c r="HY32" s="865"/>
      <c r="HZ32" s="866"/>
      <c r="IA32" s="866"/>
      <c r="IB32" s="867"/>
      <c r="IC32" s="377">
        <f>'別表_個別勤務状況（1～20）'!$A$32</f>
        <v>18</v>
      </c>
      <c r="ID32" s="378" t="str">
        <f>'別表_個別勤務状況（1～20）'!$B$32</f>
        <v>土</v>
      </c>
      <c r="IE32" s="797"/>
      <c r="IF32" s="797"/>
      <c r="IG32" s="797"/>
      <c r="IH32" s="797"/>
      <c r="II32" s="797"/>
      <c r="IJ32" s="797"/>
      <c r="IK32" s="797"/>
      <c r="IL32" s="797"/>
      <c r="IM32" s="856" t="str">
        <f>IFERROR(IF(OR(ID32="日",ID32="祝",ID32=0,IE32=""),"　",MAX(IF(AND(IE32&lt;=IM14,IG32&gt;IN14),IN14-IM14,IF(AND(IE32&gt;IM14,IG32&lt;=IN14),IG32-IE32,IF(AND(IE32&lt;=IM14,IG32&lt;=IN14),IG32-IM14,IF(AND(IE32&gt;IM14,IG32&gt;IN14),IN14-IE32,0)))),0)),0)</f>
        <v>　</v>
      </c>
      <c r="IN32" s="857"/>
      <c r="IO32" s="858"/>
      <c r="IP32" s="856" t="str">
        <f>IFERROR(IF(OR(ID32="日",ID32="祝",ID32=0,II32=""),"　",MAX(IF(AND(II32&gt;IS14,IK32&gt;IQ14),0,IF(AND(II32&lt;=IS14,II32&gt;IP14,IK32&gt;IQ14),IS14-II32,IF(AND(II32&lt;=IS14,II32&lt;=IP14,IK32&gt;IQ14),IS14-IP14,IF(AND(II32&gt;IP14,IK32&lt;=IQ14),IK32-II32,IF(AND(II32&lt;=IP14,IK32&lt;=IQ14),IK32-IP14,0))))),0)),0)</f>
        <v>　</v>
      </c>
      <c r="IQ32" s="857"/>
      <c r="IR32" s="858"/>
      <c r="IS32" s="856" t="str">
        <f>IFERROR(IF(OR(ID32="日",ID32="祝",ID32=0,II32=0),"　",MAX(IF(AND(II32&lt;=IS14,IK32&gt;IT14),IT14-IS14,IF(IK32&lt;=IT14,0,IF(AND(II32&gt;IS14,IK32&gt;IT14),IT14-II32,0))),0)),0)</f>
        <v>　</v>
      </c>
      <c r="IT32" s="857"/>
      <c r="IU32" s="858"/>
      <c r="IV32" s="856" t="str">
        <f>IFERROR(IF(OR(ID32="日",ID32="祝",ID32=0,II32=0),"　",MAX(IF(II32&gt;IV14,IK32-II32,IF(II32&lt;=IV14,IK32-IV14,0)),0)),0)</f>
        <v>　</v>
      </c>
      <c r="IW32" s="857"/>
      <c r="IX32" s="858"/>
      <c r="IY32" s="972" t="str">
        <f>IFERROR(IF(OR(ID32="日",ID32="祝",ID32=0,IE32=""),"　",MAX(IF(AND(IE32&lt;=IY14,IG32&gt;IZ14),IZ14-IY14,IF(AND(IE32&gt;IY14,IG32&lt;=IZ14),IG32-IE32,IF(AND(IE32&lt;=IY14,IG32&lt;=IZ14),IG32-IY14,IF(AND(IE32&gt;IY14,IG32&gt;IZ14),IZ14-IE32,0)))),0)),0)</f>
        <v>　</v>
      </c>
      <c r="IZ32" s="973"/>
      <c r="JA32" s="973"/>
      <c r="JB32" s="972" t="str">
        <f>IFERROR(IF(OR(ID32="日",ID32="祝",ID32=0,II32=0),"　",MAX(IF(AND(II32&gt;JE14,IK32&gt;JC14),0,IF(AND(II32&lt;=JE14,II32&gt;JB14,IK32&gt;JC14),JE14-II32,IF(AND(II32&lt;=JE14,II32&lt;=JB14,IK32&gt;JC14),JE14-JB14,IF(AND(II32&gt;JB14,IK32&lt;=JC14),IK32-II32,IF(AND(II32&lt;=JB14,IK32&lt;=JC14),IK32-JB14,0))))),0)),0)</f>
        <v>　</v>
      </c>
      <c r="JC32" s="972"/>
      <c r="JD32" s="972"/>
      <c r="JE32" s="972" t="str">
        <f>IFERROR(IF(OR(ID32="日",ID32="祝",ID32=0,II32=0),"　",MAX(IF(AND(II32&lt;=JE14,IK32&gt;JF14),JF14-JE14,IF(IK32&lt;=JF14,0,IF(AND(II32&gt;JE14,IK32&gt;JF14),JF14-II32,0))),0)),0)</f>
        <v>　</v>
      </c>
      <c r="JF32" s="973"/>
      <c r="JG32" s="973"/>
      <c r="JH32" s="972" t="str">
        <f t="shared" si="4"/>
        <v>　</v>
      </c>
      <c r="JI32" s="973"/>
      <c r="JJ32" s="973"/>
      <c r="JK32" s="954" t="str">
        <f>IF(JN32="×",TIME(0,0,0),IF(JX4="非常勤",IM32,IY32))</f>
        <v>　</v>
      </c>
      <c r="JL32" s="885"/>
      <c r="JM32" s="885"/>
      <c r="JN32" s="352"/>
      <c r="JO32" s="954" t="str">
        <f>IF(JR32="×",TIME(0,0,0),IF(JX4="非常勤",IP32,JB32))</f>
        <v>　</v>
      </c>
      <c r="JP32" s="885"/>
      <c r="JQ32" s="885"/>
      <c r="JR32" s="352"/>
      <c r="JS32" s="954" t="str">
        <f>IF(JV32="×",TIME(0,0,0),IF(JX4="非常勤",IS32,JE32))</f>
        <v>　</v>
      </c>
      <c r="JT32" s="885"/>
      <c r="JU32" s="885"/>
      <c r="JV32" s="352"/>
      <c r="JW32" s="954" t="str">
        <f>IF(JZ32="×",TIME(0,0,0),IF(JX4="非常勤",IV32,JH32))</f>
        <v>　</v>
      </c>
      <c r="JX32" s="885"/>
      <c r="JY32" s="955"/>
      <c r="JZ32" s="352"/>
      <c r="KA32" s="956"/>
      <c r="KB32" s="956"/>
      <c r="KC32" s="862"/>
      <c r="KD32" s="864"/>
      <c r="KE32" s="863"/>
      <c r="KF32" s="865"/>
      <c r="KG32" s="866"/>
      <c r="KH32" s="866"/>
      <c r="KI32" s="867"/>
      <c r="KJ32" s="377">
        <f>'[3]別表_個別勤務状況（1～20）'!$A$32</f>
        <v>18</v>
      </c>
      <c r="KK32" s="378" t="str">
        <f>'[3]別表_個別勤務状況（1～20）'!$B$32</f>
        <v>木</v>
      </c>
      <c r="KL32" s="854"/>
      <c r="KM32" s="855"/>
      <c r="KN32" s="854"/>
      <c r="KO32" s="855"/>
      <c r="KP32" s="854"/>
      <c r="KQ32" s="855"/>
      <c r="KR32" s="854"/>
      <c r="KS32" s="855"/>
      <c r="KT32" s="856" t="str">
        <f>IFERROR(IF(OR(KK32="日",KK32="祝",KK32=0,KL32=""),"　",MAX(IF(AND(KL32&lt;=KT14,KN32&gt;KU14),KU14-KT14,IF(AND(KL32&gt;KT14,KN32&lt;=KU14),KN32-KL32,IF(AND(KL32&lt;=KT14,KN32&lt;=KU14),KN32-KT14,IF(AND(KL32&gt;KT14,KN32&gt;KU14),KU14-KL32,0)))),0)),0)</f>
        <v>　</v>
      </c>
      <c r="KU32" s="857"/>
      <c r="KV32" s="858"/>
      <c r="KW32" s="856" t="str">
        <f>IFERROR(IF(OR(KK32="日",KK32="祝",KK32=0,KP32=""),"　",MAX(IF(AND(KP32&gt;KZ14,KR32&gt;KX14),0,IF(AND(KP32&lt;=KZ14,KP32&gt;KW14,KR32&gt;KX14),KZ14-KP32,IF(AND(KP32&lt;=KZ14,KP32&lt;=KW14,KR32&gt;KX14),KZ14-KW14,IF(AND(KP32&gt;KW14,KR32&lt;=KX14),KR32-KP32,IF(AND(KP32&lt;=KW14,KR32&lt;=KX14),KR32-KW14,0))))),0)),0)</f>
        <v>　</v>
      </c>
      <c r="KX32" s="857"/>
      <c r="KY32" s="858"/>
      <c r="KZ32" s="856" t="str">
        <f>IFERROR(IF(OR(KK32="日",KK32="祝",KK32=0,KP32=0),"　",MAX(IF(AND(KP32&lt;=KZ14,KR32&gt;LA14),LA14-KZ14,IF(KR32&lt;=LA14,0,IF(AND(KP32&gt;KZ14,KR32&gt;LA14),LA14-KP32,0))),0)),0)</f>
        <v>　</v>
      </c>
      <c r="LA32" s="857"/>
      <c r="LB32" s="858"/>
      <c r="LC32" s="856" t="str">
        <f>IFERROR(IF(OR(KK32="日",KK32="祝",KK32=0,KP32=0),"　",MAX(IF(KP32&gt;LC14,KR32-KP32,IF(KP32&lt;=LC14,KR32-LC14,0)),0)),0)</f>
        <v>　</v>
      </c>
      <c r="LD32" s="857"/>
      <c r="LE32" s="858"/>
      <c r="LF32" s="962" t="str">
        <f>IFERROR(IF(OR(KK32="日",KK32="祝",KK32=0,KL32=""),"　",MAX(IF(AND(KL32&lt;=LF14,KN32&gt;LG14),LG14-LF14,IF(AND(KL32&gt;LF14,KN32&lt;=LG14),KN32-KL32,IF(AND(KL32&lt;=LF14,KN32&lt;=LG14),KN32-LF14,IF(AND(KL32&gt;LF14,KN32&gt;LG14),LG14-KL32,0)))),0)),0)</f>
        <v>　</v>
      </c>
      <c r="LG32" s="963"/>
      <c r="LH32" s="964"/>
      <c r="LI32" s="962" t="str">
        <f>IFERROR(IF(OR(KK32="日",KK32="祝",KK32=0,KP32=0),"　",MAX(IF(AND(KP32&gt;LL14,KR32&gt;LJ14),0,IF(AND(KP32&lt;=LL14,KP32&gt;LI14,KR32&gt;LJ14),LL14-KP32,IF(AND(KP32&lt;=LL14,KP32&lt;=LI14,KR32&gt;LJ14),LL14-LI14,IF(AND(KP32&gt;LI14,KR32&lt;=LJ14),KR32-KP32,IF(AND(KP32&lt;=LI14,KR32&lt;=LJ14),KR32-LI14,0))))),0)),0)</f>
        <v>　</v>
      </c>
      <c r="LJ32" s="963"/>
      <c r="LK32" s="964"/>
      <c r="LL32" s="962" t="str">
        <f>IFERROR(IF(OR(KK32="日",KK32="祝",KK32=0,KP32=0),"　",MAX(IF(AND(KP32&lt;=LL14,KR32&gt;LM14),LM14-LL14,IF(KR32&lt;=LM14,0,IF(AND(KP32&gt;LL14,KR32&gt;LM14),LM14-KP32,0))),0)),0)</f>
        <v>　</v>
      </c>
      <c r="LM32" s="963"/>
      <c r="LN32" s="964"/>
      <c r="LO32" s="962" t="str">
        <f t="shared" si="5"/>
        <v>　</v>
      </c>
      <c r="LP32" s="963"/>
      <c r="LQ32" s="964"/>
      <c r="LR32" s="859" t="str">
        <f>IF(LU32="×",TIME(0,0,0),IF(ME4="非常勤",KT32,LF32))</f>
        <v>　</v>
      </c>
      <c r="LS32" s="860"/>
      <c r="LT32" s="861"/>
      <c r="LU32" s="352"/>
      <c r="LV32" s="859" t="str">
        <f>IF(LY32="×",TIME(0,0,0),IF(ME4="非常勤",KW32,LI32))</f>
        <v>　</v>
      </c>
      <c r="LW32" s="860"/>
      <c r="LX32" s="861"/>
      <c r="LY32" s="352"/>
      <c r="LZ32" s="859" t="str">
        <f>IF(MC32="×",TIME(0,0,0),IF(ME4="非常勤",KZ32,LL32))</f>
        <v>　</v>
      </c>
      <c r="MA32" s="860"/>
      <c r="MB32" s="861"/>
      <c r="MC32" s="352"/>
      <c r="MD32" s="859" t="str">
        <f>IF(MG32="×",TIME(0,0,0),IF(ME4="非常勤",LC32,LO32))</f>
        <v>　</v>
      </c>
      <c r="ME32" s="860"/>
      <c r="MF32" s="861"/>
      <c r="MG32" s="352"/>
      <c r="MH32" s="956"/>
      <c r="MI32" s="956"/>
      <c r="MJ32" s="862"/>
      <c r="MK32" s="864"/>
      <c r="ML32" s="863"/>
      <c r="MM32" s="865"/>
      <c r="MN32" s="866"/>
      <c r="MO32" s="866"/>
      <c r="MP32" s="867"/>
      <c r="MQ32" s="377">
        <f>'[3]別表_個別勤務状況（1～20）'!$A$32</f>
        <v>18</v>
      </c>
      <c r="MR32" s="378" t="str">
        <f>'[3]別表_個別勤務状況（1～20）'!$B$32</f>
        <v>木</v>
      </c>
      <c r="MS32" s="854"/>
      <c r="MT32" s="855"/>
      <c r="MU32" s="854"/>
      <c r="MV32" s="855"/>
      <c r="MW32" s="854"/>
      <c r="MX32" s="855"/>
      <c r="MY32" s="854"/>
      <c r="MZ32" s="855"/>
      <c r="NA32" s="856" t="str">
        <f>IFERROR(IF(OR(MR32="日",MR32="祝",MR32=0,MS32=""),"　",MAX(IF(AND(MS32&lt;=NA14,MU32&gt;NB14),NB14-NA14,IF(AND(MS32&gt;NA14,MU32&lt;=NB14),MU32-MS32,IF(AND(MS32&lt;=NA14,MU32&lt;=NB14),MU32-NA14,IF(AND(MS32&gt;NA14,MU32&gt;NB14),NB14-MS32,0)))),0)),0)</f>
        <v>　</v>
      </c>
      <c r="NB32" s="857"/>
      <c r="NC32" s="858"/>
      <c r="ND32" s="856" t="str">
        <f>IFERROR(IF(OR(MR32="日",MR32="祝",MR32=0,MW32=""),"　",MAX(IF(AND(MW32&gt;NG14,MY32&gt;NE14),0,IF(AND(MW32&lt;=NG14,MW32&gt;ND14,MY32&gt;NE14),NG14-MW32,IF(AND(MW32&lt;=NG14,MW32&lt;=ND14,MY32&gt;NE14),NG14-ND14,IF(AND(MW32&gt;ND14,MY32&lt;=NE14),MY32-MW32,IF(AND(MW32&lt;=ND14,MY32&lt;=NE14),MY32-ND14,0))))),0)),0)</f>
        <v>　</v>
      </c>
      <c r="NE32" s="857"/>
      <c r="NF32" s="858"/>
      <c r="NG32" s="856" t="str">
        <f>IFERROR(IF(OR(MR32="日",MR32="祝",MR32=0,MW32=0),"　",MAX(IF(AND(MW32&lt;=NG14,MY32&gt;NH14),NH14-NG14,IF(MY32&lt;=NH14,0,IF(AND(MW32&gt;NG14,MY32&gt;NH14),NH14-MW32,0))),0)),0)</f>
        <v>　</v>
      </c>
      <c r="NH32" s="857"/>
      <c r="NI32" s="858"/>
      <c r="NJ32" s="856" t="str">
        <f>IFERROR(IF(OR(MR32="日",MR32="祝",MR32=0,MW32=0),"　",MAX(IF(MW32&gt;NJ14,MY32-MW32,IF(MW32&lt;=NJ14,MY32-NJ14,0)),0)),0)</f>
        <v>　</v>
      </c>
      <c r="NK32" s="857"/>
      <c r="NL32" s="858"/>
      <c r="NM32" s="962" t="str">
        <f>IFERROR(IF(OR(MR32="日",MR32="祝",MR32=0,MS32=""),"　",MAX(IF(AND(MS32&lt;=NM14,MU32&gt;NN14),NN14-NM14,IF(AND(MS32&gt;NM14,MU32&lt;=NN14),MU32-MS32,IF(AND(MS32&lt;=NM14,MU32&lt;=NN14),MU32-NM14,IF(AND(MS32&gt;NM14,MU32&gt;NN14),NN14-MS32,0)))),0)),0)</f>
        <v>　</v>
      </c>
      <c r="NN32" s="963"/>
      <c r="NO32" s="964"/>
      <c r="NP32" s="962" t="str">
        <f>IFERROR(IF(OR(MR32="日",MR32="祝",MR32=0,MW32=0),"　",MAX(IF(AND(MW32&gt;NS14,MY32&gt;NQ14),0,IF(AND(MW32&lt;=NS14,MW32&gt;NP14,MY32&gt;NQ14),NS14-MW32,IF(AND(MW32&lt;=NS14,MW32&lt;=NP14,MY32&gt;NQ14),NS14-NP14,IF(AND(MW32&gt;NP14,MY32&lt;=NQ14),MY32-MW32,IF(AND(MW32&lt;=NP14,MY32&lt;=NQ14),MY32-NP14,0))))),0)),0)</f>
        <v>　</v>
      </c>
      <c r="NQ32" s="963"/>
      <c r="NR32" s="964"/>
      <c r="NS32" s="962" t="str">
        <f>IFERROR(IF(OR(MR32="日",MR32="祝",MR32=0,MW32=0),"　",MAX(IF(AND(MW32&lt;=NS14,MY32&gt;NT14),NT14-NS14,IF(MY32&lt;=NT14,0,IF(AND(MW32&gt;NS14,MY32&gt;NT14),NT14-MW32,0))),0)),0)</f>
        <v>　</v>
      </c>
      <c r="NT32" s="963"/>
      <c r="NU32" s="964"/>
      <c r="NV32" s="962" t="str">
        <f t="shared" si="6"/>
        <v>　</v>
      </c>
      <c r="NW32" s="963"/>
      <c r="NX32" s="964"/>
      <c r="NY32" s="859" t="str">
        <f>IF(OB32="×",TIME(0,0,0),IF(OL4="非常勤",NA32,NM32))</f>
        <v>　</v>
      </c>
      <c r="NZ32" s="860"/>
      <c r="OA32" s="861"/>
      <c r="OB32" s="352"/>
      <c r="OC32" s="859" t="str">
        <f>IF(OF32="×",TIME(0,0,0),IF(OL4="非常勤",ND32,NP32))</f>
        <v>　</v>
      </c>
      <c r="OD32" s="860"/>
      <c r="OE32" s="861"/>
      <c r="OF32" s="352"/>
      <c r="OG32" s="859" t="str">
        <f>IF(OJ32="×",TIME(0,0,0),IF(OL4="非常勤",NG32,NS32))</f>
        <v>　</v>
      </c>
      <c r="OH32" s="860"/>
      <c r="OI32" s="861"/>
      <c r="OJ32" s="352"/>
      <c r="OK32" s="859" t="str">
        <f>IF(ON32="×",TIME(0,0,0),IF(OL4="非常勤",NJ32,NV32))</f>
        <v>　</v>
      </c>
      <c r="OL32" s="860"/>
      <c r="OM32" s="861"/>
      <c r="ON32" s="352"/>
      <c r="OO32" s="956"/>
      <c r="OP32" s="956"/>
      <c r="OQ32" s="862"/>
      <c r="OR32" s="864"/>
      <c r="OS32" s="863"/>
      <c r="OT32" s="865"/>
      <c r="OU32" s="866"/>
      <c r="OV32" s="866"/>
      <c r="OW32" s="867"/>
      <c r="OX32" s="377">
        <f>'[3]別表_個別勤務状況（1～20）'!$A$32</f>
        <v>18</v>
      </c>
      <c r="OY32" s="378" t="str">
        <f>'[3]別表_個別勤務状況（1～20）'!$B$32</f>
        <v>木</v>
      </c>
      <c r="OZ32" s="854"/>
      <c r="PA32" s="855"/>
      <c r="PB32" s="854"/>
      <c r="PC32" s="855"/>
      <c r="PD32" s="854"/>
      <c r="PE32" s="855"/>
      <c r="PF32" s="854"/>
      <c r="PG32" s="855"/>
      <c r="PH32" s="856" t="str">
        <f>IFERROR(IF(OR(OY32="日",OY32="祝",OY32=0,OZ32=""),"　",MAX(IF(AND(OZ32&lt;=PH14,PB32&gt;PI14),PI14-PH14,IF(AND(OZ32&gt;PH14,PB32&lt;=PI14),PB32-OZ32,IF(AND(OZ32&lt;=PH14,PB32&lt;=PI14),PB32-PH14,IF(AND(OZ32&gt;PH14,PB32&gt;PI14),PI14-OZ32,0)))),0)),0)</f>
        <v>　</v>
      </c>
      <c r="PI32" s="857"/>
      <c r="PJ32" s="858"/>
      <c r="PK32" s="856" t="str">
        <f>IFERROR(IF(OR(OY32="日",OY32="祝",OY32=0,PD32=""),"　",MAX(IF(AND(PD32&gt;PN14,PF32&gt;PL14),0,IF(AND(PD32&lt;=PN14,PD32&gt;PK14,PF32&gt;PL14),PN14-PD32,IF(AND(PD32&lt;=PN14,PD32&lt;=PK14,PF32&gt;PL14),PN14-PK14,IF(AND(PD32&gt;PK14,PF32&lt;=PL14),PF32-PD32,IF(AND(PD32&lt;=PK14,PF32&lt;=PL14),PF32-PK14,0))))),0)),0)</f>
        <v>　</v>
      </c>
      <c r="PL32" s="857"/>
      <c r="PM32" s="858"/>
      <c r="PN32" s="856" t="str">
        <f>IFERROR(IF(OR(OY32="日",OY32="祝",OY32=0,PD32=0),"　",MAX(IF(AND(PD32&lt;=PN14,PF32&gt;PO14),PO14-PN14,IF(PF32&lt;=PO14,0,IF(AND(PD32&gt;PN14,PF32&gt;PO14),PO14-PD32,0))),0)),0)</f>
        <v>　</v>
      </c>
      <c r="PO32" s="857"/>
      <c r="PP32" s="858"/>
      <c r="PQ32" s="856" t="str">
        <f>IFERROR(IF(OR(OY32="日",OY32="祝",OY32=0,PD32=0),"　",MAX(IF(PD32&gt;PQ14,PF32-PD32,IF(PD32&lt;=PQ14,PF32-PQ14,0)),0)),0)</f>
        <v>　</v>
      </c>
      <c r="PR32" s="857"/>
      <c r="PS32" s="858"/>
      <c r="PT32" s="962" t="str">
        <f>IFERROR(IF(OR(OY32="日",OY32="祝",OY32=0,OZ32=""),"　",MAX(IF(AND(OZ32&lt;=PT14,PB32&gt;PU14),PU14-PT14,IF(AND(OZ32&gt;PT14,PB32&lt;=PU14),PB32-OZ32,IF(AND(OZ32&lt;=PT14,PB32&lt;=PU14),PB32-PT14,IF(AND(OZ32&gt;PT14,PB32&gt;PU14),PU14-OZ32,0)))),0)),0)</f>
        <v>　</v>
      </c>
      <c r="PU32" s="963"/>
      <c r="PV32" s="964"/>
      <c r="PW32" s="962" t="str">
        <f>IFERROR(IF(OR(OY32="日",OY32="祝",OY32=0,PD32=0),"　",MAX(IF(AND(PD32&gt;PZ14,PF32&gt;PX14),0,IF(AND(PD32&lt;=PZ14,PD32&gt;PW14,PF32&gt;PX14),PZ14-PD32,IF(AND(PD32&lt;=PZ14,PD32&lt;=PW14,PF32&gt;PX14),PZ14-PW14,IF(AND(PD32&gt;PW14,PF32&lt;=PX14),PF32-PD32,IF(AND(PD32&lt;=PW14,PF32&lt;=PX14),PF32-PW14,0))))),0)),0)</f>
        <v>　</v>
      </c>
      <c r="PX32" s="963"/>
      <c r="PY32" s="964"/>
      <c r="PZ32" s="962" t="str">
        <f>IFERROR(IF(OR(OY32="日",OY32="祝",OY32=0,PD32=0),"　",MAX(IF(AND(PD32&lt;=PZ14,PF32&gt;QA14),QA14-PZ14,IF(PF32&lt;=QA14,0,IF(AND(PD32&gt;PZ14,PF32&gt;QA14),QA14-PD32,0))),0)),0)</f>
        <v>　</v>
      </c>
      <c r="QA32" s="963"/>
      <c r="QB32" s="964"/>
      <c r="QC32" s="962" t="str">
        <f t="shared" si="7"/>
        <v>　</v>
      </c>
      <c r="QD32" s="963"/>
      <c r="QE32" s="964"/>
      <c r="QF32" s="859" t="str">
        <f>IF(QI32="×",TIME(0,0,0),IF(QS4="非常勤",PH32,PT32))</f>
        <v>　</v>
      </c>
      <c r="QG32" s="860"/>
      <c r="QH32" s="861"/>
      <c r="QI32" s="352"/>
      <c r="QJ32" s="859" t="str">
        <f>IF(QM32="×",TIME(0,0,0),IF(QS4="非常勤",PK32,PW32))</f>
        <v>　</v>
      </c>
      <c r="QK32" s="860"/>
      <c r="QL32" s="861"/>
      <c r="QM32" s="352"/>
      <c r="QN32" s="859" t="str">
        <f>IF(QQ32="×",TIME(0,0,0),IF(QS4="非常勤",PN32,PZ32))</f>
        <v>　</v>
      </c>
      <c r="QO32" s="860"/>
      <c r="QP32" s="861"/>
      <c r="QQ32" s="352"/>
      <c r="QR32" s="859" t="str">
        <f>IF(QU32="×",TIME(0,0,0),IF(QS4="非常勤",PQ32,QC32))</f>
        <v>　</v>
      </c>
      <c r="QS32" s="860"/>
      <c r="QT32" s="861"/>
      <c r="QU32" s="352"/>
      <c r="QV32" s="956"/>
      <c r="QW32" s="956"/>
      <c r="QX32" s="862"/>
      <c r="QY32" s="864"/>
      <c r="QZ32" s="863"/>
      <c r="RA32" s="865"/>
      <c r="RB32" s="866"/>
      <c r="RC32" s="866"/>
      <c r="RD32" s="867"/>
      <c r="RE32" s="377">
        <f>'[3]別表_個別勤務状況（1～20）'!$A$32</f>
        <v>18</v>
      </c>
      <c r="RF32" s="378" t="str">
        <f>'[3]別表_個別勤務状況（1～20）'!$B$32</f>
        <v>木</v>
      </c>
      <c r="RG32" s="854"/>
      <c r="RH32" s="855"/>
      <c r="RI32" s="854"/>
      <c r="RJ32" s="855"/>
      <c r="RK32" s="854"/>
      <c r="RL32" s="855"/>
      <c r="RM32" s="854"/>
      <c r="RN32" s="855"/>
      <c r="RO32" s="856" t="str">
        <f>IFERROR(IF(OR(RF32="日",RF32="祝",RF32=0,RG32=""),"　",MAX(IF(AND(RG32&lt;=RO14,RI32&gt;RP14),RP14-RO14,IF(AND(RG32&gt;RO14,RI32&lt;=RP14),RI32-RG32,IF(AND(RG32&lt;=RO14,RI32&lt;=RP14),RI32-RO14,IF(AND(RG32&gt;RO14,RI32&gt;RP14),RP14-RG32,0)))),0)),0)</f>
        <v>　</v>
      </c>
      <c r="RP32" s="857"/>
      <c r="RQ32" s="858"/>
      <c r="RR32" s="856" t="str">
        <f>IFERROR(IF(OR(RF32="日",RF32="祝",RF32=0,RK32=""),"　",MAX(IF(AND(RK32&gt;RU14,RM32&gt;RS14),0,IF(AND(RK32&lt;=RU14,RK32&gt;RR14,RM32&gt;RS14),RU14-RK32,IF(AND(RK32&lt;=RU14,RK32&lt;=RR14,RM32&gt;RS14),RU14-RR14,IF(AND(RK32&gt;RR14,RM32&lt;=RS14),RM32-RK32,IF(AND(RK32&lt;=RR14,RM32&lt;=RS14),RM32-RR14,0))))),0)),0)</f>
        <v>　</v>
      </c>
      <c r="RS32" s="857"/>
      <c r="RT32" s="858"/>
      <c r="RU32" s="856" t="str">
        <f>IFERROR(IF(OR(RF32="日",RF32="祝",RF32=0,RK32=0),"　",MAX(IF(AND(RK32&lt;=RU14,RM32&gt;RV14),RV14-RU14,IF(RM32&lt;=RV14,0,IF(AND(RK32&gt;RU14,RM32&gt;RV14),RV14-RK32,0))),0)),0)</f>
        <v>　</v>
      </c>
      <c r="RV32" s="857"/>
      <c r="RW32" s="858"/>
      <c r="RX32" s="856" t="str">
        <f>IFERROR(IF(OR(RF32="日",RF32="祝",RF32=0,RK32=0),"　",MAX(IF(RK32&gt;RX14,RM32-RK32,IF(RK32&lt;=RX14,RM32-RX14,0)),0)),0)</f>
        <v>　</v>
      </c>
      <c r="RY32" s="857"/>
      <c r="RZ32" s="858"/>
      <c r="SA32" s="962" t="str">
        <f>IFERROR(IF(OR(RF32="日",RF32="祝",RF32=0,RG32=""),"　",MAX(IF(AND(RG32&lt;=SA14,RI32&gt;SB14),SB14-SA14,IF(AND(RG32&gt;SA14,RI32&lt;=SB14),RI32-RG32,IF(AND(RG32&lt;=SA14,RI32&lt;=SB14),RI32-SA14,IF(AND(RG32&gt;SA14,RI32&gt;SB14),SB14-RG32,0)))),0)),0)</f>
        <v>　</v>
      </c>
      <c r="SB32" s="963"/>
      <c r="SC32" s="964"/>
      <c r="SD32" s="962" t="str">
        <f>IFERROR(IF(OR(RF32="日",RF32="祝",RF32=0,RK32=0),"　",MAX(IF(AND(RK32&gt;SG14,RM32&gt;SE14),0,IF(AND(RK32&lt;=SG14,RK32&gt;SD14,RM32&gt;SE14),SG14-RK32,IF(AND(RK32&lt;=SG14,RK32&lt;=SD14,RM32&gt;SE14),SG14-SD14,IF(AND(RK32&gt;SD14,RM32&lt;=SE14),RM32-RK32,IF(AND(RK32&lt;=SD14,RM32&lt;=SE14),RM32-SD14,0))))),0)),0)</f>
        <v>　</v>
      </c>
      <c r="SE32" s="963"/>
      <c r="SF32" s="964"/>
      <c r="SG32" s="962" t="str">
        <f>IFERROR(IF(OR(RF32="日",RF32="祝",RF32=0,RK32=0),"　",MAX(IF(AND(RK32&lt;=SG14,RM32&gt;SH14),SH14-SG14,IF(RM32&lt;=SH14,0,IF(AND(RK32&gt;SG14,RM32&gt;SH14),SH14-RK32,0))),0)),0)</f>
        <v>　</v>
      </c>
      <c r="SH32" s="963"/>
      <c r="SI32" s="964"/>
      <c r="SJ32" s="962" t="str">
        <f t="shared" si="8"/>
        <v>　</v>
      </c>
      <c r="SK32" s="963"/>
      <c r="SL32" s="964"/>
      <c r="SM32" s="859" t="str">
        <f>IF(SP32="×",TIME(0,0,0),IF(SZ4="非常勤",RO32,SA32))</f>
        <v>　</v>
      </c>
      <c r="SN32" s="860"/>
      <c r="SO32" s="861"/>
      <c r="SP32" s="352"/>
      <c r="SQ32" s="859" t="str">
        <f>IF(ST32="×",TIME(0,0,0),IF(SZ4="非常勤",RR32,SD32))</f>
        <v>　</v>
      </c>
      <c r="SR32" s="860"/>
      <c r="SS32" s="861"/>
      <c r="ST32" s="352"/>
      <c r="SU32" s="859" t="str">
        <f>IF(SX32="×",TIME(0,0,0),IF(SZ4="非常勤",RU32,SG32))</f>
        <v>　</v>
      </c>
      <c r="SV32" s="860"/>
      <c r="SW32" s="861"/>
      <c r="SX32" s="352"/>
      <c r="SY32" s="859" t="str">
        <f>IF(TB32="×",TIME(0,0,0),IF(SZ4="非常勤",RX32,SJ32))</f>
        <v>　</v>
      </c>
      <c r="SZ32" s="860"/>
      <c r="TA32" s="861"/>
      <c r="TB32" s="352"/>
      <c r="TC32" s="956"/>
      <c r="TD32" s="956"/>
      <c r="TE32" s="862"/>
      <c r="TF32" s="864"/>
      <c r="TG32" s="863"/>
      <c r="TH32" s="865"/>
      <c r="TI32" s="866"/>
      <c r="TJ32" s="866"/>
      <c r="TK32" s="867"/>
      <c r="TL32" s="377">
        <f>'[3]別表_個別勤務状況（1～20）'!$A$32</f>
        <v>18</v>
      </c>
      <c r="TM32" s="378" t="str">
        <f>'[3]別表_個別勤務状況（1～20）'!$B$32</f>
        <v>木</v>
      </c>
      <c r="TN32" s="854"/>
      <c r="TO32" s="855"/>
      <c r="TP32" s="854"/>
      <c r="TQ32" s="855"/>
      <c r="TR32" s="854"/>
      <c r="TS32" s="855"/>
      <c r="TT32" s="854"/>
      <c r="TU32" s="855"/>
      <c r="TV32" s="856" t="str">
        <f>IFERROR(IF(OR(TM32="日",TM32="祝",TM32=0,TN32=""),"　",MAX(IF(AND(TN32&lt;=TV14,TP32&gt;TW14),TW14-TV14,IF(AND(TN32&gt;TV14,TP32&lt;=TW14),TP32-TN32,IF(AND(TN32&lt;=TV14,TP32&lt;=TW14),TP32-TV14,IF(AND(TN32&gt;TV14,TP32&gt;TW14),TW14-TN32,0)))),0)),0)</f>
        <v>　</v>
      </c>
      <c r="TW32" s="857"/>
      <c r="TX32" s="858"/>
      <c r="TY32" s="856" t="str">
        <f>IFERROR(IF(OR(TM32="日",TM32="祝",TM32=0,TR32=""),"　",MAX(IF(AND(TR32&gt;UB14,TT32&gt;TZ14),0,IF(AND(TR32&lt;=UB14,TR32&gt;TY14,TT32&gt;TZ14),UB14-TR32,IF(AND(TR32&lt;=UB14,TR32&lt;=TY14,TT32&gt;TZ14),UB14-TY14,IF(AND(TR32&gt;TY14,TT32&lt;=TZ14),TT32-TR32,IF(AND(TR32&lt;=TY14,TT32&lt;=TZ14),TT32-TY14,0))))),0)),0)</f>
        <v>　</v>
      </c>
      <c r="TZ32" s="857"/>
      <c r="UA32" s="858"/>
      <c r="UB32" s="856" t="str">
        <f>IFERROR(IF(OR(TM32="日",TM32="祝",TM32=0,TR32=0),"　",MAX(IF(AND(TR32&lt;=UB14,TT32&gt;UC14),UC14-UB14,IF(TT32&lt;=UC14,0,IF(AND(TR32&gt;UB14,TT32&gt;UC14),UC14-TR32,0))),0)),0)</f>
        <v>　</v>
      </c>
      <c r="UC32" s="857"/>
      <c r="UD32" s="858"/>
      <c r="UE32" s="856" t="str">
        <f>IFERROR(IF(OR(TM32="日",TM32="祝",TM32=0,TR32=0),"　",MAX(IF(TR32&gt;UE14,TT32-TR32,IF(TR32&lt;=UE14,TT32-UE14,0)),0)),0)</f>
        <v>　</v>
      </c>
      <c r="UF32" s="857"/>
      <c r="UG32" s="858"/>
      <c r="UH32" s="962" t="str">
        <f>IFERROR(IF(OR(TM32="日",TM32="祝",TM32=0,TN32=""),"　",MAX(IF(AND(TN32&lt;=UH14,TP32&gt;UI14),UI14-UH14,IF(AND(TN32&gt;UH14,TP32&lt;=UI14),TP32-TN32,IF(AND(TN32&lt;=UH14,TP32&lt;=UI14),TP32-UH14,IF(AND(TN32&gt;UH14,TP32&gt;UI14),UI14-TN32,0)))),0)),0)</f>
        <v>　</v>
      </c>
      <c r="UI32" s="963"/>
      <c r="UJ32" s="964"/>
      <c r="UK32" s="962" t="str">
        <f>IFERROR(IF(OR(TM32="日",TM32="祝",TM32=0,TR32=0),"　",MAX(IF(AND(TR32&gt;UN14,TT32&gt;UL14),0,IF(AND(TR32&lt;=UN14,TR32&gt;UK14,TT32&gt;UL14),UN14-TR32,IF(AND(TR32&lt;=UN14,TR32&lt;=UK14,TT32&gt;UL14),UN14-UK14,IF(AND(TR32&gt;UK14,TT32&lt;=UL14),TT32-TR32,IF(AND(TR32&lt;=UK14,TT32&lt;=UL14),TT32-UK14,0))))),0)),0)</f>
        <v>　</v>
      </c>
      <c r="UL32" s="963"/>
      <c r="UM32" s="964"/>
      <c r="UN32" s="962" t="str">
        <f>IFERROR(IF(OR(TM32="日",TM32="祝",TM32=0,TR32=0),"　",MAX(IF(AND(TR32&lt;=UN14,TT32&gt;UO14),UO14-UN14,IF(TT32&lt;=UO14,0,IF(AND(TR32&gt;UN14,TT32&gt;UO14),UO14-TR32,0))),0)),0)</f>
        <v>　</v>
      </c>
      <c r="UO32" s="963"/>
      <c r="UP32" s="964"/>
      <c r="UQ32" s="962" t="str">
        <f t="shared" si="9"/>
        <v>　</v>
      </c>
      <c r="UR32" s="963"/>
      <c r="US32" s="964"/>
      <c r="UT32" s="859" t="str">
        <f>IF(UW32="×",TIME(0,0,0),IF(VG4="非常勤",TV32,UH32))</f>
        <v>　</v>
      </c>
      <c r="UU32" s="860"/>
      <c r="UV32" s="861"/>
      <c r="UW32" s="352"/>
      <c r="UX32" s="859" t="str">
        <f>IF(VA32="×",TIME(0,0,0),IF(VG4="非常勤",TY32,UK32))</f>
        <v>　</v>
      </c>
      <c r="UY32" s="860"/>
      <c r="UZ32" s="861"/>
      <c r="VA32" s="352"/>
      <c r="VB32" s="859" t="str">
        <f>IF(VE32="×",TIME(0,0,0),IF(VG4="非常勤",UB32,UN32))</f>
        <v>　</v>
      </c>
      <c r="VC32" s="860"/>
      <c r="VD32" s="861"/>
      <c r="VE32" s="352"/>
      <c r="VF32" s="859" t="str">
        <f>IF(VI32="×",TIME(0,0,0),IF(VG4="非常勤",UE32,UQ32))</f>
        <v>　</v>
      </c>
      <c r="VG32" s="860"/>
      <c r="VH32" s="861"/>
      <c r="VI32" s="352"/>
      <c r="VJ32" s="956"/>
      <c r="VK32" s="956"/>
      <c r="VL32" s="862"/>
      <c r="VM32" s="864"/>
      <c r="VN32" s="863"/>
      <c r="VO32" s="865"/>
      <c r="VP32" s="866"/>
      <c r="VQ32" s="866"/>
      <c r="VR32" s="867"/>
      <c r="VS32" s="377">
        <f>'[3]別表_個別勤務状況（1～20）'!$A$32</f>
        <v>18</v>
      </c>
      <c r="VT32" s="378" t="str">
        <f>'[3]別表_個別勤務状況（1～20）'!$B$32</f>
        <v>木</v>
      </c>
      <c r="VU32" s="854"/>
      <c r="VV32" s="855"/>
      <c r="VW32" s="854"/>
      <c r="VX32" s="855"/>
      <c r="VY32" s="854"/>
      <c r="VZ32" s="855"/>
      <c r="WA32" s="854"/>
      <c r="WB32" s="855"/>
      <c r="WC32" s="856" t="str">
        <f>IFERROR(IF(OR(VT32="日",VT32="祝",VT32=0,VU32=""),"　",MAX(IF(AND(VU32&lt;=WC14,VW32&gt;WD14),WD14-WC14,IF(AND(VU32&gt;WC14,VW32&lt;=WD14),VW32-VU32,IF(AND(VU32&lt;=WC14,VW32&lt;=WD14),VW32-WC14,IF(AND(VU32&gt;WC14,VW32&gt;WD14),WD14-VU32,0)))),0)),0)</f>
        <v>　</v>
      </c>
      <c r="WD32" s="857"/>
      <c r="WE32" s="858"/>
      <c r="WF32" s="856" t="str">
        <f>IFERROR(IF(OR(VT32="日",VT32="祝",VT32=0,VY32=""),"　",MAX(IF(AND(VY32&gt;WI14,WA32&gt;WG14),0,IF(AND(VY32&lt;=WI14,VY32&gt;WF14,WA32&gt;WG14),WI14-VY32,IF(AND(VY32&lt;=WI14,VY32&lt;=WF14,WA32&gt;WG14),WI14-WF14,IF(AND(VY32&gt;WF14,WA32&lt;=WG14),WA32-VY32,IF(AND(VY32&lt;=WF14,WA32&lt;=WG14),WA32-WF14,0))))),0)),0)</f>
        <v>　</v>
      </c>
      <c r="WG32" s="857"/>
      <c r="WH32" s="858"/>
      <c r="WI32" s="856" t="str">
        <f>IFERROR(IF(OR(VT32="日",VT32="祝",VT32=0,VY32=0),"　",MAX(IF(AND(VY32&lt;=WI14,WA32&gt;WJ14),WJ14-WI14,IF(WA32&lt;=WJ14,0,IF(AND(VY32&gt;WI14,WA32&gt;WJ14),WJ14-VY32,0))),0)),0)</f>
        <v>　</v>
      </c>
      <c r="WJ32" s="857"/>
      <c r="WK32" s="858"/>
      <c r="WL32" s="856" t="str">
        <f>IFERROR(IF(OR(VT32="日",VT32="祝",VT32=0,VY32=0),"　",MAX(IF(VY32&gt;WL14,WA32-VY32,IF(VY32&lt;=WL14,WA32-WL14,0)),0)),0)</f>
        <v>　</v>
      </c>
      <c r="WM32" s="857"/>
      <c r="WN32" s="858"/>
      <c r="WO32" s="962" t="str">
        <f>IFERROR(IF(OR(VT32="日",VT32="祝",VT32=0,VU32=""),"　",MAX(IF(AND(VU32&lt;=WO14,VW32&gt;WP14),WP14-WO14,IF(AND(VU32&gt;WO14,VW32&lt;=WP14),VW32-VU32,IF(AND(VU32&lt;=WO14,VW32&lt;=WP14),VW32-WO14,IF(AND(VU32&gt;WO14,VW32&gt;WP14),WP14-VU32,0)))),0)),0)</f>
        <v>　</v>
      </c>
      <c r="WP32" s="963"/>
      <c r="WQ32" s="964"/>
      <c r="WR32" s="962" t="str">
        <f>IFERROR(IF(OR(VT32="日",VT32="祝",VT32=0,VY32=0),"　",MAX(IF(AND(VY32&gt;WU14,WA32&gt;WS14),0,IF(AND(VY32&lt;=WU14,VY32&gt;WR14,WA32&gt;WS14),WU14-VY32,IF(AND(VY32&lt;=WU14,VY32&lt;=WR14,WA32&gt;WS14),WU14-WR14,IF(AND(VY32&gt;WR14,WA32&lt;=WS14),WA32-VY32,IF(AND(VY32&lt;=WR14,WA32&lt;=WS14),WA32-WR14,0))))),0)),0)</f>
        <v>　</v>
      </c>
      <c r="WS32" s="963"/>
      <c r="WT32" s="964"/>
      <c r="WU32" s="962" t="str">
        <f>IFERROR(IF(OR(VT32="日",VT32="祝",VT32=0,VY32=0),"　",MAX(IF(AND(VY32&lt;=WU14,WA32&gt;WV14),WV14-WU14,IF(WA32&lt;=WV14,0,IF(AND(VY32&gt;WU14,WA32&gt;WV14),WV14-VY32,0))),0)),0)</f>
        <v>　</v>
      </c>
      <c r="WV32" s="963"/>
      <c r="WW32" s="964"/>
      <c r="WX32" s="962" t="str">
        <f t="shared" si="10"/>
        <v>　</v>
      </c>
      <c r="WY32" s="963"/>
      <c r="WZ32" s="964"/>
      <c r="XA32" s="859" t="str">
        <f>IF(XD32="×",TIME(0,0,0),IF(XN4="非常勤",WC32,WO32))</f>
        <v>　</v>
      </c>
      <c r="XB32" s="860"/>
      <c r="XC32" s="861"/>
      <c r="XD32" s="352"/>
      <c r="XE32" s="859" t="str">
        <f>IF(XH32="×",TIME(0,0,0),IF(XN4="非常勤",WF32,WR32))</f>
        <v>　</v>
      </c>
      <c r="XF32" s="860"/>
      <c r="XG32" s="861"/>
      <c r="XH32" s="352"/>
      <c r="XI32" s="859" t="str">
        <f>IF(XL32="×",TIME(0,0,0),IF(XN4="非常勤",WI32,WU32))</f>
        <v>　</v>
      </c>
      <c r="XJ32" s="860"/>
      <c r="XK32" s="861"/>
      <c r="XL32" s="352"/>
      <c r="XM32" s="859" t="str">
        <f>IF(XP32="×",TIME(0,0,0),IF(XN4="非常勤",WL32,WX32))</f>
        <v>　</v>
      </c>
      <c r="XN32" s="860"/>
      <c r="XO32" s="861"/>
      <c r="XP32" s="352"/>
      <c r="XQ32" s="956"/>
      <c r="XR32" s="956"/>
      <c r="XS32" s="862"/>
      <c r="XT32" s="864"/>
      <c r="XU32" s="863"/>
      <c r="XV32" s="865"/>
      <c r="XW32" s="866"/>
      <c r="XX32" s="866"/>
      <c r="XY32" s="867"/>
      <c r="XZ32" s="377">
        <f>'[3]別表_個別勤務状況（1～20）'!$A$32</f>
        <v>18</v>
      </c>
      <c r="YA32" s="378" t="str">
        <f>'[3]別表_個別勤務状況（1～20）'!$B$32</f>
        <v>木</v>
      </c>
      <c r="YB32" s="854"/>
      <c r="YC32" s="855"/>
      <c r="YD32" s="854"/>
      <c r="YE32" s="855"/>
      <c r="YF32" s="854"/>
      <c r="YG32" s="855"/>
      <c r="YH32" s="854"/>
      <c r="YI32" s="855"/>
      <c r="YJ32" s="856" t="str">
        <f>IFERROR(IF(OR(YA32="日",YA32="祝",YA32=0,YB32=""),"　",MAX(IF(AND(YB32&lt;=YJ14,YD32&gt;YK14),YK14-YJ14,IF(AND(YB32&gt;YJ14,YD32&lt;=YK14),YD32-YB32,IF(AND(YB32&lt;=YJ14,YD32&lt;=YK14),YD32-YJ14,IF(AND(YB32&gt;YJ14,YD32&gt;YK14),YK14-YB32,0)))),0)),0)</f>
        <v>　</v>
      </c>
      <c r="YK32" s="857"/>
      <c r="YL32" s="858"/>
      <c r="YM32" s="856" t="str">
        <f>IFERROR(IF(OR(YA32="日",YA32="祝",YA32=0,YF32=""),"　",MAX(IF(AND(YF32&gt;YP14,YH32&gt;YN14),0,IF(AND(YF32&lt;=YP14,YF32&gt;YM14,YH32&gt;YN14),YP14-YF32,IF(AND(YF32&lt;=YP14,YF32&lt;=YM14,YH32&gt;YN14),YP14-YM14,IF(AND(YF32&gt;YM14,YH32&lt;=YN14),YH32-YF32,IF(AND(YF32&lt;=YM14,YH32&lt;=YN14),YH32-YM14,0))))),0)),0)</f>
        <v>　</v>
      </c>
      <c r="YN32" s="857"/>
      <c r="YO32" s="858"/>
      <c r="YP32" s="856" t="str">
        <f>IFERROR(IF(OR(YA32="日",YA32="祝",YA32=0,YF32=0),"　",MAX(IF(AND(YF32&lt;=YP14,YH32&gt;YQ14),YQ14-YP14,IF(YH32&lt;=YQ14,0,IF(AND(YF32&gt;YP14,YH32&gt;YQ14),YQ14-YF32,0))),0)),0)</f>
        <v>　</v>
      </c>
      <c r="YQ32" s="857"/>
      <c r="YR32" s="858"/>
      <c r="YS32" s="856" t="str">
        <f>IFERROR(IF(OR(YA32="日",YA32="祝",YA32=0,YF32=0),"　",MAX(IF(YF32&gt;YS14,YH32-YF32,IF(YF32&lt;=YS14,YH32-YS14,0)),0)),0)</f>
        <v>　</v>
      </c>
      <c r="YT32" s="857"/>
      <c r="YU32" s="858"/>
      <c r="YV32" s="962" t="str">
        <f>IFERROR(IF(OR(YA32="日",YA32="祝",YA32=0,YB32=""),"　",MAX(IF(AND(YB32&lt;=YV14,YD32&gt;YW14),YW14-YV14,IF(AND(YB32&gt;YV14,YD32&lt;=YW14),YD32-YB32,IF(AND(YB32&lt;=YV14,YD32&lt;=YW14),YD32-YV14,IF(AND(YB32&gt;YV14,YD32&gt;YW14),YW14-YB32,0)))),0)),0)</f>
        <v>　</v>
      </c>
      <c r="YW32" s="963"/>
      <c r="YX32" s="964"/>
      <c r="YY32" s="962" t="str">
        <f>IFERROR(IF(OR(YA32="日",YA32="祝",YA32=0,YF32=0),"　",MAX(IF(AND(YF32&gt;ZB14,YH32&gt;YZ14),0,IF(AND(YF32&lt;=ZB14,YF32&gt;YY14,YH32&gt;YZ14),ZB14-YF32,IF(AND(YF32&lt;=ZB14,YF32&lt;=YY14,YH32&gt;YZ14),ZB14-YY14,IF(AND(YF32&gt;YY14,YH32&lt;=YZ14),YH32-YF32,IF(AND(YF32&lt;=YY14,YH32&lt;=YZ14),YH32-YY14,0))))),0)),0)</f>
        <v>　</v>
      </c>
      <c r="YZ32" s="963"/>
      <c r="ZA32" s="964"/>
      <c r="ZB32" s="962" t="str">
        <f>IFERROR(IF(OR(YA32="日",YA32="祝",YA32=0,YF32=0),"　",MAX(IF(AND(YF32&lt;=ZB14,YH32&gt;ZC14),ZC14-ZB14,IF(YH32&lt;=ZC14,0,IF(AND(YF32&gt;ZB14,YH32&gt;ZC14),ZC14-YF32,0))),0)),0)</f>
        <v>　</v>
      </c>
      <c r="ZC32" s="963"/>
      <c r="ZD32" s="964"/>
      <c r="ZE32" s="962" t="str">
        <f t="shared" si="11"/>
        <v>　</v>
      </c>
      <c r="ZF32" s="963"/>
      <c r="ZG32" s="964"/>
      <c r="ZH32" s="859" t="str">
        <f>IF(ZK32="×",TIME(0,0,0),IF(ZU4="非常勤",YJ32,YV32))</f>
        <v>　</v>
      </c>
      <c r="ZI32" s="860"/>
      <c r="ZJ32" s="861"/>
      <c r="ZK32" s="352"/>
      <c r="ZL32" s="859" t="str">
        <f>IF(ZO32="×",TIME(0,0,0),IF(ZU4="非常勤",YM32,YY32))</f>
        <v>　</v>
      </c>
      <c r="ZM32" s="860"/>
      <c r="ZN32" s="861"/>
      <c r="ZO32" s="352"/>
      <c r="ZP32" s="859" t="str">
        <f>IF(ZS32="×",TIME(0,0,0),IF(ZU4="非常勤",YP32,ZB32))</f>
        <v>　</v>
      </c>
      <c r="ZQ32" s="860"/>
      <c r="ZR32" s="861"/>
      <c r="ZS32" s="352"/>
      <c r="ZT32" s="859" t="str">
        <f>IF(ZW32="×",TIME(0,0,0),IF(ZU4="非常勤",YS32,ZE32))</f>
        <v>　</v>
      </c>
      <c r="ZU32" s="860"/>
      <c r="ZV32" s="861"/>
      <c r="ZW32" s="352"/>
      <c r="ZX32" s="956"/>
      <c r="ZY32" s="956"/>
      <c r="ZZ32" s="862"/>
      <c r="AAA32" s="864"/>
      <c r="AAB32" s="863"/>
      <c r="AAC32" s="865"/>
      <c r="AAD32" s="866"/>
      <c r="AAE32" s="866"/>
      <c r="AAF32" s="867"/>
      <c r="AAG32" s="377">
        <f>'[3]別表_個別勤務状況（1～20）'!$A$32</f>
        <v>18</v>
      </c>
      <c r="AAH32" s="378" t="str">
        <f>'[3]別表_個別勤務状況（1～20）'!$B$32</f>
        <v>木</v>
      </c>
      <c r="AAI32" s="854"/>
      <c r="AAJ32" s="855"/>
      <c r="AAK32" s="854"/>
      <c r="AAL32" s="855"/>
      <c r="AAM32" s="854"/>
      <c r="AAN32" s="855"/>
      <c r="AAO32" s="854"/>
      <c r="AAP32" s="855"/>
      <c r="AAQ32" s="856" t="str">
        <f>IFERROR(IF(OR(AAH32="日",AAH32="祝",AAH32=0,AAI32=""),"　",MAX(IF(AND(AAI32&lt;=AAQ14,AAK32&gt;AAR14),AAR14-AAQ14,IF(AND(AAI32&gt;AAQ14,AAK32&lt;=AAR14),AAK32-AAI32,IF(AND(AAI32&lt;=AAQ14,AAK32&lt;=AAR14),AAK32-AAQ14,IF(AND(AAI32&gt;AAQ14,AAK32&gt;AAR14),AAR14-AAI32,0)))),0)),0)</f>
        <v>　</v>
      </c>
      <c r="AAR32" s="857"/>
      <c r="AAS32" s="858"/>
      <c r="AAT32" s="856" t="str">
        <f>IFERROR(IF(OR(AAH32="日",AAH32="祝",AAH32=0,AAM32=""),"　",MAX(IF(AND(AAM32&gt;AAW14,AAO32&gt;AAU14),0,IF(AND(AAM32&lt;=AAW14,AAM32&gt;AAT14,AAO32&gt;AAU14),AAW14-AAM32,IF(AND(AAM32&lt;=AAW14,AAM32&lt;=AAT14,AAO32&gt;AAU14),AAW14-AAT14,IF(AND(AAM32&gt;AAT14,AAO32&lt;=AAU14),AAO32-AAM32,IF(AND(AAM32&lt;=AAT14,AAO32&lt;=AAU14),AAO32-AAT14,0))))),0)),0)</f>
        <v>　</v>
      </c>
      <c r="AAU32" s="857"/>
      <c r="AAV32" s="858"/>
      <c r="AAW32" s="856" t="str">
        <f>IFERROR(IF(OR(AAH32="日",AAH32="祝",AAH32=0,AAM32=0),"　",MAX(IF(AND(AAM32&lt;=AAW14,AAO32&gt;AAX14),AAX14-AAW14,IF(AAO32&lt;=AAX14,0,IF(AND(AAM32&gt;AAW14,AAO32&gt;AAX14),AAX14-AAM32,0))),0)),0)</f>
        <v>　</v>
      </c>
      <c r="AAX32" s="857"/>
      <c r="AAY32" s="858"/>
      <c r="AAZ32" s="856" t="str">
        <f>IFERROR(IF(OR(AAH32="日",AAH32="祝",AAH32=0,AAM32=0),"　",MAX(IF(AAM32&gt;AAZ14,AAO32-AAM32,IF(AAM32&lt;=AAZ14,AAO32-AAZ14,0)),0)),0)</f>
        <v>　</v>
      </c>
      <c r="ABA32" s="857"/>
      <c r="ABB32" s="858"/>
      <c r="ABC32" s="962" t="str">
        <f>IFERROR(IF(OR(AAH32="日",AAH32="祝",AAH32=0,AAI32=""),"　",MAX(IF(AND(AAI32&lt;=ABC14,AAK32&gt;ABD14),ABD14-ABC14,IF(AND(AAI32&gt;ABC14,AAK32&lt;=ABD14),AAK32-AAI32,IF(AND(AAI32&lt;=ABC14,AAK32&lt;=ABD14),AAK32-ABC14,IF(AND(AAI32&gt;ABC14,AAK32&gt;ABD14),ABD14-AAI32,0)))),0)),0)</f>
        <v>　</v>
      </c>
      <c r="ABD32" s="963"/>
      <c r="ABE32" s="964"/>
      <c r="ABF32" s="962" t="str">
        <f>IFERROR(IF(OR(AAH32="日",AAH32="祝",AAH32=0,AAM32=0),"　",MAX(IF(AND(AAM32&gt;ABI14,AAO32&gt;ABG14),0,IF(AND(AAM32&lt;=ABI14,AAM32&gt;ABF14,AAO32&gt;ABG14),ABI14-AAM32,IF(AND(AAM32&lt;=ABI14,AAM32&lt;=ABF14,AAO32&gt;ABG14),ABI14-ABF14,IF(AND(AAM32&gt;ABF14,AAO32&lt;=ABG14),AAO32-AAM32,IF(AND(AAM32&lt;=ABF14,AAO32&lt;=ABG14),AAO32-ABF14,0))))),0)),0)</f>
        <v>　</v>
      </c>
      <c r="ABG32" s="963"/>
      <c r="ABH32" s="964"/>
      <c r="ABI32" s="962" t="str">
        <f>IFERROR(IF(OR(AAH32="日",AAH32="祝",AAH32=0,AAM32=0),"　",MAX(IF(AND(AAM32&lt;=ABI14,AAO32&gt;ABJ14),ABJ14-ABI14,IF(AAO32&lt;=ABJ14,0,IF(AND(AAM32&gt;ABI14,AAO32&gt;ABJ14),ABJ14-AAM32,0))),0)),0)</f>
        <v>　</v>
      </c>
      <c r="ABJ32" s="963"/>
      <c r="ABK32" s="964"/>
      <c r="ABL32" s="962" t="str">
        <f t="shared" si="12"/>
        <v>　</v>
      </c>
      <c r="ABM32" s="963"/>
      <c r="ABN32" s="964"/>
      <c r="ABO32" s="859" t="str">
        <f>IF(ABR32="×",TIME(0,0,0),IF(ACB4="非常勤",AAQ32,ABC32))</f>
        <v>　</v>
      </c>
      <c r="ABP32" s="860"/>
      <c r="ABQ32" s="861"/>
      <c r="ABR32" s="352"/>
      <c r="ABS32" s="859" t="str">
        <f>IF(ABV32="×",TIME(0,0,0),IF(ACB4="非常勤",AAT32,ABF32))</f>
        <v>　</v>
      </c>
      <c r="ABT32" s="860"/>
      <c r="ABU32" s="861"/>
      <c r="ABV32" s="352"/>
      <c r="ABW32" s="859" t="str">
        <f>IF(ABZ32="×",TIME(0,0,0),IF(ACB4="非常勤",AAW32,ABI32))</f>
        <v>　</v>
      </c>
      <c r="ABX32" s="860"/>
      <c r="ABY32" s="861"/>
      <c r="ABZ32" s="352"/>
      <c r="ACA32" s="859" t="str">
        <f>IF(ACD32="×",TIME(0,0,0),IF(ACB4="非常勤",AAZ32,ABL32))</f>
        <v>　</v>
      </c>
      <c r="ACB32" s="860"/>
      <c r="ACC32" s="861"/>
      <c r="ACD32" s="352"/>
      <c r="ACE32" s="956"/>
      <c r="ACF32" s="956"/>
      <c r="ACG32" s="862"/>
      <c r="ACH32" s="864"/>
      <c r="ACI32" s="863"/>
      <c r="ACJ32" s="865"/>
      <c r="ACK32" s="866"/>
      <c r="ACL32" s="866"/>
      <c r="ACM32" s="867"/>
      <c r="ACN32" s="377">
        <f>'[3]別表_個別勤務状況（1～20）'!$A$32</f>
        <v>18</v>
      </c>
      <c r="ACO32" s="378" t="str">
        <f>'[3]別表_個別勤務状況（1～20）'!$B$32</f>
        <v>木</v>
      </c>
      <c r="ACP32" s="854"/>
      <c r="ACQ32" s="855"/>
      <c r="ACR32" s="854"/>
      <c r="ACS32" s="855"/>
      <c r="ACT32" s="854"/>
      <c r="ACU32" s="855"/>
      <c r="ACV32" s="854"/>
      <c r="ACW32" s="855"/>
      <c r="ACX32" s="856" t="str">
        <f>IFERROR(IF(OR(ACO32="日",ACO32="祝",ACO32=0,ACP32=""),"　",MAX(IF(AND(ACP32&lt;=ACX14,ACR32&gt;ACY14),ACY14-ACX14,IF(AND(ACP32&gt;ACX14,ACR32&lt;=ACY14),ACR32-ACP32,IF(AND(ACP32&lt;=ACX14,ACR32&lt;=ACY14),ACR32-ACX14,IF(AND(ACP32&gt;ACX14,ACR32&gt;ACY14),ACY14-ACP32,0)))),0)),0)</f>
        <v>　</v>
      </c>
      <c r="ACY32" s="857"/>
      <c r="ACZ32" s="858"/>
      <c r="ADA32" s="856" t="str">
        <f>IFERROR(IF(OR(ACO32="日",ACO32="祝",ACO32=0,ACT32=""),"　",MAX(IF(AND(ACT32&gt;ADD14,ACV32&gt;ADB14),0,IF(AND(ACT32&lt;=ADD14,ACT32&gt;ADA14,ACV32&gt;ADB14),ADD14-ACT32,IF(AND(ACT32&lt;=ADD14,ACT32&lt;=ADA14,ACV32&gt;ADB14),ADD14-ADA14,IF(AND(ACT32&gt;ADA14,ACV32&lt;=ADB14),ACV32-ACT32,IF(AND(ACT32&lt;=ADA14,ACV32&lt;=ADB14),ACV32-ADA14,0))))),0)),0)</f>
        <v>　</v>
      </c>
      <c r="ADB32" s="857"/>
      <c r="ADC32" s="858"/>
      <c r="ADD32" s="856" t="str">
        <f>IFERROR(IF(OR(ACO32="日",ACO32="祝",ACO32=0,ACT32=0),"　",MAX(IF(AND(ACT32&lt;=ADD14,ACV32&gt;ADE14),ADE14-ADD14,IF(ACV32&lt;=ADE14,0,IF(AND(ACT32&gt;ADD14,ACV32&gt;ADE14),ADE14-ACT32,0))),0)),0)</f>
        <v>　</v>
      </c>
      <c r="ADE32" s="857"/>
      <c r="ADF32" s="858"/>
      <c r="ADG32" s="856" t="str">
        <f>IFERROR(IF(OR(ACO32="日",ACO32="祝",ACO32=0,ACT32=0),"　",MAX(IF(ACT32&gt;ADG14,ACV32-ACT32,IF(ACT32&lt;=ADG14,ACV32-ADG14,0)),0)),0)</f>
        <v>　</v>
      </c>
      <c r="ADH32" s="857"/>
      <c r="ADI32" s="858"/>
      <c r="ADJ32" s="962" t="str">
        <f>IFERROR(IF(OR(ACO32="日",ACO32="祝",ACO32=0,ACP32=""),"　",MAX(IF(AND(ACP32&lt;=ADJ14,ACR32&gt;ADK14),ADK14-ADJ14,IF(AND(ACP32&gt;ADJ14,ACR32&lt;=ADK14),ACR32-ACP32,IF(AND(ACP32&lt;=ADJ14,ACR32&lt;=ADK14),ACR32-ADJ14,IF(AND(ACP32&gt;ADJ14,ACR32&gt;ADK14),ADK14-ACP32,0)))),0)),0)</f>
        <v>　</v>
      </c>
      <c r="ADK32" s="963"/>
      <c r="ADL32" s="964"/>
      <c r="ADM32" s="962" t="str">
        <f>IFERROR(IF(OR(ACO32="日",ACO32="祝",ACO32=0,ACT32=0),"　",MAX(IF(AND(ACT32&gt;ADP14,ACV32&gt;ADN14),0,IF(AND(ACT32&lt;=ADP14,ACT32&gt;ADM14,ACV32&gt;ADN14),ADP14-ACT32,IF(AND(ACT32&lt;=ADP14,ACT32&lt;=ADM14,ACV32&gt;ADN14),ADP14-ADM14,IF(AND(ACT32&gt;ADM14,ACV32&lt;=ADN14),ACV32-ACT32,IF(AND(ACT32&lt;=ADM14,ACV32&lt;=ADN14),ACV32-ADM14,0))))),0)),0)</f>
        <v>　</v>
      </c>
      <c r="ADN32" s="963"/>
      <c r="ADO32" s="964"/>
      <c r="ADP32" s="962" t="str">
        <f>IFERROR(IF(OR(ACO32="日",ACO32="祝",ACO32=0,ACT32=0),"　",MAX(IF(AND(ACT32&lt;=ADP14,ACV32&gt;ADQ14),ADQ14-ADP14,IF(ACV32&lt;=ADQ14,0,IF(AND(ACT32&gt;ADP14,ACV32&gt;ADQ14),ADQ14-ACT32,0))),0)),0)</f>
        <v>　</v>
      </c>
      <c r="ADQ32" s="963"/>
      <c r="ADR32" s="964"/>
      <c r="ADS32" s="962" t="str">
        <f t="shared" si="13"/>
        <v>　</v>
      </c>
      <c r="ADT32" s="963"/>
      <c r="ADU32" s="964"/>
      <c r="ADV32" s="859" t="str">
        <f>IF(ADY32="×",TIME(0,0,0),IF(AEI4="非常勤",ACX32,ADJ32))</f>
        <v>　</v>
      </c>
      <c r="ADW32" s="860"/>
      <c r="ADX32" s="861"/>
      <c r="ADY32" s="352"/>
      <c r="ADZ32" s="859" t="str">
        <f>IF(AEC32="×",TIME(0,0,0),IF(AEI4="非常勤",ADA32,ADM32))</f>
        <v>　</v>
      </c>
      <c r="AEA32" s="860"/>
      <c r="AEB32" s="861"/>
      <c r="AEC32" s="352"/>
      <c r="AED32" s="859" t="str">
        <f>IF(AEG32="×",TIME(0,0,0),IF(AEI4="非常勤",ADD32,ADP32))</f>
        <v>　</v>
      </c>
      <c r="AEE32" s="860"/>
      <c r="AEF32" s="861"/>
      <c r="AEG32" s="352"/>
      <c r="AEH32" s="859" t="str">
        <f>IF(AEK32="×",TIME(0,0,0),IF(AEI4="非常勤",ADG32,ADS32))</f>
        <v>　</v>
      </c>
      <c r="AEI32" s="860"/>
      <c r="AEJ32" s="861"/>
      <c r="AEK32" s="352"/>
      <c r="AEL32" s="956"/>
      <c r="AEM32" s="956"/>
      <c r="AEN32" s="862"/>
      <c r="AEO32" s="864"/>
      <c r="AEP32" s="863"/>
      <c r="AEQ32" s="865"/>
      <c r="AER32" s="866"/>
      <c r="AES32" s="866"/>
      <c r="AET32" s="867"/>
      <c r="AEU32" s="377">
        <f>'[3]別表_個別勤務状況（1～20）'!$A$32</f>
        <v>18</v>
      </c>
      <c r="AEV32" s="378" t="str">
        <f>'[3]別表_個別勤務状況（1～20）'!$B$32</f>
        <v>木</v>
      </c>
      <c r="AEW32" s="854"/>
      <c r="AEX32" s="855"/>
      <c r="AEY32" s="854"/>
      <c r="AEZ32" s="855"/>
      <c r="AFA32" s="854"/>
      <c r="AFB32" s="855"/>
      <c r="AFC32" s="854"/>
      <c r="AFD32" s="855"/>
      <c r="AFE32" s="856" t="str">
        <f>IFERROR(IF(OR(AEV32="日",AEV32="祝",AEV32=0,AEW32=""),"　",MAX(IF(AND(AEW32&lt;=AFE14,AEY32&gt;AFF14),AFF14-AFE14,IF(AND(AEW32&gt;AFE14,AEY32&lt;=AFF14),AEY32-AEW32,IF(AND(AEW32&lt;=AFE14,AEY32&lt;=AFF14),AEY32-AFE14,IF(AND(AEW32&gt;AFE14,AEY32&gt;AFF14),AFF14-AEW32,0)))),0)),0)</f>
        <v>　</v>
      </c>
      <c r="AFF32" s="857"/>
      <c r="AFG32" s="858"/>
      <c r="AFH32" s="856" t="str">
        <f>IFERROR(IF(OR(AEV32="日",AEV32="祝",AEV32=0,AFA32=""),"　",MAX(IF(AND(AFA32&gt;AFK14,AFC32&gt;AFI14),0,IF(AND(AFA32&lt;=AFK14,AFA32&gt;AFH14,AFC32&gt;AFI14),AFK14-AFA32,IF(AND(AFA32&lt;=AFK14,AFA32&lt;=AFH14,AFC32&gt;AFI14),AFK14-AFH14,IF(AND(AFA32&gt;AFH14,AFC32&lt;=AFI14),AFC32-AFA32,IF(AND(AFA32&lt;=AFH14,AFC32&lt;=AFI14),AFC32-AFH14,0))))),0)),0)</f>
        <v>　</v>
      </c>
      <c r="AFI32" s="857"/>
      <c r="AFJ32" s="858"/>
      <c r="AFK32" s="856" t="str">
        <f>IFERROR(IF(OR(AEV32="日",AEV32="祝",AEV32=0,AFA32=0),"　",MAX(IF(AND(AFA32&lt;=AFK14,AFC32&gt;AFL14),AFL14-AFK14,IF(AFC32&lt;=AFL14,0,IF(AND(AFA32&gt;AFK14,AFC32&gt;AFL14),AFL14-AFA32,0))),0)),0)</f>
        <v>　</v>
      </c>
      <c r="AFL32" s="857"/>
      <c r="AFM32" s="858"/>
      <c r="AFN32" s="856" t="str">
        <f>IFERROR(IF(OR(AEV32="日",AEV32="祝",AEV32=0,AFA32=0),"　",MAX(IF(AFA32&gt;AFN14,AFC32-AFA32,IF(AFA32&lt;=AFN14,AFC32-AFN14,0)),0)),0)</f>
        <v>　</v>
      </c>
      <c r="AFO32" s="857"/>
      <c r="AFP32" s="858"/>
      <c r="AFQ32" s="962" t="str">
        <f>IFERROR(IF(OR(AEV32="日",AEV32="祝",AEV32=0,AEW32=""),"　",MAX(IF(AND(AEW32&lt;=AFQ14,AEY32&gt;AFR14),AFR14-AFQ14,IF(AND(AEW32&gt;AFQ14,AEY32&lt;=AFR14),AEY32-AEW32,IF(AND(AEW32&lt;=AFQ14,AEY32&lt;=AFR14),AEY32-AFQ14,IF(AND(AEW32&gt;AFQ14,AEY32&gt;AFR14),AFR14-AEW32,0)))),0)),0)</f>
        <v>　</v>
      </c>
      <c r="AFR32" s="963"/>
      <c r="AFS32" s="964"/>
      <c r="AFT32" s="962" t="str">
        <f>IFERROR(IF(OR(AEV32="日",AEV32="祝",AEV32=0,AFA32=0),"　",MAX(IF(AND(AFA32&gt;AFW14,AFC32&gt;AFU14),0,IF(AND(AFA32&lt;=AFW14,AFA32&gt;AFT14,AFC32&gt;AFU14),AFW14-AFA32,IF(AND(AFA32&lt;=AFW14,AFA32&lt;=AFT14,AFC32&gt;AFU14),AFW14-AFT14,IF(AND(AFA32&gt;AFT14,AFC32&lt;=AFU14),AFC32-AFA32,IF(AND(AFA32&lt;=AFT14,AFC32&lt;=AFU14),AFC32-AFT14,0))))),0)),0)</f>
        <v>　</v>
      </c>
      <c r="AFU32" s="963"/>
      <c r="AFV32" s="964"/>
      <c r="AFW32" s="962" t="str">
        <f>IFERROR(IF(OR(AEV32="日",AEV32="祝",AEV32=0,AFA32=0),"　",MAX(IF(AND(AFA32&lt;=AFW14,AFC32&gt;AFX14),AFX14-AFW14,IF(AFC32&lt;=AFX14,0,IF(AND(AFA32&gt;AFW14,AFC32&gt;AFX14),AFX14-AFA32,0))),0)),0)</f>
        <v>　</v>
      </c>
      <c r="AFX32" s="963"/>
      <c r="AFY32" s="964"/>
      <c r="AFZ32" s="962" t="str">
        <f t="shared" si="14"/>
        <v>　</v>
      </c>
      <c r="AGA32" s="963"/>
      <c r="AGB32" s="964"/>
      <c r="AGC32" s="859" t="str">
        <f>IF(AGF32="×",TIME(0,0,0),IF(AGP4="非常勤",AFE32,AFQ32))</f>
        <v>　</v>
      </c>
      <c r="AGD32" s="860"/>
      <c r="AGE32" s="861"/>
      <c r="AGF32" s="352"/>
      <c r="AGG32" s="859" t="str">
        <f>IF(AGJ32="×",TIME(0,0,0),IF(AGP4="非常勤",AFH32,AFT32))</f>
        <v>　</v>
      </c>
      <c r="AGH32" s="860"/>
      <c r="AGI32" s="861"/>
      <c r="AGJ32" s="352"/>
      <c r="AGK32" s="859" t="str">
        <f>IF(AGN32="×",TIME(0,0,0),IF(AGP4="非常勤",AFK32,AFW32))</f>
        <v>　</v>
      </c>
      <c r="AGL32" s="860"/>
      <c r="AGM32" s="861"/>
      <c r="AGN32" s="352"/>
      <c r="AGO32" s="859" t="str">
        <f>IF(AGR32="×",TIME(0,0,0),IF(AGP4="非常勤",AFN32,AFZ32))</f>
        <v>　</v>
      </c>
      <c r="AGP32" s="860"/>
      <c r="AGQ32" s="861"/>
      <c r="AGR32" s="352"/>
      <c r="AGS32" s="956"/>
      <c r="AGT32" s="956"/>
      <c r="AGU32" s="862"/>
      <c r="AGV32" s="864"/>
      <c r="AGW32" s="863"/>
      <c r="AGX32" s="865"/>
      <c r="AGY32" s="866"/>
      <c r="AGZ32" s="866"/>
      <c r="AHA32" s="867"/>
      <c r="AHB32" s="377">
        <f>'[3]別表_個別勤務状況（1～20）'!$A$32</f>
        <v>18</v>
      </c>
      <c r="AHC32" s="378" t="str">
        <f>'[3]別表_個別勤務状況（1～20）'!$B$32</f>
        <v>木</v>
      </c>
      <c r="AHD32" s="854"/>
      <c r="AHE32" s="855"/>
      <c r="AHF32" s="854"/>
      <c r="AHG32" s="855"/>
      <c r="AHH32" s="854"/>
      <c r="AHI32" s="855"/>
      <c r="AHJ32" s="854"/>
      <c r="AHK32" s="855"/>
      <c r="AHL32" s="856" t="str">
        <f>IFERROR(IF(OR(AHC32="日",AHC32="祝",AHC32=0,AHD32=""),"　",MAX(IF(AND(AHD32&lt;=AHL14,AHF32&gt;AHM14),AHM14-AHL14,IF(AND(AHD32&gt;AHL14,AHF32&lt;=AHM14),AHF32-AHD32,IF(AND(AHD32&lt;=AHL14,AHF32&lt;=AHM14),AHF32-AHL14,IF(AND(AHD32&gt;AHL14,AHF32&gt;AHM14),AHM14-AHD32,0)))),0)),0)</f>
        <v>　</v>
      </c>
      <c r="AHM32" s="857"/>
      <c r="AHN32" s="858"/>
      <c r="AHO32" s="856" t="str">
        <f>IFERROR(IF(OR(AHC32="日",AHC32="祝",AHC32=0,AHH32=""),"　",MAX(IF(AND(AHH32&gt;AHR14,AHJ32&gt;AHP14),0,IF(AND(AHH32&lt;=AHR14,AHH32&gt;AHO14,AHJ32&gt;AHP14),AHR14-AHH32,IF(AND(AHH32&lt;=AHR14,AHH32&lt;=AHO14,AHJ32&gt;AHP14),AHR14-AHO14,IF(AND(AHH32&gt;AHO14,AHJ32&lt;=AHP14),AHJ32-AHH32,IF(AND(AHH32&lt;=AHO14,AHJ32&lt;=AHP14),AHJ32-AHO14,0))))),0)),0)</f>
        <v>　</v>
      </c>
      <c r="AHP32" s="857"/>
      <c r="AHQ32" s="858"/>
      <c r="AHR32" s="856" t="str">
        <f>IFERROR(IF(OR(AHC32="日",AHC32="祝",AHC32=0,AHH32=0),"　",MAX(IF(AND(AHH32&lt;=AHR14,AHJ32&gt;AHS14),AHS14-AHR14,IF(AHJ32&lt;=AHS14,0,IF(AND(AHH32&gt;AHR14,AHJ32&gt;AHS14),AHS14-AHH32,0))),0)),0)</f>
        <v>　</v>
      </c>
      <c r="AHS32" s="857"/>
      <c r="AHT32" s="858"/>
      <c r="AHU32" s="856" t="str">
        <f>IFERROR(IF(OR(AHC32="日",AHC32="祝",AHC32=0,AHH32=0),"　",MAX(IF(AHH32&gt;AHU14,AHJ32-AHH32,IF(AHH32&lt;=AHU14,AHJ32-AHU14,0)),0)),0)</f>
        <v>　</v>
      </c>
      <c r="AHV32" s="857"/>
      <c r="AHW32" s="858"/>
      <c r="AHX32" s="962" t="str">
        <f>IFERROR(IF(OR(AHC32="日",AHC32="祝",AHC32=0,AHD32=""),"　",MAX(IF(AND(AHD32&lt;=AHX14,AHF32&gt;AHY14),AHY14-AHX14,IF(AND(AHD32&gt;AHX14,AHF32&lt;=AHY14),AHF32-AHD32,IF(AND(AHD32&lt;=AHX14,AHF32&lt;=AHY14),AHF32-AHX14,IF(AND(AHD32&gt;AHX14,AHF32&gt;AHY14),AHY14-AHD32,0)))),0)),0)</f>
        <v>　</v>
      </c>
      <c r="AHY32" s="963"/>
      <c r="AHZ32" s="964"/>
      <c r="AIA32" s="962" t="str">
        <f>IFERROR(IF(OR(AHC32="日",AHC32="祝",AHC32=0,AHH32=0),"　",MAX(IF(AND(AHH32&gt;AID14,AHJ32&gt;AIB14),0,IF(AND(AHH32&lt;=AID14,AHH32&gt;AIA14,AHJ32&gt;AIB14),AID14-AHH32,IF(AND(AHH32&lt;=AID14,AHH32&lt;=AIA14,AHJ32&gt;AIB14),AID14-AIA14,IF(AND(AHH32&gt;AIA14,AHJ32&lt;=AIB14),AHJ32-AHH32,IF(AND(AHH32&lt;=AIA14,AHJ32&lt;=AIB14),AHJ32-AIA14,0))))),0)),0)</f>
        <v>　</v>
      </c>
      <c r="AIB32" s="963"/>
      <c r="AIC32" s="964"/>
      <c r="AID32" s="962" t="str">
        <f>IFERROR(IF(OR(AHC32="日",AHC32="祝",AHC32=0,AHH32=0),"　",MAX(IF(AND(AHH32&lt;=AID14,AHJ32&gt;AIE14),AIE14-AID14,IF(AHJ32&lt;=AIE14,0,IF(AND(AHH32&gt;AID14,AHJ32&gt;AIE14),AIE14-AHH32,0))),0)),0)</f>
        <v>　</v>
      </c>
      <c r="AIE32" s="963"/>
      <c r="AIF32" s="964"/>
      <c r="AIG32" s="962" t="str">
        <f t="shared" si="15"/>
        <v>　</v>
      </c>
      <c r="AIH32" s="963"/>
      <c r="AII32" s="964"/>
      <c r="AIJ32" s="859" t="str">
        <f>IF(AIM32="×",TIME(0,0,0),IF(AIW4="非常勤",AHL32,AHX32))</f>
        <v>　</v>
      </c>
      <c r="AIK32" s="860"/>
      <c r="AIL32" s="861"/>
      <c r="AIM32" s="352"/>
      <c r="AIN32" s="859" t="str">
        <f>IF(AIQ32="×",TIME(0,0,0),IF(AIW4="非常勤",AHO32,AIA32))</f>
        <v>　</v>
      </c>
      <c r="AIO32" s="860"/>
      <c r="AIP32" s="861"/>
      <c r="AIQ32" s="352"/>
      <c r="AIR32" s="859" t="str">
        <f>IF(AIU32="×",TIME(0,0,0),IF(AIW4="非常勤",AHR32,AID32))</f>
        <v>　</v>
      </c>
      <c r="AIS32" s="860"/>
      <c r="AIT32" s="861"/>
      <c r="AIU32" s="352"/>
      <c r="AIV32" s="859" t="str">
        <f>IF(AIY32="×",TIME(0,0,0),IF(AIW4="非常勤",AHU32,AIG32))</f>
        <v>　</v>
      </c>
      <c r="AIW32" s="860"/>
      <c r="AIX32" s="861"/>
      <c r="AIY32" s="352"/>
      <c r="AIZ32" s="956"/>
      <c r="AJA32" s="956"/>
      <c r="AJB32" s="862"/>
      <c r="AJC32" s="864"/>
      <c r="AJD32" s="863"/>
      <c r="AJE32" s="865"/>
      <c r="AJF32" s="866"/>
      <c r="AJG32" s="866"/>
      <c r="AJH32" s="867"/>
      <c r="AJI32" s="377">
        <f>'[3]別表_個別勤務状況（1～20）'!$A$32</f>
        <v>18</v>
      </c>
      <c r="AJJ32" s="378" t="str">
        <f>'[3]別表_個別勤務状況（1～20）'!$B$32</f>
        <v>木</v>
      </c>
      <c r="AJK32" s="854"/>
      <c r="AJL32" s="855"/>
      <c r="AJM32" s="854"/>
      <c r="AJN32" s="855"/>
      <c r="AJO32" s="854"/>
      <c r="AJP32" s="855"/>
      <c r="AJQ32" s="854"/>
      <c r="AJR32" s="855"/>
      <c r="AJS32" s="856" t="str">
        <f>IFERROR(IF(OR(AJJ32="日",AJJ32="祝",AJJ32=0,AJK32=""),"　",MAX(IF(AND(AJK32&lt;=AJS14,AJM32&gt;AJT14),AJT14-AJS14,IF(AND(AJK32&gt;AJS14,AJM32&lt;=AJT14),AJM32-AJK32,IF(AND(AJK32&lt;=AJS14,AJM32&lt;=AJT14),AJM32-AJS14,IF(AND(AJK32&gt;AJS14,AJM32&gt;AJT14),AJT14-AJK32,0)))),0)),0)</f>
        <v>　</v>
      </c>
      <c r="AJT32" s="857"/>
      <c r="AJU32" s="858"/>
      <c r="AJV32" s="856" t="str">
        <f>IFERROR(IF(OR(AJJ32="日",AJJ32="祝",AJJ32=0,AJO32=""),"　",MAX(IF(AND(AJO32&gt;AJY14,AJQ32&gt;AJW14),0,IF(AND(AJO32&lt;=AJY14,AJO32&gt;AJV14,AJQ32&gt;AJW14),AJY14-AJO32,IF(AND(AJO32&lt;=AJY14,AJO32&lt;=AJV14,AJQ32&gt;AJW14),AJY14-AJV14,IF(AND(AJO32&gt;AJV14,AJQ32&lt;=AJW14),AJQ32-AJO32,IF(AND(AJO32&lt;=AJV14,AJQ32&lt;=AJW14),AJQ32-AJV14,0))))),0)),0)</f>
        <v>　</v>
      </c>
      <c r="AJW32" s="857"/>
      <c r="AJX32" s="858"/>
      <c r="AJY32" s="856" t="str">
        <f>IFERROR(IF(OR(AJJ32="日",AJJ32="祝",AJJ32=0,AJO32=0),"　",MAX(IF(AND(AJO32&lt;=AJY14,AJQ32&gt;AJZ14),AJZ14-AJY14,IF(AJQ32&lt;=AJZ14,0,IF(AND(AJO32&gt;AJY14,AJQ32&gt;AJZ14),AJZ14-AJO32,0))),0)),0)</f>
        <v>　</v>
      </c>
      <c r="AJZ32" s="857"/>
      <c r="AKA32" s="858"/>
      <c r="AKB32" s="856" t="str">
        <f>IFERROR(IF(OR(AJJ32="日",AJJ32="祝",AJJ32=0,AJO32=0),"　",MAX(IF(AJO32&gt;AKB14,AJQ32-AJO32,IF(AJO32&lt;=AKB14,AJQ32-AKB14,0)),0)),0)</f>
        <v>　</v>
      </c>
      <c r="AKC32" s="857"/>
      <c r="AKD32" s="858"/>
      <c r="AKE32" s="962" t="str">
        <f>IFERROR(IF(OR(AJJ32="日",AJJ32="祝",AJJ32=0,AJK32=""),"　",MAX(IF(AND(AJK32&lt;=AKE14,AJM32&gt;AKF14),AKF14-AKE14,IF(AND(AJK32&gt;AKE14,AJM32&lt;=AKF14),AJM32-AJK32,IF(AND(AJK32&lt;=AKE14,AJM32&lt;=AKF14),AJM32-AKE14,IF(AND(AJK32&gt;AKE14,AJM32&gt;AKF14),AKF14-AJK32,0)))),0)),0)</f>
        <v>　</v>
      </c>
      <c r="AKF32" s="963"/>
      <c r="AKG32" s="964"/>
      <c r="AKH32" s="962" t="str">
        <f>IFERROR(IF(OR(AJJ32="日",AJJ32="祝",AJJ32=0,AJO32=0),"　",MAX(IF(AND(AJO32&gt;AKK14,AJQ32&gt;AKI14),0,IF(AND(AJO32&lt;=AKK14,AJO32&gt;AKH14,AJQ32&gt;AKI14),AKK14-AJO32,IF(AND(AJO32&lt;=AKK14,AJO32&lt;=AKH14,AJQ32&gt;AKI14),AKK14-AKH14,IF(AND(AJO32&gt;AKH14,AJQ32&lt;=AKI14),AJQ32-AJO32,IF(AND(AJO32&lt;=AKH14,AJQ32&lt;=AKI14),AJQ32-AKH14,0))))),0)),0)</f>
        <v>　</v>
      </c>
      <c r="AKI32" s="963"/>
      <c r="AKJ32" s="964"/>
      <c r="AKK32" s="962" t="str">
        <f>IFERROR(IF(OR(AJJ32="日",AJJ32="祝",AJJ32=0,AJO32=0),"　",MAX(IF(AND(AJO32&lt;=AKK14,AJQ32&gt;AKL14),AKL14-AKK14,IF(AJQ32&lt;=AKL14,0,IF(AND(AJO32&gt;AKK14,AJQ32&gt;AKL14),AKL14-AJO32,0))),0)),0)</f>
        <v>　</v>
      </c>
      <c r="AKL32" s="963"/>
      <c r="AKM32" s="964"/>
      <c r="AKN32" s="962" t="str">
        <f t="shared" si="16"/>
        <v>　</v>
      </c>
      <c r="AKO32" s="963"/>
      <c r="AKP32" s="964"/>
      <c r="AKQ32" s="859" t="str">
        <f>IF(AKT32="×",TIME(0,0,0),IF(ALD4="非常勤",AJS32,AKE32))</f>
        <v>　</v>
      </c>
      <c r="AKR32" s="860"/>
      <c r="AKS32" s="861"/>
      <c r="AKT32" s="352"/>
      <c r="AKU32" s="859" t="str">
        <f>IF(AKX32="×",TIME(0,0,0),IF(ALD4="非常勤",AJV32,AKH32))</f>
        <v>　</v>
      </c>
      <c r="AKV32" s="860"/>
      <c r="AKW32" s="861"/>
      <c r="AKX32" s="352"/>
      <c r="AKY32" s="859" t="str">
        <f>IF(ALB32="×",TIME(0,0,0),IF(ALD4="非常勤",AJY32,AKK32))</f>
        <v>　</v>
      </c>
      <c r="AKZ32" s="860"/>
      <c r="ALA32" s="861"/>
      <c r="ALB32" s="352"/>
      <c r="ALC32" s="859" t="str">
        <f>IF(ALF32="×",TIME(0,0,0),IF(ALD4="非常勤",AKB32,AKN32))</f>
        <v>　</v>
      </c>
      <c r="ALD32" s="860"/>
      <c r="ALE32" s="861"/>
      <c r="ALF32" s="352"/>
      <c r="ALG32" s="956"/>
      <c r="ALH32" s="956"/>
      <c r="ALI32" s="862"/>
      <c r="ALJ32" s="864"/>
      <c r="ALK32" s="863"/>
      <c r="ALL32" s="865"/>
      <c r="ALM32" s="866"/>
      <c r="ALN32" s="866"/>
      <c r="ALO32" s="867"/>
      <c r="ALP32" s="377">
        <f>'[3]別表_個別勤務状況（1～20）'!$A$32</f>
        <v>18</v>
      </c>
      <c r="ALQ32" s="378" t="str">
        <f>'[3]別表_個別勤務状況（1～20）'!$B$32</f>
        <v>木</v>
      </c>
      <c r="ALR32" s="854"/>
      <c r="ALS32" s="855"/>
      <c r="ALT32" s="854"/>
      <c r="ALU32" s="855"/>
      <c r="ALV32" s="854"/>
      <c r="ALW32" s="855"/>
      <c r="ALX32" s="854"/>
      <c r="ALY32" s="855"/>
      <c r="ALZ32" s="856" t="str">
        <f>IFERROR(IF(OR(ALQ32="日",ALQ32="祝",ALQ32=0,ALR32=""),"　",MAX(IF(AND(ALR32&lt;=ALZ14,ALT32&gt;AMA14),AMA14-ALZ14,IF(AND(ALR32&gt;ALZ14,ALT32&lt;=AMA14),ALT32-ALR32,IF(AND(ALR32&lt;=ALZ14,ALT32&lt;=AMA14),ALT32-ALZ14,IF(AND(ALR32&gt;ALZ14,ALT32&gt;AMA14),AMA14-ALR32,0)))),0)),0)</f>
        <v>　</v>
      </c>
      <c r="AMA32" s="857"/>
      <c r="AMB32" s="858"/>
      <c r="AMC32" s="856" t="str">
        <f>IFERROR(IF(OR(ALQ32="日",ALQ32="祝",ALQ32=0,ALV32=""),"　",MAX(IF(AND(ALV32&gt;AMF14,ALX32&gt;AMD14),0,IF(AND(ALV32&lt;=AMF14,ALV32&gt;AMC14,ALX32&gt;AMD14),AMF14-ALV32,IF(AND(ALV32&lt;=AMF14,ALV32&lt;=AMC14,ALX32&gt;AMD14),AMF14-AMC14,IF(AND(ALV32&gt;AMC14,ALX32&lt;=AMD14),ALX32-ALV32,IF(AND(ALV32&lt;=AMC14,ALX32&lt;=AMD14),ALX32-AMC14,0))))),0)),0)</f>
        <v>　</v>
      </c>
      <c r="AMD32" s="857"/>
      <c r="AME32" s="858"/>
      <c r="AMF32" s="856" t="str">
        <f>IFERROR(IF(OR(ALQ32="日",ALQ32="祝",ALQ32=0,ALV32=0),"　",MAX(IF(AND(ALV32&lt;=AMF14,ALX32&gt;AMG14),AMG14-AMF14,IF(ALX32&lt;=AMG14,0,IF(AND(ALV32&gt;AMF14,ALX32&gt;AMG14),AMG14-ALV32,0))),0)),0)</f>
        <v>　</v>
      </c>
      <c r="AMG32" s="857"/>
      <c r="AMH32" s="858"/>
      <c r="AMI32" s="856" t="str">
        <f>IFERROR(IF(OR(ALQ32="日",ALQ32="祝",ALQ32=0,ALV32=0),"　",MAX(IF(ALV32&gt;AMI14,ALX32-ALV32,IF(ALV32&lt;=AMI14,ALX32-AMI14,0)),0)),0)</f>
        <v>　</v>
      </c>
      <c r="AMJ32" s="857"/>
      <c r="AMK32" s="858"/>
      <c r="AML32" s="962" t="str">
        <f>IFERROR(IF(OR(ALQ32="日",ALQ32="祝",ALQ32=0,ALR32=""),"　",MAX(IF(AND(ALR32&lt;=AML14,ALT32&gt;AMM14),AMM14-AML14,IF(AND(ALR32&gt;AML14,ALT32&lt;=AMM14),ALT32-ALR32,IF(AND(ALR32&lt;=AML14,ALT32&lt;=AMM14),ALT32-AML14,IF(AND(ALR32&gt;AML14,ALT32&gt;AMM14),AMM14-ALR32,0)))),0)),0)</f>
        <v>　</v>
      </c>
      <c r="AMM32" s="963"/>
      <c r="AMN32" s="964"/>
      <c r="AMO32" s="962" t="str">
        <f>IFERROR(IF(OR(ALQ32="日",ALQ32="祝",ALQ32=0,ALV32=0),"　",MAX(IF(AND(ALV32&gt;AMR14,ALX32&gt;AMP14),0,IF(AND(ALV32&lt;=AMR14,ALV32&gt;AMO14,ALX32&gt;AMP14),AMR14-ALV32,IF(AND(ALV32&lt;=AMR14,ALV32&lt;=AMO14,ALX32&gt;AMP14),AMR14-AMO14,IF(AND(ALV32&gt;AMO14,ALX32&lt;=AMP14),ALX32-ALV32,IF(AND(ALV32&lt;=AMO14,ALX32&lt;=AMP14),ALX32-AMO14,0))))),0)),0)</f>
        <v>　</v>
      </c>
      <c r="AMP32" s="963"/>
      <c r="AMQ32" s="964"/>
      <c r="AMR32" s="962" t="str">
        <f>IFERROR(IF(OR(ALQ32="日",ALQ32="祝",ALQ32=0,ALV32=0),"　",MAX(IF(AND(ALV32&lt;=AMR14,ALX32&gt;AMS14),AMS14-AMR14,IF(ALX32&lt;=AMS14,0,IF(AND(ALV32&gt;AMR14,ALX32&gt;AMS14),AMS14-ALV32,0))),0)),0)</f>
        <v>　</v>
      </c>
      <c r="AMS32" s="963"/>
      <c r="AMT32" s="964"/>
      <c r="AMU32" s="962" t="str">
        <f t="shared" si="17"/>
        <v>　</v>
      </c>
      <c r="AMV32" s="963"/>
      <c r="AMW32" s="964"/>
      <c r="AMX32" s="859" t="str">
        <f>IF(ANA32="×",TIME(0,0,0),IF(ANK4="非常勤",ALZ32,AML32))</f>
        <v>　</v>
      </c>
      <c r="AMY32" s="860"/>
      <c r="AMZ32" s="861"/>
      <c r="ANA32" s="352"/>
      <c r="ANB32" s="859" t="str">
        <f>IF(ANE32="×",TIME(0,0,0),IF(ANK4="非常勤",AMC32,AMO32))</f>
        <v>　</v>
      </c>
      <c r="ANC32" s="860"/>
      <c r="AND32" s="861"/>
      <c r="ANE32" s="352"/>
      <c r="ANF32" s="859" t="str">
        <f>IF(ANI32="×",TIME(0,0,0),IF(ANK4="非常勤",AMF32,AMR32))</f>
        <v>　</v>
      </c>
      <c r="ANG32" s="860"/>
      <c r="ANH32" s="861"/>
      <c r="ANI32" s="352"/>
      <c r="ANJ32" s="859" t="str">
        <f>IF(ANM32="×",TIME(0,0,0),IF(ANK4="非常勤",AMI32,AMU32))</f>
        <v>　</v>
      </c>
      <c r="ANK32" s="860"/>
      <c r="ANL32" s="861"/>
      <c r="ANM32" s="352"/>
      <c r="ANN32" s="956"/>
      <c r="ANO32" s="956"/>
      <c r="ANP32" s="862"/>
      <c r="ANQ32" s="864"/>
      <c r="ANR32" s="863"/>
      <c r="ANS32" s="865"/>
      <c r="ANT32" s="866"/>
      <c r="ANU32" s="866"/>
      <c r="ANV32" s="867"/>
      <c r="ANW32" s="377">
        <f>'[3]別表_個別勤務状況（1～20）'!$A$32</f>
        <v>18</v>
      </c>
      <c r="ANX32" s="378" t="str">
        <f>'[3]別表_個別勤務状況（1～20）'!$B$32</f>
        <v>木</v>
      </c>
      <c r="ANY32" s="854"/>
      <c r="ANZ32" s="855"/>
      <c r="AOA32" s="854"/>
      <c r="AOB32" s="855"/>
      <c r="AOC32" s="854"/>
      <c r="AOD32" s="855"/>
      <c r="AOE32" s="854"/>
      <c r="AOF32" s="855"/>
      <c r="AOG32" s="856" t="str">
        <f>IFERROR(IF(OR(ANX32="日",ANX32="祝",ANX32=0,ANY32=""),"　",MAX(IF(AND(ANY32&lt;=AOG14,AOA32&gt;AOH14),AOH14-AOG14,IF(AND(ANY32&gt;AOG14,AOA32&lt;=AOH14),AOA32-ANY32,IF(AND(ANY32&lt;=AOG14,AOA32&lt;=AOH14),AOA32-AOG14,IF(AND(ANY32&gt;AOG14,AOA32&gt;AOH14),AOH14-ANY32,0)))),0)),0)</f>
        <v>　</v>
      </c>
      <c r="AOH32" s="857"/>
      <c r="AOI32" s="858"/>
      <c r="AOJ32" s="856" t="str">
        <f>IFERROR(IF(OR(ANX32="日",ANX32="祝",ANX32=0,AOC32=""),"　",MAX(IF(AND(AOC32&gt;AOM14,AOE32&gt;AOK14),0,IF(AND(AOC32&lt;=AOM14,AOC32&gt;AOJ14,AOE32&gt;AOK14),AOM14-AOC32,IF(AND(AOC32&lt;=AOM14,AOC32&lt;=AOJ14,AOE32&gt;AOK14),AOM14-AOJ14,IF(AND(AOC32&gt;AOJ14,AOE32&lt;=AOK14),AOE32-AOC32,IF(AND(AOC32&lt;=AOJ14,AOE32&lt;=AOK14),AOE32-AOJ14,0))))),0)),0)</f>
        <v>　</v>
      </c>
      <c r="AOK32" s="857"/>
      <c r="AOL32" s="858"/>
      <c r="AOM32" s="856" t="str">
        <f>IFERROR(IF(OR(ANX32="日",ANX32="祝",ANX32=0,AOC32=0),"　",MAX(IF(AND(AOC32&lt;=AOM14,AOE32&gt;AON14),AON14-AOM14,IF(AOE32&lt;=AON14,0,IF(AND(AOC32&gt;AOM14,AOE32&gt;AON14),AON14-AOC32,0))),0)),0)</f>
        <v>　</v>
      </c>
      <c r="AON32" s="857"/>
      <c r="AOO32" s="858"/>
      <c r="AOP32" s="856" t="str">
        <f>IFERROR(IF(OR(ANX32="日",ANX32="祝",ANX32=0,AOC32=0),"　",MAX(IF(AOC32&gt;AOP14,AOE32-AOC32,IF(AOC32&lt;=AOP14,AOE32-AOP14,0)),0)),0)</f>
        <v>　</v>
      </c>
      <c r="AOQ32" s="857"/>
      <c r="AOR32" s="858"/>
      <c r="AOS32" s="962" t="str">
        <f>IFERROR(IF(OR(ANX32="日",ANX32="祝",ANX32=0,ANY32=""),"　",MAX(IF(AND(ANY32&lt;=AOS14,AOA32&gt;AOT14),AOT14-AOS14,IF(AND(ANY32&gt;AOS14,AOA32&lt;=AOT14),AOA32-ANY32,IF(AND(ANY32&lt;=AOS14,AOA32&lt;=AOT14),AOA32-AOS14,IF(AND(ANY32&gt;AOS14,AOA32&gt;AOT14),AOT14-ANY32,0)))),0)),0)</f>
        <v>　</v>
      </c>
      <c r="AOT32" s="963"/>
      <c r="AOU32" s="964"/>
      <c r="AOV32" s="962" t="str">
        <f>IFERROR(IF(OR(ANX32="日",ANX32="祝",ANX32=0,AOC32=0),"　",MAX(IF(AND(AOC32&gt;AOY14,AOE32&gt;AOW14),0,IF(AND(AOC32&lt;=AOY14,AOC32&gt;AOV14,AOE32&gt;AOW14),AOY14-AOC32,IF(AND(AOC32&lt;=AOY14,AOC32&lt;=AOV14,AOE32&gt;AOW14),AOY14-AOV14,IF(AND(AOC32&gt;AOV14,AOE32&lt;=AOW14),AOE32-AOC32,IF(AND(AOC32&lt;=AOV14,AOE32&lt;=AOW14),AOE32-AOV14,0))))),0)),0)</f>
        <v>　</v>
      </c>
      <c r="AOW32" s="963"/>
      <c r="AOX32" s="964"/>
      <c r="AOY32" s="962" t="str">
        <f>IFERROR(IF(OR(ANX32="日",ANX32="祝",ANX32=0,AOC32=0),"　",MAX(IF(AND(AOC32&lt;=AOY14,AOE32&gt;AOZ14),AOZ14-AOY14,IF(AOE32&lt;=AOZ14,0,IF(AND(AOC32&gt;AOY14,AOE32&gt;AOZ14),AOZ14-AOC32,0))),0)),0)</f>
        <v>　</v>
      </c>
      <c r="AOZ32" s="963"/>
      <c r="APA32" s="964"/>
      <c r="APB32" s="962" t="str">
        <f t="shared" si="18"/>
        <v>　</v>
      </c>
      <c r="APC32" s="963"/>
      <c r="APD32" s="964"/>
      <c r="APE32" s="859" t="str">
        <f>IF(APH32="×",TIME(0,0,0),IF(APR4="非常勤",AOG32,AOS32))</f>
        <v>　</v>
      </c>
      <c r="APF32" s="860"/>
      <c r="APG32" s="861"/>
      <c r="APH32" s="352"/>
      <c r="API32" s="859" t="str">
        <f>IF(APL32="×",TIME(0,0,0),IF(APR4="非常勤",AOJ32,AOV32))</f>
        <v>　</v>
      </c>
      <c r="APJ32" s="860"/>
      <c r="APK32" s="861"/>
      <c r="APL32" s="352"/>
      <c r="APM32" s="859" t="str">
        <f>IF(APP32="×",TIME(0,0,0),IF(APR4="非常勤",AOM32,AOY32))</f>
        <v>　</v>
      </c>
      <c r="APN32" s="860"/>
      <c r="APO32" s="861"/>
      <c r="APP32" s="352"/>
      <c r="APQ32" s="859" t="str">
        <f>IF(APT32="×",TIME(0,0,0),IF(APR4="非常勤",AOP32,APB32))</f>
        <v>　</v>
      </c>
      <c r="APR32" s="860"/>
      <c r="APS32" s="861"/>
      <c r="APT32" s="352"/>
      <c r="APU32" s="956"/>
      <c r="APV32" s="956"/>
      <c r="APW32" s="862"/>
      <c r="APX32" s="864"/>
      <c r="APY32" s="863"/>
      <c r="APZ32" s="865"/>
      <c r="AQA32" s="866"/>
      <c r="AQB32" s="866"/>
      <c r="AQC32" s="867"/>
      <c r="AQD32" s="377">
        <f>'[3]別表_個別勤務状況（1～20）'!$A$32</f>
        <v>18</v>
      </c>
      <c r="AQE32" s="378" t="str">
        <f>'[3]別表_個別勤務状況（1～20）'!$B$32</f>
        <v>木</v>
      </c>
      <c r="AQF32" s="854"/>
      <c r="AQG32" s="855"/>
      <c r="AQH32" s="854"/>
      <c r="AQI32" s="855"/>
      <c r="AQJ32" s="854"/>
      <c r="AQK32" s="855"/>
      <c r="AQL32" s="854"/>
      <c r="AQM32" s="855"/>
      <c r="AQN32" s="856" t="str">
        <f>IFERROR(IF(OR(AQE32="日",AQE32="祝",AQE32=0,AQF32=""),"　",MAX(IF(AND(AQF32&lt;=AQN14,AQH32&gt;AQO14),AQO14-AQN14,IF(AND(AQF32&gt;AQN14,AQH32&lt;=AQO14),AQH32-AQF32,IF(AND(AQF32&lt;=AQN14,AQH32&lt;=AQO14),AQH32-AQN14,IF(AND(AQF32&gt;AQN14,AQH32&gt;AQO14),AQO14-AQF32,0)))),0)),0)</f>
        <v>　</v>
      </c>
      <c r="AQO32" s="857"/>
      <c r="AQP32" s="858"/>
      <c r="AQQ32" s="856" t="str">
        <f>IFERROR(IF(OR(AQE32="日",AQE32="祝",AQE32=0,AQJ32=""),"　",MAX(IF(AND(AQJ32&gt;AQT14,AQL32&gt;AQR14),0,IF(AND(AQJ32&lt;=AQT14,AQJ32&gt;AQQ14,AQL32&gt;AQR14),AQT14-AQJ32,IF(AND(AQJ32&lt;=AQT14,AQJ32&lt;=AQQ14,AQL32&gt;AQR14),AQT14-AQQ14,IF(AND(AQJ32&gt;AQQ14,AQL32&lt;=AQR14),AQL32-AQJ32,IF(AND(AQJ32&lt;=AQQ14,AQL32&lt;=AQR14),AQL32-AQQ14,0))))),0)),0)</f>
        <v>　</v>
      </c>
      <c r="AQR32" s="857"/>
      <c r="AQS32" s="858"/>
      <c r="AQT32" s="856" t="str">
        <f>IFERROR(IF(OR(AQE32="日",AQE32="祝",AQE32=0,AQJ32=0),"　",MAX(IF(AND(AQJ32&lt;=AQT14,AQL32&gt;AQU14),AQU14-AQT14,IF(AQL32&lt;=AQU14,0,IF(AND(AQJ32&gt;AQT14,AQL32&gt;AQU14),AQU14-AQJ32,0))),0)),0)</f>
        <v>　</v>
      </c>
      <c r="AQU32" s="857"/>
      <c r="AQV32" s="858"/>
      <c r="AQW32" s="856" t="str">
        <f>IFERROR(IF(OR(AQE32="日",AQE32="祝",AQE32=0,AQJ32=0),"　",MAX(IF(AQJ32&gt;AQW14,AQL32-AQJ32,IF(AQJ32&lt;=AQW14,AQL32-AQW14,0)),0)),0)</f>
        <v>　</v>
      </c>
      <c r="AQX32" s="857"/>
      <c r="AQY32" s="858"/>
      <c r="AQZ32" s="962" t="str">
        <f>IFERROR(IF(OR(AQE32="日",AQE32="祝",AQE32=0,AQF32=""),"　",MAX(IF(AND(AQF32&lt;=AQZ14,AQH32&gt;ARA14),ARA14-AQZ14,IF(AND(AQF32&gt;AQZ14,AQH32&lt;=ARA14),AQH32-AQF32,IF(AND(AQF32&lt;=AQZ14,AQH32&lt;=ARA14),AQH32-AQZ14,IF(AND(AQF32&gt;AQZ14,AQH32&gt;ARA14),ARA14-AQF32,0)))),0)),0)</f>
        <v>　</v>
      </c>
      <c r="ARA32" s="963"/>
      <c r="ARB32" s="964"/>
      <c r="ARC32" s="962" t="str">
        <f>IFERROR(IF(OR(AQE32="日",AQE32="祝",AQE32=0,AQJ32=0),"　",MAX(IF(AND(AQJ32&gt;ARF14,AQL32&gt;ARD14),0,IF(AND(AQJ32&lt;=ARF14,AQJ32&gt;ARC14,AQL32&gt;ARD14),ARF14-AQJ32,IF(AND(AQJ32&lt;=ARF14,AQJ32&lt;=ARC14,AQL32&gt;ARD14),ARF14-ARC14,IF(AND(AQJ32&gt;ARC14,AQL32&lt;=ARD14),AQL32-AQJ32,IF(AND(AQJ32&lt;=ARC14,AQL32&lt;=ARD14),AQL32-ARC14,0))))),0)),0)</f>
        <v>　</v>
      </c>
      <c r="ARD32" s="963"/>
      <c r="ARE32" s="964"/>
      <c r="ARF32" s="962" t="str">
        <f>IFERROR(IF(OR(AQE32="日",AQE32="祝",AQE32=0,AQJ32=0),"　",MAX(IF(AND(AQJ32&lt;=ARF14,AQL32&gt;ARG14),ARG14-ARF14,IF(AQL32&lt;=ARG14,0,IF(AND(AQJ32&gt;ARF14,AQL32&gt;ARG14),ARG14-AQJ32,0))),0)),0)</f>
        <v>　</v>
      </c>
      <c r="ARG32" s="963"/>
      <c r="ARH32" s="964"/>
      <c r="ARI32" s="962" t="str">
        <f t="shared" si="19"/>
        <v>　</v>
      </c>
      <c r="ARJ32" s="963"/>
      <c r="ARK32" s="964"/>
      <c r="ARL32" s="859" t="str">
        <f>IF(ARO32="×",TIME(0,0,0),IF(ARY4="非常勤",AQN32,AQZ32))</f>
        <v>　</v>
      </c>
      <c r="ARM32" s="860"/>
      <c r="ARN32" s="861"/>
      <c r="ARO32" s="352"/>
      <c r="ARP32" s="859" t="str">
        <f>IF(ARS32="×",TIME(0,0,0),IF(ARY4="非常勤",AQQ32,ARC32))</f>
        <v>　</v>
      </c>
      <c r="ARQ32" s="860"/>
      <c r="ARR32" s="861"/>
      <c r="ARS32" s="352"/>
      <c r="ART32" s="859" t="str">
        <f>IF(ARW32="×",TIME(0,0,0),IF(ARY4="非常勤",AQT32,ARF32))</f>
        <v>　</v>
      </c>
      <c r="ARU32" s="860"/>
      <c r="ARV32" s="861"/>
      <c r="ARW32" s="352"/>
      <c r="ARX32" s="859" t="str">
        <f>IF(ASA32="×",TIME(0,0,0),IF(ARY4="非常勤",AQW32,ARI32))</f>
        <v>　</v>
      </c>
      <c r="ARY32" s="860"/>
      <c r="ARZ32" s="861"/>
      <c r="ASA32" s="352"/>
      <c r="ASB32" s="956"/>
      <c r="ASC32" s="956"/>
      <c r="ASD32" s="862"/>
      <c r="ASE32" s="864"/>
      <c r="ASF32" s="863"/>
      <c r="ASG32" s="865"/>
      <c r="ASH32" s="866"/>
      <c r="ASI32" s="866"/>
      <c r="ASJ32" s="867"/>
    </row>
    <row r="33" spans="1:1180" ht="15" customHeight="1">
      <c r="A33" s="377">
        <f>'別表_個別勤務状況（1～20）'!$A$33</f>
        <v>19</v>
      </c>
      <c r="B33" s="378" t="str">
        <f>'別表_個別勤務状況（1～20）'!$B$33</f>
        <v>日</v>
      </c>
      <c r="C33" s="797"/>
      <c r="D33" s="797"/>
      <c r="E33" s="797"/>
      <c r="F33" s="797"/>
      <c r="G33" s="797"/>
      <c r="H33" s="797"/>
      <c r="I33" s="797"/>
      <c r="J33" s="797"/>
      <c r="K33" s="856" t="str">
        <f>IFERROR(IF(OR(B33="日",B33="祝",B33=0,C33=""),"　",MAX(IF(AND(C33&lt;=K14,E33&gt;L14),L14-K14,IF(AND(C33&gt;K14,E33&lt;=L14),E33-C33,IF(AND(C33&lt;=K14,E33&lt;=L14),E33-K14,IF(AND(C33&gt;K14,E33&gt;L14),L14-C33,0)))),0)),0)</f>
        <v>　</v>
      </c>
      <c r="L33" s="857"/>
      <c r="M33" s="858"/>
      <c r="N33" s="856" t="str">
        <f>IFERROR(IF(OR(B33="日",B33="祝",B33=0,G33=""),"　",MAX(IF(AND(G33&gt;Q14,I33&gt;O14),0,IF(AND(G33&lt;=Q14,G33&gt;N14,I33&gt;O14),Q14-G33,IF(AND(G33&lt;=Q14,G33&lt;=N14,I33&gt;O14),Q14-N14,IF(AND(G33&gt;N14,I33&lt;=O14),I33-G33,IF(AND(G33&lt;=N14,I33&lt;=O14),I33-N14,0))))),0)),0)</f>
        <v>　</v>
      </c>
      <c r="O33" s="857"/>
      <c r="P33" s="858"/>
      <c r="Q33" s="856" t="str">
        <f>IFERROR(IF(OR(B33="日",B33="祝",B33=0,G33=0),"　",MAX(IF(AND(G33&lt;=Q14,I33&gt;R14),R14-Q14,IF(I33&lt;=R14,0,IF(AND(G33&gt;Q14,I33&gt;R14),R14-G33,0))),0)),0)</f>
        <v>　</v>
      </c>
      <c r="R33" s="857"/>
      <c r="S33" s="858"/>
      <c r="T33" s="856" t="str">
        <f>IFERROR(IF(OR(B33="日",B33="祝",B33=0,G33=0),"　",MAX(IF(G33&gt;T14,I33-G33,IF(G33&lt;=T14,I33-T14,0)),0)),0)</f>
        <v>　</v>
      </c>
      <c r="U33" s="857"/>
      <c r="V33" s="858"/>
      <c r="W33" s="972" t="str">
        <f>IFERROR(IF(OR(B33="日",B33="祝",B33=0,C33=""),"　",MAX(IF(AND(C33&lt;=W14,E33&gt;X14),X14-W14,IF(AND(C33&gt;W14,E33&lt;=X14),E33-C33,IF(AND(C33&lt;=W14,E33&lt;=X14),E33-W14,IF(AND(C33&gt;W14,E33&gt;X14),X14-C33,0)))),0)),0)</f>
        <v>　</v>
      </c>
      <c r="X33" s="973"/>
      <c r="Y33" s="973"/>
      <c r="Z33" s="972" t="str">
        <f>IFERROR(IF(OR(B33="日",B33="祝",B33=0,G33=0),"　",MAX(IF(AND(G33&gt;AC14,I33&gt;AA14),0,IF(AND(G33&lt;=AC14,G33&gt;Z14,I33&gt;AA14),AC14-G33,IF(AND(G33&lt;=AC14,G33&lt;=Z14,I33&gt;AA14),AC14-Z14,IF(AND(G33&gt;Z14,I33&lt;=AA14),I33-G33,IF(AND(G33&lt;=Z14,I33&lt;=AA14),I33-Z14,0))))),0)),0)</f>
        <v>　</v>
      </c>
      <c r="AA33" s="972"/>
      <c r="AB33" s="972"/>
      <c r="AC33" s="972" t="str">
        <f>IFERROR(IF(OR(B33="日",B33="祝",B33=0,G33=0),"　",MAX(IF(AND(G33&lt;=AC14,I33&gt;AD14),AD14-AC14,IF(I33&lt;=AD14,0,IF(AND(G33&gt;AC14,I33&gt;AD14),AD14-G33,0))),0)),0)</f>
        <v>　</v>
      </c>
      <c r="AD33" s="973"/>
      <c r="AE33" s="973"/>
      <c r="AF33" s="972" t="str">
        <f t="shared" si="0"/>
        <v>　</v>
      </c>
      <c r="AG33" s="973"/>
      <c r="AH33" s="973"/>
      <c r="AI33" s="954" t="str">
        <f>IF(AL33="×",TIME(0,0,0),IF(AV4="非常勤",K33,W33))</f>
        <v>　</v>
      </c>
      <c r="AJ33" s="885"/>
      <c r="AK33" s="885"/>
      <c r="AL33" s="352"/>
      <c r="AM33" s="954" t="str">
        <f>IF(AP33="×",TIME(0,0,0),IF(AV4="非常勤",N33,Z33))</f>
        <v>　</v>
      </c>
      <c r="AN33" s="885"/>
      <c r="AO33" s="885"/>
      <c r="AP33" s="352"/>
      <c r="AQ33" s="954" t="str">
        <f>IF(AT33="×",TIME(0,0,0),IF(AV4="非常勤",Q33,AC33))</f>
        <v>　</v>
      </c>
      <c r="AR33" s="885"/>
      <c r="AS33" s="885"/>
      <c r="AT33" s="352"/>
      <c r="AU33" s="954" t="str">
        <f>IF(AX33="×",TIME(0,0,0),IF(AV4="非常勤",T33,AF33))</f>
        <v>　</v>
      </c>
      <c r="AV33" s="885"/>
      <c r="AW33" s="955"/>
      <c r="AX33" s="352"/>
      <c r="AY33" s="956"/>
      <c r="AZ33" s="956"/>
      <c r="BA33" s="862"/>
      <c r="BB33" s="864"/>
      <c r="BC33" s="863"/>
      <c r="BD33" s="865"/>
      <c r="BE33" s="866"/>
      <c r="BF33" s="866"/>
      <c r="BG33" s="867"/>
      <c r="BH33" s="377">
        <f>'別表_個別勤務状況（1～20）'!$A$33</f>
        <v>19</v>
      </c>
      <c r="BI33" s="378" t="str">
        <f>'別表_個別勤務状況（1～20）'!$B$33</f>
        <v>日</v>
      </c>
      <c r="BJ33" s="797"/>
      <c r="BK33" s="797"/>
      <c r="BL33" s="797"/>
      <c r="BM33" s="797"/>
      <c r="BN33" s="797"/>
      <c r="BO33" s="797"/>
      <c r="BP33" s="797"/>
      <c r="BQ33" s="797"/>
      <c r="BR33" s="856" t="str">
        <f>IFERROR(IF(OR(BI33="日",BI33="祝",BI33=0,BJ33=""),"　",MAX(IF(AND(BJ33&lt;=BR14,BL33&gt;BS14),BS14-BR14,IF(AND(BJ33&gt;BR14,BL33&lt;=BS14),BL33-BJ33,IF(AND(BJ33&lt;=BR14,BL33&lt;=BS14),BL33-BR14,IF(AND(BJ33&gt;BR14,BL33&gt;BS14),BS14-BJ33,0)))),0)),0)</f>
        <v>　</v>
      </c>
      <c r="BS33" s="857"/>
      <c r="BT33" s="858"/>
      <c r="BU33" s="856" t="str">
        <f>IFERROR(IF(OR(BI33="日",BI33="祝",BI33=0,BN33=""),"　",MAX(IF(AND(BN33&gt;BX14,BP33&gt;BV14),0,IF(AND(BN33&lt;=BX14,BN33&gt;BU14,BP33&gt;BV14),BX14-BN33,IF(AND(BN33&lt;=BX14,BN33&lt;=BU14,BP33&gt;BV14),BX14-BU14,IF(AND(BN33&gt;BU14,BP33&lt;=BV14),BP33-BN33,IF(AND(BN33&lt;=BU14,BP33&lt;=BV14),BP33-BU14,0))))),0)),0)</f>
        <v>　</v>
      </c>
      <c r="BV33" s="857"/>
      <c r="BW33" s="858"/>
      <c r="BX33" s="856" t="str">
        <f>IFERROR(IF(OR(BI33="日",BI33="祝",BI33=0,BN33=0),"　",MAX(IF(AND(BN33&lt;=BX14,BP33&gt;BY14),BY14-BX14,IF(BP33&lt;=BY14,0,IF(AND(BN33&gt;BX14,BP33&gt;BY14),BY14-BN33,0))),0)),0)</f>
        <v>　</v>
      </c>
      <c r="BY33" s="857"/>
      <c r="BZ33" s="858"/>
      <c r="CA33" s="856" t="str">
        <f>IFERROR(IF(OR(BI33="日",BI33="祝",BI33=0,BN33=0),"　",MAX(IF(BN33&gt;CA14,BP33-BN33,IF(BN33&lt;=CA14,BP33-CA14,0)),0)),0)</f>
        <v>　</v>
      </c>
      <c r="CB33" s="857"/>
      <c r="CC33" s="858"/>
      <c r="CD33" s="972" t="str">
        <f>IFERROR(IF(OR(BI33="日",BI33="祝",BI33=0,BJ33=""),"　",MAX(IF(AND(BJ33&lt;=CD14,BL33&gt;CE14),CE14-CD14,IF(AND(BJ33&gt;CD14,BL33&lt;=CE14),BL33-BJ33,IF(AND(BJ33&lt;=CD14,BL33&lt;=CE14),BL33-CD14,IF(AND(BJ33&gt;CD14,BL33&gt;CE14),CE14-BJ33,0)))),0)),0)</f>
        <v>　</v>
      </c>
      <c r="CE33" s="973"/>
      <c r="CF33" s="973"/>
      <c r="CG33" s="972" t="str">
        <f>IFERROR(IF(OR(BI33="日",BI33="祝",BI33=0,BN33=0),"　",MAX(IF(AND(BN33&gt;CJ14,BP33&gt;CH14),0,IF(AND(BN33&lt;=CJ14,BN33&gt;CG14,BP33&gt;CH14),CJ14-BN33,IF(AND(BN33&lt;=CJ14,BN33&lt;=CG14,BP33&gt;CH14),CJ14-CG14,IF(AND(BN33&gt;CG14,BP33&lt;=CH14),BP33-BN33,IF(AND(BN33&lt;=CG14,BP33&lt;=CH14),BP33-CG14,0))))),0)),0)</f>
        <v>　</v>
      </c>
      <c r="CH33" s="972"/>
      <c r="CI33" s="972"/>
      <c r="CJ33" s="972" t="str">
        <f>IFERROR(IF(OR(BI33="日",BI33="祝",BI33=0,BN33=0),"　",MAX(IF(AND(BN33&lt;=CJ14,BP33&gt;CK14),CK14-CJ14,IF(BP33&lt;=CK14,0,IF(AND(BN33&gt;CJ14,BP33&gt;CK14),CK14-BN33,0))),0)),0)</f>
        <v>　</v>
      </c>
      <c r="CK33" s="973"/>
      <c r="CL33" s="973"/>
      <c r="CM33" s="972" t="str">
        <f t="shared" si="1"/>
        <v>　</v>
      </c>
      <c r="CN33" s="973"/>
      <c r="CO33" s="973"/>
      <c r="CP33" s="954" t="str">
        <f>IF(CS33="×",TIME(0,0,0),IF(DC4="非常勤",BR33,CD33))</f>
        <v>　</v>
      </c>
      <c r="CQ33" s="885"/>
      <c r="CR33" s="885"/>
      <c r="CS33" s="352"/>
      <c r="CT33" s="954" t="str">
        <f>IF(CW33="×",TIME(0,0,0),IF(DC4="非常勤",BU33,CG33))</f>
        <v>　</v>
      </c>
      <c r="CU33" s="885"/>
      <c r="CV33" s="885"/>
      <c r="CW33" s="352"/>
      <c r="CX33" s="954" t="str">
        <f>IF(DA33="×",TIME(0,0,0),IF(DC4="非常勤",BX33,CJ33))</f>
        <v>　</v>
      </c>
      <c r="CY33" s="885"/>
      <c r="CZ33" s="885"/>
      <c r="DA33" s="352"/>
      <c r="DB33" s="954" t="str">
        <f>IF(DE33="×",TIME(0,0,0),IF(DC4="非常勤",CA33,CM33))</f>
        <v>　</v>
      </c>
      <c r="DC33" s="885"/>
      <c r="DD33" s="955"/>
      <c r="DE33" s="352"/>
      <c r="DF33" s="956"/>
      <c r="DG33" s="956"/>
      <c r="DH33" s="862"/>
      <c r="DI33" s="864"/>
      <c r="DJ33" s="863"/>
      <c r="DK33" s="865"/>
      <c r="DL33" s="866"/>
      <c r="DM33" s="866"/>
      <c r="DN33" s="867"/>
      <c r="DO33" s="377">
        <f>'別表_個別勤務状況（1～20）'!$A$33</f>
        <v>19</v>
      </c>
      <c r="DP33" s="378" t="str">
        <f>'別表_個別勤務状況（1～20）'!$B$33</f>
        <v>日</v>
      </c>
      <c r="DQ33" s="797"/>
      <c r="DR33" s="797"/>
      <c r="DS33" s="797"/>
      <c r="DT33" s="797"/>
      <c r="DU33" s="797"/>
      <c r="DV33" s="797"/>
      <c r="DW33" s="797"/>
      <c r="DX33" s="797"/>
      <c r="DY33" s="856" t="str">
        <f>IFERROR(IF(OR(DP33="日",DP33="祝",DP33=0,DQ33=""),"　",MAX(IF(AND(DQ33&lt;=DY14,DS33&gt;DZ14),DZ14-DY14,IF(AND(DQ33&gt;DY14,DS33&lt;=DZ14),DS33-DQ33,IF(AND(DQ33&lt;=DY14,DS33&lt;=DZ14),DS33-DY14,IF(AND(DQ33&gt;DY14,DS33&gt;DZ14),DZ14-DQ33,0)))),0)),0)</f>
        <v>　</v>
      </c>
      <c r="DZ33" s="857"/>
      <c r="EA33" s="858"/>
      <c r="EB33" s="856" t="str">
        <f>IFERROR(IF(OR(DP33="日",DP33="祝",DP33=0,DU33=""),"　",MAX(IF(AND(DU33&gt;EE14,DW33&gt;EC14),0,IF(AND(DU33&lt;=EE14,DU33&gt;EB14,DW33&gt;EC14),EE14-DU33,IF(AND(DU33&lt;=EE14,DU33&lt;=EB14,DW33&gt;EC14),EE14-EB14,IF(AND(DU33&gt;EB14,DW33&lt;=EC14),DW33-DU33,IF(AND(DU33&lt;=EB14,DW33&lt;=EC14),DW33-EB14,0))))),0)),0)</f>
        <v>　</v>
      </c>
      <c r="EC33" s="857"/>
      <c r="ED33" s="858"/>
      <c r="EE33" s="856" t="str">
        <f>IFERROR(IF(OR(DP33="日",DP33="祝",DP33=0,DU33=0),"　",MAX(IF(AND(DU33&lt;=EE14,DW33&gt;EF14),EF14-EE14,IF(DW33&lt;=EF14,0,IF(AND(DU33&gt;EE14,DW33&gt;EF14),EF14-DU33,0))),0)),0)</f>
        <v>　</v>
      </c>
      <c r="EF33" s="857"/>
      <c r="EG33" s="858"/>
      <c r="EH33" s="856" t="str">
        <f>IFERROR(IF(OR(DP33="日",DP33="祝",DP33=0,DU33=0),"　",MAX(IF(DU33&gt;EH14,DW33-DU33,IF(DU33&lt;=EH14,DW33-EH14,0)),0)),0)</f>
        <v>　</v>
      </c>
      <c r="EI33" s="857"/>
      <c r="EJ33" s="858"/>
      <c r="EK33" s="972" t="str">
        <f>IFERROR(IF(OR(DP33="日",DP33="祝",DP33=0,DQ33=""),"　",MAX(IF(AND(DQ33&lt;=EK14,DS33&gt;EL14),EL14-EK14,IF(AND(DQ33&gt;EK14,DS33&lt;=EL14),DS33-DQ33,IF(AND(DQ33&lt;=EK14,DS33&lt;=EL14),DS33-EK14,IF(AND(DQ33&gt;EK14,DS33&gt;EL14),EL14-DQ33,0)))),0)),0)</f>
        <v>　</v>
      </c>
      <c r="EL33" s="973"/>
      <c r="EM33" s="973"/>
      <c r="EN33" s="972" t="str">
        <f>IFERROR(IF(OR(DP33="日",DP33="祝",DP33=0,DU33=0),"　",MAX(IF(AND(DU33&gt;EQ14,DW33&gt;EO14),0,IF(AND(DU33&lt;=EQ14,DU33&gt;EN14,DW33&gt;EO14),EQ14-DU33,IF(AND(DU33&lt;=EQ14,DU33&lt;=EN14,DW33&gt;EO14),EQ14-EN14,IF(AND(DU33&gt;EN14,DW33&lt;=EO14),DW33-DU33,IF(AND(DU33&lt;=EN14,DW33&lt;=EO14),DW33-EN14,0))))),0)),0)</f>
        <v>　</v>
      </c>
      <c r="EO33" s="972"/>
      <c r="EP33" s="972"/>
      <c r="EQ33" s="972" t="str">
        <f>IFERROR(IF(OR(DP33="日",DP33="祝",DP33=0,DU33=0),"　",MAX(IF(AND(DU33&lt;=EQ14,DW33&gt;ER14),ER14-EQ14,IF(DW33&lt;=ER14,0,IF(AND(DU33&gt;EQ14,DW33&gt;ER14),ER14-DU33,0))),0)),0)</f>
        <v>　</v>
      </c>
      <c r="ER33" s="973"/>
      <c r="ES33" s="973"/>
      <c r="ET33" s="972" t="str">
        <f t="shared" si="2"/>
        <v>　</v>
      </c>
      <c r="EU33" s="973"/>
      <c r="EV33" s="973"/>
      <c r="EW33" s="954" t="str">
        <f>IF(EZ33="×",TIME(0,0,0),IF(FJ4="非常勤",DY33,EK33))</f>
        <v>　</v>
      </c>
      <c r="EX33" s="885"/>
      <c r="EY33" s="885"/>
      <c r="EZ33" s="352"/>
      <c r="FA33" s="954" t="str">
        <f>IF(FD33="×",TIME(0,0,0),IF(FJ4="非常勤",EB33,EN33))</f>
        <v>　</v>
      </c>
      <c r="FB33" s="885"/>
      <c r="FC33" s="885"/>
      <c r="FD33" s="352"/>
      <c r="FE33" s="954" t="str">
        <f>IF(FH33="×",TIME(0,0,0),IF(FJ4="非常勤",EE33,EQ33))</f>
        <v>　</v>
      </c>
      <c r="FF33" s="885"/>
      <c r="FG33" s="885"/>
      <c r="FH33" s="352"/>
      <c r="FI33" s="954" t="str">
        <f>IF(FL33="×",TIME(0,0,0),IF(FJ4="非常勤",EH33,ET33))</f>
        <v>　</v>
      </c>
      <c r="FJ33" s="885"/>
      <c r="FK33" s="955"/>
      <c r="FL33" s="352"/>
      <c r="FM33" s="956"/>
      <c r="FN33" s="956"/>
      <c r="FO33" s="862"/>
      <c r="FP33" s="864"/>
      <c r="FQ33" s="863"/>
      <c r="FR33" s="865"/>
      <c r="FS33" s="866"/>
      <c r="FT33" s="866"/>
      <c r="FU33" s="867"/>
      <c r="FV33" s="377">
        <f>'別表_個別勤務状況（1～20）'!$A$33</f>
        <v>19</v>
      </c>
      <c r="FW33" s="378" t="str">
        <f>'別表_個別勤務状況（1～20）'!$B$33</f>
        <v>日</v>
      </c>
      <c r="FX33" s="797"/>
      <c r="FY33" s="797"/>
      <c r="FZ33" s="797"/>
      <c r="GA33" s="797"/>
      <c r="GB33" s="797"/>
      <c r="GC33" s="797"/>
      <c r="GD33" s="797"/>
      <c r="GE33" s="797"/>
      <c r="GF33" s="856" t="str">
        <f>IFERROR(IF(OR(FW33="日",FW33="祝",FW33=0,FX33=""),"　",MAX(IF(AND(FX33&lt;=GF14,FZ33&gt;GG14),GG14-GF14,IF(AND(FX33&gt;GF14,FZ33&lt;=GG14),FZ33-FX33,IF(AND(FX33&lt;=GF14,FZ33&lt;=GG14),FZ33-GF14,IF(AND(FX33&gt;GF14,FZ33&gt;GG14),GG14-FX33,0)))),0)),0)</f>
        <v>　</v>
      </c>
      <c r="GG33" s="857"/>
      <c r="GH33" s="858"/>
      <c r="GI33" s="856" t="str">
        <f>IFERROR(IF(OR(FW33="日",FW33="祝",FW33=0,GB33=""),"　",MAX(IF(AND(GB33&gt;GL14,GD33&gt;GJ14),0,IF(AND(GB33&lt;=GL14,GB33&gt;GI14,GD33&gt;GJ14),GL14-GB33,IF(AND(GB33&lt;=GL14,GB33&lt;=GI14,GD33&gt;GJ14),GL14-GI14,IF(AND(GB33&gt;GI14,GD33&lt;=GJ14),GD33-GB33,IF(AND(GB33&lt;=GI14,GD33&lt;=GJ14),GD33-GI14,0))))),0)),0)</f>
        <v>　</v>
      </c>
      <c r="GJ33" s="857"/>
      <c r="GK33" s="858"/>
      <c r="GL33" s="856" t="str">
        <f>IFERROR(IF(OR(FW33="日",FW33="祝",FW33=0,GB33=0),"　",MAX(IF(AND(GB33&lt;=GL14,GD33&gt;GM14),GM14-GL14,IF(GD33&lt;=GM14,0,IF(AND(GB33&gt;GL14,GD33&gt;GM14),GM14-GB33,0))),0)),0)</f>
        <v>　</v>
      </c>
      <c r="GM33" s="857"/>
      <c r="GN33" s="858"/>
      <c r="GO33" s="856" t="str">
        <f>IFERROR(IF(OR(FW33="日",FW33="祝",FW33=0,GB33=0),"　",MAX(IF(GB33&gt;GO14,GD33-GB33,IF(GB33&lt;=GO14,GD33-GO14,0)),0)),0)</f>
        <v>　</v>
      </c>
      <c r="GP33" s="857"/>
      <c r="GQ33" s="858"/>
      <c r="GR33" s="972" t="str">
        <f>IFERROR(IF(OR(FW33="日",FW33="祝",FW33=0,FX33=""),"　",MAX(IF(AND(FX33&lt;=GR14,FZ33&gt;GS14),GS14-GR14,IF(AND(FX33&gt;GR14,FZ33&lt;=GS14),FZ33-FX33,IF(AND(FX33&lt;=GR14,FZ33&lt;=GS14),FZ33-GR14,IF(AND(FX33&gt;GR14,FZ33&gt;GS14),GS14-FX33,0)))),0)),0)</f>
        <v>　</v>
      </c>
      <c r="GS33" s="973"/>
      <c r="GT33" s="973"/>
      <c r="GU33" s="972" t="str">
        <f>IFERROR(IF(OR(FW33="日",FW33="祝",FW33=0,GB33=0),"　",MAX(IF(AND(GB33&gt;GX14,GD33&gt;GV14),0,IF(AND(GB33&lt;=GX14,GB33&gt;GU14,GD33&gt;GV14),GX14-GB33,IF(AND(GB33&lt;=GX14,GB33&lt;=GU14,GD33&gt;GV14),GX14-GU14,IF(AND(GB33&gt;GU14,GD33&lt;=GV14),GD33-GB33,IF(AND(GB33&lt;=GU14,GD33&lt;=GV14),GD33-GU14,0))))),0)),0)</f>
        <v>　</v>
      </c>
      <c r="GV33" s="972"/>
      <c r="GW33" s="972"/>
      <c r="GX33" s="972" t="str">
        <f>IFERROR(IF(OR(FW33="日",FW33="祝",FW33=0,GB33=0),"　",MAX(IF(AND(GB33&lt;=GX14,GD33&gt;GY14),GY14-GX14,IF(GD33&lt;=GY14,0,IF(AND(GB33&gt;GX14,GD33&gt;GY14),GY14-GB33,0))),0)),0)</f>
        <v>　</v>
      </c>
      <c r="GY33" s="973"/>
      <c r="GZ33" s="973"/>
      <c r="HA33" s="972" t="str">
        <f t="shared" si="3"/>
        <v>　</v>
      </c>
      <c r="HB33" s="973"/>
      <c r="HC33" s="973"/>
      <c r="HD33" s="954" t="str">
        <f>IF(HG33="×",TIME(0,0,0),IF(HQ4="非常勤",GF33,GR33))</f>
        <v>　</v>
      </c>
      <c r="HE33" s="885"/>
      <c r="HF33" s="885"/>
      <c r="HG33" s="352"/>
      <c r="HH33" s="954" t="str">
        <f>IF(HK33="×",TIME(0,0,0),IF(HQ4="非常勤",GI33,GU33))</f>
        <v>　</v>
      </c>
      <c r="HI33" s="885"/>
      <c r="HJ33" s="885"/>
      <c r="HK33" s="352"/>
      <c r="HL33" s="954" t="str">
        <f>IF(HO33="×",TIME(0,0,0),IF(HQ4="非常勤",GL33,GX33))</f>
        <v>　</v>
      </c>
      <c r="HM33" s="885"/>
      <c r="HN33" s="885"/>
      <c r="HO33" s="352"/>
      <c r="HP33" s="954" t="str">
        <f>IF(HS33="×",TIME(0,0,0),IF(HQ4="非常勤",GO33,HA33))</f>
        <v>　</v>
      </c>
      <c r="HQ33" s="885"/>
      <c r="HR33" s="955"/>
      <c r="HS33" s="352"/>
      <c r="HT33" s="956"/>
      <c r="HU33" s="956"/>
      <c r="HV33" s="862"/>
      <c r="HW33" s="864"/>
      <c r="HX33" s="863"/>
      <c r="HY33" s="865"/>
      <c r="HZ33" s="866"/>
      <c r="IA33" s="866"/>
      <c r="IB33" s="867"/>
      <c r="IC33" s="377">
        <f>'別表_個別勤務状況（1～20）'!$A$33</f>
        <v>19</v>
      </c>
      <c r="ID33" s="378" t="str">
        <f>'別表_個別勤務状況（1～20）'!$B$33</f>
        <v>日</v>
      </c>
      <c r="IE33" s="797"/>
      <c r="IF33" s="797"/>
      <c r="IG33" s="797"/>
      <c r="IH33" s="797"/>
      <c r="II33" s="797"/>
      <c r="IJ33" s="797"/>
      <c r="IK33" s="797"/>
      <c r="IL33" s="797"/>
      <c r="IM33" s="856" t="str">
        <f>IFERROR(IF(OR(ID33="日",ID33="祝",ID33=0,IE33=""),"　",MAX(IF(AND(IE33&lt;=IM14,IG33&gt;IN14),IN14-IM14,IF(AND(IE33&gt;IM14,IG33&lt;=IN14),IG33-IE33,IF(AND(IE33&lt;=IM14,IG33&lt;=IN14),IG33-IM14,IF(AND(IE33&gt;IM14,IG33&gt;IN14),IN14-IE33,0)))),0)),0)</f>
        <v>　</v>
      </c>
      <c r="IN33" s="857"/>
      <c r="IO33" s="858"/>
      <c r="IP33" s="856" t="str">
        <f>IFERROR(IF(OR(ID33="日",ID33="祝",ID33=0,II33=""),"　",MAX(IF(AND(II33&gt;IS14,IK33&gt;IQ14),0,IF(AND(II33&lt;=IS14,II33&gt;IP14,IK33&gt;IQ14),IS14-II33,IF(AND(II33&lt;=IS14,II33&lt;=IP14,IK33&gt;IQ14),IS14-IP14,IF(AND(II33&gt;IP14,IK33&lt;=IQ14),IK33-II33,IF(AND(II33&lt;=IP14,IK33&lt;=IQ14),IK33-IP14,0))))),0)),0)</f>
        <v>　</v>
      </c>
      <c r="IQ33" s="857"/>
      <c r="IR33" s="858"/>
      <c r="IS33" s="856" t="str">
        <f>IFERROR(IF(OR(ID33="日",ID33="祝",ID33=0,II33=0),"　",MAX(IF(AND(II33&lt;=IS14,IK33&gt;IT14),IT14-IS14,IF(IK33&lt;=IT14,0,IF(AND(II33&gt;IS14,IK33&gt;IT14),IT14-II33,0))),0)),0)</f>
        <v>　</v>
      </c>
      <c r="IT33" s="857"/>
      <c r="IU33" s="858"/>
      <c r="IV33" s="856" t="str">
        <f>IFERROR(IF(OR(ID33="日",ID33="祝",ID33=0,II33=0),"　",MAX(IF(II33&gt;IV14,IK33-II33,IF(II33&lt;=IV14,IK33-IV14,0)),0)),0)</f>
        <v>　</v>
      </c>
      <c r="IW33" s="857"/>
      <c r="IX33" s="858"/>
      <c r="IY33" s="972" t="str">
        <f>IFERROR(IF(OR(ID33="日",ID33="祝",ID33=0,IE33=""),"　",MAX(IF(AND(IE33&lt;=IY14,IG33&gt;IZ14),IZ14-IY14,IF(AND(IE33&gt;IY14,IG33&lt;=IZ14),IG33-IE33,IF(AND(IE33&lt;=IY14,IG33&lt;=IZ14),IG33-IY14,IF(AND(IE33&gt;IY14,IG33&gt;IZ14),IZ14-IE33,0)))),0)),0)</f>
        <v>　</v>
      </c>
      <c r="IZ33" s="973"/>
      <c r="JA33" s="973"/>
      <c r="JB33" s="972" t="str">
        <f>IFERROR(IF(OR(ID33="日",ID33="祝",ID33=0,II33=0),"　",MAX(IF(AND(II33&gt;JE14,IK33&gt;JC14),0,IF(AND(II33&lt;=JE14,II33&gt;JB14,IK33&gt;JC14),JE14-II33,IF(AND(II33&lt;=JE14,II33&lt;=JB14,IK33&gt;JC14),JE14-JB14,IF(AND(II33&gt;JB14,IK33&lt;=JC14),IK33-II33,IF(AND(II33&lt;=JB14,IK33&lt;=JC14),IK33-JB14,0))))),0)),0)</f>
        <v>　</v>
      </c>
      <c r="JC33" s="972"/>
      <c r="JD33" s="972"/>
      <c r="JE33" s="972" t="str">
        <f>IFERROR(IF(OR(ID33="日",ID33="祝",ID33=0,II33=0),"　",MAX(IF(AND(II33&lt;=JE14,IK33&gt;JF14),JF14-JE14,IF(IK33&lt;=JF14,0,IF(AND(II33&gt;JE14,IK33&gt;JF14),JF14-II33,0))),0)),0)</f>
        <v>　</v>
      </c>
      <c r="JF33" s="973"/>
      <c r="JG33" s="973"/>
      <c r="JH33" s="972" t="str">
        <f t="shared" si="4"/>
        <v>　</v>
      </c>
      <c r="JI33" s="973"/>
      <c r="JJ33" s="973"/>
      <c r="JK33" s="954" t="str">
        <f>IF(JN33="×",TIME(0,0,0),IF(JX4="非常勤",IM33,IY33))</f>
        <v>　</v>
      </c>
      <c r="JL33" s="885"/>
      <c r="JM33" s="885"/>
      <c r="JN33" s="352"/>
      <c r="JO33" s="954" t="str">
        <f>IF(JR33="×",TIME(0,0,0),IF(JX4="非常勤",IP33,JB33))</f>
        <v>　</v>
      </c>
      <c r="JP33" s="885"/>
      <c r="JQ33" s="885"/>
      <c r="JR33" s="352"/>
      <c r="JS33" s="954" t="str">
        <f>IF(JV33="×",TIME(0,0,0),IF(JX4="非常勤",IS33,JE33))</f>
        <v>　</v>
      </c>
      <c r="JT33" s="885"/>
      <c r="JU33" s="885"/>
      <c r="JV33" s="352"/>
      <c r="JW33" s="954" t="str">
        <f>IF(JZ33="×",TIME(0,0,0),IF(JX4="非常勤",IV33,JH33))</f>
        <v>　</v>
      </c>
      <c r="JX33" s="885"/>
      <c r="JY33" s="955"/>
      <c r="JZ33" s="352"/>
      <c r="KA33" s="956"/>
      <c r="KB33" s="956"/>
      <c r="KC33" s="862"/>
      <c r="KD33" s="864"/>
      <c r="KE33" s="863"/>
      <c r="KF33" s="865"/>
      <c r="KG33" s="866"/>
      <c r="KH33" s="866"/>
      <c r="KI33" s="867"/>
      <c r="KJ33" s="377">
        <f>'[3]別表_個別勤務状況（1～20）'!$A$33</f>
        <v>19</v>
      </c>
      <c r="KK33" s="378" t="str">
        <f>'[3]別表_個別勤務状況（1～20）'!$B$33</f>
        <v>金</v>
      </c>
      <c r="KL33" s="854"/>
      <c r="KM33" s="855"/>
      <c r="KN33" s="854"/>
      <c r="KO33" s="855"/>
      <c r="KP33" s="854"/>
      <c r="KQ33" s="855"/>
      <c r="KR33" s="854"/>
      <c r="KS33" s="855"/>
      <c r="KT33" s="856" t="str">
        <f>IFERROR(IF(OR(KK33="日",KK33="祝",KK33=0,KL33=""),"　",MAX(IF(AND(KL33&lt;=KT14,KN33&gt;KU14),KU14-KT14,IF(AND(KL33&gt;KT14,KN33&lt;=KU14),KN33-KL33,IF(AND(KL33&lt;=KT14,KN33&lt;=KU14),KN33-KT14,IF(AND(KL33&gt;KT14,KN33&gt;KU14),KU14-KL33,0)))),0)),0)</f>
        <v>　</v>
      </c>
      <c r="KU33" s="857"/>
      <c r="KV33" s="858"/>
      <c r="KW33" s="856" t="str">
        <f>IFERROR(IF(OR(KK33="日",KK33="祝",KK33=0,KP33=""),"　",MAX(IF(AND(KP33&gt;KZ14,KR33&gt;KX14),0,IF(AND(KP33&lt;=KZ14,KP33&gt;KW14,KR33&gt;KX14),KZ14-KP33,IF(AND(KP33&lt;=KZ14,KP33&lt;=KW14,KR33&gt;KX14),KZ14-KW14,IF(AND(KP33&gt;KW14,KR33&lt;=KX14),KR33-KP33,IF(AND(KP33&lt;=KW14,KR33&lt;=KX14),KR33-KW14,0))))),0)),0)</f>
        <v>　</v>
      </c>
      <c r="KX33" s="857"/>
      <c r="KY33" s="858"/>
      <c r="KZ33" s="856" t="str">
        <f>IFERROR(IF(OR(KK33="日",KK33="祝",KK33=0,KP33=0),"　",MAX(IF(AND(KP33&lt;=KZ14,KR33&gt;LA14),LA14-KZ14,IF(KR33&lt;=LA14,0,IF(AND(KP33&gt;KZ14,KR33&gt;LA14),LA14-KP33,0))),0)),0)</f>
        <v>　</v>
      </c>
      <c r="LA33" s="857"/>
      <c r="LB33" s="858"/>
      <c r="LC33" s="856" t="str">
        <f>IFERROR(IF(OR(KK33="日",KK33="祝",KK33=0,KP33=0),"　",MAX(IF(KP33&gt;LC14,KR33-KP33,IF(KP33&lt;=LC14,KR33-LC14,0)),0)),0)</f>
        <v>　</v>
      </c>
      <c r="LD33" s="857"/>
      <c r="LE33" s="858"/>
      <c r="LF33" s="962" t="str">
        <f>IFERROR(IF(OR(KK33="日",KK33="祝",KK33=0,KL33=""),"　",MAX(IF(AND(KL33&lt;=LF14,KN33&gt;LG14),LG14-LF14,IF(AND(KL33&gt;LF14,KN33&lt;=LG14),KN33-KL33,IF(AND(KL33&lt;=LF14,KN33&lt;=LG14),KN33-LF14,IF(AND(KL33&gt;LF14,KN33&gt;LG14),LG14-KL33,0)))),0)),0)</f>
        <v>　</v>
      </c>
      <c r="LG33" s="963"/>
      <c r="LH33" s="964"/>
      <c r="LI33" s="962" t="str">
        <f>IFERROR(IF(OR(KK33="日",KK33="祝",KK33=0,KP33=0),"　",MAX(IF(AND(KP33&gt;LL14,KR33&gt;LJ14),0,IF(AND(KP33&lt;=LL14,KP33&gt;LI14,KR33&gt;LJ14),LL14-KP33,IF(AND(KP33&lt;=LL14,KP33&lt;=LI14,KR33&gt;LJ14),LL14-LI14,IF(AND(KP33&gt;LI14,KR33&lt;=LJ14),KR33-KP33,IF(AND(KP33&lt;=LI14,KR33&lt;=LJ14),KR33-LI14,0))))),0)),0)</f>
        <v>　</v>
      </c>
      <c r="LJ33" s="963"/>
      <c r="LK33" s="964"/>
      <c r="LL33" s="962" t="str">
        <f>IFERROR(IF(OR(KK33="日",KK33="祝",KK33=0,KP33=0),"　",MAX(IF(AND(KP33&lt;=LL14,KR33&gt;LM14),LM14-LL14,IF(KR33&lt;=LM14,0,IF(AND(KP33&gt;LL14,KR33&gt;LM14),LM14-KP33,0))),0)),0)</f>
        <v>　</v>
      </c>
      <c r="LM33" s="963"/>
      <c r="LN33" s="964"/>
      <c r="LO33" s="962" t="str">
        <f t="shared" si="5"/>
        <v>　</v>
      </c>
      <c r="LP33" s="963"/>
      <c r="LQ33" s="964"/>
      <c r="LR33" s="859" t="str">
        <f>IF(LU33="×",TIME(0,0,0),IF(ME4="非常勤",KT33,LF33))</f>
        <v>　</v>
      </c>
      <c r="LS33" s="860"/>
      <c r="LT33" s="861"/>
      <c r="LU33" s="352"/>
      <c r="LV33" s="859" t="str">
        <f>IF(LY33="×",TIME(0,0,0),IF(ME4="非常勤",KW33,LI33))</f>
        <v>　</v>
      </c>
      <c r="LW33" s="860"/>
      <c r="LX33" s="861"/>
      <c r="LY33" s="352"/>
      <c r="LZ33" s="859" t="str">
        <f>IF(MC33="×",TIME(0,0,0),IF(ME4="非常勤",KZ33,LL33))</f>
        <v>　</v>
      </c>
      <c r="MA33" s="860"/>
      <c r="MB33" s="861"/>
      <c r="MC33" s="352"/>
      <c r="MD33" s="859" t="str">
        <f>IF(MG33="×",TIME(0,0,0),IF(ME4="非常勤",LC33,LO33))</f>
        <v>　</v>
      </c>
      <c r="ME33" s="860"/>
      <c r="MF33" s="861"/>
      <c r="MG33" s="352"/>
      <c r="MH33" s="956"/>
      <c r="MI33" s="956"/>
      <c r="MJ33" s="862"/>
      <c r="MK33" s="864"/>
      <c r="ML33" s="863"/>
      <c r="MM33" s="865"/>
      <c r="MN33" s="866"/>
      <c r="MO33" s="866"/>
      <c r="MP33" s="867"/>
      <c r="MQ33" s="377">
        <f>'[3]別表_個別勤務状況（1～20）'!$A$33</f>
        <v>19</v>
      </c>
      <c r="MR33" s="378" t="str">
        <f>'[3]別表_個別勤務状況（1～20）'!$B$33</f>
        <v>金</v>
      </c>
      <c r="MS33" s="854"/>
      <c r="MT33" s="855"/>
      <c r="MU33" s="854"/>
      <c r="MV33" s="855"/>
      <c r="MW33" s="854"/>
      <c r="MX33" s="855"/>
      <c r="MY33" s="854"/>
      <c r="MZ33" s="855"/>
      <c r="NA33" s="856" t="str">
        <f>IFERROR(IF(OR(MR33="日",MR33="祝",MR33=0,MS33=""),"　",MAX(IF(AND(MS33&lt;=NA14,MU33&gt;NB14),NB14-NA14,IF(AND(MS33&gt;NA14,MU33&lt;=NB14),MU33-MS33,IF(AND(MS33&lt;=NA14,MU33&lt;=NB14),MU33-NA14,IF(AND(MS33&gt;NA14,MU33&gt;NB14),NB14-MS33,0)))),0)),0)</f>
        <v>　</v>
      </c>
      <c r="NB33" s="857"/>
      <c r="NC33" s="858"/>
      <c r="ND33" s="856" t="str">
        <f>IFERROR(IF(OR(MR33="日",MR33="祝",MR33=0,MW33=""),"　",MAX(IF(AND(MW33&gt;NG14,MY33&gt;NE14),0,IF(AND(MW33&lt;=NG14,MW33&gt;ND14,MY33&gt;NE14),NG14-MW33,IF(AND(MW33&lt;=NG14,MW33&lt;=ND14,MY33&gt;NE14),NG14-ND14,IF(AND(MW33&gt;ND14,MY33&lt;=NE14),MY33-MW33,IF(AND(MW33&lt;=ND14,MY33&lt;=NE14),MY33-ND14,0))))),0)),0)</f>
        <v>　</v>
      </c>
      <c r="NE33" s="857"/>
      <c r="NF33" s="858"/>
      <c r="NG33" s="856" t="str">
        <f>IFERROR(IF(OR(MR33="日",MR33="祝",MR33=0,MW33=0),"　",MAX(IF(AND(MW33&lt;=NG14,MY33&gt;NH14),NH14-NG14,IF(MY33&lt;=NH14,0,IF(AND(MW33&gt;NG14,MY33&gt;NH14),NH14-MW33,0))),0)),0)</f>
        <v>　</v>
      </c>
      <c r="NH33" s="857"/>
      <c r="NI33" s="858"/>
      <c r="NJ33" s="856" t="str">
        <f>IFERROR(IF(OR(MR33="日",MR33="祝",MR33=0,MW33=0),"　",MAX(IF(MW33&gt;NJ14,MY33-MW33,IF(MW33&lt;=NJ14,MY33-NJ14,0)),0)),0)</f>
        <v>　</v>
      </c>
      <c r="NK33" s="857"/>
      <c r="NL33" s="858"/>
      <c r="NM33" s="962" t="str">
        <f>IFERROR(IF(OR(MR33="日",MR33="祝",MR33=0,MS33=""),"　",MAX(IF(AND(MS33&lt;=NM14,MU33&gt;NN14),NN14-NM14,IF(AND(MS33&gt;NM14,MU33&lt;=NN14),MU33-MS33,IF(AND(MS33&lt;=NM14,MU33&lt;=NN14),MU33-NM14,IF(AND(MS33&gt;NM14,MU33&gt;NN14),NN14-MS33,0)))),0)),0)</f>
        <v>　</v>
      </c>
      <c r="NN33" s="963"/>
      <c r="NO33" s="964"/>
      <c r="NP33" s="962" t="str">
        <f>IFERROR(IF(OR(MR33="日",MR33="祝",MR33=0,MW33=0),"　",MAX(IF(AND(MW33&gt;NS14,MY33&gt;NQ14),0,IF(AND(MW33&lt;=NS14,MW33&gt;NP14,MY33&gt;NQ14),NS14-MW33,IF(AND(MW33&lt;=NS14,MW33&lt;=NP14,MY33&gt;NQ14),NS14-NP14,IF(AND(MW33&gt;NP14,MY33&lt;=NQ14),MY33-MW33,IF(AND(MW33&lt;=NP14,MY33&lt;=NQ14),MY33-NP14,0))))),0)),0)</f>
        <v>　</v>
      </c>
      <c r="NQ33" s="963"/>
      <c r="NR33" s="964"/>
      <c r="NS33" s="962" t="str">
        <f>IFERROR(IF(OR(MR33="日",MR33="祝",MR33=0,MW33=0),"　",MAX(IF(AND(MW33&lt;=NS14,MY33&gt;NT14),NT14-NS14,IF(MY33&lt;=NT14,0,IF(AND(MW33&gt;NS14,MY33&gt;NT14),NT14-MW33,0))),0)),0)</f>
        <v>　</v>
      </c>
      <c r="NT33" s="963"/>
      <c r="NU33" s="964"/>
      <c r="NV33" s="962" t="str">
        <f t="shared" si="6"/>
        <v>　</v>
      </c>
      <c r="NW33" s="963"/>
      <c r="NX33" s="964"/>
      <c r="NY33" s="859" t="str">
        <f>IF(OB33="×",TIME(0,0,0),IF(OL4="非常勤",NA33,NM33))</f>
        <v>　</v>
      </c>
      <c r="NZ33" s="860"/>
      <c r="OA33" s="861"/>
      <c r="OB33" s="352"/>
      <c r="OC33" s="859" t="str">
        <f>IF(OF33="×",TIME(0,0,0),IF(OL4="非常勤",ND33,NP33))</f>
        <v>　</v>
      </c>
      <c r="OD33" s="860"/>
      <c r="OE33" s="861"/>
      <c r="OF33" s="352"/>
      <c r="OG33" s="859" t="str">
        <f>IF(OJ33="×",TIME(0,0,0),IF(OL4="非常勤",NG33,NS33))</f>
        <v>　</v>
      </c>
      <c r="OH33" s="860"/>
      <c r="OI33" s="861"/>
      <c r="OJ33" s="352"/>
      <c r="OK33" s="859" t="str">
        <f>IF(ON33="×",TIME(0,0,0),IF(OL4="非常勤",NJ33,NV33))</f>
        <v>　</v>
      </c>
      <c r="OL33" s="860"/>
      <c r="OM33" s="861"/>
      <c r="ON33" s="352"/>
      <c r="OO33" s="956"/>
      <c r="OP33" s="956"/>
      <c r="OQ33" s="862"/>
      <c r="OR33" s="864"/>
      <c r="OS33" s="863"/>
      <c r="OT33" s="865"/>
      <c r="OU33" s="866"/>
      <c r="OV33" s="866"/>
      <c r="OW33" s="867"/>
      <c r="OX33" s="377">
        <f>'[3]別表_個別勤務状況（1～20）'!$A$33</f>
        <v>19</v>
      </c>
      <c r="OY33" s="378" t="str">
        <f>'[3]別表_個別勤務状況（1～20）'!$B$33</f>
        <v>金</v>
      </c>
      <c r="OZ33" s="854"/>
      <c r="PA33" s="855"/>
      <c r="PB33" s="854"/>
      <c r="PC33" s="855"/>
      <c r="PD33" s="854"/>
      <c r="PE33" s="855"/>
      <c r="PF33" s="854"/>
      <c r="PG33" s="855"/>
      <c r="PH33" s="856" t="str">
        <f>IFERROR(IF(OR(OY33="日",OY33="祝",OY33=0,OZ33=""),"　",MAX(IF(AND(OZ33&lt;=PH14,PB33&gt;PI14),PI14-PH14,IF(AND(OZ33&gt;PH14,PB33&lt;=PI14),PB33-OZ33,IF(AND(OZ33&lt;=PH14,PB33&lt;=PI14),PB33-PH14,IF(AND(OZ33&gt;PH14,PB33&gt;PI14),PI14-OZ33,0)))),0)),0)</f>
        <v>　</v>
      </c>
      <c r="PI33" s="857"/>
      <c r="PJ33" s="858"/>
      <c r="PK33" s="856" t="str">
        <f>IFERROR(IF(OR(OY33="日",OY33="祝",OY33=0,PD33=""),"　",MAX(IF(AND(PD33&gt;PN14,PF33&gt;PL14),0,IF(AND(PD33&lt;=PN14,PD33&gt;PK14,PF33&gt;PL14),PN14-PD33,IF(AND(PD33&lt;=PN14,PD33&lt;=PK14,PF33&gt;PL14),PN14-PK14,IF(AND(PD33&gt;PK14,PF33&lt;=PL14),PF33-PD33,IF(AND(PD33&lt;=PK14,PF33&lt;=PL14),PF33-PK14,0))))),0)),0)</f>
        <v>　</v>
      </c>
      <c r="PL33" s="857"/>
      <c r="PM33" s="858"/>
      <c r="PN33" s="856" t="str">
        <f>IFERROR(IF(OR(OY33="日",OY33="祝",OY33=0,PD33=0),"　",MAX(IF(AND(PD33&lt;=PN14,PF33&gt;PO14),PO14-PN14,IF(PF33&lt;=PO14,0,IF(AND(PD33&gt;PN14,PF33&gt;PO14),PO14-PD33,0))),0)),0)</f>
        <v>　</v>
      </c>
      <c r="PO33" s="857"/>
      <c r="PP33" s="858"/>
      <c r="PQ33" s="856" t="str">
        <f>IFERROR(IF(OR(OY33="日",OY33="祝",OY33=0,PD33=0),"　",MAX(IF(PD33&gt;PQ14,PF33-PD33,IF(PD33&lt;=PQ14,PF33-PQ14,0)),0)),0)</f>
        <v>　</v>
      </c>
      <c r="PR33" s="857"/>
      <c r="PS33" s="858"/>
      <c r="PT33" s="962" t="str">
        <f>IFERROR(IF(OR(OY33="日",OY33="祝",OY33=0,OZ33=""),"　",MAX(IF(AND(OZ33&lt;=PT14,PB33&gt;PU14),PU14-PT14,IF(AND(OZ33&gt;PT14,PB33&lt;=PU14),PB33-OZ33,IF(AND(OZ33&lt;=PT14,PB33&lt;=PU14),PB33-PT14,IF(AND(OZ33&gt;PT14,PB33&gt;PU14),PU14-OZ33,0)))),0)),0)</f>
        <v>　</v>
      </c>
      <c r="PU33" s="963"/>
      <c r="PV33" s="964"/>
      <c r="PW33" s="962" t="str">
        <f>IFERROR(IF(OR(OY33="日",OY33="祝",OY33=0,PD33=0),"　",MAX(IF(AND(PD33&gt;PZ14,PF33&gt;PX14),0,IF(AND(PD33&lt;=PZ14,PD33&gt;PW14,PF33&gt;PX14),PZ14-PD33,IF(AND(PD33&lt;=PZ14,PD33&lt;=PW14,PF33&gt;PX14),PZ14-PW14,IF(AND(PD33&gt;PW14,PF33&lt;=PX14),PF33-PD33,IF(AND(PD33&lt;=PW14,PF33&lt;=PX14),PF33-PW14,0))))),0)),0)</f>
        <v>　</v>
      </c>
      <c r="PX33" s="963"/>
      <c r="PY33" s="964"/>
      <c r="PZ33" s="962" t="str">
        <f>IFERROR(IF(OR(OY33="日",OY33="祝",OY33=0,PD33=0),"　",MAX(IF(AND(PD33&lt;=PZ14,PF33&gt;QA14),QA14-PZ14,IF(PF33&lt;=QA14,0,IF(AND(PD33&gt;PZ14,PF33&gt;QA14),QA14-PD33,0))),0)),0)</f>
        <v>　</v>
      </c>
      <c r="QA33" s="963"/>
      <c r="QB33" s="964"/>
      <c r="QC33" s="962" t="str">
        <f t="shared" si="7"/>
        <v>　</v>
      </c>
      <c r="QD33" s="963"/>
      <c r="QE33" s="964"/>
      <c r="QF33" s="859" t="str">
        <f>IF(QI33="×",TIME(0,0,0),IF(QS4="非常勤",PH33,PT33))</f>
        <v>　</v>
      </c>
      <c r="QG33" s="860"/>
      <c r="QH33" s="861"/>
      <c r="QI33" s="352"/>
      <c r="QJ33" s="859" t="str">
        <f>IF(QM33="×",TIME(0,0,0),IF(QS4="非常勤",PK33,PW33))</f>
        <v>　</v>
      </c>
      <c r="QK33" s="860"/>
      <c r="QL33" s="861"/>
      <c r="QM33" s="352"/>
      <c r="QN33" s="859" t="str">
        <f>IF(QQ33="×",TIME(0,0,0),IF(QS4="非常勤",PN33,PZ33))</f>
        <v>　</v>
      </c>
      <c r="QO33" s="860"/>
      <c r="QP33" s="861"/>
      <c r="QQ33" s="352"/>
      <c r="QR33" s="859" t="str">
        <f>IF(QU33="×",TIME(0,0,0),IF(QS4="非常勤",PQ33,QC33))</f>
        <v>　</v>
      </c>
      <c r="QS33" s="860"/>
      <c r="QT33" s="861"/>
      <c r="QU33" s="352"/>
      <c r="QV33" s="956"/>
      <c r="QW33" s="956"/>
      <c r="QX33" s="862"/>
      <c r="QY33" s="864"/>
      <c r="QZ33" s="863"/>
      <c r="RA33" s="865"/>
      <c r="RB33" s="866"/>
      <c r="RC33" s="866"/>
      <c r="RD33" s="867"/>
      <c r="RE33" s="377">
        <f>'[3]別表_個別勤務状況（1～20）'!$A$33</f>
        <v>19</v>
      </c>
      <c r="RF33" s="378" t="str">
        <f>'[3]別表_個別勤務状況（1～20）'!$B$33</f>
        <v>金</v>
      </c>
      <c r="RG33" s="854"/>
      <c r="RH33" s="855"/>
      <c r="RI33" s="854"/>
      <c r="RJ33" s="855"/>
      <c r="RK33" s="854"/>
      <c r="RL33" s="855"/>
      <c r="RM33" s="854"/>
      <c r="RN33" s="855"/>
      <c r="RO33" s="856" t="str">
        <f>IFERROR(IF(OR(RF33="日",RF33="祝",RF33=0,RG33=""),"　",MAX(IF(AND(RG33&lt;=RO14,RI33&gt;RP14),RP14-RO14,IF(AND(RG33&gt;RO14,RI33&lt;=RP14),RI33-RG33,IF(AND(RG33&lt;=RO14,RI33&lt;=RP14),RI33-RO14,IF(AND(RG33&gt;RO14,RI33&gt;RP14),RP14-RG33,0)))),0)),0)</f>
        <v>　</v>
      </c>
      <c r="RP33" s="857"/>
      <c r="RQ33" s="858"/>
      <c r="RR33" s="856" t="str">
        <f>IFERROR(IF(OR(RF33="日",RF33="祝",RF33=0,RK33=""),"　",MAX(IF(AND(RK33&gt;RU14,RM33&gt;RS14),0,IF(AND(RK33&lt;=RU14,RK33&gt;RR14,RM33&gt;RS14),RU14-RK33,IF(AND(RK33&lt;=RU14,RK33&lt;=RR14,RM33&gt;RS14),RU14-RR14,IF(AND(RK33&gt;RR14,RM33&lt;=RS14),RM33-RK33,IF(AND(RK33&lt;=RR14,RM33&lt;=RS14),RM33-RR14,0))))),0)),0)</f>
        <v>　</v>
      </c>
      <c r="RS33" s="857"/>
      <c r="RT33" s="858"/>
      <c r="RU33" s="856" t="str">
        <f>IFERROR(IF(OR(RF33="日",RF33="祝",RF33=0,RK33=0),"　",MAX(IF(AND(RK33&lt;=RU14,RM33&gt;RV14),RV14-RU14,IF(RM33&lt;=RV14,0,IF(AND(RK33&gt;RU14,RM33&gt;RV14),RV14-RK33,0))),0)),0)</f>
        <v>　</v>
      </c>
      <c r="RV33" s="857"/>
      <c r="RW33" s="858"/>
      <c r="RX33" s="856" t="str">
        <f>IFERROR(IF(OR(RF33="日",RF33="祝",RF33=0,RK33=0),"　",MAX(IF(RK33&gt;RX14,RM33-RK33,IF(RK33&lt;=RX14,RM33-RX14,0)),0)),0)</f>
        <v>　</v>
      </c>
      <c r="RY33" s="857"/>
      <c r="RZ33" s="858"/>
      <c r="SA33" s="962" t="str">
        <f>IFERROR(IF(OR(RF33="日",RF33="祝",RF33=0,RG33=""),"　",MAX(IF(AND(RG33&lt;=SA14,RI33&gt;SB14),SB14-SA14,IF(AND(RG33&gt;SA14,RI33&lt;=SB14),RI33-RG33,IF(AND(RG33&lt;=SA14,RI33&lt;=SB14),RI33-SA14,IF(AND(RG33&gt;SA14,RI33&gt;SB14),SB14-RG33,0)))),0)),0)</f>
        <v>　</v>
      </c>
      <c r="SB33" s="963"/>
      <c r="SC33" s="964"/>
      <c r="SD33" s="962" t="str">
        <f>IFERROR(IF(OR(RF33="日",RF33="祝",RF33=0,RK33=0),"　",MAX(IF(AND(RK33&gt;SG14,RM33&gt;SE14),0,IF(AND(RK33&lt;=SG14,RK33&gt;SD14,RM33&gt;SE14),SG14-RK33,IF(AND(RK33&lt;=SG14,RK33&lt;=SD14,RM33&gt;SE14),SG14-SD14,IF(AND(RK33&gt;SD14,RM33&lt;=SE14),RM33-RK33,IF(AND(RK33&lt;=SD14,RM33&lt;=SE14),RM33-SD14,0))))),0)),0)</f>
        <v>　</v>
      </c>
      <c r="SE33" s="963"/>
      <c r="SF33" s="964"/>
      <c r="SG33" s="962" t="str">
        <f>IFERROR(IF(OR(RF33="日",RF33="祝",RF33=0,RK33=0),"　",MAX(IF(AND(RK33&lt;=SG14,RM33&gt;SH14),SH14-SG14,IF(RM33&lt;=SH14,0,IF(AND(RK33&gt;SG14,RM33&gt;SH14),SH14-RK33,0))),0)),0)</f>
        <v>　</v>
      </c>
      <c r="SH33" s="963"/>
      <c r="SI33" s="964"/>
      <c r="SJ33" s="962" t="str">
        <f t="shared" si="8"/>
        <v>　</v>
      </c>
      <c r="SK33" s="963"/>
      <c r="SL33" s="964"/>
      <c r="SM33" s="859" t="str">
        <f>IF(SP33="×",TIME(0,0,0),IF(SZ4="非常勤",RO33,SA33))</f>
        <v>　</v>
      </c>
      <c r="SN33" s="860"/>
      <c r="SO33" s="861"/>
      <c r="SP33" s="352"/>
      <c r="SQ33" s="859" t="str">
        <f>IF(ST33="×",TIME(0,0,0),IF(SZ4="非常勤",RR33,SD33))</f>
        <v>　</v>
      </c>
      <c r="SR33" s="860"/>
      <c r="SS33" s="861"/>
      <c r="ST33" s="352"/>
      <c r="SU33" s="859" t="str">
        <f>IF(SX33="×",TIME(0,0,0),IF(SZ4="非常勤",RU33,SG33))</f>
        <v>　</v>
      </c>
      <c r="SV33" s="860"/>
      <c r="SW33" s="861"/>
      <c r="SX33" s="352"/>
      <c r="SY33" s="859" t="str">
        <f>IF(TB33="×",TIME(0,0,0),IF(SZ4="非常勤",RX33,SJ33))</f>
        <v>　</v>
      </c>
      <c r="SZ33" s="860"/>
      <c r="TA33" s="861"/>
      <c r="TB33" s="352"/>
      <c r="TC33" s="956"/>
      <c r="TD33" s="956"/>
      <c r="TE33" s="862"/>
      <c r="TF33" s="864"/>
      <c r="TG33" s="863"/>
      <c r="TH33" s="865"/>
      <c r="TI33" s="866"/>
      <c r="TJ33" s="866"/>
      <c r="TK33" s="867"/>
      <c r="TL33" s="377">
        <f>'[3]別表_個別勤務状況（1～20）'!$A$33</f>
        <v>19</v>
      </c>
      <c r="TM33" s="378" t="str">
        <f>'[3]別表_個別勤務状況（1～20）'!$B$33</f>
        <v>金</v>
      </c>
      <c r="TN33" s="854"/>
      <c r="TO33" s="855"/>
      <c r="TP33" s="854"/>
      <c r="TQ33" s="855"/>
      <c r="TR33" s="854"/>
      <c r="TS33" s="855"/>
      <c r="TT33" s="854"/>
      <c r="TU33" s="855"/>
      <c r="TV33" s="856" t="str">
        <f>IFERROR(IF(OR(TM33="日",TM33="祝",TM33=0,TN33=""),"　",MAX(IF(AND(TN33&lt;=TV14,TP33&gt;TW14),TW14-TV14,IF(AND(TN33&gt;TV14,TP33&lt;=TW14),TP33-TN33,IF(AND(TN33&lt;=TV14,TP33&lt;=TW14),TP33-TV14,IF(AND(TN33&gt;TV14,TP33&gt;TW14),TW14-TN33,0)))),0)),0)</f>
        <v>　</v>
      </c>
      <c r="TW33" s="857"/>
      <c r="TX33" s="858"/>
      <c r="TY33" s="856" t="str">
        <f>IFERROR(IF(OR(TM33="日",TM33="祝",TM33=0,TR33=""),"　",MAX(IF(AND(TR33&gt;UB14,TT33&gt;TZ14),0,IF(AND(TR33&lt;=UB14,TR33&gt;TY14,TT33&gt;TZ14),UB14-TR33,IF(AND(TR33&lt;=UB14,TR33&lt;=TY14,TT33&gt;TZ14),UB14-TY14,IF(AND(TR33&gt;TY14,TT33&lt;=TZ14),TT33-TR33,IF(AND(TR33&lt;=TY14,TT33&lt;=TZ14),TT33-TY14,0))))),0)),0)</f>
        <v>　</v>
      </c>
      <c r="TZ33" s="857"/>
      <c r="UA33" s="858"/>
      <c r="UB33" s="856" t="str">
        <f>IFERROR(IF(OR(TM33="日",TM33="祝",TM33=0,TR33=0),"　",MAX(IF(AND(TR33&lt;=UB14,TT33&gt;UC14),UC14-UB14,IF(TT33&lt;=UC14,0,IF(AND(TR33&gt;UB14,TT33&gt;UC14),UC14-TR33,0))),0)),0)</f>
        <v>　</v>
      </c>
      <c r="UC33" s="857"/>
      <c r="UD33" s="858"/>
      <c r="UE33" s="856" t="str">
        <f>IFERROR(IF(OR(TM33="日",TM33="祝",TM33=0,TR33=0),"　",MAX(IF(TR33&gt;UE14,TT33-TR33,IF(TR33&lt;=UE14,TT33-UE14,0)),0)),0)</f>
        <v>　</v>
      </c>
      <c r="UF33" s="857"/>
      <c r="UG33" s="858"/>
      <c r="UH33" s="962" t="str">
        <f>IFERROR(IF(OR(TM33="日",TM33="祝",TM33=0,TN33=""),"　",MAX(IF(AND(TN33&lt;=UH14,TP33&gt;UI14),UI14-UH14,IF(AND(TN33&gt;UH14,TP33&lt;=UI14),TP33-TN33,IF(AND(TN33&lt;=UH14,TP33&lt;=UI14),TP33-UH14,IF(AND(TN33&gt;UH14,TP33&gt;UI14),UI14-TN33,0)))),0)),0)</f>
        <v>　</v>
      </c>
      <c r="UI33" s="963"/>
      <c r="UJ33" s="964"/>
      <c r="UK33" s="962" t="str">
        <f>IFERROR(IF(OR(TM33="日",TM33="祝",TM33=0,TR33=0),"　",MAX(IF(AND(TR33&gt;UN14,TT33&gt;UL14),0,IF(AND(TR33&lt;=UN14,TR33&gt;UK14,TT33&gt;UL14),UN14-TR33,IF(AND(TR33&lt;=UN14,TR33&lt;=UK14,TT33&gt;UL14),UN14-UK14,IF(AND(TR33&gt;UK14,TT33&lt;=UL14),TT33-TR33,IF(AND(TR33&lt;=UK14,TT33&lt;=UL14),TT33-UK14,0))))),0)),0)</f>
        <v>　</v>
      </c>
      <c r="UL33" s="963"/>
      <c r="UM33" s="964"/>
      <c r="UN33" s="962" t="str">
        <f>IFERROR(IF(OR(TM33="日",TM33="祝",TM33=0,TR33=0),"　",MAX(IF(AND(TR33&lt;=UN14,TT33&gt;UO14),UO14-UN14,IF(TT33&lt;=UO14,0,IF(AND(TR33&gt;UN14,TT33&gt;UO14),UO14-TR33,0))),0)),0)</f>
        <v>　</v>
      </c>
      <c r="UO33" s="963"/>
      <c r="UP33" s="964"/>
      <c r="UQ33" s="962" t="str">
        <f t="shared" si="9"/>
        <v>　</v>
      </c>
      <c r="UR33" s="963"/>
      <c r="US33" s="964"/>
      <c r="UT33" s="859" t="str">
        <f>IF(UW33="×",TIME(0,0,0),IF(VG4="非常勤",TV33,UH33))</f>
        <v>　</v>
      </c>
      <c r="UU33" s="860"/>
      <c r="UV33" s="861"/>
      <c r="UW33" s="352"/>
      <c r="UX33" s="859" t="str">
        <f>IF(VA33="×",TIME(0,0,0),IF(VG4="非常勤",TY33,UK33))</f>
        <v>　</v>
      </c>
      <c r="UY33" s="860"/>
      <c r="UZ33" s="861"/>
      <c r="VA33" s="352"/>
      <c r="VB33" s="859" t="str">
        <f>IF(VE33="×",TIME(0,0,0),IF(VG4="非常勤",UB33,UN33))</f>
        <v>　</v>
      </c>
      <c r="VC33" s="860"/>
      <c r="VD33" s="861"/>
      <c r="VE33" s="352"/>
      <c r="VF33" s="859" t="str">
        <f>IF(VI33="×",TIME(0,0,0),IF(VG4="非常勤",UE33,UQ33))</f>
        <v>　</v>
      </c>
      <c r="VG33" s="860"/>
      <c r="VH33" s="861"/>
      <c r="VI33" s="352"/>
      <c r="VJ33" s="956"/>
      <c r="VK33" s="956"/>
      <c r="VL33" s="862"/>
      <c r="VM33" s="864"/>
      <c r="VN33" s="863"/>
      <c r="VO33" s="865"/>
      <c r="VP33" s="866"/>
      <c r="VQ33" s="866"/>
      <c r="VR33" s="867"/>
      <c r="VS33" s="377">
        <f>'[3]別表_個別勤務状況（1～20）'!$A$33</f>
        <v>19</v>
      </c>
      <c r="VT33" s="378" t="str">
        <f>'[3]別表_個別勤務状況（1～20）'!$B$33</f>
        <v>金</v>
      </c>
      <c r="VU33" s="854"/>
      <c r="VV33" s="855"/>
      <c r="VW33" s="854"/>
      <c r="VX33" s="855"/>
      <c r="VY33" s="854"/>
      <c r="VZ33" s="855"/>
      <c r="WA33" s="854"/>
      <c r="WB33" s="855"/>
      <c r="WC33" s="856" t="str">
        <f>IFERROR(IF(OR(VT33="日",VT33="祝",VT33=0,VU33=""),"　",MAX(IF(AND(VU33&lt;=WC14,VW33&gt;WD14),WD14-WC14,IF(AND(VU33&gt;WC14,VW33&lt;=WD14),VW33-VU33,IF(AND(VU33&lt;=WC14,VW33&lt;=WD14),VW33-WC14,IF(AND(VU33&gt;WC14,VW33&gt;WD14),WD14-VU33,0)))),0)),0)</f>
        <v>　</v>
      </c>
      <c r="WD33" s="857"/>
      <c r="WE33" s="858"/>
      <c r="WF33" s="856" t="str">
        <f>IFERROR(IF(OR(VT33="日",VT33="祝",VT33=0,VY33=""),"　",MAX(IF(AND(VY33&gt;WI14,WA33&gt;WG14),0,IF(AND(VY33&lt;=WI14,VY33&gt;WF14,WA33&gt;WG14),WI14-VY33,IF(AND(VY33&lt;=WI14,VY33&lt;=WF14,WA33&gt;WG14),WI14-WF14,IF(AND(VY33&gt;WF14,WA33&lt;=WG14),WA33-VY33,IF(AND(VY33&lt;=WF14,WA33&lt;=WG14),WA33-WF14,0))))),0)),0)</f>
        <v>　</v>
      </c>
      <c r="WG33" s="857"/>
      <c r="WH33" s="858"/>
      <c r="WI33" s="856" t="str">
        <f>IFERROR(IF(OR(VT33="日",VT33="祝",VT33=0,VY33=0),"　",MAX(IF(AND(VY33&lt;=WI14,WA33&gt;WJ14),WJ14-WI14,IF(WA33&lt;=WJ14,0,IF(AND(VY33&gt;WI14,WA33&gt;WJ14),WJ14-VY33,0))),0)),0)</f>
        <v>　</v>
      </c>
      <c r="WJ33" s="857"/>
      <c r="WK33" s="858"/>
      <c r="WL33" s="856" t="str">
        <f>IFERROR(IF(OR(VT33="日",VT33="祝",VT33=0,VY33=0),"　",MAX(IF(VY33&gt;WL14,WA33-VY33,IF(VY33&lt;=WL14,WA33-WL14,0)),0)),0)</f>
        <v>　</v>
      </c>
      <c r="WM33" s="857"/>
      <c r="WN33" s="858"/>
      <c r="WO33" s="962" t="str">
        <f>IFERROR(IF(OR(VT33="日",VT33="祝",VT33=0,VU33=""),"　",MAX(IF(AND(VU33&lt;=WO14,VW33&gt;WP14),WP14-WO14,IF(AND(VU33&gt;WO14,VW33&lt;=WP14),VW33-VU33,IF(AND(VU33&lt;=WO14,VW33&lt;=WP14),VW33-WO14,IF(AND(VU33&gt;WO14,VW33&gt;WP14),WP14-VU33,0)))),0)),0)</f>
        <v>　</v>
      </c>
      <c r="WP33" s="963"/>
      <c r="WQ33" s="964"/>
      <c r="WR33" s="962" t="str">
        <f>IFERROR(IF(OR(VT33="日",VT33="祝",VT33=0,VY33=0),"　",MAX(IF(AND(VY33&gt;WU14,WA33&gt;WS14),0,IF(AND(VY33&lt;=WU14,VY33&gt;WR14,WA33&gt;WS14),WU14-VY33,IF(AND(VY33&lt;=WU14,VY33&lt;=WR14,WA33&gt;WS14),WU14-WR14,IF(AND(VY33&gt;WR14,WA33&lt;=WS14),WA33-VY33,IF(AND(VY33&lt;=WR14,WA33&lt;=WS14),WA33-WR14,0))))),0)),0)</f>
        <v>　</v>
      </c>
      <c r="WS33" s="963"/>
      <c r="WT33" s="964"/>
      <c r="WU33" s="962" t="str">
        <f>IFERROR(IF(OR(VT33="日",VT33="祝",VT33=0,VY33=0),"　",MAX(IF(AND(VY33&lt;=WU14,WA33&gt;WV14),WV14-WU14,IF(WA33&lt;=WV14,0,IF(AND(VY33&gt;WU14,WA33&gt;WV14),WV14-VY33,0))),0)),0)</f>
        <v>　</v>
      </c>
      <c r="WV33" s="963"/>
      <c r="WW33" s="964"/>
      <c r="WX33" s="962" t="str">
        <f t="shared" si="10"/>
        <v>　</v>
      </c>
      <c r="WY33" s="963"/>
      <c r="WZ33" s="964"/>
      <c r="XA33" s="859" t="str">
        <f>IF(XD33="×",TIME(0,0,0),IF(XN4="非常勤",WC33,WO33))</f>
        <v>　</v>
      </c>
      <c r="XB33" s="860"/>
      <c r="XC33" s="861"/>
      <c r="XD33" s="352"/>
      <c r="XE33" s="859" t="str">
        <f>IF(XH33="×",TIME(0,0,0),IF(XN4="非常勤",WF33,WR33))</f>
        <v>　</v>
      </c>
      <c r="XF33" s="860"/>
      <c r="XG33" s="861"/>
      <c r="XH33" s="352"/>
      <c r="XI33" s="859" t="str">
        <f>IF(XL33="×",TIME(0,0,0),IF(XN4="非常勤",WI33,WU33))</f>
        <v>　</v>
      </c>
      <c r="XJ33" s="860"/>
      <c r="XK33" s="861"/>
      <c r="XL33" s="352"/>
      <c r="XM33" s="859" t="str">
        <f>IF(XP33="×",TIME(0,0,0),IF(XN4="非常勤",WL33,WX33))</f>
        <v>　</v>
      </c>
      <c r="XN33" s="860"/>
      <c r="XO33" s="861"/>
      <c r="XP33" s="352"/>
      <c r="XQ33" s="956"/>
      <c r="XR33" s="956"/>
      <c r="XS33" s="862"/>
      <c r="XT33" s="864"/>
      <c r="XU33" s="863"/>
      <c r="XV33" s="865"/>
      <c r="XW33" s="866"/>
      <c r="XX33" s="866"/>
      <c r="XY33" s="867"/>
      <c r="XZ33" s="377">
        <f>'[3]別表_個別勤務状況（1～20）'!$A$33</f>
        <v>19</v>
      </c>
      <c r="YA33" s="378" t="str">
        <f>'[3]別表_個別勤務状況（1～20）'!$B$33</f>
        <v>金</v>
      </c>
      <c r="YB33" s="854"/>
      <c r="YC33" s="855"/>
      <c r="YD33" s="854"/>
      <c r="YE33" s="855"/>
      <c r="YF33" s="854"/>
      <c r="YG33" s="855"/>
      <c r="YH33" s="854"/>
      <c r="YI33" s="855"/>
      <c r="YJ33" s="856" t="str">
        <f>IFERROR(IF(OR(YA33="日",YA33="祝",YA33=0,YB33=""),"　",MAX(IF(AND(YB33&lt;=YJ14,YD33&gt;YK14),YK14-YJ14,IF(AND(YB33&gt;YJ14,YD33&lt;=YK14),YD33-YB33,IF(AND(YB33&lt;=YJ14,YD33&lt;=YK14),YD33-YJ14,IF(AND(YB33&gt;YJ14,YD33&gt;YK14),YK14-YB33,0)))),0)),0)</f>
        <v>　</v>
      </c>
      <c r="YK33" s="857"/>
      <c r="YL33" s="858"/>
      <c r="YM33" s="856" t="str">
        <f>IFERROR(IF(OR(YA33="日",YA33="祝",YA33=0,YF33=""),"　",MAX(IF(AND(YF33&gt;YP14,YH33&gt;YN14),0,IF(AND(YF33&lt;=YP14,YF33&gt;YM14,YH33&gt;YN14),YP14-YF33,IF(AND(YF33&lt;=YP14,YF33&lt;=YM14,YH33&gt;YN14),YP14-YM14,IF(AND(YF33&gt;YM14,YH33&lt;=YN14),YH33-YF33,IF(AND(YF33&lt;=YM14,YH33&lt;=YN14),YH33-YM14,0))))),0)),0)</f>
        <v>　</v>
      </c>
      <c r="YN33" s="857"/>
      <c r="YO33" s="858"/>
      <c r="YP33" s="856" t="str">
        <f>IFERROR(IF(OR(YA33="日",YA33="祝",YA33=0,YF33=0),"　",MAX(IF(AND(YF33&lt;=YP14,YH33&gt;YQ14),YQ14-YP14,IF(YH33&lt;=YQ14,0,IF(AND(YF33&gt;YP14,YH33&gt;YQ14),YQ14-YF33,0))),0)),0)</f>
        <v>　</v>
      </c>
      <c r="YQ33" s="857"/>
      <c r="YR33" s="858"/>
      <c r="YS33" s="856" t="str">
        <f>IFERROR(IF(OR(YA33="日",YA33="祝",YA33=0,YF33=0),"　",MAX(IF(YF33&gt;YS14,YH33-YF33,IF(YF33&lt;=YS14,YH33-YS14,0)),0)),0)</f>
        <v>　</v>
      </c>
      <c r="YT33" s="857"/>
      <c r="YU33" s="858"/>
      <c r="YV33" s="962" t="str">
        <f>IFERROR(IF(OR(YA33="日",YA33="祝",YA33=0,YB33=""),"　",MAX(IF(AND(YB33&lt;=YV14,YD33&gt;YW14),YW14-YV14,IF(AND(YB33&gt;YV14,YD33&lt;=YW14),YD33-YB33,IF(AND(YB33&lt;=YV14,YD33&lt;=YW14),YD33-YV14,IF(AND(YB33&gt;YV14,YD33&gt;YW14),YW14-YB33,0)))),0)),0)</f>
        <v>　</v>
      </c>
      <c r="YW33" s="963"/>
      <c r="YX33" s="964"/>
      <c r="YY33" s="962" t="str">
        <f>IFERROR(IF(OR(YA33="日",YA33="祝",YA33=0,YF33=0),"　",MAX(IF(AND(YF33&gt;ZB14,YH33&gt;YZ14),0,IF(AND(YF33&lt;=ZB14,YF33&gt;YY14,YH33&gt;YZ14),ZB14-YF33,IF(AND(YF33&lt;=ZB14,YF33&lt;=YY14,YH33&gt;YZ14),ZB14-YY14,IF(AND(YF33&gt;YY14,YH33&lt;=YZ14),YH33-YF33,IF(AND(YF33&lt;=YY14,YH33&lt;=YZ14),YH33-YY14,0))))),0)),0)</f>
        <v>　</v>
      </c>
      <c r="YZ33" s="963"/>
      <c r="ZA33" s="964"/>
      <c r="ZB33" s="962" t="str">
        <f>IFERROR(IF(OR(YA33="日",YA33="祝",YA33=0,YF33=0),"　",MAX(IF(AND(YF33&lt;=ZB14,YH33&gt;ZC14),ZC14-ZB14,IF(YH33&lt;=ZC14,0,IF(AND(YF33&gt;ZB14,YH33&gt;ZC14),ZC14-YF33,0))),0)),0)</f>
        <v>　</v>
      </c>
      <c r="ZC33" s="963"/>
      <c r="ZD33" s="964"/>
      <c r="ZE33" s="962" t="str">
        <f t="shared" si="11"/>
        <v>　</v>
      </c>
      <c r="ZF33" s="963"/>
      <c r="ZG33" s="964"/>
      <c r="ZH33" s="859" t="str">
        <f>IF(ZK33="×",TIME(0,0,0),IF(ZU4="非常勤",YJ33,YV33))</f>
        <v>　</v>
      </c>
      <c r="ZI33" s="860"/>
      <c r="ZJ33" s="861"/>
      <c r="ZK33" s="352"/>
      <c r="ZL33" s="859" t="str">
        <f>IF(ZO33="×",TIME(0,0,0),IF(ZU4="非常勤",YM33,YY33))</f>
        <v>　</v>
      </c>
      <c r="ZM33" s="860"/>
      <c r="ZN33" s="861"/>
      <c r="ZO33" s="352"/>
      <c r="ZP33" s="859" t="str">
        <f>IF(ZS33="×",TIME(0,0,0),IF(ZU4="非常勤",YP33,ZB33))</f>
        <v>　</v>
      </c>
      <c r="ZQ33" s="860"/>
      <c r="ZR33" s="861"/>
      <c r="ZS33" s="352"/>
      <c r="ZT33" s="859" t="str">
        <f>IF(ZW33="×",TIME(0,0,0),IF(ZU4="非常勤",YS33,ZE33))</f>
        <v>　</v>
      </c>
      <c r="ZU33" s="860"/>
      <c r="ZV33" s="861"/>
      <c r="ZW33" s="352"/>
      <c r="ZX33" s="956"/>
      <c r="ZY33" s="956"/>
      <c r="ZZ33" s="862"/>
      <c r="AAA33" s="864"/>
      <c r="AAB33" s="863"/>
      <c r="AAC33" s="865"/>
      <c r="AAD33" s="866"/>
      <c r="AAE33" s="866"/>
      <c r="AAF33" s="867"/>
      <c r="AAG33" s="377">
        <f>'[3]別表_個別勤務状況（1～20）'!$A$33</f>
        <v>19</v>
      </c>
      <c r="AAH33" s="378" t="str">
        <f>'[3]別表_個別勤務状況（1～20）'!$B$33</f>
        <v>金</v>
      </c>
      <c r="AAI33" s="854"/>
      <c r="AAJ33" s="855"/>
      <c r="AAK33" s="854"/>
      <c r="AAL33" s="855"/>
      <c r="AAM33" s="854"/>
      <c r="AAN33" s="855"/>
      <c r="AAO33" s="854"/>
      <c r="AAP33" s="855"/>
      <c r="AAQ33" s="856" t="str">
        <f>IFERROR(IF(OR(AAH33="日",AAH33="祝",AAH33=0,AAI33=""),"　",MAX(IF(AND(AAI33&lt;=AAQ14,AAK33&gt;AAR14),AAR14-AAQ14,IF(AND(AAI33&gt;AAQ14,AAK33&lt;=AAR14),AAK33-AAI33,IF(AND(AAI33&lt;=AAQ14,AAK33&lt;=AAR14),AAK33-AAQ14,IF(AND(AAI33&gt;AAQ14,AAK33&gt;AAR14),AAR14-AAI33,0)))),0)),0)</f>
        <v>　</v>
      </c>
      <c r="AAR33" s="857"/>
      <c r="AAS33" s="858"/>
      <c r="AAT33" s="856" t="str">
        <f>IFERROR(IF(OR(AAH33="日",AAH33="祝",AAH33=0,AAM33=""),"　",MAX(IF(AND(AAM33&gt;AAW14,AAO33&gt;AAU14),0,IF(AND(AAM33&lt;=AAW14,AAM33&gt;AAT14,AAO33&gt;AAU14),AAW14-AAM33,IF(AND(AAM33&lt;=AAW14,AAM33&lt;=AAT14,AAO33&gt;AAU14),AAW14-AAT14,IF(AND(AAM33&gt;AAT14,AAO33&lt;=AAU14),AAO33-AAM33,IF(AND(AAM33&lt;=AAT14,AAO33&lt;=AAU14),AAO33-AAT14,0))))),0)),0)</f>
        <v>　</v>
      </c>
      <c r="AAU33" s="857"/>
      <c r="AAV33" s="858"/>
      <c r="AAW33" s="856" t="str">
        <f>IFERROR(IF(OR(AAH33="日",AAH33="祝",AAH33=0,AAM33=0),"　",MAX(IF(AND(AAM33&lt;=AAW14,AAO33&gt;AAX14),AAX14-AAW14,IF(AAO33&lt;=AAX14,0,IF(AND(AAM33&gt;AAW14,AAO33&gt;AAX14),AAX14-AAM33,0))),0)),0)</f>
        <v>　</v>
      </c>
      <c r="AAX33" s="857"/>
      <c r="AAY33" s="858"/>
      <c r="AAZ33" s="856" t="str">
        <f>IFERROR(IF(OR(AAH33="日",AAH33="祝",AAH33=0,AAM33=0),"　",MAX(IF(AAM33&gt;AAZ14,AAO33-AAM33,IF(AAM33&lt;=AAZ14,AAO33-AAZ14,0)),0)),0)</f>
        <v>　</v>
      </c>
      <c r="ABA33" s="857"/>
      <c r="ABB33" s="858"/>
      <c r="ABC33" s="962" t="str">
        <f>IFERROR(IF(OR(AAH33="日",AAH33="祝",AAH33=0,AAI33=""),"　",MAX(IF(AND(AAI33&lt;=ABC14,AAK33&gt;ABD14),ABD14-ABC14,IF(AND(AAI33&gt;ABC14,AAK33&lt;=ABD14),AAK33-AAI33,IF(AND(AAI33&lt;=ABC14,AAK33&lt;=ABD14),AAK33-ABC14,IF(AND(AAI33&gt;ABC14,AAK33&gt;ABD14),ABD14-AAI33,0)))),0)),0)</f>
        <v>　</v>
      </c>
      <c r="ABD33" s="963"/>
      <c r="ABE33" s="964"/>
      <c r="ABF33" s="962" t="str">
        <f>IFERROR(IF(OR(AAH33="日",AAH33="祝",AAH33=0,AAM33=0),"　",MAX(IF(AND(AAM33&gt;ABI14,AAO33&gt;ABG14),0,IF(AND(AAM33&lt;=ABI14,AAM33&gt;ABF14,AAO33&gt;ABG14),ABI14-AAM33,IF(AND(AAM33&lt;=ABI14,AAM33&lt;=ABF14,AAO33&gt;ABG14),ABI14-ABF14,IF(AND(AAM33&gt;ABF14,AAO33&lt;=ABG14),AAO33-AAM33,IF(AND(AAM33&lt;=ABF14,AAO33&lt;=ABG14),AAO33-ABF14,0))))),0)),0)</f>
        <v>　</v>
      </c>
      <c r="ABG33" s="963"/>
      <c r="ABH33" s="964"/>
      <c r="ABI33" s="962" t="str">
        <f>IFERROR(IF(OR(AAH33="日",AAH33="祝",AAH33=0,AAM33=0),"　",MAX(IF(AND(AAM33&lt;=ABI14,AAO33&gt;ABJ14),ABJ14-ABI14,IF(AAO33&lt;=ABJ14,0,IF(AND(AAM33&gt;ABI14,AAO33&gt;ABJ14),ABJ14-AAM33,0))),0)),0)</f>
        <v>　</v>
      </c>
      <c r="ABJ33" s="963"/>
      <c r="ABK33" s="964"/>
      <c r="ABL33" s="962" t="str">
        <f t="shared" si="12"/>
        <v>　</v>
      </c>
      <c r="ABM33" s="963"/>
      <c r="ABN33" s="964"/>
      <c r="ABO33" s="859" t="str">
        <f>IF(ABR33="×",TIME(0,0,0),IF(ACB4="非常勤",AAQ33,ABC33))</f>
        <v>　</v>
      </c>
      <c r="ABP33" s="860"/>
      <c r="ABQ33" s="861"/>
      <c r="ABR33" s="352"/>
      <c r="ABS33" s="859" t="str">
        <f>IF(ABV33="×",TIME(0,0,0),IF(ACB4="非常勤",AAT33,ABF33))</f>
        <v>　</v>
      </c>
      <c r="ABT33" s="860"/>
      <c r="ABU33" s="861"/>
      <c r="ABV33" s="352"/>
      <c r="ABW33" s="859" t="str">
        <f>IF(ABZ33="×",TIME(0,0,0),IF(ACB4="非常勤",AAW33,ABI33))</f>
        <v>　</v>
      </c>
      <c r="ABX33" s="860"/>
      <c r="ABY33" s="861"/>
      <c r="ABZ33" s="352"/>
      <c r="ACA33" s="859" t="str">
        <f>IF(ACD33="×",TIME(0,0,0),IF(ACB4="非常勤",AAZ33,ABL33))</f>
        <v>　</v>
      </c>
      <c r="ACB33" s="860"/>
      <c r="ACC33" s="861"/>
      <c r="ACD33" s="352"/>
      <c r="ACE33" s="956"/>
      <c r="ACF33" s="956"/>
      <c r="ACG33" s="862"/>
      <c r="ACH33" s="864"/>
      <c r="ACI33" s="863"/>
      <c r="ACJ33" s="865"/>
      <c r="ACK33" s="866"/>
      <c r="ACL33" s="866"/>
      <c r="ACM33" s="867"/>
      <c r="ACN33" s="377">
        <f>'[3]別表_個別勤務状況（1～20）'!$A$33</f>
        <v>19</v>
      </c>
      <c r="ACO33" s="378" t="str">
        <f>'[3]別表_個別勤務状況（1～20）'!$B$33</f>
        <v>金</v>
      </c>
      <c r="ACP33" s="854"/>
      <c r="ACQ33" s="855"/>
      <c r="ACR33" s="854"/>
      <c r="ACS33" s="855"/>
      <c r="ACT33" s="854"/>
      <c r="ACU33" s="855"/>
      <c r="ACV33" s="854"/>
      <c r="ACW33" s="855"/>
      <c r="ACX33" s="856" t="str">
        <f>IFERROR(IF(OR(ACO33="日",ACO33="祝",ACO33=0,ACP33=""),"　",MAX(IF(AND(ACP33&lt;=ACX14,ACR33&gt;ACY14),ACY14-ACX14,IF(AND(ACP33&gt;ACX14,ACR33&lt;=ACY14),ACR33-ACP33,IF(AND(ACP33&lt;=ACX14,ACR33&lt;=ACY14),ACR33-ACX14,IF(AND(ACP33&gt;ACX14,ACR33&gt;ACY14),ACY14-ACP33,0)))),0)),0)</f>
        <v>　</v>
      </c>
      <c r="ACY33" s="857"/>
      <c r="ACZ33" s="858"/>
      <c r="ADA33" s="856" t="str">
        <f>IFERROR(IF(OR(ACO33="日",ACO33="祝",ACO33=0,ACT33=""),"　",MAX(IF(AND(ACT33&gt;ADD14,ACV33&gt;ADB14),0,IF(AND(ACT33&lt;=ADD14,ACT33&gt;ADA14,ACV33&gt;ADB14),ADD14-ACT33,IF(AND(ACT33&lt;=ADD14,ACT33&lt;=ADA14,ACV33&gt;ADB14),ADD14-ADA14,IF(AND(ACT33&gt;ADA14,ACV33&lt;=ADB14),ACV33-ACT33,IF(AND(ACT33&lt;=ADA14,ACV33&lt;=ADB14),ACV33-ADA14,0))))),0)),0)</f>
        <v>　</v>
      </c>
      <c r="ADB33" s="857"/>
      <c r="ADC33" s="858"/>
      <c r="ADD33" s="856" t="str">
        <f>IFERROR(IF(OR(ACO33="日",ACO33="祝",ACO33=0,ACT33=0),"　",MAX(IF(AND(ACT33&lt;=ADD14,ACV33&gt;ADE14),ADE14-ADD14,IF(ACV33&lt;=ADE14,0,IF(AND(ACT33&gt;ADD14,ACV33&gt;ADE14),ADE14-ACT33,0))),0)),0)</f>
        <v>　</v>
      </c>
      <c r="ADE33" s="857"/>
      <c r="ADF33" s="858"/>
      <c r="ADG33" s="856" t="str">
        <f>IFERROR(IF(OR(ACO33="日",ACO33="祝",ACO33=0,ACT33=0),"　",MAX(IF(ACT33&gt;ADG14,ACV33-ACT33,IF(ACT33&lt;=ADG14,ACV33-ADG14,0)),0)),0)</f>
        <v>　</v>
      </c>
      <c r="ADH33" s="857"/>
      <c r="ADI33" s="858"/>
      <c r="ADJ33" s="962" t="str">
        <f>IFERROR(IF(OR(ACO33="日",ACO33="祝",ACO33=0,ACP33=""),"　",MAX(IF(AND(ACP33&lt;=ADJ14,ACR33&gt;ADK14),ADK14-ADJ14,IF(AND(ACP33&gt;ADJ14,ACR33&lt;=ADK14),ACR33-ACP33,IF(AND(ACP33&lt;=ADJ14,ACR33&lt;=ADK14),ACR33-ADJ14,IF(AND(ACP33&gt;ADJ14,ACR33&gt;ADK14),ADK14-ACP33,0)))),0)),0)</f>
        <v>　</v>
      </c>
      <c r="ADK33" s="963"/>
      <c r="ADL33" s="964"/>
      <c r="ADM33" s="962" t="str">
        <f>IFERROR(IF(OR(ACO33="日",ACO33="祝",ACO33=0,ACT33=0),"　",MAX(IF(AND(ACT33&gt;ADP14,ACV33&gt;ADN14),0,IF(AND(ACT33&lt;=ADP14,ACT33&gt;ADM14,ACV33&gt;ADN14),ADP14-ACT33,IF(AND(ACT33&lt;=ADP14,ACT33&lt;=ADM14,ACV33&gt;ADN14),ADP14-ADM14,IF(AND(ACT33&gt;ADM14,ACV33&lt;=ADN14),ACV33-ACT33,IF(AND(ACT33&lt;=ADM14,ACV33&lt;=ADN14),ACV33-ADM14,0))))),0)),0)</f>
        <v>　</v>
      </c>
      <c r="ADN33" s="963"/>
      <c r="ADO33" s="964"/>
      <c r="ADP33" s="962" t="str">
        <f>IFERROR(IF(OR(ACO33="日",ACO33="祝",ACO33=0,ACT33=0),"　",MAX(IF(AND(ACT33&lt;=ADP14,ACV33&gt;ADQ14),ADQ14-ADP14,IF(ACV33&lt;=ADQ14,0,IF(AND(ACT33&gt;ADP14,ACV33&gt;ADQ14),ADQ14-ACT33,0))),0)),0)</f>
        <v>　</v>
      </c>
      <c r="ADQ33" s="963"/>
      <c r="ADR33" s="964"/>
      <c r="ADS33" s="962" t="str">
        <f t="shared" si="13"/>
        <v>　</v>
      </c>
      <c r="ADT33" s="963"/>
      <c r="ADU33" s="964"/>
      <c r="ADV33" s="859" t="str">
        <f>IF(ADY33="×",TIME(0,0,0),IF(AEI4="非常勤",ACX33,ADJ33))</f>
        <v>　</v>
      </c>
      <c r="ADW33" s="860"/>
      <c r="ADX33" s="861"/>
      <c r="ADY33" s="352"/>
      <c r="ADZ33" s="859" t="str">
        <f>IF(AEC33="×",TIME(0,0,0),IF(AEI4="非常勤",ADA33,ADM33))</f>
        <v>　</v>
      </c>
      <c r="AEA33" s="860"/>
      <c r="AEB33" s="861"/>
      <c r="AEC33" s="352"/>
      <c r="AED33" s="859" t="str">
        <f>IF(AEG33="×",TIME(0,0,0),IF(AEI4="非常勤",ADD33,ADP33))</f>
        <v>　</v>
      </c>
      <c r="AEE33" s="860"/>
      <c r="AEF33" s="861"/>
      <c r="AEG33" s="352"/>
      <c r="AEH33" s="859" t="str">
        <f>IF(AEK33="×",TIME(0,0,0),IF(AEI4="非常勤",ADG33,ADS33))</f>
        <v>　</v>
      </c>
      <c r="AEI33" s="860"/>
      <c r="AEJ33" s="861"/>
      <c r="AEK33" s="352"/>
      <c r="AEL33" s="956"/>
      <c r="AEM33" s="956"/>
      <c r="AEN33" s="862"/>
      <c r="AEO33" s="864"/>
      <c r="AEP33" s="863"/>
      <c r="AEQ33" s="865"/>
      <c r="AER33" s="866"/>
      <c r="AES33" s="866"/>
      <c r="AET33" s="867"/>
      <c r="AEU33" s="377">
        <f>'[3]別表_個別勤務状況（1～20）'!$A$33</f>
        <v>19</v>
      </c>
      <c r="AEV33" s="378" t="str">
        <f>'[3]別表_個別勤務状況（1～20）'!$B$33</f>
        <v>金</v>
      </c>
      <c r="AEW33" s="854"/>
      <c r="AEX33" s="855"/>
      <c r="AEY33" s="854"/>
      <c r="AEZ33" s="855"/>
      <c r="AFA33" s="854"/>
      <c r="AFB33" s="855"/>
      <c r="AFC33" s="854"/>
      <c r="AFD33" s="855"/>
      <c r="AFE33" s="856" t="str">
        <f>IFERROR(IF(OR(AEV33="日",AEV33="祝",AEV33=0,AEW33=""),"　",MAX(IF(AND(AEW33&lt;=AFE14,AEY33&gt;AFF14),AFF14-AFE14,IF(AND(AEW33&gt;AFE14,AEY33&lt;=AFF14),AEY33-AEW33,IF(AND(AEW33&lt;=AFE14,AEY33&lt;=AFF14),AEY33-AFE14,IF(AND(AEW33&gt;AFE14,AEY33&gt;AFF14),AFF14-AEW33,0)))),0)),0)</f>
        <v>　</v>
      </c>
      <c r="AFF33" s="857"/>
      <c r="AFG33" s="858"/>
      <c r="AFH33" s="856" t="str">
        <f>IFERROR(IF(OR(AEV33="日",AEV33="祝",AEV33=0,AFA33=""),"　",MAX(IF(AND(AFA33&gt;AFK14,AFC33&gt;AFI14),0,IF(AND(AFA33&lt;=AFK14,AFA33&gt;AFH14,AFC33&gt;AFI14),AFK14-AFA33,IF(AND(AFA33&lt;=AFK14,AFA33&lt;=AFH14,AFC33&gt;AFI14),AFK14-AFH14,IF(AND(AFA33&gt;AFH14,AFC33&lt;=AFI14),AFC33-AFA33,IF(AND(AFA33&lt;=AFH14,AFC33&lt;=AFI14),AFC33-AFH14,0))))),0)),0)</f>
        <v>　</v>
      </c>
      <c r="AFI33" s="857"/>
      <c r="AFJ33" s="858"/>
      <c r="AFK33" s="856" t="str">
        <f>IFERROR(IF(OR(AEV33="日",AEV33="祝",AEV33=0,AFA33=0),"　",MAX(IF(AND(AFA33&lt;=AFK14,AFC33&gt;AFL14),AFL14-AFK14,IF(AFC33&lt;=AFL14,0,IF(AND(AFA33&gt;AFK14,AFC33&gt;AFL14),AFL14-AFA33,0))),0)),0)</f>
        <v>　</v>
      </c>
      <c r="AFL33" s="857"/>
      <c r="AFM33" s="858"/>
      <c r="AFN33" s="856" t="str">
        <f>IFERROR(IF(OR(AEV33="日",AEV33="祝",AEV33=0,AFA33=0),"　",MAX(IF(AFA33&gt;AFN14,AFC33-AFA33,IF(AFA33&lt;=AFN14,AFC33-AFN14,0)),0)),0)</f>
        <v>　</v>
      </c>
      <c r="AFO33" s="857"/>
      <c r="AFP33" s="858"/>
      <c r="AFQ33" s="962" t="str">
        <f>IFERROR(IF(OR(AEV33="日",AEV33="祝",AEV33=0,AEW33=""),"　",MAX(IF(AND(AEW33&lt;=AFQ14,AEY33&gt;AFR14),AFR14-AFQ14,IF(AND(AEW33&gt;AFQ14,AEY33&lt;=AFR14),AEY33-AEW33,IF(AND(AEW33&lt;=AFQ14,AEY33&lt;=AFR14),AEY33-AFQ14,IF(AND(AEW33&gt;AFQ14,AEY33&gt;AFR14),AFR14-AEW33,0)))),0)),0)</f>
        <v>　</v>
      </c>
      <c r="AFR33" s="963"/>
      <c r="AFS33" s="964"/>
      <c r="AFT33" s="962" t="str">
        <f>IFERROR(IF(OR(AEV33="日",AEV33="祝",AEV33=0,AFA33=0),"　",MAX(IF(AND(AFA33&gt;AFW14,AFC33&gt;AFU14),0,IF(AND(AFA33&lt;=AFW14,AFA33&gt;AFT14,AFC33&gt;AFU14),AFW14-AFA33,IF(AND(AFA33&lt;=AFW14,AFA33&lt;=AFT14,AFC33&gt;AFU14),AFW14-AFT14,IF(AND(AFA33&gt;AFT14,AFC33&lt;=AFU14),AFC33-AFA33,IF(AND(AFA33&lt;=AFT14,AFC33&lt;=AFU14),AFC33-AFT14,0))))),0)),0)</f>
        <v>　</v>
      </c>
      <c r="AFU33" s="963"/>
      <c r="AFV33" s="964"/>
      <c r="AFW33" s="962" t="str">
        <f>IFERROR(IF(OR(AEV33="日",AEV33="祝",AEV33=0,AFA33=0),"　",MAX(IF(AND(AFA33&lt;=AFW14,AFC33&gt;AFX14),AFX14-AFW14,IF(AFC33&lt;=AFX14,0,IF(AND(AFA33&gt;AFW14,AFC33&gt;AFX14),AFX14-AFA33,0))),0)),0)</f>
        <v>　</v>
      </c>
      <c r="AFX33" s="963"/>
      <c r="AFY33" s="964"/>
      <c r="AFZ33" s="962" t="str">
        <f t="shared" si="14"/>
        <v>　</v>
      </c>
      <c r="AGA33" s="963"/>
      <c r="AGB33" s="964"/>
      <c r="AGC33" s="859" t="str">
        <f>IF(AGF33="×",TIME(0,0,0),IF(AGP4="非常勤",AFE33,AFQ33))</f>
        <v>　</v>
      </c>
      <c r="AGD33" s="860"/>
      <c r="AGE33" s="861"/>
      <c r="AGF33" s="352"/>
      <c r="AGG33" s="859" t="str">
        <f>IF(AGJ33="×",TIME(0,0,0),IF(AGP4="非常勤",AFH33,AFT33))</f>
        <v>　</v>
      </c>
      <c r="AGH33" s="860"/>
      <c r="AGI33" s="861"/>
      <c r="AGJ33" s="352"/>
      <c r="AGK33" s="859" t="str">
        <f>IF(AGN33="×",TIME(0,0,0),IF(AGP4="非常勤",AFK33,AFW33))</f>
        <v>　</v>
      </c>
      <c r="AGL33" s="860"/>
      <c r="AGM33" s="861"/>
      <c r="AGN33" s="352"/>
      <c r="AGO33" s="859" t="str">
        <f>IF(AGR33="×",TIME(0,0,0),IF(AGP4="非常勤",AFN33,AFZ33))</f>
        <v>　</v>
      </c>
      <c r="AGP33" s="860"/>
      <c r="AGQ33" s="861"/>
      <c r="AGR33" s="352"/>
      <c r="AGS33" s="956"/>
      <c r="AGT33" s="956"/>
      <c r="AGU33" s="862"/>
      <c r="AGV33" s="864"/>
      <c r="AGW33" s="863"/>
      <c r="AGX33" s="865"/>
      <c r="AGY33" s="866"/>
      <c r="AGZ33" s="866"/>
      <c r="AHA33" s="867"/>
      <c r="AHB33" s="377">
        <f>'[3]別表_個別勤務状況（1～20）'!$A$33</f>
        <v>19</v>
      </c>
      <c r="AHC33" s="378" t="str">
        <f>'[3]別表_個別勤務状況（1～20）'!$B$33</f>
        <v>金</v>
      </c>
      <c r="AHD33" s="854"/>
      <c r="AHE33" s="855"/>
      <c r="AHF33" s="854"/>
      <c r="AHG33" s="855"/>
      <c r="AHH33" s="854"/>
      <c r="AHI33" s="855"/>
      <c r="AHJ33" s="854"/>
      <c r="AHK33" s="855"/>
      <c r="AHL33" s="856" t="str">
        <f>IFERROR(IF(OR(AHC33="日",AHC33="祝",AHC33=0,AHD33=""),"　",MAX(IF(AND(AHD33&lt;=AHL14,AHF33&gt;AHM14),AHM14-AHL14,IF(AND(AHD33&gt;AHL14,AHF33&lt;=AHM14),AHF33-AHD33,IF(AND(AHD33&lt;=AHL14,AHF33&lt;=AHM14),AHF33-AHL14,IF(AND(AHD33&gt;AHL14,AHF33&gt;AHM14),AHM14-AHD33,0)))),0)),0)</f>
        <v>　</v>
      </c>
      <c r="AHM33" s="857"/>
      <c r="AHN33" s="858"/>
      <c r="AHO33" s="856" t="str">
        <f>IFERROR(IF(OR(AHC33="日",AHC33="祝",AHC33=0,AHH33=""),"　",MAX(IF(AND(AHH33&gt;AHR14,AHJ33&gt;AHP14),0,IF(AND(AHH33&lt;=AHR14,AHH33&gt;AHO14,AHJ33&gt;AHP14),AHR14-AHH33,IF(AND(AHH33&lt;=AHR14,AHH33&lt;=AHO14,AHJ33&gt;AHP14),AHR14-AHO14,IF(AND(AHH33&gt;AHO14,AHJ33&lt;=AHP14),AHJ33-AHH33,IF(AND(AHH33&lt;=AHO14,AHJ33&lt;=AHP14),AHJ33-AHO14,0))))),0)),0)</f>
        <v>　</v>
      </c>
      <c r="AHP33" s="857"/>
      <c r="AHQ33" s="858"/>
      <c r="AHR33" s="856" t="str">
        <f>IFERROR(IF(OR(AHC33="日",AHC33="祝",AHC33=0,AHH33=0),"　",MAX(IF(AND(AHH33&lt;=AHR14,AHJ33&gt;AHS14),AHS14-AHR14,IF(AHJ33&lt;=AHS14,0,IF(AND(AHH33&gt;AHR14,AHJ33&gt;AHS14),AHS14-AHH33,0))),0)),0)</f>
        <v>　</v>
      </c>
      <c r="AHS33" s="857"/>
      <c r="AHT33" s="858"/>
      <c r="AHU33" s="856" t="str">
        <f>IFERROR(IF(OR(AHC33="日",AHC33="祝",AHC33=0,AHH33=0),"　",MAX(IF(AHH33&gt;AHU14,AHJ33-AHH33,IF(AHH33&lt;=AHU14,AHJ33-AHU14,0)),0)),0)</f>
        <v>　</v>
      </c>
      <c r="AHV33" s="857"/>
      <c r="AHW33" s="858"/>
      <c r="AHX33" s="962" t="str">
        <f>IFERROR(IF(OR(AHC33="日",AHC33="祝",AHC33=0,AHD33=""),"　",MAX(IF(AND(AHD33&lt;=AHX14,AHF33&gt;AHY14),AHY14-AHX14,IF(AND(AHD33&gt;AHX14,AHF33&lt;=AHY14),AHF33-AHD33,IF(AND(AHD33&lt;=AHX14,AHF33&lt;=AHY14),AHF33-AHX14,IF(AND(AHD33&gt;AHX14,AHF33&gt;AHY14),AHY14-AHD33,0)))),0)),0)</f>
        <v>　</v>
      </c>
      <c r="AHY33" s="963"/>
      <c r="AHZ33" s="964"/>
      <c r="AIA33" s="962" t="str">
        <f>IFERROR(IF(OR(AHC33="日",AHC33="祝",AHC33=0,AHH33=0),"　",MAX(IF(AND(AHH33&gt;AID14,AHJ33&gt;AIB14),0,IF(AND(AHH33&lt;=AID14,AHH33&gt;AIA14,AHJ33&gt;AIB14),AID14-AHH33,IF(AND(AHH33&lt;=AID14,AHH33&lt;=AIA14,AHJ33&gt;AIB14),AID14-AIA14,IF(AND(AHH33&gt;AIA14,AHJ33&lt;=AIB14),AHJ33-AHH33,IF(AND(AHH33&lt;=AIA14,AHJ33&lt;=AIB14),AHJ33-AIA14,0))))),0)),0)</f>
        <v>　</v>
      </c>
      <c r="AIB33" s="963"/>
      <c r="AIC33" s="964"/>
      <c r="AID33" s="962" t="str">
        <f>IFERROR(IF(OR(AHC33="日",AHC33="祝",AHC33=0,AHH33=0),"　",MAX(IF(AND(AHH33&lt;=AID14,AHJ33&gt;AIE14),AIE14-AID14,IF(AHJ33&lt;=AIE14,0,IF(AND(AHH33&gt;AID14,AHJ33&gt;AIE14),AIE14-AHH33,0))),0)),0)</f>
        <v>　</v>
      </c>
      <c r="AIE33" s="963"/>
      <c r="AIF33" s="964"/>
      <c r="AIG33" s="962" t="str">
        <f t="shared" si="15"/>
        <v>　</v>
      </c>
      <c r="AIH33" s="963"/>
      <c r="AII33" s="964"/>
      <c r="AIJ33" s="859" t="str">
        <f>IF(AIM33="×",TIME(0,0,0),IF(AIW4="非常勤",AHL33,AHX33))</f>
        <v>　</v>
      </c>
      <c r="AIK33" s="860"/>
      <c r="AIL33" s="861"/>
      <c r="AIM33" s="352"/>
      <c r="AIN33" s="859" t="str">
        <f>IF(AIQ33="×",TIME(0,0,0),IF(AIW4="非常勤",AHO33,AIA33))</f>
        <v>　</v>
      </c>
      <c r="AIO33" s="860"/>
      <c r="AIP33" s="861"/>
      <c r="AIQ33" s="352"/>
      <c r="AIR33" s="859" t="str">
        <f>IF(AIU33="×",TIME(0,0,0),IF(AIW4="非常勤",AHR33,AID33))</f>
        <v>　</v>
      </c>
      <c r="AIS33" s="860"/>
      <c r="AIT33" s="861"/>
      <c r="AIU33" s="352"/>
      <c r="AIV33" s="859" t="str">
        <f>IF(AIY33="×",TIME(0,0,0),IF(AIW4="非常勤",AHU33,AIG33))</f>
        <v>　</v>
      </c>
      <c r="AIW33" s="860"/>
      <c r="AIX33" s="861"/>
      <c r="AIY33" s="352"/>
      <c r="AIZ33" s="956"/>
      <c r="AJA33" s="956"/>
      <c r="AJB33" s="862"/>
      <c r="AJC33" s="864"/>
      <c r="AJD33" s="863"/>
      <c r="AJE33" s="865"/>
      <c r="AJF33" s="866"/>
      <c r="AJG33" s="866"/>
      <c r="AJH33" s="867"/>
      <c r="AJI33" s="377">
        <f>'[3]別表_個別勤務状況（1～20）'!$A$33</f>
        <v>19</v>
      </c>
      <c r="AJJ33" s="378" t="str">
        <f>'[3]別表_個別勤務状況（1～20）'!$B$33</f>
        <v>金</v>
      </c>
      <c r="AJK33" s="854"/>
      <c r="AJL33" s="855"/>
      <c r="AJM33" s="854"/>
      <c r="AJN33" s="855"/>
      <c r="AJO33" s="854"/>
      <c r="AJP33" s="855"/>
      <c r="AJQ33" s="854"/>
      <c r="AJR33" s="855"/>
      <c r="AJS33" s="856" t="str">
        <f>IFERROR(IF(OR(AJJ33="日",AJJ33="祝",AJJ33=0,AJK33=""),"　",MAX(IF(AND(AJK33&lt;=AJS14,AJM33&gt;AJT14),AJT14-AJS14,IF(AND(AJK33&gt;AJS14,AJM33&lt;=AJT14),AJM33-AJK33,IF(AND(AJK33&lt;=AJS14,AJM33&lt;=AJT14),AJM33-AJS14,IF(AND(AJK33&gt;AJS14,AJM33&gt;AJT14),AJT14-AJK33,0)))),0)),0)</f>
        <v>　</v>
      </c>
      <c r="AJT33" s="857"/>
      <c r="AJU33" s="858"/>
      <c r="AJV33" s="856" t="str">
        <f>IFERROR(IF(OR(AJJ33="日",AJJ33="祝",AJJ33=0,AJO33=""),"　",MAX(IF(AND(AJO33&gt;AJY14,AJQ33&gt;AJW14),0,IF(AND(AJO33&lt;=AJY14,AJO33&gt;AJV14,AJQ33&gt;AJW14),AJY14-AJO33,IF(AND(AJO33&lt;=AJY14,AJO33&lt;=AJV14,AJQ33&gt;AJW14),AJY14-AJV14,IF(AND(AJO33&gt;AJV14,AJQ33&lt;=AJW14),AJQ33-AJO33,IF(AND(AJO33&lt;=AJV14,AJQ33&lt;=AJW14),AJQ33-AJV14,0))))),0)),0)</f>
        <v>　</v>
      </c>
      <c r="AJW33" s="857"/>
      <c r="AJX33" s="858"/>
      <c r="AJY33" s="856" t="str">
        <f>IFERROR(IF(OR(AJJ33="日",AJJ33="祝",AJJ33=0,AJO33=0),"　",MAX(IF(AND(AJO33&lt;=AJY14,AJQ33&gt;AJZ14),AJZ14-AJY14,IF(AJQ33&lt;=AJZ14,0,IF(AND(AJO33&gt;AJY14,AJQ33&gt;AJZ14),AJZ14-AJO33,0))),0)),0)</f>
        <v>　</v>
      </c>
      <c r="AJZ33" s="857"/>
      <c r="AKA33" s="858"/>
      <c r="AKB33" s="856" t="str">
        <f>IFERROR(IF(OR(AJJ33="日",AJJ33="祝",AJJ33=0,AJO33=0),"　",MAX(IF(AJO33&gt;AKB14,AJQ33-AJO33,IF(AJO33&lt;=AKB14,AJQ33-AKB14,0)),0)),0)</f>
        <v>　</v>
      </c>
      <c r="AKC33" s="857"/>
      <c r="AKD33" s="858"/>
      <c r="AKE33" s="962" t="str">
        <f>IFERROR(IF(OR(AJJ33="日",AJJ33="祝",AJJ33=0,AJK33=""),"　",MAX(IF(AND(AJK33&lt;=AKE14,AJM33&gt;AKF14),AKF14-AKE14,IF(AND(AJK33&gt;AKE14,AJM33&lt;=AKF14),AJM33-AJK33,IF(AND(AJK33&lt;=AKE14,AJM33&lt;=AKF14),AJM33-AKE14,IF(AND(AJK33&gt;AKE14,AJM33&gt;AKF14),AKF14-AJK33,0)))),0)),0)</f>
        <v>　</v>
      </c>
      <c r="AKF33" s="963"/>
      <c r="AKG33" s="964"/>
      <c r="AKH33" s="962" t="str">
        <f>IFERROR(IF(OR(AJJ33="日",AJJ33="祝",AJJ33=0,AJO33=0),"　",MAX(IF(AND(AJO33&gt;AKK14,AJQ33&gt;AKI14),0,IF(AND(AJO33&lt;=AKK14,AJO33&gt;AKH14,AJQ33&gt;AKI14),AKK14-AJO33,IF(AND(AJO33&lt;=AKK14,AJO33&lt;=AKH14,AJQ33&gt;AKI14),AKK14-AKH14,IF(AND(AJO33&gt;AKH14,AJQ33&lt;=AKI14),AJQ33-AJO33,IF(AND(AJO33&lt;=AKH14,AJQ33&lt;=AKI14),AJQ33-AKH14,0))))),0)),0)</f>
        <v>　</v>
      </c>
      <c r="AKI33" s="963"/>
      <c r="AKJ33" s="964"/>
      <c r="AKK33" s="962" t="str">
        <f>IFERROR(IF(OR(AJJ33="日",AJJ33="祝",AJJ33=0,AJO33=0),"　",MAX(IF(AND(AJO33&lt;=AKK14,AJQ33&gt;AKL14),AKL14-AKK14,IF(AJQ33&lt;=AKL14,0,IF(AND(AJO33&gt;AKK14,AJQ33&gt;AKL14),AKL14-AJO33,0))),0)),0)</f>
        <v>　</v>
      </c>
      <c r="AKL33" s="963"/>
      <c r="AKM33" s="964"/>
      <c r="AKN33" s="962" t="str">
        <f t="shared" si="16"/>
        <v>　</v>
      </c>
      <c r="AKO33" s="963"/>
      <c r="AKP33" s="964"/>
      <c r="AKQ33" s="859" t="str">
        <f>IF(AKT33="×",TIME(0,0,0),IF(ALD4="非常勤",AJS33,AKE33))</f>
        <v>　</v>
      </c>
      <c r="AKR33" s="860"/>
      <c r="AKS33" s="861"/>
      <c r="AKT33" s="352"/>
      <c r="AKU33" s="859" t="str">
        <f>IF(AKX33="×",TIME(0,0,0),IF(ALD4="非常勤",AJV33,AKH33))</f>
        <v>　</v>
      </c>
      <c r="AKV33" s="860"/>
      <c r="AKW33" s="861"/>
      <c r="AKX33" s="352"/>
      <c r="AKY33" s="859" t="str">
        <f>IF(ALB33="×",TIME(0,0,0),IF(ALD4="非常勤",AJY33,AKK33))</f>
        <v>　</v>
      </c>
      <c r="AKZ33" s="860"/>
      <c r="ALA33" s="861"/>
      <c r="ALB33" s="352"/>
      <c r="ALC33" s="859" t="str">
        <f>IF(ALF33="×",TIME(0,0,0),IF(ALD4="非常勤",AKB33,AKN33))</f>
        <v>　</v>
      </c>
      <c r="ALD33" s="860"/>
      <c r="ALE33" s="861"/>
      <c r="ALF33" s="352"/>
      <c r="ALG33" s="956"/>
      <c r="ALH33" s="956"/>
      <c r="ALI33" s="862"/>
      <c r="ALJ33" s="864"/>
      <c r="ALK33" s="863"/>
      <c r="ALL33" s="865"/>
      <c r="ALM33" s="866"/>
      <c r="ALN33" s="866"/>
      <c r="ALO33" s="867"/>
      <c r="ALP33" s="377">
        <f>'[3]別表_個別勤務状況（1～20）'!$A$33</f>
        <v>19</v>
      </c>
      <c r="ALQ33" s="378" t="str">
        <f>'[3]別表_個別勤務状況（1～20）'!$B$33</f>
        <v>金</v>
      </c>
      <c r="ALR33" s="854"/>
      <c r="ALS33" s="855"/>
      <c r="ALT33" s="854"/>
      <c r="ALU33" s="855"/>
      <c r="ALV33" s="854"/>
      <c r="ALW33" s="855"/>
      <c r="ALX33" s="854"/>
      <c r="ALY33" s="855"/>
      <c r="ALZ33" s="856" t="str">
        <f>IFERROR(IF(OR(ALQ33="日",ALQ33="祝",ALQ33=0,ALR33=""),"　",MAX(IF(AND(ALR33&lt;=ALZ14,ALT33&gt;AMA14),AMA14-ALZ14,IF(AND(ALR33&gt;ALZ14,ALT33&lt;=AMA14),ALT33-ALR33,IF(AND(ALR33&lt;=ALZ14,ALT33&lt;=AMA14),ALT33-ALZ14,IF(AND(ALR33&gt;ALZ14,ALT33&gt;AMA14),AMA14-ALR33,0)))),0)),0)</f>
        <v>　</v>
      </c>
      <c r="AMA33" s="857"/>
      <c r="AMB33" s="858"/>
      <c r="AMC33" s="856" t="str">
        <f>IFERROR(IF(OR(ALQ33="日",ALQ33="祝",ALQ33=0,ALV33=""),"　",MAX(IF(AND(ALV33&gt;AMF14,ALX33&gt;AMD14),0,IF(AND(ALV33&lt;=AMF14,ALV33&gt;AMC14,ALX33&gt;AMD14),AMF14-ALV33,IF(AND(ALV33&lt;=AMF14,ALV33&lt;=AMC14,ALX33&gt;AMD14),AMF14-AMC14,IF(AND(ALV33&gt;AMC14,ALX33&lt;=AMD14),ALX33-ALV33,IF(AND(ALV33&lt;=AMC14,ALX33&lt;=AMD14),ALX33-AMC14,0))))),0)),0)</f>
        <v>　</v>
      </c>
      <c r="AMD33" s="857"/>
      <c r="AME33" s="858"/>
      <c r="AMF33" s="856" t="str">
        <f>IFERROR(IF(OR(ALQ33="日",ALQ33="祝",ALQ33=0,ALV33=0),"　",MAX(IF(AND(ALV33&lt;=AMF14,ALX33&gt;AMG14),AMG14-AMF14,IF(ALX33&lt;=AMG14,0,IF(AND(ALV33&gt;AMF14,ALX33&gt;AMG14),AMG14-ALV33,0))),0)),0)</f>
        <v>　</v>
      </c>
      <c r="AMG33" s="857"/>
      <c r="AMH33" s="858"/>
      <c r="AMI33" s="856" t="str">
        <f>IFERROR(IF(OR(ALQ33="日",ALQ33="祝",ALQ33=0,ALV33=0),"　",MAX(IF(ALV33&gt;AMI14,ALX33-ALV33,IF(ALV33&lt;=AMI14,ALX33-AMI14,0)),0)),0)</f>
        <v>　</v>
      </c>
      <c r="AMJ33" s="857"/>
      <c r="AMK33" s="858"/>
      <c r="AML33" s="962" t="str">
        <f>IFERROR(IF(OR(ALQ33="日",ALQ33="祝",ALQ33=0,ALR33=""),"　",MAX(IF(AND(ALR33&lt;=AML14,ALT33&gt;AMM14),AMM14-AML14,IF(AND(ALR33&gt;AML14,ALT33&lt;=AMM14),ALT33-ALR33,IF(AND(ALR33&lt;=AML14,ALT33&lt;=AMM14),ALT33-AML14,IF(AND(ALR33&gt;AML14,ALT33&gt;AMM14),AMM14-ALR33,0)))),0)),0)</f>
        <v>　</v>
      </c>
      <c r="AMM33" s="963"/>
      <c r="AMN33" s="964"/>
      <c r="AMO33" s="962" t="str">
        <f>IFERROR(IF(OR(ALQ33="日",ALQ33="祝",ALQ33=0,ALV33=0),"　",MAX(IF(AND(ALV33&gt;AMR14,ALX33&gt;AMP14),0,IF(AND(ALV33&lt;=AMR14,ALV33&gt;AMO14,ALX33&gt;AMP14),AMR14-ALV33,IF(AND(ALV33&lt;=AMR14,ALV33&lt;=AMO14,ALX33&gt;AMP14),AMR14-AMO14,IF(AND(ALV33&gt;AMO14,ALX33&lt;=AMP14),ALX33-ALV33,IF(AND(ALV33&lt;=AMO14,ALX33&lt;=AMP14),ALX33-AMO14,0))))),0)),0)</f>
        <v>　</v>
      </c>
      <c r="AMP33" s="963"/>
      <c r="AMQ33" s="964"/>
      <c r="AMR33" s="962" t="str">
        <f>IFERROR(IF(OR(ALQ33="日",ALQ33="祝",ALQ33=0,ALV33=0),"　",MAX(IF(AND(ALV33&lt;=AMR14,ALX33&gt;AMS14),AMS14-AMR14,IF(ALX33&lt;=AMS14,0,IF(AND(ALV33&gt;AMR14,ALX33&gt;AMS14),AMS14-ALV33,0))),0)),0)</f>
        <v>　</v>
      </c>
      <c r="AMS33" s="963"/>
      <c r="AMT33" s="964"/>
      <c r="AMU33" s="962" t="str">
        <f t="shared" si="17"/>
        <v>　</v>
      </c>
      <c r="AMV33" s="963"/>
      <c r="AMW33" s="964"/>
      <c r="AMX33" s="859" t="str">
        <f>IF(ANA33="×",TIME(0,0,0),IF(ANK4="非常勤",ALZ33,AML33))</f>
        <v>　</v>
      </c>
      <c r="AMY33" s="860"/>
      <c r="AMZ33" s="861"/>
      <c r="ANA33" s="352"/>
      <c r="ANB33" s="859" t="str">
        <f>IF(ANE33="×",TIME(0,0,0),IF(ANK4="非常勤",AMC33,AMO33))</f>
        <v>　</v>
      </c>
      <c r="ANC33" s="860"/>
      <c r="AND33" s="861"/>
      <c r="ANE33" s="352"/>
      <c r="ANF33" s="859" t="str">
        <f>IF(ANI33="×",TIME(0,0,0),IF(ANK4="非常勤",AMF33,AMR33))</f>
        <v>　</v>
      </c>
      <c r="ANG33" s="860"/>
      <c r="ANH33" s="861"/>
      <c r="ANI33" s="352"/>
      <c r="ANJ33" s="859" t="str">
        <f>IF(ANM33="×",TIME(0,0,0),IF(ANK4="非常勤",AMI33,AMU33))</f>
        <v>　</v>
      </c>
      <c r="ANK33" s="860"/>
      <c r="ANL33" s="861"/>
      <c r="ANM33" s="352"/>
      <c r="ANN33" s="956"/>
      <c r="ANO33" s="956"/>
      <c r="ANP33" s="862"/>
      <c r="ANQ33" s="864"/>
      <c r="ANR33" s="863"/>
      <c r="ANS33" s="865"/>
      <c r="ANT33" s="866"/>
      <c r="ANU33" s="866"/>
      <c r="ANV33" s="867"/>
      <c r="ANW33" s="377">
        <f>'[3]別表_個別勤務状況（1～20）'!$A$33</f>
        <v>19</v>
      </c>
      <c r="ANX33" s="378" t="str">
        <f>'[3]別表_個別勤務状況（1～20）'!$B$33</f>
        <v>金</v>
      </c>
      <c r="ANY33" s="854"/>
      <c r="ANZ33" s="855"/>
      <c r="AOA33" s="854"/>
      <c r="AOB33" s="855"/>
      <c r="AOC33" s="854"/>
      <c r="AOD33" s="855"/>
      <c r="AOE33" s="854"/>
      <c r="AOF33" s="855"/>
      <c r="AOG33" s="856" t="str">
        <f>IFERROR(IF(OR(ANX33="日",ANX33="祝",ANX33=0,ANY33=""),"　",MAX(IF(AND(ANY33&lt;=AOG14,AOA33&gt;AOH14),AOH14-AOG14,IF(AND(ANY33&gt;AOG14,AOA33&lt;=AOH14),AOA33-ANY33,IF(AND(ANY33&lt;=AOG14,AOA33&lt;=AOH14),AOA33-AOG14,IF(AND(ANY33&gt;AOG14,AOA33&gt;AOH14),AOH14-ANY33,0)))),0)),0)</f>
        <v>　</v>
      </c>
      <c r="AOH33" s="857"/>
      <c r="AOI33" s="858"/>
      <c r="AOJ33" s="856" t="str">
        <f>IFERROR(IF(OR(ANX33="日",ANX33="祝",ANX33=0,AOC33=""),"　",MAX(IF(AND(AOC33&gt;AOM14,AOE33&gt;AOK14),0,IF(AND(AOC33&lt;=AOM14,AOC33&gt;AOJ14,AOE33&gt;AOK14),AOM14-AOC33,IF(AND(AOC33&lt;=AOM14,AOC33&lt;=AOJ14,AOE33&gt;AOK14),AOM14-AOJ14,IF(AND(AOC33&gt;AOJ14,AOE33&lt;=AOK14),AOE33-AOC33,IF(AND(AOC33&lt;=AOJ14,AOE33&lt;=AOK14),AOE33-AOJ14,0))))),0)),0)</f>
        <v>　</v>
      </c>
      <c r="AOK33" s="857"/>
      <c r="AOL33" s="858"/>
      <c r="AOM33" s="856" t="str">
        <f>IFERROR(IF(OR(ANX33="日",ANX33="祝",ANX33=0,AOC33=0),"　",MAX(IF(AND(AOC33&lt;=AOM14,AOE33&gt;AON14),AON14-AOM14,IF(AOE33&lt;=AON14,0,IF(AND(AOC33&gt;AOM14,AOE33&gt;AON14),AON14-AOC33,0))),0)),0)</f>
        <v>　</v>
      </c>
      <c r="AON33" s="857"/>
      <c r="AOO33" s="858"/>
      <c r="AOP33" s="856" t="str">
        <f>IFERROR(IF(OR(ANX33="日",ANX33="祝",ANX33=0,AOC33=0),"　",MAX(IF(AOC33&gt;AOP14,AOE33-AOC33,IF(AOC33&lt;=AOP14,AOE33-AOP14,0)),0)),0)</f>
        <v>　</v>
      </c>
      <c r="AOQ33" s="857"/>
      <c r="AOR33" s="858"/>
      <c r="AOS33" s="962" t="str">
        <f>IFERROR(IF(OR(ANX33="日",ANX33="祝",ANX33=0,ANY33=""),"　",MAX(IF(AND(ANY33&lt;=AOS14,AOA33&gt;AOT14),AOT14-AOS14,IF(AND(ANY33&gt;AOS14,AOA33&lt;=AOT14),AOA33-ANY33,IF(AND(ANY33&lt;=AOS14,AOA33&lt;=AOT14),AOA33-AOS14,IF(AND(ANY33&gt;AOS14,AOA33&gt;AOT14),AOT14-ANY33,0)))),0)),0)</f>
        <v>　</v>
      </c>
      <c r="AOT33" s="963"/>
      <c r="AOU33" s="964"/>
      <c r="AOV33" s="962" t="str">
        <f>IFERROR(IF(OR(ANX33="日",ANX33="祝",ANX33=0,AOC33=0),"　",MAX(IF(AND(AOC33&gt;AOY14,AOE33&gt;AOW14),0,IF(AND(AOC33&lt;=AOY14,AOC33&gt;AOV14,AOE33&gt;AOW14),AOY14-AOC33,IF(AND(AOC33&lt;=AOY14,AOC33&lt;=AOV14,AOE33&gt;AOW14),AOY14-AOV14,IF(AND(AOC33&gt;AOV14,AOE33&lt;=AOW14),AOE33-AOC33,IF(AND(AOC33&lt;=AOV14,AOE33&lt;=AOW14),AOE33-AOV14,0))))),0)),0)</f>
        <v>　</v>
      </c>
      <c r="AOW33" s="963"/>
      <c r="AOX33" s="964"/>
      <c r="AOY33" s="962" t="str">
        <f>IFERROR(IF(OR(ANX33="日",ANX33="祝",ANX33=0,AOC33=0),"　",MAX(IF(AND(AOC33&lt;=AOY14,AOE33&gt;AOZ14),AOZ14-AOY14,IF(AOE33&lt;=AOZ14,0,IF(AND(AOC33&gt;AOY14,AOE33&gt;AOZ14),AOZ14-AOC33,0))),0)),0)</f>
        <v>　</v>
      </c>
      <c r="AOZ33" s="963"/>
      <c r="APA33" s="964"/>
      <c r="APB33" s="962" t="str">
        <f t="shared" si="18"/>
        <v>　</v>
      </c>
      <c r="APC33" s="963"/>
      <c r="APD33" s="964"/>
      <c r="APE33" s="859" t="str">
        <f>IF(APH33="×",TIME(0,0,0),IF(APR4="非常勤",AOG33,AOS33))</f>
        <v>　</v>
      </c>
      <c r="APF33" s="860"/>
      <c r="APG33" s="861"/>
      <c r="APH33" s="352"/>
      <c r="API33" s="859" t="str">
        <f>IF(APL33="×",TIME(0,0,0),IF(APR4="非常勤",AOJ33,AOV33))</f>
        <v>　</v>
      </c>
      <c r="APJ33" s="860"/>
      <c r="APK33" s="861"/>
      <c r="APL33" s="352"/>
      <c r="APM33" s="859" t="str">
        <f>IF(APP33="×",TIME(0,0,0),IF(APR4="非常勤",AOM33,AOY33))</f>
        <v>　</v>
      </c>
      <c r="APN33" s="860"/>
      <c r="APO33" s="861"/>
      <c r="APP33" s="352"/>
      <c r="APQ33" s="859" t="str">
        <f>IF(APT33="×",TIME(0,0,0),IF(APR4="非常勤",AOP33,APB33))</f>
        <v>　</v>
      </c>
      <c r="APR33" s="860"/>
      <c r="APS33" s="861"/>
      <c r="APT33" s="352"/>
      <c r="APU33" s="956"/>
      <c r="APV33" s="956"/>
      <c r="APW33" s="862"/>
      <c r="APX33" s="864"/>
      <c r="APY33" s="863"/>
      <c r="APZ33" s="865"/>
      <c r="AQA33" s="866"/>
      <c r="AQB33" s="866"/>
      <c r="AQC33" s="867"/>
      <c r="AQD33" s="377">
        <f>'[3]別表_個別勤務状況（1～20）'!$A$33</f>
        <v>19</v>
      </c>
      <c r="AQE33" s="378" t="str">
        <f>'[3]別表_個別勤務状況（1～20）'!$B$33</f>
        <v>金</v>
      </c>
      <c r="AQF33" s="854"/>
      <c r="AQG33" s="855"/>
      <c r="AQH33" s="854"/>
      <c r="AQI33" s="855"/>
      <c r="AQJ33" s="854"/>
      <c r="AQK33" s="855"/>
      <c r="AQL33" s="854"/>
      <c r="AQM33" s="855"/>
      <c r="AQN33" s="856" t="str">
        <f>IFERROR(IF(OR(AQE33="日",AQE33="祝",AQE33=0,AQF33=""),"　",MAX(IF(AND(AQF33&lt;=AQN14,AQH33&gt;AQO14),AQO14-AQN14,IF(AND(AQF33&gt;AQN14,AQH33&lt;=AQO14),AQH33-AQF33,IF(AND(AQF33&lt;=AQN14,AQH33&lt;=AQO14),AQH33-AQN14,IF(AND(AQF33&gt;AQN14,AQH33&gt;AQO14),AQO14-AQF33,0)))),0)),0)</f>
        <v>　</v>
      </c>
      <c r="AQO33" s="857"/>
      <c r="AQP33" s="858"/>
      <c r="AQQ33" s="856" t="str">
        <f>IFERROR(IF(OR(AQE33="日",AQE33="祝",AQE33=0,AQJ33=""),"　",MAX(IF(AND(AQJ33&gt;AQT14,AQL33&gt;AQR14),0,IF(AND(AQJ33&lt;=AQT14,AQJ33&gt;AQQ14,AQL33&gt;AQR14),AQT14-AQJ33,IF(AND(AQJ33&lt;=AQT14,AQJ33&lt;=AQQ14,AQL33&gt;AQR14),AQT14-AQQ14,IF(AND(AQJ33&gt;AQQ14,AQL33&lt;=AQR14),AQL33-AQJ33,IF(AND(AQJ33&lt;=AQQ14,AQL33&lt;=AQR14),AQL33-AQQ14,0))))),0)),0)</f>
        <v>　</v>
      </c>
      <c r="AQR33" s="857"/>
      <c r="AQS33" s="858"/>
      <c r="AQT33" s="856" t="str">
        <f>IFERROR(IF(OR(AQE33="日",AQE33="祝",AQE33=0,AQJ33=0),"　",MAX(IF(AND(AQJ33&lt;=AQT14,AQL33&gt;AQU14),AQU14-AQT14,IF(AQL33&lt;=AQU14,0,IF(AND(AQJ33&gt;AQT14,AQL33&gt;AQU14),AQU14-AQJ33,0))),0)),0)</f>
        <v>　</v>
      </c>
      <c r="AQU33" s="857"/>
      <c r="AQV33" s="858"/>
      <c r="AQW33" s="856" t="str">
        <f>IFERROR(IF(OR(AQE33="日",AQE33="祝",AQE33=0,AQJ33=0),"　",MAX(IF(AQJ33&gt;AQW14,AQL33-AQJ33,IF(AQJ33&lt;=AQW14,AQL33-AQW14,0)),0)),0)</f>
        <v>　</v>
      </c>
      <c r="AQX33" s="857"/>
      <c r="AQY33" s="858"/>
      <c r="AQZ33" s="962" t="str">
        <f>IFERROR(IF(OR(AQE33="日",AQE33="祝",AQE33=0,AQF33=""),"　",MAX(IF(AND(AQF33&lt;=AQZ14,AQH33&gt;ARA14),ARA14-AQZ14,IF(AND(AQF33&gt;AQZ14,AQH33&lt;=ARA14),AQH33-AQF33,IF(AND(AQF33&lt;=AQZ14,AQH33&lt;=ARA14),AQH33-AQZ14,IF(AND(AQF33&gt;AQZ14,AQH33&gt;ARA14),ARA14-AQF33,0)))),0)),0)</f>
        <v>　</v>
      </c>
      <c r="ARA33" s="963"/>
      <c r="ARB33" s="964"/>
      <c r="ARC33" s="962" t="str">
        <f>IFERROR(IF(OR(AQE33="日",AQE33="祝",AQE33=0,AQJ33=0),"　",MAX(IF(AND(AQJ33&gt;ARF14,AQL33&gt;ARD14),0,IF(AND(AQJ33&lt;=ARF14,AQJ33&gt;ARC14,AQL33&gt;ARD14),ARF14-AQJ33,IF(AND(AQJ33&lt;=ARF14,AQJ33&lt;=ARC14,AQL33&gt;ARD14),ARF14-ARC14,IF(AND(AQJ33&gt;ARC14,AQL33&lt;=ARD14),AQL33-AQJ33,IF(AND(AQJ33&lt;=ARC14,AQL33&lt;=ARD14),AQL33-ARC14,0))))),0)),0)</f>
        <v>　</v>
      </c>
      <c r="ARD33" s="963"/>
      <c r="ARE33" s="964"/>
      <c r="ARF33" s="962" t="str">
        <f>IFERROR(IF(OR(AQE33="日",AQE33="祝",AQE33=0,AQJ33=0),"　",MAX(IF(AND(AQJ33&lt;=ARF14,AQL33&gt;ARG14),ARG14-ARF14,IF(AQL33&lt;=ARG14,0,IF(AND(AQJ33&gt;ARF14,AQL33&gt;ARG14),ARG14-AQJ33,0))),0)),0)</f>
        <v>　</v>
      </c>
      <c r="ARG33" s="963"/>
      <c r="ARH33" s="964"/>
      <c r="ARI33" s="962" t="str">
        <f t="shared" si="19"/>
        <v>　</v>
      </c>
      <c r="ARJ33" s="963"/>
      <c r="ARK33" s="964"/>
      <c r="ARL33" s="859" t="str">
        <f>IF(ARO33="×",TIME(0,0,0),IF(ARY4="非常勤",AQN33,AQZ33))</f>
        <v>　</v>
      </c>
      <c r="ARM33" s="860"/>
      <c r="ARN33" s="861"/>
      <c r="ARO33" s="352"/>
      <c r="ARP33" s="859" t="str">
        <f>IF(ARS33="×",TIME(0,0,0),IF(ARY4="非常勤",AQQ33,ARC33))</f>
        <v>　</v>
      </c>
      <c r="ARQ33" s="860"/>
      <c r="ARR33" s="861"/>
      <c r="ARS33" s="352"/>
      <c r="ART33" s="859" t="str">
        <f>IF(ARW33="×",TIME(0,0,0),IF(ARY4="非常勤",AQT33,ARF33))</f>
        <v>　</v>
      </c>
      <c r="ARU33" s="860"/>
      <c r="ARV33" s="861"/>
      <c r="ARW33" s="352"/>
      <c r="ARX33" s="859" t="str">
        <f>IF(ASA33="×",TIME(0,0,0),IF(ARY4="非常勤",AQW33,ARI33))</f>
        <v>　</v>
      </c>
      <c r="ARY33" s="860"/>
      <c r="ARZ33" s="861"/>
      <c r="ASA33" s="352"/>
      <c r="ASB33" s="956"/>
      <c r="ASC33" s="956"/>
      <c r="ASD33" s="862"/>
      <c r="ASE33" s="864"/>
      <c r="ASF33" s="863"/>
      <c r="ASG33" s="865"/>
      <c r="ASH33" s="866"/>
      <c r="ASI33" s="866"/>
      <c r="ASJ33" s="867"/>
    </row>
    <row r="34" spans="1:1180" ht="15" customHeight="1">
      <c r="A34" s="377">
        <f>'別表_個別勤務状況（1～20）'!$A$34</f>
        <v>20</v>
      </c>
      <c r="B34" s="378" t="str">
        <f>'別表_個別勤務状況（1～20）'!$B$34</f>
        <v>月</v>
      </c>
      <c r="C34" s="797"/>
      <c r="D34" s="797"/>
      <c r="E34" s="797"/>
      <c r="F34" s="797"/>
      <c r="G34" s="797"/>
      <c r="H34" s="797"/>
      <c r="I34" s="797"/>
      <c r="J34" s="797"/>
      <c r="K34" s="856" t="str">
        <f>IFERROR(IF(OR(B34="日",B34="祝",B34=0,C34=""),"　",MAX(IF(AND(C34&lt;=K14,E34&gt;L14),L14-K14,IF(AND(C34&gt;K14,E34&lt;=L14),E34-C34,IF(AND(C34&lt;=K14,E34&lt;=L14),E34-K14,IF(AND(C34&gt;K14,E34&gt;L14),L14-C34,0)))),0)),0)</f>
        <v>　</v>
      </c>
      <c r="L34" s="857"/>
      <c r="M34" s="858"/>
      <c r="N34" s="856" t="str">
        <f>IFERROR(IF(OR(B34="日",B34="祝",B34=0,G34=""),"　",MAX(IF(AND(G34&gt;Q14,I34&gt;O14),0,IF(AND(G34&lt;=Q14,G34&gt;N14,I34&gt;O14),Q14-G34,IF(AND(G34&lt;=Q14,G34&lt;=N14,I34&gt;O14),Q14-N14,IF(AND(G34&gt;N14,I34&lt;=O14),I34-G34,IF(AND(G34&lt;=N14,I34&lt;=O14),I34-N14,0))))),0)),0)</f>
        <v>　</v>
      </c>
      <c r="O34" s="857"/>
      <c r="P34" s="858"/>
      <c r="Q34" s="856" t="str">
        <f>IFERROR(IF(OR(B34="日",B34="祝",B34=0,G34=0),"　",MAX(IF(AND(G34&lt;=Q14,I34&gt;R14),R14-Q14,IF(I34&lt;=R14,0,IF(AND(G34&gt;Q14,I34&gt;R14),R14-G34,0))),0)),0)</f>
        <v>　</v>
      </c>
      <c r="R34" s="857"/>
      <c r="S34" s="858"/>
      <c r="T34" s="856" t="str">
        <f>IFERROR(IF(OR(B34="日",B34="祝",B34=0,G34=0),"　",MAX(IF(G34&gt;T14,I34-G34,IF(G34&lt;=T14,I34-T14,0)),0)),0)</f>
        <v>　</v>
      </c>
      <c r="U34" s="857"/>
      <c r="V34" s="858"/>
      <c r="W34" s="972" t="str">
        <f>IFERROR(IF(OR(B34="日",B34="祝",B34=0,C34=""),"　",MAX(IF(AND(C34&lt;=W14,E34&gt;X14),X14-W14,IF(AND(C34&gt;W14,E34&lt;=X14),E34-C34,IF(AND(C34&lt;=W14,E34&lt;=X14),E34-W14,IF(AND(C34&gt;W14,E34&gt;X14),X14-C34,0)))),0)),0)</f>
        <v>　</v>
      </c>
      <c r="X34" s="973"/>
      <c r="Y34" s="973"/>
      <c r="Z34" s="972" t="str">
        <f>IFERROR(IF(OR(B34="日",B34="祝",B34=0,G34=0),"　",MAX(IF(AND(G34&gt;AC14,I34&gt;AA14),0,IF(AND(G34&lt;=AC14,G34&gt;Z14,I34&gt;AA14),AC14-G34,IF(AND(G34&lt;=AC14,G34&lt;=Z14,I34&gt;AA14),AC14-Z14,IF(AND(G34&gt;Z14,I34&lt;=AA14),I34-G34,IF(AND(G34&lt;=Z14,I34&lt;=AA14),I34-Z14,0))))),0)),0)</f>
        <v>　</v>
      </c>
      <c r="AA34" s="972"/>
      <c r="AB34" s="972"/>
      <c r="AC34" s="972" t="str">
        <f>IFERROR(IF(OR(B34="日",B34="祝",B34=0,G34=0),"　",MAX(IF(AND(G34&lt;=AC14,I34&gt;AD14),AD14-AC14,IF(I34&lt;=AD14,0,IF(AND(G34&gt;AC14,I34&gt;AD14),AD14-G34,0))),0)),0)</f>
        <v>　</v>
      </c>
      <c r="AD34" s="973"/>
      <c r="AE34" s="973"/>
      <c r="AF34" s="972" t="str">
        <f t="shared" si="0"/>
        <v>　</v>
      </c>
      <c r="AG34" s="973"/>
      <c r="AH34" s="973"/>
      <c r="AI34" s="954" t="str">
        <f>IF(AL34="×",TIME(0,0,0),IF(AV4="非常勤",K34,W34))</f>
        <v>　</v>
      </c>
      <c r="AJ34" s="885"/>
      <c r="AK34" s="885"/>
      <c r="AL34" s="352"/>
      <c r="AM34" s="954" t="str">
        <f>IF(AP34="×",TIME(0,0,0),IF(AV4="非常勤",N34,Z34))</f>
        <v>　</v>
      </c>
      <c r="AN34" s="885"/>
      <c r="AO34" s="885"/>
      <c r="AP34" s="352"/>
      <c r="AQ34" s="954" t="str">
        <f>IF(AT34="×",TIME(0,0,0),IF(AV4="非常勤",Q34,AC34))</f>
        <v>　</v>
      </c>
      <c r="AR34" s="885"/>
      <c r="AS34" s="885"/>
      <c r="AT34" s="352"/>
      <c r="AU34" s="954" t="str">
        <f>IF(AX34="×",TIME(0,0,0),IF(AV4="非常勤",T34,AF34))</f>
        <v>　</v>
      </c>
      <c r="AV34" s="885"/>
      <c r="AW34" s="955"/>
      <c r="AX34" s="352"/>
      <c r="AY34" s="956"/>
      <c r="AZ34" s="956"/>
      <c r="BA34" s="862"/>
      <c r="BB34" s="864"/>
      <c r="BC34" s="863"/>
      <c r="BD34" s="865"/>
      <c r="BE34" s="866"/>
      <c r="BF34" s="866"/>
      <c r="BG34" s="867"/>
      <c r="BH34" s="377">
        <f>'別表_個別勤務状況（1～20）'!$A$34</f>
        <v>20</v>
      </c>
      <c r="BI34" s="378" t="str">
        <f>'別表_個別勤務状況（1～20）'!$B$34</f>
        <v>月</v>
      </c>
      <c r="BJ34" s="797"/>
      <c r="BK34" s="797"/>
      <c r="BL34" s="797"/>
      <c r="BM34" s="797"/>
      <c r="BN34" s="797"/>
      <c r="BO34" s="797"/>
      <c r="BP34" s="797"/>
      <c r="BQ34" s="797"/>
      <c r="BR34" s="856" t="str">
        <f>IFERROR(IF(OR(BI34="日",BI34="祝",BI34=0,BJ34=""),"　",MAX(IF(AND(BJ34&lt;=BR14,BL34&gt;BS14),BS14-BR14,IF(AND(BJ34&gt;BR14,BL34&lt;=BS14),BL34-BJ34,IF(AND(BJ34&lt;=BR14,BL34&lt;=BS14),BL34-BR14,IF(AND(BJ34&gt;BR14,BL34&gt;BS14),BS14-BJ34,0)))),0)),0)</f>
        <v>　</v>
      </c>
      <c r="BS34" s="857"/>
      <c r="BT34" s="858"/>
      <c r="BU34" s="856" t="str">
        <f>IFERROR(IF(OR(BI34="日",BI34="祝",BI34=0,BN34=""),"　",MAX(IF(AND(BN34&gt;BX14,BP34&gt;BV14),0,IF(AND(BN34&lt;=BX14,BN34&gt;BU14,BP34&gt;BV14),BX14-BN34,IF(AND(BN34&lt;=BX14,BN34&lt;=BU14,BP34&gt;BV14),BX14-BU14,IF(AND(BN34&gt;BU14,BP34&lt;=BV14),BP34-BN34,IF(AND(BN34&lt;=BU14,BP34&lt;=BV14),BP34-BU14,0))))),0)),0)</f>
        <v>　</v>
      </c>
      <c r="BV34" s="857"/>
      <c r="BW34" s="858"/>
      <c r="BX34" s="856" t="str">
        <f>IFERROR(IF(OR(BI34="日",BI34="祝",BI34=0,BN34=0),"　",MAX(IF(AND(BN34&lt;=BX14,BP34&gt;BY14),BY14-BX14,IF(BP34&lt;=BY14,0,IF(AND(BN34&gt;BX14,BP34&gt;BY14),BY14-BN34,0))),0)),0)</f>
        <v>　</v>
      </c>
      <c r="BY34" s="857"/>
      <c r="BZ34" s="858"/>
      <c r="CA34" s="856" t="str">
        <f>IFERROR(IF(OR(BI34="日",BI34="祝",BI34=0,BN34=0),"　",MAX(IF(BN34&gt;CA14,BP34-BN34,IF(BN34&lt;=CA14,BP34-CA14,0)),0)),0)</f>
        <v>　</v>
      </c>
      <c r="CB34" s="857"/>
      <c r="CC34" s="858"/>
      <c r="CD34" s="972" t="str">
        <f>IFERROR(IF(OR(BI34="日",BI34="祝",BI34=0,BJ34=""),"　",MAX(IF(AND(BJ34&lt;=CD14,BL34&gt;CE14),CE14-CD14,IF(AND(BJ34&gt;CD14,BL34&lt;=CE14),BL34-BJ34,IF(AND(BJ34&lt;=CD14,BL34&lt;=CE14),BL34-CD14,IF(AND(BJ34&gt;CD14,BL34&gt;CE14),CE14-BJ34,0)))),0)),0)</f>
        <v>　</v>
      </c>
      <c r="CE34" s="973"/>
      <c r="CF34" s="973"/>
      <c r="CG34" s="972" t="str">
        <f>IFERROR(IF(OR(BI34="日",BI34="祝",BI34=0,BN34=0),"　",MAX(IF(AND(BN34&gt;CJ14,BP34&gt;CH14),0,IF(AND(BN34&lt;=CJ14,BN34&gt;CG14,BP34&gt;CH14),CJ14-BN34,IF(AND(BN34&lt;=CJ14,BN34&lt;=CG14,BP34&gt;CH14),CJ14-CG14,IF(AND(BN34&gt;CG14,BP34&lt;=CH14),BP34-BN34,IF(AND(BN34&lt;=CG14,BP34&lt;=CH14),BP34-CG14,0))))),0)),0)</f>
        <v>　</v>
      </c>
      <c r="CH34" s="972"/>
      <c r="CI34" s="972"/>
      <c r="CJ34" s="972" t="str">
        <f>IFERROR(IF(OR(BI34="日",BI34="祝",BI34=0,BN34=0),"　",MAX(IF(AND(BN34&lt;=CJ14,BP34&gt;CK14),CK14-CJ14,IF(BP34&lt;=CK14,0,IF(AND(BN34&gt;CJ14,BP34&gt;CK14),CK14-BN34,0))),0)),0)</f>
        <v>　</v>
      </c>
      <c r="CK34" s="973"/>
      <c r="CL34" s="973"/>
      <c r="CM34" s="972" t="str">
        <f t="shared" si="1"/>
        <v>　</v>
      </c>
      <c r="CN34" s="973"/>
      <c r="CO34" s="973"/>
      <c r="CP34" s="954" t="str">
        <f>IF(CS34="×",TIME(0,0,0),IF(DC4="非常勤",BR34,CD34))</f>
        <v>　</v>
      </c>
      <c r="CQ34" s="885"/>
      <c r="CR34" s="885"/>
      <c r="CS34" s="352"/>
      <c r="CT34" s="954" t="str">
        <f>IF(CW34="×",TIME(0,0,0),IF(DC4="非常勤",BU34,CG34))</f>
        <v>　</v>
      </c>
      <c r="CU34" s="885"/>
      <c r="CV34" s="885"/>
      <c r="CW34" s="352"/>
      <c r="CX34" s="954" t="str">
        <f>IF(DA34="×",TIME(0,0,0),IF(DC4="非常勤",BX34,CJ34))</f>
        <v>　</v>
      </c>
      <c r="CY34" s="885"/>
      <c r="CZ34" s="885"/>
      <c r="DA34" s="352"/>
      <c r="DB34" s="954" t="str">
        <f>IF(DE34="×",TIME(0,0,0),IF(DC4="非常勤",CA34,CM34))</f>
        <v>　</v>
      </c>
      <c r="DC34" s="885"/>
      <c r="DD34" s="955"/>
      <c r="DE34" s="352"/>
      <c r="DF34" s="956"/>
      <c r="DG34" s="956"/>
      <c r="DH34" s="862"/>
      <c r="DI34" s="864"/>
      <c r="DJ34" s="863"/>
      <c r="DK34" s="865"/>
      <c r="DL34" s="866"/>
      <c r="DM34" s="866"/>
      <c r="DN34" s="867"/>
      <c r="DO34" s="377">
        <f>'別表_個別勤務状況（1～20）'!$A$34</f>
        <v>20</v>
      </c>
      <c r="DP34" s="378" t="str">
        <f>'別表_個別勤務状況（1～20）'!$B$34</f>
        <v>月</v>
      </c>
      <c r="DQ34" s="797"/>
      <c r="DR34" s="797"/>
      <c r="DS34" s="797"/>
      <c r="DT34" s="797"/>
      <c r="DU34" s="797"/>
      <c r="DV34" s="797"/>
      <c r="DW34" s="797"/>
      <c r="DX34" s="797"/>
      <c r="DY34" s="856" t="str">
        <f>IFERROR(IF(OR(DP34="日",DP34="祝",DP34=0,DQ34=""),"　",MAX(IF(AND(DQ34&lt;=DY14,DS34&gt;DZ14),DZ14-DY14,IF(AND(DQ34&gt;DY14,DS34&lt;=DZ14),DS34-DQ34,IF(AND(DQ34&lt;=DY14,DS34&lt;=DZ14),DS34-DY14,IF(AND(DQ34&gt;DY14,DS34&gt;DZ14),DZ14-DQ34,0)))),0)),0)</f>
        <v>　</v>
      </c>
      <c r="DZ34" s="857"/>
      <c r="EA34" s="858"/>
      <c r="EB34" s="856" t="str">
        <f>IFERROR(IF(OR(DP34="日",DP34="祝",DP34=0,DU34=""),"　",MAX(IF(AND(DU34&gt;EE14,DW34&gt;EC14),0,IF(AND(DU34&lt;=EE14,DU34&gt;EB14,DW34&gt;EC14),EE14-DU34,IF(AND(DU34&lt;=EE14,DU34&lt;=EB14,DW34&gt;EC14),EE14-EB14,IF(AND(DU34&gt;EB14,DW34&lt;=EC14),DW34-DU34,IF(AND(DU34&lt;=EB14,DW34&lt;=EC14),DW34-EB14,0))))),0)),0)</f>
        <v>　</v>
      </c>
      <c r="EC34" s="857"/>
      <c r="ED34" s="858"/>
      <c r="EE34" s="856" t="str">
        <f>IFERROR(IF(OR(DP34="日",DP34="祝",DP34=0,DU34=0),"　",MAX(IF(AND(DU34&lt;=EE14,DW34&gt;EF14),EF14-EE14,IF(DW34&lt;=EF14,0,IF(AND(DU34&gt;EE14,DW34&gt;EF14),EF14-DU34,0))),0)),0)</f>
        <v>　</v>
      </c>
      <c r="EF34" s="857"/>
      <c r="EG34" s="858"/>
      <c r="EH34" s="856" t="str">
        <f>IFERROR(IF(OR(DP34="日",DP34="祝",DP34=0,DU34=0),"　",MAX(IF(DU34&gt;EH14,DW34-DU34,IF(DU34&lt;=EH14,DW34-EH14,0)),0)),0)</f>
        <v>　</v>
      </c>
      <c r="EI34" s="857"/>
      <c r="EJ34" s="858"/>
      <c r="EK34" s="972" t="str">
        <f>IFERROR(IF(OR(DP34="日",DP34="祝",DP34=0,DQ34=""),"　",MAX(IF(AND(DQ34&lt;=EK14,DS34&gt;EL14),EL14-EK14,IF(AND(DQ34&gt;EK14,DS34&lt;=EL14),DS34-DQ34,IF(AND(DQ34&lt;=EK14,DS34&lt;=EL14),DS34-EK14,IF(AND(DQ34&gt;EK14,DS34&gt;EL14),EL14-DQ34,0)))),0)),0)</f>
        <v>　</v>
      </c>
      <c r="EL34" s="973"/>
      <c r="EM34" s="973"/>
      <c r="EN34" s="972" t="str">
        <f>IFERROR(IF(OR(DP34="日",DP34="祝",DP34=0,DU34=0),"　",MAX(IF(AND(DU34&gt;EQ14,DW34&gt;EO14),0,IF(AND(DU34&lt;=EQ14,DU34&gt;EN14,DW34&gt;EO14),EQ14-DU34,IF(AND(DU34&lt;=EQ14,DU34&lt;=EN14,DW34&gt;EO14),EQ14-EN14,IF(AND(DU34&gt;EN14,DW34&lt;=EO14),DW34-DU34,IF(AND(DU34&lt;=EN14,DW34&lt;=EO14),DW34-EN14,0))))),0)),0)</f>
        <v>　</v>
      </c>
      <c r="EO34" s="972"/>
      <c r="EP34" s="972"/>
      <c r="EQ34" s="972" t="str">
        <f>IFERROR(IF(OR(DP34="日",DP34="祝",DP34=0,DU34=0),"　",MAX(IF(AND(DU34&lt;=EQ14,DW34&gt;ER14),ER14-EQ14,IF(DW34&lt;=ER14,0,IF(AND(DU34&gt;EQ14,DW34&gt;ER14),ER14-DU34,0))),0)),0)</f>
        <v>　</v>
      </c>
      <c r="ER34" s="973"/>
      <c r="ES34" s="973"/>
      <c r="ET34" s="972" t="str">
        <f t="shared" si="2"/>
        <v>　</v>
      </c>
      <c r="EU34" s="973"/>
      <c r="EV34" s="973"/>
      <c r="EW34" s="954" t="str">
        <f>IF(EZ34="×",TIME(0,0,0),IF(FJ4="非常勤",DY34,EK34))</f>
        <v>　</v>
      </c>
      <c r="EX34" s="885"/>
      <c r="EY34" s="885"/>
      <c r="EZ34" s="352"/>
      <c r="FA34" s="954" t="str">
        <f>IF(FD34="×",TIME(0,0,0),IF(FJ4="非常勤",EB34,EN34))</f>
        <v>　</v>
      </c>
      <c r="FB34" s="885"/>
      <c r="FC34" s="885"/>
      <c r="FD34" s="352"/>
      <c r="FE34" s="954" t="str">
        <f>IF(FH34="×",TIME(0,0,0),IF(FJ4="非常勤",EE34,EQ34))</f>
        <v>　</v>
      </c>
      <c r="FF34" s="885"/>
      <c r="FG34" s="885"/>
      <c r="FH34" s="352"/>
      <c r="FI34" s="954" t="str">
        <f>IF(FL34="×",TIME(0,0,0),IF(FJ4="非常勤",EH34,ET34))</f>
        <v>　</v>
      </c>
      <c r="FJ34" s="885"/>
      <c r="FK34" s="955"/>
      <c r="FL34" s="352"/>
      <c r="FM34" s="956"/>
      <c r="FN34" s="956"/>
      <c r="FO34" s="862"/>
      <c r="FP34" s="864"/>
      <c r="FQ34" s="863"/>
      <c r="FR34" s="865"/>
      <c r="FS34" s="866"/>
      <c r="FT34" s="866"/>
      <c r="FU34" s="867"/>
      <c r="FV34" s="377">
        <f>'別表_個別勤務状況（1～20）'!$A$34</f>
        <v>20</v>
      </c>
      <c r="FW34" s="378" t="str">
        <f>'別表_個別勤務状況（1～20）'!$B$34</f>
        <v>月</v>
      </c>
      <c r="FX34" s="797"/>
      <c r="FY34" s="797"/>
      <c r="FZ34" s="797"/>
      <c r="GA34" s="797"/>
      <c r="GB34" s="797"/>
      <c r="GC34" s="797"/>
      <c r="GD34" s="797"/>
      <c r="GE34" s="797"/>
      <c r="GF34" s="856" t="str">
        <f>IFERROR(IF(OR(FW34="日",FW34="祝",FW34=0,FX34=""),"　",MAX(IF(AND(FX34&lt;=GF14,FZ34&gt;GG14),GG14-GF14,IF(AND(FX34&gt;GF14,FZ34&lt;=GG14),FZ34-FX34,IF(AND(FX34&lt;=GF14,FZ34&lt;=GG14),FZ34-GF14,IF(AND(FX34&gt;GF14,FZ34&gt;GG14),GG14-FX34,0)))),0)),0)</f>
        <v>　</v>
      </c>
      <c r="GG34" s="857"/>
      <c r="GH34" s="858"/>
      <c r="GI34" s="856" t="str">
        <f>IFERROR(IF(OR(FW34="日",FW34="祝",FW34=0,GB34=""),"　",MAX(IF(AND(GB34&gt;GL14,GD34&gt;GJ14),0,IF(AND(GB34&lt;=GL14,GB34&gt;GI14,GD34&gt;GJ14),GL14-GB34,IF(AND(GB34&lt;=GL14,GB34&lt;=GI14,GD34&gt;GJ14),GL14-GI14,IF(AND(GB34&gt;GI14,GD34&lt;=GJ14),GD34-GB34,IF(AND(GB34&lt;=GI14,GD34&lt;=GJ14),GD34-GI14,0))))),0)),0)</f>
        <v>　</v>
      </c>
      <c r="GJ34" s="857"/>
      <c r="GK34" s="858"/>
      <c r="GL34" s="856" t="str">
        <f>IFERROR(IF(OR(FW34="日",FW34="祝",FW34=0,GB34=0),"　",MAX(IF(AND(GB34&lt;=GL14,GD34&gt;GM14),GM14-GL14,IF(GD34&lt;=GM14,0,IF(AND(GB34&gt;GL14,GD34&gt;GM14),GM14-GB34,0))),0)),0)</f>
        <v>　</v>
      </c>
      <c r="GM34" s="857"/>
      <c r="GN34" s="858"/>
      <c r="GO34" s="856" t="str">
        <f>IFERROR(IF(OR(FW34="日",FW34="祝",FW34=0,GB34=0),"　",MAX(IF(GB34&gt;GO14,GD34-GB34,IF(GB34&lt;=GO14,GD34-GO14,0)),0)),0)</f>
        <v>　</v>
      </c>
      <c r="GP34" s="857"/>
      <c r="GQ34" s="858"/>
      <c r="GR34" s="972" t="str">
        <f>IFERROR(IF(OR(FW34="日",FW34="祝",FW34=0,FX34=""),"　",MAX(IF(AND(FX34&lt;=GR14,FZ34&gt;GS14),GS14-GR14,IF(AND(FX34&gt;GR14,FZ34&lt;=GS14),FZ34-FX34,IF(AND(FX34&lt;=GR14,FZ34&lt;=GS14),FZ34-GR14,IF(AND(FX34&gt;GR14,FZ34&gt;GS14),GS14-FX34,0)))),0)),0)</f>
        <v>　</v>
      </c>
      <c r="GS34" s="973"/>
      <c r="GT34" s="973"/>
      <c r="GU34" s="972" t="str">
        <f>IFERROR(IF(OR(FW34="日",FW34="祝",FW34=0,GB34=0),"　",MAX(IF(AND(GB34&gt;GX14,GD34&gt;GV14),0,IF(AND(GB34&lt;=GX14,GB34&gt;GU14,GD34&gt;GV14),GX14-GB34,IF(AND(GB34&lt;=GX14,GB34&lt;=GU14,GD34&gt;GV14),GX14-GU14,IF(AND(GB34&gt;GU14,GD34&lt;=GV14),GD34-GB34,IF(AND(GB34&lt;=GU14,GD34&lt;=GV14),GD34-GU14,0))))),0)),0)</f>
        <v>　</v>
      </c>
      <c r="GV34" s="972"/>
      <c r="GW34" s="972"/>
      <c r="GX34" s="972" t="str">
        <f>IFERROR(IF(OR(FW34="日",FW34="祝",FW34=0,GB34=0),"　",MAX(IF(AND(GB34&lt;=GX14,GD34&gt;GY14),GY14-GX14,IF(GD34&lt;=GY14,0,IF(AND(GB34&gt;GX14,GD34&gt;GY14),GY14-GB34,0))),0)),0)</f>
        <v>　</v>
      </c>
      <c r="GY34" s="973"/>
      <c r="GZ34" s="973"/>
      <c r="HA34" s="972" t="str">
        <f t="shared" si="3"/>
        <v>　</v>
      </c>
      <c r="HB34" s="973"/>
      <c r="HC34" s="973"/>
      <c r="HD34" s="954" t="str">
        <f>IF(HG34="×",TIME(0,0,0),IF(HQ4="非常勤",GF34,GR34))</f>
        <v>　</v>
      </c>
      <c r="HE34" s="885"/>
      <c r="HF34" s="885"/>
      <c r="HG34" s="352"/>
      <c r="HH34" s="954" t="str">
        <f>IF(HK34="×",TIME(0,0,0),IF(HQ4="非常勤",GI34,GU34))</f>
        <v>　</v>
      </c>
      <c r="HI34" s="885"/>
      <c r="HJ34" s="885"/>
      <c r="HK34" s="352"/>
      <c r="HL34" s="954" t="str">
        <f>IF(HO34="×",TIME(0,0,0),IF(HQ4="非常勤",GL34,GX34))</f>
        <v>　</v>
      </c>
      <c r="HM34" s="885"/>
      <c r="HN34" s="885"/>
      <c r="HO34" s="352"/>
      <c r="HP34" s="954" t="str">
        <f>IF(HS34="×",TIME(0,0,0),IF(HQ4="非常勤",GO34,HA34))</f>
        <v>　</v>
      </c>
      <c r="HQ34" s="885"/>
      <c r="HR34" s="955"/>
      <c r="HS34" s="352"/>
      <c r="HT34" s="956"/>
      <c r="HU34" s="956"/>
      <c r="HV34" s="862"/>
      <c r="HW34" s="864"/>
      <c r="HX34" s="863"/>
      <c r="HY34" s="865"/>
      <c r="HZ34" s="866"/>
      <c r="IA34" s="866"/>
      <c r="IB34" s="867"/>
      <c r="IC34" s="377">
        <f>'別表_個別勤務状況（1～20）'!$A$34</f>
        <v>20</v>
      </c>
      <c r="ID34" s="378" t="str">
        <f>'別表_個別勤務状況（1～20）'!$B$34</f>
        <v>月</v>
      </c>
      <c r="IE34" s="797"/>
      <c r="IF34" s="797"/>
      <c r="IG34" s="797"/>
      <c r="IH34" s="797"/>
      <c r="II34" s="797"/>
      <c r="IJ34" s="797"/>
      <c r="IK34" s="797"/>
      <c r="IL34" s="797"/>
      <c r="IM34" s="856" t="str">
        <f>IFERROR(IF(OR(ID34="日",ID34="祝",ID34=0,IE34=""),"　",MAX(IF(AND(IE34&lt;=IM14,IG34&gt;IN14),IN14-IM14,IF(AND(IE34&gt;IM14,IG34&lt;=IN14),IG34-IE34,IF(AND(IE34&lt;=IM14,IG34&lt;=IN14),IG34-IM14,IF(AND(IE34&gt;IM14,IG34&gt;IN14),IN14-IE34,0)))),0)),0)</f>
        <v>　</v>
      </c>
      <c r="IN34" s="857"/>
      <c r="IO34" s="858"/>
      <c r="IP34" s="856" t="str">
        <f>IFERROR(IF(OR(ID34="日",ID34="祝",ID34=0,II34=""),"　",MAX(IF(AND(II34&gt;IS14,IK34&gt;IQ14),0,IF(AND(II34&lt;=IS14,II34&gt;IP14,IK34&gt;IQ14),IS14-II34,IF(AND(II34&lt;=IS14,II34&lt;=IP14,IK34&gt;IQ14),IS14-IP14,IF(AND(II34&gt;IP14,IK34&lt;=IQ14),IK34-II34,IF(AND(II34&lt;=IP14,IK34&lt;=IQ14),IK34-IP14,0))))),0)),0)</f>
        <v>　</v>
      </c>
      <c r="IQ34" s="857"/>
      <c r="IR34" s="858"/>
      <c r="IS34" s="856" t="str">
        <f>IFERROR(IF(OR(ID34="日",ID34="祝",ID34=0,II34=0),"　",MAX(IF(AND(II34&lt;=IS14,IK34&gt;IT14),IT14-IS14,IF(IK34&lt;=IT14,0,IF(AND(II34&gt;IS14,IK34&gt;IT14),IT14-II34,0))),0)),0)</f>
        <v>　</v>
      </c>
      <c r="IT34" s="857"/>
      <c r="IU34" s="858"/>
      <c r="IV34" s="856" t="str">
        <f>IFERROR(IF(OR(ID34="日",ID34="祝",ID34=0,II34=0),"　",MAX(IF(II34&gt;IV14,IK34-II34,IF(II34&lt;=IV14,IK34-IV14,0)),0)),0)</f>
        <v>　</v>
      </c>
      <c r="IW34" s="857"/>
      <c r="IX34" s="858"/>
      <c r="IY34" s="972" t="str">
        <f>IFERROR(IF(OR(ID34="日",ID34="祝",ID34=0,IE34=""),"　",MAX(IF(AND(IE34&lt;=IY14,IG34&gt;IZ14),IZ14-IY14,IF(AND(IE34&gt;IY14,IG34&lt;=IZ14),IG34-IE34,IF(AND(IE34&lt;=IY14,IG34&lt;=IZ14),IG34-IY14,IF(AND(IE34&gt;IY14,IG34&gt;IZ14),IZ14-IE34,0)))),0)),0)</f>
        <v>　</v>
      </c>
      <c r="IZ34" s="973"/>
      <c r="JA34" s="973"/>
      <c r="JB34" s="972" t="str">
        <f>IFERROR(IF(OR(ID34="日",ID34="祝",ID34=0,II34=0),"　",MAX(IF(AND(II34&gt;JE14,IK34&gt;JC14),0,IF(AND(II34&lt;=JE14,II34&gt;JB14,IK34&gt;JC14),JE14-II34,IF(AND(II34&lt;=JE14,II34&lt;=JB14,IK34&gt;JC14),JE14-JB14,IF(AND(II34&gt;JB14,IK34&lt;=JC14),IK34-II34,IF(AND(II34&lt;=JB14,IK34&lt;=JC14),IK34-JB14,0))))),0)),0)</f>
        <v>　</v>
      </c>
      <c r="JC34" s="972"/>
      <c r="JD34" s="972"/>
      <c r="JE34" s="972" t="str">
        <f>IFERROR(IF(OR(ID34="日",ID34="祝",ID34=0,II34=0),"　",MAX(IF(AND(II34&lt;=JE14,IK34&gt;JF14),JF14-JE14,IF(IK34&lt;=JF14,0,IF(AND(II34&gt;JE14,IK34&gt;JF14),JF14-II34,0))),0)),0)</f>
        <v>　</v>
      </c>
      <c r="JF34" s="973"/>
      <c r="JG34" s="973"/>
      <c r="JH34" s="972" t="str">
        <f t="shared" si="4"/>
        <v>　</v>
      </c>
      <c r="JI34" s="973"/>
      <c r="JJ34" s="973"/>
      <c r="JK34" s="954" t="str">
        <f>IF(JN34="×",TIME(0,0,0),IF(JX4="非常勤",IM34,IY34))</f>
        <v>　</v>
      </c>
      <c r="JL34" s="885"/>
      <c r="JM34" s="885"/>
      <c r="JN34" s="352"/>
      <c r="JO34" s="954" t="str">
        <f>IF(JR34="×",TIME(0,0,0),IF(JX4="非常勤",IP34,JB34))</f>
        <v>　</v>
      </c>
      <c r="JP34" s="885"/>
      <c r="JQ34" s="885"/>
      <c r="JR34" s="352"/>
      <c r="JS34" s="954" t="str">
        <f>IF(JV34="×",TIME(0,0,0),IF(JX4="非常勤",IS34,JE34))</f>
        <v>　</v>
      </c>
      <c r="JT34" s="885"/>
      <c r="JU34" s="885"/>
      <c r="JV34" s="352"/>
      <c r="JW34" s="954" t="str">
        <f>IF(JZ34="×",TIME(0,0,0),IF(JX4="非常勤",IV34,JH34))</f>
        <v>　</v>
      </c>
      <c r="JX34" s="885"/>
      <c r="JY34" s="955"/>
      <c r="JZ34" s="352"/>
      <c r="KA34" s="956"/>
      <c r="KB34" s="956"/>
      <c r="KC34" s="862"/>
      <c r="KD34" s="864"/>
      <c r="KE34" s="863"/>
      <c r="KF34" s="865"/>
      <c r="KG34" s="866"/>
      <c r="KH34" s="866"/>
      <c r="KI34" s="867"/>
      <c r="KJ34" s="377">
        <f>'[3]別表_個別勤務状況（1～20）'!$A$34</f>
        <v>20</v>
      </c>
      <c r="KK34" s="378" t="str">
        <f>'[3]別表_個別勤務状況（1～20）'!$B$34</f>
        <v>土</v>
      </c>
      <c r="KL34" s="854"/>
      <c r="KM34" s="855"/>
      <c r="KN34" s="854"/>
      <c r="KO34" s="855"/>
      <c r="KP34" s="854"/>
      <c r="KQ34" s="855"/>
      <c r="KR34" s="854"/>
      <c r="KS34" s="855"/>
      <c r="KT34" s="856" t="str">
        <f>IFERROR(IF(OR(KK34="日",KK34="祝",KK34=0,KL34=""),"　",MAX(IF(AND(KL34&lt;=KT14,KN34&gt;KU14),KU14-KT14,IF(AND(KL34&gt;KT14,KN34&lt;=KU14),KN34-KL34,IF(AND(KL34&lt;=KT14,KN34&lt;=KU14),KN34-KT14,IF(AND(KL34&gt;KT14,KN34&gt;KU14),KU14-KL34,0)))),0)),0)</f>
        <v>　</v>
      </c>
      <c r="KU34" s="857"/>
      <c r="KV34" s="858"/>
      <c r="KW34" s="856" t="str">
        <f>IFERROR(IF(OR(KK34="日",KK34="祝",KK34=0,KP34=""),"　",MAX(IF(AND(KP34&gt;KZ14,KR34&gt;KX14),0,IF(AND(KP34&lt;=KZ14,KP34&gt;KW14,KR34&gt;KX14),KZ14-KP34,IF(AND(KP34&lt;=KZ14,KP34&lt;=KW14,KR34&gt;KX14),KZ14-KW14,IF(AND(KP34&gt;KW14,KR34&lt;=KX14),KR34-KP34,IF(AND(KP34&lt;=KW14,KR34&lt;=KX14),KR34-KW14,0))))),0)),0)</f>
        <v>　</v>
      </c>
      <c r="KX34" s="857"/>
      <c r="KY34" s="858"/>
      <c r="KZ34" s="856" t="str">
        <f>IFERROR(IF(OR(KK34="日",KK34="祝",KK34=0,KP34=0),"　",MAX(IF(AND(KP34&lt;=KZ14,KR34&gt;LA14),LA14-KZ14,IF(KR34&lt;=LA14,0,IF(AND(KP34&gt;KZ14,KR34&gt;LA14),LA14-KP34,0))),0)),0)</f>
        <v>　</v>
      </c>
      <c r="LA34" s="857"/>
      <c r="LB34" s="858"/>
      <c r="LC34" s="856" t="str">
        <f>IFERROR(IF(OR(KK34="日",KK34="祝",KK34=0,KP34=0),"　",MAX(IF(KP34&gt;LC14,KR34-KP34,IF(KP34&lt;=LC14,KR34-LC14,0)),0)),0)</f>
        <v>　</v>
      </c>
      <c r="LD34" s="857"/>
      <c r="LE34" s="858"/>
      <c r="LF34" s="962" t="str">
        <f>IFERROR(IF(OR(KK34="日",KK34="祝",KK34=0,KL34=""),"　",MAX(IF(AND(KL34&lt;=LF14,KN34&gt;LG14),LG14-LF14,IF(AND(KL34&gt;LF14,KN34&lt;=LG14),KN34-KL34,IF(AND(KL34&lt;=LF14,KN34&lt;=LG14),KN34-LF14,IF(AND(KL34&gt;LF14,KN34&gt;LG14),LG14-KL34,0)))),0)),0)</f>
        <v>　</v>
      </c>
      <c r="LG34" s="963"/>
      <c r="LH34" s="964"/>
      <c r="LI34" s="962" t="str">
        <f>IFERROR(IF(OR(KK34="日",KK34="祝",KK34=0,KP34=0),"　",MAX(IF(AND(KP34&gt;LL14,KR34&gt;LJ14),0,IF(AND(KP34&lt;=LL14,KP34&gt;LI14,KR34&gt;LJ14),LL14-KP34,IF(AND(KP34&lt;=LL14,KP34&lt;=LI14,KR34&gt;LJ14),LL14-LI14,IF(AND(KP34&gt;LI14,KR34&lt;=LJ14),KR34-KP34,IF(AND(KP34&lt;=LI14,KR34&lt;=LJ14),KR34-LI14,0))))),0)),0)</f>
        <v>　</v>
      </c>
      <c r="LJ34" s="963"/>
      <c r="LK34" s="964"/>
      <c r="LL34" s="962" t="str">
        <f>IFERROR(IF(OR(KK34="日",KK34="祝",KK34=0,KP34=0),"　",MAX(IF(AND(KP34&lt;=LL14,KR34&gt;LM14),LM14-LL14,IF(KR34&lt;=LM14,0,IF(AND(KP34&gt;LL14,KR34&gt;LM14),LM14-KP34,0))),0)),0)</f>
        <v>　</v>
      </c>
      <c r="LM34" s="963"/>
      <c r="LN34" s="964"/>
      <c r="LO34" s="962" t="str">
        <f t="shared" si="5"/>
        <v>　</v>
      </c>
      <c r="LP34" s="963"/>
      <c r="LQ34" s="964"/>
      <c r="LR34" s="859" t="str">
        <f>IF(LU34="×",TIME(0,0,0),IF(ME4="非常勤",KT34,LF34))</f>
        <v>　</v>
      </c>
      <c r="LS34" s="860"/>
      <c r="LT34" s="861"/>
      <c r="LU34" s="352"/>
      <c r="LV34" s="859" t="str">
        <f>IF(LY34="×",TIME(0,0,0),IF(ME4="非常勤",KW34,LI34))</f>
        <v>　</v>
      </c>
      <c r="LW34" s="860"/>
      <c r="LX34" s="861"/>
      <c r="LY34" s="352"/>
      <c r="LZ34" s="859" t="str">
        <f>IF(MC34="×",TIME(0,0,0),IF(ME4="非常勤",KZ34,LL34))</f>
        <v>　</v>
      </c>
      <c r="MA34" s="860"/>
      <c r="MB34" s="861"/>
      <c r="MC34" s="352"/>
      <c r="MD34" s="859" t="str">
        <f>IF(MG34="×",TIME(0,0,0),IF(ME4="非常勤",LC34,LO34))</f>
        <v>　</v>
      </c>
      <c r="ME34" s="860"/>
      <c r="MF34" s="861"/>
      <c r="MG34" s="352"/>
      <c r="MH34" s="956"/>
      <c r="MI34" s="956"/>
      <c r="MJ34" s="862"/>
      <c r="MK34" s="864"/>
      <c r="ML34" s="863"/>
      <c r="MM34" s="865"/>
      <c r="MN34" s="866"/>
      <c r="MO34" s="866"/>
      <c r="MP34" s="867"/>
      <c r="MQ34" s="377">
        <f>'[3]別表_個別勤務状況（1～20）'!$A$34</f>
        <v>20</v>
      </c>
      <c r="MR34" s="378" t="str">
        <f>'[3]別表_個別勤務状況（1～20）'!$B$34</f>
        <v>土</v>
      </c>
      <c r="MS34" s="854"/>
      <c r="MT34" s="855"/>
      <c r="MU34" s="854"/>
      <c r="MV34" s="855"/>
      <c r="MW34" s="854"/>
      <c r="MX34" s="855"/>
      <c r="MY34" s="854"/>
      <c r="MZ34" s="855"/>
      <c r="NA34" s="856" t="str">
        <f>IFERROR(IF(OR(MR34="日",MR34="祝",MR34=0,MS34=""),"　",MAX(IF(AND(MS34&lt;=NA14,MU34&gt;NB14),NB14-NA14,IF(AND(MS34&gt;NA14,MU34&lt;=NB14),MU34-MS34,IF(AND(MS34&lt;=NA14,MU34&lt;=NB14),MU34-NA14,IF(AND(MS34&gt;NA14,MU34&gt;NB14),NB14-MS34,0)))),0)),0)</f>
        <v>　</v>
      </c>
      <c r="NB34" s="857"/>
      <c r="NC34" s="858"/>
      <c r="ND34" s="856" t="str">
        <f>IFERROR(IF(OR(MR34="日",MR34="祝",MR34=0,MW34=""),"　",MAX(IF(AND(MW34&gt;NG14,MY34&gt;NE14),0,IF(AND(MW34&lt;=NG14,MW34&gt;ND14,MY34&gt;NE14),NG14-MW34,IF(AND(MW34&lt;=NG14,MW34&lt;=ND14,MY34&gt;NE14),NG14-ND14,IF(AND(MW34&gt;ND14,MY34&lt;=NE14),MY34-MW34,IF(AND(MW34&lt;=ND14,MY34&lt;=NE14),MY34-ND14,0))))),0)),0)</f>
        <v>　</v>
      </c>
      <c r="NE34" s="857"/>
      <c r="NF34" s="858"/>
      <c r="NG34" s="856" t="str">
        <f>IFERROR(IF(OR(MR34="日",MR34="祝",MR34=0,MW34=0),"　",MAX(IF(AND(MW34&lt;=NG14,MY34&gt;NH14),NH14-NG14,IF(MY34&lt;=NH14,0,IF(AND(MW34&gt;NG14,MY34&gt;NH14),NH14-MW34,0))),0)),0)</f>
        <v>　</v>
      </c>
      <c r="NH34" s="857"/>
      <c r="NI34" s="858"/>
      <c r="NJ34" s="856" t="str">
        <f>IFERROR(IF(OR(MR34="日",MR34="祝",MR34=0,MW34=0),"　",MAX(IF(MW34&gt;NJ14,MY34-MW34,IF(MW34&lt;=NJ14,MY34-NJ14,0)),0)),0)</f>
        <v>　</v>
      </c>
      <c r="NK34" s="857"/>
      <c r="NL34" s="858"/>
      <c r="NM34" s="962" t="str">
        <f>IFERROR(IF(OR(MR34="日",MR34="祝",MR34=0,MS34=""),"　",MAX(IF(AND(MS34&lt;=NM14,MU34&gt;NN14),NN14-NM14,IF(AND(MS34&gt;NM14,MU34&lt;=NN14),MU34-MS34,IF(AND(MS34&lt;=NM14,MU34&lt;=NN14),MU34-NM14,IF(AND(MS34&gt;NM14,MU34&gt;NN14),NN14-MS34,0)))),0)),0)</f>
        <v>　</v>
      </c>
      <c r="NN34" s="963"/>
      <c r="NO34" s="964"/>
      <c r="NP34" s="962" t="str">
        <f>IFERROR(IF(OR(MR34="日",MR34="祝",MR34=0,MW34=0),"　",MAX(IF(AND(MW34&gt;NS14,MY34&gt;NQ14),0,IF(AND(MW34&lt;=NS14,MW34&gt;NP14,MY34&gt;NQ14),NS14-MW34,IF(AND(MW34&lt;=NS14,MW34&lt;=NP14,MY34&gt;NQ14),NS14-NP14,IF(AND(MW34&gt;NP14,MY34&lt;=NQ14),MY34-MW34,IF(AND(MW34&lt;=NP14,MY34&lt;=NQ14),MY34-NP14,0))))),0)),0)</f>
        <v>　</v>
      </c>
      <c r="NQ34" s="963"/>
      <c r="NR34" s="964"/>
      <c r="NS34" s="962" t="str">
        <f>IFERROR(IF(OR(MR34="日",MR34="祝",MR34=0,MW34=0),"　",MAX(IF(AND(MW34&lt;=NS14,MY34&gt;NT14),NT14-NS14,IF(MY34&lt;=NT14,0,IF(AND(MW34&gt;NS14,MY34&gt;NT14),NT14-MW34,0))),0)),0)</f>
        <v>　</v>
      </c>
      <c r="NT34" s="963"/>
      <c r="NU34" s="964"/>
      <c r="NV34" s="962" t="str">
        <f t="shared" si="6"/>
        <v>　</v>
      </c>
      <c r="NW34" s="963"/>
      <c r="NX34" s="964"/>
      <c r="NY34" s="859" t="str">
        <f>IF(OB34="×",TIME(0,0,0),IF(OL4="非常勤",NA34,NM34))</f>
        <v>　</v>
      </c>
      <c r="NZ34" s="860"/>
      <c r="OA34" s="861"/>
      <c r="OB34" s="352"/>
      <c r="OC34" s="859" t="str">
        <f>IF(OF34="×",TIME(0,0,0),IF(OL4="非常勤",ND34,NP34))</f>
        <v>　</v>
      </c>
      <c r="OD34" s="860"/>
      <c r="OE34" s="861"/>
      <c r="OF34" s="352"/>
      <c r="OG34" s="859" t="str">
        <f>IF(OJ34="×",TIME(0,0,0),IF(OL4="非常勤",NG34,NS34))</f>
        <v>　</v>
      </c>
      <c r="OH34" s="860"/>
      <c r="OI34" s="861"/>
      <c r="OJ34" s="352"/>
      <c r="OK34" s="859" t="str">
        <f>IF(ON34="×",TIME(0,0,0),IF(OL4="非常勤",NJ34,NV34))</f>
        <v>　</v>
      </c>
      <c r="OL34" s="860"/>
      <c r="OM34" s="861"/>
      <c r="ON34" s="352"/>
      <c r="OO34" s="956"/>
      <c r="OP34" s="956"/>
      <c r="OQ34" s="862"/>
      <c r="OR34" s="864"/>
      <c r="OS34" s="863"/>
      <c r="OT34" s="865"/>
      <c r="OU34" s="866"/>
      <c r="OV34" s="866"/>
      <c r="OW34" s="867"/>
      <c r="OX34" s="377">
        <f>'[3]別表_個別勤務状況（1～20）'!$A$34</f>
        <v>20</v>
      </c>
      <c r="OY34" s="378" t="str">
        <f>'[3]別表_個別勤務状況（1～20）'!$B$34</f>
        <v>土</v>
      </c>
      <c r="OZ34" s="854"/>
      <c r="PA34" s="855"/>
      <c r="PB34" s="854"/>
      <c r="PC34" s="855"/>
      <c r="PD34" s="854"/>
      <c r="PE34" s="855"/>
      <c r="PF34" s="854"/>
      <c r="PG34" s="855"/>
      <c r="PH34" s="856" t="str">
        <f>IFERROR(IF(OR(OY34="日",OY34="祝",OY34=0,OZ34=""),"　",MAX(IF(AND(OZ34&lt;=PH14,PB34&gt;PI14),PI14-PH14,IF(AND(OZ34&gt;PH14,PB34&lt;=PI14),PB34-OZ34,IF(AND(OZ34&lt;=PH14,PB34&lt;=PI14),PB34-PH14,IF(AND(OZ34&gt;PH14,PB34&gt;PI14),PI14-OZ34,0)))),0)),0)</f>
        <v>　</v>
      </c>
      <c r="PI34" s="857"/>
      <c r="PJ34" s="858"/>
      <c r="PK34" s="856" t="str">
        <f>IFERROR(IF(OR(OY34="日",OY34="祝",OY34=0,PD34=""),"　",MAX(IF(AND(PD34&gt;PN14,PF34&gt;PL14),0,IF(AND(PD34&lt;=PN14,PD34&gt;PK14,PF34&gt;PL14),PN14-PD34,IF(AND(PD34&lt;=PN14,PD34&lt;=PK14,PF34&gt;PL14),PN14-PK14,IF(AND(PD34&gt;PK14,PF34&lt;=PL14),PF34-PD34,IF(AND(PD34&lt;=PK14,PF34&lt;=PL14),PF34-PK14,0))))),0)),0)</f>
        <v>　</v>
      </c>
      <c r="PL34" s="857"/>
      <c r="PM34" s="858"/>
      <c r="PN34" s="856" t="str">
        <f>IFERROR(IF(OR(OY34="日",OY34="祝",OY34=0,PD34=0),"　",MAX(IF(AND(PD34&lt;=PN14,PF34&gt;PO14),PO14-PN14,IF(PF34&lt;=PO14,0,IF(AND(PD34&gt;PN14,PF34&gt;PO14),PO14-PD34,0))),0)),0)</f>
        <v>　</v>
      </c>
      <c r="PO34" s="857"/>
      <c r="PP34" s="858"/>
      <c r="PQ34" s="856" t="str">
        <f>IFERROR(IF(OR(OY34="日",OY34="祝",OY34=0,PD34=0),"　",MAX(IF(PD34&gt;PQ14,PF34-PD34,IF(PD34&lt;=PQ14,PF34-PQ14,0)),0)),0)</f>
        <v>　</v>
      </c>
      <c r="PR34" s="857"/>
      <c r="PS34" s="858"/>
      <c r="PT34" s="962" t="str">
        <f>IFERROR(IF(OR(OY34="日",OY34="祝",OY34=0,OZ34=""),"　",MAX(IF(AND(OZ34&lt;=PT14,PB34&gt;PU14),PU14-PT14,IF(AND(OZ34&gt;PT14,PB34&lt;=PU14),PB34-OZ34,IF(AND(OZ34&lt;=PT14,PB34&lt;=PU14),PB34-PT14,IF(AND(OZ34&gt;PT14,PB34&gt;PU14),PU14-OZ34,0)))),0)),0)</f>
        <v>　</v>
      </c>
      <c r="PU34" s="963"/>
      <c r="PV34" s="964"/>
      <c r="PW34" s="962" t="str">
        <f>IFERROR(IF(OR(OY34="日",OY34="祝",OY34=0,PD34=0),"　",MAX(IF(AND(PD34&gt;PZ14,PF34&gt;PX14),0,IF(AND(PD34&lt;=PZ14,PD34&gt;PW14,PF34&gt;PX14),PZ14-PD34,IF(AND(PD34&lt;=PZ14,PD34&lt;=PW14,PF34&gt;PX14),PZ14-PW14,IF(AND(PD34&gt;PW14,PF34&lt;=PX14),PF34-PD34,IF(AND(PD34&lt;=PW14,PF34&lt;=PX14),PF34-PW14,0))))),0)),0)</f>
        <v>　</v>
      </c>
      <c r="PX34" s="963"/>
      <c r="PY34" s="964"/>
      <c r="PZ34" s="962" t="str">
        <f>IFERROR(IF(OR(OY34="日",OY34="祝",OY34=0,PD34=0),"　",MAX(IF(AND(PD34&lt;=PZ14,PF34&gt;QA14),QA14-PZ14,IF(PF34&lt;=QA14,0,IF(AND(PD34&gt;PZ14,PF34&gt;QA14),QA14-PD34,0))),0)),0)</f>
        <v>　</v>
      </c>
      <c r="QA34" s="963"/>
      <c r="QB34" s="964"/>
      <c r="QC34" s="962" t="str">
        <f t="shared" si="7"/>
        <v>　</v>
      </c>
      <c r="QD34" s="963"/>
      <c r="QE34" s="964"/>
      <c r="QF34" s="859" t="str">
        <f>IF(QI34="×",TIME(0,0,0),IF(QS4="非常勤",PH34,PT34))</f>
        <v>　</v>
      </c>
      <c r="QG34" s="860"/>
      <c r="QH34" s="861"/>
      <c r="QI34" s="352"/>
      <c r="QJ34" s="859" t="str">
        <f>IF(QM34="×",TIME(0,0,0),IF(QS4="非常勤",PK34,PW34))</f>
        <v>　</v>
      </c>
      <c r="QK34" s="860"/>
      <c r="QL34" s="861"/>
      <c r="QM34" s="352"/>
      <c r="QN34" s="859" t="str">
        <f>IF(QQ34="×",TIME(0,0,0),IF(QS4="非常勤",PN34,PZ34))</f>
        <v>　</v>
      </c>
      <c r="QO34" s="860"/>
      <c r="QP34" s="861"/>
      <c r="QQ34" s="352"/>
      <c r="QR34" s="859" t="str">
        <f>IF(QU34="×",TIME(0,0,0),IF(QS4="非常勤",PQ34,QC34))</f>
        <v>　</v>
      </c>
      <c r="QS34" s="860"/>
      <c r="QT34" s="861"/>
      <c r="QU34" s="352"/>
      <c r="QV34" s="956"/>
      <c r="QW34" s="956"/>
      <c r="QX34" s="862"/>
      <c r="QY34" s="864"/>
      <c r="QZ34" s="863"/>
      <c r="RA34" s="865"/>
      <c r="RB34" s="866"/>
      <c r="RC34" s="866"/>
      <c r="RD34" s="867"/>
      <c r="RE34" s="377">
        <f>'[3]別表_個別勤務状況（1～20）'!$A$34</f>
        <v>20</v>
      </c>
      <c r="RF34" s="378" t="str">
        <f>'[3]別表_個別勤務状況（1～20）'!$B$34</f>
        <v>土</v>
      </c>
      <c r="RG34" s="854"/>
      <c r="RH34" s="855"/>
      <c r="RI34" s="854"/>
      <c r="RJ34" s="855"/>
      <c r="RK34" s="854"/>
      <c r="RL34" s="855"/>
      <c r="RM34" s="854"/>
      <c r="RN34" s="855"/>
      <c r="RO34" s="856" t="str">
        <f>IFERROR(IF(OR(RF34="日",RF34="祝",RF34=0,RG34=""),"　",MAX(IF(AND(RG34&lt;=RO14,RI34&gt;RP14),RP14-RO14,IF(AND(RG34&gt;RO14,RI34&lt;=RP14),RI34-RG34,IF(AND(RG34&lt;=RO14,RI34&lt;=RP14),RI34-RO14,IF(AND(RG34&gt;RO14,RI34&gt;RP14),RP14-RG34,0)))),0)),0)</f>
        <v>　</v>
      </c>
      <c r="RP34" s="857"/>
      <c r="RQ34" s="858"/>
      <c r="RR34" s="856" t="str">
        <f>IFERROR(IF(OR(RF34="日",RF34="祝",RF34=0,RK34=""),"　",MAX(IF(AND(RK34&gt;RU14,RM34&gt;RS14),0,IF(AND(RK34&lt;=RU14,RK34&gt;RR14,RM34&gt;RS14),RU14-RK34,IF(AND(RK34&lt;=RU14,RK34&lt;=RR14,RM34&gt;RS14),RU14-RR14,IF(AND(RK34&gt;RR14,RM34&lt;=RS14),RM34-RK34,IF(AND(RK34&lt;=RR14,RM34&lt;=RS14),RM34-RR14,0))))),0)),0)</f>
        <v>　</v>
      </c>
      <c r="RS34" s="857"/>
      <c r="RT34" s="858"/>
      <c r="RU34" s="856" t="str">
        <f>IFERROR(IF(OR(RF34="日",RF34="祝",RF34=0,RK34=0),"　",MAX(IF(AND(RK34&lt;=RU14,RM34&gt;RV14),RV14-RU14,IF(RM34&lt;=RV14,0,IF(AND(RK34&gt;RU14,RM34&gt;RV14),RV14-RK34,0))),0)),0)</f>
        <v>　</v>
      </c>
      <c r="RV34" s="857"/>
      <c r="RW34" s="858"/>
      <c r="RX34" s="856" t="str">
        <f>IFERROR(IF(OR(RF34="日",RF34="祝",RF34=0,RK34=0),"　",MAX(IF(RK34&gt;RX14,RM34-RK34,IF(RK34&lt;=RX14,RM34-RX14,0)),0)),0)</f>
        <v>　</v>
      </c>
      <c r="RY34" s="857"/>
      <c r="RZ34" s="858"/>
      <c r="SA34" s="962" t="str">
        <f>IFERROR(IF(OR(RF34="日",RF34="祝",RF34=0,RG34=""),"　",MAX(IF(AND(RG34&lt;=SA14,RI34&gt;SB14),SB14-SA14,IF(AND(RG34&gt;SA14,RI34&lt;=SB14),RI34-RG34,IF(AND(RG34&lt;=SA14,RI34&lt;=SB14),RI34-SA14,IF(AND(RG34&gt;SA14,RI34&gt;SB14),SB14-RG34,0)))),0)),0)</f>
        <v>　</v>
      </c>
      <c r="SB34" s="963"/>
      <c r="SC34" s="964"/>
      <c r="SD34" s="962" t="str">
        <f>IFERROR(IF(OR(RF34="日",RF34="祝",RF34=0,RK34=0),"　",MAX(IF(AND(RK34&gt;SG14,RM34&gt;SE14),0,IF(AND(RK34&lt;=SG14,RK34&gt;SD14,RM34&gt;SE14),SG14-RK34,IF(AND(RK34&lt;=SG14,RK34&lt;=SD14,RM34&gt;SE14),SG14-SD14,IF(AND(RK34&gt;SD14,RM34&lt;=SE14),RM34-RK34,IF(AND(RK34&lt;=SD14,RM34&lt;=SE14),RM34-SD14,0))))),0)),0)</f>
        <v>　</v>
      </c>
      <c r="SE34" s="963"/>
      <c r="SF34" s="964"/>
      <c r="SG34" s="962" t="str">
        <f>IFERROR(IF(OR(RF34="日",RF34="祝",RF34=0,RK34=0),"　",MAX(IF(AND(RK34&lt;=SG14,RM34&gt;SH14),SH14-SG14,IF(RM34&lt;=SH14,0,IF(AND(RK34&gt;SG14,RM34&gt;SH14),SH14-RK34,0))),0)),0)</f>
        <v>　</v>
      </c>
      <c r="SH34" s="963"/>
      <c r="SI34" s="964"/>
      <c r="SJ34" s="962" t="str">
        <f t="shared" si="8"/>
        <v>　</v>
      </c>
      <c r="SK34" s="963"/>
      <c r="SL34" s="964"/>
      <c r="SM34" s="859" t="str">
        <f>IF(SP34="×",TIME(0,0,0),IF(SZ4="非常勤",RO34,SA34))</f>
        <v>　</v>
      </c>
      <c r="SN34" s="860"/>
      <c r="SO34" s="861"/>
      <c r="SP34" s="352"/>
      <c r="SQ34" s="859" t="str">
        <f>IF(ST34="×",TIME(0,0,0),IF(SZ4="非常勤",RR34,SD34))</f>
        <v>　</v>
      </c>
      <c r="SR34" s="860"/>
      <c r="SS34" s="861"/>
      <c r="ST34" s="352"/>
      <c r="SU34" s="859" t="str">
        <f>IF(SX34="×",TIME(0,0,0),IF(SZ4="非常勤",RU34,SG34))</f>
        <v>　</v>
      </c>
      <c r="SV34" s="860"/>
      <c r="SW34" s="861"/>
      <c r="SX34" s="352"/>
      <c r="SY34" s="859" t="str">
        <f>IF(TB34="×",TIME(0,0,0),IF(SZ4="非常勤",RX34,SJ34))</f>
        <v>　</v>
      </c>
      <c r="SZ34" s="860"/>
      <c r="TA34" s="861"/>
      <c r="TB34" s="352"/>
      <c r="TC34" s="956"/>
      <c r="TD34" s="956"/>
      <c r="TE34" s="862"/>
      <c r="TF34" s="864"/>
      <c r="TG34" s="863"/>
      <c r="TH34" s="865"/>
      <c r="TI34" s="866"/>
      <c r="TJ34" s="866"/>
      <c r="TK34" s="867"/>
      <c r="TL34" s="377">
        <f>'[3]別表_個別勤務状況（1～20）'!$A$34</f>
        <v>20</v>
      </c>
      <c r="TM34" s="378" t="str">
        <f>'[3]別表_個別勤務状況（1～20）'!$B$34</f>
        <v>土</v>
      </c>
      <c r="TN34" s="854"/>
      <c r="TO34" s="855"/>
      <c r="TP34" s="854"/>
      <c r="TQ34" s="855"/>
      <c r="TR34" s="854"/>
      <c r="TS34" s="855"/>
      <c r="TT34" s="854"/>
      <c r="TU34" s="855"/>
      <c r="TV34" s="856" t="str">
        <f>IFERROR(IF(OR(TM34="日",TM34="祝",TM34=0,TN34=""),"　",MAX(IF(AND(TN34&lt;=TV14,TP34&gt;TW14),TW14-TV14,IF(AND(TN34&gt;TV14,TP34&lt;=TW14),TP34-TN34,IF(AND(TN34&lt;=TV14,TP34&lt;=TW14),TP34-TV14,IF(AND(TN34&gt;TV14,TP34&gt;TW14),TW14-TN34,0)))),0)),0)</f>
        <v>　</v>
      </c>
      <c r="TW34" s="857"/>
      <c r="TX34" s="858"/>
      <c r="TY34" s="856" t="str">
        <f>IFERROR(IF(OR(TM34="日",TM34="祝",TM34=0,TR34=""),"　",MAX(IF(AND(TR34&gt;UB14,TT34&gt;TZ14),0,IF(AND(TR34&lt;=UB14,TR34&gt;TY14,TT34&gt;TZ14),UB14-TR34,IF(AND(TR34&lt;=UB14,TR34&lt;=TY14,TT34&gt;TZ14),UB14-TY14,IF(AND(TR34&gt;TY14,TT34&lt;=TZ14),TT34-TR34,IF(AND(TR34&lt;=TY14,TT34&lt;=TZ14),TT34-TY14,0))))),0)),0)</f>
        <v>　</v>
      </c>
      <c r="TZ34" s="857"/>
      <c r="UA34" s="858"/>
      <c r="UB34" s="856" t="str">
        <f>IFERROR(IF(OR(TM34="日",TM34="祝",TM34=0,TR34=0),"　",MAX(IF(AND(TR34&lt;=UB14,TT34&gt;UC14),UC14-UB14,IF(TT34&lt;=UC14,0,IF(AND(TR34&gt;UB14,TT34&gt;UC14),UC14-TR34,0))),0)),0)</f>
        <v>　</v>
      </c>
      <c r="UC34" s="857"/>
      <c r="UD34" s="858"/>
      <c r="UE34" s="856" t="str">
        <f>IFERROR(IF(OR(TM34="日",TM34="祝",TM34=0,TR34=0),"　",MAX(IF(TR34&gt;UE14,TT34-TR34,IF(TR34&lt;=UE14,TT34-UE14,0)),0)),0)</f>
        <v>　</v>
      </c>
      <c r="UF34" s="857"/>
      <c r="UG34" s="858"/>
      <c r="UH34" s="962" t="str">
        <f>IFERROR(IF(OR(TM34="日",TM34="祝",TM34=0,TN34=""),"　",MAX(IF(AND(TN34&lt;=UH14,TP34&gt;UI14),UI14-UH14,IF(AND(TN34&gt;UH14,TP34&lt;=UI14),TP34-TN34,IF(AND(TN34&lt;=UH14,TP34&lt;=UI14),TP34-UH14,IF(AND(TN34&gt;UH14,TP34&gt;UI14),UI14-TN34,0)))),0)),0)</f>
        <v>　</v>
      </c>
      <c r="UI34" s="963"/>
      <c r="UJ34" s="964"/>
      <c r="UK34" s="962" t="str">
        <f>IFERROR(IF(OR(TM34="日",TM34="祝",TM34=0,TR34=0),"　",MAX(IF(AND(TR34&gt;UN14,TT34&gt;UL14),0,IF(AND(TR34&lt;=UN14,TR34&gt;UK14,TT34&gt;UL14),UN14-TR34,IF(AND(TR34&lt;=UN14,TR34&lt;=UK14,TT34&gt;UL14),UN14-UK14,IF(AND(TR34&gt;UK14,TT34&lt;=UL14),TT34-TR34,IF(AND(TR34&lt;=UK14,TT34&lt;=UL14),TT34-UK14,0))))),0)),0)</f>
        <v>　</v>
      </c>
      <c r="UL34" s="963"/>
      <c r="UM34" s="964"/>
      <c r="UN34" s="962" t="str">
        <f>IFERROR(IF(OR(TM34="日",TM34="祝",TM34=0,TR34=0),"　",MAX(IF(AND(TR34&lt;=UN14,TT34&gt;UO14),UO14-UN14,IF(TT34&lt;=UO14,0,IF(AND(TR34&gt;UN14,TT34&gt;UO14),UO14-TR34,0))),0)),0)</f>
        <v>　</v>
      </c>
      <c r="UO34" s="963"/>
      <c r="UP34" s="964"/>
      <c r="UQ34" s="962" t="str">
        <f t="shared" si="9"/>
        <v>　</v>
      </c>
      <c r="UR34" s="963"/>
      <c r="US34" s="964"/>
      <c r="UT34" s="859" t="str">
        <f>IF(UW34="×",TIME(0,0,0),IF(VG4="非常勤",TV34,UH34))</f>
        <v>　</v>
      </c>
      <c r="UU34" s="860"/>
      <c r="UV34" s="861"/>
      <c r="UW34" s="352"/>
      <c r="UX34" s="859" t="str">
        <f>IF(VA34="×",TIME(0,0,0),IF(VG4="非常勤",TY34,UK34))</f>
        <v>　</v>
      </c>
      <c r="UY34" s="860"/>
      <c r="UZ34" s="861"/>
      <c r="VA34" s="352"/>
      <c r="VB34" s="859" t="str">
        <f>IF(VE34="×",TIME(0,0,0),IF(VG4="非常勤",UB34,UN34))</f>
        <v>　</v>
      </c>
      <c r="VC34" s="860"/>
      <c r="VD34" s="861"/>
      <c r="VE34" s="352"/>
      <c r="VF34" s="859" t="str">
        <f>IF(VI34="×",TIME(0,0,0),IF(VG4="非常勤",UE34,UQ34))</f>
        <v>　</v>
      </c>
      <c r="VG34" s="860"/>
      <c r="VH34" s="861"/>
      <c r="VI34" s="352"/>
      <c r="VJ34" s="956"/>
      <c r="VK34" s="956"/>
      <c r="VL34" s="862"/>
      <c r="VM34" s="864"/>
      <c r="VN34" s="863"/>
      <c r="VO34" s="865"/>
      <c r="VP34" s="866"/>
      <c r="VQ34" s="866"/>
      <c r="VR34" s="867"/>
      <c r="VS34" s="377">
        <f>'[3]別表_個別勤務状況（1～20）'!$A$34</f>
        <v>20</v>
      </c>
      <c r="VT34" s="378" t="str">
        <f>'[3]別表_個別勤務状況（1～20）'!$B$34</f>
        <v>土</v>
      </c>
      <c r="VU34" s="854"/>
      <c r="VV34" s="855"/>
      <c r="VW34" s="854"/>
      <c r="VX34" s="855"/>
      <c r="VY34" s="854"/>
      <c r="VZ34" s="855"/>
      <c r="WA34" s="854"/>
      <c r="WB34" s="855"/>
      <c r="WC34" s="856" t="str">
        <f>IFERROR(IF(OR(VT34="日",VT34="祝",VT34=0,VU34=""),"　",MAX(IF(AND(VU34&lt;=WC14,VW34&gt;WD14),WD14-WC14,IF(AND(VU34&gt;WC14,VW34&lt;=WD14),VW34-VU34,IF(AND(VU34&lt;=WC14,VW34&lt;=WD14),VW34-WC14,IF(AND(VU34&gt;WC14,VW34&gt;WD14),WD14-VU34,0)))),0)),0)</f>
        <v>　</v>
      </c>
      <c r="WD34" s="857"/>
      <c r="WE34" s="858"/>
      <c r="WF34" s="856" t="str">
        <f>IFERROR(IF(OR(VT34="日",VT34="祝",VT34=0,VY34=""),"　",MAX(IF(AND(VY34&gt;WI14,WA34&gt;WG14),0,IF(AND(VY34&lt;=WI14,VY34&gt;WF14,WA34&gt;WG14),WI14-VY34,IF(AND(VY34&lt;=WI14,VY34&lt;=WF14,WA34&gt;WG14),WI14-WF14,IF(AND(VY34&gt;WF14,WA34&lt;=WG14),WA34-VY34,IF(AND(VY34&lt;=WF14,WA34&lt;=WG14),WA34-WF14,0))))),0)),0)</f>
        <v>　</v>
      </c>
      <c r="WG34" s="857"/>
      <c r="WH34" s="858"/>
      <c r="WI34" s="856" t="str">
        <f>IFERROR(IF(OR(VT34="日",VT34="祝",VT34=0,VY34=0),"　",MAX(IF(AND(VY34&lt;=WI14,WA34&gt;WJ14),WJ14-WI14,IF(WA34&lt;=WJ14,0,IF(AND(VY34&gt;WI14,WA34&gt;WJ14),WJ14-VY34,0))),0)),0)</f>
        <v>　</v>
      </c>
      <c r="WJ34" s="857"/>
      <c r="WK34" s="858"/>
      <c r="WL34" s="856" t="str">
        <f>IFERROR(IF(OR(VT34="日",VT34="祝",VT34=0,VY34=0),"　",MAX(IF(VY34&gt;WL14,WA34-VY34,IF(VY34&lt;=WL14,WA34-WL14,0)),0)),0)</f>
        <v>　</v>
      </c>
      <c r="WM34" s="857"/>
      <c r="WN34" s="858"/>
      <c r="WO34" s="962" t="str">
        <f>IFERROR(IF(OR(VT34="日",VT34="祝",VT34=0,VU34=""),"　",MAX(IF(AND(VU34&lt;=WO14,VW34&gt;WP14),WP14-WO14,IF(AND(VU34&gt;WO14,VW34&lt;=WP14),VW34-VU34,IF(AND(VU34&lt;=WO14,VW34&lt;=WP14),VW34-WO14,IF(AND(VU34&gt;WO14,VW34&gt;WP14),WP14-VU34,0)))),0)),0)</f>
        <v>　</v>
      </c>
      <c r="WP34" s="963"/>
      <c r="WQ34" s="964"/>
      <c r="WR34" s="962" t="str">
        <f>IFERROR(IF(OR(VT34="日",VT34="祝",VT34=0,VY34=0),"　",MAX(IF(AND(VY34&gt;WU14,WA34&gt;WS14),0,IF(AND(VY34&lt;=WU14,VY34&gt;WR14,WA34&gt;WS14),WU14-VY34,IF(AND(VY34&lt;=WU14,VY34&lt;=WR14,WA34&gt;WS14),WU14-WR14,IF(AND(VY34&gt;WR14,WA34&lt;=WS14),WA34-VY34,IF(AND(VY34&lt;=WR14,WA34&lt;=WS14),WA34-WR14,0))))),0)),0)</f>
        <v>　</v>
      </c>
      <c r="WS34" s="963"/>
      <c r="WT34" s="964"/>
      <c r="WU34" s="962" t="str">
        <f>IFERROR(IF(OR(VT34="日",VT34="祝",VT34=0,VY34=0),"　",MAX(IF(AND(VY34&lt;=WU14,WA34&gt;WV14),WV14-WU14,IF(WA34&lt;=WV14,0,IF(AND(VY34&gt;WU14,WA34&gt;WV14),WV14-VY34,0))),0)),0)</f>
        <v>　</v>
      </c>
      <c r="WV34" s="963"/>
      <c r="WW34" s="964"/>
      <c r="WX34" s="962" t="str">
        <f t="shared" si="10"/>
        <v>　</v>
      </c>
      <c r="WY34" s="963"/>
      <c r="WZ34" s="964"/>
      <c r="XA34" s="859" t="str">
        <f>IF(XD34="×",TIME(0,0,0),IF(XN4="非常勤",WC34,WO34))</f>
        <v>　</v>
      </c>
      <c r="XB34" s="860"/>
      <c r="XC34" s="861"/>
      <c r="XD34" s="352"/>
      <c r="XE34" s="859" t="str">
        <f>IF(XH34="×",TIME(0,0,0),IF(XN4="非常勤",WF34,WR34))</f>
        <v>　</v>
      </c>
      <c r="XF34" s="860"/>
      <c r="XG34" s="861"/>
      <c r="XH34" s="352"/>
      <c r="XI34" s="859" t="str">
        <f>IF(XL34="×",TIME(0,0,0),IF(XN4="非常勤",WI34,WU34))</f>
        <v>　</v>
      </c>
      <c r="XJ34" s="860"/>
      <c r="XK34" s="861"/>
      <c r="XL34" s="352"/>
      <c r="XM34" s="859" t="str">
        <f>IF(XP34="×",TIME(0,0,0),IF(XN4="非常勤",WL34,WX34))</f>
        <v>　</v>
      </c>
      <c r="XN34" s="860"/>
      <c r="XO34" s="861"/>
      <c r="XP34" s="352"/>
      <c r="XQ34" s="956"/>
      <c r="XR34" s="956"/>
      <c r="XS34" s="862"/>
      <c r="XT34" s="864"/>
      <c r="XU34" s="863"/>
      <c r="XV34" s="865"/>
      <c r="XW34" s="866"/>
      <c r="XX34" s="866"/>
      <c r="XY34" s="867"/>
      <c r="XZ34" s="377">
        <f>'[3]別表_個別勤務状況（1～20）'!$A$34</f>
        <v>20</v>
      </c>
      <c r="YA34" s="378" t="str">
        <f>'[3]別表_個別勤務状況（1～20）'!$B$34</f>
        <v>土</v>
      </c>
      <c r="YB34" s="854"/>
      <c r="YC34" s="855"/>
      <c r="YD34" s="854"/>
      <c r="YE34" s="855"/>
      <c r="YF34" s="854"/>
      <c r="YG34" s="855"/>
      <c r="YH34" s="854"/>
      <c r="YI34" s="855"/>
      <c r="YJ34" s="856" t="str">
        <f>IFERROR(IF(OR(YA34="日",YA34="祝",YA34=0,YB34=""),"　",MAX(IF(AND(YB34&lt;=YJ14,YD34&gt;YK14),YK14-YJ14,IF(AND(YB34&gt;YJ14,YD34&lt;=YK14),YD34-YB34,IF(AND(YB34&lt;=YJ14,YD34&lt;=YK14),YD34-YJ14,IF(AND(YB34&gt;YJ14,YD34&gt;YK14),YK14-YB34,0)))),0)),0)</f>
        <v>　</v>
      </c>
      <c r="YK34" s="857"/>
      <c r="YL34" s="858"/>
      <c r="YM34" s="856" t="str">
        <f>IFERROR(IF(OR(YA34="日",YA34="祝",YA34=0,YF34=""),"　",MAX(IF(AND(YF34&gt;YP14,YH34&gt;YN14),0,IF(AND(YF34&lt;=YP14,YF34&gt;YM14,YH34&gt;YN14),YP14-YF34,IF(AND(YF34&lt;=YP14,YF34&lt;=YM14,YH34&gt;YN14),YP14-YM14,IF(AND(YF34&gt;YM14,YH34&lt;=YN14),YH34-YF34,IF(AND(YF34&lt;=YM14,YH34&lt;=YN14),YH34-YM14,0))))),0)),0)</f>
        <v>　</v>
      </c>
      <c r="YN34" s="857"/>
      <c r="YO34" s="858"/>
      <c r="YP34" s="856" t="str">
        <f>IFERROR(IF(OR(YA34="日",YA34="祝",YA34=0,YF34=0),"　",MAX(IF(AND(YF34&lt;=YP14,YH34&gt;YQ14),YQ14-YP14,IF(YH34&lt;=YQ14,0,IF(AND(YF34&gt;YP14,YH34&gt;YQ14),YQ14-YF34,0))),0)),0)</f>
        <v>　</v>
      </c>
      <c r="YQ34" s="857"/>
      <c r="YR34" s="858"/>
      <c r="YS34" s="856" t="str">
        <f>IFERROR(IF(OR(YA34="日",YA34="祝",YA34=0,YF34=0),"　",MAX(IF(YF34&gt;YS14,YH34-YF34,IF(YF34&lt;=YS14,YH34-YS14,0)),0)),0)</f>
        <v>　</v>
      </c>
      <c r="YT34" s="857"/>
      <c r="YU34" s="858"/>
      <c r="YV34" s="962" t="str">
        <f>IFERROR(IF(OR(YA34="日",YA34="祝",YA34=0,YB34=""),"　",MAX(IF(AND(YB34&lt;=YV14,YD34&gt;YW14),YW14-YV14,IF(AND(YB34&gt;YV14,YD34&lt;=YW14),YD34-YB34,IF(AND(YB34&lt;=YV14,YD34&lt;=YW14),YD34-YV14,IF(AND(YB34&gt;YV14,YD34&gt;YW14),YW14-YB34,0)))),0)),0)</f>
        <v>　</v>
      </c>
      <c r="YW34" s="963"/>
      <c r="YX34" s="964"/>
      <c r="YY34" s="962" t="str">
        <f>IFERROR(IF(OR(YA34="日",YA34="祝",YA34=0,YF34=0),"　",MAX(IF(AND(YF34&gt;ZB14,YH34&gt;YZ14),0,IF(AND(YF34&lt;=ZB14,YF34&gt;YY14,YH34&gt;YZ14),ZB14-YF34,IF(AND(YF34&lt;=ZB14,YF34&lt;=YY14,YH34&gt;YZ14),ZB14-YY14,IF(AND(YF34&gt;YY14,YH34&lt;=YZ14),YH34-YF34,IF(AND(YF34&lt;=YY14,YH34&lt;=YZ14),YH34-YY14,0))))),0)),0)</f>
        <v>　</v>
      </c>
      <c r="YZ34" s="963"/>
      <c r="ZA34" s="964"/>
      <c r="ZB34" s="962" t="str">
        <f>IFERROR(IF(OR(YA34="日",YA34="祝",YA34=0,YF34=0),"　",MAX(IF(AND(YF34&lt;=ZB14,YH34&gt;ZC14),ZC14-ZB14,IF(YH34&lt;=ZC14,0,IF(AND(YF34&gt;ZB14,YH34&gt;ZC14),ZC14-YF34,0))),0)),0)</f>
        <v>　</v>
      </c>
      <c r="ZC34" s="963"/>
      <c r="ZD34" s="964"/>
      <c r="ZE34" s="962" t="str">
        <f t="shared" si="11"/>
        <v>　</v>
      </c>
      <c r="ZF34" s="963"/>
      <c r="ZG34" s="964"/>
      <c r="ZH34" s="859" t="str">
        <f>IF(ZK34="×",TIME(0,0,0),IF(ZU4="非常勤",YJ34,YV34))</f>
        <v>　</v>
      </c>
      <c r="ZI34" s="860"/>
      <c r="ZJ34" s="861"/>
      <c r="ZK34" s="352"/>
      <c r="ZL34" s="859" t="str">
        <f>IF(ZO34="×",TIME(0,0,0),IF(ZU4="非常勤",YM34,YY34))</f>
        <v>　</v>
      </c>
      <c r="ZM34" s="860"/>
      <c r="ZN34" s="861"/>
      <c r="ZO34" s="352"/>
      <c r="ZP34" s="859" t="str">
        <f>IF(ZS34="×",TIME(0,0,0),IF(ZU4="非常勤",YP34,ZB34))</f>
        <v>　</v>
      </c>
      <c r="ZQ34" s="860"/>
      <c r="ZR34" s="861"/>
      <c r="ZS34" s="352"/>
      <c r="ZT34" s="859" t="str">
        <f>IF(ZW34="×",TIME(0,0,0),IF(ZU4="非常勤",YS34,ZE34))</f>
        <v>　</v>
      </c>
      <c r="ZU34" s="860"/>
      <c r="ZV34" s="861"/>
      <c r="ZW34" s="352"/>
      <c r="ZX34" s="956"/>
      <c r="ZY34" s="956"/>
      <c r="ZZ34" s="862"/>
      <c r="AAA34" s="864"/>
      <c r="AAB34" s="863"/>
      <c r="AAC34" s="865"/>
      <c r="AAD34" s="866"/>
      <c r="AAE34" s="866"/>
      <c r="AAF34" s="867"/>
      <c r="AAG34" s="377">
        <f>'[3]別表_個別勤務状況（1～20）'!$A$34</f>
        <v>20</v>
      </c>
      <c r="AAH34" s="378" t="str">
        <f>'[3]別表_個別勤務状況（1～20）'!$B$34</f>
        <v>土</v>
      </c>
      <c r="AAI34" s="854"/>
      <c r="AAJ34" s="855"/>
      <c r="AAK34" s="854"/>
      <c r="AAL34" s="855"/>
      <c r="AAM34" s="854"/>
      <c r="AAN34" s="855"/>
      <c r="AAO34" s="854"/>
      <c r="AAP34" s="855"/>
      <c r="AAQ34" s="856" t="str">
        <f>IFERROR(IF(OR(AAH34="日",AAH34="祝",AAH34=0,AAI34=""),"　",MAX(IF(AND(AAI34&lt;=AAQ14,AAK34&gt;AAR14),AAR14-AAQ14,IF(AND(AAI34&gt;AAQ14,AAK34&lt;=AAR14),AAK34-AAI34,IF(AND(AAI34&lt;=AAQ14,AAK34&lt;=AAR14),AAK34-AAQ14,IF(AND(AAI34&gt;AAQ14,AAK34&gt;AAR14),AAR14-AAI34,0)))),0)),0)</f>
        <v>　</v>
      </c>
      <c r="AAR34" s="857"/>
      <c r="AAS34" s="858"/>
      <c r="AAT34" s="856" t="str">
        <f>IFERROR(IF(OR(AAH34="日",AAH34="祝",AAH34=0,AAM34=""),"　",MAX(IF(AND(AAM34&gt;AAW14,AAO34&gt;AAU14),0,IF(AND(AAM34&lt;=AAW14,AAM34&gt;AAT14,AAO34&gt;AAU14),AAW14-AAM34,IF(AND(AAM34&lt;=AAW14,AAM34&lt;=AAT14,AAO34&gt;AAU14),AAW14-AAT14,IF(AND(AAM34&gt;AAT14,AAO34&lt;=AAU14),AAO34-AAM34,IF(AND(AAM34&lt;=AAT14,AAO34&lt;=AAU14),AAO34-AAT14,0))))),0)),0)</f>
        <v>　</v>
      </c>
      <c r="AAU34" s="857"/>
      <c r="AAV34" s="858"/>
      <c r="AAW34" s="856" t="str">
        <f>IFERROR(IF(OR(AAH34="日",AAH34="祝",AAH34=0,AAM34=0),"　",MAX(IF(AND(AAM34&lt;=AAW14,AAO34&gt;AAX14),AAX14-AAW14,IF(AAO34&lt;=AAX14,0,IF(AND(AAM34&gt;AAW14,AAO34&gt;AAX14),AAX14-AAM34,0))),0)),0)</f>
        <v>　</v>
      </c>
      <c r="AAX34" s="857"/>
      <c r="AAY34" s="858"/>
      <c r="AAZ34" s="856" t="str">
        <f>IFERROR(IF(OR(AAH34="日",AAH34="祝",AAH34=0,AAM34=0),"　",MAX(IF(AAM34&gt;AAZ14,AAO34-AAM34,IF(AAM34&lt;=AAZ14,AAO34-AAZ14,0)),0)),0)</f>
        <v>　</v>
      </c>
      <c r="ABA34" s="857"/>
      <c r="ABB34" s="858"/>
      <c r="ABC34" s="962" t="str">
        <f>IFERROR(IF(OR(AAH34="日",AAH34="祝",AAH34=0,AAI34=""),"　",MAX(IF(AND(AAI34&lt;=ABC14,AAK34&gt;ABD14),ABD14-ABC14,IF(AND(AAI34&gt;ABC14,AAK34&lt;=ABD14),AAK34-AAI34,IF(AND(AAI34&lt;=ABC14,AAK34&lt;=ABD14),AAK34-ABC14,IF(AND(AAI34&gt;ABC14,AAK34&gt;ABD14),ABD14-AAI34,0)))),0)),0)</f>
        <v>　</v>
      </c>
      <c r="ABD34" s="963"/>
      <c r="ABE34" s="964"/>
      <c r="ABF34" s="962" t="str">
        <f>IFERROR(IF(OR(AAH34="日",AAH34="祝",AAH34=0,AAM34=0),"　",MAX(IF(AND(AAM34&gt;ABI14,AAO34&gt;ABG14),0,IF(AND(AAM34&lt;=ABI14,AAM34&gt;ABF14,AAO34&gt;ABG14),ABI14-AAM34,IF(AND(AAM34&lt;=ABI14,AAM34&lt;=ABF14,AAO34&gt;ABG14),ABI14-ABF14,IF(AND(AAM34&gt;ABF14,AAO34&lt;=ABG14),AAO34-AAM34,IF(AND(AAM34&lt;=ABF14,AAO34&lt;=ABG14),AAO34-ABF14,0))))),0)),0)</f>
        <v>　</v>
      </c>
      <c r="ABG34" s="963"/>
      <c r="ABH34" s="964"/>
      <c r="ABI34" s="962" t="str">
        <f>IFERROR(IF(OR(AAH34="日",AAH34="祝",AAH34=0,AAM34=0),"　",MAX(IF(AND(AAM34&lt;=ABI14,AAO34&gt;ABJ14),ABJ14-ABI14,IF(AAO34&lt;=ABJ14,0,IF(AND(AAM34&gt;ABI14,AAO34&gt;ABJ14),ABJ14-AAM34,0))),0)),0)</f>
        <v>　</v>
      </c>
      <c r="ABJ34" s="963"/>
      <c r="ABK34" s="964"/>
      <c r="ABL34" s="962" t="str">
        <f t="shared" si="12"/>
        <v>　</v>
      </c>
      <c r="ABM34" s="963"/>
      <c r="ABN34" s="964"/>
      <c r="ABO34" s="859" t="str">
        <f>IF(ABR34="×",TIME(0,0,0),IF(ACB4="非常勤",AAQ34,ABC34))</f>
        <v>　</v>
      </c>
      <c r="ABP34" s="860"/>
      <c r="ABQ34" s="861"/>
      <c r="ABR34" s="352"/>
      <c r="ABS34" s="859" t="str">
        <f>IF(ABV34="×",TIME(0,0,0),IF(ACB4="非常勤",AAT34,ABF34))</f>
        <v>　</v>
      </c>
      <c r="ABT34" s="860"/>
      <c r="ABU34" s="861"/>
      <c r="ABV34" s="352"/>
      <c r="ABW34" s="859" t="str">
        <f>IF(ABZ34="×",TIME(0,0,0),IF(ACB4="非常勤",AAW34,ABI34))</f>
        <v>　</v>
      </c>
      <c r="ABX34" s="860"/>
      <c r="ABY34" s="861"/>
      <c r="ABZ34" s="352"/>
      <c r="ACA34" s="859" t="str">
        <f>IF(ACD34="×",TIME(0,0,0),IF(ACB4="非常勤",AAZ34,ABL34))</f>
        <v>　</v>
      </c>
      <c r="ACB34" s="860"/>
      <c r="ACC34" s="861"/>
      <c r="ACD34" s="352"/>
      <c r="ACE34" s="956"/>
      <c r="ACF34" s="956"/>
      <c r="ACG34" s="862"/>
      <c r="ACH34" s="864"/>
      <c r="ACI34" s="863"/>
      <c r="ACJ34" s="865"/>
      <c r="ACK34" s="866"/>
      <c r="ACL34" s="866"/>
      <c r="ACM34" s="867"/>
      <c r="ACN34" s="377">
        <f>'[3]別表_個別勤務状況（1～20）'!$A$34</f>
        <v>20</v>
      </c>
      <c r="ACO34" s="378" t="str">
        <f>'[3]別表_個別勤務状況（1～20）'!$B$34</f>
        <v>土</v>
      </c>
      <c r="ACP34" s="854"/>
      <c r="ACQ34" s="855"/>
      <c r="ACR34" s="854"/>
      <c r="ACS34" s="855"/>
      <c r="ACT34" s="854"/>
      <c r="ACU34" s="855"/>
      <c r="ACV34" s="854"/>
      <c r="ACW34" s="855"/>
      <c r="ACX34" s="856" t="str">
        <f>IFERROR(IF(OR(ACO34="日",ACO34="祝",ACO34=0,ACP34=""),"　",MAX(IF(AND(ACP34&lt;=ACX14,ACR34&gt;ACY14),ACY14-ACX14,IF(AND(ACP34&gt;ACX14,ACR34&lt;=ACY14),ACR34-ACP34,IF(AND(ACP34&lt;=ACX14,ACR34&lt;=ACY14),ACR34-ACX14,IF(AND(ACP34&gt;ACX14,ACR34&gt;ACY14),ACY14-ACP34,0)))),0)),0)</f>
        <v>　</v>
      </c>
      <c r="ACY34" s="857"/>
      <c r="ACZ34" s="858"/>
      <c r="ADA34" s="856" t="str">
        <f>IFERROR(IF(OR(ACO34="日",ACO34="祝",ACO34=0,ACT34=""),"　",MAX(IF(AND(ACT34&gt;ADD14,ACV34&gt;ADB14),0,IF(AND(ACT34&lt;=ADD14,ACT34&gt;ADA14,ACV34&gt;ADB14),ADD14-ACT34,IF(AND(ACT34&lt;=ADD14,ACT34&lt;=ADA14,ACV34&gt;ADB14),ADD14-ADA14,IF(AND(ACT34&gt;ADA14,ACV34&lt;=ADB14),ACV34-ACT34,IF(AND(ACT34&lt;=ADA14,ACV34&lt;=ADB14),ACV34-ADA14,0))))),0)),0)</f>
        <v>　</v>
      </c>
      <c r="ADB34" s="857"/>
      <c r="ADC34" s="858"/>
      <c r="ADD34" s="856" t="str">
        <f>IFERROR(IF(OR(ACO34="日",ACO34="祝",ACO34=0,ACT34=0),"　",MAX(IF(AND(ACT34&lt;=ADD14,ACV34&gt;ADE14),ADE14-ADD14,IF(ACV34&lt;=ADE14,0,IF(AND(ACT34&gt;ADD14,ACV34&gt;ADE14),ADE14-ACT34,0))),0)),0)</f>
        <v>　</v>
      </c>
      <c r="ADE34" s="857"/>
      <c r="ADF34" s="858"/>
      <c r="ADG34" s="856" t="str">
        <f>IFERROR(IF(OR(ACO34="日",ACO34="祝",ACO34=0,ACT34=0),"　",MAX(IF(ACT34&gt;ADG14,ACV34-ACT34,IF(ACT34&lt;=ADG14,ACV34-ADG14,0)),0)),0)</f>
        <v>　</v>
      </c>
      <c r="ADH34" s="857"/>
      <c r="ADI34" s="858"/>
      <c r="ADJ34" s="962" t="str">
        <f>IFERROR(IF(OR(ACO34="日",ACO34="祝",ACO34=0,ACP34=""),"　",MAX(IF(AND(ACP34&lt;=ADJ14,ACR34&gt;ADK14),ADK14-ADJ14,IF(AND(ACP34&gt;ADJ14,ACR34&lt;=ADK14),ACR34-ACP34,IF(AND(ACP34&lt;=ADJ14,ACR34&lt;=ADK14),ACR34-ADJ14,IF(AND(ACP34&gt;ADJ14,ACR34&gt;ADK14),ADK14-ACP34,0)))),0)),0)</f>
        <v>　</v>
      </c>
      <c r="ADK34" s="963"/>
      <c r="ADL34" s="964"/>
      <c r="ADM34" s="962" t="str">
        <f>IFERROR(IF(OR(ACO34="日",ACO34="祝",ACO34=0,ACT34=0),"　",MAX(IF(AND(ACT34&gt;ADP14,ACV34&gt;ADN14),0,IF(AND(ACT34&lt;=ADP14,ACT34&gt;ADM14,ACV34&gt;ADN14),ADP14-ACT34,IF(AND(ACT34&lt;=ADP14,ACT34&lt;=ADM14,ACV34&gt;ADN14),ADP14-ADM14,IF(AND(ACT34&gt;ADM14,ACV34&lt;=ADN14),ACV34-ACT34,IF(AND(ACT34&lt;=ADM14,ACV34&lt;=ADN14),ACV34-ADM14,0))))),0)),0)</f>
        <v>　</v>
      </c>
      <c r="ADN34" s="963"/>
      <c r="ADO34" s="964"/>
      <c r="ADP34" s="962" t="str">
        <f>IFERROR(IF(OR(ACO34="日",ACO34="祝",ACO34=0,ACT34=0),"　",MAX(IF(AND(ACT34&lt;=ADP14,ACV34&gt;ADQ14),ADQ14-ADP14,IF(ACV34&lt;=ADQ14,0,IF(AND(ACT34&gt;ADP14,ACV34&gt;ADQ14),ADQ14-ACT34,0))),0)),0)</f>
        <v>　</v>
      </c>
      <c r="ADQ34" s="963"/>
      <c r="ADR34" s="964"/>
      <c r="ADS34" s="962" t="str">
        <f t="shared" si="13"/>
        <v>　</v>
      </c>
      <c r="ADT34" s="963"/>
      <c r="ADU34" s="964"/>
      <c r="ADV34" s="859" t="str">
        <f>IF(ADY34="×",TIME(0,0,0),IF(AEI4="非常勤",ACX34,ADJ34))</f>
        <v>　</v>
      </c>
      <c r="ADW34" s="860"/>
      <c r="ADX34" s="861"/>
      <c r="ADY34" s="352"/>
      <c r="ADZ34" s="859" t="str">
        <f>IF(AEC34="×",TIME(0,0,0),IF(AEI4="非常勤",ADA34,ADM34))</f>
        <v>　</v>
      </c>
      <c r="AEA34" s="860"/>
      <c r="AEB34" s="861"/>
      <c r="AEC34" s="352"/>
      <c r="AED34" s="859" t="str">
        <f>IF(AEG34="×",TIME(0,0,0),IF(AEI4="非常勤",ADD34,ADP34))</f>
        <v>　</v>
      </c>
      <c r="AEE34" s="860"/>
      <c r="AEF34" s="861"/>
      <c r="AEG34" s="352"/>
      <c r="AEH34" s="859" t="str">
        <f>IF(AEK34="×",TIME(0,0,0),IF(AEI4="非常勤",ADG34,ADS34))</f>
        <v>　</v>
      </c>
      <c r="AEI34" s="860"/>
      <c r="AEJ34" s="861"/>
      <c r="AEK34" s="352"/>
      <c r="AEL34" s="956"/>
      <c r="AEM34" s="956"/>
      <c r="AEN34" s="862"/>
      <c r="AEO34" s="864"/>
      <c r="AEP34" s="863"/>
      <c r="AEQ34" s="865"/>
      <c r="AER34" s="866"/>
      <c r="AES34" s="866"/>
      <c r="AET34" s="867"/>
      <c r="AEU34" s="377">
        <f>'[3]別表_個別勤務状況（1～20）'!$A$34</f>
        <v>20</v>
      </c>
      <c r="AEV34" s="378" t="str">
        <f>'[3]別表_個別勤務状況（1～20）'!$B$34</f>
        <v>土</v>
      </c>
      <c r="AEW34" s="854"/>
      <c r="AEX34" s="855"/>
      <c r="AEY34" s="854"/>
      <c r="AEZ34" s="855"/>
      <c r="AFA34" s="854"/>
      <c r="AFB34" s="855"/>
      <c r="AFC34" s="854"/>
      <c r="AFD34" s="855"/>
      <c r="AFE34" s="856" t="str">
        <f>IFERROR(IF(OR(AEV34="日",AEV34="祝",AEV34=0,AEW34=""),"　",MAX(IF(AND(AEW34&lt;=AFE14,AEY34&gt;AFF14),AFF14-AFE14,IF(AND(AEW34&gt;AFE14,AEY34&lt;=AFF14),AEY34-AEW34,IF(AND(AEW34&lt;=AFE14,AEY34&lt;=AFF14),AEY34-AFE14,IF(AND(AEW34&gt;AFE14,AEY34&gt;AFF14),AFF14-AEW34,0)))),0)),0)</f>
        <v>　</v>
      </c>
      <c r="AFF34" s="857"/>
      <c r="AFG34" s="858"/>
      <c r="AFH34" s="856" t="str">
        <f>IFERROR(IF(OR(AEV34="日",AEV34="祝",AEV34=0,AFA34=""),"　",MAX(IF(AND(AFA34&gt;AFK14,AFC34&gt;AFI14),0,IF(AND(AFA34&lt;=AFK14,AFA34&gt;AFH14,AFC34&gt;AFI14),AFK14-AFA34,IF(AND(AFA34&lt;=AFK14,AFA34&lt;=AFH14,AFC34&gt;AFI14),AFK14-AFH14,IF(AND(AFA34&gt;AFH14,AFC34&lt;=AFI14),AFC34-AFA34,IF(AND(AFA34&lt;=AFH14,AFC34&lt;=AFI14),AFC34-AFH14,0))))),0)),0)</f>
        <v>　</v>
      </c>
      <c r="AFI34" s="857"/>
      <c r="AFJ34" s="858"/>
      <c r="AFK34" s="856" t="str">
        <f>IFERROR(IF(OR(AEV34="日",AEV34="祝",AEV34=0,AFA34=0),"　",MAX(IF(AND(AFA34&lt;=AFK14,AFC34&gt;AFL14),AFL14-AFK14,IF(AFC34&lt;=AFL14,0,IF(AND(AFA34&gt;AFK14,AFC34&gt;AFL14),AFL14-AFA34,0))),0)),0)</f>
        <v>　</v>
      </c>
      <c r="AFL34" s="857"/>
      <c r="AFM34" s="858"/>
      <c r="AFN34" s="856" t="str">
        <f>IFERROR(IF(OR(AEV34="日",AEV34="祝",AEV34=0,AFA34=0),"　",MAX(IF(AFA34&gt;AFN14,AFC34-AFA34,IF(AFA34&lt;=AFN14,AFC34-AFN14,0)),0)),0)</f>
        <v>　</v>
      </c>
      <c r="AFO34" s="857"/>
      <c r="AFP34" s="858"/>
      <c r="AFQ34" s="962" t="str">
        <f>IFERROR(IF(OR(AEV34="日",AEV34="祝",AEV34=0,AEW34=""),"　",MAX(IF(AND(AEW34&lt;=AFQ14,AEY34&gt;AFR14),AFR14-AFQ14,IF(AND(AEW34&gt;AFQ14,AEY34&lt;=AFR14),AEY34-AEW34,IF(AND(AEW34&lt;=AFQ14,AEY34&lt;=AFR14),AEY34-AFQ14,IF(AND(AEW34&gt;AFQ14,AEY34&gt;AFR14),AFR14-AEW34,0)))),0)),0)</f>
        <v>　</v>
      </c>
      <c r="AFR34" s="963"/>
      <c r="AFS34" s="964"/>
      <c r="AFT34" s="962" t="str">
        <f>IFERROR(IF(OR(AEV34="日",AEV34="祝",AEV34=0,AFA34=0),"　",MAX(IF(AND(AFA34&gt;AFW14,AFC34&gt;AFU14),0,IF(AND(AFA34&lt;=AFW14,AFA34&gt;AFT14,AFC34&gt;AFU14),AFW14-AFA34,IF(AND(AFA34&lt;=AFW14,AFA34&lt;=AFT14,AFC34&gt;AFU14),AFW14-AFT14,IF(AND(AFA34&gt;AFT14,AFC34&lt;=AFU14),AFC34-AFA34,IF(AND(AFA34&lt;=AFT14,AFC34&lt;=AFU14),AFC34-AFT14,0))))),0)),0)</f>
        <v>　</v>
      </c>
      <c r="AFU34" s="963"/>
      <c r="AFV34" s="964"/>
      <c r="AFW34" s="962" t="str">
        <f>IFERROR(IF(OR(AEV34="日",AEV34="祝",AEV34=0,AFA34=0),"　",MAX(IF(AND(AFA34&lt;=AFW14,AFC34&gt;AFX14),AFX14-AFW14,IF(AFC34&lt;=AFX14,0,IF(AND(AFA34&gt;AFW14,AFC34&gt;AFX14),AFX14-AFA34,0))),0)),0)</f>
        <v>　</v>
      </c>
      <c r="AFX34" s="963"/>
      <c r="AFY34" s="964"/>
      <c r="AFZ34" s="962" t="str">
        <f t="shared" si="14"/>
        <v>　</v>
      </c>
      <c r="AGA34" s="963"/>
      <c r="AGB34" s="964"/>
      <c r="AGC34" s="859" t="str">
        <f>IF(AGF34="×",TIME(0,0,0),IF(AGP4="非常勤",AFE34,AFQ34))</f>
        <v>　</v>
      </c>
      <c r="AGD34" s="860"/>
      <c r="AGE34" s="861"/>
      <c r="AGF34" s="352"/>
      <c r="AGG34" s="859" t="str">
        <f>IF(AGJ34="×",TIME(0,0,0),IF(AGP4="非常勤",AFH34,AFT34))</f>
        <v>　</v>
      </c>
      <c r="AGH34" s="860"/>
      <c r="AGI34" s="861"/>
      <c r="AGJ34" s="352"/>
      <c r="AGK34" s="859" t="str">
        <f>IF(AGN34="×",TIME(0,0,0),IF(AGP4="非常勤",AFK34,AFW34))</f>
        <v>　</v>
      </c>
      <c r="AGL34" s="860"/>
      <c r="AGM34" s="861"/>
      <c r="AGN34" s="352"/>
      <c r="AGO34" s="859" t="str">
        <f>IF(AGR34="×",TIME(0,0,0),IF(AGP4="非常勤",AFN34,AFZ34))</f>
        <v>　</v>
      </c>
      <c r="AGP34" s="860"/>
      <c r="AGQ34" s="861"/>
      <c r="AGR34" s="352"/>
      <c r="AGS34" s="956"/>
      <c r="AGT34" s="956"/>
      <c r="AGU34" s="862"/>
      <c r="AGV34" s="864"/>
      <c r="AGW34" s="863"/>
      <c r="AGX34" s="865"/>
      <c r="AGY34" s="866"/>
      <c r="AGZ34" s="866"/>
      <c r="AHA34" s="867"/>
      <c r="AHB34" s="377">
        <f>'[3]別表_個別勤務状況（1～20）'!$A$34</f>
        <v>20</v>
      </c>
      <c r="AHC34" s="378" t="str">
        <f>'[3]別表_個別勤務状況（1～20）'!$B$34</f>
        <v>土</v>
      </c>
      <c r="AHD34" s="854"/>
      <c r="AHE34" s="855"/>
      <c r="AHF34" s="854"/>
      <c r="AHG34" s="855"/>
      <c r="AHH34" s="854"/>
      <c r="AHI34" s="855"/>
      <c r="AHJ34" s="854"/>
      <c r="AHK34" s="855"/>
      <c r="AHL34" s="856" t="str">
        <f>IFERROR(IF(OR(AHC34="日",AHC34="祝",AHC34=0,AHD34=""),"　",MAX(IF(AND(AHD34&lt;=AHL14,AHF34&gt;AHM14),AHM14-AHL14,IF(AND(AHD34&gt;AHL14,AHF34&lt;=AHM14),AHF34-AHD34,IF(AND(AHD34&lt;=AHL14,AHF34&lt;=AHM14),AHF34-AHL14,IF(AND(AHD34&gt;AHL14,AHF34&gt;AHM14),AHM14-AHD34,0)))),0)),0)</f>
        <v>　</v>
      </c>
      <c r="AHM34" s="857"/>
      <c r="AHN34" s="858"/>
      <c r="AHO34" s="856" t="str">
        <f>IFERROR(IF(OR(AHC34="日",AHC34="祝",AHC34=0,AHH34=""),"　",MAX(IF(AND(AHH34&gt;AHR14,AHJ34&gt;AHP14),0,IF(AND(AHH34&lt;=AHR14,AHH34&gt;AHO14,AHJ34&gt;AHP14),AHR14-AHH34,IF(AND(AHH34&lt;=AHR14,AHH34&lt;=AHO14,AHJ34&gt;AHP14),AHR14-AHO14,IF(AND(AHH34&gt;AHO14,AHJ34&lt;=AHP14),AHJ34-AHH34,IF(AND(AHH34&lt;=AHO14,AHJ34&lt;=AHP14),AHJ34-AHO14,0))))),0)),0)</f>
        <v>　</v>
      </c>
      <c r="AHP34" s="857"/>
      <c r="AHQ34" s="858"/>
      <c r="AHR34" s="856" t="str">
        <f>IFERROR(IF(OR(AHC34="日",AHC34="祝",AHC34=0,AHH34=0),"　",MAX(IF(AND(AHH34&lt;=AHR14,AHJ34&gt;AHS14),AHS14-AHR14,IF(AHJ34&lt;=AHS14,0,IF(AND(AHH34&gt;AHR14,AHJ34&gt;AHS14),AHS14-AHH34,0))),0)),0)</f>
        <v>　</v>
      </c>
      <c r="AHS34" s="857"/>
      <c r="AHT34" s="858"/>
      <c r="AHU34" s="856" t="str">
        <f>IFERROR(IF(OR(AHC34="日",AHC34="祝",AHC34=0,AHH34=0),"　",MAX(IF(AHH34&gt;AHU14,AHJ34-AHH34,IF(AHH34&lt;=AHU14,AHJ34-AHU14,0)),0)),0)</f>
        <v>　</v>
      </c>
      <c r="AHV34" s="857"/>
      <c r="AHW34" s="858"/>
      <c r="AHX34" s="962" t="str">
        <f>IFERROR(IF(OR(AHC34="日",AHC34="祝",AHC34=0,AHD34=""),"　",MAX(IF(AND(AHD34&lt;=AHX14,AHF34&gt;AHY14),AHY14-AHX14,IF(AND(AHD34&gt;AHX14,AHF34&lt;=AHY14),AHF34-AHD34,IF(AND(AHD34&lt;=AHX14,AHF34&lt;=AHY14),AHF34-AHX14,IF(AND(AHD34&gt;AHX14,AHF34&gt;AHY14),AHY14-AHD34,0)))),0)),0)</f>
        <v>　</v>
      </c>
      <c r="AHY34" s="963"/>
      <c r="AHZ34" s="964"/>
      <c r="AIA34" s="962" t="str">
        <f>IFERROR(IF(OR(AHC34="日",AHC34="祝",AHC34=0,AHH34=0),"　",MAX(IF(AND(AHH34&gt;AID14,AHJ34&gt;AIB14),0,IF(AND(AHH34&lt;=AID14,AHH34&gt;AIA14,AHJ34&gt;AIB14),AID14-AHH34,IF(AND(AHH34&lt;=AID14,AHH34&lt;=AIA14,AHJ34&gt;AIB14),AID14-AIA14,IF(AND(AHH34&gt;AIA14,AHJ34&lt;=AIB14),AHJ34-AHH34,IF(AND(AHH34&lt;=AIA14,AHJ34&lt;=AIB14),AHJ34-AIA14,0))))),0)),0)</f>
        <v>　</v>
      </c>
      <c r="AIB34" s="963"/>
      <c r="AIC34" s="964"/>
      <c r="AID34" s="962" t="str">
        <f>IFERROR(IF(OR(AHC34="日",AHC34="祝",AHC34=0,AHH34=0),"　",MAX(IF(AND(AHH34&lt;=AID14,AHJ34&gt;AIE14),AIE14-AID14,IF(AHJ34&lt;=AIE14,0,IF(AND(AHH34&gt;AID14,AHJ34&gt;AIE14),AIE14-AHH34,0))),0)),0)</f>
        <v>　</v>
      </c>
      <c r="AIE34" s="963"/>
      <c r="AIF34" s="964"/>
      <c r="AIG34" s="962" t="str">
        <f t="shared" si="15"/>
        <v>　</v>
      </c>
      <c r="AIH34" s="963"/>
      <c r="AII34" s="964"/>
      <c r="AIJ34" s="859" t="str">
        <f>IF(AIM34="×",TIME(0,0,0),IF(AIW4="非常勤",AHL34,AHX34))</f>
        <v>　</v>
      </c>
      <c r="AIK34" s="860"/>
      <c r="AIL34" s="861"/>
      <c r="AIM34" s="352"/>
      <c r="AIN34" s="859" t="str">
        <f>IF(AIQ34="×",TIME(0,0,0),IF(AIW4="非常勤",AHO34,AIA34))</f>
        <v>　</v>
      </c>
      <c r="AIO34" s="860"/>
      <c r="AIP34" s="861"/>
      <c r="AIQ34" s="352"/>
      <c r="AIR34" s="859" t="str">
        <f>IF(AIU34="×",TIME(0,0,0),IF(AIW4="非常勤",AHR34,AID34))</f>
        <v>　</v>
      </c>
      <c r="AIS34" s="860"/>
      <c r="AIT34" s="861"/>
      <c r="AIU34" s="352"/>
      <c r="AIV34" s="859" t="str">
        <f>IF(AIY34="×",TIME(0,0,0),IF(AIW4="非常勤",AHU34,AIG34))</f>
        <v>　</v>
      </c>
      <c r="AIW34" s="860"/>
      <c r="AIX34" s="861"/>
      <c r="AIY34" s="352"/>
      <c r="AIZ34" s="956"/>
      <c r="AJA34" s="956"/>
      <c r="AJB34" s="862"/>
      <c r="AJC34" s="864"/>
      <c r="AJD34" s="863"/>
      <c r="AJE34" s="865"/>
      <c r="AJF34" s="866"/>
      <c r="AJG34" s="866"/>
      <c r="AJH34" s="867"/>
      <c r="AJI34" s="377">
        <f>'[3]別表_個別勤務状況（1～20）'!$A$34</f>
        <v>20</v>
      </c>
      <c r="AJJ34" s="378" t="str">
        <f>'[3]別表_個別勤務状況（1～20）'!$B$34</f>
        <v>土</v>
      </c>
      <c r="AJK34" s="854"/>
      <c r="AJL34" s="855"/>
      <c r="AJM34" s="854"/>
      <c r="AJN34" s="855"/>
      <c r="AJO34" s="854"/>
      <c r="AJP34" s="855"/>
      <c r="AJQ34" s="854"/>
      <c r="AJR34" s="855"/>
      <c r="AJS34" s="856" t="str">
        <f>IFERROR(IF(OR(AJJ34="日",AJJ34="祝",AJJ34=0,AJK34=""),"　",MAX(IF(AND(AJK34&lt;=AJS14,AJM34&gt;AJT14),AJT14-AJS14,IF(AND(AJK34&gt;AJS14,AJM34&lt;=AJT14),AJM34-AJK34,IF(AND(AJK34&lt;=AJS14,AJM34&lt;=AJT14),AJM34-AJS14,IF(AND(AJK34&gt;AJS14,AJM34&gt;AJT14),AJT14-AJK34,0)))),0)),0)</f>
        <v>　</v>
      </c>
      <c r="AJT34" s="857"/>
      <c r="AJU34" s="858"/>
      <c r="AJV34" s="856" t="str">
        <f>IFERROR(IF(OR(AJJ34="日",AJJ34="祝",AJJ34=0,AJO34=""),"　",MAX(IF(AND(AJO34&gt;AJY14,AJQ34&gt;AJW14),0,IF(AND(AJO34&lt;=AJY14,AJO34&gt;AJV14,AJQ34&gt;AJW14),AJY14-AJO34,IF(AND(AJO34&lt;=AJY14,AJO34&lt;=AJV14,AJQ34&gt;AJW14),AJY14-AJV14,IF(AND(AJO34&gt;AJV14,AJQ34&lt;=AJW14),AJQ34-AJO34,IF(AND(AJO34&lt;=AJV14,AJQ34&lt;=AJW14),AJQ34-AJV14,0))))),0)),0)</f>
        <v>　</v>
      </c>
      <c r="AJW34" s="857"/>
      <c r="AJX34" s="858"/>
      <c r="AJY34" s="856" t="str">
        <f>IFERROR(IF(OR(AJJ34="日",AJJ34="祝",AJJ34=0,AJO34=0),"　",MAX(IF(AND(AJO34&lt;=AJY14,AJQ34&gt;AJZ14),AJZ14-AJY14,IF(AJQ34&lt;=AJZ14,0,IF(AND(AJO34&gt;AJY14,AJQ34&gt;AJZ14),AJZ14-AJO34,0))),0)),0)</f>
        <v>　</v>
      </c>
      <c r="AJZ34" s="857"/>
      <c r="AKA34" s="858"/>
      <c r="AKB34" s="856" t="str">
        <f>IFERROR(IF(OR(AJJ34="日",AJJ34="祝",AJJ34=0,AJO34=0),"　",MAX(IF(AJO34&gt;AKB14,AJQ34-AJO34,IF(AJO34&lt;=AKB14,AJQ34-AKB14,0)),0)),0)</f>
        <v>　</v>
      </c>
      <c r="AKC34" s="857"/>
      <c r="AKD34" s="858"/>
      <c r="AKE34" s="962" t="str">
        <f>IFERROR(IF(OR(AJJ34="日",AJJ34="祝",AJJ34=0,AJK34=""),"　",MAX(IF(AND(AJK34&lt;=AKE14,AJM34&gt;AKF14),AKF14-AKE14,IF(AND(AJK34&gt;AKE14,AJM34&lt;=AKF14),AJM34-AJK34,IF(AND(AJK34&lt;=AKE14,AJM34&lt;=AKF14),AJM34-AKE14,IF(AND(AJK34&gt;AKE14,AJM34&gt;AKF14),AKF14-AJK34,0)))),0)),0)</f>
        <v>　</v>
      </c>
      <c r="AKF34" s="963"/>
      <c r="AKG34" s="964"/>
      <c r="AKH34" s="962" t="str">
        <f>IFERROR(IF(OR(AJJ34="日",AJJ34="祝",AJJ34=0,AJO34=0),"　",MAX(IF(AND(AJO34&gt;AKK14,AJQ34&gt;AKI14),0,IF(AND(AJO34&lt;=AKK14,AJO34&gt;AKH14,AJQ34&gt;AKI14),AKK14-AJO34,IF(AND(AJO34&lt;=AKK14,AJO34&lt;=AKH14,AJQ34&gt;AKI14),AKK14-AKH14,IF(AND(AJO34&gt;AKH14,AJQ34&lt;=AKI14),AJQ34-AJO34,IF(AND(AJO34&lt;=AKH14,AJQ34&lt;=AKI14),AJQ34-AKH14,0))))),0)),0)</f>
        <v>　</v>
      </c>
      <c r="AKI34" s="963"/>
      <c r="AKJ34" s="964"/>
      <c r="AKK34" s="962" t="str">
        <f>IFERROR(IF(OR(AJJ34="日",AJJ34="祝",AJJ34=0,AJO34=0),"　",MAX(IF(AND(AJO34&lt;=AKK14,AJQ34&gt;AKL14),AKL14-AKK14,IF(AJQ34&lt;=AKL14,0,IF(AND(AJO34&gt;AKK14,AJQ34&gt;AKL14),AKL14-AJO34,0))),0)),0)</f>
        <v>　</v>
      </c>
      <c r="AKL34" s="963"/>
      <c r="AKM34" s="964"/>
      <c r="AKN34" s="962" t="str">
        <f t="shared" si="16"/>
        <v>　</v>
      </c>
      <c r="AKO34" s="963"/>
      <c r="AKP34" s="964"/>
      <c r="AKQ34" s="859" t="str">
        <f>IF(AKT34="×",TIME(0,0,0),IF(ALD4="非常勤",AJS34,AKE34))</f>
        <v>　</v>
      </c>
      <c r="AKR34" s="860"/>
      <c r="AKS34" s="861"/>
      <c r="AKT34" s="352"/>
      <c r="AKU34" s="859" t="str">
        <f>IF(AKX34="×",TIME(0,0,0),IF(ALD4="非常勤",AJV34,AKH34))</f>
        <v>　</v>
      </c>
      <c r="AKV34" s="860"/>
      <c r="AKW34" s="861"/>
      <c r="AKX34" s="352"/>
      <c r="AKY34" s="859" t="str">
        <f>IF(ALB34="×",TIME(0,0,0),IF(ALD4="非常勤",AJY34,AKK34))</f>
        <v>　</v>
      </c>
      <c r="AKZ34" s="860"/>
      <c r="ALA34" s="861"/>
      <c r="ALB34" s="352"/>
      <c r="ALC34" s="859" t="str">
        <f>IF(ALF34="×",TIME(0,0,0),IF(ALD4="非常勤",AKB34,AKN34))</f>
        <v>　</v>
      </c>
      <c r="ALD34" s="860"/>
      <c r="ALE34" s="861"/>
      <c r="ALF34" s="352"/>
      <c r="ALG34" s="956"/>
      <c r="ALH34" s="956"/>
      <c r="ALI34" s="862"/>
      <c r="ALJ34" s="864"/>
      <c r="ALK34" s="863"/>
      <c r="ALL34" s="865"/>
      <c r="ALM34" s="866"/>
      <c r="ALN34" s="866"/>
      <c r="ALO34" s="867"/>
      <c r="ALP34" s="377">
        <f>'[3]別表_個別勤務状況（1～20）'!$A$34</f>
        <v>20</v>
      </c>
      <c r="ALQ34" s="378" t="str">
        <f>'[3]別表_個別勤務状況（1～20）'!$B$34</f>
        <v>土</v>
      </c>
      <c r="ALR34" s="854"/>
      <c r="ALS34" s="855"/>
      <c r="ALT34" s="854"/>
      <c r="ALU34" s="855"/>
      <c r="ALV34" s="854"/>
      <c r="ALW34" s="855"/>
      <c r="ALX34" s="854"/>
      <c r="ALY34" s="855"/>
      <c r="ALZ34" s="856" t="str">
        <f>IFERROR(IF(OR(ALQ34="日",ALQ34="祝",ALQ34=0,ALR34=""),"　",MAX(IF(AND(ALR34&lt;=ALZ14,ALT34&gt;AMA14),AMA14-ALZ14,IF(AND(ALR34&gt;ALZ14,ALT34&lt;=AMA14),ALT34-ALR34,IF(AND(ALR34&lt;=ALZ14,ALT34&lt;=AMA14),ALT34-ALZ14,IF(AND(ALR34&gt;ALZ14,ALT34&gt;AMA14),AMA14-ALR34,0)))),0)),0)</f>
        <v>　</v>
      </c>
      <c r="AMA34" s="857"/>
      <c r="AMB34" s="858"/>
      <c r="AMC34" s="856" t="str">
        <f>IFERROR(IF(OR(ALQ34="日",ALQ34="祝",ALQ34=0,ALV34=""),"　",MAX(IF(AND(ALV34&gt;AMF14,ALX34&gt;AMD14),0,IF(AND(ALV34&lt;=AMF14,ALV34&gt;AMC14,ALX34&gt;AMD14),AMF14-ALV34,IF(AND(ALV34&lt;=AMF14,ALV34&lt;=AMC14,ALX34&gt;AMD14),AMF14-AMC14,IF(AND(ALV34&gt;AMC14,ALX34&lt;=AMD14),ALX34-ALV34,IF(AND(ALV34&lt;=AMC14,ALX34&lt;=AMD14),ALX34-AMC14,0))))),0)),0)</f>
        <v>　</v>
      </c>
      <c r="AMD34" s="857"/>
      <c r="AME34" s="858"/>
      <c r="AMF34" s="856" t="str">
        <f>IFERROR(IF(OR(ALQ34="日",ALQ34="祝",ALQ34=0,ALV34=0),"　",MAX(IF(AND(ALV34&lt;=AMF14,ALX34&gt;AMG14),AMG14-AMF14,IF(ALX34&lt;=AMG14,0,IF(AND(ALV34&gt;AMF14,ALX34&gt;AMG14),AMG14-ALV34,0))),0)),0)</f>
        <v>　</v>
      </c>
      <c r="AMG34" s="857"/>
      <c r="AMH34" s="858"/>
      <c r="AMI34" s="856" t="str">
        <f>IFERROR(IF(OR(ALQ34="日",ALQ34="祝",ALQ34=0,ALV34=0),"　",MAX(IF(ALV34&gt;AMI14,ALX34-ALV34,IF(ALV34&lt;=AMI14,ALX34-AMI14,0)),0)),0)</f>
        <v>　</v>
      </c>
      <c r="AMJ34" s="857"/>
      <c r="AMK34" s="858"/>
      <c r="AML34" s="962" t="str">
        <f>IFERROR(IF(OR(ALQ34="日",ALQ34="祝",ALQ34=0,ALR34=""),"　",MAX(IF(AND(ALR34&lt;=AML14,ALT34&gt;AMM14),AMM14-AML14,IF(AND(ALR34&gt;AML14,ALT34&lt;=AMM14),ALT34-ALR34,IF(AND(ALR34&lt;=AML14,ALT34&lt;=AMM14),ALT34-AML14,IF(AND(ALR34&gt;AML14,ALT34&gt;AMM14),AMM14-ALR34,0)))),0)),0)</f>
        <v>　</v>
      </c>
      <c r="AMM34" s="963"/>
      <c r="AMN34" s="964"/>
      <c r="AMO34" s="962" t="str">
        <f>IFERROR(IF(OR(ALQ34="日",ALQ34="祝",ALQ34=0,ALV34=0),"　",MAX(IF(AND(ALV34&gt;AMR14,ALX34&gt;AMP14),0,IF(AND(ALV34&lt;=AMR14,ALV34&gt;AMO14,ALX34&gt;AMP14),AMR14-ALV34,IF(AND(ALV34&lt;=AMR14,ALV34&lt;=AMO14,ALX34&gt;AMP14),AMR14-AMO14,IF(AND(ALV34&gt;AMO14,ALX34&lt;=AMP14),ALX34-ALV34,IF(AND(ALV34&lt;=AMO14,ALX34&lt;=AMP14),ALX34-AMO14,0))))),0)),0)</f>
        <v>　</v>
      </c>
      <c r="AMP34" s="963"/>
      <c r="AMQ34" s="964"/>
      <c r="AMR34" s="962" t="str">
        <f>IFERROR(IF(OR(ALQ34="日",ALQ34="祝",ALQ34=0,ALV34=0),"　",MAX(IF(AND(ALV34&lt;=AMR14,ALX34&gt;AMS14),AMS14-AMR14,IF(ALX34&lt;=AMS14,0,IF(AND(ALV34&gt;AMR14,ALX34&gt;AMS14),AMS14-ALV34,0))),0)),0)</f>
        <v>　</v>
      </c>
      <c r="AMS34" s="963"/>
      <c r="AMT34" s="964"/>
      <c r="AMU34" s="962" t="str">
        <f t="shared" si="17"/>
        <v>　</v>
      </c>
      <c r="AMV34" s="963"/>
      <c r="AMW34" s="964"/>
      <c r="AMX34" s="859" t="str">
        <f>IF(ANA34="×",TIME(0,0,0),IF(ANK4="非常勤",ALZ34,AML34))</f>
        <v>　</v>
      </c>
      <c r="AMY34" s="860"/>
      <c r="AMZ34" s="861"/>
      <c r="ANA34" s="352"/>
      <c r="ANB34" s="859" t="str">
        <f>IF(ANE34="×",TIME(0,0,0),IF(ANK4="非常勤",AMC34,AMO34))</f>
        <v>　</v>
      </c>
      <c r="ANC34" s="860"/>
      <c r="AND34" s="861"/>
      <c r="ANE34" s="352"/>
      <c r="ANF34" s="859" t="str">
        <f>IF(ANI34="×",TIME(0,0,0),IF(ANK4="非常勤",AMF34,AMR34))</f>
        <v>　</v>
      </c>
      <c r="ANG34" s="860"/>
      <c r="ANH34" s="861"/>
      <c r="ANI34" s="352"/>
      <c r="ANJ34" s="859" t="str">
        <f>IF(ANM34="×",TIME(0,0,0),IF(ANK4="非常勤",AMI34,AMU34))</f>
        <v>　</v>
      </c>
      <c r="ANK34" s="860"/>
      <c r="ANL34" s="861"/>
      <c r="ANM34" s="352"/>
      <c r="ANN34" s="956"/>
      <c r="ANO34" s="956"/>
      <c r="ANP34" s="862"/>
      <c r="ANQ34" s="864"/>
      <c r="ANR34" s="863"/>
      <c r="ANS34" s="865"/>
      <c r="ANT34" s="866"/>
      <c r="ANU34" s="866"/>
      <c r="ANV34" s="867"/>
      <c r="ANW34" s="377">
        <f>'[3]別表_個別勤務状況（1～20）'!$A$34</f>
        <v>20</v>
      </c>
      <c r="ANX34" s="378" t="str">
        <f>'[3]別表_個別勤務状況（1～20）'!$B$34</f>
        <v>土</v>
      </c>
      <c r="ANY34" s="854"/>
      <c r="ANZ34" s="855"/>
      <c r="AOA34" s="854"/>
      <c r="AOB34" s="855"/>
      <c r="AOC34" s="854"/>
      <c r="AOD34" s="855"/>
      <c r="AOE34" s="854"/>
      <c r="AOF34" s="855"/>
      <c r="AOG34" s="856" t="str">
        <f>IFERROR(IF(OR(ANX34="日",ANX34="祝",ANX34=0,ANY34=""),"　",MAX(IF(AND(ANY34&lt;=AOG14,AOA34&gt;AOH14),AOH14-AOG14,IF(AND(ANY34&gt;AOG14,AOA34&lt;=AOH14),AOA34-ANY34,IF(AND(ANY34&lt;=AOG14,AOA34&lt;=AOH14),AOA34-AOG14,IF(AND(ANY34&gt;AOG14,AOA34&gt;AOH14),AOH14-ANY34,0)))),0)),0)</f>
        <v>　</v>
      </c>
      <c r="AOH34" s="857"/>
      <c r="AOI34" s="858"/>
      <c r="AOJ34" s="856" t="str">
        <f>IFERROR(IF(OR(ANX34="日",ANX34="祝",ANX34=0,AOC34=""),"　",MAX(IF(AND(AOC34&gt;AOM14,AOE34&gt;AOK14),0,IF(AND(AOC34&lt;=AOM14,AOC34&gt;AOJ14,AOE34&gt;AOK14),AOM14-AOC34,IF(AND(AOC34&lt;=AOM14,AOC34&lt;=AOJ14,AOE34&gt;AOK14),AOM14-AOJ14,IF(AND(AOC34&gt;AOJ14,AOE34&lt;=AOK14),AOE34-AOC34,IF(AND(AOC34&lt;=AOJ14,AOE34&lt;=AOK14),AOE34-AOJ14,0))))),0)),0)</f>
        <v>　</v>
      </c>
      <c r="AOK34" s="857"/>
      <c r="AOL34" s="858"/>
      <c r="AOM34" s="856" t="str">
        <f>IFERROR(IF(OR(ANX34="日",ANX34="祝",ANX34=0,AOC34=0),"　",MAX(IF(AND(AOC34&lt;=AOM14,AOE34&gt;AON14),AON14-AOM14,IF(AOE34&lt;=AON14,0,IF(AND(AOC34&gt;AOM14,AOE34&gt;AON14),AON14-AOC34,0))),0)),0)</f>
        <v>　</v>
      </c>
      <c r="AON34" s="857"/>
      <c r="AOO34" s="858"/>
      <c r="AOP34" s="856" t="str">
        <f>IFERROR(IF(OR(ANX34="日",ANX34="祝",ANX34=0,AOC34=0),"　",MAX(IF(AOC34&gt;AOP14,AOE34-AOC34,IF(AOC34&lt;=AOP14,AOE34-AOP14,0)),0)),0)</f>
        <v>　</v>
      </c>
      <c r="AOQ34" s="857"/>
      <c r="AOR34" s="858"/>
      <c r="AOS34" s="962" t="str">
        <f>IFERROR(IF(OR(ANX34="日",ANX34="祝",ANX34=0,ANY34=""),"　",MAX(IF(AND(ANY34&lt;=AOS14,AOA34&gt;AOT14),AOT14-AOS14,IF(AND(ANY34&gt;AOS14,AOA34&lt;=AOT14),AOA34-ANY34,IF(AND(ANY34&lt;=AOS14,AOA34&lt;=AOT14),AOA34-AOS14,IF(AND(ANY34&gt;AOS14,AOA34&gt;AOT14),AOT14-ANY34,0)))),0)),0)</f>
        <v>　</v>
      </c>
      <c r="AOT34" s="963"/>
      <c r="AOU34" s="964"/>
      <c r="AOV34" s="962" t="str">
        <f>IFERROR(IF(OR(ANX34="日",ANX34="祝",ANX34=0,AOC34=0),"　",MAX(IF(AND(AOC34&gt;AOY14,AOE34&gt;AOW14),0,IF(AND(AOC34&lt;=AOY14,AOC34&gt;AOV14,AOE34&gt;AOW14),AOY14-AOC34,IF(AND(AOC34&lt;=AOY14,AOC34&lt;=AOV14,AOE34&gt;AOW14),AOY14-AOV14,IF(AND(AOC34&gt;AOV14,AOE34&lt;=AOW14),AOE34-AOC34,IF(AND(AOC34&lt;=AOV14,AOE34&lt;=AOW14),AOE34-AOV14,0))))),0)),0)</f>
        <v>　</v>
      </c>
      <c r="AOW34" s="963"/>
      <c r="AOX34" s="964"/>
      <c r="AOY34" s="962" t="str">
        <f>IFERROR(IF(OR(ANX34="日",ANX34="祝",ANX34=0,AOC34=0),"　",MAX(IF(AND(AOC34&lt;=AOY14,AOE34&gt;AOZ14),AOZ14-AOY14,IF(AOE34&lt;=AOZ14,0,IF(AND(AOC34&gt;AOY14,AOE34&gt;AOZ14),AOZ14-AOC34,0))),0)),0)</f>
        <v>　</v>
      </c>
      <c r="AOZ34" s="963"/>
      <c r="APA34" s="964"/>
      <c r="APB34" s="962" t="str">
        <f t="shared" si="18"/>
        <v>　</v>
      </c>
      <c r="APC34" s="963"/>
      <c r="APD34" s="964"/>
      <c r="APE34" s="859" t="str">
        <f>IF(APH34="×",TIME(0,0,0),IF(APR4="非常勤",AOG34,AOS34))</f>
        <v>　</v>
      </c>
      <c r="APF34" s="860"/>
      <c r="APG34" s="861"/>
      <c r="APH34" s="352"/>
      <c r="API34" s="859" t="str">
        <f>IF(APL34="×",TIME(0,0,0),IF(APR4="非常勤",AOJ34,AOV34))</f>
        <v>　</v>
      </c>
      <c r="APJ34" s="860"/>
      <c r="APK34" s="861"/>
      <c r="APL34" s="352"/>
      <c r="APM34" s="859" t="str">
        <f>IF(APP34="×",TIME(0,0,0),IF(APR4="非常勤",AOM34,AOY34))</f>
        <v>　</v>
      </c>
      <c r="APN34" s="860"/>
      <c r="APO34" s="861"/>
      <c r="APP34" s="352"/>
      <c r="APQ34" s="859" t="str">
        <f>IF(APT34="×",TIME(0,0,0),IF(APR4="非常勤",AOP34,APB34))</f>
        <v>　</v>
      </c>
      <c r="APR34" s="860"/>
      <c r="APS34" s="861"/>
      <c r="APT34" s="352"/>
      <c r="APU34" s="956"/>
      <c r="APV34" s="956"/>
      <c r="APW34" s="862"/>
      <c r="APX34" s="864"/>
      <c r="APY34" s="863"/>
      <c r="APZ34" s="865"/>
      <c r="AQA34" s="866"/>
      <c r="AQB34" s="866"/>
      <c r="AQC34" s="867"/>
      <c r="AQD34" s="377">
        <f>'[3]別表_個別勤務状況（1～20）'!$A$34</f>
        <v>20</v>
      </c>
      <c r="AQE34" s="378" t="str">
        <f>'[3]別表_個別勤務状況（1～20）'!$B$34</f>
        <v>土</v>
      </c>
      <c r="AQF34" s="854"/>
      <c r="AQG34" s="855"/>
      <c r="AQH34" s="854"/>
      <c r="AQI34" s="855"/>
      <c r="AQJ34" s="854"/>
      <c r="AQK34" s="855"/>
      <c r="AQL34" s="854"/>
      <c r="AQM34" s="855"/>
      <c r="AQN34" s="856" t="str">
        <f>IFERROR(IF(OR(AQE34="日",AQE34="祝",AQE34=0,AQF34=""),"　",MAX(IF(AND(AQF34&lt;=AQN14,AQH34&gt;AQO14),AQO14-AQN14,IF(AND(AQF34&gt;AQN14,AQH34&lt;=AQO14),AQH34-AQF34,IF(AND(AQF34&lt;=AQN14,AQH34&lt;=AQO14),AQH34-AQN14,IF(AND(AQF34&gt;AQN14,AQH34&gt;AQO14),AQO14-AQF34,0)))),0)),0)</f>
        <v>　</v>
      </c>
      <c r="AQO34" s="857"/>
      <c r="AQP34" s="858"/>
      <c r="AQQ34" s="856" t="str">
        <f>IFERROR(IF(OR(AQE34="日",AQE34="祝",AQE34=0,AQJ34=""),"　",MAX(IF(AND(AQJ34&gt;AQT14,AQL34&gt;AQR14),0,IF(AND(AQJ34&lt;=AQT14,AQJ34&gt;AQQ14,AQL34&gt;AQR14),AQT14-AQJ34,IF(AND(AQJ34&lt;=AQT14,AQJ34&lt;=AQQ14,AQL34&gt;AQR14),AQT14-AQQ14,IF(AND(AQJ34&gt;AQQ14,AQL34&lt;=AQR14),AQL34-AQJ34,IF(AND(AQJ34&lt;=AQQ14,AQL34&lt;=AQR14),AQL34-AQQ14,0))))),0)),0)</f>
        <v>　</v>
      </c>
      <c r="AQR34" s="857"/>
      <c r="AQS34" s="858"/>
      <c r="AQT34" s="856" t="str">
        <f>IFERROR(IF(OR(AQE34="日",AQE34="祝",AQE34=0,AQJ34=0),"　",MAX(IF(AND(AQJ34&lt;=AQT14,AQL34&gt;AQU14),AQU14-AQT14,IF(AQL34&lt;=AQU14,0,IF(AND(AQJ34&gt;AQT14,AQL34&gt;AQU14),AQU14-AQJ34,0))),0)),0)</f>
        <v>　</v>
      </c>
      <c r="AQU34" s="857"/>
      <c r="AQV34" s="858"/>
      <c r="AQW34" s="856" t="str">
        <f>IFERROR(IF(OR(AQE34="日",AQE34="祝",AQE34=0,AQJ34=0),"　",MAX(IF(AQJ34&gt;AQW14,AQL34-AQJ34,IF(AQJ34&lt;=AQW14,AQL34-AQW14,0)),0)),0)</f>
        <v>　</v>
      </c>
      <c r="AQX34" s="857"/>
      <c r="AQY34" s="858"/>
      <c r="AQZ34" s="962" t="str">
        <f>IFERROR(IF(OR(AQE34="日",AQE34="祝",AQE34=0,AQF34=""),"　",MAX(IF(AND(AQF34&lt;=AQZ14,AQH34&gt;ARA14),ARA14-AQZ14,IF(AND(AQF34&gt;AQZ14,AQH34&lt;=ARA14),AQH34-AQF34,IF(AND(AQF34&lt;=AQZ14,AQH34&lt;=ARA14),AQH34-AQZ14,IF(AND(AQF34&gt;AQZ14,AQH34&gt;ARA14),ARA14-AQF34,0)))),0)),0)</f>
        <v>　</v>
      </c>
      <c r="ARA34" s="963"/>
      <c r="ARB34" s="964"/>
      <c r="ARC34" s="962" t="str">
        <f>IFERROR(IF(OR(AQE34="日",AQE34="祝",AQE34=0,AQJ34=0),"　",MAX(IF(AND(AQJ34&gt;ARF14,AQL34&gt;ARD14),0,IF(AND(AQJ34&lt;=ARF14,AQJ34&gt;ARC14,AQL34&gt;ARD14),ARF14-AQJ34,IF(AND(AQJ34&lt;=ARF14,AQJ34&lt;=ARC14,AQL34&gt;ARD14),ARF14-ARC14,IF(AND(AQJ34&gt;ARC14,AQL34&lt;=ARD14),AQL34-AQJ34,IF(AND(AQJ34&lt;=ARC14,AQL34&lt;=ARD14),AQL34-ARC14,0))))),0)),0)</f>
        <v>　</v>
      </c>
      <c r="ARD34" s="963"/>
      <c r="ARE34" s="964"/>
      <c r="ARF34" s="962" t="str">
        <f>IFERROR(IF(OR(AQE34="日",AQE34="祝",AQE34=0,AQJ34=0),"　",MAX(IF(AND(AQJ34&lt;=ARF14,AQL34&gt;ARG14),ARG14-ARF14,IF(AQL34&lt;=ARG14,0,IF(AND(AQJ34&gt;ARF14,AQL34&gt;ARG14),ARG14-AQJ34,0))),0)),0)</f>
        <v>　</v>
      </c>
      <c r="ARG34" s="963"/>
      <c r="ARH34" s="964"/>
      <c r="ARI34" s="962" t="str">
        <f t="shared" si="19"/>
        <v>　</v>
      </c>
      <c r="ARJ34" s="963"/>
      <c r="ARK34" s="964"/>
      <c r="ARL34" s="859" t="str">
        <f>IF(ARO34="×",TIME(0,0,0),IF(ARY4="非常勤",AQN34,AQZ34))</f>
        <v>　</v>
      </c>
      <c r="ARM34" s="860"/>
      <c r="ARN34" s="861"/>
      <c r="ARO34" s="352"/>
      <c r="ARP34" s="859" t="str">
        <f>IF(ARS34="×",TIME(0,0,0),IF(ARY4="非常勤",AQQ34,ARC34))</f>
        <v>　</v>
      </c>
      <c r="ARQ34" s="860"/>
      <c r="ARR34" s="861"/>
      <c r="ARS34" s="352"/>
      <c r="ART34" s="859" t="str">
        <f>IF(ARW34="×",TIME(0,0,0),IF(ARY4="非常勤",AQT34,ARF34))</f>
        <v>　</v>
      </c>
      <c r="ARU34" s="860"/>
      <c r="ARV34" s="861"/>
      <c r="ARW34" s="352"/>
      <c r="ARX34" s="859" t="str">
        <f>IF(ASA34="×",TIME(0,0,0),IF(ARY4="非常勤",AQW34,ARI34))</f>
        <v>　</v>
      </c>
      <c r="ARY34" s="860"/>
      <c r="ARZ34" s="861"/>
      <c r="ASA34" s="352"/>
      <c r="ASB34" s="956"/>
      <c r="ASC34" s="956"/>
      <c r="ASD34" s="862"/>
      <c r="ASE34" s="864"/>
      <c r="ASF34" s="863"/>
      <c r="ASG34" s="865"/>
      <c r="ASH34" s="866"/>
      <c r="ASI34" s="866"/>
      <c r="ASJ34" s="867"/>
    </row>
    <row r="35" spans="1:1180" ht="15" customHeight="1">
      <c r="A35" s="377">
        <f>'別表_個別勤務状況（1～20）'!$A$35</f>
        <v>21</v>
      </c>
      <c r="B35" s="378" t="str">
        <f>'別表_個別勤務状況（1～20）'!$B$35</f>
        <v>火</v>
      </c>
      <c r="C35" s="797"/>
      <c r="D35" s="797"/>
      <c r="E35" s="797"/>
      <c r="F35" s="797"/>
      <c r="G35" s="797"/>
      <c r="H35" s="797"/>
      <c r="I35" s="797"/>
      <c r="J35" s="797"/>
      <c r="K35" s="856" t="str">
        <f>IFERROR(IF(OR(B35="日",B35="祝",B35=0,C35=""),"　",MAX(IF(AND(C35&lt;=K14,E35&gt;L14),L14-K14,IF(AND(C35&gt;K14,E35&lt;=L14),E35-C35,IF(AND(C35&lt;=K14,E35&lt;=L14),E35-K14,IF(AND(C35&gt;K14,E35&gt;L14),L14-C35,0)))),0)),0)</f>
        <v>　</v>
      </c>
      <c r="L35" s="857"/>
      <c r="M35" s="858"/>
      <c r="N35" s="856" t="str">
        <f>IFERROR(IF(OR(B35="日",B35="祝",B35=0,G35=""),"　",MAX(IF(AND(G35&gt;Q14,I35&gt;O14),0,IF(AND(G35&lt;=Q14,G35&gt;N14,I35&gt;O14),Q14-G35,IF(AND(G35&lt;=Q14,G35&lt;=N14,I35&gt;O14),Q14-N14,IF(AND(G35&gt;N14,I35&lt;=O14),I35-G35,IF(AND(G35&lt;=N14,I35&lt;=O14),I35-N14,0))))),0)),0)</f>
        <v>　</v>
      </c>
      <c r="O35" s="857"/>
      <c r="P35" s="858"/>
      <c r="Q35" s="856" t="str">
        <f>IFERROR(IF(OR(B35="日",B35="祝",B35=0,G35=0),"　",MAX(IF(AND(G35&lt;=Q14,I35&gt;R14),R14-Q14,IF(I35&lt;=R14,0,IF(AND(G35&gt;Q14,I35&gt;R14),R14-G35,0))),0)),0)</f>
        <v>　</v>
      </c>
      <c r="R35" s="857"/>
      <c r="S35" s="858"/>
      <c r="T35" s="856" t="str">
        <f>IFERROR(IF(OR(B35="日",B35="祝",B35=0,G35=0),"　",MAX(IF(G35&gt;T14,I35-G35,IF(G35&lt;=T14,I35-T14,0)),0)),0)</f>
        <v>　</v>
      </c>
      <c r="U35" s="857"/>
      <c r="V35" s="858"/>
      <c r="W35" s="972" t="str">
        <f>IFERROR(IF(OR(B35="日",B35="祝",B35=0,C35=""),"　",MAX(IF(AND(C35&lt;=W14,E35&gt;X14),X14-W14,IF(AND(C35&gt;W14,E35&lt;=X14),E35-C35,IF(AND(C35&lt;=W14,E35&lt;=X14),E35-W14,IF(AND(C35&gt;W14,E35&gt;X14),X14-C35,0)))),0)),0)</f>
        <v>　</v>
      </c>
      <c r="X35" s="973"/>
      <c r="Y35" s="973"/>
      <c r="Z35" s="972" t="str">
        <f>IFERROR(IF(OR(B35="日",B35="祝",B35=0,G35=0),"　",MAX(IF(AND(G35&gt;AC14,I35&gt;AA14),0,IF(AND(G35&lt;=AC14,G35&gt;Z14,I35&gt;AA14),AC14-G35,IF(AND(G35&lt;=AC14,G35&lt;=Z14,I35&gt;AA14),AC14-Z14,IF(AND(G35&gt;Z14,I35&lt;=AA14),I35-G35,IF(AND(G35&lt;=Z14,I35&lt;=AA14),I35-Z14,0))))),0)),0)</f>
        <v>　</v>
      </c>
      <c r="AA35" s="972"/>
      <c r="AB35" s="972"/>
      <c r="AC35" s="972" t="str">
        <f>IFERROR(IF(OR(B35="日",B35="祝",B35=0,G35=0),"　",MAX(IF(AND(G35&lt;=AC14,I35&gt;AD14),AD14-AC14,IF(I35&lt;=AD14,0,IF(AND(G35&gt;AC14,I35&gt;AD14),AD14-G35,0))),0)),0)</f>
        <v>　</v>
      </c>
      <c r="AD35" s="973"/>
      <c r="AE35" s="973"/>
      <c r="AF35" s="972" t="str">
        <f t="shared" si="0"/>
        <v>　</v>
      </c>
      <c r="AG35" s="973"/>
      <c r="AH35" s="973"/>
      <c r="AI35" s="954" t="str">
        <f>IF(AL35="×",TIME(0,0,0),IF(AV4="非常勤",K35,W35))</f>
        <v>　</v>
      </c>
      <c r="AJ35" s="885"/>
      <c r="AK35" s="885"/>
      <c r="AL35" s="352"/>
      <c r="AM35" s="954" t="str">
        <f>IF(AP35="×",TIME(0,0,0),IF(AV4="非常勤",N35,Z35))</f>
        <v>　</v>
      </c>
      <c r="AN35" s="885"/>
      <c r="AO35" s="885"/>
      <c r="AP35" s="352"/>
      <c r="AQ35" s="954" t="str">
        <f>IF(AT35="×",TIME(0,0,0),IF(AV4="非常勤",Q35,AC35))</f>
        <v>　</v>
      </c>
      <c r="AR35" s="885"/>
      <c r="AS35" s="885"/>
      <c r="AT35" s="352"/>
      <c r="AU35" s="954" t="str">
        <f>IF(AX35="×",TIME(0,0,0),IF(AV4="非常勤",T35,AF35))</f>
        <v>　</v>
      </c>
      <c r="AV35" s="885"/>
      <c r="AW35" s="955"/>
      <c r="AX35" s="352"/>
      <c r="AY35" s="956"/>
      <c r="AZ35" s="956"/>
      <c r="BA35" s="862"/>
      <c r="BB35" s="864"/>
      <c r="BC35" s="863"/>
      <c r="BD35" s="865"/>
      <c r="BE35" s="866"/>
      <c r="BF35" s="866"/>
      <c r="BG35" s="867"/>
      <c r="BH35" s="377">
        <f>'別表_個別勤務状況（1～20）'!$A$35</f>
        <v>21</v>
      </c>
      <c r="BI35" s="378" t="str">
        <f>'別表_個別勤務状況（1～20）'!$B$35</f>
        <v>火</v>
      </c>
      <c r="BJ35" s="797"/>
      <c r="BK35" s="797"/>
      <c r="BL35" s="797"/>
      <c r="BM35" s="797"/>
      <c r="BN35" s="797"/>
      <c r="BO35" s="797"/>
      <c r="BP35" s="797"/>
      <c r="BQ35" s="797"/>
      <c r="BR35" s="856" t="str">
        <f>IFERROR(IF(OR(BI35="日",BI35="祝",BI35=0,BJ35=""),"　",MAX(IF(AND(BJ35&lt;=BR14,BL35&gt;BS14),BS14-BR14,IF(AND(BJ35&gt;BR14,BL35&lt;=BS14),BL35-BJ35,IF(AND(BJ35&lt;=BR14,BL35&lt;=BS14),BL35-BR14,IF(AND(BJ35&gt;BR14,BL35&gt;BS14),BS14-BJ35,0)))),0)),0)</f>
        <v>　</v>
      </c>
      <c r="BS35" s="857"/>
      <c r="BT35" s="858"/>
      <c r="BU35" s="856" t="str">
        <f>IFERROR(IF(OR(BI35="日",BI35="祝",BI35=0,BN35=""),"　",MAX(IF(AND(BN35&gt;BX14,BP35&gt;BV14),0,IF(AND(BN35&lt;=BX14,BN35&gt;BU14,BP35&gt;BV14),BX14-BN35,IF(AND(BN35&lt;=BX14,BN35&lt;=BU14,BP35&gt;BV14),BX14-BU14,IF(AND(BN35&gt;BU14,BP35&lt;=BV14),BP35-BN35,IF(AND(BN35&lt;=BU14,BP35&lt;=BV14),BP35-BU14,0))))),0)),0)</f>
        <v>　</v>
      </c>
      <c r="BV35" s="857"/>
      <c r="BW35" s="858"/>
      <c r="BX35" s="856" t="str">
        <f>IFERROR(IF(OR(BI35="日",BI35="祝",BI35=0,BN35=0),"　",MAX(IF(AND(BN35&lt;=BX14,BP35&gt;BY14),BY14-BX14,IF(BP35&lt;=BY14,0,IF(AND(BN35&gt;BX14,BP35&gt;BY14),BY14-BN35,0))),0)),0)</f>
        <v>　</v>
      </c>
      <c r="BY35" s="857"/>
      <c r="BZ35" s="858"/>
      <c r="CA35" s="856" t="str">
        <f>IFERROR(IF(OR(BI35="日",BI35="祝",BI35=0,BN35=0),"　",MAX(IF(BN35&gt;CA14,BP35-BN35,IF(BN35&lt;=CA14,BP35-CA14,0)),0)),0)</f>
        <v>　</v>
      </c>
      <c r="CB35" s="857"/>
      <c r="CC35" s="858"/>
      <c r="CD35" s="972" t="str">
        <f>IFERROR(IF(OR(BI35="日",BI35="祝",BI35=0,BJ35=""),"　",MAX(IF(AND(BJ35&lt;=CD14,BL35&gt;CE14),CE14-CD14,IF(AND(BJ35&gt;CD14,BL35&lt;=CE14),BL35-BJ35,IF(AND(BJ35&lt;=CD14,BL35&lt;=CE14),BL35-CD14,IF(AND(BJ35&gt;CD14,BL35&gt;CE14),CE14-BJ35,0)))),0)),0)</f>
        <v>　</v>
      </c>
      <c r="CE35" s="973"/>
      <c r="CF35" s="973"/>
      <c r="CG35" s="972" t="str">
        <f>IFERROR(IF(OR(BI35="日",BI35="祝",BI35=0,BN35=0),"　",MAX(IF(AND(BN35&gt;CJ14,BP35&gt;CH14),0,IF(AND(BN35&lt;=CJ14,BN35&gt;CG14,BP35&gt;CH14),CJ14-BN35,IF(AND(BN35&lt;=CJ14,BN35&lt;=CG14,BP35&gt;CH14),CJ14-CG14,IF(AND(BN35&gt;CG14,BP35&lt;=CH14),BP35-BN35,IF(AND(BN35&lt;=CG14,BP35&lt;=CH14),BP35-CG14,0))))),0)),0)</f>
        <v>　</v>
      </c>
      <c r="CH35" s="972"/>
      <c r="CI35" s="972"/>
      <c r="CJ35" s="972" t="str">
        <f>IFERROR(IF(OR(BI35="日",BI35="祝",BI35=0,BN35=0),"　",MAX(IF(AND(BN35&lt;=CJ14,BP35&gt;CK14),CK14-CJ14,IF(BP35&lt;=CK14,0,IF(AND(BN35&gt;CJ14,BP35&gt;CK14),CK14-BN35,0))),0)),0)</f>
        <v>　</v>
      </c>
      <c r="CK35" s="973"/>
      <c r="CL35" s="973"/>
      <c r="CM35" s="972" t="str">
        <f t="shared" si="1"/>
        <v>　</v>
      </c>
      <c r="CN35" s="973"/>
      <c r="CO35" s="973"/>
      <c r="CP35" s="954" t="str">
        <f>IF(CS35="×",TIME(0,0,0),IF(DC4="非常勤",BR35,CD35))</f>
        <v>　</v>
      </c>
      <c r="CQ35" s="885"/>
      <c r="CR35" s="885"/>
      <c r="CS35" s="352"/>
      <c r="CT35" s="954" t="str">
        <f>IF(CW35="×",TIME(0,0,0),IF(DC4="非常勤",BU35,CG35))</f>
        <v>　</v>
      </c>
      <c r="CU35" s="885"/>
      <c r="CV35" s="885"/>
      <c r="CW35" s="352"/>
      <c r="CX35" s="954" t="str">
        <f>IF(DA35="×",TIME(0,0,0),IF(DC4="非常勤",BX35,CJ35))</f>
        <v>　</v>
      </c>
      <c r="CY35" s="885"/>
      <c r="CZ35" s="885"/>
      <c r="DA35" s="352"/>
      <c r="DB35" s="954" t="str">
        <f>IF(DE35="×",TIME(0,0,0),IF(DC4="非常勤",CA35,CM35))</f>
        <v>　</v>
      </c>
      <c r="DC35" s="885"/>
      <c r="DD35" s="955"/>
      <c r="DE35" s="352"/>
      <c r="DF35" s="956"/>
      <c r="DG35" s="956"/>
      <c r="DH35" s="862"/>
      <c r="DI35" s="864"/>
      <c r="DJ35" s="863"/>
      <c r="DK35" s="865"/>
      <c r="DL35" s="866"/>
      <c r="DM35" s="866"/>
      <c r="DN35" s="867"/>
      <c r="DO35" s="377">
        <f>'別表_個別勤務状況（1～20）'!$A$35</f>
        <v>21</v>
      </c>
      <c r="DP35" s="378" t="str">
        <f>'別表_個別勤務状況（1～20）'!$B$35</f>
        <v>火</v>
      </c>
      <c r="DQ35" s="797"/>
      <c r="DR35" s="797"/>
      <c r="DS35" s="797"/>
      <c r="DT35" s="797"/>
      <c r="DU35" s="797"/>
      <c r="DV35" s="797"/>
      <c r="DW35" s="797"/>
      <c r="DX35" s="797"/>
      <c r="DY35" s="856" t="str">
        <f>IFERROR(IF(OR(DP35="日",DP35="祝",DP35=0,DQ35=""),"　",MAX(IF(AND(DQ35&lt;=DY14,DS35&gt;DZ14),DZ14-DY14,IF(AND(DQ35&gt;DY14,DS35&lt;=DZ14),DS35-DQ35,IF(AND(DQ35&lt;=DY14,DS35&lt;=DZ14),DS35-DY14,IF(AND(DQ35&gt;DY14,DS35&gt;DZ14),DZ14-DQ35,0)))),0)),0)</f>
        <v>　</v>
      </c>
      <c r="DZ35" s="857"/>
      <c r="EA35" s="858"/>
      <c r="EB35" s="856" t="str">
        <f>IFERROR(IF(OR(DP35="日",DP35="祝",DP35=0,DU35=""),"　",MAX(IF(AND(DU35&gt;EE14,DW35&gt;EC14),0,IF(AND(DU35&lt;=EE14,DU35&gt;EB14,DW35&gt;EC14),EE14-DU35,IF(AND(DU35&lt;=EE14,DU35&lt;=EB14,DW35&gt;EC14),EE14-EB14,IF(AND(DU35&gt;EB14,DW35&lt;=EC14),DW35-DU35,IF(AND(DU35&lt;=EB14,DW35&lt;=EC14),DW35-EB14,0))))),0)),0)</f>
        <v>　</v>
      </c>
      <c r="EC35" s="857"/>
      <c r="ED35" s="858"/>
      <c r="EE35" s="856" t="str">
        <f>IFERROR(IF(OR(DP35="日",DP35="祝",DP35=0,DU35=0),"　",MAX(IF(AND(DU35&lt;=EE14,DW35&gt;EF14),EF14-EE14,IF(DW35&lt;=EF14,0,IF(AND(DU35&gt;EE14,DW35&gt;EF14),EF14-DU35,0))),0)),0)</f>
        <v>　</v>
      </c>
      <c r="EF35" s="857"/>
      <c r="EG35" s="858"/>
      <c r="EH35" s="856" t="str">
        <f>IFERROR(IF(OR(DP35="日",DP35="祝",DP35=0,DU35=0),"　",MAX(IF(DU35&gt;EH14,DW35-DU35,IF(DU35&lt;=EH14,DW35-EH14,0)),0)),0)</f>
        <v>　</v>
      </c>
      <c r="EI35" s="857"/>
      <c r="EJ35" s="858"/>
      <c r="EK35" s="972" t="str">
        <f>IFERROR(IF(OR(DP35="日",DP35="祝",DP35=0,DQ35=""),"　",MAX(IF(AND(DQ35&lt;=EK14,DS35&gt;EL14),EL14-EK14,IF(AND(DQ35&gt;EK14,DS35&lt;=EL14),DS35-DQ35,IF(AND(DQ35&lt;=EK14,DS35&lt;=EL14),DS35-EK14,IF(AND(DQ35&gt;EK14,DS35&gt;EL14),EL14-DQ35,0)))),0)),0)</f>
        <v>　</v>
      </c>
      <c r="EL35" s="973"/>
      <c r="EM35" s="973"/>
      <c r="EN35" s="972" t="str">
        <f>IFERROR(IF(OR(DP35="日",DP35="祝",DP35=0,DU35=0),"　",MAX(IF(AND(DU35&gt;EQ14,DW35&gt;EO14),0,IF(AND(DU35&lt;=EQ14,DU35&gt;EN14,DW35&gt;EO14),EQ14-DU35,IF(AND(DU35&lt;=EQ14,DU35&lt;=EN14,DW35&gt;EO14),EQ14-EN14,IF(AND(DU35&gt;EN14,DW35&lt;=EO14),DW35-DU35,IF(AND(DU35&lt;=EN14,DW35&lt;=EO14),DW35-EN14,0))))),0)),0)</f>
        <v>　</v>
      </c>
      <c r="EO35" s="972"/>
      <c r="EP35" s="972"/>
      <c r="EQ35" s="972" t="str">
        <f>IFERROR(IF(OR(DP35="日",DP35="祝",DP35=0,DU35=0),"　",MAX(IF(AND(DU35&lt;=EQ14,DW35&gt;ER14),ER14-EQ14,IF(DW35&lt;=ER14,0,IF(AND(DU35&gt;EQ14,DW35&gt;ER14),ER14-DU35,0))),0)),0)</f>
        <v>　</v>
      </c>
      <c r="ER35" s="973"/>
      <c r="ES35" s="973"/>
      <c r="ET35" s="972" t="str">
        <f t="shared" si="2"/>
        <v>　</v>
      </c>
      <c r="EU35" s="973"/>
      <c r="EV35" s="973"/>
      <c r="EW35" s="954" t="str">
        <f>IF(EZ35="×",TIME(0,0,0),IF(FJ4="非常勤",DY35,EK35))</f>
        <v>　</v>
      </c>
      <c r="EX35" s="885"/>
      <c r="EY35" s="885"/>
      <c r="EZ35" s="352"/>
      <c r="FA35" s="954" t="str">
        <f>IF(FD35="×",TIME(0,0,0),IF(FJ4="非常勤",EB35,EN35))</f>
        <v>　</v>
      </c>
      <c r="FB35" s="885"/>
      <c r="FC35" s="885"/>
      <c r="FD35" s="352"/>
      <c r="FE35" s="954" t="str">
        <f>IF(FH35="×",TIME(0,0,0),IF(FJ4="非常勤",EE35,EQ35))</f>
        <v>　</v>
      </c>
      <c r="FF35" s="885"/>
      <c r="FG35" s="885"/>
      <c r="FH35" s="352"/>
      <c r="FI35" s="954" t="str">
        <f>IF(FL35="×",TIME(0,0,0),IF(FJ4="非常勤",EH35,ET35))</f>
        <v>　</v>
      </c>
      <c r="FJ35" s="885"/>
      <c r="FK35" s="955"/>
      <c r="FL35" s="352"/>
      <c r="FM35" s="956"/>
      <c r="FN35" s="956"/>
      <c r="FO35" s="862"/>
      <c r="FP35" s="864"/>
      <c r="FQ35" s="863"/>
      <c r="FR35" s="865"/>
      <c r="FS35" s="866"/>
      <c r="FT35" s="866"/>
      <c r="FU35" s="867"/>
      <c r="FV35" s="377">
        <f>'別表_個別勤務状況（1～20）'!$A$35</f>
        <v>21</v>
      </c>
      <c r="FW35" s="378" t="str">
        <f>'別表_個別勤務状況（1～20）'!$B$35</f>
        <v>火</v>
      </c>
      <c r="FX35" s="797"/>
      <c r="FY35" s="797"/>
      <c r="FZ35" s="797"/>
      <c r="GA35" s="797"/>
      <c r="GB35" s="797"/>
      <c r="GC35" s="797"/>
      <c r="GD35" s="797"/>
      <c r="GE35" s="797"/>
      <c r="GF35" s="856" t="str">
        <f>IFERROR(IF(OR(FW35="日",FW35="祝",FW35=0,FX35=""),"　",MAX(IF(AND(FX35&lt;=GF14,FZ35&gt;GG14),GG14-GF14,IF(AND(FX35&gt;GF14,FZ35&lt;=GG14),FZ35-FX35,IF(AND(FX35&lt;=GF14,FZ35&lt;=GG14),FZ35-GF14,IF(AND(FX35&gt;GF14,FZ35&gt;GG14),GG14-FX35,0)))),0)),0)</f>
        <v>　</v>
      </c>
      <c r="GG35" s="857"/>
      <c r="GH35" s="858"/>
      <c r="GI35" s="856" t="str">
        <f>IFERROR(IF(OR(FW35="日",FW35="祝",FW35=0,GB35=""),"　",MAX(IF(AND(GB35&gt;GL14,GD35&gt;GJ14),0,IF(AND(GB35&lt;=GL14,GB35&gt;GI14,GD35&gt;GJ14),GL14-GB35,IF(AND(GB35&lt;=GL14,GB35&lt;=GI14,GD35&gt;GJ14),GL14-GI14,IF(AND(GB35&gt;GI14,GD35&lt;=GJ14),GD35-GB35,IF(AND(GB35&lt;=GI14,GD35&lt;=GJ14),GD35-GI14,0))))),0)),0)</f>
        <v>　</v>
      </c>
      <c r="GJ35" s="857"/>
      <c r="GK35" s="858"/>
      <c r="GL35" s="856" t="str">
        <f>IFERROR(IF(OR(FW35="日",FW35="祝",FW35=0,GB35=0),"　",MAX(IF(AND(GB35&lt;=GL14,GD35&gt;GM14),GM14-GL14,IF(GD35&lt;=GM14,0,IF(AND(GB35&gt;GL14,GD35&gt;GM14),GM14-GB35,0))),0)),0)</f>
        <v>　</v>
      </c>
      <c r="GM35" s="857"/>
      <c r="GN35" s="858"/>
      <c r="GO35" s="856" t="str">
        <f>IFERROR(IF(OR(FW35="日",FW35="祝",FW35=0,GB35=0),"　",MAX(IF(GB35&gt;GO14,GD35-GB35,IF(GB35&lt;=GO14,GD35-GO14,0)),0)),0)</f>
        <v>　</v>
      </c>
      <c r="GP35" s="857"/>
      <c r="GQ35" s="858"/>
      <c r="GR35" s="972" t="str">
        <f>IFERROR(IF(OR(FW35="日",FW35="祝",FW35=0,FX35=""),"　",MAX(IF(AND(FX35&lt;=GR14,FZ35&gt;GS14),GS14-GR14,IF(AND(FX35&gt;GR14,FZ35&lt;=GS14),FZ35-FX35,IF(AND(FX35&lt;=GR14,FZ35&lt;=GS14),FZ35-GR14,IF(AND(FX35&gt;GR14,FZ35&gt;GS14),GS14-FX35,0)))),0)),0)</f>
        <v>　</v>
      </c>
      <c r="GS35" s="973"/>
      <c r="GT35" s="973"/>
      <c r="GU35" s="972" t="str">
        <f>IFERROR(IF(OR(FW35="日",FW35="祝",FW35=0,GB35=0),"　",MAX(IF(AND(GB35&gt;GX14,GD35&gt;GV14),0,IF(AND(GB35&lt;=GX14,GB35&gt;GU14,GD35&gt;GV14),GX14-GB35,IF(AND(GB35&lt;=GX14,GB35&lt;=GU14,GD35&gt;GV14),GX14-GU14,IF(AND(GB35&gt;GU14,GD35&lt;=GV14),GD35-GB35,IF(AND(GB35&lt;=GU14,GD35&lt;=GV14),GD35-GU14,0))))),0)),0)</f>
        <v>　</v>
      </c>
      <c r="GV35" s="972"/>
      <c r="GW35" s="972"/>
      <c r="GX35" s="972" t="str">
        <f>IFERROR(IF(OR(FW35="日",FW35="祝",FW35=0,GB35=0),"　",MAX(IF(AND(GB35&lt;=GX14,GD35&gt;GY14),GY14-GX14,IF(GD35&lt;=GY14,0,IF(AND(GB35&gt;GX14,GD35&gt;GY14),GY14-GB35,0))),0)),0)</f>
        <v>　</v>
      </c>
      <c r="GY35" s="973"/>
      <c r="GZ35" s="973"/>
      <c r="HA35" s="972" t="str">
        <f t="shared" si="3"/>
        <v>　</v>
      </c>
      <c r="HB35" s="973"/>
      <c r="HC35" s="973"/>
      <c r="HD35" s="954" t="str">
        <f>IF(HG35="×",TIME(0,0,0),IF(HQ4="非常勤",GF35,GR35))</f>
        <v>　</v>
      </c>
      <c r="HE35" s="885"/>
      <c r="HF35" s="885"/>
      <c r="HG35" s="352"/>
      <c r="HH35" s="954" t="str">
        <f>IF(HK35="×",TIME(0,0,0),IF(HQ4="非常勤",GI35,GU35))</f>
        <v>　</v>
      </c>
      <c r="HI35" s="885"/>
      <c r="HJ35" s="885"/>
      <c r="HK35" s="352"/>
      <c r="HL35" s="954" t="str">
        <f>IF(HO35="×",TIME(0,0,0),IF(HQ4="非常勤",GL35,GX35))</f>
        <v>　</v>
      </c>
      <c r="HM35" s="885"/>
      <c r="HN35" s="885"/>
      <c r="HO35" s="352"/>
      <c r="HP35" s="954" t="str">
        <f>IF(HS35="×",TIME(0,0,0),IF(HQ4="非常勤",GO35,HA35))</f>
        <v>　</v>
      </c>
      <c r="HQ35" s="885"/>
      <c r="HR35" s="955"/>
      <c r="HS35" s="352"/>
      <c r="HT35" s="956"/>
      <c r="HU35" s="956"/>
      <c r="HV35" s="862"/>
      <c r="HW35" s="864"/>
      <c r="HX35" s="863"/>
      <c r="HY35" s="865"/>
      <c r="HZ35" s="866"/>
      <c r="IA35" s="866"/>
      <c r="IB35" s="867"/>
      <c r="IC35" s="377">
        <f>'別表_個別勤務状況（1～20）'!$A$35</f>
        <v>21</v>
      </c>
      <c r="ID35" s="378" t="str">
        <f>'別表_個別勤務状況（1～20）'!$B$35</f>
        <v>火</v>
      </c>
      <c r="IE35" s="797"/>
      <c r="IF35" s="797"/>
      <c r="IG35" s="797"/>
      <c r="IH35" s="797"/>
      <c r="II35" s="797"/>
      <c r="IJ35" s="797"/>
      <c r="IK35" s="797"/>
      <c r="IL35" s="797"/>
      <c r="IM35" s="856" t="str">
        <f>IFERROR(IF(OR(ID35="日",ID35="祝",ID35=0,IE35=""),"　",MAX(IF(AND(IE35&lt;=IM14,IG35&gt;IN14),IN14-IM14,IF(AND(IE35&gt;IM14,IG35&lt;=IN14),IG35-IE35,IF(AND(IE35&lt;=IM14,IG35&lt;=IN14),IG35-IM14,IF(AND(IE35&gt;IM14,IG35&gt;IN14),IN14-IE35,0)))),0)),0)</f>
        <v>　</v>
      </c>
      <c r="IN35" s="857"/>
      <c r="IO35" s="858"/>
      <c r="IP35" s="856" t="str">
        <f>IFERROR(IF(OR(ID35="日",ID35="祝",ID35=0,II35=""),"　",MAX(IF(AND(II35&gt;IS14,IK35&gt;IQ14),0,IF(AND(II35&lt;=IS14,II35&gt;IP14,IK35&gt;IQ14),IS14-II35,IF(AND(II35&lt;=IS14,II35&lt;=IP14,IK35&gt;IQ14),IS14-IP14,IF(AND(II35&gt;IP14,IK35&lt;=IQ14),IK35-II35,IF(AND(II35&lt;=IP14,IK35&lt;=IQ14),IK35-IP14,0))))),0)),0)</f>
        <v>　</v>
      </c>
      <c r="IQ35" s="857"/>
      <c r="IR35" s="858"/>
      <c r="IS35" s="856" t="str">
        <f>IFERROR(IF(OR(ID35="日",ID35="祝",ID35=0,II35=0),"　",MAX(IF(AND(II35&lt;=IS14,IK35&gt;IT14),IT14-IS14,IF(IK35&lt;=IT14,0,IF(AND(II35&gt;IS14,IK35&gt;IT14),IT14-II35,0))),0)),0)</f>
        <v>　</v>
      </c>
      <c r="IT35" s="857"/>
      <c r="IU35" s="858"/>
      <c r="IV35" s="856" t="str">
        <f>IFERROR(IF(OR(ID35="日",ID35="祝",ID35=0,II35=0),"　",MAX(IF(II35&gt;IV14,IK35-II35,IF(II35&lt;=IV14,IK35-IV14,0)),0)),0)</f>
        <v>　</v>
      </c>
      <c r="IW35" s="857"/>
      <c r="IX35" s="858"/>
      <c r="IY35" s="972" t="str">
        <f>IFERROR(IF(OR(ID35="日",ID35="祝",ID35=0,IE35=""),"　",MAX(IF(AND(IE35&lt;=IY14,IG35&gt;IZ14),IZ14-IY14,IF(AND(IE35&gt;IY14,IG35&lt;=IZ14),IG35-IE35,IF(AND(IE35&lt;=IY14,IG35&lt;=IZ14),IG35-IY14,IF(AND(IE35&gt;IY14,IG35&gt;IZ14),IZ14-IE35,0)))),0)),0)</f>
        <v>　</v>
      </c>
      <c r="IZ35" s="973"/>
      <c r="JA35" s="973"/>
      <c r="JB35" s="972" t="str">
        <f>IFERROR(IF(OR(ID35="日",ID35="祝",ID35=0,II35=0),"　",MAX(IF(AND(II35&gt;JE14,IK35&gt;JC14),0,IF(AND(II35&lt;=JE14,II35&gt;JB14,IK35&gt;JC14),JE14-II35,IF(AND(II35&lt;=JE14,II35&lt;=JB14,IK35&gt;JC14),JE14-JB14,IF(AND(II35&gt;JB14,IK35&lt;=JC14),IK35-II35,IF(AND(II35&lt;=JB14,IK35&lt;=JC14),IK35-JB14,0))))),0)),0)</f>
        <v>　</v>
      </c>
      <c r="JC35" s="972"/>
      <c r="JD35" s="972"/>
      <c r="JE35" s="972" t="str">
        <f>IFERROR(IF(OR(ID35="日",ID35="祝",ID35=0,II35=0),"　",MAX(IF(AND(II35&lt;=JE14,IK35&gt;JF14),JF14-JE14,IF(IK35&lt;=JF14,0,IF(AND(II35&gt;JE14,IK35&gt;JF14),JF14-II35,0))),0)),0)</f>
        <v>　</v>
      </c>
      <c r="JF35" s="973"/>
      <c r="JG35" s="973"/>
      <c r="JH35" s="972" t="str">
        <f t="shared" si="4"/>
        <v>　</v>
      </c>
      <c r="JI35" s="973"/>
      <c r="JJ35" s="973"/>
      <c r="JK35" s="954" t="str">
        <f>IF(JN35="×",TIME(0,0,0),IF(JX4="非常勤",IM35,IY35))</f>
        <v>　</v>
      </c>
      <c r="JL35" s="885"/>
      <c r="JM35" s="885"/>
      <c r="JN35" s="352"/>
      <c r="JO35" s="954" t="str">
        <f>IF(JR35="×",TIME(0,0,0),IF(JX4="非常勤",IP35,JB35))</f>
        <v>　</v>
      </c>
      <c r="JP35" s="885"/>
      <c r="JQ35" s="885"/>
      <c r="JR35" s="352"/>
      <c r="JS35" s="954" t="str">
        <f>IF(JV35="×",TIME(0,0,0),IF(JX4="非常勤",IS35,JE35))</f>
        <v>　</v>
      </c>
      <c r="JT35" s="885"/>
      <c r="JU35" s="885"/>
      <c r="JV35" s="352"/>
      <c r="JW35" s="954" t="str">
        <f>IF(JZ35="×",TIME(0,0,0),IF(JX4="非常勤",IV35,JH35))</f>
        <v>　</v>
      </c>
      <c r="JX35" s="885"/>
      <c r="JY35" s="955"/>
      <c r="JZ35" s="352"/>
      <c r="KA35" s="956"/>
      <c r="KB35" s="956"/>
      <c r="KC35" s="862"/>
      <c r="KD35" s="864"/>
      <c r="KE35" s="863"/>
      <c r="KF35" s="865"/>
      <c r="KG35" s="866"/>
      <c r="KH35" s="866"/>
      <c r="KI35" s="867"/>
      <c r="KJ35" s="377">
        <f>'[3]別表_個別勤務状況（1～20）'!$A$35</f>
        <v>21</v>
      </c>
      <c r="KK35" s="378" t="str">
        <f>'[3]別表_個別勤務状況（1～20）'!$B$35</f>
        <v>日</v>
      </c>
      <c r="KL35" s="854"/>
      <c r="KM35" s="855"/>
      <c r="KN35" s="854"/>
      <c r="KO35" s="855"/>
      <c r="KP35" s="854"/>
      <c r="KQ35" s="855"/>
      <c r="KR35" s="854"/>
      <c r="KS35" s="855"/>
      <c r="KT35" s="856" t="str">
        <f>IFERROR(IF(OR(KK35="日",KK35="祝",KK35=0,KL35=""),"　",MAX(IF(AND(KL35&lt;=KT14,KN35&gt;KU14),KU14-KT14,IF(AND(KL35&gt;KT14,KN35&lt;=KU14),KN35-KL35,IF(AND(KL35&lt;=KT14,KN35&lt;=KU14),KN35-KT14,IF(AND(KL35&gt;KT14,KN35&gt;KU14),KU14-KL35,0)))),0)),0)</f>
        <v>　</v>
      </c>
      <c r="KU35" s="857"/>
      <c r="KV35" s="858"/>
      <c r="KW35" s="856" t="str">
        <f>IFERROR(IF(OR(KK35="日",KK35="祝",KK35=0,KP35=""),"　",MAX(IF(AND(KP35&gt;KZ14,KR35&gt;KX14),0,IF(AND(KP35&lt;=KZ14,KP35&gt;KW14,KR35&gt;KX14),KZ14-KP35,IF(AND(KP35&lt;=KZ14,KP35&lt;=KW14,KR35&gt;KX14),KZ14-KW14,IF(AND(KP35&gt;KW14,KR35&lt;=KX14),KR35-KP35,IF(AND(KP35&lt;=KW14,KR35&lt;=KX14),KR35-KW14,0))))),0)),0)</f>
        <v>　</v>
      </c>
      <c r="KX35" s="857"/>
      <c r="KY35" s="858"/>
      <c r="KZ35" s="856" t="str">
        <f>IFERROR(IF(OR(KK35="日",KK35="祝",KK35=0,KP35=0),"　",MAX(IF(AND(KP35&lt;=KZ14,KR35&gt;LA14),LA14-KZ14,IF(KR35&lt;=LA14,0,IF(AND(KP35&gt;KZ14,KR35&gt;LA14),LA14-KP35,0))),0)),0)</f>
        <v>　</v>
      </c>
      <c r="LA35" s="857"/>
      <c r="LB35" s="858"/>
      <c r="LC35" s="856" t="str">
        <f>IFERROR(IF(OR(KK35="日",KK35="祝",KK35=0,KP35=0),"　",MAX(IF(KP35&gt;LC14,KR35-KP35,IF(KP35&lt;=LC14,KR35-LC14,0)),0)),0)</f>
        <v>　</v>
      </c>
      <c r="LD35" s="857"/>
      <c r="LE35" s="858"/>
      <c r="LF35" s="962" t="str">
        <f>IFERROR(IF(OR(KK35="日",KK35="祝",KK35=0,KL35=""),"　",MAX(IF(AND(KL35&lt;=LF14,KN35&gt;LG14),LG14-LF14,IF(AND(KL35&gt;LF14,KN35&lt;=LG14),KN35-KL35,IF(AND(KL35&lt;=LF14,KN35&lt;=LG14),KN35-LF14,IF(AND(KL35&gt;LF14,KN35&gt;LG14),LG14-KL35,0)))),0)),0)</f>
        <v>　</v>
      </c>
      <c r="LG35" s="963"/>
      <c r="LH35" s="964"/>
      <c r="LI35" s="962" t="str">
        <f>IFERROR(IF(OR(KK35="日",KK35="祝",KK35=0,KP35=0),"　",MAX(IF(AND(KP35&gt;LL14,KR35&gt;LJ14),0,IF(AND(KP35&lt;=LL14,KP35&gt;LI14,KR35&gt;LJ14),LL14-KP35,IF(AND(KP35&lt;=LL14,KP35&lt;=LI14,KR35&gt;LJ14),LL14-LI14,IF(AND(KP35&gt;LI14,KR35&lt;=LJ14),KR35-KP35,IF(AND(KP35&lt;=LI14,KR35&lt;=LJ14),KR35-LI14,0))))),0)),0)</f>
        <v>　</v>
      </c>
      <c r="LJ35" s="963"/>
      <c r="LK35" s="964"/>
      <c r="LL35" s="962" t="str">
        <f>IFERROR(IF(OR(KK35="日",KK35="祝",KK35=0,KP35=0),"　",MAX(IF(AND(KP35&lt;=LL14,KR35&gt;LM14),LM14-LL14,IF(KR35&lt;=LM14,0,IF(AND(KP35&gt;LL14,KR35&gt;LM14),LM14-KP35,0))),0)),0)</f>
        <v>　</v>
      </c>
      <c r="LM35" s="963"/>
      <c r="LN35" s="964"/>
      <c r="LO35" s="962" t="str">
        <f t="shared" si="5"/>
        <v>　</v>
      </c>
      <c r="LP35" s="963"/>
      <c r="LQ35" s="964"/>
      <c r="LR35" s="859" t="str">
        <f>IF(LU35="×",TIME(0,0,0),IF(ME4="非常勤",KT35,LF35))</f>
        <v>　</v>
      </c>
      <c r="LS35" s="860"/>
      <c r="LT35" s="861"/>
      <c r="LU35" s="352"/>
      <c r="LV35" s="859" t="str">
        <f>IF(LY35="×",TIME(0,0,0),IF(ME4="非常勤",KW35,LI35))</f>
        <v>　</v>
      </c>
      <c r="LW35" s="860"/>
      <c r="LX35" s="861"/>
      <c r="LY35" s="352"/>
      <c r="LZ35" s="859" t="str">
        <f>IF(MC35="×",TIME(0,0,0),IF(ME4="非常勤",KZ35,LL35))</f>
        <v>　</v>
      </c>
      <c r="MA35" s="860"/>
      <c r="MB35" s="861"/>
      <c r="MC35" s="352"/>
      <c r="MD35" s="859" t="str">
        <f>IF(MG35="×",TIME(0,0,0),IF(ME4="非常勤",LC35,LO35))</f>
        <v>　</v>
      </c>
      <c r="ME35" s="860"/>
      <c r="MF35" s="861"/>
      <c r="MG35" s="352"/>
      <c r="MH35" s="956"/>
      <c r="MI35" s="956"/>
      <c r="MJ35" s="862"/>
      <c r="MK35" s="864"/>
      <c r="ML35" s="863"/>
      <c r="MM35" s="865"/>
      <c r="MN35" s="866"/>
      <c r="MO35" s="866"/>
      <c r="MP35" s="867"/>
      <c r="MQ35" s="377">
        <f>'[3]別表_個別勤務状況（1～20）'!$A$35</f>
        <v>21</v>
      </c>
      <c r="MR35" s="378" t="str">
        <f>'[3]別表_個別勤務状況（1～20）'!$B$35</f>
        <v>日</v>
      </c>
      <c r="MS35" s="854"/>
      <c r="MT35" s="855"/>
      <c r="MU35" s="854"/>
      <c r="MV35" s="855"/>
      <c r="MW35" s="854"/>
      <c r="MX35" s="855"/>
      <c r="MY35" s="854"/>
      <c r="MZ35" s="855"/>
      <c r="NA35" s="856" t="str">
        <f>IFERROR(IF(OR(MR35="日",MR35="祝",MR35=0,MS35=""),"　",MAX(IF(AND(MS35&lt;=NA14,MU35&gt;NB14),NB14-NA14,IF(AND(MS35&gt;NA14,MU35&lt;=NB14),MU35-MS35,IF(AND(MS35&lt;=NA14,MU35&lt;=NB14),MU35-NA14,IF(AND(MS35&gt;NA14,MU35&gt;NB14),NB14-MS35,0)))),0)),0)</f>
        <v>　</v>
      </c>
      <c r="NB35" s="857"/>
      <c r="NC35" s="858"/>
      <c r="ND35" s="856" t="str">
        <f>IFERROR(IF(OR(MR35="日",MR35="祝",MR35=0,MW35=""),"　",MAX(IF(AND(MW35&gt;NG14,MY35&gt;NE14),0,IF(AND(MW35&lt;=NG14,MW35&gt;ND14,MY35&gt;NE14),NG14-MW35,IF(AND(MW35&lt;=NG14,MW35&lt;=ND14,MY35&gt;NE14),NG14-ND14,IF(AND(MW35&gt;ND14,MY35&lt;=NE14),MY35-MW35,IF(AND(MW35&lt;=ND14,MY35&lt;=NE14),MY35-ND14,0))))),0)),0)</f>
        <v>　</v>
      </c>
      <c r="NE35" s="857"/>
      <c r="NF35" s="858"/>
      <c r="NG35" s="856" t="str">
        <f>IFERROR(IF(OR(MR35="日",MR35="祝",MR35=0,MW35=0),"　",MAX(IF(AND(MW35&lt;=NG14,MY35&gt;NH14),NH14-NG14,IF(MY35&lt;=NH14,0,IF(AND(MW35&gt;NG14,MY35&gt;NH14),NH14-MW35,0))),0)),0)</f>
        <v>　</v>
      </c>
      <c r="NH35" s="857"/>
      <c r="NI35" s="858"/>
      <c r="NJ35" s="856" t="str">
        <f>IFERROR(IF(OR(MR35="日",MR35="祝",MR35=0,MW35=0),"　",MAX(IF(MW35&gt;NJ14,MY35-MW35,IF(MW35&lt;=NJ14,MY35-NJ14,0)),0)),0)</f>
        <v>　</v>
      </c>
      <c r="NK35" s="857"/>
      <c r="NL35" s="858"/>
      <c r="NM35" s="962" t="str">
        <f>IFERROR(IF(OR(MR35="日",MR35="祝",MR35=0,MS35=""),"　",MAX(IF(AND(MS35&lt;=NM14,MU35&gt;NN14),NN14-NM14,IF(AND(MS35&gt;NM14,MU35&lt;=NN14),MU35-MS35,IF(AND(MS35&lt;=NM14,MU35&lt;=NN14),MU35-NM14,IF(AND(MS35&gt;NM14,MU35&gt;NN14),NN14-MS35,0)))),0)),0)</f>
        <v>　</v>
      </c>
      <c r="NN35" s="963"/>
      <c r="NO35" s="964"/>
      <c r="NP35" s="962" t="str">
        <f>IFERROR(IF(OR(MR35="日",MR35="祝",MR35=0,MW35=0),"　",MAX(IF(AND(MW35&gt;NS14,MY35&gt;NQ14),0,IF(AND(MW35&lt;=NS14,MW35&gt;NP14,MY35&gt;NQ14),NS14-MW35,IF(AND(MW35&lt;=NS14,MW35&lt;=NP14,MY35&gt;NQ14),NS14-NP14,IF(AND(MW35&gt;NP14,MY35&lt;=NQ14),MY35-MW35,IF(AND(MW35&lt;=NP14,MY35&lt;=NQ14),MY35-NP14,0))))),0)),0)</f>
        <v>　</v>
      </c>
      <c r="NQ35" s="963"/>
      <c r="NR35" s="964"/>
      <c r="NS35" s="962" t="str">
        <f>IFERROR(IF(OR(MR35="日",MR35="祝",MR35=0,MW35=0),"　",MAX(IF(AND(MW35&lt;=NS14,MY35&gt;NT14),NT14-NS14,IF(MY35&lt;=NT14,0,IF(AND(MW35&gt;NS14,MY35&gt;NT14),NT14-MW35,0))),0)),0)</f>
        <v>　</v>
      </c>
      <c r="NT35" s="963"/>
      <c r="NU35" s="964"/>
      <c r="NV35" s="962" t="str">
        <f t="shared" si="6"/>
        <v>　</v>
      </c>
      <c r="NW35" s="963"/>
      <c r="NX35" s="964"/>
      <c r="NY35" s="859" t="str">
        <f>IF(OB35="×",TIME(0,0,0),IF(OL4="非常勤",NA35,NM35))</f>
        <v>　</v>
      </c>
      <c r="NZ35" s="860"/>
      <c r="OA35" s="861"/>
      <c r="OB35" s="352"/>
      <c r="OC35" s="859" t="str">
        <f>IF(OF35="×",TIME(0,0,0),IF(OL4="非常勤",ND35,NP35))</f>
        <v>　</v>
      </c>
      <c r="OD35" s="860"/>
      <c r="OE35" s="861"/>
      <c r="OF35" s="352"/>
      <c r="OG35" s="859" t="str">
        <f>IF(OJ35="×",TIME(0,0,0),IF(OL4="非常勤",NG35,NS35))</f>
        <v>　</v>
      </c>
      <c r="OH35" s="860"/>
      <c r="OI35" s="861"/>
      <c r="OJ35" s="352"/>
      <c r="OK35" s="859" t="str">
        <f>IF(ON35="×",TIME(0,0,0),IF(OL4="非常勤",NJ35,NV35))</f>
        <v>　</v>
      </c>
      <c r="OL35" s="860"/>
      <c r="OM35" s="861"/>
      <c r="ON35" s="352"/>
      <c r="OO35" s="956"/>
      <c r="OP35" s="956"/>
      <c r="OQ35" s="862"/>
      <c r="OR35" s="864"/>
      <c r="OS35" s="863"/>
      <c r="OT35" s="865"/>
      <c r="OU35" s="866"/>
      <c r="OV35" s="866"/>
      <c r="OW35" s="867"/>
      <c r="OX35" s="377">
        <f>'[3]別表_個別勤務状況（1～20）'!$A$35</f>
        <v>21</v>
      </c>
      <c r="OY35" s="378" t="str">
        <f>'[3]別表_個別勤務状況（1～20）'!$B$35</f>
        <v>日</v>
      </c>
      <c r="OZ35" s="854"/>
      <c r="PA35" s="855"/>
      <c r="PB35" s="854"/>
      <c r="PC35" s="855"/>
      <c r="PD35" s="854"/>
      <c r="PE35" s="855"/>
      <c r="PF35" s="854"/>
      <c r="PG35" s="855"/>
      <c r="PH35" s="856" t="str">
        <f>IFERROR(IF(OR(OY35="日",OY35="祝",OY35=0,OZ35=""),"　",MAX(IF(AND(OZ35&lt;=PH14,PB35&gt;PI14),PI14-PH14,IF(AND(OZ35&gt;PH14,PB35&lt;=PI14),PB35-OZ35,IF(AND(OZ35&lt;=PH14,PB35&lt;=PI14),PB35-PH14,IF(AND(OZ35&gt;PH14,PB35&gt;PI14),PI14-OZ35,0)))),0)),0)</f>
        <v>　</v>
      </c>
      <c r="PI35" s="857"/>
      <c r="PJ35" s="858"/>
      <c r="PK35" s="856" t="str">
        <f>IFERROR(IF(OR(OY35="日",OY35="祝",OY35=0,PD35=""),"　",MAX(IF(AND(PD35&gt;PN14,PF35&gt;PL14),0,IF(AND(PD35&lt;=PN14,PD35&gt;PK14,PF35&gt;PL14),PN14-PD35,IF(AND(PD35&lt;=PN14,PD35&lt;=PK14,PF35&gt;PL14),PN14-PK14,IF(AND(PD35&gt;PK14,PF35&lt;=PL14),PF35-PD35,IF(AND(PD35&lt;=PK14,PF35&lt;=PL14),PF35-PK14,0))))),0)),0)</f>
        <v>　</v>
      </c>
      <c r="PL35" s="857"/>
      <c r="PM35" s="858"/>
      <c r="PN35" s="856" t="str">
        <f>IFERROR(IF(OR(OY35="日",OY35="祝",OY35=0,PD35=0),"　",MAX(IF(AND(PD35&lt;=PN14,PF35&gt;PO14),PO14-PN14,IF(PF35&lt;=PO14,0,IF(AND(PD35&gt;PN14,PF35&gt;PO14),PO14-PD35,0))),0)),0)</f>
        <v>　</v>
      </c>
      <c r="PO35" s="857"/>
      <c r="PP35" s="858"/>
      <c r="PQ35" s="856" t="str">
        <f>IFERROR(IF(OR(OY35="日",OY35="祝",OY35=0,PD35=0),"　",MAX(IF(PD35&gt;PQ14,PF35-PD35,IF(PD35&lt;=PQ14,PF35-PQ14,0)),0)),0)</f>
        <v>　</v>
      </c>
      <c r="PR35" s="857"/>
      <c r="PS35" s="858"/>
      <c r="PT35" s="962" t="str">
        <f>IFERROR(IF(OR(OY35="日",OY35="祝",OY35=0,OZ35=""),"　",MAX(IF(AND(OZ35&lt;=PT14,PB35&gt;PU14),PU14-PT14,IF(AND(OZ35&gt;PT14,PB35&lt;=PU14),PB35-OZ35,IF(AND(OZ35&lt;=PT14,PB35&lt;=PU14),PB35-PT14,IF(AND(OZ35&gt;PT14,PB35&gt;PU14),PU14-OZ35,0)))),0)),0)</f>
        <v>　</v>
      </c>
      <c r="PU35" s="963"/>
      <c r="PV35" s="964"/>
      <c r="PW35" s="962" t="str">
        <f>IFERROR(IF(OR(OY35="日",OY35="祝",OY35=0,PD35=0),"　",MAX(IF(AND(PD35&gt;PZ14,PF35&gt;PX14),0,IF(AND(PD35&lt;=PZ14,PD35&gt;PW14,PF35&gt;PX14),PZ14-PD35,IF(AND(PD35&lt;=PZ14,PD35&lt;=PW14,PF35&gt;PX14),PZ14-PW14,IF(AND(PD35&gt;PW14,PF35&lt;=PX14),PF35-PD35,IF(AND(PD35&lt;=PW14,PF35&lt;=PX14),PF35-PW14,0))))),0)),0)</f>
        <v>　</v>
      </c>
      <c r="PX35" s="963"/>
      <c r="PY35" s="964"/>
      <c r="PZ35" s="962" t="str">
        <f>IFERROR(IF(OR(OY35="日",OY35="祝",OY35=0,PD35=0),"　",MAX(IF(AND(PD35&lt;=PZ14,PF35&gt;QA14),QA14-PZ14,IF(PF35&lt;=QA14,0,IF(AND(PD35&gt;PZ14,PF35&gt;QA14),QA14-PD35,0))),0)),0)</f>
        <v>　</v>
      </c>
      <c r="QA35" s="963"/>
      <c r="QB35" s="964"/>
      <c r="QC35" s="962" t="str">
        <f t="shared" si="7"/>
        <v>　</v>
      </c>
      <c r="QD35" s="963"/>
      <c r="QE35" s="964"/>
      <c r="QF35" s="859" t="str">
        <f>IF(QI35="×",TIME(0,0,0),IF(QS4="非常勤",PH35,PT35))</f>
        <v>　</v>
      </c>
      <c r="QG35" s="860"/>
      <c r="QH35" s="861"/>
      <c r="QI35" s="352"/>
      <c r="QJ35" s="859" t="str">
        <f>IF(QM35="×",TIME(0,0,0),IF(QS4="非常勤",PK35,PW35))</f>
        <v>　</v>
      </c>
      <c r="QK35" s="860"/>
      <c r="QL35" s="861"/>
      <c r="QM35" s="352"/>
      <c r="QN35" s="859" t="str">
        <f>IF(QQ35="×",TIME(0,0,0),IF(QS4="非常勤",PN35,PZ35))</f>
        <v>　</v>
      </c>
      <c r="QO35" s="860"/>
      <c r="QP35" s="861"/>
      <c r="QQ35" s="352"/>
      <c r="QR35" s="859" t="str">
        <f>IF(QU35="×",TIME(0,0,0),IF(QS4="非常勤",PQ35,QC35))</f>
        <v>　</v>
      </c>
      <c r="QS35" s="860"/>
      <c r="QT35" s="861"/>
      <c r="QU35" s="352"/>
      <c r="QV35" s="956"/>
      <c r="QW35" s="956"/>
      <c r="QX35" s="862"/>
      <c r="QY35" s="864"/>
      <c r="QZ35" s="863"/>
      <c r="RA35" s="865"/>
      <c r="RB35" s="866"/>
      <c r="RC35" s="866"/>
      <c r="RD35" s="867"/>
      <c r="RE35" s="377">
        <f>'[3]別表_個別勤務状況（1～20）'!$A$35</f>
        <v>21</v>
      </c>
      <c r="RF35" s="378" t="str">
        <f>'[3]別表_個別勤務状況（1～20）'!$B$35</f>
        <v>日</v>
      </c>
      <c r="RG35" s="854"/>
      <c r="RH35" s="855"/>
      <c r="RI35" s="854"/>
      <c r="RJ35" s="855"/>
      <c r="RK35" s="854"/>
      <c r="RL35" s="855"/>
      <c r="RM35" s="854"/>
      <c r="RN35" s="855"/>
      <c r="RO35" s="856" t="str">
        <f>IFERROR(IF(OR(RF35="日",RF35="祝",RF35=0,RG35=""),"　",MAX(IF(AND(RG35&lt;=RO14,RI35&gt;RP14),RP14-RO14,IF(AND(RG35&gt;RO14,RI35&lt;=RP14),RI35-RG35,IF(AND(RG35&lt;=RO14,RI35&lt;=RP14),RI35-RO14,IF(AND(RG35&gt;RO14,RI35&gt;RP14),RP14-RG35,0)))),0)),0)</f>
        <v>　</v>
      </c>
      <c r="RP35" s="857"/>
      <c r="RQ35" s="858"/>
      <c r="RR35" s="856" t="str">
        <f>IFERROR(IF(OR(RF35="日",RF35="祝",RF35=0,RK35=""),"　",MAX(IF(AND(RK35&gt;RU14,RM35&gt;RS14),0,IF(AND(RK35&lt;=RU14,RK35&gt;RR14,RM35&gt;RS14),RU14-RK35,IF(AND(RK35&lt;=RU14,RK35&lt;=RR14,RM35&gt;RS14),RU14-RR14,IF(AND(RK35&gt;RR14,RM35&lt;=RS14),RM35-RK35,IF(AND(RK35&lt;=RR14,RM35&lt;=RS14),RM35-RR14,0))))),0)),0)</f>
        <v>　</v>
      </c>
      <c r="RS35" s="857"/>
      <c r="RT35" s="858"/>
      <c r="RU35" s="856" t="str">
        <f>IFERROR(IF(OR(RF35="日",RF35="祝",RF35=0,RK35=0),"　",MAX(IF(AND(RK35&lt;=RU14,RM35&gt;RV14),RV14-RU14,IF(RM35&lt;=RV14,0,IF(AND(RK35&gt;RU14,RM35&gt;RV14),RV14-RK35,0))),0)),0)</f>
        <v>　</v>
      </c>
      <c r="RV35" s="857"/>
      <c r="RW35" s="858"/>
      <c r="RX35" s="856" t="str">
        <f>IFERROR(IF(OR(RF35="日",RF35="祝",RF35=0,RK35=0),"　",MAX(IF(RK35&gt;RX14,RM35-RK35,IF(RK35&lt;=RX14,RM35-RX14,0)),0)),0)</f>
        <v>　</v>
      </c>
      <c r="RY35" s="857"/>
      <c r="RZ35" s="858"/>
      <c r="SA35" s="962" t="str">
        <f>IFERROR(IF(OR(RF35="日",RF35="祝",RF35=0,RG35=""),"　",MAX(IF(AND(RG35&lt;=SA14,RI35&gt;SB14),SB14-SA14,IF(AND(RG35&gt;SA14,RI35&lt;=SB14),RI35-RG35,IF(AND(RG35&lt;=SA14,RI35&lt;=SB14),RI35-SA14,IF(AND(RG35&gt;SA14,RI35&gt;SB14),SB14-RG35,0)))),0)),0)</f>
        <v>　</v>
      </c>
      <c r="SB35" s="963"/>
      <c r="SC35" s="964"/>
      <c r="SD35" s="962" t="str">
        <f>IFERROR(IF(OR(RF35="日",RF35="祝",RF35=0,RK35=0),"　",MAX(IF(AND(RK35&gt;SG14,RM35&gt;SE14),0,IF(AND(RK35&lt;=SG14,RK35&gt;SD14,RM35&gt;SE14),SG14-RK35,IF(AND(RK35&lt;=SG14,RK35&lt;=SD14,RM35&gt;SE14),SG14-SD14,IF(AND(RK35&gt;SD14,RM35&lt;=SE14),RM35-RK35,IF(AND(RK35&lt;=SD14,RM35&lt;=SE14),RM35-SD14,0))))),0)),0)</f>
        <v>　</v>
      </c>
      <c r="SE35" s="963"/>
      <c r="SF35" s="964"/>
      <c r="SG35" s="962" t="str">
        <f>IFERROR(IF(OR(RF35="日",RF35="祝",RF35=0,RK35=0),"　",MAX(IF(AND(RK35&lt;=SG14,RM35&gt;SH14),SH14-SG14,IF(RM35&lt;=SH14,0,IF(AND(RK35&gt;SG14,RM35&gt;SH14),SH14-RK35,0))),0)),0)</f>
        <v>　</v>
      </c>
      <c r="SH35" s="963"/>
      <c r="SI35" s="964"/>
      <c r="SJ35" s="962" t="str">
        <f t="shared" si="8"/>
        <v>　</v>
      </c>
      <c r="SK35" s="963"/>
      <c r="SL35" s="964"/>
      <c r="SM35" s="859" t="str">
        <f>IF(SP35="×",TIME(0,0,0),IF(SZ4="非常勤",RO35,SA35))</f>
        <v>　</v>
      </c>
      <c r="SN35" s="860"/>
      <c r="SO35" s="861"/>
      <c r="SP35" s="352"/>
      <c r="SQ35" s="859" t="str">
        <f>IF(ST35="×",TIME(0,0,0),IF(SZ4="非常勤",RR35,SD35))</f>
        <v>　</v>
      </c>
      <c r="SR35" s="860"/>
      <c r="SS35" s="861"/>
      <c r="ST35" s="352"/>
      <c r="SU35" s="859" t="str">
        <f>IF(SX35="×",TIME(0,0,0),IF(SZ4="非常勤",RU35,SG35))</f>
        <v>　</v>
      </c>
      <c r="SV35" s="860"/>
      <c r="SW35" s="861"/>
      <c r="SX35" s="352"/>
      <c r="SY35" s="859" t="str">
        <f>IF(TB35="×",TIME(0,0,0),IF(SZ4="非常勤",RX35,SJ35))</f>
        <v>　</v>
      </c>
      <c r="SZ35" s="860"/>
      <c r="TA35" s="861"/>
      <c r="TB35" s="352"/>
      <c r="TC35" s="956"/>
      <c r="TD35" s="956"/>
      <c r="TE35" s="862"/>
      <c r="TF35" s="864"/>
      <c r="TG35" s="863"/>
      <c r="TH35" s="865"/>
      <c r="TI35" s="866"/>
      <c r="TJ35" s="866"/>
      <c r="TK35" s="867"/>
      <c r="TL35" s="377">
        <f>'[3]別表_個別勤務状況（1～20）'!$A$35</f>
        <v>21</v>
      </c>
      <c r="TM35" s="378" t="str">
        <f>'[3]別表_個別勤務状況（1～20）'!$B$35</f>
        <v>日</v>
      </c>
      <c r="TN35" s="854"/>
      <c r="TO35" s="855"/>
      <c r="TP35" s="854"/>
      <c r="TQ35" s="855"/>
      <c r="TR35" s="854"/>
      <c r="TS35" s="855"/>
      <c r="TT35" s="854"/>
      <c r="TU35" s="855"/>
      <c r="TV35" s="856" t="str">
        <f>IFERROR(IF(OR(TM35="日",TM35="祝",TM35=0,TN35=""),"　",MAX(IF(AND(TN35&lt;=TV14,TP35&gt;TW14),TW14-TV14,IF(AND(TN35&gt;TV14,TP35&lt;=TW14),TP35-TN35,IF(AND(TN35&lt;=TV14,TP35&lt;=TW14),TP35-TV14,IF(AND(TN35&gt;TV14,TP35&gt;TW14),TW14-TN35,0)))),0)),0)</f>
        <v>　</v>
      </c>
      <c r="TW35" s="857"/>
      <c r="TX35" s="858"/>
      <c r="TY35" s="856" t="str">
        <f>IFERROR(IF(OR(TM35="日",TM35="祝",TM35=0,TR35=""),"　",MAX(IF(AND(TR35&gt;UB14,TT35&gt;TZ14),0,IF(AND(TR35&lt;=UB14,TR35&gt;TY14,TT35&gt;TZ14),UB14-TR35,IF(AND(TR35&lt;=UB14,TR35&lt;=TY14,TT35&gt;TZ14),UB14-TY14,IF(AND(TR35&gt;TY14,TT35&lt;=TZ14),TT35-TR35,IF(AND(TR35&lt;=TY14,TT35&lt;=TZ14),TT35-TY14,0))))),0)),0)</f>
        <v>　</v>
      </c>
      <c r="TZ35" s="857"/>
      <c r="UA35" s="858"/>
      <c r="UB35" s="856" t="str">
        <f>IFERROR(IF(OR(TM35="日",TM35="祝",TM35=0,TR35=0),"　",MAX(IF(AND(TR35&lt;=UB14,TT35&gt;UC14),UC14-UB14,IF(TT35&lt;=UC14,0,IF(AND(TR35&gt;UB14,TT35&gt;UC14),UC14-TR35,0))),0)),0)</f>
        <v>　</v>
      </c>
      <c r="UC35" s="857"/>
      <c r="UD35" s="858"/>
      <c r="UE35" s="856" t="str">
        <f>IFERROR(IF(OR(TM35="日",TM35="祝",TM35=0,TR35=0),"　",MAX(IF(TR35&gt;UE14,TT35-TR35,IF(TR35&lt;=UE14,TT35-UE14,0)),0)),0)</f>
        <v>　</v>
      </c>
      <c r="UF35" s="857"/>
      <c r="UG35" s="858"/>
      <c r="UH35" s="962" t="str">
        <f>IFERROR(IF(OR(TM35="日",TM35="祝",TM35=0,TN35=""),"　",MAX(IF(AND(TN35&lt;=UH14,TP35&gt;UI14),UI14-UH14,IF(AND(TN35&gt;UH14,TP35&lt;=UI14),TP35-TN35,IF(AND(TN35&lt;=UH14,TP35&lt;=UI14),TP35-UH14,IF(AND(TN35&gt;UH14,TP35&gt;UI14),UI14-TN35,0)))),0)),0)</f>
        <v>　</v>
      </c>
      <c r="UI35" s="963"/>
      <c r="UJ35" s="964"/>
      <c r="UK35" s="962" t="str">
        <f>IFERROR(IF(OR(TM35="日",TM35="祝",TM35=0,TR35=0),"　",MAX(IF(AND(TR35&gt;UN14,TT35&gt;UL14),0,IF(AND(TR35&lt;=UN14,TR35&gt;UK14,TT35&gt;UL14),UN14-TR35,IF(AND(TR35&lt;=UN14,TR35&lt;=UK14,TT35&gt;UL14),UN14-UK14,IF(AND(TR35&gt;UK14,TT35&lt;=UL14),TT35-TR35,IF(AND(TR35&lt;=UK14,TT35&lt;=UL14),TT35-UK14,0))))),0)),0)</f>
        <v>　</v>
      </c>
      <c r="UL35" s="963"/>
      <c r="UM35" s="964"/>
      <c r="UN35" s="962" t="str">
        <f>IFERROR(IF(OR(TM35="日",TM35="祝",TM35=0,TR35=0),"　",MAX(IF(AND(TR35&lt;=UN14,TT35&gt;UO14),UO14-UN14,IF(TT35&lt;=UO14,0,IF(AND(TR35&gt;UN14,TT35&gt;UO14),UO14-TR35,0))),0)),0)</f>
        <v>　</v>
      </c>
      <c r="UO35" s="963"/>
      <c r="UP35" s="964"/>
      <c r="UQ35" s="962" t="str">
        <f t="shared" si="9"/>
        <v>　</v>
      </c>
      <c r="UR35" s="963"/>
      <c r="US35" s="964"/>
      <c r="UT35" s="859" t="str">
        <f>IF(UW35="×",TIME(0,0,0),IF(VG4="非常勤",TV35,UH35))</f>
        <v>　</v>
      </c>
      <c r="UU35" s="860"/>
      <c r="UV35" s="861"/>
      <c r="UW35" s="352"/>
      <c r="UX35" s="859" t="str">
        <f>IF(VA35="×",TIME(0,0,0),IF(VG4="非常勤",TY35,UK35))</f>
        <v>　</v>
      </c>
      <c r="UY35" s="860"/>
      <c r="UZ35" s="861"/>
      <c r="VA35" s="352"/>
      <c r="VB35" s="859" t="str">
        <f>IF(VE35="×",TIME(0,0,0),IF(VG4="非常勤",UB35,UN35))</f>
        <v>　</v>
      </c>
      <c r="VC35" s="860"/>
      <c r="VD35" s="861"/>
      <c r="VE35" s="352"/>
      <c r="VF35" s="859" t="str">
        <f>IF(VI35="×",TIME(0,0,0),IF(VG4="非常勤",UE35,UQ35))</f>
        <v>　</v>
      </c>
      <c r="VG35" s="860"/>
      <c r="VH35" s="861"/>
      <c r="VI35" s="352"/>
      <c r="VJ35" s="956"/>
      <c r="VK35" s="956"/>
      <c r="VL35" s="862"/>
      <c r="VM35" s="864"/>
      <c r="VN35" s="863"/>
      <c r="VO35" s="865"/>
      <c r="VP35" s="866"/>
      <c r="VQ35" s="866"/>
      <c r="VR35" s="867"/>
      <c r="VS35" s="377">
        <f>'[3]別表_個別勤務状況（1～20）'!$A$35</f>
        <v>21</v>
      </c>
      <c r="VT35" s="378" t="str">
        <f>'[3]別表_個別勤務状況（1～20）'!$B$35</f>
        <v>日</v>
      </c>
      <c r="VU35" s="854"/>
      <c r="VV35" s="855"/>
      <c r="VW35" s="854"/>
      <c r="VX35" s="855"/>
      <c r="VY35" s="854"/>
      <c r="VZ35" s="855"/>
      <c r="WA35" s="854"/>
      <c r="WB35" s="855"/>
      <c r="WC35" s="856" t="str">
        <f>IFERROR(IF(OR(VT35="日",VT35="祝",VT35=0,VU35=""),"　",MAX(IF(AND(VU35&lt;=WC14,VW35&gt;WD14),WD14-WC14,IF(AND(VU35&gt;WC14,VW35&lt;=WD14),VW35-VU35,IF(AND(VU35&lt;=WC14,VW35&lt;=WD14),VW35-WC14,IF(AND(VU35&gt;WC14,VW35&gt;WD14),WD14-VU35,0)))),0)),0)</f>
        <v>　</v>
      </c>
      <c r="WD35" s="857"/>
      <c r="WE35" s="858"/>
      <c r="WF35" s="856" t="str">
        <f>IFERROR(IF(OR(VT35="日",VT35="祝",VT35=0,VY35=""),"　",MAX(IF(AND(VY35&gt;WI14,WA35&gt;WG14),0,IF(AND(VY35&lt;=WI14,VY35&gt;WF14,WA35&gt;WG14),WI14-VY35,IF(AND(VY35&lt;=WI14,VY35&lt;=WF14,WA35&gt;WG14),WI14-WF14,IF(AND(VY35&gt;WF14,WA35&lt;=WG14),WA35-VY35,IF(AND(VY35&lt;=WF14,WA35&lt;=WG14),WA35-WF14,0))))),0)),0)</f>
        <v>　</v>
      </c>
      <c r="WG35" s="857"/>
      <c r="WH35" s="858"/>
      <c r="WI35" s="856" t="str">
        <f>IFERROR(IF(OR(VT35="日",VT35="祝",VT35=0,VY35=0),"　",MAX(IF(AND(VY35&lt;=WI14,WA35&gt;WJ14),WJ14-WI14,IF(WA35&lt;=WJ14,0,IF(AND(VY35&gt;WI14,WA35&gt;WJ14),WJ14-VY35,0))),0)),0)</f>
        <v>　</v>
      </c>
      <c r="WJ35" s="857"/>
      <c r="WK35" s="858"/>
      <c r="WL35" s="856" t="str">
        <f>IFERROR(IF(OR(VT35="日",VT35="祝",VT35=0,VY35=0),"　",MAX(IF(VY35&gt;WL14,WA35-VY35,IF(VY35&lt;=WL14,WA35-WL14,0)),0)),0)</f>
        <v>　</v>
      </c>
      <c r="WM35" s="857"/>
      <c r="WN35" s="858"/>
      <c r="WO35" s="962" t="str">
        <f>IFERROR(IF(OR(VT35="日",VT35="祝",VT35=0,VU35=""),"　",MAX(IF(AND(VU35&lt;=WO14,VW35&gt;WP14),WP14-WO14,IF(AND(VU35&gt;WO14,VW35&lt;=WP14),VW35-VU35,IF(AND(VU35&lt;=WO14,VW35&lt;=WP14),VW35-WO14,IF(AND(VU35&gt;WO14,VW35&gt;WP14),WP14-VU35,0)))),0)),0)</f>
        <v>　</v>
      </c>
      <c r="WP35" s="963"/>
      <c r="WQ35" s="964"/>
      <c r="WR35" s="962" t="str">
        <f>IFERROR(IF(OR(VT35="日",VT35="祝",VT35=0,VY35=0),"　",MAX(IF(AND(VY35&gt;WU14,WA35&gt;WS14),0,IF(AND(VY35&lt;=WU14,VY35&gt;WR14,WA35&gt;WS14),WU14-VY35,IF(AND(VY35&lt;=WU14,VY35&lt;=WR14,WA35&gt;WS14),WU14-WR14,IF(AND(VY35&gt;WR14,WA35&lt;=WS14),WA35-VY35,IF(AND(VY35&lt;=WR14,WA35&lt;=WS14),WA35-WR14,0))))),0)),0)</f>
        <v>　</v>
      </c>
      <c r="WS35" s="963"/>
      <c r="WT35" s="964"/>
      <c r="WU35" s="962" t="str">
        <f>IFERROR(IF(OR(VT35="日",VT35="祝",VT35=0,VY35=0),"　",MAX(IF(AND(VY35&lt;=WU14,WA35&gt;WV14),WV14-WU14,IF(WA35&lt;=WV14,0,IF(AND(VY35&gt;WU14,WA35&gt;WV14),WV14-VY35,0))),0)),0)</f>
        <v>　</v>
      </c>
      <c r="WV35" s="963"/>
      <c r="WW35" s="964"/>
      <c r="WX35" s="962" t="str">
        <f t="shared" si="10"/>
        <v>　</v>
      </c>
      <c r="WY35" s="963"/>
      <c r="WZ35" s="964"/>
      <c r="XA35" s="859" t="str">
        <f>IF(XD35="×",TIME(0,0,0),IF(XN4="非常勤",WC35,WO35))</f>
        <v>　</v>
      </c>
      <c r="XB35" s="860"/>
      <c r="XC35" s="861"/>
      <c r="XD35" s="352"/>
      <c r="XE35" s="859" t="str">
        <f>IF(XH35="×",TIME(0,0,0),IF(XN4="非常勤",WF35,WR35))</f>
        <v>　</v>
      </c>
      <c r="XF35" s="860"/>
      <c r="XG35" s="861"/>
      <c r="XH35" s="352"/>
      <c r="XI35" s="859" t="str">
        <f>IF(XL35="×",TIME(0,0,0),IF(XN4="非常勤",WI35,WU35))</f>
        <v>　</v>
      </c>
      <c r="XJ35" s="860"/>
      <c r="XK35" s="861"/>
      <c r="XL35" s="352"/>
      <c r="XM35" s="859" t="str">
        <f>IF(XP35="×",TIME(0,0,0),IF(XN4="非常勤",WL35,WX35))</f>
        <v>　</v>
      </c>
      <c r="XN35" s="860"/>
      <c r="XO35" s="861"/>
      <c r="XP35" s="352"/>
      <c r="XQ35" s="956"/>
      <c r="XR35" s="956"/>
      <c r="XS35" s="862"/>
      <c r="XT35" s="864"/>
      <c r="XU35" s="863"/>
      <c r="XV35" s="865"/>
      <c r="XW35" s="866"/>
      <c r="XX35" s="866"/>
      <c r="XY35" s="867"/>
      <c r="XZ35" s="377">
        <f>'[3]別表_個別勤務状況（1～20）'!$A$35</f>
        <v>21</v>
      </c>
      <c r="YA35" s="378" t="str">
        <f>'[3]別表_個別勤務状況（1～20）'!$B$35</f>
        <v>日</v>
      </c>
      <c r="YB35" s="854"/>
      <c r="YC35" s="855"/>
      <c r="YD35" s="854"/>
      <c r="YE35" s="855"/>
      <c r="YF35" s="854"/>
      <c r="YG35" s="855"/>
      <c r="YH35" s="854"/>
      <c r="YI35" s="855"/>
      <c r="YJ35" s="856" t="str">
        <f>IFERROR(IF(OR(YA35="日",YA35="祝",YA35=0,YB35=""),"　",MAX(IF(AND(YB35&lt;=YJ14,YD35&gt;YK14),YK14-YJ14,IF(AND(YB35&gt;YJ14,YD35&lt;=YK14),YD35-YB35,IF(AND(YB35&lt;=YJ14,YD35&lt;=YK14),YD35-YJ14,IF(AND(YB35&gt;YJ14,YD35&gt;YK14),YK14-YB35,0)))),0)),0)</f>
        <v>　</v>
      </c>
      <c r="YK35" s="857"/>
      <c r="YL35" s="858"/>
      <c r="YM35" s="856" t="str">
        <f>IFERROR(IF(OR(YA35="日",YA35="祝",YA35=0,YF35=""),"　",MAX(IF(AND(YF35&gt;YP14,YH35&gt;YN14),0,IF(AND(YF35&lt;=YP14,YF35&gt;YM14,YH35&gt;YN14),YP14-YF35,IF(AND(YF35&lt;=YP14,YF35&lt;=YM14,YH35&gt;YN14),YP14-YM14,IF(AND(YF35&gt;YM14,YH35&lt;=YN14),YH35-YF35,IF(AND(YF35&lt;=YM14,YH35&lt;=YN14),YH35-YM14,0))))),0)),0)</f>
        <v>　</v>
      </c>
      <c r="YN35" s="857"/>
      <c r="YO35" s="858"/>
      <c r="YP35" s="856" t="str">
        <f>IFERROR(IF(OR(YA35="日",YA35="祝",YA35=0,YF35=0),"　",MAX(IF(AND(YF35&lt;=YP14,YH35&gt;YQ14),YQ14-YP14,IF(YH35&lt;=YQ14,0,IF(AND(YF35&gt;YP14,YH35&gt;YQ14),YQ14-YF35,0))),0)),0)</f>
        <v>　</v>
      </c>
      <c r="YQ35" s="857"/>
      <c r="YR35" s="858"/>
      <c r="YS35" s="856" t="str">
        <f>IFERROR(IF(OR(YA35="日",YA35="祝",YA35=0,YF35=0),"　",MAX(IF(YF35&gt;YS14,YH35-YF35,IF(YF35&lt;=YS14,YH35-YS14,0)),0)),0)</f>
        <v>　</v>
      </c>
      <c r="YT35" s="857"/>
      <c r="YU35" s="858"/>
      <c r="YV35" s="962" t="str">
        <f>IFERROR(IF(OR(YA35="日",YA35="祝",YA35=0,YB35=""),"　",MAX(IF(AND(YB35&lt;=YV14,YD35&gt;YW14),YW14-YV14,IF(AND(YB35&gt;YV14,YD35&lt;=YW14),YD35-YB35,IF(AND(YB35&lt;=YV14,YD35&lt;=YW14),YD35-YV14,IF(AND(YB35&gt;YV14,YD35&gt;YW14),YW14-YB35,0)))),0)),0)</f>
        <v>　</v>
      </c>
      <c r="YW35" s="963"/>
      <c r="YX35" s="964"/>
      <c r="YY35" s="962" t="str">
        <f>IFERROR(IF(OR(YA35="日",YA35="祝",YA35=0,YF35=0),"　",MAX(IF(AND(YF35&gt;ZB14,YH35&gt;YZ14),0,IF(AND(YF35&lt;=ZB14,YF35&gt;YY14,YH35&gt;YZ14),ZB14-YF35,IF(AND(YF35&lt;=ZB14,YF35&lt;=YY14,YH35&gt;YZ14),ZB14-YY14,IF(AND(YF35&gt;YY14,YH35&lt;=YZ14),YH35-YF35,IF(AND(YF35&lt;=YY14,YH35&lt;=YZ14),YH35-YY14,0))))),0)),0)</f>
        <v>　</v>
      </c>
      <c r="YZ35" s="963"/>
      <c r="ZA35" s="964"/>
      <c r="ZB35" s="962" t="str">
        <f>IFERROR(IF(OR(YA35="日",YA35="祝",YA35=0,YF35=0),"　",MAX(IF(AND(YF35&lt;=ZB14,YH35&gt;ZC14),ZC14-ZB14,IF(YH35&lt;=ZC14,0,IF(AND(YF35&gt;ZB14,YH35&gt;ZC14),ZC14-YF35,0))),0)),0)</f>
        <v>　</v>
      </c>
      <c r="ZC35" s="963"/>
      <c r="ZD35" s="964"/>
      <c r="ZE35" s="962" t="str">
        <f t="shared" si="11"/>
        <v>　</v>
      </c>
      <c r="ZF35" s="963"/>
      <c r="ZG35" s="964"/>
      <c r="ZH35" s="859" t="str">
        <f>IF(ZK35="×",TIME(0,0,0),IF(ZU4="非常勤",YJ35,YV35))</f>
        <v>　</v>
      </c>
      <c r="ZI35" s="860"/>
      <c r="ZJ35" s="861"/>
      <c r="ZK35" s="352"/>
      <c r="ZL35" s="859" t="str">
        <f>IF(ZO35="×",TIME(0,0,0),IF(ZU4="非常勤",YM35,YY35))</f>
        <v>　</v>
      </c>
      <c r="ZM35" s="860"/>
      <c r="ZN35" s="861"/>
      <c r="ZO35" s="352"/>
      <c r="ZP35" s="859" t="str">
        <f>IF(ZS35="×",TIME(0,0,0),IF(ZU4="非常勤",YP35,ZB35))</f>
        <v>　</v>
      </c>
      <c r="ZQ35" s="860"/>
      <c r="ZR35" s="861"/>
      <c r="ZS35" s="352"/>
      <c r="ZT35" s="859" t="str">
        <f>IF(ZW35="×",TIME(0,0,0),IF(ZU4="非常勤",YS35,ZE35))</f>
        <v>　</v>
      </c>
      <c r="ZU35" s="860"/>
      <c r="ZV35" s="861"/>
      <c r="ZW35" s="352"/>
      <c r="ZX35" s="956"/>
      <c r="ZY35" s="956"/>
      <c r="ZZ35" s="862"/>
      <c r="AAA35" s="864"/>
      <c r="AAB35" s="863"/>
      <c r="AAC35" s="865"/>
      <c r="AAD35" s="866"/>
      <c r="AAE35" s="866"/>
      <c r="AAF35" s="867"/>
      <c r="AAG35" s="377">
        <f>'[3]別表_個別勤務状況（1～20）'!$A$35</f>
        <v>21</v>
      </c>
      <c r="AAH35" s="378" t="str">
        <f>'[3]別表_個別勤務状況（1～20）'!$B$35</f>
        <v>日</v>
      </c>
      <c r="AAI35" s="854"/>
      <c r="AAJ35" s="855"/>
      <c r="AAK35" s="854"/>
      <c r="AAL35" s="855"/>
      <c r="AAM35" s="854"/>
      <c r="AAN35" s="855"/>
      <c r="AAO35" s="854"/>
      <c r="AAP35" s="855"/>
      <c r="AAQ35" s="856" t="str">
        <f>IFERROR(IF(OR(AAH35="日",AAH35="祝",AAH35=0,AAI35=""),"　",MAX(IF(AND(AAI35&lt;=AAQ14,AAK35&gt;AAR14),AAR14-AAQ14,IF(AND(AAI35&gt;AAQ14,AAK35&lt;=AAR14),AAK35-AAI35,IF(AND(AAI35&lt;=AAQ14,AAK35&lt;=AAR14),AAK35-AAQ14,IF(AND(AAI35&gt;AAQ14,AAK35&gt;AAR14),AAR14-AAI35,0)))),0)),0)</f>
        <v>　</v>
      </c>
      <c r="AAR35" s="857"/>
      <c r="AAS35" s="858"/>
      <c r="AAT35" s="856" t="str">
        <f>IFERROR(IF(OR(AAH35="日",AAH35="祝",AAH35=0,AAM35=""),"　",MAX(IF(AND(AAM35&gt;AAW14,AAO35&gt;AAU14),0,IF(AND(AAM35&lt;=AAW14,AAM35&gt;AAT14,AAO35&gt;AAU14),AAW14-AAM35,IF(AND(AAM35&lt;=AAW14,AAM35&lt;=AAT14,AAO35&gt;AAU14),AAW14-AAT14,IF(AND(AAM35&gt;AAT14,AAO35&lt;=AAU14),AAO35-AAM35,IF(AND(AAM35&lt;=AAT14,AAO35&lt;=AAU14),AAO35-AAT14,0))))),0)),0)</f>
        <v>　</v>
      </c>
      <c r="AAU35" s="857"/>
      <c r="AAV35" s="858"/>
      <c r="AAW35" s="856" t="str">
        <f>IFERROR(IF(OR(AAH35="日",AAH35="祝",AAH35=0,AAM35=0),"　",MAX(IF(AND(AAM35&lt;=AAW14,AAO35&gt;AAX14),AAX14-AAW14,IF(AAO35&lt;=AAX14,0,IF(AND(AAM35&gt;AAW14,AAO35&gt;AAX14),AAX14-AAM35,0))),0)),0)</f>
        <v>　</v>
      </c>
      <c r="AAX35" s="857"/>
      <c r="AAY35" s="858"/>
      <c r="AAZ35" s="856" t="str">
        <f>IFERROR(IF(OR(AAH35="日",AAH35="祝",AAH35=0,AAM35=0),"　",MAX(IF(AAM35&gt;AAZ14,AAO35-AAM35,IF(AAM35&lt;=AAZ14,AAO35-AAZ14,0)),0)),0)</f>
        <v>　</v>
      </c>
      <c r="ABA35" s="857"/>
      <c r="ABB35" s="858"/>
      <c r="ABC35" s="962" t="str">
        <f>IFERROR(IF(OR(AAH35="日",AAH35="祝",AAH35=0,AAI35=""),"　",MAX(IF(AND(AAI35&lt;=ABC14,AAK35&gt;ABD14),ABD14-ABC14,IF(AND(AAI35&gt;ABC14,AAK35&lt;=ABD14),AAK35-AAI35,IF(AND(AAI35&lt;=ABC14,AAK35&lt;=ABD14),AAK35-ABC14,IF(AND(AAI35&gt;ABC14,AAK35&gt;ABD14),ABD14-AAI35,0)))),0)),0)</f>
        <v>　</v>
      </c>
      <c r="ABD35" s="963"/>
      <c r="ABE35" s="964"/>
      <c r="ABF35" s="962" t="str">
        <f>IFERROR(IF(OR(AAH35="日",AAH35="祝",AAH35=0,AAM35=0),"　",MAX(IF(AND(AAM35&gt;ABI14,AAO35&gt;ABG14),0,IF(AND(AAM35&lt;=ABI14,AAM35&gt;ABF14,AAO35&gt;ABG14),ABI14-AAM35,IF(AND(AAM35&lt;=ABI14,AAM35&lt;=ABF14,AAO35&gt;ABG14),ABI14-ABF14,IF(AND(AAM35&gt;ABF14,AAO35&lt;=ABG14),AAO35-AAM35,IF(AND(AAM35&lt;=ABF14,AAO35&lt;=ABG14),AAO35-ABF14,0))))),0)),0)</f>
        <v>　</v>
      </c>
      <c r="ABG35" s="963"/>
      <c r="ABH35" s="964"/>
      <c r="ABI35" s="962" t="str">
        <f>IFERROR(IF(OR(AAH35="日",AAH35="祝",AAH35=0,AAM35=0),"　",MAX(IF(AND(AAM35&lt;=ABI14,AAO35&gt;ABJ14),ABJ14-ABI14,IF(AAO35&lt;=ABJ14,0,IF(AND(AAM35&gt;ABI14,AAO35&gt;ABJ14),ABJ14-AAM35,0))),0)),0)</f>
        <v>　</v>
      </c>
      <c r="ABJ35" s="963"/>
      <c r="ABK35" s="964"/>
      <c r="ABL35" s="962" t="str">
        <f t="shared" si="12"/>
        <v>　</v>
      </c>
      <c r="ABM35" s="963"/>
      <c r="ABN35" s="964"/>
      <c r="ABO35" s="859" t="str">
        <f>IF(ABR35="×",TIME(0,0,0),IF(ACB4="非常勤",AAQ35,ABC35))</f>
        <v>　</v>
      </c>
      <c r="ABP35" s="860"/>
      <c r="ABQ35" s="861"/>
      <c r="ABR35" s="352"/>
      <c r="ABS35" s="859" t="str">
        <f>IF(ABV35="×",TIME(0,0,0),IF(ACB4="非常勤",AAT35,ABF35))</f>
        <v>　</v>
      </c>
      <c r="ABT35" s="860"/>
      <c r="ABU35" s="861"/>
      <c r="ABV35" s="352"/>
      <c r="ABW35" s="859" t="str">
        <f>IF(ABZ35="×",TIME(0,0,0),IF(ACB4="非常勤",AAW35,ABI35))</f>
        <v>　</v>
      </c>
      <c r="ABX35" s="860"/>
      <c r="ABY35" s="861"/>
      <c r="ABZ35" s="352"/>
      <c r="ACA35" s="859" t="str">
        <f>IF(ACD35="×",TIME(0,0,0),IF(ACB4="非常勤",AAZ35,ABL35))</f>
        <v>　</v>
      </c>
      <c r="ACB35" s="860"/>
      <c r="ACC35" s="861"/>
      <c r="ACD35" s="352"/>
      <c r="ACE35" s="956"/>
      <c r="ACF35" s="956"/>
      <c r="ACG35" s="862"/>
      <c r="ACH35" s="864"/>
      <c r="ACI35" s="863"/>
      <c r="ACJ35" s="865"/>
      <c r="ACK35" s="866"/>
      <c r="ACL35" s="866"/>
      <c r="ACM35" s="867"/>
      <c r="ACN35" s="377">
        <f>'[3]別表_個別勤務状況（1～20）'!$A$35</f>
        <v>21</v>
      </c>
      <c r="ACO35" s="378" t="str">
        <f>'[3]別表_個別勤務状況（1～20）'!$B$35</f>
        <v>日</v>
      </c>
      <c r="ACP35" s="854"/>
      <c r="ACQ35" s="855"/>
      <c r="ACR35" s="854"/>
      <c r="ACS35" s="855"/>
      <c r="ACT35" s="854"/>
      <c r="ACU35" s="855"/>
      <c r="ACV35" s="854"/>
      <c r="ACW35" s="855"/>
      <c r="ACX35" s="856" t="str">
        <f>IFERROR(IF(OR(ACO35="日",ACO35="祝",ACO35=0,ACP35=""),"　",MAX(IF(AND(ACP35&lt;=ACX14,ACR35&gt;ACY14),ACY14-ACX14,IF(AND(ACP35&gt;ACX14,ACR35&lt;=ACY14),ACR35-ACP35,IF(AND(ACP35&lt;=ACX14,ACR35&lt;=ACY14),ACR35-ACX14,IF(AND(ACP35&gt;ACX14,ACR35&gt;ACY14),ACY14-ACP35,0)))),0)),0)</f>
        <v>　</v>
      </c>
      <c r="ACY35" s="857"/>
      <c r="ACZ35" s="858"/>
      <c r="ADA35" s="856" t="str">
        <f>IFERROR(IF(OR(ACO35="日",ACO35="祝",ACO35=0,ACT35=""),"　",MAX(IF(AND(ACT35&gt;ADD14,ACV35&gt;ADB14),0,IF(AND(ACT35&lt;=ADD14,ACT35&gt;ADA14,ACV35&gt;ADB14),ADD14-ACT35,IF(AND(ACT35&lt;=ADD14,ACT35&lt;=ADA14,ACV35&gt;ADB14),ADD14-ADA14,IF(AND(ACT35&gt;ADA14,ACV35&lt;=ADB14),ACV35-ACT35,IF(AND(ACT35&lt;=ADA14,ACV35&lt;=ADB14),ACV35-ADA14,0))))),0)),0)</f>
        <v>　</v>
      </c>
      <c r="ADB35" s="857"/>
      <c r="ADC35" s="858"/>
      <c r="ADD35" s="856" t="str">
        <f>IFERROR(IF(OR(ACO35="日",ACO35="祝",ACO35=0,ACT35=0),"　",MAX(IF(AND(ACT35&lt;=ADD14,ACV35&gt;ADE14),ADE14-ADD14,IF(ACV35&lt;=ADE14,0,IF(AND(ACT35&gt;ADD14,ACV35&gt;ADE14),ADE14-ACT35,0))),0)),0)</f>
        <v>　</v>
      </c>
      <c r="ADE35" s="857"/>
      <c r="ADF35" s="858"/>
      <c r="ADG35" s="856" t="str">
        <f>IFERROR(IF(OR(ACO35="日",ACO35="祝",ACO35=0,ACT35=0),"　",MAX(IF(ACT35&gt;ADG14,ACV35-ACT35,IF(ACT35&lt;=ADG14,ACV35-ADG14,0)),0)),0)</f>
        <v>　</v>
      </c>
      <c r="ADH35" s="857"/>
      <c r="ADI35" s="858"/>
      <c r="ADJ35" s="962" t="str">
        <f>IFERROR(IF(OR(ACO35="日",ACO35="祝",ACO35=0,ACP35=""),"　",MAX(IF(AND(ACP35&lt;=ADJ14,ACR35&gt;ADK14),ADK14-ADJ14,IF(AND(ACP35&gt;ADJ14,ACR35&lt;=ADK14),ACR35-ACP35,IF(AND(ACP35&lt;=ADJ14,ACR35&lt;=ADK14),ACR35-ADJ14,IF(AND(ACP35&gt;ADJ14,ACR35&gt;ADK14),ADK14-ACP35,0)))),0)),0)</f>
        <v>　</v>
      </c>
      <c r="ADK35" s="963"/>
      <c r="ADL35" s="964"/>
      <c r="ADM35" s="962" t="str">
        <f>IFERROR(IF(OR(ACO35="日",ACO35="祝",ACO35=0,ACT35=0),"　",MAX(IF(AND(ACT35&gt;ADP14,ACV35&gt;ADN14),0,IF(AND(ACT35&lt;=ADP14,ACT35&gt;ADM14,ACV35&gt;ADN14),ADP14-ACT35,IF(AND(ACT35&lt;=ADP14,ACT35&lt;=ADM14,ACV35&gt;ADN14),ADP14-ADM14,IF(AND(ACT35&gt;ADM14,ACV35&lt;=ADN14),ACV35-ACT35,IF(AND(ACT35&lt;=ADM14,ACV35&lt;=ADN14),ACV35-ADM14,0))))),0)),0)</f>
        <v>　</v>
      </c>
      <c r="ADN35" s="963"/>
      <c r="ADO35" s="964"/>
      <c r="ADP35" s="962" t="str">
        <f>IFERROR(IF(OR(ACO35="日",ACO35="祝",ACO35=0,ACT35=0),"　",MAX(IF(AND(ACT35&lt;=ADP14,ACV35&gt;ADQ14),ADQ14-ADP14,IF(ACV35&lt;=ADQ14,0,IF(AND(ACT35&gt;ADP14,ACV35&gt;ADQ14),ADQ14-ACT35,0))),0)),0)</f>
        <v>　</v>
      </c>
      <c r="ADQ35" s="963"/>
      <c r="ADR35" s="964"/>
      <c r="ADS35" s="962" t="str">
        <f t="shared" si="13"/>
        <v>　</v>
      </c>
      <c r="ADT35" s="963"/>
      <c r="ADU35" s="964"/>
      <c r="ADV35" s="859" t="str">
        <f>IF(ADY35="×",TIME(0,0,0),IF(AEI4="非常勤",ACX35,ADJ35))</f>
        <v>　</v>
      </c>
      <c r="ADW35" s="860"/>
      <c r="ADX35" s="861"/>
      <c r="ADY35" s="352"/>
      <c r="ADZ35" s="859" t="str">
        <f>IF(AEC35="×",TIME(0,0,0),IF(AEI4="非常勤",ADA35,ADM35))</f>
        <v>　</v>
      </c>
      <c r="AEA35" s="860"/>
      <c r="AEB35" s="861"/>
      <c r="AEC35" s="352"/>
      <c r="AED35" s="859" t="str">
        <f>IF(AEG35="×",TIME(0,0,0),IF(AEI4="非常勤",ADD35,ADP35))</f>
        <v>　</v>
      </c>
      <c r="AEE35" s="860"/>
      <c r="AEF35" s="861"/>
      <c r="AEG35" s="352"/>
      <c r="AEH35" s="859" t="str">
        <f>IF(AEK35="×",TIME(0,0,0),IF(AEI4="非常勤",ADG35,ADS35))</f>
        <v>　</v>
      </c>
      <c r="AEI35" s="860"/>
      <c r="AEJ35" s="861"/>
      <c r="AEK35" s="352"/>
      <c r="AEL35" s="956"/>
      <c r="AEM35" s="956"/>
      <c r="AEN35" s="862"/>
      <c r="AEO35" s="864"/>
      <c r="AEP35" s="863"/>
      <c r="AEQ35" s="865"/>
      <c r="AER35" s="866"/>
      <c r="AES35" s="866"/>
      <c r="AET35" s="867"/>
      <c r="AEU35" s="377">
        <f>'[3]別表_個別勤務状況（1～20）'!$A$35</f>
        <v>21</v>
      </c>
      <c r="AEV35" s="378" t="str">
        <f>'[3]別表_個別勤務状況（1～20）'!$B$35</f>
        <v>日</v>
      </c>
      <c r="AEW35" s="854"/>
      <c r="AEX35" s="855"/>
      <c r="AEY35" s="854"/>
      <c r="AEZ35" s="855"/>
      <c r="AFA35" s="854"/>
      <c r="AFB35" s="855"/>
      <c r="AFC35" s="854"/>
      <c r="AFD35" s="855"/>
      <c r="AFE35" s="856" t="str">
        <f>IFERROR(IF(OR(AEV35="日",AEV35="祝",AEV35=0,AEW35=""),"　",MAX(IF(AND(AEW35&lt;=AFE14,AEY35&gt;AFF14),AFF14-AFE14,IF(AND(AEW35&gt;AFE14,AEY35&lt;=AFF14),AEY35-AEW35,IF(AND(AEW35&lt;=AFE14,AEY35&lt;=AFF14),AEY35-AFE14,IF(AND(AEW35&gt;AFE14,AEY35&gt;AFF14),AFF14-AEW35,0)))),0)),0)</f>
        <v>　</v>
      </c>
      <c r="AFF35" s="857"/>
      <c r="AFG35" s="858"/>
      <c r="AFH35" s="856" t="str">
        <f>IFERROR(IF(OR(AEV35="日",AEV35="祝",AEV35=0,AFA35=""),"　",MAX(IF(AND(AFA35&gt;AFK14,AFC35&gt;AFI14),0,IF(AND(AFA35&lt;=AFK14,AFA35&gt;AFH14,AFC35&gt;AFI14),AFK14-AFA35,IF(AND(AFA35&lt;=AFK14,AFA35&lt;=AFH14,AFC35&gt;AFI14),AFK14-AFH14,IF(AND(AFA35&gt;AFH14,AFC35&lt;=AFI14),AFC35-AFA35,IF(AND(AFA35&lt;=AFH14,AFC35&lt;=AFI14),AFC35-AFH14,0))))),0)),0)</f>
        <v>　</v>
      </c>
      <c r="AFI35" s="857"/>
      <c r="AFJ35" s="858"/>
      <c r="AFK35" s="856" t="str">
        <f>IFERROR(IF(OR(AEV35="日",AEV35="祝",AEV35=0,AFA35=0),"　",MAX(IF(AND(AFA35&lt;=AFK14,AFC35&gt;AFL14),AFL14-AFK14,IF(AFC35&lt;=AFL14,0,IF(AND(AFA35&gt;AFK14,AFC35&gt;AFL14),AFL14-AFA35,0))),0)),0)</f>
        <v>　</v>
      </c>
      <c r="AFL35" s="857"/>
      <c r="AFM35" s="858"/>
      <c r="AFN35" s="856" t="str">
        <f>IFERROR(IF(OR(AEV35="日",AEV35="祝",AEV35=0,AFA35=0),"　",MAX(IF(AFA35&gt;AFN14,AFC35-AFA35,IF(AFA35&lt;=AFN14,AFC35-AFN14,0)),0)),0)</f>
        <v>　</v>
      </c>
      <c r="AFO35" s="857"/>
      <c r="AFP35" s="858"/>
      <c r="AFQ35" s="962" t="str">
        <f>IFERROR(IF(OR(AEV35="日",AEV35="祝",AEV35=0,AEW35=""),"　",MAX(IF(AND(AEW35&lt;=AFQ14,AEY35&gt;AFR14),AFR14-AFQ14,IF(AND(AEW35&gt;AFQ14,AEY35&lt;=AFR14),AEY35-AEW35,IF(AND(AEW35&lt;=AFQ14,AEY35&lt;=AFR14),AEY35-AFQ14,IF(AND(AEW35&gt;AFQ14,AEY35&gt;AFR14),AFR14-AEW35,0)))),0)),0)</f>
        <v>　</v>
      </c>
      <c r="AFR35" s="963"/>
      <c r="AFS35" s="964"/>
      <c r="AFT35" s="962" t="str">
        <f>IFERROR(IF(OR(AEV35="日",AEV35="祝",AEV35=0,AFA35=0),"　",MAX(IF(AND(AFA35&gt;AFW14,AFC35&gt;AFU14),0,IF(AND(AFA35&lt;=AFW14,AFA35&gt;AFT14,AFC35&gt;AFU14),AFW14-AFA35,IF(AND(AFA35&lt;=AFW14,AFA35&lt;=AFT14,AFC35&gt;AFU14),AFW14-AFT14,IF(AND(AFA35&gt;AFT14,AFC35&lt;=AFU14),AFC35-AFA35,IF(AND(AFA35&lt;=AFT14,AFC35&lt;=AFU14),AFC35-AFT14,0))))),0)),0)</f>
        <v>　</v>
      </c>
      <c r="AFU35" s="963"/>
      <c r="AFV35" s="964"/>
      <c r="AFW35" s="962" t="str">
        <f>IFERROR(IF(OR(AEV35="日",AEV35="祝",AEV35=0,AFA35=0),"　",MAX(IF(AND(AFA35&lt;=AFW14,AFC35&gt;AFX14),AFX14-AFW14,IF(AFC35&lt;=AFX14,0,IF(AND(AFA35&gt;AFW14,AFC35&gt;AFX14),AFX14-AFA35,0))),0)),0)</f>
        <v>　</v>
      </c>
      <c r="AFX35" s="963"/>
      <c r="AFY35" s="964"/>
      <c r="AFZ35" s="962" t="str">
        <f t="shared" si="14"/>
        <v>　</v>
      </c>
      <c r="AGA35" s="963"/>
      <c r="AGB35" s="964"/>
      <c r="AGC35" s="859" t="str">
        <f>IF(AGF35="×",TIME(0,0,0),IF(AGP4="非常勤",AFE35,AFQ35))</f>
        <v>　</v>
      </c>
      <c r="AGD35" s="860"/>
      <c r="AGE35" s="861"/>
      <c r="AGF35" s="352"/>
      <c r="AGG35" s="859" t="str">
        <f>IF(AGJ35="×",TIME(0,0,0),IF(AGP4="非常勤",AFH35,AFT35))</f>
        <v>　</v>
      </c>
      <c r="AGH35" s="860"/>
      <c r="AGI35" s="861"/>
      <c r="AGJ35" s="352"/>
      <c r="AGK35" s="859" t="str">
        <f>IF(AGN35="×",TIME(0,0,0),IF(AGP4="非常勤",AFK35,AFW35))</f>
        <v>　</v>
      </c>
      <c r="AGL35" s="860"/>
      <c r="AGM35" s="861"/>
      <c r="AGN35" s="352"/>
      <c r="AGO35" s="859" t="str">
        <f>IF(AGR35="×",TIME(0,0,0),IF(AGP4="非常勤",AFN35,AFZ35))</f>
        <v>　</v>
      </c>
      <c r="AGP35" s="860"/>
      <c r="AGQ35" s="861"/>
      <c r="AGR35" s="352"/>
      <c r="AGS35" s="956"/>
      <c r="AGT35" s="956"/>
      <c r="AGU35" s="862"/>
      <c r="AGV35" s="864"/>
      <c r="AGW35" s="863"/>
      <c r="AGX35" s="865"/>
      <c r="AGY35" s="866"/>
      <c r="AGZ35" s="866"/>
      <c r="AHA35" s="867"/>
      <c r="AHB35" s="377">
        <f>'[3]別表_個別勤務状況（1～20）'!$A$35</f>
        <v>21</v>
      </c>
      <c r="AHC35" s="378" t="str">
        <f>'[3]別表_個別勤務状況（1～20）'!$B$35</f>
        <v>日</v>
      </c>
      <c r="AHD35" s="854"/>
      <c r="AHE35" s="855"/>
      <c r="AHF35" s="854"/>
      <c r="AHG35" s="855"/>
      <c r="AHH35" s="854"/>
      <c r="AHI35" s="855"/>
      <c r="AHJ35" s="854"/>
      <c r="AHK35" s="855"/>
      <c r="AHL35" s="856" t="str">
        <f>IFERROR(IF(OR(AHC35="日",AHC35="祝",AHC35=0,AHD35=""),"　",MAX(IF(AND(AHD35&lt;=AHL14,AHF35&gt;AHM14),AHM14-AHL14,IF(AND(AHD35&gt;AHL14,AHF35&lt;=AHM14),AHF35-AHD35,IF(AND(AHD35&lt;=AHL14,AHF35&lt;=AHM14),AHF35-AHL14,IF(AND(AHD35&gt;AHL14,AHF35&gt;AHM14),AHM14-AHD35,0)))),0)),0)</f>
        <v>　</v>
      </c>
      <c r="AHM35" s="857"/>
      <c r="AHN35" s="858"/>
      <c r="AHO35" s="856" t="str">
        <f>IFERROR(IF(OR(AHC35="日",AHC35="祝",AHC35=0,AHH35=""),"　",MAX(IF(AND(AHH35&gt;AHR14,AHJ35&gt;AHP14),0,IF(AND(AHH35&lt;=AHR14,AHH35&gt;AHO14,AHJ35&gt;AHP14),AHR14-AHH35,IF(AND(AHH35&lt;=AHR14,AHH35&lt;=AHO14,AHJ35&gt;AHP14),AHR14-AHO14,IF(AND(AHH35&gt;AHO14,AHJ35&lt;=AHP14),AHJ35-AHH35,IF(AND(AHH35&lt;=AHO14,AHJ35&lt;=AHP14),AHJ35-AHO14,0))))),0)),0)</f>
        <v>　</v>
      </c>
      <c r="AHP35" s="857"/>
      <c r="AHQ35" s="858"/>
      <c r="AHR35" s="856" t="str">
        <f>IFERROR(IF(OR(AHC35="日",AHC35="祝",AHC35=0,AHH35=0),"　",MAX(IF(AND(AHH35&lt;=AHR14,AHJ35&gt;AHS14),AHS14-AHR14,IF(AHJ35&lt;=AHS14,0,IF(AND(AHH35&gt;AHR14,AHJ35&gt;AHS14),AHS14-AHH35,0))),0)),0)</f>
        <v>　</v>
      </c>
      <c r="AHS35" s="857"/>
      <c r="AHT35" s="858"/>
      <c r="AHU35" s="856" t="str">
        <f>IFERROR(IF(OR(AHC35="日",AHC35="祝",AHC35=0,AHH35=0),"　",MAX(IF(AHH35&gt;AHU14,AHJ35-AHH35,IF(AHH35&lt;=AHU14,AHJ35-AHU14,0)),0)),0)</f>
        <v>　</v>
      </c>
      <c r="AHV35" s="857"/>
      <c r="AHW35" s="858"/>
      <c r="AHX35" s="962" t="str">
        <f>IFERROR(IF(OR(AHC35="日",AHC35="祝",AHC35=0,AHD35=""),"　",MAX(IF(AND(AHD35&lt;=AHX14,AHF35&gt;AHY14),AHY14-AHX14,IF(AND(AHD35&gt;AHX14,AHF35&lt;=AHY14),AHF35-AHD35,IF(AND(AHD35&lt;=AHX14,AHF35&lt;=AHY14),AHF35-AHX14,IF(AND(AHD35&gt;AHX14,AHF35&gt;AHY14),AHY14-AHD35,0)))),0)),0)</f>
        <v>　</v>
      </c>
      <c r="AHY35" s="963"/>
      <c r="AHZ35" s="964"/>
      <c r="AIA35" s="962" t="str">
        <f>IFERROR(IF(OR(AHC35="日",AHC35="祝",AHC35=0,AHH35=0),"　",MAX(IF(AND(AHH35&gt;AID14,AHJ35&gt;AIB14),0,IF(AND(AHH35&lt;=AID14,AHH35&gt;AIA14,AHJ35&gt;AIB14),AID14-AHH35,IF(AND(AHH35&lt;=AID14,AHH35&lt;=AIA14,AHJ35&gt;AIB14),AID14-AIA14,IF(AND(AHH35&gt;AIA14,AHJ35&lt;=AIB14),AHJ35-AHH35,IF(AND(AHH35&lt;=AIA14,AHJ35&lt;=AIB14),AHJ35-AIA14,0))))),0)),0)</f>
        <v>　</v>
      </c>
      <c r="AIB35" s="963"/>
      <c r="AIC35" s="964"/>
      <c r="AID35" s="962" t="str">
        <f>IFERROR(IF(OR(AHC35="日",AHC35="祝",AHC35=0,AHH35=0),"　",MAX(IF(AND(AHH35&lt;=AID14,AHJ35&gt;AIE14),AIE14-AID14,IF(AHJ35&lt;=AIE14,0,IF(AND(AHH35&gt;AID14,AHJ35&gt;AIE14),AIE14-AHH35,0))),0)),0)</f>
        <v>　</v>
      </c>
      <c r="AIE35" s="963"/>
      <c r="AIF35" s="964"/>
      <c r="AIG35" s="962" t="str">
        <f t="shared" si="15"/>
        <v>　</v>
      </c>
      <c r="AIH35" s="963"/>
      <c r="AII35" s="964"/>
      <c r="AIJ35" s="859" t="str">
        <f>IF(AIM35="×",TIME(0,0,0),IF(AIW4="非常勤",AHL35,AHX35))</f>
        <v>　</v>
      </c>
      <c r="AIK35" s="860"/>
      <c r="AIL35" s="861"/>
      <c r="AIM35" s="352"/>
      <c r="AIN35" s="859" t="str">
        <f>IF(AIQ35="×",TIME(0,0,0),IF(AIW4="非常勤",AHO35,AIA35))</f>
        <v>　</v>
      </c>
      <c r="AIO35" s="860"/>
      <c r="AIP35" s="861"/>
      <c r="AIQ35" s="352"/>
      <c r="AIR35" s="859" t="str">
        <f>IF(AIU35="×",TIME(0,0,0),IF(AIW4="非常勤",AHR35,AID35))</f>
        <v>　</v>
      </c>
      <c r="AIS35" s="860"/>
      <c r="AIT35" s="861"/>
      <c r="AIU35" s="352"/>
      <c r="AIV35" s="859" t="str">
        <f>IF(AIY35="×",TIME(0,0,0),IF(AIW4="非常勤",AHU35,AIG35))</f>
        <v>　</v>
      </c>
      <c r="AIW35" s="860"/>
      <c r="AIX35" s="861"/>
      <c r="AIY35" s="352"/>
      <c r="AIZ35" s="956"/>
      <c r="AJA35" s="956"/>
      <c r="AJB35" s="862"/>
      <c r="AJC35" s="864"/>
      <c r="AJD35" s="863"/>
      <c r="AJE35" s="865"/>
      <c r="AJF35" s="866"/>
      <c r="AJG35" s="866"/>
      <c r="AJH35" s="867"/>
      <c r="AJI35" s="377">
        <f>'[3]別表_個別勤務状況（1～20）'!$A$35</f>
        <v>21</v>
      </c>
      <c r="AJJ35" s="378" t="str">
        <f>'[3]別表_個別勤務状況（1～20）'!$B$35</f>
        <v>日</v>
      </c>
      <c r="AJK35" s="854"/>
      <c r="AJL35" s="855"/>
      <c r="AJM35" s="854"/>
      <c r="AJN35" s="855"/>
      <c r="AJO35" s="854"/>
      <c r="AJP35" s="855"/>
      <c r="AJQ35" s="854"/>
      <c r="AJR35" s="855"/>
      <c r="AJS35" s="856" t="str">
        <f>IFERROR(IF(OR(AJJ35="日",AJJ35="祝",AJJ35=0,AJK35=""),"　",MAX(IF(AND(AJK35&lt;=AJS14,AJM35&gt;AJT14),AJT14-AJS14,IF(AND(AJK35&gt;AJS14,AJM35&lt;=AJT14),AJM35-AJK35,IF(AND(AJK35&lt;=AJS14,AJM35&lt;=AJT14),AJM35-AJS14,IF(AND(AJK35&gt;AJS14,AJM35&gt;AJT14),AJT14-AJK35,0)))),0)),0)</f>
        <v>　</v>
      </c>
      <c r="AJT35" s="857"/>
      <c r="AJU35" s="858"/>
      <c r="AJV35" s="856" t="str">
        <f>IFERROR(IF(OR(AJJ35="日",AJJ35="祝",AJJ35=0,AJO35=""),"　",MAX(IF(AND(AJO35&gt;AJY14,AJQ35&gt;AJW14),0,IF(AND(AJO35&lt;=AJY14,AJO35&gt;AJV14,AJQ35&gt;AJW14),AJY14-AJO35,IF(AND(AJO35&lt;=AJY14,AJO35&lt;=AJV14,AJQ35&gt;AJW14),AJY14-AJV14,IF(AND(AJO35&gt;AJV14,AJQ35&lt;=AJW14),AJQ35-AJO35,IF(AND(AJO35&lt;=AJV14,AJQ35&lt;=AJW14),AJQ35-AJV14,0))))),0)),0)</f>
        <v>　</v>
      </c>
      <c r="AJW35" s="857"/>
      <c r="AJX35" s="858"/>
      <c r="AJY35" s="856" t="str">
        <f>IFERROR(IF(OR(AJJ35="日",AJJ35="祝",AJJ35=0,AJO35=0),"　",MAX(IF(AND(AJO35&lt;=AJY14,AJQ35&gt;AJZ14),AJZ14-AJY14,IF(AJQ35&lt;=AJZ14,0,IF(AND(AJO35&gt;AJY14,AJQ35&gt;AJZ14),AJZ14-AJO35,0))),0)),0)</f>
        <v>　</v>
      </c>
      <c r="AJZ35" s="857"/>
      <c r="AKA35" s="858"/>
      <c r="AKB35" s="856" t="str">
        <f>IFERROR(IF(OR(AJJ35="日",AJJ35="祝",AJJ35=0,AJO35=0),"　",MAX(IF(AJO35&gt;AKB14,AJQ35-AJO35,IF(AJO35&lt;=AKB14,AJQ35-AKB14,0)),0)),0)</f>
        <v>　</v>
      </c>
      <c r="AKC35" s="857"/>
      <c r="AKD35" s="858"/>
      <c r="AKE35" s="962" t="str">
        <f>IFERROR(IF(OR(AJJ35="日",AJJ35="祝",AJJ35=0,AJK35=""),"　",MAX(IF(AND(AJK35&lt;=AKE14,AJM35&gt;AKF14),AKF14-AKE14,IF(AND(AJK35&gt;AKE14,AJM35&lt;=AKF14),AJM35-AJK35,IF(AND(AJK35&lt;=AKE14,AJM35&lt;=AKF14),AJM35-AKE14,IF(AND(AJK35&gt;AKE14,AJM35&gt;AKF14),AKF14-AJK35,0)))),0)),0)</f>
        <v>　</v>
      </c>
      <c r="AKF35" s="963"/>
      <c r="AKG35" s="964"/>
      <c r="AKH35" s="962" t="str">
        <f>IFERROR(IF(OR(AJJ35="日",AJJ35="祝",AJJ35=0,AJO35=0),"　",MAX(IF(AND(AJO35&gt;AKK14,AJQ35&gt;AKI14),0,IF(AND(AJO35&lt;=AKK14,AJO35&gt;AKH14,AJQ35&gt;AKI14),AKK14-AJO35,IF(AND(AJO35&lt;=AKK14,AJO35&lt;=AKH14,AJQ35&gt;AKI14),AKK14-AKH14,IF(AND(AJO35&gt;AKH14,AJQ35&lt;=AKI14),AJQ35-AJO35,IF(AND(AJO35&lt;=AKH14,AJQ35&lt;=AKI14),AJQ35-AKH14,0))))),0)),0)</f>
        <v>　</v>
      </c>
      <c r="AKI35" s="963"/>
      <c r="AKJ35" s="964"/>
      <c r="AKK35" s="962" t="str">
        <f>IFERROR(IF(OR(AJJ35="日",AJJ35="祝",AJJ35=0,AJO35=0),"　",MAX(IF(AND(AJO35&lt;=AKK14,AJQ35&gt;AKL14),AKL14-AKK14,IF(AJQ35&lt;=AKL14,0,IF(AND(AJO35&gt;AKK14,AJQ35&gt;AKL14),AKL14-AJO35,0))),0)),0)</f>
        <v>　</v>
      </c>
      <c r="AKL35" s="963"/>
      <c r="AKM35" s="964"/>
      <c r="AKN35" s="962" t="str">
        <f t="shared" si="16"/>
        <v>　</v>
      </c>
      <c r="AKO35" s="963"/>
      <c r="AKP35" s="964"/>
      <c r="AKQ35" s="859" t="str">
        <f>IF(AKT35="×",TIME(0,0,0),IF(ALD4="非常勤",AJS35,AKE35))</f>
        <v>　</v>
      </c>
      <c r="AKR35" s="860"/>
      <c r="AKS35" s="861"/>
      <c r="AKT35" s="352"/>
      <c r="AKU35" s="859" t="str">
        <f>IF(AKX35="×",TIME(0,0,0),IF(ALD4="非常勤",AJV35,AKH35))</f>
        <v>　</v>
      </c>
      <c r="AKV35" s="860"/>
      <c r="AKW35" s="861"/>
      <c r="AKX35" s="352"/>
      <c r="AKY35" s="859" t="str">
        <f>IF(ALB35="×",TIME(0,0,0),IF(ALD4="非常勤",AJY35,AKK35))</f>
        <v>　</v>
      </c>
      <c r="AKZ35" s="860"/>
      <c r="ALA35" s="861"/>
      <c r="ALB35" s="352"/>
      <c r="ALC35" s="859" t="str">
        <f>IF(ALF35="×",TIME(0,0,0),IF(ALD4="非常勤",AKB35,AKN35))</f>
        <v>　</v>
      </c>
      <c r="ALD35" s="860"/>
      <c r="ALE35" s="861"/>
      <c r="ALF35" s="352"/>
      <c r="ALG35" s="956"/>
      <c r="ALH35" s="956"/>
      <c r="ALI35" s="862"/>
      <c r="ALJ35" s="864"/>
      <c r="ALK35" s="863"/>
      <c r="ALL35" s="865"/>
      <c r="ALM35" s="866"/>
      <c r="ALN35" s="866"/>
      <c r="ALO35" s="867"/>
      <c r="ALP35" s="377">
        <f>'[3]別表_個別勤務状況（1～20）'!$A$35</f>
        <v>21</v>
      </c>
      <c r="ALQ35" s="378" t="str">
        <f>'[3]別表_個別勤務状況（1～20）'!$B$35</f>
        <v>日</v>
      </c>
      <c r="ALR35" s="854"/>
      <c r="ALS35" s="855"/>
      <c r="ALT35" s="854"/>
      <c r="ALU35" s="855"/>
      <c r="ALV35" s="854"/>
      <c r="ALW35" s="855"/>
      <c r="ALX35" s="854"/>
      <c r="ALY35" s="855"/>
      <c r="ALZ35" s="856" t="str">
        <f>IFERROR(IF(OR(ALQ35="日",ALQ35="祝",ALQ35=0,ALR35=""),"　",MAX(IF(AND(ALR35&lt;=ALZ14,ALT35&gt;AMA14),AMA14-ALZ14,IF(AND(ALR35&gt;ALZ14,ALT35&lt;=AMA14),ALT35-ALR35,IF(AND(ALR35&lt;=ALZ14,ALT35&lt;=AMA14),ALT35-ALZ14,IF(AND(ALR35&gt;ALZ14,ALT35&gt;AMA14),AMA14-ALR35,0)))),0)),0)</f>
        <v>　</v>
      </c>
      <c r="AMA35" s="857"/>
      <c r="AMB35" s="858"/>
      <c r="AMC35" s="856" t="str">
        <f>IFERROR(IF(OR(ALQ35="日",ALQ35="祝",ALQ35=0,ALV35=""),"　",MAX(IF(AND(ALV35&gt;AMF14,ALX35&gt;AMD14),0,IF(AND(ALV35&lt;=AMF14,ALV35&gt;AMC14,ALX35&gt;AMD14),AMF14-ALV35,IF(AND(ALV35&lt;=AMF14,ALV35&lt;=AMC14,ALX35&gt;AMD14),AMF14-AMC14,IF(AND(ALV35&gt;AMC14,ALX35&lt;=AMD14),ALX35-ALV35,IF(AND(ALV35&lt;=AMC14,ALX35&lt;=AMD14),ALX35-AMC14,0))))),0)),0)</f>
        <v>　</v>
      </c>
      <c r="AMD35" s="857"/>
      <c r="AME35" s="858"/>
      <c r="AMF35" s="856" t="str">
        <f>IFERROR(IF(OR(ALQ35="日",ALQ35="祝",ALQ35=0,ALV35=0),"　",MAX(IF(AND(ALV35&lt;=AMF14,ALX35&gt;AMG14),AMG14-AMF14,IF(ALX35&lt;=AMG14,0,IF(AND(ALV35&gt;AMF14,ALX35&gt;AMG14),AMG14-ALV35,0))),0)),0)</f>
        <v>　</v>
      </c>
      <c r="AMG35" s="857"/>
      <c r="AMH35" s="858"/>
      <c r="AMI35" s="856" t="str">
        <f>IFERROR(IF(OR(ALQ35="日",ALQ35="祝",ALQ35=0,ALV35=0),"　",MAX(IF(ALV35&gt;AMI14,ALX35-ALV35,IF(ALV35&lt;=AMI14,ALX35-AMI14,0)),0)),0)</f>
        <v>　</v>
      </c>
      <c r="AMJ35" s="857"/>
      <c r="AMK35" s="858"/>
      <c r="AML35" s="962" t="str">
        <f>IFERROR(IF(OR(ALQ35="日",ALQ35="祝",ALQ35=0,ALR35=""),"　",MAX(IF(AND(ALR35&lt;=AML14,ALT35&gt;AMM14),AMM14-AML14,IF(AND(ALR35&gt;AML14,ALT35&lt;=AMM14),ALT35-ALR35,IF(AND(ALR35&lt;=AML14,ALT35&lt;=AMM14),ALT35-AML14,IF(AND(ALR35&gt;AML14,ALT35&gt;AMM14),AMM14-ALR35,0)))),0)),0)</f>
        <v>　</v>
      </c>
      <c r="AMM35" s="963"/>
      <c r="AMN35" s="964"/>
      <c r="AMO35" s="962" t="str">
        <f>IFERROR(IF(OR(ALQ35="日",ALQ35="祝",ALQ35=0,ALV35=0),"　",MAX(IF(AND(ALV35&gt;AMR14,ALX35&gt;AMP14),0,IF(AND(ALV35&lt;=AMR14,ALV35&gt;AMO14,ALX35&gt;AMP14),AMR14-ALV35,IF(AND(ALV35&lt;=AMR14,ALV35&lt;=AMO14,ALX35&gt;AMP14),AMR14-AMO14,IF(AND(ALV35&gt;AMO14,ALX35&lt;=AMP14),ALX35-ALV35,IF(AND(ALV35&lt;=AMO14,ALX35&lt;=AMP14),ALX35-AMO14,0))))),0)),0)</f>
        <v>　</v>
      </c>
      <c r="AMP35" s="963"/>
      <c r="AMQ35" s="964"/>
      <c r="AMR35" s="962" t="str">
        <f>IFERROR(IF(OR(ALQ35="日",ALQ35="祝",ALQ35=0,ALV35=0),"　",MAX(IF(AND(ALV35&lt;=AMR14,ALX35&gt;AMS14),AMS14-AMR14,IF(ALX35&lt;=AMS14,0,IF(AND(ALV35&gt;AMR14,ALX35&gt;AMS14),AMS14-ALV35,0))),0)),0)</f>
        <v>　</v>
      </c>
      <c r="AMS35" s="963"/>
      <c r="AMT35" s="964"/>
      <c r="AMU35" s="962" t="str">
        <f t="shared" si="17"/>
        <v>　</v>
      </c>
      <c r="AMV35" s="963"/>
      <c r="AMW35" s="964"/>
      <c r="AMX35" s="859" t="str">
        <f>IF(ANA35="×",TIME(0,0,0),IF(ANK4="非常勤",ALZ35,AML35))</f>
        <v>　</v>
      </c>
      <c r="AMY35" s="860"/>
      <c r="AMZ35" s="861"/>
      <c r="ANA35" s="352"/>
      <c r="ANB35" s="859" t="str">
        <f>IF(ANE35="×",TIME(0,0,0),IF(ANK4="非常勤",AMC35,AMO35))</f>
        <v>　</v>
      </c>
      <c r="ANC35" s="860"/>
      <c r="AND35" s="861"/>
      <c r="ANE35" s="352"/>
      <c r="ANF35" s="859" t="str">
        <f>IF(ANI35="×",TIME(0,0,0),IF(ANK4="非常勤",AMF35,AMR35))</f>
        <v>　</v>
      </c>
      <c r="ANG35" s="860"/>
      <c r="ANH35" s="861"/>
      <c r="ANI35" s="352"/>
      <c r="ANJ35" s="859" t="str">
        <f>IF(ANM35="×",TIME(0,0,0),IF(ANK4="非常勤",AMI35,AMU35))</f>
        <v>　</v>
      </c>
      <c r="ANK35" s="860"/>
      <c r="ANL35" s="861"/>
      <c r="ANM35" s="352"/>
      <c r="ANN35" s="956"/>
      <c r="ANO35" s="956"/>
      <c r="ANP35" s="862"/>
      <c r="ANQ35" s="864"/>
      <c r="ANR35" s="863"/>
      <c r="ANS35" s="865"/>
      <c r="ANT35" s="866"/>
      <c r="ANU35" s="866"/>
      <c r="ANV35" s="867"/>
      <c r="ANW35" s="377">
        <f>'[3]別表_個別勤務状況（1～20）'!$A$35</f>
        <v>21</v>
      </c>
      <c r="ANX35" s="378" t="str">
        <f>'[3]別表_個別勤務状況（1～20）'!$B$35</f>
        <v>日</v>
      </c>
      <c r="ANY35" s="854"/>
      <c r="ANZ35" s="855"/>
      <c r="AOA35" s="854"/>
      <c r="AOB35" s="855"/>
      <c r="AOC35" s="854"/>
      <c r="AOD35" s="855"/>
      <c r="AOE35" s="854"/>
      <c r="AOF35" s="855"/>
      <c r="AOG35" s="856" t="str">
        <f>IFERROR(IF(OR(ANX35="日",ANX35="祝",ANX35=0,ANY35=""),"　",MAX(IF(AND(ANY35&lt;=AOG14,AOA35&gt;AOH14),AOH14-AOG14,IF(AND(ANY35&gt;AOG14,AOA35&lt;=AOH14),AOA35-ANY35,IF(AND(ANY35&lt;=AOG14,AOA35&lt;=AOH14),AOA35-AOG14,IF(AND(ANY35&gt;AOG14,AOA35&gt;AOH14),AOH14-ANY35,0)))),0)),0)</f>
        <v>　</v>
      </c>
      <c r="AOH35" s="857"/>
      <c r="AOI35" s="858"/>
      <c r="AOJ35" s="856" t="str">
        <f>IFERROR(IF(OR(ANX35="日",ANX35="祝",ANX35=0,AOC35=""),"　",MAX(IF(AND(AOC35&gt;AOM14,AOE35&gt;AOK14),0,IF(AND(AOC35&lt;=AOM14,AOC35&gt;AOJ14,AOE35&gt;AOK14),AOM14-AOC35,IF(AND(AOC35&lt;=AOM14,AOC35&lt;=AOJ14,AOE35&gt;AOK14),AOM14-AOJ14,IF(AND(AOC35&gt;AOJ14,AOE35&lt;=AOK14),AOE35-AOC35,IF(AND(AOC35&lt;=AOJ14,AOE35&lt;=AOK14),AOE35-AOJ14,0))))),0)),0)</f>
        <v>　</v>
      </c>
      <c r="AOK35" s="857"/>
      <c r="AOL35" s="858"/>
      <c r="AOM35" s="856" t="str">
        <f>IFERROR(IF(OR(ANX35="日",ANX35="祝",ANX35=0,AOC35=0),"　",MAX(IF(AND(AOC35&lt;=AOM14,AOE35&gt;AON14),AON14-AOM14,IF(AOE35&lt;=AON14,0,IF(AND(AOC35&gt;AOM14,AOE35&gt;AON14),AON14-AOC35,0))),0)),0)</f>
        <v>　</v>
      </c>
      <c r="AON35" s="857"/>
      <c r="AOO35" s="858"/>
      <c r="AOP35" s="856" t="str">
        <f>IFERROR(IF(OR(ANX35="日",ANX35="祝",ANX35=0,AOC35=0),"　",MAX(IF(AOC35&gt;AOP14,AOE35-AOC35,IF(AOC35&lt;=AOP14,AOE35-AOP14,0)),0)),0)</f>
        <v>　</v>
      </c>
      <c r="AOQ35" s="857"/>
      <c r="AOR35" s="858"/>
      <c r="AOS35" s="962" t="str">
        <f>IFERROR(IF(OR(ANX35="日",ANX35="祝",ANX35=0,ANY35=""),"　",MAX(IF(AND(ANY35&lt;=AOS14,AOA35&gt;AOT14),AOT14-AOS14,IF(AND(ANY35&gt;AOS14,AOA35&lt;=AOT14),AOA35-ANY35,IF(AND(ANY35&lt;=AOS14,AOA35&lt;=AOT14),AOA35-AOS14,IF(AND(ANY35&gt;AOS14,AOA35&gt;AOT14),AOT14-ANY35,0)))),0)),0)</f>
        <v>　</v>
      </c>
      <c r="AOT35" s="963"/>
      <c r="AOU35" s="964"/>
      <c r="AOV35" s="962" t="str">
        <f>IFERROR(IF(OR(ANX35="日",ANX35="祝",ANX35=0,AOC35=0),"　",MAX(IF(AND(AOC35&gt;AOY14,AOE35&gt;AOW14),0,IF(AND(AOC35&lt;=AOY14,AOC35&gt;AOV14,AOE35&gt;AOW14),AOY14-AOC35,IF(AND(AOC35&lt;=AOY14,AOC35&lt;=AOV14,AOE35&gt;AOW14),AOY14-AOV14,IF(AND(AOC35&gt;AOV14,AOE35&lt;=AOW14),AOE35-AOC35,IF(AND(AOC35&lt;=AOV14,AOE35&lt;=AOW14),AOE35-AOV14,0))))),0)),0)</f>
        <v>　</v>
      </c>
      <c r="AOW35" s="963"/>
      <c r="AOX35" s="964"/>
      <c r="AOY35" s="962" t="str">
        <f>IFERROR(IF(OR(ANX35="日",ANX35="祝",ANX35=0,AOC35=0),"　",MAX(IF(AND(AOC35&lt;=AOY14,AOE35&gt;AOZ14),AOZ14-AOY14,IF(AOE35&lt;=AOZ14,0,IF(AND(AOC35&gt;AOY14,AOE35&gt;AOZ14),AOZ14-AOC35,0))),0)),0)</f>
        <v>　</v>
      </c>
      <c r="AOZ35" s="963"/>
      <c r="APA35" s="964"/>
      <c r="APB35" s="962" t="str">
        <f t="shared" si="18"/>
        <v>　</v>
      </c>
      <c r="APC35" s="963"/>
      <c r="APD35" s="964"/>
      <c r="APE35" s="859" t="str">
        <f>IF(APH35="×",TIME(0,0,0),IF(APR4="非常勤",AOG35,AOS35))</f>
        <v>　</v>
      </c>
      <c r="APF35" s="860"/>
      <c r="APG35" s="861"/>
      <c r="APH35" s="352"/>
      <c r="API35" s="859" t="str">
        <f>IF(APL35="×",TIME(0,0,0),IF(APR4="非常勤",AOJ35,AOV35))</f>
        <v>　</v>
      </c>
      <c r="APJ35" s="860"/>
      <c r="APK35" s="861"/>
      <c r="APL35" s="352"/>
      <c r="APM35" s="859" t="str">
        <f>IF(APP35="×",TIME(0,0,0),IF(APR4="非常勤",AOM35,AOY35))</f>
        <v>　</v>
      </c>
      <c r="APN35" s="860"/>
      <c r="APO35" s="861"/>
      <c r="APP35" s="352"/>
      <c r="APQ35" s="859" t="str">
        <f>IF(APT35="×",TIME(0,0,0),IF(APR4="非常勤",AOP35,APB35))</f>
        <v>　</v>
      </c>
      <c r="APR35" s="860"/>
      <c r="APS35" s="861"/>
      <c r="APT35" s="352"/>
      <c r="APU35" s="956"/>
      <c r="APV35" s="956"/>
      <c r="APW35" s="862"/>
      <c r="APX35" s="864"/>
      <c r="APY35" s="863"/>
      <c r="APZ35" s="865"/>
      <c r="AQA35" s="866"/>
      <c r="AQB35" s="866"/>
      <c r="AQC35" s="867"/>
      <c r="AQD35" s="377">
        <f>'[3]別表_個別勤務状況（1～20）'!$A$35</f>
        <v>21</v>
      </c>
      <c r="AQE35" s="378" t="str">
        <f>'[3]別表_個別勤務状況（1～20）'!$B$35</f>
        <v>日</v>
      </c>
      <c r="AQF35" s="854"/>
      <c r="AQG35" s="855"/>
      <c r="AQH35" s="854"/>
      <c r="AQI35" s="855"/>
      <c r="AQJ35" s="854"/>
      <c r="AQK35" s="855"/>
      <c r="AQL35" s="854"/>
      <c r="AQM35" s="855"/>
      <c r="AQN35" s="856" t="str">
        <f>IFERROR(IF(OR(AQE35="日",AQE35="祝",AQE35=0,AQF35=""),"　",MAX(IF(AND(AQF35&lt;=AQN14,AQH35&gt;AQO14),AQO14-AQN14,IF(AND(AQF35&gt;AQN14,AQH35&lt;=AQO14),AQH35-AQF35,IF(AND(AQF35&lt;=AQN14,AQH35&lt;=AQO14),AQH35-AQN14,IF(AND(AQF35&gt;AQN14,AQH35&gt;AQO14),AQO14-AQF35,0)))),0)),0)</f>
        <v>　</v>
      </c>
      <c r="AQO35" s="857"/>
      <c r="AQP35" s="858"/>
      <c r="AQQ35" s="856" t="str">
        <f>IFERROR(IF(OR(AQE35="日",AQE35="祝",AQE35=0,AQJ35=""),"　",MAX(IF(AND(AQJ35&gt;AQT14,AQL35&gt;AQR14),0,IF(AND(AQJ35&lt;=AQT14,AQJ35&gt;AQQ14,AQL35&gt;AQR14),AQT14-AQJ35,IF(AND(AQJ35&lt;=AQT14,AQJ35&lt;=AQQ14,AQL35&gt;AQR14),AQT14-AQQ14,IF(AND(AQJ35&gt;AQQ14,AQL35&lt;=AQR14),AQL35-AQJ35,IF(AND(AQJ35&lt;=AQQ14,AQL35&lt;=AQR14),AQL35-AQQ14,0))))),0)),0)</f>
        <v>　</v>
      </c>
      <c r="AQR35" s="857"/>
      <c r="AQS35" s="858"/>
      <c r="AQT35" s="856" t="str">
        <f>IFERROR(IF(OR(AQE35="日",AQE35="祝",AQE35=0,AQJ35=0),"　",MAX(IF(AND(AQJ35&lt;=AQT14,AQL35&gt;AQU14),AQU14-AQT14,IF(AQL35&lt;=AQU14,0,IF(AND(AQJ35&gt;AQT14,AQL35&gt;AQU14),AQU14-AQJ35,0))),0)),0)</f>
        <v>　</v>
      </c>
      <c r="AQU35" s="857"/>
      <c r="AQV35" s="858"/>
      <c r="AQW35" s="856" t="str">
        <f>IFERROR(IF(OR(AQE35="日",AQE35="祝",AQE35=0,AQJ35=0),"　",MAX(IF(AQJ35&gt;AQW14,AQL35-AQJ35,IF(AQJ35&lt;=AQW14,AQL35-AQW14,0)),0)),0)</f>
        <v>　</v>
      </c>
      <c r="AQX35" s="857"/>
      <c r="AQY35" s="858"/>
      <c r="AQZ35" s="962" t="str">
        <f>IFERROR(IF(OR(AQE35="日",AQE35="祝",AQE35=0,AQF35=""),"　",MAX(IF(AND(AQF35&lt;=AQZ14,AQH35&gt;ARA14),ARA14-AQZ14,IF(AND(AQF35&gt;AQZ14,AQH35&lt;=ARA14),AQH35-AQF35,IF(AND(AQF35&lt;=AQZ14,AQH35&lt;=ARA14),AQH35-AQZ14,IF(AND(AQF35&gt;AQZ14,AQH35&gt;ARA14),ARA14-AQF35,0)))),0)),0)</f>
        <v>　</v>
      </c>
      <c r="ARA35" s="963"/>
      <c r="ARB35" s="964"/>
      <c r="ARC35" s="962" t="str">
        <f>IFERROR(IF(OR(AQE35="日",AQE35="祝",AQE35=0,AQJ35=0),"　",MAX(IF(AND(AQJ35&gt;ARF14,AQL35&gt;ARD14),0,IF(AND(AQJ35&lt;=ARF14,AQJ35&gt;ARC14,AQL35&gt;ARD14),ARF14-AQJ35,IF(AND(AQJ35&lt;=ARF14,AQJ35&lt;=ARC14,AQL35&gt;ARD14),ARF14-ARC14,IF(AND(AQJ35&gt;ARC14,AQL35&lt;=ARD14),AQL35-AQJ35,IF(AND(AQJ35&lt;=ARC14,AQL35&lt;=ARD14),AQL35-ARC14,0))))),0)),0)</f>
        <v>　</v>
      </c>
      <c r="ARD35" s="963"/>
      <c r="ARE35" s="964"/>
      <c r="ARF35" s="962" t="str">
        <f>IFERROR(IF(OR(AQE35="日",AQE35="祝",AQE35=0,AQJ35=0),"　",MAX(IF(AND(AQJ35&lt;=ARF14,AQL35&gt;ARG14),ARG14-ARF14,IF(AQL35&lt;=ARG14,0,IF(AND(AQJ35&gt;ARF14,AQL35&gt;ARG14),ARG14-AQJ35,0))),0)),0)</f>
        <v>　</v>
      </c>
      <c r="ARG35" s="963"/>
      <c r="ARH35" s="964"/>
      <c r="ARI35" s="962" t="str">
        <f t="shared" si="19"/>
        <v>　</v>
      </c>
      <c r="ARJ35" s="963"/>
      <c r="ARK35" s="964"/>
      <c r="ARL35" s="859" t="str">
        <f>IF(ARO35="×",TIME(0,0,0),IF(ARY4="非常勤",AQN35,AQZ35))</f>
        <v>　</v>
      </c>
      <c r="ARM35" s="860"/>
      <c r="ARN35" s="861"/>
      <c r="ARO35" s="352"/>
      <c r="ARP35" s="859" t="str">
        <f>IF(ARS35="×",TIME(0,0,0),IF(ARY4="非常勤",AQQ35,ARC35))</f>
        <v>　</v>
      </c>
      <c r="ARQ35" s="860"/>
      <c r="ARR35" s="861"/>
      <c r="ARS35" s="352"/>
      <c r="ART35" s="859" t="str">
        <f>IF(ARW35="×",TIME(0,0,0),IF(ARY4="非常勤",AQT35,ARF35))</f>
        <v>　</v>
      </c>
      <c r="ARU35" s="860"/>
      <c r="ARV35" s="861"/>
      <c r="ARW35" s="352"/>
      <c r="ARX35" s="859" t="str">
        <f>IF(ASA35="×",TIME(0,0,0),IF(ARY4="非常勤",AQW35,ARI35))</f>
        <v>　</v>
      </c>
      <c r="ARY35" s="860"/>
      <c r="ARZ35" s="861"/>
      <c r="ASA35" s="352"/>
      <c r="ASB35" s="956"/>
      <c r="ASC35" s="956"/>
      <c r="ASD35" s="862"/>
      <c r="ASE35" s="864"/>
      <c r="ASF35" s="863"/>
      <c r="ASG35" s="865"/>
      <c r="ASH35" s="866"/>
      <c r="ASI35" s="866"/>
      <c r="ASJ35" s="867"/>
    </row>
    <row r="36" spans="1:1180" ht="15" customHeight="1">
      <c r="A36" s="377">
        <f>'別表_個別勤務状況（1～20）'!$A$36</f>
        <v>22</v>
      </c>
      <c r="B36" s="378" t="str">
        <f>'別表_個別勤務状況（1～20）'!$B$36</f>
        <v>水</v>
      </c>
      <c r="C36" s="797"/>
      <c r="D36" s="797"/>
      <c r="E36" s="797"/>
      <c r="F36" s="797"/>
      <c r="G36" s="797"/>
      <c r="H36" s="797"/>
      <c r="I36" s="797"/>
      <c r="J36" s="797"/>
      <c r="K36" s="856" t="str">
        <f>IFERROR(IF(OR(B36="日",B36="祝",B36=0,C36=""),"　",MAX(IF(AND(C36&lt;=K14,E36&gt;L14),L14-K14,IF(AND(C36&gt;K14,E36&lt;=L14),E36-C36,IF(AND(C36&lt;=K14,E36&lt;=L14),E36-K14,IF(AND(C36&gt;K14,E36&gt;L14),L14-C36,0)))),0)),0)</f>
        <v>　</v>
      </c>
      <c r="L36" s="857"/>
      <c r="M36" s="858"/>
      <c r="N36" s="856" t="str">
        <f>IFERROR(IF(OR(B36="日",B36="祝",B36=0,G36=""),"　",MAX(IF(AND(G36&gt;Q14,I36&gt;O14),0,IF(AND(G36&lt;=Q14,G36&gt;N14,I36&gt;O14),Q14-G36,IF(AND(G36&lt;=Q14,G36&lt;=N14,I36&gt;O14),Q14-N14,IF(AND(G36&gt;N14,I36&lt;=O14),I36-G36,IF(AND(G36&lt;=N14,I36&lt;=O14),I36-N14,0))))),0)),0)</f>
        <v>　</v>
      </c>
      <c r="O36" s="857"/>
      <c r="P36" s="858"/>
      <c r="Q36" s="856" t="str">
        <f>IFERROR(IF(OR(B36="日",B36="祝",B36=0,G36=0),"　",MAX(IF(AND(G36&lt;=Q14,I36&gt;R14),R14-Q14,IF(I36&lt;=R14,0,IF(AND(G36&gt;Q14,I36&gt;R14),R14-G36,0))),0)),0)</f>
        <v>　</v>
      </c>
      <c r="R36" s="857"/>
      <c r="S36" s="858"/>
      <c r="T36" s="856" t="str">
        <f>IFERROR(IF(OR(B36="日",B36="祝",B36=0,G36=0),"　",MAX(IF(G36&gt;T14,I36-G36,IF(G36&lt;=T14,I36-T14,0)),0)),0)</f>
        <v>　</v>
      </c>
      <c r="U36" s="857"/>
      <c r="V36" s="858"/>
      <c r="W36" s="972" t="str">
        <f>IFERROR(IF(OR(B36="日",B36="祝",B36=0,C36=""),"　",MAX(IF(AND(C36&lt;=W14,E36&gt;X14),X14-W14,IF(AND(C36&gt;W14,E36&lt;=X14),E36-C36,IF(AND(C36&lt;=W14,E36&lt;=X14),E36-W14,IF(AND(C36&gt;W14,E36&gt;X14),X14-C36,0)))),0)),0)</f>
        <v>　</v>
      </c>
      <c r="X36" s="973"/>
      <c r="Y36" s="973"/>
      <c r="Z36" s="972" t="str">
        <f>IFERROR(IF(OR(B36="日",B36="祝",B36=0,G36=0),"　",MAX(IF(AND(G36&gt;AC14,I36&gt;AA14),0,IF(AND(G36&lt;=AC14,G36&gt;Z14,I36&gt;AA14),AC14-G36,IF(AND(G36&lt;=AC14,G36&lt;=Z14,I36&gt;AA14),AC14-Z14,IF(AND(G36&gt;Z14,I36&lt;=AA14),I36-G36,IF(AND(G36&lt;=Z14,I36&lt;=AA14),I36-Z14,0))))),0)),0)</f>
        <v>　</v>
      </c>
      <c r="AA36" s="972"/>
      <c r="AB36" s="972"/>
      <c r="AC36" s="972" t="str">
        <f>IFERROR(IF(OR(B36="日",B36="祝",B36=0,G36=0),"　",MAX(IF(AND(G36&lt;=AC14,I36&gt;AD14),AD14-AC14,IF(I36&lt;=AD14,0,IF(AND(G36&gt;AC14,I36&gt;AD14),AD14-G36,0))),0)),0)</f>
        <v>　</v>
      </c>
      <c r="AD36" s="973"/>
      <c r="AE36" s="973"/>
      <c r="AF36" s="972" t="str">
        <f t="shared" si="0"/>
        <v>　</v>
      </c>
      <c r="AG36" s="973"/>
      <c r="AH36" s="973"/>
      <c r="AI36" s="954" t="str">
        <f>IF(AL36="×",TIME(0,0,0),IF(AV4="非常勤",K36,W36))</f>
        <v>　</v>
      </c>
      <c r="AJ36" s="885"/>
      <c r="AK36" s="885"/>
      <c r="AL36" s="352"/>
      <c r="AM36" s="954" t="str">
        <f>IF(AP36="×",TIME(0,0,0),IF(AV4="非常勤",N36,Z36))</f>
        <v>　</v>
      </c>
      <c r="AN36" s="885"/>
      <c r="AO36" s="885"/>
      <c r="AP36" s="352"/>
      <c r="AQ36" s="954" t="str">
        <f>IF(AT36="×",TIME(0,0,0),IF(AV4="非常勤",Q36,AC36))</f>
        <v>　</v>
      </c>
      <c r="AR36" s="885"/>
      <c r="AS36" s="885"/>
      <c r="AT36" s="352"/>
      <c r="AU36" s="954" t="str">
        <f>IF(AX36="×",TIME(0,0,0),IF(AV4="非常勤",T36,AF36))</f>
        <v>　</v>
      </c>
      <c r="AV36" s="885"/>
      <c r="AW36" s="955"/>
      <c r="AX36" s="352"/>
      <c r="AY36" s="956"/>
      <c r="AZ36" s="956"/>
      <c r="BA36" s="862"/>
      <c r="BB36" s="864"/>
      <c r="BC36" s="863"/>
      <c r="BD36" s="865"/>
      <c r="BE36" s="866"/>
      <c r="BF36" s="866"/>
      <c r="BG36" s="867"/>
      <c r="BH36" s="377">
        <f>'別表_個別勤務状況（1～20）'!$A$36</f>
        <v>22</v>
      </c>
      <c r="BI36" s="378" t="str">
        <f>'別表_個別勤務状況（1～20）'!$B$36</f>
        <v>水</v>
      </c>
      <c r="BJ36" s="797"/>
      <c r="BK36" s="797"/>
      <c r="BL36" s="797"/>
      <c r="BM36" s="797"/>
      <c r="BN36" s="797"/>
      <c r="BO36" s="797"/>
      <c r="BP36" s="797"/>
      <c r="BQ36" s="797"/>
      <c r="BR36" s="856" t="str">
        <f>IFERROR(IF(OR(BI36="日",BI36="祝",BI36=0,BJ36=""),"　",MAX(IF(AND(BJ36&lt;=BR14,BL36&gt;BS14),BS14-BR14,IF(AND(BJ36&gt;BR14,BL36&lt;=BS14),BL36-BJ36,IF(AND(BJ36&lt;=BR14,BL36&lt;=BS14),BL36-BR14,IF(AND(BJ36&gt;BR14,BL36&gt;BS14),BS14-BJ36,0)))),0)),0)</f>
        <v>　</v>
      </c>
      <c r="BS36" s="857"/>
      <c r="BT36" s="858"/>
      <c r="BU36" s="856" t="str">
        <f>IFERROR(IF(OR(BI36="日",BI36="祝",BI36=0,BN36=""),"　",MAX(IF(AND(BN36&gt;BX14,BP36&gt;BV14),0,IF(AND(BN36&lt;=BX14,BN36&gt;BU14,BP36&gt;BV14),BX14-BN36,IF(AND(BN36&lt;=BX14,BN36&lt;=BU14,BP36&gt;BV14),BX14-BU14,IF(AND(BN36&gt;BU14,BP36&lt;=BV14),BP36-BN36,IF(AND(BN36&lt;=BU14,BP36&lt;=BV14),BP36-BU14,0))))),0)),0)</f>
        <v>　</v>
      </c>
      <c r="BV36" s="857"/>
      <c r="BW36" s="858"/>
      <c r="BX36" s="856" t="str">
        <f>IFERROR(IF(OR(BI36="日",BI36="祝",BI36=0,BN36=0),"　",MAX(IF(AND(BN36&lt;=BX14,BP36&gt;BY14),BY14-BX14,IF(BP36&lt;=BY14,0,IF(AND(BN36&gt;BX14,BP36&gt;BY14),BY14-BN36,0))),0)),0)</f>
        <v>　</v>
      </c>
      <c r="BY36" s="857"/>
      <c r="BZ36" s="858"/>
      <c r="CA36" s="856" t="str">
        <f>IFERROR(IF(OR(BI36="日",BI36="祝",BI36=0,BN36=0),"　",MAX(IF(BN36&gt;CA14,BP36-BN36,IF(BN36&lt;=CA14,BP36-CA14,0)),0)),0)</f>
        <v>　</v>
      </c>
      <c r="CB36" s="857"/>
      <c r="CC36" s="858"/>
      <c r="CD36" s="972" t="str">
        <f>IFERROR(IF(OR(BI36="日",BI36="祝",BI36=0,BJ36=""),"　",MAX(IF(AND(BJ36&lt;=CD14,BL36&gt;CE14),CE14-CD14,IF(AND(BJ36&gt;CD14,BL36&lt;=CE14),BL36-BJ36,IF(AND(BJ36&lt;=CD14,BL36&lt;=CE14),BL36-CD14,IF(AND(BJ36&gt;CD14,BL36&gt;CE14),CE14-BJ36,0)))),0)),0)</f>
        <v>　</v>
      </c>
      <c r="CE36" s="973"/>
      <c r="CF36" s="973"/>
      <c r="CG36" s="972" t="str">
        <f>IFERROR(IF(OR(BI36="日",BI36="祝",BI36=0,BN36=0),"　",MAX(IF(AND(BN36&gt;CJ14,BP36&gt;CH14),0,IF(AND(BN36&lt;=CJ14,BN36&gt;CG14,BP36&gt;CH14),CJ14-BN36,IF(AND(BN36&lt;=CJ14,BN36&lt;=CG14,BP36&gt;CH14),CJ14-CG14,IF(AND(BN36&gt;CG14,BP36&lt;=CH14),BP36-BN36,IF(AND(BN36&lt;=CG14,BP36&lt;=CH14),BP36-CG14,0))))),0)),0)</f>
        <v>　</v>
      </c>
      <c r="CH36" s="972"/>
      <c r="CI36" s="972"/>
      <c r="CJ36" s="972" t="str">
        <f>IFERROR(IF(OR(BI36="日",BI36="祝",BI36=0,BN36=0),"　",MAX(IF(AND(BN36&lt;=CJ14,BP36&gt;CK14),CK14-CJ14,IF(BP36&lt;=CK14,0,IF(AND(BN36&gt;CJ14,BP36&gt;CK14),CK14-BN36,0))),0)),0)</f>
        <v>　</v>
      </c>
      <c r="CK36" s="973"/>
      <c r="CL36" s="973"/>
      <c r="CM36" s="972" t="str">
        <f t="shared" si="1"/>
        <v>　</v>
      </c>
      <c r="CN36" s="973"/>
      <c r="CO36" s="973"/>
      <c r="CP36" s="954" t="str">
        <f>IF(CS36="×",TIME(0,0,0),IF(DC4="非常勤",BR36,CD36))</f>
        <v>　</v>
      </c>
      <c r="CQ36" s="885"/>
      <c r="CR36" s="885"/>
      <c r="CS36" s="352"/>
      <c r="CT36" s="954" t="str">
        <f>IF(CW36="×",TIME(0,0,0),IF(DC4="非常勤",BU36,CG36))</f>
        <v>　</v>
      </c>
      <c r="CU36" s="885"/>
      <c r="CV36" s="885"/>
      <c r="CW36" s="352"/>
      <c r="CX36" s="954" t="str">
        <f>IF(DA36="×",TIME(0,0,0),IF(DC4="非常勤",BX36,CJ36))</f>
        <v>　</v>
      </c>
      <c r="CY36" s="885"/>
      <c r="CZ36" s="885"/>
      <c r="DA36" s="352"/>
      <c r="DB36" s="954" t="str">
        <f>IF(DE36="×",TIME(0,0,0),IF(DC4="非常勤",CA36,CM36))</f>
        <v>　</v>
      </c>
      <c r="DC36" s="885"/>
      <c r="DD36" s="955"/>
      <c r="DE36" s="352"/>
      <c r="DF36" s="956"/>
      <c r="DG36" s="956"/>
      <c r="DH36" s="862"/>
      <c r="DI36" s="864"/>
      <c r="DJ36" s="863"/>
      <c r="DK36" s="865"/>
      <c r="DL36" s="866"/>
      <c r="DM36" s="866"/>
      <c r="DN36" s="867"/>
      <c r="DO36" s="377">
        <f>'別表_個別勤務状況（1～20）'!$A$36</f>
        <v>22</v>
      </c>
      <c r="DP36" s="378" t="str">
        <f>'別表_個別勤務状況（1～20）'!$B$36</f>
        <v>水</v>
      </c>
      <c r="DQ36" s="797"/>
      <c r="DR36" s="797"/>
      <c r="DS36" s="797"/>
      <c r="DT36" s="797"/>
      <c r="DU36" s="797"/>
      <c r="DV36" s="797"/>
      <c r="DW36" s="797"/>
      <c r="DX36" s="797"/>
      <c r="DY36" s="856" t="str">
        <f>IFERROR(IF(OR(DP36="日",DP36="祝",DP36=0,DQ36=""),"　",MAX(IF(AND(DQ36&lt;=DY14,DS36&gt;DZ14),DZ14-DY14,IF(AND(DQ36&gt;DY14,DS36&lt;=DZ14),DS36-DQ36,IF(AND(DQ36&lt;=DY14,DS36&lt;=DZ14),DS36-DY14,IF(AND(DQ36&gt;DY14,DS36&gt;DZ14),DZ14-DQ36,0)))),0)),0)</f>
        <v>　</v>
      </c>
      <c r="DZ36" s="857"/>
      <c r="EA36" s="858"/>
      <c r="EB36" s="856" t="str">
        <f>IFERROR(IF(OR(DP36="日",DP36="祝",DP36=0,DU36=""),"　",MAX(IF(AND(DU36&gt;EE14,DW36&gt;EC14),0,IF(AND(DU36&lt;=EE14,DU36&gt;EB14,DW36&gt;EC14),EE14-DU36,IF(AND(DU36&lt;=EE14,DU36&lt;=EB14,DW36&gt;EC14),EE14-EB14,IF(AND(DU36&gt;EB14,DW36&lt;=EC14),DW36-DU36,IF(AND(DU36&lt;=EB14,DW36&lt;=EC14),DW36-EB14,0))))),0)),0)</f>
        <v>　</v>
      </c>
      <c r="EC36" s="857"/>
      <c r="ED36" s="858"/>
      <c r="EE36" s="856" t="str">
        <f>IFERROR(IF(OR(DP36="日",DP36="祝",DP36=0,DU36=0),"　",MAX(IF(AND(DU36&lt;=EE14,DW36&gt;EF14),EF14-EE14,IF(DW36&lt;=EF14,0,IF(AND(DU36&gt;EE14,DW36&gt;EF14),EF14-DU36,0))),0)),0)</f>
        <v>　</v>
      </c>
      <c r="EF36" s="857"/>
      <c r="EG36" s="858"/>
      <c r="EH36" s="856" t="str">
        <f>IFERROR(IF(OR(DP36="日",DP36="祝",DP36=0,DU36=0),"　",MAX(IF(DU36&gt;EH14,DW36-DU36,IF(DU36&lt;=EH14,DW36-EH14,0)),0)),0)</f>
        <v>　</v>
      </c>
      <c r="EI36" s="857"/>
      <c r="EJ36" s="858"/>
      <c r="EK36" s="972" t="str">
        <f>IFERROR(IF(OR(DP36="日",DP36="祝",DP36=0,DQ36=""),"　",MAX(IF(AND(DQ36&lt;=EK14,DS36&gt;EL14),EL14-EK14,IF(AND(DQ36&gt;EK14,DS36&lt;=EL14),DS36-DQ36,IF(AND(DQ36&lt;=EK14,DS36&lt;=EL14),DS36-EK14,IF(AND(DQ36&gt;EK14,DS36&gt;EL14),EL14-DQ36,0)))),0)),0)</f>
        <v>　</v>
      </c>
      <c r="EL36" s="973"/>
      <c r="EM36" s="973"/>
      <c r="EN36" s="972" t="str">
        <f>IFERROR(IF(OR(DP36="日",DP36="祝",DP36=0,DU36=0),"　",MAX(IF(AND(DU36&gt;EQ14,DW36&gt;EO14),0,IF(AND(DU36&lt;=EQ14,DU36&gt;EN14,DW36&gt;EO14),EQ14-DU36,IF(AND(DU36&lt;=EQ14,DU36&lt;=EN14,DW36&gt;EO14),EQ14-EN14,IF(AND(DU36&gt;EN14,DW36&lt;=EO14),DW36-DU36,IF(AND(DU36&lt;=EN14,DW36&lt;=EO14),DW36-EN14,0))))),0)),0)</f>
        <v>　</v>
      </c>
      <c r="EO36" s="972"/>
      <c r="EP36" s="972"/>
      <c r="EQ36" s="972" t="str">
        <f>IFERROR(IF(OR(DP36="日",DP36="祝",DP36=0,DU36=0),"　",MAX(IF(AND(DU36&lt;=EQ14,DW36&gt;ER14),ER14-EQ14,IF(DW36&lt;=ER14,0,IF(AND(DU36&gt;EQ14,DW36&gt;ER14),ER14-DU36,0))),0)),0)</f>
        <v>　</v>
      </c>
      <c r="ER36" s="973"/>
      <c r="ES36" s="973"/>
      <c r="ET36" s="972" t="str">
        <f t="shared" si="2"/>
        <v>　</v>
      </c>
      <c r="EU36" s="973"/>
      <c r="EV36" s="973"/>
      <c r="EW36" s="954" t="str">
        <f>IF(EZ36="×",TIME(0,0,0),IF(FJ4="非常勤",DY36,EK36))</f>
        <v>　</v>
      </c>
      <c r="EX36" s="885"/>
      <c r="EY36" s="885"/>
      <c r="EZ36" s="352"/>
      <c r="FA36" s="954" t="str">
        <f>IF(FD36="×",TIME(0,0,0),IF(FJ4="非常勤",EB36,EN36))</f>
        <v>　</v>
      </c>
      <c r="FB36" s="885"/>
      <c r="FC36" s="885"/>
      <c r="FD36" s="352"/>
      <c r="FE36" s="954" t="str">
        <f>IF(FH36="×",TIME(0,0,0),IF(FJ4="非常勤",EE36,EQ36))</f>
        <v>　</v>
      </c>
      <c r="FF36" s="885"/>
      <c r="FG36" s="885"/>
      <c r="FH36" s="352"/>
      <c r="FI36" s="954" t="str">
        <f>IF(FL36="×",TIME(0,0,0),IF(FJ4="非常勤",EH36,ET36))</f>
        <v>　</v>
      </c>
      <c r="FJ36" s="885"/>
      <c r="FK36" s="955"/>
      <c r="FL36" s="352"/>
      <c r="FM36" s="956"/>
      <c r="FN36" s="956"/>
      <c r="FO36" s="862"/>
      <c r="FP36" s="864"/>
      <c r="FQ36" s="863"/>
      <c r="FR36" s="865"/>
      <c r="FS36" s="866"/>
      <c r="FT36" s="866"/>
      <c r="FU36" s="867"/>
      <c r="FV36" s="377">
        <f>'別表_個別勤務状況（1～20）'!$A$36</f>
        <v>22</v>
      </c>
      <c r="FW36" s="378" t="str">
        <f>'別表_個別勤務状況（1～20）'!$B$36</f>
        <v>水</v>
      </c>
      <c r="FX36" s="797"/>
      <c r="FY36" s="797"/>
      <c r="FZ36" s="797"/>
      <c r="GA36" s="797"/>
      <c r="GB36" s="797"/>
      <c r="GC36" s="797"/>
      <c r="GD36" s="797"/>
      <c r="GE36" s="797"/>
      <c r="GF36" s="856" t="str">
        <f>IFERROR(IF(OR(FW36="日",FW36="祝",FW36=0,FX36=""),"　",MAX(IF(AND(FX36&lt;=GF14,FZ36&gt;GG14),GG14-GF14,IF(AND(FX36&gt;GF14,FZ36&lt;=GG14),FZ36-FX36,IF(AND(FX36&lt;=GF14,FZ36&lt;=GG14),FZ36-GF14,IF(AND(FX36&gt;GF14,FZ36&gt;GG14),GG14-FX36,0)))),0)),0)</f>
        <v>　</v>
      </c>
      <c r="GG36" s="857"/>
      <c r="GH36" s="858"/>
      <c r="GI36" s="856" t="str">
        <f>IFERROR(IF(OR(FW36="日",FW36="祝",FW36=0,GB36=""),"　",MAX(IF(AND(GB36&gt;GL14,GD36&gt;GJ14),0,IF(AND(GB36&lt;=GL14,GB36&gt;GI14,GD36&gt;GJ14),GL14-GB36,IF(AND(GB36&lt;=GL14,GB36&lt;=GI14,GD36&gt;GJ14),GL14-GI14,IF(AND(GB36&gt;GI14,GD36&lt;=GJ14),GD36-GB36,IF(AND(GB36&lt;=GI14,GD36&lt;=GJ14),GD36-GI14,0))))),0)),0)</f>
        <v>　</v>
      </c>
      <c r="GJ36" s="857"/>
      <c r="GK36" s="858"/>
      <c r="GL36" s="856" t="str">
        <f>IFERROR(IF(OR(FW36="日",FW36="祝",FW36=0,GB36=0),"　",MAX(IF(AND(GB36&lt;=GL14,GD36&gt;GM14),GM14-GL14,IF(GD36&lt;=GM14,0,IF(AND(GB36&gt;GL14,GD36&gt;GM14),GM14-GB36,0))),0)),0)</f>
        <v>　</v>
      </c>
      <c r="GM36" s="857"/>
      <c r="GN36" s="858"/>
      <c r="GO36" s="856" t="str">
        <f>IFERROR(IF(OR(FW36="日",FW36="祝",FW36=0,GB36=0),"　",MAX(IF(GB36&gt;GO14,GD36-GB36,IF(GB36&lt;=GO14,GD36-GO14,0)),0)),0)</f>
        <v>　</v>
      </c>
      <c r="GP36" s="857"/>
      <c r="GQ36" s="858"/>
      <c r="GR36" s="972" t="str">
        <f>IFERROR(IF(OR(FW36="日",FW36="祝",FW36=0,FX36=""),"　",MAX(IF(AND(FX36&lt;=GR14,FZ36&gt;GS14),GS14-GR14,IF(AND(FX36&gt;GR14,FZ36&lt;=GS14),FZ36-FX36,IF(AND(FX36&lt;=GR14,FZ36&lt;=GS14),FZ36-GR14,IF(AND(FX36&gt;GR14,FZ36&gt;GS14),GS14-FX36,0)))),0)),0)</f>
        <v>　</v>
      </c>
      <c r="GS36" s="973"/>
      <c r="GT36" s="973"/>
      <c r="GU36" s="972" t="str">
        <f>IFERROR(IF(OR(FW36="日",FW36="祝",FW36=0,GB36=0),"　",MAX(IF(AND(GB36&gt;GX14,GD36&gt;GV14),0,IF(AND(GB36&lt;=GX14,GB36&gt;GU14,GD36&gt;GV14),GX14-GB36,IF(AND(GB36&lt;=GX14,GB36&lt;=GU14,GD36&gt;GV14),GX14-GU14,IF(AND(GB36&gt;GU14,GD36&lt;=GV14),GD36-GB36,IF(AND(GB36&lt;=GU14,GD36&lt;=GV14),GD36-GU14,0))))),0)),0)</f>
        <v>　</v>
      </c>
      <c r="GV36" s="972"/>
      <c r="GW36" s="972"/>
      <c r="GX36" s="972" t="str">
        <f>IFERROR(IF(OR(FW36="日",FW36="祝",FW36=0,GB36=0),"　",MAX(IF(AND(GB36&lt;=GX14,GD36&gt;GY14),GY14-GX14,IF(GD36&lt;=GY14,0,IF(AND(GB36&gt;GX14,GD36&gt;GY14),GY14-GB36,0))),0)),0)</f>
        <v>　</v>
      </c>
      <c r="GY36" s="973"/>
      <c r="GZ36" s="973"/>
      <c r="HA36" s="972" t="str">
        <f t="shared" si="3"/>
        <v>　</v>
      </c>
      <c r="HB36" s="973"/>
      <c r="HC36" s="973"/>
      <c r="HD36" s="954" t="str">
        <f>IF(HG36="×",TIME(0,0,0),IF(HQ4="非常勤",GF36,GR36))</f>
        <v>　</v>
      </c>
      <c r="HE36" s="885"/>
      <c r="HF36" s="885"/>
      <c r="HG36" s="352"/>
      <c r="HH36" s="954" t="str">
        <f>IF(HK36="×",TIME(0,0,0),IF(HQ4="非常勤",GI36,GU36))</f>
        <v>　</v>
      </c>
      <c r="HI36" s="885"/>
      <c r="HJ36" s="885"/>
      <c r="HK36" s="352"/>
      <c r="HL36" s="954" t="str">
        <f>IF(HO36="×",TIME(0,0,0),IF(HQ4="非常勤",GL36,GX36))</f>
        <v>　</v>
      </c>
      <c r="HM36" s="885"/>
      <c r="HN36" s="885"/>
      <c r="HO36" s="352"/>
      <c r="HP36" s="954" t="str">
        <f>IF(HS36="×",TIME(0,0,0),IF(HQ4="非常勤",GO36,HA36))</f>
        <v>　</v>
      </c>
      <c r="HQ36" s="885"/>
      <c r="HR36" s="955"/>
      <c r="HS36" s="352"/>
      <c r="HT36" s="956"/>
      <c r="HU36" s="956"/>
      <c r="HV36" s="862"/>
      <c r="HW36" s="864"/>
      <c r="HX36" s="863"/>
      <c r="HY36" s="865"/>
      <c r="HZ36" s="866"/>
      <c r="IA36" s="866"/>
      <c r="IB36" s="867"/>
      <c r="IC36" s="377">
        <f>'別表_個別勤務状況（1～20）'!$A$36</f>
        <v>22</v>
      </c>
      <c r="ID36" s="378" t="str">
        <f>'別表_個別勤務状況（1～20）'!$B$36</f>
        <v>水</v>
      </c>
      <c r="IE36" s="797"/>
      <c r="IF36" s="797"/>
      <c r="IG36" s="797"/>
      <c r="IH36" s="797"/>
      <c r="II36" s="797"/>
      <c r="IJ36" s="797"/>
      <c r="IK36" s="797"/>
      <c r="IL36" s="797"/>
      <c r="IM36" s="856" t="str">
        <f>IFERROR(IF(OR(ID36="日",ID36="祝",ID36=0,IE36=""),"　",MAX(IF(AND(IE36&lt;=IM14,IG36&gt;IN14),IN14-IM14,IF(AND(IE36&gt;IM14,IG36&lt;=IN14),IG36-IE36,IF(AND(IE36&lt;=IM14,IG36&lt;=IN14),IG36-IM14,IF(AND(IE36&gt;IM14,IG36&gt;IN14),IN14-IE36,0)))),0)),0)</f>
        <v>　</v>
      </c>
      <c r="IN36" s="857"/>
      <c r="IO36" s="858"/>
      <c r="IP36" s="856" t="str">
        <f>IFERROR(IF(OR(ID36="日",ID36="祝",ID36=0,II36=""),"　",MAX(IF(AND(II36&gt;IS14,IK36&gt;IQ14),0,IF(AND(II36&lt;=IS14,II36&gt;IP14,IK36&gt;IQ14),IS14-II36,IF(AND(II36&lt;=IS14,II36&lt;=IP14,IK36&gt;IQ14),IS14-IP14,IF(AND(II36&gt;IP14,IK36&lt;=IQ14),IK36-II36,IF(AND(II36&lt;=IP14,IK36&lt;=IQ14),IK36-IP14,0))))),0)),0)</f>
        <v>　</v>
      </c>
      <c r="IQ36" s="857"/>
      <c r="IR36" s="858"/>
      <c r="IS36" s="856" t="str">
        <f>IFERROR(IF(OR(ID36="日",ID36="祝",ID36=0,II36=0),"　",MAX(IF(AND(II36&lt;=IS14,IK36&gt;IT14),IT14-IS14,IF(IK36&lt;=IT14,0,IF(AND(II36&gt;IS14,IK36&gt;IT14),IT14-II36,0))),0)),0)</f>
        <v>　</v>
      </c>
      <c r="IT36" s="857"/>
      <c r="IU36" s="858"/>
      <c r="IV36" s="856" t="str">
        <f>IFERROR(IF(OR(ID36="日",ID36="祝",ID36=0,II36=0),"　",MAX(IF(II36&gt;IV14,IK36-II36,IF(II36&lt;=IV14,IK36-IV14,0)),0)),0)</f>
        <v>　</v>
      </c>
      <c r="IW36" s="857"/>
      <c r="IX36" s="858"/>
      <c r="IY36" s="972" t="str">
        <f>IFERROR(IF(OR(ID36="日",ID36="祝",ID36=0,IE36=""),"　",MAX(IF(AND(IE36&lt;=IY14,IG36&gt;IZ14),IZ14-IY14,IF(AND(IE36&gt;IY14,IG36&lt;=IZ14),IG36-IE36,IF(AND(IE36&lt;=IY14,IG36&lt;=IZ14),IG36-IY14,IF(AND(IE36&gt;IY14,IG36&gt;IZ14),IZ14-IE36,0)))),0)),0)</f>
        <v>　</v>
      </c>
      <c r="IZ36" s="973"/>
      <c r="JA36" s="973"/>
      <c r="JB36" s="972" t="str">
        <f>IFERROR(IF(OR(ID36="日",ID36="祝",ID36=0,II36=0),"　",MAX(IF(AND(II36&gt;JE14,IK36&gt;JC14),0,IF(AND(II36&lt;=JE14,II36&gt;JB14,IK36&gt;JC14),JE14-II36,IF(AND(II36&lt;=JE14,II36&lt;=JB14,IK36&gt;JC14),JE14-JB14,IF(AND(II36&gt;JB14,IK36&lt;=JC14),IK36-II36,IF(AND(II36&lt;=JB14,IK36&lt;=JC14),IK36-JB14,0))))),0)),0)</f>
        <v>　</v>
      </c>
      <c r="JC36" s="972"/>
      <c r="JD36" s="972"/>
      <c r="JE36" s="972" t="str">
        <f>IFERROR(IF(OR(ID36="日",ID36="祝",ID36=0,II36=0),"　",MAX(IF(AND(II36&lt;=JE14,IK36&gt;JF14),JF14-JE14,IF(IK36&lt;=JF14,0,IF(AND(II36&gt;JE14,IK36&gt;JF14),JF14-II36,0))),0)),0)</f>
        <v>　</v>
      </c>
      <c r="JF36" s="973"/>
      <c r="JG36" s="973"/>
      <c r="JH36" s="972" t="str">
        <f t="shared" si="4"/>
        <v>　</v>
      </c>
      <c r="JI36" s="973"/>
      <c r="JJ36" s="973"/>
      <c r="JK36" s="954" t="str">
        <f>IF(JN36="×",TIME(0,0,0),IF(JX4="非常勤",IM36,IY36))</f>
        <v>　</v>
      </c>
      <c r="JL36" s="885"/>
      <c r="JM36" s="885"/>
      <c r="JN36" s="352"/>
      <c r="JO36" s="954" t="str">
        <f>IF(JR36="×",TIME(0,0,0),IF(JX4="非常勤",IP36,JB36))</f>
        <v>　</v>
      </c>
      <c r="JP36" s="885"/>
      <c r="JQ36" s="885"/>
      <c r="JR36" s="352"/>
      <c r="JS36" s="954" t="str">
        <f>IF(JV36="×",TIME(0,0,0),IF(JX4="非常勤",IS36,JE36))</f>
        <v>　</v>
      </c>
      <c r="JT36" s="885"/>
      <c r="JU36" s="885"/>
      <c r="JV36" s="352"/>
      <c r="JW36" s="954" t="str">
        <f>IF(JZ36="×",TIME(0,0,0),IF(JX4="非常勤",IV36,JH36))</f>
        <v>　</v>
      </c>
      <c r="JX36" s="885"/>
      <c r="JY36" s="955"/>
      <c r="JZ36" s="352"/>
      <c r="KA36" s="956"/>
      <c r="KB36" s="956"/>
      <c r="KC36" s="862"/>
      <c r="KD36" s="864"/>
      <c r="KE36" s="863"/>
      <c r="KF36" s="865"/>
      <c r="KG36" s="866"/>
      <c r="KH36" s="866"/>
      <c r="KI36" s="867"/>
      <c r="KJ36" s="377">
        <f>'[3]別表_個別勤務状況（1～20）'!$A$36</f>
        <v>22</v>
      </c>
      <c r="KK36" s="378" t="str">
        <f>'[3]別表_個別勤務状況（1～20）'!$B$36</f>
        <v>月</v>
      </c>
      <c r="KL36" s="854"/>
      <c r="KM36" s="855"/>
      <c r="KN36" s="854"/>
      <c r="KO36" s="855"/>
      <c r="KP36" s="854"/>
      <c r="KQ36" s="855"/>
      <c r="KR36" s="854"/>
      <c r="KS36" s="855"/>
      <c r="KT36" s="856" t="str">
        <f>IFERROR(IF(OR(KK36="日",KK36="祝",KK36=0,KL36=""),"　",MAX(IF(AND(KL36&lt;=KT14,KN36&gt;KU14),KU14-KT14,IF(AND(KL36&gt;KT14,KN36&lt;=KU14),KN36-KL36,IF(AND(KL36&lt;=KT14,KN36&lt;=KU14),KN36-KT14,IF(AND(KL36&gt;KT14,KN36&gt;KU14),KU14-KL36,0)))),0)),0)</f>
        <v>　</v>
      </c>
      <c r="KU36" s="857"/>
      <c r="KV36" s="858"/>
      <c r="KW36" s="856" t="str">
        <f>IFERROR(IF(OR(KK36="日",KK36="祝",KK36=0,KP36=""),"　",MAX(IF(AND(KP36&gt;KZ14,KR36&gt;KX14),0,IF(AND(KP36&lt;=KZ14,KP36&gt;KW14,KR36&gt;KX14),KZ14-KP36,IF(AND(KP36&lt;=KZ14,KP36&lt;=KW14,KR36&gt;KX14),KZ14-KW14,IF(AND(KP36&gt;KW14,KR36&lt;=KX14),KR36-KP36,IF(AND(KP36&lt;=KW14,KR36&lt;=KX14),KR36-KW14,0))))),0)),0)</f>
        <v>　</v>
      </c>
      <c r="KX36" s="857"/>
      <c r="KY36" s="858"/>
      <c r="KZ36" s="856" t="str">
        <f>IFERROR(IF(OR(KK36="日",KK36="祝",KK36=0,KP36=0),"　",MAX(IF(AND(KP36&lt;=KZ14,KR36&gt;LA14),LA14-KZ14,IF(KR36&lt;=LA14,0,IF(AND(KP36&gt;KZ14,KR36&gt;LA14),LA14-KP36,0))),0)),0)</f>
        <v>　</v>
      </c>
      <c r="LA36" s="857"/>
      <c r="LB36" s="858"/>
      <c r="LC36" s="856" t="str">
        <f>IFERROR(IF(OR(KK36="日",KK36="祝",KK36=0,KP36=0),"　",MAX(IF(KP36&gt;LC14,KR36-KP36,IF(KP36&lt;=LC14,KR36-LC14,0)),0)),0)</f>
        <v>　</v>
      </c>
      <c r="LD36" s="857"/>
      <c r="LE36" s="858"/>
      <c r="LF36" s="962" t="str">
        <f>IFERROR(IF(OR(KK36="日",KK36="祝",KK36=0,KL36=""),"　",MAX(IF(AND(KL36&lt;=LF14,KN36&gt;LG14),LG14-LF14,IF(AND(KL36&gt;LF14,KN36&lt;=LG14),KN36-KL36,IF(AND(KL36&lt;=LF14,KN36&lt;=LG14),KN36-LF14,IF(AND(KL36&gt;LF14,KN36&gt;LG14),LG14-KL36,0)))),0)),0)</f>
        <v>　</v>
      </c>
      <c r="LG36" s="963"/>
      <c r="LH36" s="964"/>
      <c r="LI36" s="962" t="str">
        <f>IFERROR(IF(OR(KK36="日",KK36="祝",KK36=0,KP36=0),"　",MAX(IF(AND(KP36&gt;LL14,KR36&gt;LJ14),0,IF(AND(KP36&lt;=LL14,KP36&gt;LI14,KR36&gt;LJ14),LL14-KP36,IF(AND(KP36&lt;=LL14,KP36&lt;=LI14,KR36&gt;LJ14),LL14-LI14,IF(AND(KP36&gt;LI14,KR36&lt;=LJ14),KR36-KP36,IF(AND(KP36&lt;=LI14,KR36&lt;=LJ14),KR36-LI14,0))))),0)),0)</f>
        <v>　</v>
      </c>
      <c r="LJ36" s="963"/>
      <c r="LK36" s="964"/>
      <c r="LL36" s="962" t="str">
        <f>IFERROR(IF(OR(KK36="日",KK36="祝",KK36=0,KP36=0),"　",MAX(IF(AND(KP36&lt;=LL14,KR36&gt;LM14),LM14-LL14,IF(KR36&lt;=LM14,0,IF(AND(KP36&gt;LL14,KR36&gt;LM14),LM14-KP36,0))),0)),0)</f>
        <v>　</v>
      </c>
      <c r="LM36" s="963"/>
      <c r="LN36" s="964"/>
      <c r="LO36" s="962" t="str">
        <f t="shared" si="5"/>
        <v>　</v>
      </c>
      <c r="LP36" s="963"/>
      <c r="LQ36" s="964"/>
      <c r="LR36" s="859" t="str">
        <f>IF(LU36="×",TIME(0,0,0),IF(ME4="非常勤",KT36,LF36))</f>
        <v>　</v>
      </c>
      <c r="LS36" s="860"/>
      <c r="LT36" s="861"/>
      <c r="LU36" s="352"/>
      <c r="LV36" s="859" t="str">
        <f>IF(LY36="×",TIME(0,0,0),IF(ME4="非常勤",KW36,LI36))</f>
        <v>　</v>
      </c>
      <c r="LW36" s="860"/>
      <c r="LX36" s="861"/>
      <c r="LY36" s="352"/>
      <c r="LZ36" s="859" t="str">
        <f>IF(MC36="×",TIME(0,0,0),IF(ME4="非常勤",KZ36,LL36))</f>
        <v>　</v>
      </c>
      <c r="MA36" s="860"/>
      <c r="MB36" s="861"/>
      <c r="MC36" s="352"/>
      <c r="MD36" s="859" t="str">
        <f>IF(MG36="×",TIME(0,0,0),IF(ME4="非常勤",LC36,LO36))</f>
        <v>　</v>
      </c>
      <c r="ME36" s="860"/>
      <c r="MF36" s="861"/>
      <c r="MG36" s="352"/>
      <c r="MH36" s="956"/>
      <c r="MI36" s="956"/>
      <c r="MJ36" s="862"/>
      <c r="MK36" s="864"/>
      <c r="ML36" s="863"/>
      <c r="MM36" s="865"/>
      <c r="MN36" s="866"/>
      <c r="MO36" s="866"/>
      <c r="MP36" s="867"/>
      <c r="MQ36" s="377">
        <f>'[3]別表_個別勤務状況（1～20）'!$A$36</f>
        <v>22</v>
      </c>
      <c r="MR36" s="378" t="str">
        <f>'[3]別表_個別勤務状況（1～20）'!$B$36</f>
        <v>月</v>
      </c>
      <c r="MS36" s="854"/>
      <c r="MT36" s="855"/>
      <c r="MU36" s="854"/>
      <c r="MV36" s="855"/>
      <c r="MW36" s="854"/>
      <c r="MX36" s="855"/>
      <c r="MY36" s="854"/>
      <c r="MZ36" s="855"/>
      <c r="NA36" s="856" t="str">
        <f>IFERROR(IF(OR(MR36="日",MR36="祝",MR36=0,MS36=""),"　",MAX(IF(AND(MS36&lt;=NA14,MU36&gt;NB14),NB14-NA14,IF(AND(MS36&gt;NA14,MU36&lt;=NB14),MU36-MS36,IF(AND(MS36&lt;=NA14,MU36&lt;=NB14),MU36-NA14,IF(AND(MS36&gt;NA14,MU36&gt;NB14),NB14-MS36,0)))),0)),0)</f>
        <v>　</v>
      </c>
      <c r="NB36" s="857"/>
      <c r="NC36" s="858"/>
      <c r="ND36" s="856" t="str">
        <f>IFERROR(IF(OR(MR36="日",MR36="祝",MR36=0,MW36=""),"　",MAX(IF(AND(MW36&gt;NG14,MY36&gt;NE14),0,IF(AND(MW36&lt;=NG14,MW36&gt;ND14,MY36&gt;NE14),NG14-MW36,IF(AND(MW36&lt;=NG14,MW36&lt;=ND14,MY36&gt;NE14),NG14-ND14,IF(AND(MW36&gt;ND14,MY36&lt;=NE14),MY36-MW36,IF(AND(MW36&lt;=ND14,MY36&lt;=NE14),MY36-ND14,0))))),0)),0)</f>
        <v>　</v>
      </c>
      <c r="NE36" s="857"/>
      <c r="NF36" s="858"/>
      <c r="NG36" s="856" t="str">
        <f>IFERROR(IF(OR(MR36="日",MR36="祝",MR36=0,MW36=0),"　",MAX(IF(AND(MW36&lt;=NG14,MY36&gt;NH14),NH14-NG14,IF(MY36&lt;=NH14,0,IF(AND(MW36&gt;NG14,MY36&gt;NH14),NH14-MW36,0))),0)),0)</f>
        <v>　</v>
      </c>
      <c r="NH36" s="857"/>
      <c r="NI36" s="858"/>
      <c r="NJ36" s="856" t="str">
        <f>IFERROR(IF(OR(MR36="日",MR36="祝",MR36=0,MW36=0),"　",MAX(IF(MW36&gt;NJ14,MY36-MW36,IF(MW36&lt;=NJ14,MY36-NJ14,0)),0)),0)</f>
        <v>　</v>
      </c>
      <c r="NK36" s="857"/>
      <c r="NL36" s="858"/>
      <c r="NM36" s="962" t="str">
        <f>IFERROR(IF(OR(MR36="日",MR36="祝",MR36=0,MS36=""),"　",MAX(IF(AND(MS36&lt;=NM14,MU36&gt;NN14),NN14-NM14,IF(AND(MS36&gt;NM14,MU36&lt;=NN14),MU36-MS36,IF(AND(MS36&lt;=NM14,MU36&lt;=NN14),MU36-NM14,IF(AND(MS36&gt;NM14,MU36&gt;NN14),NN14-MS36,0)))),0)),0)</f>
        <v>　</v>
      </c>
      <c r="NN36" s="963"/>
      <c r="NO36" s="964"/>
      <c r="NP36" s="962" t="str">
        <f>IFERROR(IF(OR(MR36="日",MR36="祝",MR36=0,MW36=0),"　",MAX(IF(AND(MW36&gt;NS14,MY36&gt;NQ14),0,IF(AND(MW36&lt;=NS14,MW36&gt;NP14,MY36&gt;NQ14),NS14-MW36,IF(AND(MW36&lt;=NS14,MW36&lt;=NP14,MY36&gt;NQ14),NS14-NP14,IF(AND(MW36&gt;NP14,MY36&lt;=NQ14),MY36-MW36,IF(AND(MW36&lt;=NP14,MY36&lt;=NQ14),MY36-NP14,0))))),0)),0)</f>
        <v>　</v>
      </c>
      <c r="NQ36" s="963"/>
      <c r="NR36" s="964"/>
      <c r="NS36" s="962" t="str">
        <f>IFERROR(IF(OR(MR36="日",MR36="祝",MR36=0,MW36=0),"　",MAX(IF(AND(MW36&lt;=NS14,MY36&gt;NT14),NT14-NS14,IF(MY36&lt;=NT14,0,IF(AND(MW36&gt;NS14,MY36&gt;NT14),NT14-MW36,0))),0)),0)</f>
        <v>　</v>
      </c>
      <c r="NT36" s="963"/>
      <c r="NU36" s="964"/>
      <c r="NV36" s="962" t="str">
        <f t="shared" si="6"/>
        <v>　</v>
      </c>
      <c r="NW36" s="963"/>
      <c r="NX36" s="964"/>
      <c r="NY36" s="859" t="str">
        <f>IF(OB36="×",TIME(0,0,0),IF(OL4="非常勤",NA36,NM36))</f>
        <v>　</v>
      </c>
      <c r="NZ36" s="860"/>
      <c r="OA36" s="861"/>
      <c r="OB36" s="352"/>
      <c r="OC36" s="859" t="str">
        <f>IF(OF36="×",TIME(0,0,0),IF(OL4="非常勤",ND36,NP36))</f>
        <v>　</v>
      </c>
      <c r="OD36" s="860"/>
      <c r="OE36" s="861"/>
      <c r="OF36" s="352"/>
      <c r="OG36" s="859" t="str">
        <f>IF(OJ36="×",TIME(0,0,0),IF(OL4="非常勤",NG36,NS36))</f>
        <v>　</v>
      </c>
      <c r="OH36" s="860"/>
      <c r="OI36" s="861"/>
      <c r="OJ36" s="352"/>
      <c r="OK36" s="859" t="str">
        <f>IF(ON36="×",TIME(0,0,0),IF(OL4="非常勤",NJ36,NV36))</f>
        <v>　</v>
      </c>
      <c r="OL36" s="860"/>
      <c r="OM36" s="861"/>
      <c r="ON36" s="352"/>
      <c r="OO36" s="956"/>
      <c r="OP36" s="956"/>
      <c r="OQ36" s="862"/>
      <c r="OR36" s="864"/>
      <c r="OS36" s="863"/>
      <c r="OT36" s="865"/>
      <c r="OU36" s="866"/>
      <c r="OV36" s="866"/>
      <c r="OW36" s="867"/>
      <c r="OX36" s="377">
        <f>'[3]別表_個別勤務状況（1～20）'!$A$36</f>
        <v>22</v>
      </c>
      <c r="OY36" s="378" t="str">
        <f>'[3]別表_個別勤務状況（1～20）'!$B$36</f>
        <v>月</v>
      </c>
      <c r="OZ36" s="854"/>
      <c r="PA36" s="855"/>
      <c r="PB36" s="854"/>
      <c r="PC36" s="855"/>
      <c r="PD36" s="854"/>
      <c r="PE36" s="855"/>
      <c r="PF36" s="854"/>
      <c r="PG36" s="855"/>
      <c r="PH36" s="856" t="str">
        <f>IFERROR(IF(OR(OY36="日",OY36="祝",OY36=0,OZ36=""),"　",MAX(IF(AND(OZ36&lt;=PH14,PB36&gt;PI14),PI14-PH14,IF(AND(OZ36&gt;PH14,PB36&lt;=PI14),PB36-OZ36,IF(AND(OZ36&lt;=PH14,PB36&lt;=PI14),PB36-PH14,IF(AND(OZ36&gt;PH14,PB36&gt;PI14),PI14-OZ36,0)))),0)),0)</f>
        <v>　</v>
      </c>
      <c r="PI36" s="857"/>
      <c r="PJ36" s="858"/>
      <c r="PK36" s="856" t="str">
        <f>IFERROR(IF(OR(OY36="日",OY36="祝",OY36=0,PD36=""),"　",MAX(IF(AND(PD36&gt;PN14,PF36&gt;PL14),0,IF(AND(PD36&lt;=PN14,PD36&gt;PK14,PF36&gt;PL14),PN14-PD36,IF(AND(PD36&lt;=PN14,PD36&lt;=PK14,PF36&gt;PL14),PN14-PK14,IF(AND(PD36&gt;PK14,PF36&lt;=PL14),PF36-PD36,IF(AND(PD36&lt;=PK14,PF36&lt;=PL14),PF36-PK14,0))))),0)),0)</f>
        <v>　</v>
      </c>
      <c r="PL36" s="857"/>
      <c r="PM36" s="858"/>
      <c r="PN36" s="856" t="str">
        <f>IFERROR(IF(OR(OY36="日",OY36="祝",OY36=0,PD36=0),"　",MAX(IF(AND(PD36&lt;=PN14,PF36&gt;PO14),PO14-PN14,IF(PF36&lt;=PO14,0,IF(AND(PD36&gt;PN14,PF36&gt;PO14),PO14-PD36,0))),0)),0)</f>
        <v>　</v>
      </c>
      <c r="PO36" s="857"/>
      <c r="PP36" s="858"/>
      <c r="PQ36" s="856" t="str">
        <f>IFERROR(IF(OR(OY36="日",OY36="祝",OY36=0,PD36=0),"　",MAX(IF(PD36&gt;PQ14,PF36-PD36,IF(PD36&lt;=PQ14,PF36-PQ14,0)),0)),0)</f>
        <v>　</v>
      </c>
      <c r="PR36" s="857"/>
      <c r="PS36" s="858"/>
      <c r="PT36" s="962" t="str">
        <f>IFERROR(IF(OR(OY36="日",OY36="祝",OY36=0,OZ36=""),"　",MAX(IF(AND(OZ36&lt;=PT14,PB36&gt;PU14),PU14-PT14,IF(AND(OZ36&gt;PT14,PB36&lt;=PU14),PB36-OZ36,IF(AND(OZ36&lt;=PT14,PB36&lt;=PU14),PB36-PT14,IF(AND(OZ36&gt;PT14,PB36&gt;PU14),PU14-OZ36,0)))),0)),0)</f>
        <v>　</v>
      </c>
      <c r="PU36" s="963"/>
      <c r="PV36" s="964"/>
      <c r="PW36" s="962" t="str">
        <f>IFERROR(IF(OR(OY36="日",OY36="祝",OY36=0,PD36=0),"　",MAX(IF(AND(PD36&gt;PZ14,PF36&gt;PX14),0,IF(AND(PD36&lt;=PZ14,PD36&gt;PW14,PF36&gt;PX14),PZ14-PD36,IF(AND(PD36&lt;=PZ14,PD36&lt;=PW14,PF36&gt;PX14),PZ14-PW14,IF(AND(PD36&gt;PW14,PF36&lt;=PX14),PF36-PD36,IF(AND(PD36&lt;=PW14,PF36&lt;=PX14),PF36-PW14,0))))),0)),0)</f>
        <v>　</v>
      </c>
      <c r="PX36" s="963"/>
      <c r="PY36" s="964"/>
      <c r="PZ36" s="962" t="str">
        <f>IFERROR(IF(OR(OY36="日",OY36="祝",OY36=0,PD36=0),"　",MAX(IF(AND(PD36&lt;=PZ14,PF36&gt;QA14),QA14-PZ14,IF(PF36&lt;=QA14,0,IF(AND(PD36&gt;PZ14,PF36&gt;QA14),QA14-PD36,0))),0)),0)</f>
        <v>　</v>
      </c>
      <c r="QA36" s="963"/>
      <c r="QB36" s="964"/>
      <c r="QC36" s="962" t="str">
        <f t="shared" si="7"/>
        <v>　</v>
      </c>
      <c r="QD36" s="963"/>
      <c r="QE36" s="964"/>
      <c r="QF36" s="859" t="str">
        <f>IF(QI36="×",TIME(0,0,0),IF(QS4="非常勤",PH36,PT36))</f>
        <v>　</v>
      </c>
      <c r="QG36" s="860"/>
      <c r="QH36" s="861"/>
      <c r="QI36" s="352"/>
      <c r="QJ36" s="859" t="str">
        <f>IF(QM36="×",TIME(0,0,0),IF(QS4="非常勤",PK36,PW36))</f>
        <v>　</v>
      </c>
      <c r="QK36" s="860"/>
      <c r="QL36" s="861"/>
      <c r="QM36" s="352"/>
      <c r="QN36" s="859" t="str">
        <f>IF(QQ36="×",TIME(0,0,0),IF(QS4="非常勤",PN36,PZ36))</f>
        <v>　</v>
      </c>
      <c r="QO36" s="860"/>
      <c r="QP36" s="861"/>
      <c r="QQ36" s="352"/>
      <c r="QR36" s="859" t="str">
        <f>IF(QU36="×",TIME(0,0,0),IF(QS4="非常勤",PQ36,QC36))</f>
        <v>　</v>
      </c>
      <c r="QS36" s="860"/>
      <c r="QT36" s="861"/>
      <c r="QU36" s="352"/>
      <c r="QV36" s="956"/>
      <c r="QW36" s="956"/>
      <c r="QX36" s="862"/>
      <c r="QY36" s="864"/>
      <c r="QZ36" s="863"/>
      <c r="RA36" s="865"/>
      <c r="RB36" s="866"/>
      <c r="RC36" s="866"/>
      <c r="RD36" s="867"/>
      <c r="RE36" s="377">
        <f>'[3]別表_個別勤務状況（1～20）'!$A$36</f>
        <v>22</v>
      </c>
      <c r="RF36" s="378" t="str">
        <f>'[3]別表_個別勤務状況（1～20）'!$B$36</f>
        <v>月</v>
      </c>
      <c r="RG36" s="854"/>
      <c r="RH36" s="855"/>
      <c r="RI36" s="854"/>
      <c r="RJ36" s="855"/>
      <c r="RK36" s="854"/>
      <c r="RL36" s="855"/>
      <c r="RM36" s="854"/>
      <c r="RN36" s="855"/>
      <c r="RO36" s="856" t="str">
        <f>IFERROR(IF(OR(RF36="日",RF36="祝",RF36=0,RG36=""),"　",MAX(IF(AND(RG36&lt;=RO14,RI36&gt;RP14),RP14-RO14,IF(AND(RG36&gt;RO14,RI36&lt;=RP14),RI36-RG36,IF(AND(RG36&lt;=RO14,RI36&lt;=RP14),RI36-RO14,IF(AND(RG36&gt;RO14,RI36&gt;RP14),RP14-RG36,0)))),0)),0)</f>
        <v>　</v>
      </c>
      <c r="RP36" s="857"/>
      <c r="RQ36" s="858"/>
      <c r="RR36" s="856" t="str">
        <f>IFERROR(IF(OR(RF36="日",RF36="祝",RF36=0,RK36=""),"　",MAX(IF(AND(RK36&gt;RU14,RM36&gt;RS14),0,IF(AND(RK36&lt;=RU14,RK36&gt;RR14,RM36&gt;RS14),RU14-RK36,IF(AND(RK36&lt;=RU14,RK36&lt;=RR14,RM36&gt;RS14),RU14-RR14,IF(AND(RK36&gt;RR14,RM36&lt;=RS14),RM36-RK36,IF(AND(RK36&lt;=RR14,RM36&lt;=RS14),RM36-RR14,0))))),0)),0)</f>
        <v>　</v>
      </c>
      <c r="RS36" s="857"/>
      <c r="RT36" s="858"/>
      <c r="RU36" s="856" t="str">
        <f>IFERROR(IF(OR(RF36="日",RF36="祝",RF36=0,RK36=0),"　",MAX(IF(AND(RK36&lt;=RU14,RM36&gt;RV14),RV14-RU14,IF(RM36&lt;=RV14,0,IF(AND(RK36&gt;RU14,RM36&gt;RV14),RV14-RK36,0))),0)),0)</f>
        <v>　</v>
      </c>
      <c r="RV36" s="857"/>
      <c r="RW36" s="858"/>
      <c r="RX36" s="856" t="str">
        <f>IFERROR(IF(OR(RF36="日",RF36="祝",RF36=0,RK36=0),"　",MAX(IF(RK36&gt;RX14,RM36-RK36,IF(RK36&lt;=RX14,RM36-RX14,0)),0)),0)</f>
        <v>　</v>
      </c>
      <c r="RY36" s="857"/>
      <c r="RZ36" s="858"/>
      <c r="SA36" s="962" t="str">
        <f>IFERROR(IF(OR(RF36="日",RF36="祝",RF36=0,RG36=""),"　",MAX(IF(AND(RG36&lt;=SA14,RI36&gt;SB14),SB14-SA14,IF(AND(RG36&gt;SA14,RI36&lt;=SB14),RI36-RG36,IF(AND(RG36&lt;=SA14,RI36&lt;=SB14),RI36-SA14,IF(AND(RG36&gt;SA14,RI36&gt;SB14),SB14-RG36,0)))),0)),0)</f>
        <v>　</v>
      </c>
      <c r="SB36" s="963"/>
      <c r="SC36" s="964"/>
      <c r="SD36" s="962" t="str">
        <f>IFERROR(IF(OR(RF36="日",RF36="祝",RF36=0,RK36=0),"　",MAX(IF(AND(RK36&gt;SG14,RM36&gt;SE14),0,IF(AND(RK36&lt;=SG14,RK36&gt;SD14,RM36&gt;SE14),SG14-RK36,IF(AND(RK36&lt;=SG14,RK36&lt;=SD14,RM36&gt;SE14),SG14-SD14,IF(AND(RK36&gt;SD14,RM36&lt;=SE14),RM36-RK36,IF(AND(RK36&lt;=SD14,RM36&lt;=SE14),RM36-SD14,0))))),0)),0)</f>
        <v>　</v>
      </c>
      <c r="SE36" s="963"/>
      <c r="SF36" s="964"/>
      <c r="SG36" s="962" t="str">
        <f>IFERROR(IF(OR(RF36="日",RF36="祝",RF36=0,RK36=0),"　",MAX(IF(AND(RK36&lt;=SG14,RM36&gt;SH14),SH14-SG14,IF(RM36&lt;=SH14,0,IF(AND(RK36&gt;SG14,RM36&gt;SH14),SH14-RK36,0))),0)),0)</f>
        <v>　</v>
      </c>
      <c r="SH36" s="963"/>
      <c r="SI36" s="964"/>
      <c r="SJ36" s="962" t="str">
        <f t="shared" si="8"/>
        <v>　</v>
      </c>
      <c r="SK36" s="963"/>
      <c r="SL36" s="964"/>
      <c r="SM36" s="859" t="str">
        <f>IF(SP36="×",TIME(0,0,0),IF(SZ4="非常勤",RO36,SA36))</f>
        <v>　</v>
      </c>
      <c r="SN36" s="860"/>
      <c r="SO36" s="861"/>
      <c r="SP36" s="352"/>
      <c r="SQ36" s="859" t="str">
        <f>IF(ST36="×",TIME(0,0,0),IF(SZ4="非常勤",RR36,SD36))</f>
        <v>　</v>
      </c>
      <c r="SR36" s="860"/>
      <c r="SS36" s="861"/>
      <c r="ST36" s="352"/>
      <c r="SU36" s="859" t="str">
        <f>IF(SX36="×",TIME(0,0,0),IF(SZ4="非常勤",RU36,SG36))</f>
        <v>　</v>
      </c>
      <c r="SV36" s="860"/>
      <c r="SW36" s="861"/>
      <c r="SX36" s="352"/>
      <c r="SY36" s="859" t="str">
        <f>IF(TB36="×",TIME(0,0,0),IF(SZ4="非常勤",RX36,SJ36))</f>
        <v>　</v>
      </c>
      <c r="SZ36" s="860"/>
      <c r="TA36" s="861"/>
      <c r="TB36" s="352"/>
      <c r="TC36" s="956"/>
      <c r="TD36" s="956"/>
      <c r="TE36" s="862"/>
      <c r="TF36" s="864"/>
      <c r="TG36" s="863"/>
      <c r="TH36" s="865"/>
      <c r="TI36" s="866"/>
      <c r="TJ36" s="866"/>
      <c r="TK36" s="867"/>
      <c r="TL36" s="377">
        <f>'[3]別表_個別勤務状況（1～20）'!$A$36</f>
        <v>22</v>
      </c>
      <c r="TM36" s="378" t="str">
        <f>'[3]別表_個別勤務状況（1～20）'!$B$36</f>
        <v>月</v>
      </c>
      <c r="TN36" s="854"/>
      <c r="TO36" s="855"/>
      <c r="TP36" s="854"/>
      <c r="TQ36" s="855"/>
      <c r="TR36" s="854"/>
      <c r="TS36" s="855"/>
      <c r="TT36" s="854"/>
      <c r="TU36" s="855"/>
      <c r="TV36" s="856" t="str">
        <f>IFERROR(IF(OR(TM36="日",TM36="祝",TM36=0,TN36=""),"　",MAX(IF(AND(TN36&lt;=TV14,TP36&gt;TW14),TW14-TV14,IF(AND(TN36&gt;TV14,TP36&lt;=TW14),TP36-TN36,IF(AND(TN36&lt;=TV14,TP36&lt;=TW14),TP36-TV14,IF(AND(TN36&gt;TV14,TP36&gt;TW14),TW14-TN36,0)))),0)),0)</f>
        <v>　</v>
      </c>
      <c r="TW36" s="857"/>
      <c r="TX36" s="858"/>
      <c r="TY36" s="856" t="str">
        <f>IFERROR(IF(OR(TM36="日",TM36="祝",TM36=0,TR36=""),"　",MAX(IF(AND(TR36&gt;UB14,TT36&gt;TZ14),0,IF(AND(TR36&lt;=UB14,TR36&gt;TY14,TT36&gt;TZ14),UB14-TR36,IF(AND(TR36&lt;=UB14,TR36&lt;=TY14,TT36&gt;TZ14),UB14-TY14,IF(AND(TR36&gt;TY14,TT36&lt;=TZ14),TT36-TR36,IF(AND(TR36&lt;=TY14,TT36&lt;=TZ14),TT36-TY14,0))))),0)),0)</f>
        <v>　</v>
      </c>
      <c r="TZ36" s="857"/>
      <c r="UA36" s="858"/>
      <c r="UB36" s="856" t="str">
        <f>IFERROR(IF(OR(TM36="日",TM36="祝",TM36=0,TR36=0),"　",MAX(IF(AND(TR36&lt;=UB14,TT36&gt;UC14),UC14-UB14,IF(TT36&lt;=UC14,0,IF(AND(TR36&gt;UB14,TT36&gt;UC14),UC14-TR36,0))),0)),0)</f>
        <v>　</v>
      </c>
      <c r="UC36" s="857"/>
      <c r="UD36" s="858"/>
      <c r="UE36" s="856" t="str">
        <f>IFERROR(IF(OR(TM36="日",TM36="祝",TM36=0,TR36=0),"　",MAX(IF(TR36&gt;UE14,TT36-TR36,IF(TR36&lt;=UE14,TT36-UE14,0)),0)),0)</f>
        <v>　</v>
      </c>
      <c r="UF36" s="857"/>
      <c r="UG36" s="858"/>
      <c r="UH36" s="962" t="str">
        <f>IFERROR(IF(OR(TM36="日",TM36="祝",TM36=0,TN36=""),"　",MAX(IF(AND(TN36&lt;=UH14,TP36&gt;UI14),UI14-UH14,IF(AND(TN36&gt;UH14,TP36&lt;=UI14),TP36-TN36,IF(AND(TN36&lt;=UH14,TP36&lt;=UI14),TP36-UH14,IF(AND(TN36&gt;UH14,TP36&gt;UI14),UI14-TN36,0)))),0)),0)</f>
        <v>　</v>
      </c>
      <c r="UI36" s="963"/>
      <c r="UJ36" s="964"/>
      <c r="UK36" s="962" t="str">
        <f>IFERROR(IF(OR(TM36="日",TM36="祝",TM36=0,TR36=0),"　",MAX(IF(AND(TR36&gt;UN14,TT36&gt;UL14),0,IF(AND(TR36&lt;=UN14,TR36&gt;UK14,TT36&gt;UL14),UN14-TR36,IF(AND(TR36&lt;=UN14,TR36&lt;=UK14,TT36&gt;UL14),UN14-UK14,IF(AND(TR36&gt;UK14,TT36&lt;=UL14),TT36-TR36,IF(AND(TR36&lt;=UK14,TT36&lt;=UL14),TT36-UK14,0))))),0)),0)</f>
        <v>　</v>
      </c>
      <c r="UL36" s="963"/>
      <c r="UM36" s="964"/>
      <c r="UN36" s="962" t="str">
        <f>IFERROR(IF(OR(TM36="日",TM36="祝",TM36=0,TR36=0),"　",MAX(IF(AND(TR36&lt;=UN14,TT36&gt;UO14),UO14-UN14,IF(TT36&lt;=UO14,0,IF(AND(TR36&gt;UN14,TT36&gt;UO14),UO14-TR36,0))),0)),0)</f>
        <v>　</v>
      </c>
      <c r="UO36" s="963"/>
      <c r="UP36" s="964"/>
      <c r="UQ36" s="962" t="str">
        <f t="shared" si="9"/>
        <v>　</v>
      </c>
      <c r="UR36" s="963"/>
      <c r="US36" s="964"/>
      <c r="UT36" s="859" t="str">
        <f>IF(UW36="×",TIME(0,0,0),IF(VG4="非常勤",TV36,UH36))</f>
        <v>　</v>
      </c>
      <c r="UU36" s="860"/>
      <c r="UV36" s="861"/>
      <c r="UW36" s="352"/>
      <c r="UX36" s="859" t="str">
        <f>IF(VA36="×",TIME(0,0,0),IF(VG4="非常勤",TY36,UK36))</f>
        <v>　</v>
      </c>
      <c r="UY36" s="860"/>
      <c r="UZ36" s="861"/>
      <c r="VA36" s="352"/>
      <c r="VB36" s="859" t="str">
        <f>IF(VE36="×",TIME(0,0,0),IF(VG4="非常勤",UB36,UN36))</f>
        <v>　</v>
      </c>
      <c r="VC36" s="860"/>
      <c r="VD36" s="861"/>
      <c r="VE36" s="352"/>
      <c r="VF36" s="859" t="str">
        <f>IF(VI36="×",TIME(0,0,0),IF(VG4="非常勤",UE36,UQ36))</f>
        <v>　</v>
      </c>
      <c r="VG36" s="860"/>
      <c r="VH36" s="861"/>
      <c r="VI36" s="352"/>
      <c r="VJ36" s="956"/>
      <c r="VK36" s="956"/>
      <c r="VL36" s="862"/>
      <c r="VM36" s="864"/>
      <c r="VN36" s="863"/>
      <c r="VO36" s="865"/>
      <c r="VP36" s="866"/>
      <c r="VQ36" s="866"/>
      <c r="VR36" s="867"/>
      <c r="VS36" s="377">
        <f>'[3]別表_個別勤務状況（1～20）'!$A$36</f>
        <v>22</v>
      </c>
      <c r="VT36" s="378" t="str">
        <f>'[3]別表_個別勤務状況（1～20）'!$B$36</f>
        <v>月</v>
      </c>
      <c r="VU36" s="854"/>
      <c r="VV36" s="855"/>
      <c r="VW36" s="854"/>
      <c r="VX36" s="855"/>
      <c r="VY36" s="854"/>
      <c r="VZ36" s="855"/>
      <c r="WA36" s="854"/>
      <c r="WB36" s="855"/>
      <c r="WC36" s="856" t="str">
        <f>IFERROR(IF(OR(VT36="日",VT36="祝",VT36=0,VU36=""),"　",MAX(IF(AND(VU36&lt;=WC14,VW36&gt;WD14),WD14-WC14,IF(AND(VU36&gt;WC14,VW36&lt;=WD14),VW36-VU36,IF(AND(VU36&lt;=WC14,VW36&lt;=WD14),VW36-WC14,IF(AND(VU36&gt;WC14,VW36&gt;WD14),WD14-VU36,0)))),0)),0)</f>
        <v>　</v>
      </c>
      <c r="WD36" s="857"/>
      <c r="WE36" s="858"/>
      <c r="WF36" s="856" t="str">
        <f>IFERROR(IF(OR(VT36="日",VT36="祝",VT36=0,VY36=""),"　",MAX(IF(AND(VY36&gt;WI14,WA36&gt;WG14),0,IF(AND(VY36&lt;=WI14,VY36&gt;WF14,WA36&gt;WG14),WI14-VY36,IF(AND(VY36&lt;=WI14,VY36&lt;=WF14,WA36&gt;WG14),WI14-WF14,IF(AND(VY36&gt;WF14,WA36&lt;=WG14),WA36-VY36,IF(AND(VY36&lt;=WF14,WA36&lt;=WG14),WA36-WF14,0))))),0)),0)</f>
        <v>　</v>
      </c>
      <c r="WG36" s="857"/>
      <c r="WH36" s="858"/>
      <c r="WI36" s="856" t="str">
        <f>IFERROR(IF(OR(VT36="日",VT36="祝",VT36=0,VY36=0),"　",MAX(IF(AND(VY36&lt;=WI14,WA36&gt;WJ14),WJ14-WI14,IF(WA36&lt;=WJ14,0,IF(AND(VY36&gt;WI14,WA36&gt;WJ14),WJ14-VY36,0))),0)),0)</f>
        <v>　</v>
      </c>
      <c r="WJ36" s="857"/>
      <c r="WK36" s="858"/>
      <c r="WL36" s="856" t="str">
        <f>IFERROR(IF(OR(VT36="日",VT36="祝",VT36=0,VY36=0),"　",MAX(IF(VY36&gt;WL14,WA36-VY36,IF(VY36&lt;=WL14,WA36-WL14,0)),0)),0)</f>
        <v>　</v>
      </c>
      <c r="WM36" s="857"/>
      <c r="WN36" s="858"/>
      <c r="WO36" s="962" t="str">
        <f>IFERROR(IF(OR(VT36="日",VT36="祝",VT36=0,VU36=""),"　",MAX(IF(AND(VU36&lt;=WO14,VW36&gt;WP14),WP14-WO14,IF(AND(VU36&gt;WO14,VW36&lt;=WP14),VW36-VU36,IF(AND(VU36&lt;=WO14,VW36&lt;=WP14),VW36-WO14,IF(AND(VU36&gt;WO14,VW36&gt;WP14),WP14-VU36,0)))),0)),0)</f>
        <v>　</v>
      </c>
      <c r="WP36" s="963"/>
      <c r="WQ36" s="964"/>
      <c r="WR36" s="962" t="str">
        <f>IFERROR(IF(OR(VT36="日",VT36="祝",VT36=0,VY36=0),"　",MAX(IF(AND(VY36&gt;WU14,WA36&gt;WS14),0,IF(AND(VY36&lt;=WU14,VY36&gt;WR14,WA36&gt;WS14),WU14-VY36,IF(AND(VY36&lt;=WU14,VY36&lt;=WR14,WA36&gt;WS14),WU14-WR14,IF(AND(VY36&gt;WR14,WA36&lt;=WS14),WA36-VY36,IF(AND(VY36&lt;=WR14,WA36&lt;=WS14),WA36-WR14,0))))),0)),0)</f>
        <v>　</v>
      </c>
      <c r="WS36" s="963"/>
      <c r="WT36" s="964"/>
      <c r="WU36" s="962" t="str">
        <f>IFERROR(IF(OR(VT36="日",VT36="祝",VT36=0,VY36=0),"　",MAX(IF(AND(VY36&lt;=WU14,WA36&gt;WV14),WV14-WU14,IF(WA36&lt;=WV14,0,IF(AND(VY36&gt;WU14,WA36&gt;WV14),WV14-VY36,0))),0)),0)</f>
        <v>　</v>
      </c>
      <c r="WV36" s="963"/>
      <c r="WW36" s="964"/>
      <c r="WX36" s="962" t="str">
        <f t="shared" si="10"/>
        <v>　</v>
      </c>
      <c r="WY36" s="963"/>
      <c r="WZ36" s="964"/>
      <c r="XA36" s="859" t="str">
        <f>IF(XD36="×",TIME(0,0,0),IF(XN4="非常勤",WC36,WO36))</f>
        <v>　</v>
      </c>
      <c r="XB36" s="860"/>
      <c r="XC36" s="861"/>
      <c r="XD36" s="352"/>
      <c r="XE36" s="859" t="str">
        <f>IF(XH36="×",TIME(0,0,0),IF(XN4="非常勤",WF36,WR36))</f>
        <v>　</v>
      </c>
      <c r="XF36" s="860"/>
      <c r="XG36" s="861"/>
      <c r="XH36" s="352"/>
      <c r="XI36" s="859" t="str">
        <f>IF(XL36="×",TIME(0,0,0),IF(XN4="非常勤",WI36,WU36))</f>
        <v>　</v>
      </c>
      <c r="XJ36" s="860"/>
      <c r="XK36" s="861"/>
      <c r="XL36" s="352"/>
      <c r="XM36" s="859" t="str">
        <f>IF(XP36="×",TIME(0,0,0),IF(XN4="非常勤",WL36,WX36))</f>
        <v>　</v>
      </c>
      <c r="XN36" s="860"/>
      <c r="XO36" s="861"/>
      <c r="XP36" s="352"/>
      <c r="XQ36" s="956"/>
      <c r="XR36" s="956"/>
      <c r="XS36" s="862"/>
      <c r="XT36" s="864"/>
      <c r="XU36" s="863"/>
      <c r="XV36" s="865"/>
      <c r="XW36" s="866"/>
      <c r="XX36" s="866"/>
      <c r="XY36" s="867"/>
      <c r="XZ36" s="377">
        <f>'[3]別表_個別勤務状況（1～20）'!$A$36</f>
        <v>22</v>
      </c>
      <c r="YA36" s="378" t="str">
        <f>'[3]別表_個別勤務状況（1～20）'!$B$36</f>
        <v>月</v>
      </c>
      <c r="YB36" s="854"/>
      <c r="YC36" s="855"/>
      <c r="YD36" s="854"/>
      <c r="YE36" s="855"/>
      <c r="YF36" s="854"/>
      <c r="YG36" s="855"/>
      <c r="YH36" s="854"/>
      <c r="YI36" s="855"/>
      <c r="YJ36" s="856" t="str">
        <f>IFERROR(IF(OR(YA36="日",YA36="祝",YA36=0,YB36=""),"　",MAX(IF(AND(YB36&lt;=YJ14,YD36&gt;YK14),YK14-YJ14,IF(AND(YB36&gt;YJ14,YD36&lt;=YK14),YD36-YB36,IF(AND(YB36&lt;=YJ14,YD36&lt;=YK14),YD36-YJ14,IF(AND(YB36&gt;YJ14,YD36&gt;YK14),YK14-YB36,0)))),0)),0)</f>
        <v>　</v>
      </c>
      <c r="YK36" s="857"/>
      <c r="YL36" s="858"/>
      <c r="YM36" s="856" t="str">
        <f>IFERROR(IF(OR(YA36="日",YA36="祝",YA36=0,YF36=""),"　",MAX(IF(AND(YF36&gt;YP14,YH36&gt;YN14),0,IF(AND(YF36&lt;=YP14,YF36&gt;YM14,YH36&gt;YN14),YP14-YF36,IF(AND(YF36&lt;=YP14,YF36&lt;=YM14,YH36&gt;YN14),YP14-YM14,IF(AND(YF36&gt;YM14,YH36&lt;=YN14),YH36-YF36,IF(AND(YF36&lt;=YM14,YH36&lt;=YN14),YH36-YM14,0))))),0)),0)</f>
        <v>　</v>
      </c>
      <c r="YN36" s="857"/>
      <c r="YO36" s="858"/>
      <c r="YP36" s="856" t="str">
        <f>IFERROR(IF(OR(YA36="日",YA36="祝",YA36=0,YF36=0),"　",MAX(IF(AND(YF36&lt;=YP14,YH36&gt;YQ14),YQ14-YP14,IF(YH36&lt;=YQ14,0,IF(AND(YF36&gt;YP14,YH36&gt;YQ14),YQ14-YF36,0))),0)),0)</f>
        <v>　</v>
      </c>
      <c r="YQ36" s="857"/>
      <c r="YR36" s="858"/>
      <c r="YS36" s="856" t="str">
        <f>IFERROR(IF(OR(YA36="日",YA36="祝",YA36=0,YF36=0),"　",MAX(IF(YF36&gt;YS14,YH36-YF36,IF(YF36&lt;=YS14,YH36-YS14,0)),0)),0)</f>
        <v>　</v>
      </c>
      <c r="YT36" s="857"/>
      <c r="YU36" s="858"/>
      <c r="YV36" s="962" t="str">
        <f>IFERROR(IF(OR(YA36="日",YA36="祝",YA36=0,YB36=""),"　",MAX(IF(AND(YB36&lt;=YV14,YD36&gt;YW14),YW14-YV14,IF(AND(YB36&gt;YV14,YD36&lt;=YW14),YD36-YB36,IF(AND(YB36&lt;=YV14,YD36&lt;=YW14),YD36-YV14,IF(AND(YB36&gt;YV14,YD36&gt;YW14),YW14-YB36,0)))),0)),0)</f>
        <v>　</v>
      </c>
      <c r="YW36" s="963"/>
      <c r="YX36" s="964"/>
      <c r="YY36" s="962" t="str">
        <f>IFERROR(IF(OR(YA36="日",YA36="祝",YA36=0,YF36=0),"　",MAX(IF(AND(YF36&gt;ZB14,YH36&gt;YZ14),0,IF(AND(YF36&lt;=ZB14,YF36&gt;YY14,YH36&gt;YZ14),ZB14-YF36,IF(AND(YF36&lt;=ZB14,YF36&lt;=YY14,YH36&gt;YZ14),ZB14-YY14,IF(AND(YF36&gt;YY14,YH36&lt;=YZ14),YH36-YF36,IF(AND(YF36&lt;=YY14,YH36&lt;=YZ14),YH36-YY14,0))))),0)),0)</f>
        <v>　</v>
      </c>
      <c r="YZ36" s="963"/>
      <c r="ZA36" s="964"/>
      <c r="ZB36" s="962" t="str">
        <f>IFERROR(IF(OR(YA36="日",YA36="祝",YA36=0,YF36=0),"　",MAX(IF(AND(YF36&lt;=ZB14,YH36&gt;ZC14),ZC14-ZB14,IF(YH36&lt;=ZC14,0,IF(AND(YF36&gt;ZB14,YH36&gt;ZC14),ZC14-YF36,0))),0)),0)</f>
        <v>　</v>
      </c>
      <c r="ZC36" s="963"/>
      <c r="ZD36" s="964"/>
      <c r="ZE36" s="962" t="str">
        <f t="shared" si="11"/>
        <v>　</v>
      </c>
      <c r="ZF36" s="963"/>
      <c r="ZG36" s="964"/>
      <c r="ZH36" s="859" t="str">
        <f>IF(ZK36="×",TIME(0,0,0),IF(ZU4="非常勤",YJ36,YV36))</f>
        <v>　</v>
      </c>
      <c r="ZI36" s="860"/>
      <c r="ZJ36" s="861"/>
      <c r="ZK36" s="352"/>
      <c r="ZL36" s="859" t="str">
        <f>IF(ZO36="×",TIME(0,0,0),IF(ZU4="非常勤",YM36,YY36))</f>
        <v>　</v>
      </c>
      <c r="ZM36" s="860"/>
      <c r="ZN36" s="861"/>
      <c r="ZO36" s="352"/>
      <c r="ZP36" s="859" t="str">
        <f>IF(ZS36="×",TIME(0,0,0),IF(ZU4="非常勤",YP36,ZB36))</f>
        <v>　</v>
      </c>
      <c r="ZQ36" s="860"/>
      <c r="ZR36" s="861"/>
      <c r="ZS36" s="352"/>
      <c r="ZT36" s="859" t="str">
        <f>IF(ZW36="×",TIME(0,0,0),IF(ZU4="非常勤",YS36,ZE36))</f>
        <v>　</v>
      </c>
      <c r="ZU36" s="860"/>
      <c r="ZV36" s="861"/>
      <c r="ZW36" s="352"/>
      <c r="ZX36" s="956"/>
      <c r="ZY36" s="956"/>
      <c r="ZZ36" s="862"/>
      <c r="AAA36" s="864"/>
      <c r="AAB36" s="863"/>
      <c r="AAC36" s="865"/>
      <c r="AAD36" s="866"/>
      <c r="AAE36" s="866"/>
      <c r="AAF36" s="867"/>
      <c r="AAG36" s="377">
        <f>'[3]別表_個別勤務状況（1～20）'!$A$36</f>
        <v>22</v>
      </c>
      <c r="AAH36" s="378" t="str">
        <f>'[3]別表_個別勤務状況（1～20）'!$B$36</f>
        <v>月</v>
      </c>
      <c r="AAI36" s="854"/>
      <c r="AAJ36" s="855"/>
      <c r="AAK36" s="854"/>
      <c r="AAL36" s="855"/>
      <c r="AAM36" s="854"/>
      <c r="AAN36" s="855"/>
      <c r="AAO36" s="854"/>
      <c r="AAP36" s="855"/>
      <c r="AAQ36" s="856" t="str">
        <f>IFERROR(IF(OR(AAH36="日",AAH36="祝",AAH36=0,AAI36=""),"　",MAX(IF(AND(AAI36&lt;=AAQ14,AAK36&gt;AAR14),AAR14-AAQ14,IF(AND(AAI36&gt;AAQ14,AAK36&lt;=AAR14),AAK36-AAI36,IF(AND(AAI36&lt;=AAQ14,AAK36&lt;=AAR14),AAK36-AAQ14,IF(AND(AAI36&gt;AAQ14,AAK36&gt;AAR14),AAR14-AAI36,0)))),0)),0)</f>
        <v>　</v>
      </c>
      <c r="AAR36" s="857"/>
      <c r="AAS36" s="858"/>
      <c r="AAT36" s="856" t="str">
        <f>IFERROR(IF(OR(AAH36="日",AAH36="祝",AAH36=0,AAM36=""),"　",MAX(IF(AND(AAM36&gt;AAW14,AAO36&gt;AAU14),0,IF(AND(AAM36&lt;=AAW14,AAM36&gt;AAT14,AAO36&gt;AAU14),AAW14-AAM36,IF(AND(AAM36&lt;=AAW14,AAM36&lt;=AAT14,AAO36&gt;AAU14),AAW14-AAT14,IF(AND(AAM36&gt;AAT14,AAO36&lt;=AAU14),AAO36-AAM36,IF(AND(AAM36&lt;=AAT14,AAO36&lt;=AAU14),AAO36-AAT14,0))))),0)),0)</f>
        <v>　</v>
      </c>
      <c r="AAU36" s="857"/>
      <c r="AAV36" s="858"/>
      <c r="AAW36" s="856" t="str">
        <f>IFERROR(IF(OR(AAH36="日",AAH36="祝",AAH36=0,AAM36=0),"　",MAX(IF(AND(AAM36&lt;=AAW14,AAO36&gt;AAX14),AAX14-AAW14,IF(AAO36&lt;=AAX14,0,IF(AND(AAM36&gt;AAW14,AAO36&gt;AAX14),AAX14-AAM36,0))),0)),0)</f>
        <v>　</v>
      </c>
      <c r="AAX36" s="857"/>
      <c r="AAY36" s="858"/>
      <c r="AAZ36" s="856" t="str">
        <f>IFERROR(IF(OR(AAH36="日",AAH36="祝",AAH36=0,AAM36=0),"　",MAX(IF(AAM36&gt;AAZ14,AAO36-AAM36,IF(AAM36&lt;=AAZ14,AAO36-AAZ14,0)),0)),0)</f>
        <v>　</v>
      </c>
      <c r="ABA36" s="857"/>
      <c r="ABB36" s="858"/>
      <c r="ABC36" s="962" t="str">
        <f>IFERROR(IF(OR(AAH36="日",AAH36="祝",AAH36=0,AAI36=""),"　",MAX(IF(AND(AAI36&lt;=ABC14,AAK36&gt;ABD14),ABD14-ABC14,IF(AND(AAI36&gt;ABC14,AAK36&lt;=ABD14),AAK36-AAI36,IF(AND(AAI36&lt;=ABC14,AAK36&lt;=ABD14),AAK36-ABC14,IF(AND(AAI36&gt;ABC14,AAK36&gt;ABD14),ABD14-AAI36,0)))),0)),0)</f>
        <v>　</v>
      </c>
      <c r="ABD36" s="963"/>
      <c r="ABE36" s="964"/>
      <c r="ABF36" s="962" t="str">
        <f>IFERROR(IF(OR(AAH36="日",AAH36="祝",AAH36=0,AAM36=0),"　",MAX(IF(AND(AAM36&gt;ABI14,AAO36&gt;ABG14),0,IF(AND(AAM36&lt;=ABI14,AAM36&gt;ABF14,AAO36&gt;ABG14),ABI14-AAM36,IF(AND(AAM36&lt;=ABI14,AAM36&lt;=ABF14,AAO36&gt;ABG14),ABI14-ABF14,IF(AND(AAM36&gt;ABF14,AAO36&lt;=ABG14),AAO36-AAM36,IF(AND(AAM36&lt;=ABF14,AAO36&lt;=ABG14),AAO36-ABF14,0))))),0)),0)</f>
        <v>　</v>
      </c>
      <c r="ABG36" s="963"/>
      <c r="ABH36" s="964"/>
      <c r="ABI36" s="962" t="str">
        <f>IFERROR(IF(OR(AAH36="日",AAH36="祝",AAH36=0,AAM36=0),"　",MAX(IF(AND(AAM36&lt;=ABI14,AAO36&gt;ABJ14),ABJ14-ABI14,IF(AAO36&lt;=ABJ14,0,IF(AND(AAM36&gt;ABI14,AAO36&gt;ABJ14),ABJ14-AAM36,0))),0)),0)</f>
        <v>　</v>
      </c>
      <c r="ABJ36" s="963"/>
      <c r="ABK36" s="964"/>
      <c r="ABL36" s="962" t="str">
        <f t="shared" si="12"/>
        <v>　</v>
      </c>
      <c r="ABM36" s="963"/>
      <c r="ABN36" s="964"/>
      <c r="ABO36" s="859" t="str">
        <f>IF(ABR36="×",TIME(0,0,0),IF(ACB4="非常勤",AAQ36,ABC36))</f>
        <v>　</v>
      </c>
      <c r="ABP36" s="860"/>
      <c r="ABQ36" s="861"/>
      <c r="ABR36" s="352"/>
      <c r="ABS36" s="859" t="str">
        <f>IF(ABV36="×",TIME(0,0,0),IF(ACB4="非常勤",AAT36,ABF36))</f>
        <v>　</v>
      </c>
      <c r="ABT36" s="860"/>
      <c r="ABU36" s="861"/>
      <c r="ABV36" s="352"/>
      <c r="ABW36" s="859" t="str">
        <f>IF(ABZ36="×",TIME(0,0,0),IF(ACB4="非常勤",AAW36,ABI36))</f>
        <v>　</v>
      </c>
      <c r="ABX36" s="860"/>
      <c r="ABY36" s="861"/>
      <c r="ABZ36" s="352"/>
      <c r="ACA36" s="859" t="str">
        <f>IF(ACD36="×",TIME(0,0,0),IF(ACB4="非常勤",AAZ36,ABL36))</f>
        <v>　</v>
      </c>
      <c r="ACB36" s="860"/>
      <c r="ACC36" s="861"/>
      <c r="ACD36" s="352"/>
      <c r="ACE36" s="956"/>
      <c r="ACF36" s="956"/>
      <c r="ACG36" s="862"/>
      <c r="ACH36" s="864"/>
      <c r="ACI36" s="863"/>
      <c r="ACJ36" s="865"/>
      <c r="ACK36" s="866"/>
      <c r="ACL36" s="866"/>
      <c r="ACM36" s="867"/>
      <c r="ACN36" s="377">
        <f>'[3]別表_個別勤務状況（1～20）'!$A$36</f>
        <v>22</v>
      </c>
      <c r="ACO36" s="378" t="str">
        <f>'[3]別表_個別勤務状況（1～20）'!$B$36</f>
        <v>月</v>
      </c>
      <c r="ACP36" s="854"/>
      <c r="ACQ36" s="855"/>
      <c r="ACR36" s="854"/>
      <c r="ACS36" s="855"/>
      <c r="ACT36" s="854"/>
      <c r="ACU36" s="855"/>
      <c r="ACV36" s="854"/>
      <c r="ACW36" s="855"/>
      <c r="ACX36" s="856" t="str">
        <f>IFERROR(IF(OR(ACO36="日",ACO36="祝",ACO36=0,ACP36=""),"　",MAX(IF(AND(ACP36&lt;=ACX14,ACR36&gt;ACY14),ACY14-ACX14,IF(AND(ACP36&gt;ACX14,ACR36&lt;=ACY14),ACR36-ACP36,IF(AND(ACP36&lt;=ACX14,ACR36&lt;=ACY14),ACR36-ACX14,IF(AND(ACP36&gt;ACX14,ACR36&gt;ACY14),ACY14-ACP36,0)))),0)),0)</f>
        <v>　</v>
      </c>
      <c r="ACY36" s="857"/>
      <c r="ACZ36" s="858"/>
      <c r="ADA36" s="856" t="str">
        <f>IFERROR(IF(OR(ACO36="日",ACO36="祝",ACO36=0,ACT36=""),"　",MAX(IF(AND(ACT36&gt;ADD14,ACV36&gt;ADB14),0,IF(AND(ACT36&lt;=ADD14,ACT36&gt;ADA14,ACV36&gt;ADB14),ADD14-ACT36,IF(AND(ACT36&lt;=ADD14,ACT36&lt;=ADA14,ACV36&gt;ADB14),ADD14-ADA14,IF(AND(ACT36&gt;ADA14,ACV36&lt;=ADB14),ACV36-ACT36,IF(AND(ACT36&lt;=ADA14,ACV36&lt;=ADB14),ACV36-ADA14,0))))),0)),0)</f>
        <v>　</v>
      </c>
      <c r="ADB36" s="857"/>
      <c r="ADC36" s="858"/>
      <c r="ADD36" s="856" t="str">
        <f>IFERROR(IF(OR(ACO36="日",ACO36="祝",ACO36=0,ACT36=0),"　",MAX(IF(AND(ACT36&lt;=ADD14,ACV36&gt;ADE14),ADE14-ADD14,IF(ACV36&lt;=ADE14,0,IF(AND(ACT36&gt;ADD14,ACV36&gt;ADE14),ADE14-ACT36,0))),0)),0)</f>
        <v>　</v>
      </c>
      <c r="ADE36" s="857"/>
      <c r="ADF36" s="858"/>
      <c r="ADG36" s="856" t="str">
        <f>IFERROR(IF(OR(ACO36="日",ACO36="祝",ACO36=0,ACT36=0),"　",MAX(IF(ACT36&gt;ADG14,ACV36-ACT36,IF(ACT36&lt;=ADG14,ACV36-ADG14,0)),0)),0)</f>
        <v>　</v>
      </c>
      <c r="ADH36" s="857"/>
      <c r="ADI36" s="858"/>
      <c r="ADJ36" s="962" t="str">
        <f>IFERROR(IF(OR(ACO36="日",ACO36="祝",ACO36=0,ACP36=""),"　",MAX(IF(AND(ACP36&lt;=ADJ14,ACR36&gt;ADK14),ADK14-ADJ14,IF(AND(ACP36&gt;ADJ14,ACR36&lt;=ADK14),ACR36-ACP36,IF(AND(ACP36&lt;=ADJ14,ACR36&lt;=ADK14),ACR36-ADJ14,IF(AND(ACP36&gt;ADJ14,ACR36&gt;ADK14),ADK14-ACP36,0)))),0)),0)</f>
        <v>　</v>
      </c>
      <c r="ADK36" s="963"/>
      <c r="ADL36" s="964"/>
      <c r="ADM36" s="962" t="str">
        <f>IFERROR(IF(OR(ACO36="日",ACO36="祝",ACO36=0,ACT36=0),"　",MAX(IF(AND(ACT36&gt;ADP14,ACV36&gt;ADN14),0,IF(AND(ACT36&lt;=ADP14,ACT36&gt;ADM14,ACV36&gt;ADN14),ADP14-ACT36,IF(AND(ACT36&lt;=ADP14,ACT36&lt;=ADM14,ACV36&gt;ADN14),ADP14-ADM14,IF(AND(ACT36&gt;ADM14,ACV36&lt;=ADN14),ACV36-ACT36,IF(AND(ACT36&lt;=ADM14,ACV36&lt;=ADN14),ACV36-ADM14,0))))),0)),0)</f>
        <v>　</v>
      </c>
      <c r="ADN36" s="963"/>
      <c r="ADO36" s="964"/>
      <c r="ADP36" s="962" t="str">
        <f>IFERROR(IF(OR(ACO36="日",ACO36="祝",ACO36=0,ACT36=0),"　",MAX(IF(AND(ACT36&lt;=ADP14,ACV36&gt;ADQ14),ADQ14-ADP14,IF(ACV36&lt;=ADQ14,0,IF(AND(ACT36&gt;ADP14,ACV36&gt;ADQ14),ADQ14-ACT36,0))),0)),0)</f>
        <v>　</v>
      </c>
      <c r="ADQ36" s="963"/>
      <c r="ADR36" s="964"/>
      <c r="ADS36" s="962" t="str">
        <f t="shared" si="13"/>
        <v>　</v>
      </c>
      <c r="ADT36" s="963"/>
      <c r="ADU36" s="964"/>
      <c r="ADV36" s="859" t="str">
        <f>IF(ADY36="×",TIME(0,0,0),IF(AEI4="非常勤",ACX36,ADJ36))</f>
        <v>　</v>
      </c>
      <c r="ADW36" s="860"/>
      <c r="ADX36" s="861"/>
      <c r="ADY36" s="352"/>
      <c r="ADZ36" s="859" t="str">
        <f>IF(AEC36="×",TIME(0,0,0),IF(AEI4="非常勤",ADA36,ADM36))</f>
        <v>　</v>
      </c>
      <c r="AEA36" s="860"/>
      <c r="AEB36" s="861"/>
      <c r="AEC36" s="352"/>
      <c r="AED36" s="859" t="str">
        <f>IF(AEG36="×",TIME(0,0,0),IF(AEI4="非常勤",ADD36,ADP36))</f>
        <v>　</v>
      </c>
      <c r="AEE36" s="860"/>
      <c r="AEF36" s="861"/>
      <c r="AEG36" s="352"/>
      <c r="AEH36" s="859" t="str">
        <f>IF(AEK36="×",TIME(0,0,0),IF(AEI4="非常勤",ADG36,ADS36))</f>
        <v>　</v>
      </c>
      <c r="AEI36" s="860"/>
      <c r="AEJ36" s="861"/>
      <c r="AEK36" s="352"/>
      <c r="AEL36" s="956"/>
      <c r="AEM36" s="956"/>
      <c r="AEN36" s="862"/>
      <c r="AEO36" s="864"/>
      <c r="AEP36" s="863"/>
      <c r="AEQ36" s="865"/>
      <c r="AER36" s="866"/>
      <c r="AES36" s="866"/>
      <c r="AET36" s="867"/>
      <c r="AEU36" s="377">
        <f>'[3]別表_個別勤務状況（1～20）'!$A$36</f>
        <v>22</v>
      </c>
      <c r="AEV36" s="378" t="str">
        <f>'[3]別表_個別勤務状況（1～20）'!$B$36</f>
        <v>月</v>
      </c>
      <c r="AEW36" s="854"/>
      <c r="AEX36" s="855"/>
      <c r="AEY36" s="854"/>
      <c r="AEZ36" s="855"/>
      <c r="AFA36" s="854"/>
      <c r="AFB36" s="855"/>
      <c r="AFC36" s="854"/>
      <c r="AFD36" s="855"/>
      <c r="AFE36" s="856" t="str">
        <f>IFERROR(IF(OR(AEV36="日",AEV36="祝",AEV36=0,AEW36=""),"　",MAX(IF(AND(AEW36&lt;=AFE14,AEY36&gt;AFF14),AFF14-AFE14,IF(AND(AEW36&gt;AFE14,AEY36&lt;=AFF14),AEY36-AEW36,IF(AND(AEW36&lt;=AFE14,AEY36&lt;=AFF14),AEY36-AFE14,IF(AND(AEW36&gt;AFE14,AEY36&gt;AFF14),AFF14-AEW36,0)))),0)),0)</f>
        <v>　</v>
      </c>
      <c r="AFF36" s="857"/>
      <c r="AFG36" s="858"/>
      <c r="AFH36" s="856" t="str">
        <f>IFERROR(IF(OR(AEV36="日",AEV36="祝",AEV36=0,AFA36=""),"　",MAX(IF(AND(AFA36&gt;AFK14,AFC36&gt;AFI14),0,IF(AND(AFA36&lt;=AFK14,AFA36&gt;AFH14,AFC36&gt;AFI14),AFK14-AFA36,IF(AND(AFA36&lt;=AFK14,AFA36&lt;=AFH14,AFC36&gt;AFI14),AFK14-AFH14,IF(AND(AFA36&gt;AFH14,AFC36&lt;=AFI14),AFC36-AFA36,IF(AND(AFA36&lt;=AFH14,AFC36&lt;=AFI14),AFC36-AFH14,0))))),0)),0)</f>
        <v>　</v>
      </c>
      <c r="AFI36" s="857"/>
      <c r="AFJ36" s="858"/>
      <c r="AFK36" s="856" t="str">
        <f>IFERROR(IF(OR(AEV36="日",AEV36="祝",AEV36=0,AFA36=0),"　",MAX(IF(AND(AFA36&lt;=AFK14,AFC36&gt;AFL14),AFL14-AFK14,IF(AFC36&lt;=AFL14,0,IF(AND(AFA36&gt;AFK14,AFC36&gt;AFL14),AFL14-AFA36,0))),0)),0)</f>
        <v>　</v>
      </c>
      <c r="AFL36" s="857"/>
      <c r="AFM36" s="858"/>
      <c r="AFN36" s="856" t="str">
        <f>IFERROR(IF(OR(AEV36="日",AEV36="祝",AEV36=0,AFA36=0),"　",MAX(IF(AFA36&gt;AFN14,AFC36-AFA36,IF(AFA36&lt;=AFN14,AFC36-AFN14,0)),0)),0)</f>
        <v>　</v>
      </c>
      <c r="AFO36" s="857"/>
      <c r="AFP36" s="858"/>
      <c r="AFQ36" s="962" t="str">
        <f>IFERROR(IF(OR(AEV36="日",AEV36="祝",AEV36=0,AEW36=""),"　",MAX(IF(AND(AEW36&lt;=AFQ14,AEY36&gt;AFR14),AFR14-AFQ14,IF(AND(AEW36&gt;AFQ14,AEY36&lt;=AFR14),AEY36-AEW36,IF(AND(AEW36&lt;=AFQ14,AEY36&lt;=AFR14),AEY36-AFQ14,IF(AND(AEW36&gt;AFQ14,AEY36&gt;AFR14),AFR14-AEW36,0)))),0)),0)</f>
        <v>　</v>
      </c>
      <c r="AFR36" s="963"/>
      <c r="AFS36" s="964"/>
      <c r="AFT36" s="962" t="str">
        <f>IFERROR(IF(OR(AEV36="日",AEV36="祝",AEV36=0,AFA36=0),"　",MAX(IF(AND(AFA36&gt;AFW14,AFC36&gt;AFU14),0,IF(AND(AFA36&lt;=AFW14,AFA36&gt;AFT14,AFC36&gt;AFU14),AFW14-AFA36,IF(AND(AFA36&lt;=AFW14,AFA36&lt;=AFT14,AFC36&gt;AFU14),AFW14-AFT14,IF(AND(AFA36&gt;AFT14,AFC36&lt;=AFU14),AFC36-AFA36,IF(AND(AFA36&lt;=AFT14,AFC36&lt;=AFU14),AFC36-AFT14,0))))),0)),0)</f>
        <v>　</v>
      </c>
      <c r="AFU36" s="963"/>
      <c r="AFV36" s="964"/>
      <c r="AFW36" s="962" t="str">
        <f>IFERROR(IF(OR(AEV36="日",AEV36="祝",AEV36=0,AFA36=0),"　",MAX(IF(AND(AFA36&lt;=AFW14,AFC36&gt;AFX14),AFX14-AFW14,IF(AFC36&lt;=AFX14,0,IF(AND(AFA36&gt;AFW14,AFC36&gt;AFX14),AFX14-AFA36,0))),0)),0)</f>
        <v>　</v>
      </c>
      <c r="AFX36" s="963"/>
      <c r="AFY36" s="964"/>
      <c r="AFZ36" s="962" t="str">
        <f t="shared" si="14"/>
        <v>　</v>
      </c>
      <c r="AGA36" s="963"/>
      <c r="AGB36" s="964"/>
      <c r="AGC36" s="859" t="str">
        <f>IF(AGF36="×",TIME(0,0,0),IF(AGP4="非常勤",AFE36,AFQ36))</f>
        <v>　</v>
      </c>
      <c r="AGD36" s="860"/>
      <c r="AGE36" s="861"/>
      <c r="AGF36" s="352"/>
      <c r="AGG36" s="859" t="str">
        <f>IF(AGJ36="×",TIME(0,0,0),IF(AGP4="非常勤",AFH36,AFT36))</f>
        <v>　</v>
      </c>
      <c r="AGH36" s="860"/>
      <c r="AGI36" s="861"/>
      <c r="AGJ36" s="352"/>
      <c r="AGK36" s="859" t="str">
        <f>IF(AGN36="×",TIME(0,0,0),IF(AGP4="非常勤",AFK36,AFW36))</f>
        <v>　</v>
      </c>
      <c r="AGL36" s="860"/>
      <c r="AGM36" s="861"/>
      <c r="AGN36" s="352"/>
      <c r="AGO36" s="859" t="str">
        <f>IF(AGR36="×",TIME(0,0,0),IF(AGP4="非常勤",AFN36,AFZ36))</f>
        <v>　</v>
      </c>
      <c r="AGP36" s="860"/>
      <c r="AGQ36" s="861"/>
      <c r="AGR36" s="352"/>
      <c r="AGS36" s="956"/>
      <c r="AGT36" s="956"/>
      <c r="AGU36" s="862"/>
      <c r="AGV36" s="864"/>
      <c r="AGW36" s="863"/>
      <c r="AGX36" s="865"/>
      <c r="AGY36" s="866"/>
      <c r="AGZ36" s="866"/>
      <c r="AHA36" s="867"/>
      <c r="AHB36" s="377">
        <f>'[3]別表_個別勤務状況（1～20）'!$A$36</f>
        <v>22</v>
      </c>
      <c r="AHC36" s="378" t="str">
        <f>'[3]別表_個別勤務状況（1～20）'!$B$36</f>
        <v>月</v>
      </c>
      <c r="AHD36" s="854"/>
      <c r="AHE36" s="855"/>
      <c r="AHF36" s="854"/>
      <c r="AHG36" s="855"/>
      <c r="AHH36" s="854"/>
      <c r="AHI36" s="855"/>
      <c r="AHJ36" s="854"/>
      <c r="AHK36" s="855"/>
      <c r="AHL36" s="856" t="str">
        <f>IFERROR(IF(OR(AHC36="日",AHC36="祝",AHC36=0,AHD36=""),"　",MAX(IF(AND(AHD36&lt;=AHL14,AHF36&gt;AHM14),AHM14-AHL14,IF(AND(AHD36&gt;AHL14,AHF36&lt;=AHM14),AHF36-AHD36,IF(AND(AHD36&lt;=AHL14,AHF36&lt;=AHM14),AHF36-AHL14,IF(AND(AHD36&gt;AHL14,AHF36&gt;AHM14),AHM14-AHD36,0)))),0)),0)</f>
        <v>　</v>
      </c>
      <c r="AHM36" s="857"/>
      <c r="AHN36" s="858"/>
      <c r="AHO36" s="856" t="str">
        <f>IFERROR(IF(OR(AHC36="日",AHC36="祝",AHC36=0,AHH36=""),"　",MAX(IF(AND(AHH36&gt;AHR14,AHJ36&gt;AHP14),0,IF(AND(AHH36&lt;=AHR14,AHH36&gt;AHO14,AHJ36&gt;AHP14),AHR14-AHH36,IF(AND(AHH36&lt;=AHR14,AHH36&lt;=AHO14,AHJ36&gt;AHP14),AHR14-AHO14,IF(AND(AHH36&gt;AHO14,AHJ36&lt;=AHP14),AHJ36-AHH36,IF(AND(AHH36&lt;=AHO14,AHJ36&lt;=AHP14),AHJ36-AHO14,0))))),0)),0)</f>
        <v>　</v>
      </c>
      <c r="AHP36" s="857"/>
      <c r="AHQ36" s="858"/>
      <c r="AHR36" s="856" t="str">
        <f>IFERROR(IF(OR(AHC36="日",AHC36="祝",AHC36=0,AHH36=0),"　",MAX(IF(AND(AHH36&lt;=AHR14,AHJ36&gt;AHS14),AHS14-AHR14,IF(AHJ36&lt;=AHS14,0,IF(AND(AHH36&gt;AHR14,AHJ36&gt;AHS14),AHS14-AHH36,0))),0)),0)</f>
        <v>　</v>
      </c>
      <c r="AHS36" s="857"/>
      <c r="AHT36" s="858"/>
      <c r="AHU36" s="856" t="str">
        <f>IFERROR(IF(OR(AHC36="日",AHC36="祝",AHC36=0,AHH36=0),"　",MAX(IF(AHH36&gt;AHU14,AHJ36-AHH36,IF(AHH36&lt;=AHU14,AHJ36-AHU14,0)),0)),0)</f>
        <v>　</v>
      </c>
      <c r="AHV36" s="857"/>
      <c r="AHW36" s="858"/>
      <c r="AHX36" s="962" t="str">
        <f>IFERROR(IF(OR(AHC36="日",AHC36="祝",AHC36=0,AHD36=""),"　",MAX(IF(AND(AHD36&lt;=AHX14,AHF36&gt;AHY14),AHY14-AHX14,IF(AND(AHD36&gt;AHX14,AHF36&lt;=AHY14),AHF36-AHD36,IF(AND(AHD36&lt;=AHX14,AHF36&lt;=AHY14),AHF36-AHX14,IF(AND(AHD36&gt;AHX14,AHF36&gt;AHY14),AHY14-AHD36,0)))),0)),0)</f>
        <v>　</v>
      </c>
      <c r="AHY36" s="963"/>
      <c r="AHZ36" s="964"/>
      <c r="AIA36" s="962" t="str">
        <f>IFERROR(IF(OR(AHC36="日",AHC36="祝",AHC36=0,AHH36=0),"　",MAX(IF(AND(AHH36&gt;AID14,AHJ36&gt;AIB14),0,IF(AND(AHH36&lt;=AID14,AHH36&gt;AIA14,AHJ36&gt;AIB14),AID14-AHH36,IF(AND(AHH36&lt;=AID14,AHH36&lt;=AIA14,AHJ36&gt;AIB14),AID14-AIA14,IF(AND(AHH36&gt;AIA14,AHJ36&lt;=AIB14),AHJ36-AHH36,IF(AND(AHH36&lt;=AIA14,AHJ36&lt;=AIB14),AHJ36-AIA14,0))))),0)),0)</f>
        <v>　</v>
      </c>
      <c r="AIB36" s="963"/>
      <c r="AIC36" s="964"/>
      <c r="AID36" s="962" t="str">
        <f>IFERROR(IF(OR(AHC36="日",AHC36="祝",AHC36=0,AHH36=0),"　",MAX(IF(AND(AHH36&lt;=AID14,AHJ36&gt;AIE14),AIE14-AID14,IF(AHJ36&lt;=AIE14,0,IF(AND(AHH36&gt;AID14,AHJ36&gt;AIE14),AIE14-AHH36,0))),0)),0)</f>
        <v>　</v>
      </c>
      <c r="AIE36" s="963"/>
      <c r="AIF36" s="964"/>
      <c r="AIG36" s="962" t="str">
        <f t="shared" si="15"/>
        <v>　</v>
      </c>
      <c r="AIH36" s="963"/>
      <c r="AII36" s="964"/>
      <c r="AIJ36" s="859" t="str">
        <f>IF(AIM36="×",TIME(0,0,0),IF(AIW4="非常勤",AHL36,AHX36))</f>
        <v>　</v>
      </c>
      <c r="AIK36" s="860"/>
      <c r="AIL36" s="861"/>
      <c r="AIM36" s="352"/>
      <c r="AIN36" s="859" t="str">
        <f>IF(AIQ36="×",TIME(0,0,0),IF(AIW4="非常勤",AHO36,AIA36))</f>
        <v>　</v>
      </c>
      <c r="AIO36" s="860"/>
      <c r="AIP36" s="861"/>
      <c r="AIQ36" s="352"/>
      <c r="AIR36" s="859" t="str">
        <f>IF(AIU36="×",TIME(0,0,0),IF(AIW4="非常勤",AHR36,AID36))</f>
        <v>　</v>
      </c>
      <c r="AIS36" s="860"/>
      <c r="AIT36" s="861"/>
      <c r="AIU36" s="352"/>
      <c r="AIV36" s="859" t="str">
        <f>IF(AIY36="×",TIME(0,0,0),IF(AIW4="非常勤",AHU36,AIG36))</f>
        <v>　</v>
      </c>
      <c r="AIW36" s="860"/>
      <c r="AIX36" s="861"/>
      <c r="AIY36" s="352"/>
      <c r="AIZ36" s="956"/>
      <c r="AJA36" s="956"/>
      <c r="AJB36" s="862"/>
      <c r="AJC36" s="864"/>
      <c r="AJD36" s="863"/>
      <c r="AJE36" s="865"/>
      <c r="AJF36" s="866"/>
      <c r="AJG36" s="866"/>
      <c r="AJH36" s="867"/>
      <c r="AJI36" s="377">
        <f>'[3]別表_個別勤務状況（1～20）'!$A$36</f>
        <v>22</v>
      </c>
      <c r="AJJ36" s="378" t="str">
        <f>'[3]別表_個別勤務状況（1～20）'!$B$36</f>
        <v>月</v>
      </c>
      <c r="AJK36" s="854"/>
      <c r="AJL36" s="855"/>
      <c r="AJM36" s="854"/>
      <c r="AJN36" s="855"/>
      <c r="AJO36" s="854"/>
      <c r="AJP36" s="855"/>
      <c r="AJQ36" s="854"/>
      <c r="AJR36" s="855"/>
      <c r="AJS36" s="856" t="str">
        <f>IFERROR(IF(OR(AJJ36="日",AJJ36="祝",AJJ36=0,AJK36=""),"　",MAX(IF(AND(AJK36&lt;=AJS14,AJM36&gt;AJT14),AJT14-AJS14,IF(AND(AJK36&gt;AJS14,AJM36&lt;=AJT14),AJM36-AJK36,IF(AND(AJK36&lt;=AJS14,AJM36&lt;=AJT14),AJM36-AJS14,IF(AND(AJK36&gt;AJS14,AJM36&gt;AJT14),AJT14-AJK36,0)))),0)),0)</f>
        <v>　</v>
      </c>
      <c r="AJT36" s="857"/>
      <c r="AJU36" s="858"/>
      <c r="AJV36" s="856" t="str">
        <f>IFERROR(IF(OR(AJJ36="日",AJJ36="祝",AJJ36=0,AJO36=""),"　",MAX(IF(AND(AJO36&gt;AJY14,AJQ36&gt;AJW14),0,IF(AND(AJO36&lt;=AJY14,AJO36&gt;AJV14,AJQ36&gt;AJW14),AJY14-AJO36,IF(AND(AJO36&lt;=AJY14,AJO36&lt;=AJV14,AJQ36&gt;AJW14),AJY14-AJV14,IF(AND(AJO36&gt;AJV14,AJQ36&lt;=AJW14),AJQ36-AJO36,IF(AND(AJO36&lt;=AJV14,AJQ36&lt;=AJW14),AJQ36-AJV14,0))))),0)),0)</f>
        <v>　</v>
      </c>
      <c r="AJW36" s="857"/>
      <c r="AJX36" s="858"/>
      <c r="AJY36" s="856" t="str">
        <f>IFERROR(IF(OR(AJJ36="日",AJJ36="祝",AJJ36=0,AJO36=0),"　",MAX(IF(AND(AJO36&lt;=AJY14,AJQ36&gt;AJZ14),AJZ14-AJY14,IF(AJQ36&lt;=AJZ14,0,IF(AND(AJO36&gt;AJY14,AJQ36&gt;AJZ14),AJZ14-AJO36,0))),0)),0)</f>
        <v>　</v>
      </c>
      <c r="AJZ36" s="857"/>
      <c r="AKA36" s="858"/>
      <c r="AKB36" s="856" t="str">
        <f>IFERROR(IF(OR(AJJ36="日",AJJ36="祝",AJJ36=0,AJO36=0),"　",MAX(IF(AJO36&gt;AKB14,AJQ36-AJO36,IF(AJO36&lt;=AKB14,AJQ36-AKB14,0)),0)),0)</f>
        <v>　</v>
      </c>
      <c r="AKC36" s="857"/>
      <c r="AKD36" s="858"/>
      <c r="AKE36" s="962" t="str">
        <f>IFERROR(IF(OR(AJJ36="日",AJJ36="祝",AJJ36=0,AJK36=""),"　",MAX(IF(AND(AJK36&lt;=AKE14,AJM36&gt;AKF14),AKF14-AKE14,IF(AND(AJK36&gt;AKE14,AJM36&lt;=AKF14),AJM36-AJK36,IF(AND(AJK36&lt;=AKE14,AJM36&lt;=AKF14),AJM36-AKE14,IF(AND(AJK36&gt;AKE14,AJM36&gt;AKF14),AKF14-AJK36,0)))),0)),0)</f>
        <v>　</v>
      </c>
      <c r="AKF36" s="963"/>
      <c r="AKG36" s="964"/>
      <c r="AKH36" s="962" t="str">
        <f>IFERROR(IF(OR(AJJ36="日",AJJ36="祝",AJJ36=0,AJO36=0),"　",MAX(IF(AND(AJO36&gt;AKK14,AJQ36&gt;AKI14),0,IF(AND(AJO36&lt;=AKK14,AJO36&gt;AKH14,AJQ36&gt;AKI14),AKK14-AJO36,IF(AND(AJO36&lt;=AKK14,AJO36&lt;=AKH14,AJQ36&gt;AKI14),AKK14-AKH14,IF(AND(AJO36&gt;AKH14,AJQ36&lt;=AKI14),AJQ36-AJO36,IF(AND(AJO36&lt;=AKH14,AJQ36&lt;=AKI14),AJQ36-AKH14,0))))),0)),0)</f>
        <v>　</v>
      </c>
      <c r="AKI36" s="963"/>
      <c r="AKJ36" s="964"/>
      <c r="AKK36" s="962" t="str">
        <f>IFERROR(IF(OR(AJJ36="日",AJJ36="祝",AJJ36=0,AJO36=0),"　",MAX(IF(AND(AJO36&lt;=AKK14,AJQ36&gt;AKL14),AKL14-AKK14,IF(AJQ36&lt;=AKL14,0,IF(AND(AJO36&gt;AKK14,AJQ36&gt;AKL14),AKL14-AJO36,0))),0)),0)</f>
        <v>　</v>
      </c>
      <c r="AKL36" s="963"/>
      <c r="AKM36" s="964"/>
      <c r="AKN36" s="962" t="str">
        <f t="shared" si="16"/>
        <v>　</v>
      </c>
      <c r="AKO36" s="963"/>
      <c r="AKP36" s="964"/>
      <c r="AKQ36" s="859" t="str">
        <f>IF(AKT36="×",TIME(0,0,0),IF(ALD4="非常勤",AJS36,AKE36))</f>
        <v>　</v>
      </c>
      <c r="AKR36" s="860"/>
      <c r="AKS36" s="861"/>
      <c r="AKT36" s="352"/>
      <c r="AKU36" s="859" t="str">
        <f>IF(AKX36="×",TIME(0,0,0),IF(ALD4="非常勤",AJV36,AKH36))</f>
        <v>　</v>
      </c>
      <c r="AKV36" s="860"/>
      <c r="AKW36" s="861"/>
      <c r="AKX36" s="352"/>
      <c r="AKY36" s="859" t="str">
        <f>IF(ALB36="×",TIME(0,0,0),IF(ALD4="非常勤",AJY36,AKK36))</f>
        <v>　</v>
      </c>
      <c r="AKZ36" s="860"/>
      <c r="ALA36" s="861"/>
      <c r="ALB36" s="352"/>
      <c r="ALC36" s="859" t="str">
        <f>IF(ALF36="×",TIME(0,0,0),IF(ALD4="非常勤",AKB36,AKN36))</f>
        <v>　</v>
      </c>
      <c r="ALD36" s="860"/>
      <c r="ALE36" s="861"/>
      <c r="ALF36" s="352"/>
      <c r="ALG36" s="956"/>
      <c r="ALH36" s="956"/>
      <c r="ALI36" s="862"/>
      <c r="ALJ36" s="864"/>
      <c r="ALK36" s="863"/>
      <c r="ALL36" s="865"/>
      <c r="ALM36" s="866"/>
      <c r="ALN36" s="866"/>
      <c r="ALO36" s="867"/>
      <c r="ALP36" s="377">
        <f>'[3]別表_個別勤務状況（1～20）'!$A$36</f>
        <v>22</v>
      </c>
      <c r="ALQ36" s="378" t="str">
        <f>'[3]別表_個別勤務状況（1～20）'!$B$36</f>
        <v>月</v>
      </c>
      <c r="ALR36" s="854"/>
      <c r="ALS36" s="855"/>
      <c r="ALT36" s="854"/>
      <c r="ALU36" s="855"/>
      <c r="ALV36" s="854"/>
      <c r="ALW36" s="855"/>
      <c r="ALX36" s="854"/>
      <c r="ALY36" s="855"/>
      <c r="ALZ36" s="856" t="str">
        <f>IFERROR(IF(OR(ALQ36="日",ALQ36="祝",ALQ36=0,ALR36=""),"　",MAX(IF(AND(ALR36&lt;=ALZ14,ALT36&gt;AMA14),AMA14-ALZ14,IF(AND(ALR36&gt;ALZ14,ALT36&lt;=AMA14),ALT36-ALR36,IF(AND(ALR36&lt;=ALZ14,ALT36&lt;=AMA14),ALT36-ALZ14,IF(AND(ALR36&gt;ALZ14,ALT36&gt;AMA14),AMA14-ALR36,0)))),0)),0)</f>
        <v>　</v>
      </c>
      <c r="AMA36" s="857"/>
      <c r="AMB36" s="858"/>
      <c r="AMC36" s="856" t="str">
        <f>IFERROR(IF(OR(ALQ36="日",ALQ36="祝",ALQ36=0,ALV36=""),"　",MAX(IF(AND(ALV36&gt;AMF14,ALX36&gt;AMD14),0,IF(AND(ALV36&lt;=AMF14,ALV36&gt;AMC14,ALX36&gt;AMD14),AMF14-ALV36,IF(AND(ALV36&lt;=AMF14,ALV36&lt;=AMC14,ALX36&gt;AMD14),AMF14-AMC14,IF(AND(ALV36&gt;AMC14,ALX36&lt;=AMD14),ALX36-ALV36,IF(AND(ALV36&lt;=AMC14,ALX36&lt;=AMD14),ALX36-AMC14,0))))),0)),0)</f>
        <v>　</v>
      </c>
      <c r="AMD36" s="857"/>
      <c r="AME36" s="858"/>
      <c r="AMF36" s="856" t="str">
        <f>IFERROR(IF(OR(ALQ36="日",ALQ36="祝",ALQ36=0,ALV36=0),"　",MAX(IF(AND(ALV36&lt;=AMF14,ALX36&gt;AMG14),AMG14-AMF14,IF(ALX36&lt;=AMG14,0,IF(AND(ALV36&gt;AMF14,ALX36&gt;AMG14),AMG14-ALV36,0))),0)),0)</f>
        <v>　</v>
      </c>
      <c r="AMG36" s="857"/>
      <c r="AMH36" s="858"/>
      <c r="AMI36" s="856" t="str">
        <f>IFERROR(IF(OR(ALQ36="日",ALQ36="祝",ALQ36=0,ALV36=0),"　",MAX(IF(ALV36&gt;AMI14,ALX36-ALV36,IF(ALV36&lt;=AMI14,ALX36-AMI14,0)),0)),0)</f>
        <v>　</v>
      </c>
      <c r="AMJ36" s="857"/>
      <c r="AMK36" s="858"/>
      <c r="AML36" s="962" t="str">
        <f>IFERROR(IF(OR(ALQ36="日",ALQ36="祝",ALQ36=0,ALR36=""),"　",MAX(IF(AND(ALR36&lt;=AML14,ALT36&gt;AMM14),AMM14-AML14,IF(AND(ALR36&gt;AML14,ALT36&lt;=AMM14),ALT36-ALR36,IF(AND(ALR36&lt;=AML14,ALT36&lt;=AMM14),ALT36-AML14,IF(AND(ALR36&gt;AML14,ALT36&gt;AMM14),AMM14-ALR36,0)))),0)),0)</f>
        <v>　</v>
      </c>
      <c r="AMM36" s="963"/>
      <c r="AMN36" s="964"/>
      <c r="AMO36" s="962" t="str">
        <f>IFERROR(IF(OR(ALQ36="日",ALQ36="祝",ALQ36=0,ALV36=0),"　",MAX(IF(AND(ALV36&gt;AMR14,ALX36&gt;AMP14),0,IF(AND(ALV36&lt;=AMR14,ALV36&gt;AMO14,ALX36&gt;AMP14),AMR14-ALV36,IF(AND(ALV36&lt;=AMR14,ALV36&lt;=AMO14,ALX36&gt;AMP14),AMR14-AMO14,IF(AND(ALV36&gt;AMO14,ALX36&lt;=AMP14),ALX36-ALV36,IF(AND(ALV36&lt;=AMO14,ALX36&lt;=AMP14),ALX36-AMO14,0))))),0)),0)</f>
        <v>　</v>
      </c>
      <c r="AMP36" s="963"/>
      <c r="AMQ36" s="964"/>
      <c r="AMR36" s="962" t="str">
        <f>IFERROR(IF(OR(ALQ36="日",ALQ36="祝",ALQ36=0,ALV36=0),"　",MAX(IF(AND(ALV36&lt;=AMR14,ALX36&gt;AMS14),AMS14-AMR14,IF(ALX36&lt;=AMS14,0,IF(AND(ALV36&gt;AMR14,ALX36&gt;AMS14),AMS14-ALV36,0))),0)),0)</f>
        <v>　</v>
      </c>
      <c r="AMS36" s="963"/>
      <c r="AMT36" s="964"/>
      <c r="AMU36" s="962" t="str">
        <f t="shared" si="17"/>
        <v>　</v>
      </c>
      <c r="AMV36" s="963"/>
      <c r="AMW36" s="964"/>
      <c r="AMX36" s="859" t="str">
        <f>IF(ANA36="×",TIME(0,0,0),IF(ANK4="非常勤",ALZ36,AML36))</f>
        <v>　</v>
      </c>
      <c r="AMY36" s="860"/>
      <c r="AMZ36" s="861"/>
      <c r="ANA36" s="352"/>
      <c r="ANB36" s="859" t="str">
        <f>IF(ANE36="×",TIME(0,0,0),IF(ANK4="非常勤",AMC36,AMO36))</f>
        <v>　</v>
      </c>
      <c r="ANC36" s="860"/>
      <c r="AND36" s="861"/>
      <c r="ANE36" s="352"/>
      <c r="ANF36" s="859" t="str">
        <f>IF(ANI36="×",TIME(0,0,0),IF(ANK4="非常勤",AMF36,AMR36))</f>
        <v>　</v>
      </c>
      <c r="ANG36" s="860"/>
      <c r="ANH36" s="861"/>
      <c r="ANI36" s="352"/>
      <c r="ANJ36" s="859" t="str">
        <f>IF(ANM36="×",TIME(0,0,0),IF(ANK4="非常勤",AMI36,AMU36))</f>
        <v>　</v>
      </c>
      <c r="ANK36" s="860"/>
      <c r="ANL36" s="861"/>
      <c r="ANM36" s="352"/>
      <c r="ANN36" s="956"/>
      <c r="ANO36" s="956"/>
      <c r="ANP36" s="862"/>
      <c r="ANQ36" s="864"/>
      <c r="ANR36" s="863"/>
      <c r="ANS36" s="865"/>
      <c r="ANT36" s="866"/>
      <c r="ANU36" s="866"/>
      <c r="ANV36" s="867"/>
      <c r="ANW36" s="377">
        <f>'[3]別表_個別勤務状況（1～20）'!$A$36</f>
        <v>22</v>
      </c>
      <c r="ANX36" s="378" t="str">
        <f>'[3]別表_個別勤務状況（1～20）'!$B$36</f>
        <v>月</v>
      </c>
      <c r="ANY36" s="854"/>
      <c r="ANZ36" s="855"/>
      <c r="AOA36" s="854"/>
      <c r="AOB36" s="855"/>
      <c r="AOC36" s="854"/>
      <c r="AOD36" s="855"/>
      <c r="AOE36" s="854"/>
      <c r="AOF36" s="855"/>
      <c r="AOG36" s="856" t="str">
        <f>IFERROR(IF(OR(ANX36="日",ANX36="祝",ANX36=0,ANY36=""),"　",MAX(IF(AND(ANY36&lt;=AOG14,AOA36&gt;AOH14),AOH14-AOG14,IF(AND(ANY36&gt;AOG14,AOA36&lt;=AOH14),AOA36-ANY36,IF(AND(ANY36&lt;=AOG14,AOA36&lt;=AOH14),AOA36-AOG14,IF(AND(ANY36&gt;AOG14,AOA36&gt;AOH14),AOH14-ANY36,0)))),0)),0)</f>
        <v>　</v>
      </c>
      <c r="AOH36" s="857"/>
      <c r="AOI36" s="858"/>
      <c r="AOJ36" s="856" t="str">
        <f>IFERROR(IF(OR(ANX36="日",ANX36="祝",ANX36=0,AOC36=""),"　",MAX(IF(AND(AOC36&gt;AOM14,AOE36&gt;AOK14),0,IF(AND(AOC36&lt;=AOM14,AOC36&gt;AOJ14,AOE36&gt;AOK14),AOM14-AOC36,IF(AND(AOC36&lt;=AOM14,AOC36&lt;=AOJ14,AOE36&gt;AOK14),AOM14-AOJ14,IF(AND(AOC36&gt;AOJ14,AOE36&lt;=AOK14),AOE36-AOC36,IF(AND(AOC36&lt;=AOJ14,AOE36&lt;=AOK14),AOE36-AOJ14,0))))),0)),0)</f>
        <v>　</v>
      </c>
      <c r="AOK36" s="857"/>
      <c r="AOL36" s="858"/>
      <c r="AOM36" s="856" t="str">
        <f>IFERROR(IF(OR(ANX36="日",ANX36="祝",ANX36=0,AOC36=0),"　",MAX(IF(AND(AOC36&lt;=AOM14,AOE36&gt;AON14),AON14-AOM14,IF(AOE36&lt;=AON14,0,IF(AND(AOC36&gt;AOM14,AOE36&gt;AON14),AON14-AOC36,0))),0)),0)</f>
        <v>　</v>
      </c>
      <c r="AON36" s="857"/>
      <c r="AOO36" s="858"/>
      <c r="AOP36" s="856" t="str">
        <f>IFERROR(IF(OR(ANX36="日",ANX36="祝",ANX36=0,AOC36=0),"　",MAX(IF(AOC36&gt;AOP14,AOE36-AOC36,IF(AOC36&lt;=AOP14,AOE36-AOP14,0)),0)),0)</f>
        <v>　</v>
      </c>
      <c r="AOQ36" s="857"/>
      <c r="AOR36" s="858"/>
      <c r="AOS36" s="962" t="str">
        <f>IFERROR(IF(OR(ANX36="日",ANX36="祝",ANX36=0,ANY36=""),"　",MAX(IF(AND(ANY36&lt;=AOS14,AOA36&gt;AOT14),AOT14-AOS14,IF(AND(ANY36&gt;AOS14,AOA36&lt;=AOT14),AOA36-ANY36,IF(AND(ANY36&lt;=AOS14,AOA36&lt;=AOT14),AOA36-AOS14,IF(AND(ANY36&gt;AOS14,AOA36&gt;AOT14),AOT14-ANY36,0)))),0)),0)</f>
        <v>　</v>
      </c>
      <c r="AOT36" s="963"/>
      <c r="AOU36" s="964"/>
      <c r="AOV36" s="962" t="str">
        <f>IFERROR(IF(OR(ANX36="日",ANX36="祝",ANX36=0,AOC36=0),"　",MAX(IF(AND(AOC36&gt;AOY14,AOE36&gt;AOW14),0,IF(AND(AOC36&lt;=AOY14,AOC36&gt;AOV14,AOE36&gt;AOW14),AOY14-AOC36,IF(AND(AOC36&lt;=AOY14,AOC36&lt;=AOV14,AOE36&gt;AOW14),AOY14-AOV14,IF(AND(AOC36&gt;AOV14,AOE36&lt;=AOW14),AOE36-AOC36,IF(AND(AOC36&lt;=AOV14,AOE36&lt;=AOW14),AOE36-AOV14,0))))),0)),0)</f>
        <v>　</v>
      </c>
      <c r="AOW36" s="963"/>
      <c r="AOX36" s="964"/>
      <c r="AOY36" s="962" t="str">
        <f>IFERROR(IF(OR(ANX36="日",ANX36="祝",ANX36=0,AOC36=0),"　",MAX(IF(AND(AOC36&lt;=AOY14,AOE36&gt;AOZ14),AOZ14-AOY14,IF(AOE36&lt;=AOZ14,0,IF(AND(AOC36&gt;AOY14,AOE36&gt;AOZ14),AOZ14-AOC36,0))),0)),0)</f>
        <v>　</v>
      </c>
      <c r="AOZ36" s="963"/>
      <c r="APA36" s="964"/>
      <c r="APB36" s="962" t="str">
        <f t="shared" si="18"/>
        <v>　</v>
      </c>
      <c r="APC36" s="963"/>
      <c r="APD36" s="964"/>
      <c r="APE36" s="859" t="str">
        <f>IF(APH36="×",TIME(0,0,0),IF(APR4="非常勤",AOG36,AOS36))</f>
        <v>　</v>
      </c>
      <c r="APF36" s="860"/>
      <c r="APG36" s="861"/>
      <c r="APH36" s="352"/>
      <c r="API36" s="859" t="str">
        <f>IF(APL36="×",TIME(0,0,0),IF(APR4="非常勤",AOJ36,AOV36))</f>
        <v>　</v>
      </c>
      <c r="APJ36" s="860"/>
      <c r="APK36" s="861"/>
      <c r="APL36" s="352"/>
      <c r="APM36" s="859" t="str">
        <f>IF(APP36="×",TIME(0,0,0),IF(APR4="非常勤",AOM36,AOY36))</f>
        <v>　</v>
      </c>
      <c r="APN36" s="860"/>
      <c r="APO36" s="861"/>
      <c r="APP36" s="352"/>
      <c r="APQ36" s="859" t="str">
        <f>IF(APT36="×",TIME(0,0,0),IF(APR4="非常勤",AOP36,APB36))</f>
        <v>　</v>
      </c>
      <c r="APR36" s="860"/>
      <c r="APS36" s="861"/>
      <c r="APT36" s="352"/>
      <c r="APU36" s="956"/>
      <c r="APV36" s="956"/>
      <c r="APW36" s="862"/>
      <c r="APX36" s="864"/>
      <c r="APY36" s="863"/>
      <c r="APZ36" s="865"/>
      <c r="AQA36" s="866"/>
      <c r="AQB36" s="866"/>
      <c r="AQC36" s="867"/>
      <c r="AQD36" s="377">
        <f>'[3]別表_個別勤務状況（1～20）'!$A$36</f>
        <v>22</v>
      </c>
      <c r="AQE36" s="378" t="str">
        <f>'[3]別表_個別勤務状況（1～20）'!$B$36</f>
        <v>月</v>
      </c>
      <c r="AQF36" s="854"/>
      <c r="AQG36" s="855"/>
      <c r="AQH36" s="854"/>
      <c r="AQI36" s="855"/>
      <c r="AQJ36" s="854"/>
      <c r="AQK36" s="855"/>
      <c r="AQL36" s="854"/>
      <c r="AQM36" s="855"/>
      <c r="AQN36" s="856" t="str">
        <f>IFERROR(IF(OR(AQE36="日",AQE36="祝",AQE36=0,AQF36=""),"　",MAX(IF(AND(AQF36&lt;=AQN14,AQH36&gt;AQO14),AQO14-AQN14,IF(AND(AQF36&gt;AQN14,AQH36&lt;=AQO14),AQH36-AQF36,IF(AND(AQF36&lt;=AQN14,AQH36&lt;=AQO14),AQH36-AQN14,IF(AND(AQF36&gt;AQN14,AQH36&gt;AQO14),AQO14-AQF36,0)))),0)),0)</f>
        <v>　</v>
      </c>
      <c r="AQO36" s="857"/>
      <c r="AQP36" s="858"/>
      <c r="AQQ36" s="856" t="str">
        <f>IFERROR(IF(OR(AQE36="日",AQE36="祝",AQE36=0,AQJ36=""),"　",MAX(IF(AND(AQJ36&gt;AQT14,AQL36&gt;AQR14),0,IF(AND(AQJ36&lt;=AQT14,AQJ36&gt;AQQ14,AQL36&gt;AQR14),AQT14-AQJ36,IF(AND(AQJ36&lt;=AQT14,AQJ36&lt;=AQQ14,AQL36&gt;AQR14),AQT14-AQQ14,IF(AND(AQJ36&gt;AQQ14,AQL36&lt;=AQR14),AQL36-AQJ36,IF(AND(AQJ36&lt;=AQQ14,AQL36&lt;=AQR14),AQL36-AQQ14,0))))),0)),0)</f>
        <v>　</v>
      </c>
      <c r="AQR36" s="857"/>
      <c r="AQS36" s="858"/>
      <c r="AQT36" s="856" t="str">
        <f>IFERROR(IF(OR(AQE36="日",AQE36="祝",AQE36=0,AQJ36=0),"　",MAX(IF(AND(AQJ36&lt;=AQT14,AQL36&gt;AQU14),AQU14-AQT14,IF(AQL36&lt;=AQU14,0,IF(AND(AQJ36&gt;AQT14,AQL36&gt;AQU14),AQU14-AQJ36,0))),0)),0)</f>
        <v>　</v>
      </c>
      <c r="AQU36" s="857"/>
      <c r="AQV36" s="858"/>
      <c r="AQW36" s="856" t="str">
        <f>IFERROR(IF(OR(AQE36="日",AQE36="祝",AQE36=0,AQJ36=0),"　",MAX(IF(AQJ36&gt;AQW14,AQL36-AQJ36,IF(AQJ36&lt;=AQW14,AQL36-AQW14,0)),0)),0)</f>
        <v>　</v>
      </c>
      <c r="AQX36" s="857"/>
      <c r="AQY36" s="858"/>
      <c r="AQZ36" s="962" t="str">
        <f>IFERROR(IF(OR(AQE36="日",AQE36="祝",AQE36=0,AQF36=""),"　",MAX(IF(AND(AQF36&lt;=AQZ14,AQH36&gt;ARA14),ARA14-AQZ14,IF(AND(AQF36&gt;AQZ14,AQH36&lt;=ARA14),AQH36-AQF36,IF(AND(AQF36&lt;=AQZ14,AQH36&lt;=ARA14),AQH36-AQZ14,IF(AND(AQF36&gt;AQZ14,AQH36&gt;ARA14),ARA14-AQF36,0)))),0)),0)</f>
        <v>　</v>
      </c>
      <c r="ARA36" s="963"/>
      <c r="ARB36" s="964"/>
      <c r="ARC36" s="962" t="str">
        <f>IFERROR(IF(OR(AQE36="日",AQE36="祝",AQE36=0,AQJ36=0),"　",MAX(IF(AND(AQJ36&gt;ARF14,AQL36&gt;ARD14),0,IF(AND(AQJ36&lt;=ARF14,AQJ36&gt;ARC14,AQL36&gt;ARD14),ARF14-AQJ36,IF(AND(AQJ36&lt;=ARF14,AQJ36&lt;=ARC14,AQL36&gt;ARD14),ARF14-ARC14,IF(AND(AQJ36&gt;ARC14,AQL36&lt;=ARD14),AQL36-AQJ36,IF(AND(AQJ36&lt;=ARC14,AQL36&lt;=ARD14),AQL36-ARC14,0))))),0)),0)</f>
        <v>　</v>
      </c>
      <c r="ARD36" s="963"/>
      <c r="ARE36" s="964"/>
      <c r="ARF36" s="962" t="str">
        <f>IFERROR(IF(OR(AQE36="日",AQE36="祝",AQE36=0,AQJ36=0),"　",MAX(IF(AND(AQJ36&lt;=ARF14,AQL36&gt;ARG14),ARG14-ARF14,IF(AQL36&lt;=ARG14,0,IF(AND(AQJ36&gt;ARF14,AQL36&gt;ARG14),ARG14-AQJ36,0))),0)),0)</f>
        <v>　</v>
      </c>
      <c r="ARG36" s="963"/>
      <c r="ARH36" s="964"/>
      <c r="ARI36" s="962" t="str">
        <f t="shared" si="19"/>
        <v>　</v>
      </c>
      <c r="ARJ36" s="963"/>
      <c r="ARK36" s="964"/>
      <c r="ARL36" s="859" t="str">
        <f>IF(ARO36="×",TIME(0,0,0),IF(ARY4="非常勤",AQN36,AQZ36))</f>
        <v>　</v>
      </c>
      <c r="ARM36" s="860"/>
      <c r="ARN36" s="861"/>
      <c r="ARO36" s="352"/>
      <c r="ARP36" s="859" t="str">
        <f>IF(ARS36="×",TIME(0,0,0),IF(ARY4="非常勤",AQQ36,ARC36))</f>
        <v>　</v>
      </c>
      <c r="ARQ36" s="860"/>
      <c r="ARR36" s="861"/>
      <c r="ARS36" s="352"/>
      <c r="ART36" s="859" t="str">
        <f>IF(ARW36="×",TIME(0,0,0),IF(ARY4="非常勤",AQT36,ARF36))</f>
        <v>　</v>
      </c>
      <c r="ARU36" s="860"/>
      <c r="ARV36" s="861"/>
      <c r="ARW36" s="352"/>
      <c r="ARX36" s="859" t="str">
        <f>IF(ASA36="×",TIME(0,0,0),IF(ARY4="非常勤",AQW36,ARI36))</f>
        <v>　</v>
      </c>
      <c r="ARY36" s="860"/>
      <c r="ARZ36" s="861"/>
      <c r="ASA36" s="352"/>
      <c r="ASB36" s="956"/>
      <c r="ASC36" s="956"/>
      <c r="ASD36" s="862"/>
      <c r="ASE36" s="864"/>
      <c r="ASF36" s="863"/>
      <c r="ASG36" s="865"/>
      <c r="ASH36" s="866"/>
      <c r="ASI36" s="866"/>
      <c r="ASJ36" s="867"/>
    </row>
    <row r="37" spans="1:1180" ht="15" customHeight="1">
      <c r="A37" s="377">
        <f>'別表_個別勤務状況（1～20）'!$A$37</f>
        <v>23</v>
      </c>
      <c r="B37" s="378" t="str">
        <f>'別表_個別勤務状況（1～20）'!$B$37</f>
        <v>木</v>
      </c>
      <c r="C37" s="797"/>
      <c r="D37" s="797"/>
      <c r="E37" s="797"/>
      <c r="F37" s="797"/>
      <c r="G37" s="797"/>
      <c r="H37" s="797"/>
      <c r="I37" s="797"/>
      <c r="J37" s="797"/>
      <c r="K37" s="856" t="str">
        <f>IFERROR(IF(OR(B37="日",B37="祝",B37=0,C37=""),"　",MAX(IF(AND(C37&lt;=K14,E37&gt;L14),L14-K14,IF(AND(C37&gt;K14,E37&lt;=L14),E37-C37,IF(AND(C37&lt;=K14,E37&lt;=L14),E37-K14,IF(AND(C37&gt;K14,E37&gt;L14),L14-C37,0)))),0)),0)</f>
        <v>　</v>
      </c>
      <c r="L37" s="857"/>
      <c r="M37" s="858"/>
      <c r="N37" s="856" t="str">
        <f>IFERROR(IF(OR(B37="日",B37="祝",B37=0,G37=""),"　",MAX(IF(AND(G37&gt;Q14,I37&gt;O14),0,IF(AND(G37&lt;=Q14,G37&gt;N14,I37&gt;O14),Q14-G37,IF(AND(G37&lt;=Q14,G37&lt;=N14,I37&gt;O14),Q14-N14,IF(AND(G37&gt;N14,I37&lt;=O14),I37-G37,IF(AND(G37&lt;=N14,I37&lt;=O14),I37-N14,0))))),0)),0)</f>
        <v>　</v>
      </c>
      <c r="O37" s="857"/>
      <c r="P37" s="858"/>
      <c r="Q37" s="856" t="str">
        <f>IFERROR(IF(OR(B37="日",B37="祝",B37=0,G37=0),"　",MAX(IF(AND(G37&lt;=Q14,I37&gt;R14),R14-Q14,IF(I37&lt;=R14,0,IF(AND(G37&gt;Q14,I37&gt;R14),R14-G37,0))),0)),0)</f>
        <v>　</v>
      </c>
      <c r="R37" s="857"/>
      <c r="S37" s="858"/>
      <c r="T37" s="856" t="str">
        <f>IFERROR(IF(OR(B37="日",B37="祝",B37=0,G37=0),"　",MAX(IF(G37&gt;T14,I37-G37,IF(G37&lt;=T14,I37-T14,0)),0)),0)</f>
        <v>　</v>
      </c>
      <c r="U37" s="857"/>
      <c r="V37" s="858"/>
      <c r="W37" s="972" t="str">
        <f>IFERROR(IF(OR(B37="日",B37="祝",B37=0,C37=""),"　",MAX(IF(AND(C37&lt;=W14,E37&gt;X14),X14-W14,IF(AND(C37&gt;W14,E37&lt;=X14),E37-C37,IF(AND(C37&lt;=W14,E37&lt;=X14),E37-W14,IF(AND(C37&gt;W14,E37&gt;X14),X14-C37,0)))),0)),0)</f>
        <v>　</v>
      </c>
      <c r="X37" s="973"/>
      <c r="Y37" s="973"/>
      <c r="Z37" s="972" t="str">
        <f>IFERROR(IF(OR(B37="日",B37="祝",B37=0,G37=0),"　",MAX(IF(AND(G37&gt;AC14,I37&gt;AA14),0,IF(AND(G37&lt;=AC14,G37&gt;Z14,I37&gt;AA14),AC14-G37,IF(AND(G37&lt;=AC14,G37&lt;=Z14,I37&gt;AA14),AC14-Z14,IF(AND(G37&gt;Z14,I37&lt;=AA14),I37-G37,IF(AND(G37&lt;=Z14,I37&lt;=AA14),I37-Z14,0))))),0)),0)</f>
        <v>　</v>
      </c>
      <c r="AA37" s="972"/>
      <c r="AB37" s="972"/>
      <c r="AC37" s="972" t="str">
        <f>IFERROR(IF(OR(B37="日",B37="祝",B37=0,G37=0),"　",MAX(IF(AND(G37&lt;=AC14,I37&gt;AD14),AD14-AC14,IF(I37&lt;=AD14,0,IF(AND(G37&gt;AC14,I37&gt;AD14),AD14-G37,0))),0)),0)</f>
        <v>　</v>
      </c>
      <c r="AD37" s="973"/>
      <c r="AE37" s="973"/>
      <c r="AF37" s="972" t="str">
        <f t="shared" si="0"/>
        <v>　</v>
      </c>
      <c r="AG37" s="973"/>
      <c r="AH37" s="973"/>
      <c r="AI37" s="954" t="str">
        <f>IF(AL37="×",TIME(0,0,0),IF(AV4="非常勤",K37,W37))</f>
        <v>　</v>
      </c>
      <c r="AJ37" s="885"/>
      <c r="AK37" s="885"/>
      <c r="AL37" s="352"/>
      <c r="AM37" s="954" t="str">
        <f>IF(AP37="×",TIME(0,0,0),IF(AV4="非常勤",N37,Z37))</f>
        <v>　</v>
      </c>
      <c r="AN37" s="885"/>
      <c r="AO37" s="885"/>
      <c r="AP37" s="352"/>
      <c r="AQ37" s="954" t="str">
        <f>IF(AT37="×",TIME(0,0,0),IF(AV4="非常勤",Q37,AC37))</f>
        <v>　</v>
      </c>
      <c r="AR37" s="885"/>
      <c r="AS37" s="885"/>
      <c r="AT37" s="352"/>
      <c r="AU37" s="954" t="str">
        <f>IF(AX37="×",TIME(0,0,0),IF(AV4="非常勤",T37,AF37))</f>
        <v>　</v>
      </c>
      <c r="AV37" s="885"/>
      <c r="AW37" s="955"/>
      <c r="AX37" s="352"/>
      <c r="AY37" s="956"/>
      <c r="AZ37" s="956"/>
      <c r="BA37" s="862"/>
      <c r="BB37" s="864"/>
      <c r="BC37" s="863"/>
      <c r="BD37" s="865"/>
      <c r="BE37" s="866"/>
      <c r="BF37" s="866"/>
      <c r="BG37" s="867"/>
      <c r="BH37" s="377">
        <f>'別表_個別勤務状況（1～20）'!$A$37</f>
        <v>23</v>
      </c>
      <c r="BI37" s="378" t="str">
        <f>'別表_個別勤務状況（1～20）'!$B$37</f>
        <v>木</v>
      </c>
      <c r="BJ37" s="797"/>
      <c r="BK37" s="797"/>
      <c r="BL37" s="797"/>
      <c r="BM37" s="797"/>
      <c r="BN37" s="797"/>
      <c r="BO37" s="797"/>
      <c r="BP37" s="797"/>
      <c r="BQ37" s="797"/>
      <c r="BR37" s="856" t="str">
        <f>IFERROR(IF(OR(BI37="日",BI37="祝",BI37=0,BJ37=""),"　",MAX(IF(AND(BJ37&lt;=BR14,BL37&gt;BS14),BS14-BR14,IF(AND(BJ37&gt;BR14,BL37&lt;=BS14),BL37-BJ37,IF(AND(BJ37&lt;=BR14,BL37&lt;=BS14),BL37-BR14,IF(AND(BJ37&gt;BR14,BL37&gt;BS14),BS14-BJ37,0)))),0)),0)</f>
        <v>　</v>
      </c>
      <c r="BS37" s="857"/>
      <c r="BT37" s="858"/>
      <c r="BU37" s="856" t="str">
        <f>IFERROR(IF(OR(BI37="日",BI37="祝",BI37=0,BN37=""),"　",MAX(IF(AND(BN37&gt;BX14,BP37&gt;BV14),0,IF(AND(BN37&lt;=BX14,BN37&gt;BU14,BP37&gt;BV14),BX14-BN37,IF(AND(BN37&lt;=BX14,BN37&lt;=BU14,BP37&gt;BV14),BX14-BU14,IF(AND(BN37&gt;BU14,BP37&lt;=BV14),BP37-BN37,IF(AND(BN37&lt;=BU14,BP37&lt;=BV14),BP37-BU14,0))))),0)),0)</f>
        <v>　</v>
      </c>
      <c r="BV37" s="857"/>
      <c r="BW37" s="858"/>
      <c r="BX37" s="856" t="str">
        <f>IFERROR(IF(OR(BI37="日",BI37="祝",BI37=0,BN37=0),"　",MAX(IF(AND(BN37&lt;=BX14,BP37&gt;BY14),BY14-BX14,IF(BP37&lt;=BY14,0,IF(AND(BN37&gt;BX14,BP37&gt;BY14),BY14-BN37,0))),0)),0)</f>
        <v>　</v>
      </c>
      <c r="BY37" s="857"/>
      <c r="BZ37" s="858"/>
      <c r="CA37" s="856" t="str">
        <f>IFERROR(IF(OR(BI37="日",BI37="祝",BI37=0,BN37=0),"　",MAX(IF(BN37&gt;CA14,BP37-BN37,IF(BN37&lt;=CA14,BP37-CA14,0)),0)),0)</f>
        <v>　</v>
      </c>
      <c r="CB37" s="857"/>
      <c r="CC37" s="858"/>
      <c r="CD37" s="972" t="str">
        <f>IFERROR(IF(OR(BI37="日",BI37="祝",BI37=0,BJ37=""),"　",MAX(IF(AND(BJ37&lt;=CD14,BL37&gt;CE14),CE14-CD14,IF(AND(BJ37&gt;CD14,BL37&lt;=CE14),BL37-BJ37,IF(AND(BJ37&lt;=CD14,BL37&lt;=CE14),BL37-CD14,IF(AND(BJ37&gt;CD14,BL37&gt;CE14),CE14-BJ37,0)))),0)),0)</f>
        <v>　</v>
      </c>
      <c r="CE37" s="973"/>
      <c r="CF37" s="973"/>
      <c r="CG37" s="972" t="str">
        <f>IFERROR(IF(OR(BI37="日",BI37="祝",BI37=0,BN37=0),"　",MAX(IF(AND(BN37&gt;CJ14,BP37&gt;CH14),0,IF(AND(BN37&lt;=CJ14,BN37&gt;CG14,BP37&gt;CH14),CJ14-BN37,IF(AND(BN37&lt;=CJ14,BN37&lt;=CG14,BP37&gt;CH14),CJ14-CG14,IF(AND(BN37&gt;CG14,BP37&lt;=CH14),BP37-BN37,IF(AND(BN37&lt;=CG14,BP37&lt;=CH14),BP37-CG14,0))))),0)),0)</f>
        <v>　</v>
      </c>
      <c r="CH37" s="972"/>
      <c r="CI37" s="972"/>
      <c r="CJ37" s="972" t="str">
        <f>IFERROR(IF(OR(BI37="日",BI37="祝",BI37=0,BN37=0),"　",MAX(IF(AND(BN37&lt;=CJ14,BP37&gt;CK14),CK14-CJ14,IF(BP37&lt;=CK14,0,IF(AND(BN37&gt;CJ14,BP37&gt;CK14),CK14-BN37,0))),0)),0)</f>
        <v>　</v>
      </c>
      <c r="CK37" s="973"/>
      <c r="CL37" s="973"/>
      <c r="CM37" s="972" t="str">
        <f t="shared" si="1"/>
        <v>　</v>
      </c>
      <c r="CN37" s="973"/>
      <c r="CO37" s="973"/>
      <c r="CP37" s="954" t="str">
        <f>IF(CS37="×",TIME(0,0,0),IF(DC4="非常勤",BR37,CD37))</f>
        <v>　</v>
      </c>
      <c r="CQ37" s="885"/>
      <c r="CR37" s="885"/>
      <c r="CS37" s="352"/>
      <c r="CT37" s="954" t="str">
        <f>IF(CW37="×",TIME(0,0,0),IF(DC4="非常勤",BU37,CG37))</f>
        <v>　</v>
      </c>
      <c r="CU37" s="885"/>
      <c r="CV37" s="885"/>
      <c r="CW37" s="352"/>
      <c r="CX37" s="954" t="str">
        <f>IF(DA37="×",TIME(0,0,0),IF(DC4="非常勤",BX37,CJ37))</f>
        <v>　</v>
      </c>
      <c r="CY37" s="885"/>
      <c r="CZ37" s="885"/>
      <c r="DA37" s="352"/>
      <c r="DB37" s="954" t="str">
        <f>IF(DE37="×",TIME(0,0,0),IF(DC4="非常勤",CA37,CM37))</f>
        <v>　</v>
      </c>
      <c r="DC37" s="885"/>
      <c r="DD37" s="955"/>
      <c r="DE37" s="352"/>
      <c r="DF37" s="956"/>
      <c r="DG37" s="956"/>
      <c r="DH37" s="862"/>
      <c r="DI37" s="864"/>
      <c r="DJ37" s="863"/>
      <c r="DK37" s="865"/>
      <c r="DL37" s="866"/>
      <c r="DM37" s="866"/>
      <c r="DN37" s="867"/>
      <c r="DO37" s="377">
        <f>'別表_個別勤務状況（1～20）'!$A$37</f>
        <v>23</v>
      </c>
      <c r="DP37" s="378" t="str">
        <f>'別表_個別勤務状況（1～20）'!$B$37</f>
        <v>木</v>
      </c>
      <c r="DQ37" s="797"/>
      <c r="DR37" s="797"/>
      <c r="DS37" s="797"/>
      <c r="DT37" s="797"/>
      <c r="DU37" s="797"/>
      <c r="DV37" s="797"/>
      <c r="DW37" s="797"/>
      <c r="DX37" s="797"/>
      <c r="DY37" s="856" t="str">
        <f>IFERROR(IF(OR(DP37="日",DP37="祝",DP37=0,DQ37=""),"　",MAX(IF(AND(DQ37&lt;=DY14,DS37&gt;DZ14),DZ14-DY14,IF(AND(DQ37&gt;DY14,DS37&lt;=DZ14),DS37-DQ37,IF(AND(DQ37&lt;=DY14,DS37&lt;=DZ14),DS37-DY14,IF(AND(DQ37&gt;DY14,DS37&gt;DZ14),DZ14-DQ37,0)))),0)),0)</f>
        <v>　</v>
      </c>
      <c r="DZ37" s="857"/>
      <c r="EA37" s="858"/>
      <c r="EB37" s="856" t="str">
        <f>IFERROR(IF(OR(DP37="日",DP37="祝",DP37=0,DU37=""),"　",MAX(IF(AND(DU37&gt;EE14,DW37&gt;EC14),0,IF(AND(DU37&lt;=EE14,DU37&gt;EB14,DW37&gt;EC14),EE14-DU37,IF(AND(DU37&lt;=EE14,DU37&lt;=EB14,DW37&gt;EC14),EE14-EB14,IF(AND(DU37&gt;EB14,DW37&lt;=EC14),DW37-DU37,IF(AND(DU37&lt;=EB14,DW37&lt;=EC14),DW37-EB14,0))))),0)),0)</f>
        <v>　</v>
      </c>
      <c r="EC37" s="857"/>
      <c r="ED37" s="858"/>
      <c r="EE37" s="856" t="str">
        <f>IFERROR(IF(OR(DP37="日",DP37="祝",DP37=0,DU37=0),"　",MAX(IF(AND(DU37&lt;=EE14,DW37&gt;EF14),EF14-EE14,IF(DW37&lt;=EF14,0,IF(AND(DU37&gt;EE14,DW37&gt;EF14),EF14-DU37,0))),0)),0)</f>
        <v>　</v>
      </c>
      <c r="EF37" s="857"/>
      <c r="EG37" s="858"/>
      <c r="EH37" s="856" t="str">
        <f>IFERROR(IF(OR(DP37="日",DP37="祝",DP37=0,DU37=0),"　",MAX(IF(DU37&gt;EH14,DW37-DU37,IF(DU37&lt;=EH14,DW37-EH14,0)),0)),0)</f>
        <v>　</v>
      </c>
      <c r="EI37" s="857"/>
      <c r="EJ37" s="858"/>
      <c r="EK37" s="972" t="str">
        <f>IFERROR(IF(OR(DP37="日",DP37="祝",DP37=0,DQ37=""),"　",MAX(IF(AND(DQ37&lt;=EK14,DS37&gt;EL14),EL14-EK14,IF(AND(DQ37&gt;EK14,DS37&lt;=EL14),DS37-DQ37,IF(AND(DQ37&lt;=EK14,DS37&lt;=EL14),DS37-EK14,IF(AND(DQ37&gt;EK14,DS37&gt;EL14),EL14-DQ37,0)))),0)),0)</f>
        <v>　</v>
      </c>
      <c r="EL37" s="973"/>
      <c r="EM37" s="973"/>
      <c r="EN37" s="972" t="str">
        <f>IFERROR(IF(OR(DP37="日",DP37="祝",DP37=0,DU37=0),"　",MAX(IF(AND(DU37&gt;EQ14,DW37&gt;EO14),0,IF(AND(DU37&lt;=EQ14,DU37&gt;EN14,DW37&gt;EO14),EQ14-DU37,IF(AND(DU37&lt;=EQ14,DU37&lt;=EN14,DW37&gt;EO14),EQ14-EN14,IF(AND(DU37&gt;EN14,DW37&lt;=EO14),DW37-DU37,IF(AND(DU37&lt;=EN14,DW37&lt;=EO14),DW37-EN14,0))))),0)),0)</f>
        <v>　</v>
      </c>
      <c r="EO37" s="972"/>
      <c r="EP37" s="972"/>
      <c r="EQ37" s="972" t="str">
        <f>IFERROR(IF(OR(DP37="日",DP37="祝",DP37=0,DU37=0),"　",MAX(IF(AND(DU37&lt;=EQ14,DW37&gt;ER14),ER14-EQ14,IF(DW37&lt;=ER14,0,IF(AND(DU37&gt;EQ14,DW37&gt;ER14),ER14-DU37,0))),0)),0)</f>
        <v>　</v>
      </c>
      <c r="ER37" s="973"/>
      <c r="ES37" s="973"/>
      <c r="ET37" s="972" t="str">
        <f t="shared" si="2"/>
        <v>　</v>
      </c>
      <c r="EU37" s="973"/>
      <c r="EV37" s="973"/>
      <c r="EW37" s="954" t="str">
        <f>IF(EZ37="×",TIME(0,0,0),IF(FJ4="非常勤",DY37,EK37))</f>
        <v>　</v>
      </c>
      <c r="EX37" s="885"/>
      <c r="EY37" s="885"/>
      <c r="EZ37" s="352"/>
      <c r="FA37" s="954" t="str">
        <f>IF(FD37="×",TIME(0,0,0),IF(FJ4="非常勤",EB37,EN37))</f>
        <v>　</v>
      </c>
      <c r="FB37" s="885"/>
      <c r="FC37" s="885"/>
      <c r="FD37" s="352"/>
      <c r="FE37" s="954" t="str">
        <f>IF(FH37="×",TIME(0,0,0),IF(FJ4="非常勤",EE37,EQ37))</f>
        <v>　</v>
      </c>
      <c r="FF37" s="885"/>
      <c r="FG37" s="885"/>
      <c r="FH37" s="352"/>
      <c r="FI37" s="954" t="str">
        <f>IF(FL37="×",TIME(0,0,0),IF(FJ4="非常勤",EH37,ET37))</f>
        <v>　</v>
      </c>
      <c r="FJ37" s="885"/>
      <c r="FK37" s="955"/>
      <c r="FL37" s="352"/>
      <c r="FM37" s="956"/>
      <c r="FN37" s="956"/>
      <c r="FO37" s="862"/>
      <c r="FP37" s="864"/>
      <c r="FQ37" s="863"/>
      <c r="FR37" s="865"/>
      <c r="FS37" s="866"/>
      <c r="FT37" s="866"/>
      <c r="FU37" s="867"/>
      <c r="FV37" s="377">
        <f>'別表_個別勤務状況（1～20）'!$A$37</f>
        <v>23</v>
      </c>
      <c r="FW37" s="378" t="str">
        <f>'別表_個別勤務状況（1～20）'!$B$37</f>
        <v>木</v>
      </c>
      <c r="FX37" s="797"/>
      <c r="FY37" s="797"/>
      <c r="FZ37" s="797"/>
      <c r="GA37" s="797"/>
      <c r="GB37" s="797"/>
      <c r="GC37" s="797"/>
      <c r="GD37" s="797"/>
      <c r="GE37" s="797"/>
      <c r="GF37" s="856" t="str">
        <f>IFERROR(IF(OR(FW37="日",FW37="祝",FW37=0,FX37=""),"　",MAX(IF(AND(FX37&lt;=GF14,FZ37&gt;GG14),GG14-GF14,IF(AND(FX37&gt;GF14,FZ37&lt;=GG14),FZ37-FX37,IF(AND(FX37&lt;=GF14,FZ37&lt;=GG14),FZ37-GF14,IF(AND(FX37&gt;GF14,FZ37&gt;GG14),GG14-FX37,0)))),0)),0)</f>
        <v>　</v>
      </c>
      <c r="GG37" s="857"/>
      <c r="GH37" s="858"/>
      <c r="GI37" s="856" t="str">
        <f>IFERROR(IF(OR(FW37="日",FW37="祝",FW37=0,GB37=""),"　",MAX(IF(AND(GB37&gt;GL14,GD37&gt;GJ14),0,IF(AND(GB37&lt;=GL14,GB37&gt;GI14,GD37&gt;GJ14),GL14-GB37,IF(AND(GB37&lt;=GL14,GB37&lt;=GI14,GD37&gt;GJ14),GL14-GI14,IF(AND(GB37&gt;GI14,GD37&lt;=GJ14),GD37-GB37,IF(AND(GB37&lt;=GI14,GD37&lt;=GJ14),GD37-GI14,0))))),0)),0)</f>
        <v>　</v>
      </c>
      <c r="GJ37" s="857"/>
      <c r="GK37" s="858"/>
      <c r="GL37" s="856" t="str">
        <f>IFERROR(IF(OR(FW37="日",FW37="祝",FW37=0,GB37=0),"　",MAX(IF(AND(GB37&lt;=GL14,GD37&gt;GM14),GM14-GL14,IF(GD37&lt;=GM14,0,IF(AND(GB37&gt;GL14,GD37&gt;GM14),GM14-GB37,0))),0)),0)</f>
        <v>　</v>
      </c>
      <c r="GM37" s="857"/>
      <c r="GN37" s="858"/>
      <c r="GO37" s="856" t="str">
        <f>IFERROR(IF(OR(FW37="日",FW37="祝",FW37=0,GB37=0),"　",MAX(IF(GB37&gt;GO14,GD37-GB37,IF(GB37&lt;=GO14,GD37-GO14,0)),0)),0)</f>
        <v>　</v>
      </c>
      <c r="GP37" s="857"/>
      <c r="GQ37" s="858"/>
      <c r="GR37" s="972" t="str">
        <f>IFERROR(IF(OR(FW37="日",FW37="祝",FW37=0,FX37=""),"　",MAX(IF(AND(FX37&lt;=GR14,FZ37&gt;GS14),GS14-GR14,IF(AND(FX37&gt;GR14,FZ37&lt;=GS14),FZ37-FX37,IF(AND(FX37&lt;=GR14,FZ37&lt;=GS14),FZ37-GR14,IF(AND(FX37&gt;GR14,FZ37&gt;GS14),GS14-FX37,0)))),0)),0)</f>
        <v>　</v>
      </c>
      <c r="GS37" s="973"/>
      <c r="GT37" s="973"/>
      <c r="GU37" s="972" t="str">
        <f>IFERROR(IF(OR(FW37="日",FW37="祝",FW37=0,GB37=0),"　",MAX(IF(AND(GB37&gt;GX14,GD37&gt;GV14),0,IF(AND(GB37&lt;=GX14,GB37&gt;GU14,GD37&gt;GV14),GX14-GB37,IF(AND(GB37&lt;=GX14,GB37&lt;=GU14,GD37&gt;GV14),GX14-GU14,IF(AND(GB37&gt;GU14,GD37&lt;=GV14),GD37-GB37,IF(AND(GB37&lt;=GU14,GD37&lt;=GV14),GD37-GU14,0))))),0)),0)</f>
        <v>　</v>
      </c>
      <c r="GV37" s="972"/>
      <c r="GW37" s="972"/>
      <c r="GX37" s="972" t="str">
        <f>IFERROR(IF(OR(FW37="日",FW37="祝",FW37=0,GB37=0),"　",MAX(IF(AND(GB37&lt;=GX14,GD37&gt;GY14),GY14-GX14,IF(GD37&lt;=GY14,0,IF(AND(GB37&gt;GX14,GD37&gt;GY14),GY14-GB37,0))),0)),0)</f>
        <v>　</v>
      </c>
      <c r="GY37" s="973"/>
      <c r="GZ37" s="973"/>
      <c r="HA37" s="972" t="str">
        <f t="shared" si="3"/>
        <v>　</v>
      </c>
      <c r="HB37" s="973"/>
      <c r="HC37" s="973"/>
      <c r="HD37" s="954" t="str">
        <f>IF(HG37="×",TIME(0,0,0),IF(HQ4="非常勤",GF37,GR37))</f>
        <v>　</v>
      </c>
      <c r="HE37" s="885"/>
      <c r="HF37" s="885"/>
      <c r="HG37" s="352"/>
      <c r="HH37" s="954" t="str">
        <f>IF(HK37="×",TIME(0,0,0),IF(HQ4="非常勤",GI37,GU37))</f>
        <v>　</v>
      </c>
      <c r="HI37" s="885"/>
      <c r="HJ37" s="885"/>
      <c r="HK37" s="352"/>
      <c r="HL37" s="954" t="str">
        <f>IF(HO37="×",TIME(0,0,0),IF(HQ4="非常勤",GL37,GX37))</f>
        <v>　</v>
      </c>
      <c r="HM37" s="885"/>
      <c r="HN37" s="885"/>
      <c r="HO37" s="352"/>
      <c r="HP37" s="954" t="str">
        <f>IF(HS37="×",TIME(0,0,0),IF(HQ4="非常勤",GO37,HA37))</f>
        <v>　</v>
      </c>
      <c r="HQ37" s="885"/>
      <c r="HR37" s="955"/>
      <c r="HS37" s="352"/>
      <c r="HT37" s="956"/>
      <c r="HU37" s="956"/>
      <c r="HV37" s="862"/>
      <c r="HW37" s="864"/>
      <c r="HX37" s="863"/>
      <c r="HY37" s="865"/>
      <c r="HZ37" s="866"/>
      <c r="IA37" s="866"/>
      <c r="IB37" s="867"/>
      <c r="IC37" s="377">
        <f>'別表_個別勤務状況（1～20）'!$A$37</f>
        <v>23</v>
      </c>
      <c r="ID37" s="378" t="str">
        <f>'別表_個別勤務状況（1～20）'!$B$37</f>
        <v>木</v>
      </c>
      <c r="IE37" s="797"/>
      <c r="IF37" s="797"/>
      <c r="IG37" s="797"/>
      <c r="IH37" s="797"/>
      <c r="II37" s="797"/>
      <c r="IJ37" s="797"/>
      <c r="IK37" s="797"/>
      <c r="IL37" s="797"/>
      <c r="IM37" s="856" t="str">
        <f>IFERROR(IF(OR(ID37="日",ID37="祝",ID37=0,IE37=""),"　",MAX(IF(AND(IE37&lt;=IM14,IG37&gt;IN14),IN14-IM14,IF(AND(IE37&gt;IM14,IG37&lt;=IN14),IG37-IE37,IF(AND(IE37&lt;=IM14,IG37&lt;=IN14),IG37-IM14,IF(AND(IE37&gt;IM14,IG37&gt;IN14),IN14-IE37,0)))),0)),0)</f>
        <v>　</v>
      </c>
      <c r="IN37" s="857"/>
      <c r="IO37" s="858"/>
      <c r="IP37" s="856" t="str">
        <f>IFERROR(IF(OR(ID37="日",ID37="祝",ID37=0,II37=""),"　",MAX(IF(AND(II37&gt;IS14,IK37&gt;IQ14),0,IF(AND(II37&lt;=IS14,II37&gt;IP14,IK37&gt;IQ14),IS14-II37,IF(AND(II37&lt;=IS14,II37&lt;=IP14,IK37&gt;IQ14),IS14-IP14,IF(AND(II37&gt;IP14,IK37&lt;=IQ14),IK37-II37,IF(AND(II37&lt;=IP14,IK37&lt;=IQ14),IK37-IP14,0))))),0)),0)</f>
        <v>　</v>
      </c>
      <c r="IQ37" s="857"/>
      <c r="IR37" s="858"/>
      <c r="IS37" s="856" t="str">
        <f>IFERROR(IF(OR(ID37="日",ID37="祝",ID37=0,II37=0),"　",MAX(IF(AND(II37&lt;=IS14,IK37&gt;IT14),IT14-IS14,IF(IK37&lt;=IT14,0,IF(AND(II37&gt;IS14,IK37&gt;IT14),IT14-II37,0))),0)),0)</f>
        <v>　</v>
      </c>
      <c r="IT37" s="857"/>
      <c r="IU37" s="858"/>
      <c r="IV37" s="856" t="str">
        <f>IFERROR(IF(OR(ID37="日",ID37="祝",ID37=0,II37=0),"　",MAX(IF(II37&gt;IV14,IK37-II37,IF(II37&lt;=IV14,IK37-IV14,0)),0)),0)</f>
        <v>　</v>
      </c>
      <c r="IW37" s="857"/>
      <c r="IX37" s="858"/>
      <c r="IY37" s="972" t="str">
        <f>IFERROR(IF(OR(ID37="日",ID37="祝",ID37=0,IE37=""),"　",MAX(IF(AND(IE37&lt;=IY14,IG37&gt;IZ14),IZ14-IY14,IF(AND(IE37&gt;IY14,IG37&lt;=IZ14),IG37-IE37,IF(AND(IE37&lt;=IY14,IG37&lt;=IZ14),IG37-IY14,IF(AND(IE37&gt;IY14,IG37&gt;IZ14),IZ14-IE37,0)))),0)),0)</f>
        <v>　</v>
      </c>
      <c r="IZ37" s="973"/>
      <c r="JA37" s="973"/>
      <c r="JB37" s="972" t="str">
        <f>IFERROR(IF(OR(ID37="日",ID37="祝",ID37=0,II37=0),"　",MAX(IF(AND(II37&gt;JE14,IK37&gt;JC14),0,IF(AND(II37&lt;=JE14,II37&gt;JB14,IK37&gt;JC14),JE14-II37,IF(AND(II37&lt;=JE14,II37&lt;=JB14,IK37&gt;JC14),JE14-JB14,IF(AND(II37&gt;JB14,IK37&lt;=JC14),IK37-II37,IF(AND(II37&lt;=JB14,IK37&lt;=JC14),IK37-JB14,0))))),0)),0)</f>
        <v>　</v>
      </c>
      <c r="JC37" s="972"/>
      <c r="JD37" s="972"/>
      <c r="JE37" s="972" t="str">
        <f>IFERROR(IF(OR(ID37="日",ID37="祝",ID37=0,II37=0),"　",MAX(IF(AND(II37&lt;=JE14,IK37&gt;JF14),JF14-JE14,IF(IK37&lt;=JF14,0,IF(AND(II37&gt;JE14,IK37&gt;JF14),JF14-II37,0))),0)),0)</f>
        <v>　</v>
      </c>
      <c r="JF37" s="973"/>
      <c r="JG37" s="973"/>
      <c r="JH37" s="972" t="str">
        <f t="shared" si="4"/>
        <v>　</v>
      </c>
      <c r="JI37" s="973"/>
      <c r="JJ37" s="973"/>
      <c r="JK37" s="954" t="str">
        <f>IF(JN37="×",TIME(0,0,0),IF(JX4="非常勤",IM37,IY37))</f>
        <v>　</v>
      </c>
      <c r="JL37" s="885"/>
      <c r="JM37" s="885"/>
      <c r="JN37" s="352"/>
      <c r="JO37" s="954" t="str">
        <f>IF(JR37="×",TIME(0,0,0),IF(JX4="非常勤",IP37,JB37))</f>
        <v>　</v>
      </c>
      <c r="JP37" s="885"/>
      <c r="JQ37" s="885"/>
      <c r="JR37" s="352"/>
      <c r="JS37" s="954" t="str">
        <f>IF(JV37="×",TIME(0,0,0),IF(JX4="非常勤",IS37,JE37))</f>
        <v>　</v>
      </c>
      <c r="JT37" s="885"/>
      <c r="JU37" s="885"/>
      <c r="JV37" s="352"/>
      <c r="JW37" s="954" t="str">
        <f>IF(JZ37="×",TIME(0,0,0),IF(JX4="非常勤",IV37,JH37))</f>
        <v>　</v>
      </c>
      <c r="JX37" s="885"/>
      <c r="JY37" s="955"/>
      <c r="JZ37" s="352"/>
      <c r="KA37" s="956"/>
      <c r="KB37" s="956"/>
      <c r="KC37" s="862"/>
      <c r="KD37" s="864"/>
      <c r="KE37" s="863"/>
      <c r="KF37" s="865"/>
      <c r="KG37" s="866"/>
      <c r="KH37" s="866"/>
      <c r="KI37" s="867"/>
      <c r="KJ37" s="377">
        <f>'[3]別表_個別勤務状況（1～20）'!$A$37</f>
        <v>23</v>
      </c>
      <c r="KK37" s="378" t="str">
        <f>'[3]別表_個別勤務状況（1～20）'!$B$37</f>
        <v>火</v>
      </c>
      <c r="KL37" s="854"/>
      <c r="KM37" s="855"/>
      <c r="KN37" s="854"/>
      <c r="KO37" s="855"/>
      <c r="KP37" s="854"/>
      <c r="KQ37" s="855"/>
      <c r="KR37" s="854"/>
      <c r="KS37" s="855"/>
      <c r="KT37" s="856" t="str">
        <f>IFERROR(IF(OR(KK37="日",KK37="祝",KK37=0,KL37=""),"　",MAX(IF(AND(KL37&lt;=KT14,KN37&gt;KU14),KU14-KT14,IF(AND(KL37&gt;KT14,KN37&lt;=KU14),KN37-KL37,IF(AND(KL37&lt;=KT14,KN37&lt;=KU14),KN37-KT14,IF(AND(KL37&gt;KT14,KN37&gt;KU14),KU14-KL37,0)))),0)),0)</f>
        <v>　</v>
      </c>
      <c r="KU37" s="857"/>
      <c r="KV37" s="858"/>
      <c r="KW37" s="856" t="str">
        <f>IFERROR(IF(OR(KK37="日",KK37="祝",KK37=0,KP37=""),"　",MAX(IF(AND(KP37&gt;KZ14,KR37&gt;KX14),0,IF(AND(KP37&lt;=KZ14,KP37&gt;KW14,KR37&gt;KX14),KZ14-KP37,IF(AND(KP37&lt;=KZ14,KP37&lt;=KW14,KR37&gt;KX14),KZ14-KW14,IF(AND(KP37&gt;KW14,KR37&lt;=KX14),KR37-KP37,IF(AND(KP37&lt;=KW14,KR37&lt;=KX14),KR37-KW14,0))))),0)),0)</f>
        <v>　</v>
      </c>
      <c r="KX37" s="857"/>
      <c r="KY37" s="858"/>
      <c r="KZ37" s="856" t="str">
        <f>IFERROR(IF(OR(KK37="日",KK37="祝",KK37=0,KP37=0),"　",MAX(IF(AND(KP37&lt;=KZ14,KR37&gt;LA14),LA14-KZ14,IF(KR37&lt;=LA14,0,IF(AND(KP37&gt;KZ14,KR37&gt;LA14),LA14-KP37,0))),0)),0)</f>
        <v>　</v>
      </c>
      <c r="LA37" s="857"/>
      <c r="LB37" s="858"/>
      <c r="LC37" s="856" t="str">
        <f>IFERROR(IF(OR(KK37="日",KK37="祝",KK37=0,KP37=0),"　",MAX(IF(KP37&gt;LC14,KR37-KP37,IF(KP37&lt;=LC14,KR37-LC14,0)),0)),0)</f>
        <v>　</v>
      </c>
      <c r="LD37" s="857"/>
      <c r="LE37" s="858"/>
      <c r="LF37" s="962" t="str">
        <f>IFERROR(IF(OR(KK37="日",KK37="祝",KK37=0,KL37=""),"　",MAX(IF(AND(KL37&lt;=LF14,KN37&gt;LG14),LG14-LF14,IF(AND(KL37&gt;LF14,KN37&lt;=LG14),KN37-KL37,IF(AND(KL37&lt;=LF14,KN37&lt;=LG14),KN37-LF14,IF(AND(KL37&gt;LF14,KN37&gt;LG14),LG14-KL37,0)))),0)),0)</f>
        <v>　</v>
      </c>
      <c r="LG37" s="963"/>
      <c r="LH37" s="964"/>
      <c r="LI37" s="962" t="str">
        <f>IFERROR(IF(OR(KK37="日",KK37="祝",KK37=0,KP37=0),"　",MAX(IF(AND(KP37&gt;LL14,KR37&gt;LJ14),0,IF(AND(KP37&lt;=LL14,KP37&gt;LI14,KR37&gt;LJ14),LL14-KP37,IF(AND(KP37&lt;=LL14,KP37&lt;=LI14,KR37&gt;LJ14),LL14-LI14,IF(AND(KP37&gt;LI14,KR37&lt;=LJ14),KR37-KP37,IF(AND(KP37&lt;=LI14,KR37&lt;=LJ14),KR37-LI14,0))))),0)),0)</f>
        <v>　</v>
      </c>
      <c r="LJ37" s="963"/>
      <c r="LK37" s="964"/>
      <c r="LL37" s="962" t="str">
        <f>IFERROR(IF(OR(KK37="日",KK37="祝",KK37=0,KP37=0),"　",MAX(IF(AND(KP37&lt;=LL14,KR37&gt;LM14),LM14-LL14,IF(KR37&lt;=LM14,0,IF(AND(KP37&gt;LL14,KR37&gt;LM14),LM14-KP37,0))),0)),0)</f>
        <v>　</v>
      </c>
      <c r="LM37" s="963"/>
      <c r="LN37" s="964"/>
      <c r="LO37" s="962" t="str">
        <f t="shared" si="5"/>
        <v>　</v>
      </c>
      <c r="LP37" s="963"/>
      <c r="LQ37" s="964"/>
      <c r="LR37" s="859" t="str">
        <f>IF(LU37="×",TIME(0,0,0),IF(ME4="非常勤",KT37,LF37))</f>
        <v>　</v>
      </c>
      <c r="LS37" s="860"/>
      <c r="LT37" s="861"/>
      <c r="LU37" s="352"/>
      <c r="LV37" s="859" t="str">
        <f>IF(LY37="×",TIME(0,0,0),IF(ME4="非常勤",KW37,LI37))</f>
        <v>　</v>
      </c>
      <c r="LW37" s="860"/>
      <c r="LX37" s="861"/>
      <c r="LY37" s="352"/>
      <c r="LZ37" s="859" t="str">
        <f>IF(MC37="×",TIME(0,0,0),IF(ME4="非常勤",KZ37,LL37))</f>
        <v>　</v>
      </c>
      <c r="MA37" s="860"/>
      <c r="MB37" s="861"/>
      <c r="MC37" s="352"/>
      <c r="MD37" s="859" t="str">
        <f>IF(MG37="×",TIME(0,0,0),IF(ME4="非常勤",LC37,LO37))</f>
        <v>　</v>
      </c>
      <c r="ME37" s="860"/>
      <c r="MF37" s="861"/>
      <c r="MG37" s="352"/>
      <c r="MH37" s="956"/>
      <c r="MI37" s="956"/>
      <c r="MJ37" s="862"/>
      <c r="MK37" s="864"/>
      <c r="ML37" s="863"/>
      <c r="MM37" s="865"/>
      <c r="MN37" s="866"/>
      <c r="MO37" s="866"/>
      <c r="MP37" s="867"/>
      <c r="MQ37" s="377">
        <f>'[3]別表_個別勤務状況（1～20）'!$A$37</f>
        <v>23</v>
      </c>
      <c r="MR37" s="378" t="str">
        <f>'[3]別表_個別勤務状況（1～20）'!$B$37</f>
        <v>火</v>
      </c>
      <c r="MS37" s="854"/>
      <c r="MT37" s="855"/>
      <c r="MU37" s="854"/>
      <c r="MV37" s="855"/>
      <c r="MW37" s="854"/>
      <c r="MX37" s="855"/>
      <c r="MY37" s="854"/>
      <c r="MZ37" s="855"/>
      <c r="NA37" s="856" t="str">
        <f>IFERROR(IF(OR(MR37="日",MR37="祝",MR37=0,MS37=""),"　",MAX(IF(AND(MS37&lt;=NA14,MU37&gt;NB14),NB14-NA14,IF(AND(MS37&gt;NA14,MU37&lt;=NB14),MU37-MS37,IF(AND(MS37&lt;=NA14,MU37&lt;=NB14),MU37-NA14,IF(AND(MS37&gt;NA14,MU37&gt;NB14),NB14-MS37,0)))),0)),0)</f>
        <v>　</v>
      </c>
      <c r="NB37" s="857"/>
      <c r="NC37" s="858"/>
      <c r="ND37" s="856" t="str">
        <f>IFERROR(IF(OR(MR37="日",MR37="祝",MR37=0,MW37=""),"　",MAX(IF(AND(MW37&gt;NG14,MY37&gt;NE14),0,IF(AND(MW37&lt;=NG14,MW37&gt;ND14,MY37&gt;NE14),NG14-MW37,IF(AND(MW37&lt;=NG14,MW37&lt;=ND14,MY37&gt;NE14),NG14-ND14,IF(AND(MW37&gt;ND14,MY37&lt;=NE14),MY37-MW37,IF(AND(MW37&lt;=ND14,MY37&lt;=NE14),MY37-ND14,0))))),0)),0)</f>
        <v>　</v>
      </c>
      <c r="NE37" s="857"/>
      <c r="NF37" s="858"/>
      <c r="NG37" s="856" t="str">
        <f>IFERROR(IF(OR(MR37="日",MR37="祝",MR37=0,MW37=0),"　",MAX(IF(AND(MW37&lt;=NG14,MY37&gt;NH14),NH14-NG14,IF(MY37&lt;=NH14,0,IF(AND(MW37&gt;NG14,MY37&gt;NH14),NH14-MW37,0))),0)),0)</f>
        <v>　</v>
      </c>
      <c r="NH37" s="857"/>
      <c r="NI37" s="858"/>
      <c r="NJ37" s="856" t="str">
        <f>IFERROR(IF(OR(MR37="日",MR37="祝",MR37=0,MW37=0),"　",MAX(IF(MW37&gt;NJ14,MY37-MW37,IF(MW37&lt;=NJ14,MY37-NJ14,0)),0)),0)</f>
        <v>　</v>
      </c>
      <c r="NK37" s="857"/>
      <c r="NL37" s="858"/>
      <c r="NM37" s="962" t="str">
        <f>IFERROR(IF(OR(MR37="日",MR37="祝",MR37=0,MS37=""),"　",MAX(IF(AND(MS37&lt;=NM14,MU37&gt;NN14),NN14-NM14,IF(AND(MS37&gt;NM14,MU37&lt;=NN14),MU37-MS37,IF(AND(MS37&lt;=NM14,MU37&lt;=NN14),MU37-NM14,IF(AND(MS37&gt;NM14,MU37&gt;NN14),NN14-MS37,0)))),0)),0)</f>
        <v>　</v>
      </c>
      <c r="NN37" s="963"/>
      <c r="NO37" s="964"/>
      <c r="NP37" s="962" t="str">
        <f>IFERROR(IF(OR(MR37="日",MR37="祝",MR37=0,MW37=0),"　",MAX(IF(AND(MW37&gt;NS14,MY37&gt;NQ14),0,IF(AND(MW37&lt;=NS14,MW37&gt;NP14,MY37&gt;NQ14),NS14-MW37,IF(AND(MW37&lt;=NS14,MW37&lt;=NP14,MY37&gt;NQ14),NS14-NP14,IF(AND(MW37&gt;NP14,MY37&lt;=NQ14),MY37-MW37,IF(AND(MW37&lt;=NP14,MY37&lt;=NQ14),MY37-NP14,0))))),0)),0)</f>
        <v>　</v>
      </c>
      <c r="NQ37" s="963"/>
      <c r="NR37" s="964"/>
      <c r="NS37" s="962" t="str">
        <f>IFERROR(IF(OR(MR37="日",MR37="祝",MR37=0,MW37=0),"　",MAX(IF(AND(MW37&lt;=NS14,MY37&gt;NT14),NT14-NS14,IF(MY37&lt;=NT14,0,IF(AND(MW37&gt;NS14,MY37&gt;NT14),NT14-MW37,0))),0)),0)</f>
        <v>　</v>
      </c>
      <c r="NT37" s="963"/>
      <c r="NU37" s="964"/>
      <c r="NV37" s="962" t="str">
        <f t="shared" si="6"/>
        <v>　</v>
      </c>
      <c r="NW37" s="963"/>
      <c r="NX37" s="964"/>
      <c r="NY37" s="859" t="str">
        <f>IF(OB37="×",TIME(0,0,0),IF(OL4="非常勤",NA37,NM37))</f>
        <v>　</v>
      </c>
      <c r="NZ37" s="860"/>
      <c r="OA37" s="861"/>
      <c r="OB37" s="352"/>
      <c r="OC37" s="859" t="str">
        <f>IF(OF37="×",TIME(0,0,0),IF(OL4="非常勤",ND37,NP37))</f>
        <v>　</v>
      </c>
      <c r="OD37" s="860"/>
      <c r="OE37" s="861"/>
      <c r="OF37" s="352"/>
      <c r="OG37" s="859" t="str">
        <f>IF(OJ37="×",TIME(0,0,0),IF(OL4="非常勤",NG37,NS37))</f>
        <v>　</v>
      </c>
      <c r="OH37" s="860"/>
      <c r="OI37" s="861"/>
      <c r="OJ37" s="352"/>
      <c r="OK37" s="859" t="str">
        <f>IF(ON37="×",TIME(0,0,0),IF(OL4="非常勤",NJ37,NV37))</f>
        <v>　</v>
      </c>
      <c r="OL37" s="860"/>
      <c r="OM37" s="861"/>
      <c r="ON37" s="352"/>
      <c r="OO37" s="956"/>
      <c r="OP37" s="956"/>
      <c r="OQ37" s="862"/>
      <c r="OR37" s="864"/>
      <c r="OS37" s="863"/>
      <c r="OT37" s="865"/>
      <c r="OU37" s="866"/>
      <c r="OV37" s="866"/>
      <c r="OW37" s="867"/>
      <c r="OX37" s="377">
        <f>'[3]別表_個別勤務状況（1～20）'!$A$37</f>
        <v>23</v>
      </c>
      <c r="OY37" s="378" t="str">
        <f>'[3]別表_個別勤務状況（1～20）'!$B$37</f>
        <v>火</v>
      </c>
      <c r="OZ37" s="854"/>
      <c r="PA37" s="855"/>
      <c r="PB37" s="854"/>
      <c r="PC37" s="855"/>
      <c r="PD37" s="854"/>
      <c r="PE37" s="855"/>
      <c r="PF37" s="854"/>
      <c r="PG37" s="855"/>
      <c r="PH37" s="856" t="str">
        <f>IFERROR(IF(OR(OY37="日",OY37="祝",OY37=0,OZ37=""),"　",MAX(IF(AND(OZ37&lt;=PH14,PB37&gt;PI14),PI14-PH14,IF(AND(OZ37&gt;PH14,PB37&lt;=PI14),PB37-OZ37,IF(AND(OZ37&lt;=PH14,PB37&lt;=PI14),PB37-PH14,IF(AND(OZ37&gt;PH14,PB37&gt;PI14),PI14-OZ37,0)))),0)),0)</f>
        <v>　</v>
      </c>
      <c r="PI37" s="857"/>
      <c r="PJ37" s="858"/>
      <c r="PK37" s="856" t="str">
        <f>IFERROR(IF(OR(OY37="日",OY37="祝",OY37=0,PD37=""),"　",MAX(IF(AND(PD37&gt;PN14,PF37&gt;PL14),0,IF(AND(PD37&lt;=PN14,PD37&gt;PK14,PF37&gt;PL14),PN14-PD37,IF(AND(PD37&lt;=PN14,PD37&lt;=PK14,PF37&gt;PL14),PN14-PK14,IF(AND(PD37&gt;PK14,PF37&lt;=PL14),PF37-PD37,IF(AND(PD37&lt;=PK14,PF37&lt;=PL14),PF37-PK14,0))))),0)),0)</f>
        <v>　</v>
      </c>
      <c r="PL37" s="857"/>
      <c r="PM37" s="858"/>
      <c r="PN37" s="856" t="str">
        <f>IFERROR(IF(OR(OY37="日",OY37="祝",OY37=0,PD37=0),"　",MAX(IF(AND(PD37&lt;=PN14,PF37&gt;PO14),PO14-PN14,IF(PF37&lt;=PO14,0,IF(AND(PD37&gt;PN14,PF37&gt;PO14),PO14-PD37,0))),0)),0)</f>
        <v>　</v>
      </c>
      <c r="PO37" s="857"/>
      <c r="PP37" s="858"/>
      <c r="PQ37" s="856" t="str">
        <f>IFERROR(IF(OR(OY37="日",OY37="祝",OY37=0,PD37=0),"　",MAX(IF(PD37&gt;PQ14,PF37-PD37,IF(PD37&lt;=PQ14,PF37-PQ14,0)),0)),0)</f>
        <v>　</v>
      </c>
      <c r="PR37" s="857"/>
      <c r="PS37" s="858"/>
      <c r="PT37" s="962" t="str">
        <f>IFERROR(IF(OR(OY37="日",OY37="祝",OY37=0,OZ37=""),"　",MAX(IF(AND(OZ37&lt;=PT14,PB37&gt;PU14),PU14-PT14,IF(AND(OZ37&gt;PT14,PB37&lt;=PU14),PB37-OZ37,IF(AND(OZ37&lt;=PT14,PB37&lt;=PU14),PB37-PT14,IF(AND(OZ37&gt;PT14,PB37&gt;PU14),PU14-OZ37,0)))),0)),0)</f>
        <v>　</v>
      </c>
      <c r="PU37" s="963"/>
      <c r="PV37" s="964"/>
      <c r="PW37" s="962" t="str">
        <f>IFERROR(IF(OR(OY37="日",OY37="祝",OY37=0,PD37=0),"　",MAX(IF(AND(PD37&gt;PZ14,PF37&gt;PX14),0,IF(AND(PD37&lt;=PZ14,PD37&gt;PW14,PF37&gt;PX14),PZ14-PD37,IF(AND(PD37&lt;=PZ14,PD37&lt;=PW14,PF37&gt;PX14),PZ14-PW14,IF(AND(PD37&gt;PW14,PF37&lt;=PX14),PF37-PD37,IF(AND(PD37&lt;=PW14,PF37&lt;=PX14),PF37-PW14,0))))),0)),0)</f>
        <v>　</v>
      </c>
      <c r="PX37" s="963"/>
      <c r="PY37" s="964"/>
      <c r="PZ37" s="962" t="str">
        <f>IFERROR(IF(OR(OY37="日",OY37="祝",OY37=0,PD37=0),"　",MAX(IF(AND(PD37&lt;=PZ14,PF37&gt;QA14),QA14-PZ14,IF(PF37&lt;=QA14,0,IF(AND(PD37&gt;PZ14,PF37&gt;QA14),QA14-PD37,0))),0)),0)</f>
        <v>　</v>
      </c>
      <c r="QA37" s="963"/>
      <c r="QB37" s="964"/>
      <c r="QC37" s="962" t="str">
        <f t="shared" si="7"/>
        <v>　</v>
      </c>
      <c r="QD37" s="963"/>
      <c r="QE37" s="964"/>
      <c r="QF37" s="859" t="str">
        <f>IF(QI37="×",TIME(0,0,0),IF(QS4="非常勤",PH37,PT37))</f>
        <v>　</v>
      </c>
      <c r="QG37" s="860"/>
      <c r="QH37" s="861"/>
      <c r="QI37" s="352"/>
      <c r="QJ37" s="859" t="str">
        <f>IF(QM37="×",TIME(0,0,0),IF(QS4="非常勤",PK37,PW37))</f>
        <v>　</v>
      </c>
      <c r="QK37" s="860"/>
      <c r="QL37" s="861"/>
      <c r="QM37" s="352"/>
      <c r="QN37" s="859" t="str">
        <f>IF(QQ37="×",TIME(0,0,0),IF(QS4="非常勤",PN37,PZ37))</f>
        <v>　</v>
      </c>
      <c r="QO37" s="860"/>
      <c r="QP37" s="861"/>
      <c r="QQ37" s="352"/>
      <c r="QR37" s="859" t="str">
        <f>IF(QU37="×",TIME(0,0,0),IF(QS4="非常勤",PQ37,QC37))</f>
        <v>　</v>
      </c>
      <c r="QS37" s="860"/>
      <c r="QT37" s="861"/>
      <c r="QU37" s="352"/>
      <c r="QV37" s="956"/>
      <c r="QW37" s="956"/>
      <c r="QX37" s="862"/>
      <c r="QY37" s="864"/>
      <c r="QZ37" s="863"/>
      <c r="RA37" s="865"/>
      <c r="RB37" s="866"/>
      <c r="RC37" s="866"/>
      <c r="RD37" s="867"/>
      <c r="RE37" s="377">
        <f>'[3]別表_個別勤務状況（1～20）'!$A$37</f>
        <v>23</v>
      </c>
      <c r="RF37" s="378" t="str">
        <f>'[3]別表_個別勤務状況（1～20）'!$B$37</f>
        <v>火</v>
      </c>
      <c r="RG37" s="854"/>
      <c r="RH37" s="855"/>
      <c r="RI37" s="854"/>
      <c r="RJ37" s="855"/>
      <c r="RK37" s="854"/>
      <c r="RL37" s="855"/>
      <c r="RM37" s="854"/>
      <c r="RN37" s="855"/>
      <c r="RO37" s="856" t="str">
        <f>IFERROR(IF(OR(RF37="日",RF37="祝",RF37=0,RG37=""),"　",MAX(IF(AND(RG37&lt;=RO14,RI37&gt;RP14),RP14-RO14,IF(AND(RG37&gt;RO14,RI37&lt;=RP14),RI37-RG37,IF(AND(RG37&lt;=RO14,RI37&lt;=RP14),RI37-RO14,IF(AND(RG37&gt;RO14,RI37&gt;RP14),RP14-RG37,0)))),0)),0)</f>
        <v>　</v>
      </c>
      <c r="RP37" s="857"/>
      <c r="RQ37" s="858"/>
      <c r="RR37" s="856" t="str">
        <f>IFERROR(IF(OR(RF37="日",RF37="祝",RF37=0,RK37=""),"　",MAX(IF(AND(RK37&gt;RU14,RM37&gt;RS14),0,IF(AND(RK37&lt;=RU14,RK37&gt;RR14,RM37&gt;RS14),RU14-RK37,IF(AND(RK37&lt;=RU14,RK37&lt;=RR14,RM37&gt;RS14),RU14-RR14,IF(AND(RK37&gt;RR14,RM37&lt;=RS14),RM37-RK37,IF(AND(RK37&lt;=RR14,RM37&lt;=RS14),RM37-RR14,0))))),0)),0)</f>
        <v>　</v>
      </c>
      <c r="RS37" s="857"/>
      <c r="RT37" s="858"/>
      <c r="RU37" s="856" t="str">
        <f>IFERROR(IF(OR(RF37="日",RF37="祝",RF37=0,RK37=0),"　",MAX(IF(AND(RK37&lt;=RU14,RM37&gt;RV14),RV14-RU14,IF(RM37&lt;=RV14,0,IF(AND(RK37&gt;RU14,RM37&gt;RV14),RV14-RK37,0))),0)),0)</f>
        <v>　</v>
      </c>
      <c r="RV37" s="857"/>
      <c r="RW37" s="858"/>
      <c r="RX37" s="856" t="str">
        <f>IFERROR(IF(OR(RF37="日",RF37="祝",RF37=0,RK37=0),"　",MAX(IF(RK37&gt;RX14,RM37-RK37,IF(RK37&lt;=RX14,RM37-RX14,0)),0)),0)</f>
        <v>　</v>
      </c>
      <c r="RY37" s="857"/>
      <c r="RZ37" s="858"/>
      <c r="SA37" s="962" t="str">
        <f>IFERROR(IF(OR(RF37="日",RF37="祝",RF37=0,RG37=""),"　",MAX(IF(AND(RG37&lt;=SA14,RI37&gt;SB14),SB14-SA14,IF(AND(RG37&gt;SA14,RI37&lt;=SB14),RI37-RG37,IF(AND(RG37&lt;=SA14,RI37&lt;=SB14),RI37-SA14,IF(AND(RG37&gt;SA14,RI37&gt;SB14),SB14-RG37,0)))),0)),0)</f>
        <v>　</v>
      </c>
      <c r="SB37" s="963"/>
      <c r="SC37" s="964"/>
      <c r="SD37" s="962" t="str">
        <f>IFERROR(IF(OR(RF37="日",RF37="祝",RF37=0,RK37=0),"　",MAX(IF(AND(RK37&gt;SG14,RM37&gt;SE14),0,IF(AND(RK37&lt;=SG14,RK37&gt;SD14,RM37&gt;SE14),SG14-RK37,IF(AND(RK37&lt;=SG14,RK37&lt;=SD14,RM37&gt;SE14),SG14-SD14,IF(AND(RK37&gt;SD14,RM37&lt;=SE14),RM37-RK37,IF(AND(RK37&lt;=SD14,RM37&lt;=SE14),RM37-SD14,0))))),0)),0)</f>
        <v>　</v>
      </c>
      <c r="SE37" s="963"/>
      <c r="SF37" s="964"/>
      <c r="SG37" s="962" t="str">
        <f>IFERROR(IF(OR(RF37="日",RF37="祝",RF37=0,RK37=0),"　",MAX(IF(AND(RK37&lt;=SG14,RM37&gt;SH14),SH14-SG14,IF(RM37&lt;=SH14,0,IF(AND(RK37&gt;SG14,RM37&gt;SH14),SH14-RK37,0))),0)),0)</f>
        <v>　</v>
      </c>
      <c r="SH37" s="963"/>
      <c r="SI37" s="964"/>
      <c r="SJ37" s="962" t="str">
        <f t="shared" si="8"/>
        <v>　</v>
      </c>
      <c r="SK37" s="963"/>
      <c r="SL37" s="964"/>
      <c r="SM37" s="859" t="str">
        <f>IF(SP37="×",TIME(0,0,0),IF(SZ4="非常勤",RO37,SA37))</f>
        <v>　</v>
      </c>
      <c r="SN37" s="860"/>
      <c r="SO37" s="861"/>
      <c r="SP37" s="352"/>
      <c r="SQ37" s="859" t="str">
        <f>IF(ST37="×",TIME(0,0,0),IF(SZ4="非常勤",RR37,SD37))</f>
        <v>　</v>
      </c>
      <c r="SR37" s="860"/>
      <c r="SS37" s="861"/>
      <c r="ST37" s="352"/>
      <c r="SU37" s="859" t="str">
        <f>IF(SX37="×",TIME(0,0,0),IF(SZ4="非常勤",RU37,SG37))</f>
        <v>　</v>
      </c>
      <c r="SV37" s="860"/>
      <c r="SW37" s="861"/>
      <c r="SX37" s="352"/>
      <c r="SY37" s="859" t="str">
        <f>IF(TB37="×",TIME(0,0,0),IF(SZ4="非常勤",RX37,SJ37))</f>
        <v>　</v>
      </c>
      <c r="SZ37" s="860"/>
      <c r="TA37" s="861"/>
      <c r="TB37" s="352"/>
      <c r="TC37" s="956"/>
      <c r="TD37" s="956"/>
      <c r="TE37" s="862"/>
      <c r="TF37" s="864"/>
      <c r="TG37" s="863"/>
      <c r="TH37" s="865"/>
      <c r="TI37" s="866"/>
      <c r="TJ37" s="866"/>
      <c r="TK37" s="867"/>
      <c r="TL37" s="377">
        <f>'[3]別表_個別勤務状況（1～20）'!$A$37</f>
        <v>23</v>
      </c>
      <c r="TM37" s="378" t="str">
        <f>'[3]別表_個別勤務状況（1～20）'!$B$37</f>
        <v>火</v>
      </c>
      <c r="TN37" s="854"/>
      <c r="TO37" s="855"/>
      <c r="TP37" s="854"/>
      <c r="TQ37" s="855"/>
      <c r="TR37" s="854"/>
      <c r="TS37" s="855"/>
      <c r="TT37" s="854"/>
      <c r="TU37" s="855"/>
      <c r="TV37" s="856" t="str">
        <f>IFERROR(IF(OR(TM37="日",TM37="祝",TM37=0,TN37=""),"　",MAX(IF(AND(TN37&lt;=TV14,TP37&gt;TW14),TW14-TV14,IF(AND(TN37&gt;TV14,TP37&lt;=TW14),TP37-TN37,IF(AND(TN37&lt;=TV14,TP37&lt;=TW14),TP37-TV14,IF(AND(TN37&gt;TV14,TP37&gt;TW14),TW14-TN37,0)))),0)),0)</f>
        <v>　</v>
      </c>
      <c r="TW37" s="857"/>
      <c r="TX37" s="858"/>
      <c r="TY37" s="856" t="str">
        <f>IFERROR(IF(OR(TM37="日",TM37="祝",TM37=0,TR37=""),"　",MAX(IF(AND(TR37&gt;UB14,TT37&gt;TZ14),0,IF(AND(TR37&lt;=UB14,TR37&gt;TY14,TT37&gt;TZ14),UB14-TR37,IF(AND(TR37&lt;=UB14,TR37&lt;=TY14,TT37&gt;TZ14),UB14-TY14,IF(AND(TR37&gt;TY14,TT37&lt;=TZ14),TT37-TR37,IF(AND(TR37&lt;=TY14,TT37&lt;=TZ14),TT37-TY14,0))))),0)),0)</f>
        <v>　</v>
      </c>
      <c r="TZ37" s="857"/>
      <c r="UA37" s="858"/>
      <c r="UB37" s="856" t="str">
        <f>IFERROR(IF(OR(TM37="日",TM37="祝",TM37=0,TR37=0),"　",MAX(IF(AND(TR37&lt;=UB14,TT37&gt;UC14),UC14-UB14,IF(TT37&lt;=UC14,0,IF(AND(TR37&gt;UB14,TT37&gt;UC14),UC14-TR37,0))),0)),0)</f>
        <v>　</v>
      </c>
      <c r="UC37" s="857"/>
      <c r="UD37" s="858"/>
      <c r="UE37" s="856" t="str">
        <f>IFERROR(IF(OR(TM37="日",TM37="祝",TM37=0,TR37=0),"　",MAX(IF(TR37&gt;UE14,TT37-TR37,IF(TR37&lt;=UE14,TT37-UE14,0)),0)),0)</f>
        <v>　</v>
      </c>
      <c r="UF37" s="857"/>
      <c r="UG37" s="858"/>
      <c r="UH37" s="962" t="str">
        <f>IFERROR(IF(OR(TM37="日",TM37="祝",TM37=0,TN37=""),"　",MAX(IF(AND(TN37&lt;=UH14,TP37&gt;UI14),UI14-UH14,IF(AND(TN37&gt;UH14,TP37&lt;=UI14),TP37-TN37,IF(AND(TN37&lt;=UH14,TP37&lt;=UI14),TP37-UH14,IF(AND(TN37&gt;UH14,TP37&gt;UI14),UI14-TN37,0)))),0)),0)</f>
        <v>　</v>
      </c>
      <c r="UI37" s="963"/>
      <c r="UJ37" s="964"/>
      <c r="UK37" s="962" t="str">
        <f>IFERROR(IF(OR(TM37="日",TM37="祝",TM37=0,TR37=0),"　",MAX(IF(AND(TR37&gt;UN14,TT37&gt;UL14),0,IF(AND(TR37&lt;=UN14,TR37&gt;UK14,TT37&gt;UL14),UN14-TR37,IF(AND(TR37&lt;=UN14,TR37&lt;=UK14,TT37&gt;UL14),UN14-UK14,IF(AND(TR37&gt;UK14,TT37&lt;=UL14),TT37-TR37,IF(AND(TR37&lt;=UK14,TT37&lt;=UL14),TT37-UK14,0))))),0)),0)</f>
        <v>　</v>
      </c>
      <c r="UL37" s="963"/>
      <c r="UM37" s="964"/>
      <c r="UN37" s="962" t="str">
        <f>IFERROR(IF(OR(TM37="日",TM37="祝",TM37=0,TR37=0),"　",MAX(IF(AND(TR37&lt;=UN14,TT37&gt;UO14),UO14-UN14,IF(TT37&lt;=UO14,0,IF(AND(TR37&gt;UN14,TT37&gt;UO14),UO14-TR37,0))),0)),0)</f>
        <v>　</v>
      </c>
      <c r="UO37" s="963"/>
      <c r="UP37" s="964"/>
      <c r="UQ37" s="962" t="str">
        <f t="shared" si="9"/>
        <v>　</v>
      </c>
      <c r="UR37" s="963"/>
      <c r="US37" s="964"/>
      <c r="UT37" s="859" t="str">
        <f>IF(UW37="×",TIME(0,0,0),IF(VG4="非常勤",TV37,UH37))</f>
        <v>　</v>
      </c>
      <c r="UU37" s="860"/>
      <c r="UV37" s="861"/>
      <c r="UW37" s="352"/>
      <c r="UX37" s="859" t="str">
        <f>IF(VA37="×",TIME(0,0,0),IF(VG4="非常勤",TY37,UK37))</f>
        <v>　</v>
      </c>
      <c r="UY37" s="860"/>
      <c r="UZ37" s="861"/>
      <c r="VA37" s="352"/>
      <c r="VB37" s="859" t="str">
        <f>IF(VE37="×",TIME(0,0,0),IF(VG4="非常勤",UB37,UN37))</f>
        <v>　</v>
      </c>
      <c r="VC37" s="860"/>
      <c r="VD37" s="861"/>
      <c r="VE37" s="352"/>
      <c r="VF37" s="859" t="str">
        <f>IF(VI37="×",TIME(0,0,0),IF(VG4="非常勤",UE37,UQ37))</f>
        <v>　</v>
      </c>
      <c r="VG37" s="860"/>
      <c r="VH37" s="861"/>
      <c r="VI37" s="352"/>
      <c r="VJ37" s="956"/>
      <c r="VK37" s="956"/>
      <c r="VL37" s="862"/>
      <c r="VM37" s="864"/>
      <c r="VN37" s="863"/>
      <c r="VO37" s="865"/>
      <c r="VP37" s="866"/>
      <c r="VQ37" s="866"/>
      <c r="VR37" s="867"/>
      <c r="VS37" s="377">
        <f>'[3]別表_個別勤務状況（1～20）'!$A$37</f>
        <v>23</v>
      </c>
      <c r="VT37" s="378" t="str">
        <f>'[3]別表_個別勤務状況（1～20）'!$B$37</f>
        <v>火</v>
      </c>
      <c r="VU37" s="854"/>
      <c r="VV37" s="855"/>
      <c r="VW37" s="854"/>
      <c r="VX37" s="855"/>
      <c r="VY37" s="854"/>
      <c r="VZ37" s="855"/>
      <c r="WA37" s="854"/>
      <c r="WB37" s="855"/>
      <c r="WC37" s="856" t="str">
        <f>IFERROR(IF(OR(VT37="日",VT37="祝",VT37=0,VU37=""),"　",MAX(IF(AND(VU37&lt;=WC14,VW37&gt;WD14),WD14-WC14,IF(AND(VU37&gt;WC14,VW37&lt;=WD14),VW37-VU37,IF(AND(VU37&lt;=WC14,VW37&lt;=WD14),VW37-WC14,IF(AND(VU37&gt;WC14,VW37&gt;WD14),WD14-VU37,0)))),0)),0)</f>
        <v>　</v>
      </c>
      <c r="WD37" s="857"/>
      <c r="WE37" s="858"/>
      <c r="WF37" s="856" t="str">
        <f>IFERROR(IF(OR(VT37="日",VT37="祝",VT37=0,VY37=""),"　",MAX(IF(AND(VY37&gt;WI14,WA37&gt;WG14),0,IF(AND(VY37&lt;=WI14,VY37&gt;WF14,WA37&gt;WG14),WI14-VY37,IF(AND(VY37&lt;=WI14,VY37&lt;=WF14,WA37&gt;WG14),WI14-WF14,IF(AND(VY37&gt;WF14,WA37&lt;=WG14),WA37-VY37,IF(AND(VY37&lt;=WF14,WA37&lt;=WG14),WA37-WF14,0))))),0)),0)</f>
        <v>　</v>
      </c>
      <c r="WG37" s="857"/>
      <c r="WH37" s="858"/>
      <c r="WI37" s="856" t="str">
        <f>IFERROR(IF(OR(VT37="日",VT37="祝",VT37=0,VY37=0),"　",MAX(IF(AND(VY37&lt;=WI14,WA37&gt;WJ14),WJ14-WI14,IF(WA37&lt;=WJ14,0,IF(AND(VY37&gt;WI14,WA37&gt;WJ14),WJ14-VY37,0))),0)),0)</f>
        <v>　</v>
      </c>
      <c r="WJ37" s="857"/>
      <c r="WK37" s="858"/>
      <c r="WL37" s="856" t="str">
        <f>IFERROR(IF(OR(VT37="日",VT37="祝",VT37=0,VY37=0),"　",MAX(IF(VY37&gt;WL14,WA37-VY37,IF(VY37&lt;=WL14,WA37-WL14,0)),0)),0)</f>
        <v>　</v>
      </c>
      <c r="WM37" s="857"/>
      <c r="WN37" s="858"/>
      <c r="WO37" s="962" t="str">
        <f>IFERROR(IF(OR(VT37="日",VT37="祝",VT37=0,VU37=""),"　",MAX(IF(AND(VU37&lt;=WO14,VW37&gt;WP14),WP14-WO14,IF(AND(VU37&gt;WO14,VW37&lt;=WP14),VW37-VU37,IF(AND(VU37&lt;=WO14,VW37&lt;=WP14),VW37-WO14,IF(AND(VU37&gt;WO14,VW37&gt;WP14),WP14-VU37,0)))),0)),0)</f>
        <v>　</v>
      </c>
      <c r="WP37" s="963"/>
      <c r="WQ37" s="964"/>
      <c r="WR37" s="962" t="str">
        <f>IFERROR(IF(OR(VT37="日",VT37="祝",VT37=0,VY37=0),"　",MAX(IF(AND(VY37&gt;WU14,WA37&gt;WS14),0,IF(AND(VY37&lt;=WU14,VY37&gt;WR14,WA37&gt;WS14),WU14-VY37,IF(AND(VY37&lt;=WU14,VY37&lt;=WR14,WA37&gt;WS14),WU14-WR14,IF(AND(VY37&gt;WR14,WA37&lt;=WS14),WA37-VY37,IF(AND(VY37&lt;=WR14,WA37&lt;=WS14),WA37-WR14,0))))),0)),0)</f>
        <v>　</v>
      </c>
      <c r="WS37" s="963"/>
      <c r="WT37" s="964"/>
      <c r="WU37" s="962" t="str">
        <f>IFERROR(IF(OR(VT37="日",VT37="祝",VT37=0,VY37=0),"　",MAX(IF(AND(VY37&lt;=WU14,WA37&gt;WV14),WV14-WU14,IF(WA37&lt;=WV14,0,IF(AND(VY37&gt;WU14,WA37&gt;WV14),WV14-VY37,0))),0)),0)</f>
        <v>　</v>
      </c>
      <c r="WV37" s="963"/>
      <c r="WW37" s="964"/>
      <c r="WX37" s="962" t="str">
        <f t="shared" si="10"/>
        <v>　</v>
      </c>
      <c r="WY37" s="963"/>
      <c r="WZ37" s="964"/>
      <c r="XA37" s="859" t="str">
        <f>IF(XD37="×",TIME(0,0,0),IF(XN4="非常勤",WC37,WO37))</f>
        <v>　</v>
      </c>
      <c r="XB37" s="860"/>
      <c r="XC37" s="861"/>
      <c r="XD37" s="352"/>
      <c r="XE37" s="859" t="str">
        <f>IF(XH37="×",TIME(0,0,0),IF(XN4="非常勤",WF37,WR37))</f>
        <v>　</v>
      </c>
      <c r="XF37" s="860"/>
      <c r="XG37" s="861"/>
      <c r="XH37" s="352"/>
      <c r="XI37" s="859" t="str">
        <f>IF(XL37="×",TIME(0,0,0),IF(XN4="非常勤",WI37,WU37))</f>
        <v>　</v>
      </c>
      <c r="XJ37" s="860"/>
      <c r="XK37" s="861"/>
      <c r="XL37" s="352"/>
      <c r="XM37" s="859" t="str">
        <f>IF(XP37="×",TIME(0,0,0),IF(XN4="非常勤",WL37,WX37))</f>
        <v>　</v>
      </c>
      <c r="XN37" s="860"/>
      <c r="XO37" s="861"/>
      <c r="XP37" s="352"/>
      <c r="XQ37" s="956"/>
      <c r="XR37" s="956"/>
      <c r="XS37" s="862"/>
      <c r="XT37" s="864"/>
      <c r="XU37" s="863"/>
      <c r="XV37" s="865"/>
      <c r="XW37" s="866"/>
      <c r="XX37" s="866"/>
      <c r="XY37" s="867"/>
      <c r="XZ37" s="377">
        <f>'[3]別表_個別勤務状況（1～20）'!$A$37</f>
        <v>23</v>
      </c>
      <c r="YA37" s="378" t="str">
        <f>'[3]別表_個別勤務状況（1～20）'!$B$37</f>
        <v>火</v>
      </c>
      <c r="YB37" s="854"/>
      <c r="YC37" s="855"/>
      <c r="YD37" s="854"/>
      <c r="YE37" s="855"/>
      <c r="YF37" s="854"/>
      <c r="YG37" s="855"/>
      <c r="YH37" s="854"/>
      <c r="YI37" s="855"/>
      <c r="YJ37" s="856" t="str">
        <f>IFERROR(IF(OR(YA37="日",YA37="祝",YA37=0,YB37=""),"　",MAX(IF(AND(YB37&lt;=YJ14,YD37&gt;YK14),YK14-YJ14,IF(AND(YB37&gt;YJ14,YD37&lt;=YK14),YD37-YB37,IF(AND(YB37&lt;=YJ14,YD37&lt;=YK14),YD37-YJ14,IF(AND(YB37&gt;YJ14,YD37&gt;YK14),YK14-YB37,0)))),0)),0)</f>
        <v>　</v>
      </c>
      <c r="YK37" s="857"/>
      <c r="YL37" s="858"/>
      <c r="YM37" s="856" t="str">
        <f>IFERROR(IF(OR(YA37="日",YA37="祝",YA37=0,YF37=""),"　",MAX(IF(AND(YF37&gt;YP14,YH37&gt;YN14),0,IF(AND(YF37&lt;=YP14,YF37&gt;YM14,YH37&gt;YN14),YP14-YF37,IF(AND(YF37&lt;=YP14,YF37&lt;=YM14,YH37&gt;YN14),YP14-YM14,IF(AND(YF37&gt;YM14,YH37&lt;=YN14),YH37-YF37,IF(AND(YF37&lt;=YM14,YH37&lt;=YN14),YH37-YM14,0))))),0)),0)</f>
        <v>　</v>
      </c>
      <c r="YN37" s="857"/>
      <c r="YO37" s="858"/>
      <c r="YP37" s="856" t="str">
        <f>IFERROR(IF(OR(YA37="日",YA37="祝",YA37=0,YF37=0),"　",MAX(IF(AND(YF37&lt;=YP14,YH37&gt;YQ14),YQ14-YP14,IF(YH37&lt;=YQ14,0,IF(AND(YF37&gt;YP14,YH37&gt;YQ14),YQ14-YF37,0))),0)),0)</f>
        <v>　</v>
      </c>
      <c r="YQ37" s="857"/>
      <c r="YR37" s="858"/>
      <c r="YS37" s="856" t="str">
        <f>IFERROR(IF(OR(YA37="日",YA37="祝",YA37=0,YF37=0),"　",MAX(IF(YF37&gt;YS14,YH37-YF37,IF(YF37&lt;=YS14,YH37-YS14,0)),0)),0)</f>
        <v>　</v>
      </c>
      <c r="YT37" s="857"/>
      <c r="YU37" s="858"/>
      <c r="YV37" s="962" t="str">
        <f>IFERROR(IF(OR(YA37="日",YA37="祝",YA37=0,YB37=""),"　",MAX(IF(AND(YB37&lt;=YV14,YD37&gt;YW14),YW14-YV14,IF(AND(YB37&gt;YV14,YD37&lt;=YW14),YD37-YB37,IF(AND(YB37&lt;=YV14,YD37&lt;=YW14),YD37-YV14,IF(AND(YB37&gt;YV14,YD37&gt;YW14),YW14-YB37,0)))),0)),0)</f>
        <v>　</v>
      </c>
      <c r="YW37" s="963"/>
      <c r="YX37" s="964"/>
      <c r="YY37" s="962" t="str">
        <f>IFERROR(IF(OR(YA37="日",YA37="祝",YA37=0,YF37=0),"　",MAX(IF(AND(YF37&gt;ZB14,YH37&gt;YZ14),0,IF(AND(YF37&lt;=ZB14,YF37&gt;YY14,YH37&gt;YZ14),ZB14-YF37,IF(AND(YF37&lt;=ZB14,YF37&lt;=YY14,YH37&gt;YZ14),ZB14-YY14,IF(AND(YF37&gt;YY14,YH37&lt;=YZ14),YH37-YF37,IF(AND(YF37&lt;=YY14,YH37&lt;=YZ14),YH37-YY14,0))))),0)),0)</f>
        <v>　</v>
      </c>
      <c r="YZ37" s="963"/>
      <c r="ZA37" s="964"/>
      <c r="ZB37" s="962" t="str">
        <f>IFERROR(IF(OR(YA37="日",YA37="祝",YA37=0,YF37=0),"　",MAX(IF(AND(YF37&lt;=ZB14,YH37&gt;ZC14),ZC14-ZB14,IF(YH37&lt;=ZC14,0,IF(AND(YF37&gt;ZB14,YH37&gt;ZC14),ZC14-YF37,0))),0)),0)</f>
        <v>　</v>
      </c>
      <c r="ZC37" s="963"/>
      <c r="ZD37" s="964"/>
      <c r="ZE37" s="962" t="str">
        <f t="shared" si="11"/>
        <v>　</v>
      </c>
      <c r="ZF37" s="963"/>
      <c r="ZG37" s="964"/>
      <c r="ZH37" s="859" t="str">
        <f>IF(ZK37="×",TIME(0,0,0),IF(ZU4="非常勤",YJ37,YV37))</f>
        <v>　</v>
      </c>
      <c r="ZI37" s="860"/>
      <c r="ZJ37" s="861"/>
      <c r="ZK37" s="352"/>
      <c r="ZL37" s="859" t="str">
        <f>IF(ZO37="×",TIME(0,0,0),IF(ZU4="非常勤",YM37,YY37))</f>
        <v>　</v>
      </c>
      <c r="ZM37" s="860"/>
      <c r="ZN37" s="861"/>
      <c r="ZO37" s="352"/>
      <c r="ZP37" s="859" t="str">
        <f>IF(ZS37="×",TIME(0,0,0),IF(ZU4="非常勤",YP37,ZB37))</f>
        <v>　</v>
      </c>
      <c r="ZQ37" s="860"/>
      <c r="ZR37" s="861"/>
      <c r="ZS37" s="352"/>
      <c r="ZT37" s="859" t="str">
        <f>IF(ZW37="×",TIME(0,0,0),IF(ZU4="非常勤",YS37,ZE37))</f>
        <v>　</v>
      </c>
      <c r="ZU37" s="860"/>
      <c r="ZV37" s="861"/>
      <c r="ZW37" s="352"/>
      <c r="ZX37" s="956"/>
      <c r="ZY37" s="956"/>
      <c r="ZZ37" s="862"/>
      <c r="AAA37" s="864"/>
      <c r="AAB37" s="863"/>
      <c r="AAC37" s="865"/>
      <c r="AAD37" s="866"/>
      <c r="AAE37" s="866"/>
      <c r="AAF37" s="867"/>
      <c r="AAG37" s="377">
        <f>'[3]別表_個別勤務状況（1～20）'!$A$37</f>
        <v>23</v>
      </c>
      <c r="AAH37" s="378" t="str">
        <f>'[3]別表_個別勤務状況（1～20）'!$B$37</f>
        <v>火</v>
      </c>
      <c r="AAI37" s="854"/>
      <c r="AAJ37" s="855"/>
      <c r="AAK37" s="854"/>
      <c r="AAL37" s="855"/>
      <c r="AAM37" s="854"/>
      <c r="AAN37" s="855"/>
      <c r="AAO37" s="854"/>
      <c r="AAP37" s="855"/>
      <c r="AAQ37" s="856" t="str">
        <f>IFERROR(IF(OR(AAH37="日",AAH37="祝",AAH37=0,AAI37=""),"　",MAX(IF(AND(AAI37&lt;=AAQ14,AAK37&gt;AAR14),AAR14-AAQ14,IF(AND(AAI37&gt;AAQ14,AAK37&lt;=AAR14),AAK37-AAI37,IF(AND(AAI37&lt;=AAQ14,AAK37&lt;=AAR14),AAK37-AAQ14,IF(AND(AAI37&gt;AAQ14,AAK37&gt;AAR14),AAR14-AAI37,0)))),0)),0)</f>
        <v>　</v>
      </c>
      <c r="AAR37" s="857"/>
      <c r="AAS37" s="858"/>
      <c r="AAT37" s="856" t="str">
        <f>IFERROR(IF(OR(AAH37="日",AAH37="祝",AAH37=0,AAM37=""),"　",MAX(IF(AND(AAM37&gt;AAW14,AAO37&gt;AAU14),0,IF(AND(AAM37&lt;=AAW14,AAM37&gt;AAT14,AAO37&gt;AAU14),AAW14-AAM37,IF(AND(AAM37&lt;=AAW14,AAM37&lt;=AAT14,AAO37&gt;AAU14),AAW14-AAT14,IF(AND(AAM37&gt;AAT14,AAO37&lt;=AAU14),AAO37-AAM37,IF(AND(AAM37&lt;=AAT14,AAO37&lt;=AAU14),AAO37-AAT14,0))))),0)),0)</f>
        <v>　</v>
      </c>
      <c r="AAU37" s="857"/>
      <c r="AAV37" s="858"/>
      <c r="AAW37" s="856" t="str">
        <f>IFERROR(IF(OR(AAH37="日",AAH37="祝",AAH37=0,AAM37=0),"　",MAX(IF(AND(AAM37&lt;=AAW14,AAO37&gt;AAX14),AAX14-AAW14,IF(AAO37&lt;=AAX14,0,IF(AND(AAM37&gt;AAW14,AAO37&gt;AAX14),AAX14-AAM37,0))),0)),0)</f>
        <v>　</v>
      </c>
      <c r="AAX37" s="857"/>
      <c r="AAY37" s="858"/>
      <c r="AAZ37" s="856" t="str">
        <f>IFERROR(IF(OR(AAH37="日",AAH37="祝",AAH37=0,AAM37=0),"　",MAX(IF(AAM37&gt;AAZ14,AAO37-AAM37,IF(AAM37&lt;=AAZ14,AAO37-AAZ14,0)),0)),0)</f>
        <v>　</v>
      </c>
      <c r="ABA37" s="857"/>
      <c r="ABB37" s="858"/>
      <c r="ABC37" s="962" t="str">
        <f>IFERROR(IF(OR(AAH37="日",AAH37="祝",AAH37=0,AAI37=""),"　",MAX(IF(AND(AAI37&lt;=ABC14,AAK37&gt;ABD14),ABD14-ABC14,IF(AND(AAI37&gt;ABC14,AAK37&lt;=ABD14),AAK37-AAI37,IF(AND(AAI37&lt;=ABC14,AAK37&lt;=ABD14),AAK37-ABC14,IF(AND(AAI37&gt;ABC14,AAK37&gt;ABD14),ABD14-AAI37,0)))),0)),0)</f>
        <v>　</v>
      </c>
      <c r="ABD37" s="963"/>
      <c r="ABE37" s="964"/>
      <c r="ABF37" s="962" t="str">
        <f>IFERROR(IF(OR(AAH37="日",AAH37="祝",AAH37=0,AAM37=0),"　",MAX(IF(AND(AAM37&gt;ABI14,AAO37&gt;ABG14),0,IF(AND(AAM37&lt;=ABI14,AAM37&gt;ABF14,AAO37&gt;ABG14),ABI14-AAM37,IF(AND(AAM37&lt;=ABI14,AAM37&lt;=ABF14,AAO37&gt;ABG14),ABI14-ABF14,IF(AND(AAM37&gt;ABF14,AAO37&lt;=ABG14),AAO37-AAM37,IF(AND(AAM37&lt;=ABF14,AAO37&lt;=ABG14),AAO37-ABF14,0))))),0)),0)</f>
        <v>　</v>
      </c>
      <c r="ABG37" s="963"/>
      <c r="ABH37" s="964"/>
      <c r="ABI37" s="962" t="str">
        <f>IFERROR(IF(OR(AAH37="日",AAH37="祝",AAH37=0,AAM37=0),"　",MAX(IF(AND(AAM37&lt;=ABI14,AAO37&gt;ABJ14),ABJ14-ABI14,IF(AAO37&lt;=ABJ14,0,IF(AND(AAM37&gt;ABI14,AAO37&gt;ABJ14),ABJ14-AAM37,0))),0)),0)</f>
        <v>　</v>
      </c>
      <c r="ABJ37" s="963"/>
      <c r="ABK37" s="964"/>
      <c r="ABL37" s="962" t="str">
        <f t="shared" si="12"/>
        <v>　</v>
      </c>
      <c r="ABM37" s="963"/>
      <c r="ABN37" s="964"/>
      <c r="ABO37" s="859" t="str">
        <f>IF(ABR37="×",TIME(0,0,0),IF(ACB4="非常勤",AAQ37,ABC37))</f>
        <v>　</v>
      </c>
      <c r="ABP37" s="860"/>
      <c r="ABQ37" s="861"/>
      <c r="ABR37" s="352"/>
      <c r="ABS37" s="859" t="str">
        <f>IF(ABV37="×",TIME(0,0,0),IF(ACB4="非常勤",AAT37,ABF37))</f>
        <v>　</v>
      </c>
      <c r="ABT37" s="860"/>
      <c r="ABU37" s="861"/>
      <c r="ABV37" s="352"/>
      <c r="ABW37" s="859" t="str">
        <f>IF(ABZ37="×",TIME(0,0,0),IF(ACB4="非常勤",AAW37,ABI37))</f>
        <v>　</v>
      </c>
      <c r="ABX37" s="860"/>
      <c r="ABY37" s="861"/>
      <c r="ABZ37" s="352"/>
      <c r="ACA37" s="859" t="str">
        <f>IF(ACD37="×",TIME(0,0,0),IF(ACB4="非常勤",AAZ37,ABL37))</f>
        <v>　</v>
      </c>
      <c r="ACB37" s="860"/>
      <c r="ACC37" s="861"/>
      <c r="ACD37" s="352"/>
      <c r="ACE37" s="956"/>
      <c r="ACF37" s="956"/>
      <c r="ACG37" s="862"/>
      <c r="ACH37" s="864"/>
      <c r="ACI37" s="863"/>
      <c r="ACJ37" s="865"/>
      <c r="ACK37" s="866"/>
      <c r="ACL37" s="866"/>
      <c r="ACM37" s="867"/>
      <c r="ACN37" s="377">
        <f>'[3]別表_個別勤務状況（1～20）'!$A$37</f>
        <v>23</v>
      </c>
      <c r="ACO37" s="378" t="str">
        <f>'[3]別表_個別勤務状況（1～20）'!$B$37</f>
        <v>火</v>
      </c>
      <c r="ACP37" s="854"/>
      <c r="ACQ37" s="855"/>
      <c r="ACR37" s="854"/>
      <c r="ACS37" s="855"/>
      <c r="ACT37" s="854"/>
      <c r="ACU37" s="855"/>
      <c r="ACV37" s="854"/>
      <c r="ACW37" s="855"/>
      <c r="ACX37" s="856" t="str">
        <f>IFERROR(IF(OR(ACO37="日",ACO37="祝",ACO37=0,ACP37=""),"　",MAX(IF(AND(ACP37&lt;=ACX14,ACR37&gt;ACY14),ACY14-ACX14,IF(AND(ACP37&gt;ACX14,ACR37&lt;=ACY14),ACR37-ACP37,IF(AND(ACP37&lt;=ACX14,ACR37&lt;=ACY14),ACR37-ACX14,IF(AND(ACP37&gt;ACX14,ACR37&gt;ACY14),ACY14-ACP37,0)))),0)),0)</f>
        <v>　</v>
      </c>
      <c r="ACY37" s="857"/>
      <c r="ACZ37" s="858"/>
      <c r="ADA37" s="856" t="str">
        <f>IFERROR(IF(OR(ACO37="日",ACO37="祝",ACO37=0,ACT37=""),"　",MAX(IF(AND(ACT37&gt;ADD14,ACV37&gt;ADB14),0,IF(AND(ACT37&lt;=ADD14,ACT37&gt;ADA14,ACV37&gt;ADB14),ADD14-ACT37,IF(AND(ACT37&lt;=ADD14,ACT37&lt;=ADA14,ACV37&gt;ADB14),ADD14-ADA14,IF(AND(ACT37&gt;ADA14,ACV37&lt;=ADB14),ACV37-ACT37,IF(AND(ACT37&lt;=ADA14,ACV37&lt;=ADB14),ACV37-ADA14,0))))),0)),0)</f>
        <v>　</v>
      </c>
      <c r="ADB37" s="857"/>
      <c r="ADC37" s="858"/>
      <c r="ADD37" s="856" t="str">
        <f>IFERROR(IF(OR(ACO37="日",ACO37="祝",ACO37=0,ACT37=0),"　",MAX(IF(AND(ACT37&lt;=ADD14,ACV37&gt;ADE14),ADE14-ADD14,IF(ACV37&lt;=ADE14,0,IF(AND(ACT37&gt;ADD14,ACV37&gt;ADE14),ADE14-ACT37,0))),0)),0)</f>
        <v>　</v>
      </c>
      <c r="ADE37" s="857"/>
      <c r="ADF37" s="858"/>
      <c r="ADG37" s="856" t="str">
        <f>IFERROR(IF(OR(ACO37="日",ACO37="祝",ACO37=0,ACT37=0),"　",MAX(IF(ACT37&gt;ADG14,ACV37-ACT37,IF(ACT37&lt;=ADG14,ACV37-ADG14,0)),0)),0)</f>
        <v>　</v>
      </c>
      <c r="ADH37" s="857"/>
      <c r="ADI37" s="858"/>
      <c r="ADJ37" s="962" t="str">
        <f>IFERROR(IF(OR(ACO37="日",ACO37="祝",ACO37=0,ACP37=""),"　",MAX(IF(AND(ACP37&lt;=ADJ14,ACR37&gt;ADK14),ADK14-ADJ14,IF(AND(ACP37&gt;ADJ14,ACR37&lt;=ADK14),ACR37-ACP37,IF(AND(ACP37&lt;=ADJ14,ACR37&lt;=ADK14),ACR37-ADJ14,IF(AND(ACP37&gt;ADJ14,ACR37&gt;ADK14),ADK14-ACP37,0)))),0)),0)</f>
        <v>　</v>
      </c>
      <c r="ADK37" s="963"/>
      <c r="ADL37" s="964"/>
      <c r="ADM37" s="962" t="str">
        <f>IFERROR(IF(OR(ACO37="日",ACO37="祝",ACO37=0,ACT37=0),"　",MAX(IF(AND(ACT37&gt;ADP14,ACV37&gt;ADN14),0,IF(AND(ACT37&lt;=ADP14,ACT37&gt;ADM14,ACV37&gt;ADN14),ADP14-ACT37,IF(AND(ACT37&lt;=ADP14,ACT37&lt;=ADM14,ACV37&gt;ADN14),ADP14-ADM14,IF(AND(ACT37&gt;ADM14,ACV37&lt;=ADN14),ACV37-ACT37,IF(AND(ACT37&lt;=ADM14,ACV37&lt;=ADN14),ACV37-ADM14,0))))),0)),0)</f>
        <v>　</v>
      </c>
      <c r="ADN37" s="963"/>
      <c r="ADO37" s="964"/>
      <c r="ADP37" s="962" t="str">
        <f>IFERROR(IF(OR(ACO37="日",ACO37="祝",ACO37=0,ACT37=0),"　",MAX(IF(AND(ACT37&lt;=ADP14,ACV37&gt;ADQ14),ADQ14-ADP14,IF(ACV37&lt;=ADQ14,0,IF(AND(ACT37&gt;ADP14,ACV37&gt;ADQ14),ADQ14-ACT37,0))),0)),0)</f>
        <v>　</v>
      </c>
      <c r="ADQ37" s="963"/>
      <c r="ADR37" s="964"/>
      <c r="ADS37" s="962" t="str">
        <f t="shared" si="13"/>
        <v>　</v>
      </c>
      <c r="ADT37" s="963"/>
      <c r="ADU37" s="964"/>
      <c r="ADV37" s="859" t="str">
        <f>IF(ADY37="×",TIME(0,0,0),IF(AEI4="非常勤",ACX37,ADJ37))</f>
        <v>　</v>
      </c>
      <c r="ADW37" s="860"/>
      <c r="ADX37" s="861"/>
      <c r="ADY37" s="352"/>
      <c r="ADZ37" s="859" t="str">
        <f>IF(AEC37="×",TIME(0,0,0),IF(AEI4="非常勤",ADA37,ADM37))</f>
        <v>　</v>
      </c>
      <c r="AEA37" s="860"/>
      <c r="AEB37" s="861"/>
      <c r="AEC37" s="352"/>
      <c r="AED37" s="859" t="str">
        <f>IF(AEG37="×",TIME(0,0,0),IF(AEI4="非常勤",ADD37,ADP37))</f>
        <v>　</v>
      </c>
      <c r="AEE37" s="860"/>
      <c r="AEF37" s="861"/>
      <c r="AEG37" s="352"/>
      <c r="AEH37" s="859" t="str">
        <f>IF(AEK37="×",TIME(0,0,0),IF(AEI4="非常勤",ADG37,ADS37))</f>
        <v>　</v>
      </c>
      <c r="AEI37" s="860"/>
      <c r="AEJ37" s="861"/>
      <c r="AEK37" s="352"/>
      <c r="AEL37" s="956"/>
      <c r="AEM37" s="956"/>
      <c r="AEN37" s="862"/>
      <c r="AEO37" s="864"/>
      <c r="AEP37" s="863"/>
      <c r="AEQ37" s="865"/>
      <c r="AER37" s="866"/>
      <c r="AES37" s="866"/>
      <c r="AET37" s="867"/>
      <c r="AEU37" s="377">
        <f>'[3]別表_個別勤務状況（1～20）'!$A$37</f>
        <v>23</v>
      </c>
      <c r="AEV37" s="378" t="str">
        <f>'[3]別表_個別勤務状況（1～20）'!$B$37</f>
        <v>火</v>
      </c>
      <c r="AEW37" s="854"/>
      <c r="AEX37" s="855"/>
      <c r="AEY37" s="854"/>
      <c r="AEZ37" s="855"/>
      <c r="AFA37" s="854"/>
      <c r="AFB37" s="855"/>
      <c r="AFC37" s="854"/>
      <c r="AFD37" s="855"/>
      <c r="AFE37" s="856" t="str">
        <f>IFERROR(IF(OR(AEV37="日",AEV37="祝",AEV37=0,AEW37=""),"　",MAX(IF(AND(AEW37&lt;=AFE14,AEY37&gt;AFF14),AFF14-AFE14,IF(AND(AEW37&gt;AFE14,AEY37&lt;=AFF14),AEY37-AEW37,IF(AND(AEW37&lt;=AFE14,AEY37&lt;=AFF14),AEY37-AFE14,IF(AND(AEW37&gt;AFE14,AEY37&gt;AFF14),AFF14-AEW37,0)))),0)),0)</f>
        <v>　</v>
      </c>
      <c r="AFF37" s="857"/>
      <c r="AFG37" s="858"/>
      <c r="AFH37" s="856" t="str">
        <f>IFERROR(IF(OR(AEV37="日",AEV37="祝",AEV37=0,AFA37=""),"　",MAX(IF(AND(AFA37&gt;AFK14,AFC37&gt;AFI14),0,IF(AND(AFA37&lt;=AFK14,AFA37&gt;AFH14,AFC37&gt;AFI14),AFK14-AFA37,IF(AND(AFA37&lt;=AFK14,AFA37&lt;=AFH14,AFC37&gt;AFI14),AFK14-AFH14,IF(AND(AFA37&gt;AFH14,AFC37&lt;=AFI14),AFC37-AFA37,IF(AND(AFA37&lt;=AFH14,AFC37&lt;=AFI14),AFC37-AFH14,0))))),0)),0)</f>
        <v>　</v>
      </c>
      <c r="AFI37" s="857"/>
      <c r="AFJ37" s="858"/>
      <c r="AFK37" s="856" t="str">
        <f>IFERROR(IF(OR(AEV37="日",AEV37="祝",AEV37=0,AFA37=0),"　",MAX(IF(AND(AFA37&lt;=AFK14,AFC37&gt;AFL14),AFL14-AFK14,IF(AFC37&lt;=AFL14,0,IF(AND(AFA37&gt;AFK14,AFC37&gt;AFL14),AFL14-AFA37,0))),0)),0)</f>
        <v>　</v>
      </c>
      <c r="AFL37" s="857"/>
      <c r="AFM37" s="858"/>
      <c r="AFN37" s="856" t="str">
        <f>IFERROR(IF(OR(AEV37="日",AEV37="祝",AEV37=0,AFA37=0),"　",MAX(IF(AFA37&gt;AFN14,AFC37-AFA37,IF(AFA37&lt;=AFN14,AFC37-AFN14,0)),0)),0)</f>
        <v>　</v>
      </c>
      <c r="AFO37" s="857"/>
      <c r="AFP37" s="858"/>
      <c r="AFQ37" s="962" t="str">
        <f>IFERROR(IF(OR(AEV37="日",AEV37="祝",AEV37=0,AEW37=""),"　",MAX(IF(AND(AEW37&lt;=AFQ14,AEY37&gt;AFR14),AFR14-AFQ14,IF(AND(AEW37&gt;AFQ14,AEY37&lt;=AFR14),AEY37-AEW37,IF(AND(AEW37&lt;=AFQ14,AEY37&lt;=AFR14),AEY37-AFQ14,IF(AND(AEW37&gt;AFQ14,AEY37&gt;AFR14),AFR14-AEW37,0)))),0)),0)</f>
        <v>　</v>
      </c>
      <c r="AFR37" s="963"/>
      <c r="AFS37" s="964"/>
      <c r="AFT37" s="962" t="str">
        <f>IFERROR(IF(OR(AEV37="日",AEV37="祝",AEV37=0,AFA37=0),"　",MAX(IF(AND(AFA37&gt;AFW14,AFC37&gt;AFU14),0,IF(AND(AFA37&lt;=AFW14,AFA37&gt;AFT14,AFC37&gt;AFU14),AFW14-AFA37,IF(AND(AFA37&lt;=AFW14,AFA37&lt;=AFT14,AFC37&gt;AFU14),AFW14-AFT14,IF(AND(AFA37&gt;AFT14,AFC37&lt;=AFU14),AFC37-AFA37,IF(AND(AFA37&lt;=AFT14,AFC37&lt;=AFU14),AFC37-AFT14,0))))),0)),0)</f>
        <v>　</v>
      </c>
      <c r="AFU37" s="963"/>
      <c r="AFV37" s="964"/>
      <c r="AFW37" s="962" t="str">
        <f>IFERROR(IF(OR(AEV37="日",AEV37="祝",AEV37=0,AFA37=0),"　",MAX(IF(AND(AFA37&lt;=AFW14,AFC37&gt;AFX14),AFX14-AFW14,IF(AFC37&lt;=AFX14,0,IF(AND(AFA37&gt;AFW14,AFC37&gt;AFX14),AFX14-AFA37,0))),0)),0)</f>
        <v>　</v>
      </c>
      <c r="AFX37" s="963"/>
      <c r="AFY37" s="964"/>
      <c r="AFZ37" s="962" t="str">
        <f t="shared" si="14"/>
        <v>　</v>
      </c>
      <c r="AGA37" s="963"/>
      <c r="AGB37" s="964"/>
      <c r="AGC37" s="859" t="str">
        <f>IF(AGF37="×",TIME(0,0,0),IF(AGP4="非常勤",AFE37,AFQ37))</f>
        <v>　</v>
      </c>
      <c r="AGD37" s="860"/>
      <c r="AGE37" s="861"/>
      <c r="AGF37" s="352"/>
      <c r="AGG37" s="859" t="str">
        <f>IF(AGJ37="×",TIME(0,0,0),IF(AGP4="非常勤",AFH37,AFT37))</f>
        <v>　</v>
      </c>
      <c r="AGH37" s="860"/>
      <c r="AGI37" s="861"/>
      <c r="AGJ37" s="352"/>
      <c r="AGK37" s="859" t="str">
        <f>IF(AGN37="×",TIME(0,0,0),IF(AGP4="非常勤",AFK37,AFW37))</f>
        <v>　</v>
      </c>
      <c r="AGL37" s="860"/>
      <c r="AGM37" s="861"/>
      <c r="AGN37" s="352"/>
      <c r="AGO37" s="859" t="str">
        <f>IF(AGR37="×",TIME(0,0,0),IF(AGP4="非常勤",AFN37,AFZ37))</f>
        <v>　</v>
      </c>
      <c r="AGP37" s="860"/>
      <c r="AGQ37" s="861"/>
      <c r="AGR37" s="352"/>
      <c r="AGS37" s="956"/>
      <c r="AGT37" s="956"/>
      <c r="AGU37" s="862"/>
      <c r="AGV37" s="864"/>
      <c r="AGW37" s="863"/>
      <c r="AGX37" s="865"/>
      <c r="AGY37" s="866"/>
      <c r="AGZ37" s="866"/>
      <c r="AHA37" s="867"/>
      <c r="AHB37" s="377">
        <f>'[3]別表_個別勤務状況（1～20）'!$A$37</f>
        <v>23</v>
      </c>
      <c r="AHC37" s="378" t="str">
        <f>'[3]別表_個別勤務状況（1～20）'!$B$37</f>
        <v>火</v>
      </c>
      <c r="AHD37" s="854"/>
      <c r="AHE37" s="855"/>
      <c r="AHF37" s="854"/>
      <c r="AHG37" s="855"/>
      <c r="AHH37" s="854"/>
      <c r="AHI37" s="855"/>
      <c r="AHJ37" s="854"/>
      <c r="AHK37" s="855"/>
      <c r="AHL37" s="856" t="str">
        <f>IFERROR(IF(OR(AHC37="日",AHC37="祝",AHC37=0,AHD37=""),"　",MAX(IF(AND(AHD37&lt;=AHL14,AHF37&gt;AHM14),AHM14-AHL14,IF(AND(AHD37&gt;AHL14,AHF37&lt;=AHM14),AHF37-AHD37,IF(AND(AHD37&lt;=AHL14,AHF37&lt;=AHM14),AHF37-AHL14,IF(AND(AHD37&gt;AHL14,AHF37&gt;AHM14),AHM14-AHD37,0)))),0)),0)</f>
        <v>　</v>
      </c>
      <c r="AHM37" s="857"/>
      <c r="AHN37" s="858"/>
      <c r="AHO37" s="856" t="str">
        <f>IFERROR(IF(OR(AHC37="日",AHC37="祝",AHC37=0,AHH37=""),"　",MAX(IF(AND(AHH37&gt;AHR14,AHJ37&gt;AHP14),0,IF(AND(AHH37&lt;=AHR14,AHH37&gt;AHO14,AHJ37&gt;AHP14),AHR14-AHH37,IF(AND(AHH37&lt;=AHR14,AHH37&lt;=AHO14,AHJ37&gt;AHP14),AHR14-AHO14,IF(AND(AHH37&gt;AHO14,AHJ37&lt;=AHP14),AHJ37-AHH37,IF(AND(AHH37&lt;=AHO14,AHJ37&lt;=AHP14),AHJ37-AHO14,0))))),0)),0)</f>
        <v>　</v>
      </c>
      <c r="AHP37" s="857"/>
      <c r="AHQ37" s="858"/>
      <c r="AHR37" s="856" t="str">
        <f>IFERROR(IF(OR(AHC37="日",AHC37="祝",AHC37=0,AHH37=0),"　",MAX(IF(AND(AHH37&lt;=AHR14,AHJ37&gt;AHS14),AHS14-AHR14,IF(AHJ37&lt;=AHS14,0,IF(AND(AHH37&gt;AHR14,AHJ37&gt;AHS14),AHS14-AHH37,0))),0)),0)</f>
        <v>　</v>
      </c>
      <c r="AHS37" s="857"/>
      <c r="AHT37" s="858"/>
      <c r="AHU37" s="856" t="str">
        <f>IFERROR(IF(OR(AHC37="日",AHC37="祝",AHC37=0,AHH37=0),"　",MAX(IF(AHH37&gt;AHU14,AHJ37-AHH37,IF(AHH37&lt;=AHU14,AHJ37-AHU14,0)),0)),0)</f>
        <v>　</v>
      </c>
      <c r="AHV37" s="857"/>
      <c r="AHW37" s="858"/>
      <c r="AHX37" s="962" t="str">
        <f>IFERROR(IF(OR(AHC37="日",AHC37="祝",AHC37=0,AHD37=""),"　",MAX(IF(AND(AHD37&lt;=AHX14,AHF37&gt;AHY14),AHY14-AHX14,IF(AND(AHD37&gt;AHX14,AHF37&lt;=AHY14),AHF37-AHD37,IF(AND(AHD37&lt;=AHX14,AHF37&lt;=AHY14),AHF37-AHX14,IF(AND(AHD37&gt;AHX14,AHF37&gt;AHY14),AHY14-AHD37,0)))),0)),0)</f>
        <v>　</v>
      </c>
      <c r="AHY37" s="963"/>
      <c r="AHZ37" s="964"/>
      <c r="AIA37" s="962" t="str">
        <f>IFERROR(IF(OR(AHC37="日",AHC37="祝",AHC37=0,AHH37=0),"　",MAX(IF(AND(AHH37&gt;AID14,AHJ37&gt;AIB14),0,IF(AND(AHH37&lt;=AID14,AHH37&gt;AIA14,AHJ37&gt;AIB14),AID14-AHH37,IF(AND(AHH37&lt;=AID14,AHH37&lt;=AIA14,AHJ37&gt;AIB14),AID14-AIA14,IF(AND(AHH37&gt;AIA14,AHJ37&lt;=AIB14),AHJ37-AHH37,IF(AND(AHH37&lt;=AIA14,AHJ37&lt;=AIB14),AHJ37-AIA14,0))))),0)),0)</f>
        <v>　</v>
      </c>
      <c r="AIB37" s="963"/>
      <c r="AIC37" s="964"/>
      <c r="AID37" s="962" t="str">
        <f>IFERROR(IF(OR(AHC37="日",AHC37="祝",AHC37=0,AHH37=0),"　",MAX(IF(AND(AHH37&lt;=AID14,AHJ37&gt;AIE14),AIE14-AID14,IF(AHJ37&lt;=AIE14,0,IF(AND(AHH37&gt;AID14,AHJ37&gt;AIE14),AIE14-AHH37,0))),0)),0)</f>
        <v>　</v>
      </c>
      <c r="AIE37" s="963"/>
      <c r="AIF37" s="964"/>
      <c r="AIG37" s="962" t="str">
        <f t="shared" si="15"/>
        <v>　</v>
      </c>
      <c r="AIH37" s="963"/>
      <c r="AII37" s="964"/>
      <c r="AIJ37" s="859" t="str">
        <f>IF(AIM37="×",TIME(0,0,0),IF(AIW4="非常勤",AHL37,AHX37))</f>
        <v>　</v>
      </c>
      <c r="AIK37" s="860"/>
      <c r="AIL37" s="861"/>
      <c r="AIM37" s="352"/>
      <c r="AIN37" s="859" t="str">
        <f>IF(AIQ37="×",TIME(0,0,0),IF(AIW4="非常勤",AHO37,AIA37))</f>
        <v>　</v>
      </c>
      <c r="AIO37" s="860"/>
      <c r="AIP37" s="861"/>
      <c r="AIQ37" s="352"/>
      <c r="AIR37" s="859" t="str">
        <f>IF(AIU37="×",TIME(0,0,0),IF(AIW4="非常勤",AHR37,AID37))</f>
        <v>　</v>
      </c>
      <c r="AIS37" s="860"/>
      <c r="AIT37" s="861"/>
      <c r="AIU37" s="352"/>
      <c r="AIV37" s="859" t="str">
        <f>IF(AIY37="×",TIME(0,0,0),IF(AIW4="非常勤",AHU37,AIG37))</f>
        <v>　</v>
      </c>
      <c r="AIW37" s="860"/>
      <c r="AIX37" s="861"/>
      <c r="AIY37" s="352"/>
      <c r="AIZ37" s="956"/>
      <c r="AJA37" s="956"/>
      <c r="AJB37" s="862"/>
      <c r="AJC37" s="864"/>
      <c r="AJD37" s="863"/>
      <c r="AJE37" s="865"/>
      <c r="AJF37" s="866"/>
      <c r="AJG37" s="866"/>
      <c r="AJH37" s="867"/>
      <c r="AJI37" s="377">
        <f>'[3]別表_個別勤務状況（1～20）'!$A$37</f>
        <v>23</v>
      </c>
      <c r="AJJ37" s="378" t="str">
        <f>'[3]別表_個別勤務状況（1～20）'!$B$37</f>
        <v>火</v>
      </c>
      <c r="AJK37" s="854"/>
      <c r="AJL37" s="855"/>
      <c r="AJM37" s="854"/>
      <c r="AJN37" s="855"/>
      <c r="AJO37" s="854"/>
      <c r="AJP37" s="855"/>
      <c r="AJQ37" s="854"/>
      <c r="AJR37" s="855"/>
      <c r="AJS37" s="856" t="str">
        <f>IFERROR(IF(OR(AJJ37="日",AJJ37="祝",AJJ37=0,AJK37=""),"　",MAX(IF(AND(AJK37&lt;=AJS14,AJM37&gt;AJT14),AJT14-AJS14,IF(AND(AJK37&gt;AJS14,AJM37&lt;=AJT14),AJM37-AJK37,IF(AND(AJK37&lt;=AJS14,AJM37&lt;=AJT14),AJM37-AJS14,IF(AND(AJK37&gt;AJS14,AJM37&gt;AJT14),AJT14-AJK37,0)))),0)),0)</f>
        <v>　</v>
      </c>
      <c r="AJT37" s="857"/>
      <c r="AJU37" s="858"/>
      <c r="AJV37" s="856" t="str">
        <f>IFERROR(IF(OR(AJJ37="日",AJJ37="祝",AJJ37=0,AJO37=""),"　",MAX(IF(AND(AJO37&gt;AJY14,AJQ37&gt;AJW14),0,IF(AND(AJO37&lt;=AJY14,AJO37&gt;AJV14,AJQ37&gt;AJW14),AJY14-AJO37,IF(AND(AJO37&lt;=AJY14,AJO37&lt;=AJV14,AJQ37&gt;AJW14),AJY14-AJV14,IF(AND(AJO37&gt;AJV14,AJQ37&lt;=AJW14),AJQ37-AJO37,IF(AND(AJO37&lt;=AJV14,AJQ37&lt;=AJW14),AJQ37-AJV14,0))))),0)),0)</f>
        <v>　</v>
      </c>
      <c r="AJW37" s="857"/>
      <c r="AJX37" s="858"/>
      <c r="AJY37" s="856" t="str">
        <f>IFERROR(IF(OR(AJJ37="日",AJJ37="祝",AJJ37=0,AJO37=0),"　",MAX(IF(AND(AJO37&lt;=AJY14,AJQ37&gt;AJZ14),AJZ14-AJY14,IF(AJQ37&lt;=AJZ14,0,IF(AND(AJO37&gt;AJY14,AJQ37&gt;AJZ14),AJZ14-AJO37,0))),0)),0)</f>
        <v>　</v>
      </c>
      <c r="AJZ37" s="857"/>
      <c r="AKA37" s="858"/>
      <c r="AKB37" s="856" t="str">
        <f>IFERROR(IF(OR(AJJ37="日",AJJ37="祝",AJJ37=0,AJO37=0),"　",MAX(IF(AJO37&gt;AKB14,AJQ37-AJO37,IF(AJO37&lt;=AKB14,AJQ37-AKB14,0)),0)),0)</f>
        <v>　</v>
      </c>
      <c r="AKC37" s="857"/>
      <c r="AKD37" s="858"/>
      <c r="AKE37" s="962" t="str">
        <f>IFERROR(IF(OR(AJJ37="日",AJJ37="祝",AJJ37=0,AJK37=""),"　",MAX(IF(AND(AJK37&lt;=AKE14,AJM37&gt;AKF14),AKF14-AKE14,IF(AND(AJK37&gt;AKE14,AJM37&lt;=AKF14),AJM37-AJK37,IF(AND(AJK37&lt;=AKE14,AJM37&lt;=AKF14),AJM37-AKE14,IF(AND(AJK37&gt;AKE14,AJM37&gt;AKF14),AKF14-AJK37,0)))),0)),0)</f>
        <v>　</v>
      </c>
      <c r="AKF37" s="963"/>
      <c r="AKG37" s="964"/>
      <c r="AKH37" s="962" t="str">
        <f>IFERROR(IF(OR(AJJ37="日",AJJ37="祝",AJJ37=0,AJO37=0),"　",MAX(IF(AND(AJO37&gt;AKK14,AJQ37&gt;AKI14),0,IF(AND(AJO37&lt;=AKK14,AJO37&gt;AKH14,AJQ37&gt;AKI14),AKK14-AJO37,IF(AND(AJO37&lt;=AKK14,AJO37&lt;=AKH14,AJQ37&gt;AKI14),AKK14-AKH14,IF(AND(AJO37&gt;AKH14,AJQ37&lt;=AKI14),AJQ37-AJO37,IF(AND(AJO37&lt;=AKH14,AJQ37&lt;=AKI14),AJQ37-AKH14,0))))),0)),0)</f>
        <v>　</v>
      </c>
      <c r="AKI37" s="963"/>
      <c r="AKJ37" s="964"/>
      <c r="AKK37" s="962" t="str">
        <f>IFERROR(IF(OR(AJJ37="日",AJJ37="祝",AJJ37=0,AJO37=0),"　",MAX(IF(AND(AJO37&lt;=AKK14,AJQ37&gt;AKL14),AKL14-AKK14,IF(AJQ37&lt;=AKL14,0,IF(AND(AJO37&gt;AKK14,AJQ37&gt;AKL14),AKL14-AJO37,0))),0)),0)</f>
        <v>　</v>
      </c>
      <c r="AKL37" s="963"/>
      <c r="AKM37" s="964"/>
      <c r="AKN37" s="962" t="str">
        <f t="shared" si="16"/>
        <v>　</v>
      </c>
      <c r="AKO37" s="963"/>
      <c r="AKP37" s="964"/>
      <c r="AKQ37" s="859" t="str">
        <f>IF(AKT37="×",TIME(0,0,0),IF(ALD4="非常勤",AJS37,AKE37))</f>
        <v>　</v>
      </c>
      <c r="AKR37" s="860"/>
      <c r="AKS37" s="861"/>
      <c r="AKT37" s="352"/>
      <c r="AKU37" s="859" t="str">
        <f>IF(AKX37="×",TIME(0,0,0),IF(ALD4="非常勤",AJV37,AKH37))</f>
        <v>　</v>
      </c>
      <c r="AKV37" s="860"/>
      <c r="AKW37" s="861"/>
      <c r="AKX37" s="352"/>
      <c r="AKY37" s="859" t="str">
        <f>IF(ALB37="×",TIME(0,0,0),IF(ALD4="非常勤",AJY37,AKK37))</f>
        <v>　</v>
      </c>
      <c r="AKZ37" s="860"/>
      <c r="ALA37" s="861"/>
      <c r="ALB37" s="352"/>
      <c r="ALC37" s="859" t="str">
        <f>IF(ALF37="×",TIME(0,0,0),IF(ALD4="非常勤",AKB37,AKN37))</f>
        <v>　</v>
      </c>
      <c r="ALD37" s="860"/>
      <c r="ALE37" s="861"/>
      <c r="ALF37" s="352"/>
      <c r="ALG37" s="956"/>
      <c r="ALH37" s="956"/>
      <c r="ALI37" s="862"/>
      <c r="ALJ37" s="864"/>
      <c r="ALK37" s="863"/>
      <c r="ALL37" s="865"/>
      <c r="ALM37" s="866"/>
      <c r="ALN37" s="866"/>
      <c r="ALO37" s="867"/>
      <c r="ALP37" s="377">
        <f>'[3]別表_個別勤務状況（1～20）'!$A$37</f>
        <v>23</v>
      </c>
      <c r="ALQ37" s="378" t="str">
        <f>'[3]別表_個別勤務状況（1～20）'!$B$37</f>
        <v>火</v>
      </c>
      <c r="ALR37" s="854"/>
      <c r="ALS37" s="855"/>
      <c r="ALT37" s="854"/>
      <c r="ALU37" s="855"/>
      <c r="ALV37" s="854"/>
      <c r="ALW37" s="855"/>
      <c r="ALX37" s="854"/>
      <c r="ALY37" s="855"/>
      <c r="ALZ37" s="856" t="str">
        <f>IFERROR(IF(OR(ALQ37="日",ALQ37="祝",ALQ37=0,ALR37=""),"　",MAX(IF(AND(ALR37&lt;=ALZ14,ALT37&gt;AMA14),AMA14-ALZ14,IF(AND(ALR37&gt;ALZ14,ALT37&lt;=AMA14),ALT37-ALR37,IF(AND(ALR37&lt;=ALZ14,ALT37&lt;=AMA14),ALT37-ALZ14,IF(AND(ALR37&gt;ALZ14,ALT37&gt;AMA14),AMA14-ALR37,0)))),0)),0)</f>
        <v>　</v>
      </c>
      <c r="AMA37" s="857"/>
      <c r="AMB37" s="858"/>
      <c r="AMC37" s="856" t="str">
        <f>IFERROR(IF(OR(ALQ37="日",ALQ37="祝",ALQ37=0,ALV37=""),"　",MAX(IF(AND(ALV37&gt;AMF14,ALX37&gt;AMD14),0,IF(AND(ALV37&lt;=AMF14,ALV37&gt;AMC14,ALX37&gt;AMD14),AMF14-ALV37,IF(AND(ALV37&lt;=AMF14,ALV37&lt;=AMC14,ALX37&gt;AMD14),AMF14-AMC14,IF(AND(ALV37&gt;AMC14,ALX37&lt;=AMD14),ALX37-ALV37,IF(AND(ALV37&lt;=AMC14,ALX37&lt;=AMD14),ALX37-AMC14,0))))),0)),0)</f>
        <v>　</v>
      </c>
      <c r="AMD37" s="857"/>
      <c r="AME37" s="858"/>
      <c r="AMF37" s="856" t="str">
        <f>IFERROR(IF(OR(ALQ37="日",ALQ37="祝",ALQ37=0,ALV37=0),"　",MAX(IF(AND(ALV37&lt;=AMF14,ALX37&gt;AMG14),AMG14-AMF14,IF(ALX37&lt;=AMG14,0,IF(AND(ALV37&gt;AMF14,ALX37&gt;AMG14),AMG14-ALV37,0))),0)),0)</f>
        <v>　</v>
      </c>
      <c r="AMG37" s="857"/>
      <c r="AMH37" s="858"/>
      <c r="AMI37" s="856" t="str">
        <f>IFERROR(IF(OR(ALQ37="日",ALQ37="祝",ALQ37=0,ALV37=0),"　",MAX(IF(ALV37&gt;AMI14,ALX37-ALV37,IF(ALV37&lt;=AMI14,ALX37-AMI14,0)),0)),0)</f>
        <v>　</v>
      </c>
      <c r="AMJ37" s="857"/>
      <c r="AMK37" s="858"/>
      <c r="AML37" s="962" t="str">
        <f>IFERROR(IF(OR(ALQ37="日",ALQ37="祝",ALQ37=0,ALR37=""),"　",MAX(IF(AND(ALR37&lt;=AML14,ALT37&gt;AMM14),AMM14-AML14,IF(AND(ALR37&gt;AML14,ALT37&lt;=AMM14),ALT37-ALR37,IF(AND(ALR37&lt;=AML14,ALT37&lt;=AMM14),ALT37-AML14,IF(AND(ALR37&gt;AML14,ALT37&gt;AMM14),AMM14-ALR37,0)))),0)),0)</f>
        <v>　</v>
      </c>
      <c r="AMM37" s="963"/>
      <c r="AMN37" s="964"/>
      <c r="AMO37" s="962" t="str">
        <f>IFERROR(IF(OR(ALQ37="日",ALQ37="祝",ALQ37=0,ALV37=0),"　",MAX(IF(AND(ALV37&gt;AMR14,ALX37&gt;AMP14),0,IF(AND(ALV37&lt;=AMR14,ALV37&gt;AMO14,ALX37&gt;AMP14),AMR14-ALV37,IF(AND(ALV37&lt;=AMR14,ALV37&lt;=AMO14,ALX37&gt;AMP14),AMR14-AMO14,IF(AND(ALV37&gt;AMO14,ALX37&lt;=AMP14),ALX37-ALV37,IF(AND(ALV37&lt;=AMO14,ALX37&lt;=AMP14),ALX37-AMO14,0))))),0)),0)</f>
        <v>　</v>
      </c>
      <c r="AMP37" s="963"/>
      <c r="AMQ37" s="964"/>
      <c r="AMR37" s="962" t="str">
        <f>IFERROR(IF(OR(ALQ37="日",ALQ37="祝",ALQ37=0,ALV37=0),"　",MAX(IF(AND(ALV37&lt;=AMR14,ALX37&gt;AMS14),AMS14-AMR14,IF(ALX37&lt;=AMS14,0,IF(AND(ALV37&gt;AMR14,ALX37&gt;AMS14),AMS14-ALV37,0))),0)),0)</f>
        <v>　</v>
      </c>
      <c r="AMS37" s="963"/>
      <c r="AMT37" s="964"/>
      <c r="AMU37" s="962" t="str">
        <f t="shared" si="17"/>
        <v>　</v>
      </c>
      <c r="AMV37" s="963"/>
      <c r="AMW37" s="964"/>
      <c r="AMX37" s="859" t="str">
        <f>IF(ANA37="×",TIME(0,0,0),IF(ANK4="非常勤",ALZ37,AML37))</f>
        <v>　</v>
      </c>
      <c r="AMY37" s="860"/>
      <c r="AMZ37" s="861"/>
      <c r="ANA37" s="352"/>
      <c r="ANB37" s="859" t="str">
        <f>IF(ANE37="×",TIME(0,0,0),IF(ANK4="非常勤",AMC37,AMO37))</f>
        <v>　</v>
      </c>
      <c r="ANC37" s="860"/>
      <c r="AND37" s="861"/>
      <c r="ANE37" s="352"/>
      <c r="ANF37" s="859" t="str">
        <f>IF(ANI37="×",TIME(0,0,0),IF(ANK4="非常勤",AMF37,AMR37))</f>
        <v>　</v>
      </c>
      <c r="ANG37" s="860"/>
      <c r="ANH37" s="861"/>
      <c r="ANI37" s="352"/>
      <c r="ANJ37" s="859" t="str">
        <f>IF(ANM37="×",TIME(0,0,0),IF(ANK4="非常勤",AMI37,AMU37))</f>
        <v>　</v>
      </c>
      <c r="ANK37" s="860"/>
      <c r="ANL37" s="861"/>
      <c r="ANM37" s="352"/>
      <c r="ANN37" s="956"/>
      <c r="ANO37" s="956"/>
      <c r="ANP37" s="862"/>
      <c r="ANQ37" s="864"/>
      <c r="ANR37" s="863"/>
      <c r="ANS37" s="865"/>
      <c r="ANT37" s="866"/>
      <c r="ANU37" s="866"/>
      <c r="ANV37" s="867"/>
      <c r="ANW37" s="377">
        <f>'[3]別表_個別勤務状況（1～20）'!$A$37</f>
        <v>23</v>
      </c>
      <c r="ANX37" s="378" t="str">
        <f>'[3]別表_個別勤務状況（1～20）'!$B$37</f>
        <v>火</v>
      </c>
      <c r="ANY37" s="854"/>
      <c r="ANZ37" s="855"/>
      <c r="AOA37" s="854"/>
      <c r="AOB37" s="855"/>
      <c r="AOC37" s="854"/>
      <c r="AOD37" s="855"/>
      <c r="AOE37" s="854"/>
      <c r="AOF37" s="855"/>
      <c r="AOG37" s="856" t="str">
        <f>IFERROR(IF(OR(ANX37="日",ANX37="祝",ANX37=0,ANY37=""),"　",MAX(IF(AND(ANY37&lt;=AOG14,AOA37&gt;AOH14),AOH14-AOG14,IF(AND(ANY37&gt;AOG14,AOA37&lt;=AOH14),AOA37-ANY37,IF(AND(ANY37&lt;=AOG14,AOA37&lt;=AOH14),AOA37-AOG14,IF(AND(ANY37&gt;AOG14,AOA37&gt;AOH14),AOH14-ANY37,0)))),0)),0)</f>
        <v>　</v>
      </c>
      <c r="AOH37" s="857"/>
      <c r="AOI37" s="858"/>
      <c r="AOJ37" s="856" t="str">
        <f>IFERROR(IF(OR(ANX37="日",ANX37="祝",ANX37=0,AOC37=""),"　",MAX(IF(AND(AOC37&gt;AOM14,AOE37&gt;AOK14),0,IF(AND(AOC37&lt;=AOM14,AOC37&gt;AOJ14,AOE37&gt;AOK14),AOM14-AOC37,IF(AND(AOC37&lt;=AOM14,AOC37&lt;=AOJ14,AOE37&gt;AOK14),AOM14-AOJ14,IF(AND(AOC37&gt;AOJ14,AOE37&lt;=AOK14),AOE37-AOC37,IF(AND(AOC37&lt;=AOJ14,AOE37&lt;=AOK14),AOE37-AOJ14,0))))),0)),0)</f>
        <v>　</v>
      </c>
      <c r="AOK37" s="857"/>
      <c r="AOL37" s="858"/>
      <c r="AOM37" s="856" t="str">
        <f>IFERROR(IF(OR(ANX37="日",ANX37="祝",ANX37=0,AOC37=0),"　",MAX(IF(AND(AOC37&lt;=AOM14,AOE37&gt;AON14),AON14-AOM14,IF(AOE37&lt;=AON14,0,IF(AND(AOC37&gt;AOM14,AOE37&gt;AON14),AON14-AOC37,0))),0)),0)</f>
        <v>　</v>
      </c>
      <c r="AON37" s="857"/>
      <c r="AOO37" s="858"/>
      <c r="AOP37" s="856" t="str">
        <f>IFERROR(IF(OR(ANX37="日",ANX37="祝",ANX37=0,AOC37=0),"　",MAX(IF(AOC37&gt;AOP14,AOE37-AOC37,IF(AOC37&lt;=AOP14,AOE37-AOP14,0)),0)),0)</f>
        <v>　</v>
      </c>
      <c r="AOQ37" s="857"/>
      <c r="AOR37" s="858"/>
      <c r="AOS37" s="962" t="str">
        <f>IFERROR(IF(OR(ANX37="日",ANX37="祝",ANX37=0,ANY37=""),"　",MAX(IF(AND(ANY37&lt;=AOS14,AOA37&gt;AOT14),AOT14-AOS14,IF(AND(ANY37&gt;AOS14,AOA37&lt;=AOT14),AOA37-ANY37,IF(AND(ANY37&lt;=AOS14,AOA37&lt;=AOT14),AOA37-AOS14,IF(AND(ANY37&gt;AOS14,AOA37&gt;AOT14),AOT14-ANY37,0)))),0)),0)</f>
        <v>　</v>
      </c>
      <c r="AOT37" s="963"/>
      <c r="AOU37" s="964"/>
      <c r="AOV37" s="962" t="str">
        <f>IFERROR(IF(OR(ANX37="日",ANX37="祝",ANX37=0,AOC37=0),"　",MAX(IF(AND(AOC37&gt;AOY14,AOE37&gt;AOW14),0,IF(AND(AOC37&lt;=AOY14,AOC37&gt;AOV14,AOE37&gt;AOW14),AOY14-AOC37,IF(AND(AOC37&lt;=AOY14,AOC37&lt;=AOV14,AOE37&gt;AOW14),AOY14-AOV14,IF(AND(AOC37&gt;AOV14,AOE37&lt;=AOW14),AOE37-AOC37,IF(AND(AOC37&lt;=AOV14,AOE37&lt;=AOW14),AOE37-AOV14,0))))),0)),0)</f>
        <v>　</v>
      </c>
      <c r="AOW37" s="963"/>
      <c r="AOX37" s="964"/>
      <c r="AOY37" s="962" t="str">
        <f>IFERROR(IF(OR(ANX37="日",ANX37="祝",ANX37=0,AOC37=0),"　",MAX(IF(AND(AOC37&lt;=AOY14,AOE37&gt;AOZ14),AOZ14-AOY14,IF(AOE37&lt;=AOZ14,0,IF(AND(AOC37&gt;AOY14,AOE37&gt;AOZ14),AOZ14-AOC37,0))),0)),0)</f>
        <v>　</v>
      </c>
      <c r="AOZ37" s="963"/>
      <c r="APA37" s="964"/>
      <c r="APB37" s="962" t="str">
        <f t="shared" si="18"/>
        <v>　</v>
      </c>
      <c r="APC37" s="963"/>
      <c r="APD37" s="964"/>
      <c r="APE37" s="859" t="str">
        <f>IF(APH37="×",TIME(0,0,0),IF(APR4="非常勤",AOG37,AOS37))</f>
        <v>　</v>
      </c>
      <c r="APF37" s="860"/>
      <c r="APG37" s="861"/>
      <c r="APH37" s="352"/>
      <c r="API37" s="859" t="str">
        <f>IF(APL37="×",TIME(0,0,0),IF(APR4="非常勤",AOJ37,AOV37))</f>
        <v>　</v>
      </c>
      <c r="APJ37" s="860"/>
      <c r="APK37" s="861"/>
      <c r="APL37" s="352"/>
      <c r="APM37" s="859" t="str">
        <f>IF(APP37="×",TIME(0,0,0),IF(APR4="非常勤",AOM37,AOY37))</f>
        <v>　</v>
      </c>
      <c r="APN37" s="860"/>
      <c r="APO37" s="861"/>
      <c r="APP37" s="352"/>
      <c r="APQ37" s="859" t="str">
        <f>IF(APT37="×",TIME(0,0,0),IF(APR4="非常勤",AOP37,APB37))</f>
        <v>　</v>
      </c>
      <c r="APR37" s="860"/>
      <c r="APS37" s="861"/>
      <c r="APT37" s="352"/>
      <c r="APU37" s="956"/>
      <c r="APV37" s="956"/>
      <c r="APW37" s="862"/>
      <c r="APX37" s="864"/>
      <c r="APY37" s="863"/>
      <c r="APZ37" s="865"/>
      <c r="AQA37" s="866"/>
      <c r="AQB37" s="866"/>
      <c r="AQC37" s="867"/>
      <c r="AQD37" s="377">
        <f>'[3]別表_個別勤務状況（1～20）'!$A$37</f>
        <v>23</v>
      </c>
      <c r="AQE37" s="378" t="str">
        <f>'[3]別表_個別勤務状況（1～20）'!$B$37</f>
        <v>火</v>
      </c>
      <c r="AQF37" s="854"/>
      <c r="AQG37" s="855"/>
      <c r="AQH37" s="854"/>
      <c r="AQI37" s="855"/>
      <c r="AQJ37" s="854"/>
      <c r="AQK37" s="855"/>
      <c r="AQL37" s="854"/>
      <c r="AQM37" s="855"/>
      <c r="AQN37" s="856" t="str">
        <f>IFERROR(IF(OR(AQE37="日",AQE37="祝",AQE37=0,AQF37=""),"　",MAX(IF(AND(AQF37&lt;=AQN14,AQH37&gt;AQO14),AQO14-AQN14,IF(AND(AQF37&gt;AQN14,AQH37&lt;=AQO14),AQH37-AQF37,IF(AND(AQF37&lt;=AQN14,AQH37&lt;=AQO14),AQH37-AQN14,IF(AND(AQF37&gt;AQN14,AQH37&gt;AQO14),AQO14-AQF37,0)))),0)),0)</f>
        <v>　</v>
      </c>
      <c r="AQO37" s="857"/>
      <c r="AQP37" s="858"/>
      <c r="AQQ37" s="856" t="str">
        <f>IFERROR(IF(OR(AQE37="日",AQE37="祝",AQE37=0,AQJ37=""),"　",MAX(IF(AND(AQJ37&gt;AQT14,AQL37&gt;AQR14),0,IF(AND(AQJ37&lt;=AQT14,AQJ37&gt;AQQ14,AQL37&gt;AQR14),AQT14-AQJ37,IF(AND(AQJ37&lt;=AQT14,AQJ37&lt;=AQQ14,AQL37&gt;AQR14),AQT14-AQQ14,IF(AND(AQJ37&gt;AQQ14,AQL37&lt;=AQR14),AQL37-AQJ37,IF(AND(AQJ37&lt;=AQQ14,AQL37&lt;=AQR14),AQL37-AQQ14,0))))),0)),0)</f>
        <v>　</v>
      </c>
      <c r="AQR37" s="857"/>
      <c r="AQS37" s="858"/>
      <c r="AQT37" s="856" t="str">
        <f>IFERROR(IF(OR(AQE37="日",AQE37="祝",AQE37=0,AQJ37=0),"　",MAX(IF(AND(AQJ37&lt;=AQT14,AQL37&gt;AQU14),AQU14-AQT14,IF(AQL37&lt;=AQU14,0,IF(AND(AQJ37&gt;AQT14,AQL37&gt;AQU14),AQU14-AQJ37,0))),0)),0)</f>
        <v>　</v>
      </c>
      <c r="AQU37" s="857"/>
      <c r="AQV37" s="858"/>
      <c r="AQW37" s="856" t="str">
        <f>IFERROR(IF(OR(AQE37="日",AQE37="祝",AQE37=0,AQJ37=0),"　",MAX(IF(AQJ37&gt;AQW14,AQL37-AQJ37,IF(AQJ37&lt;=AQW14,AQL37-AQW14,0)),0)),0)</f>
        <v>　</v>
      </c>
      <c r="AQX37" s="857"/>
      <c r="AQY37" s="858"/>
      <c r="AQZ37" s="962" t="str">
        <f>IFERROR(IF(OR(AQE37="日",AQE37="祝",AQE37=0,AQF37=""),"　",MAX(IF(AND(AQF37&lt;=AQZ14,AQH37&gt;ARA14),ARA14-AQZ14,IF(AND(AQF37&gt;AQZ14,AQH37&lt;=ARA14),AQH37-AQF37,IF(AND(AQF37&lt;=AQZ14,AQH37&lt;=ARA14),AQH37-AQZ14,IF(AND(AQF37&gt;AQZ14,AQH37&gt;ARA14),ARA14-AQF37,0)))),0)),0)</f>
        <v>　</v>
      </c>
      <c r="ARA37" s="963"/>
      <c r="ARB37" s="964"/>
      <c r="ARC37" s="962" t="str">
        <f>IFERROR(IF(OR(AQE37="日",AQE37="祝",AQE37=0,AQJ37=0),"　",MAX(IF(AND(AQJ37&gt;ARF14,AQL37&gt;ARD14),0,IF(AND(AQJ37&lt;=ARF14,AQJ37&gt;ARC14,AQL37&gt;ARD14),ARF14-AQJ37,IF(AND(AQJ37&lt;=ARF14,AQJ37&lt;=ARC14,AQL37&gt;ARD14),ARF14-ARC14,IF(AND(AQJ37&gt;ARC14,AQL37&lt;=ARD14),AQL37-AQJ37,IF(AND(AQJ37&lt;=ARC14,AQL37&lt;=ARD14),AQL37-ARC14,0))))),0)),0)</f>
        <v>　</v>
      </c>
      <c r="ARD37" s="963"/>
      <c r="ARE37" s="964"/>
      <c r="ARF37" s="962" t="str">
        <f>IFERROR(IF(OR(AQE37="日",AQE37="祝",AQE37=0,AQJ37=0),"　",MAX(IF(AND(AQJ37&lt;=ARF14,AQL37&gt;ARG14),ARG14-ARF14,IF(AQL37&lt;=ARG14,0,IF(AND(AQJ37&gt;ARF14,AQL37&gt;ARG14),ARG14-AQJ37,0))),0)),0)</f>
        <v>　</v>
      </c>
      <c r="ARG37" s="963"/>
      <c r="ARH37" s="964"/>
      <c r="ARI37" s="962" t="str">
        <f t="shared" si="19"/>
        <v>　</v>
      </c>
      <c r="ARJ37" s="963"/>
      <c r="ARK37" s="964"/>
      <c r="ARL37" s="859" t="str">
        <f>IF(ARO37="×",TIME(0,0,0),IF(ARY4="非常勤",AQN37,AQZ37))</f>
        <v>　</v>
      </c>
      <c r="ARM37" s="860"/>
      <c r="ARN37" s="861"/>
      <c r="ARO37" s="352"/>
      <c r="ARP37" s="859" t="str">
        <f>IF(ARS37="×",TIME(0,0,0),IF(ARY4="非常勤",AQQ37,ARC37))</f>
        <v>　</v>
      </c>
      <c r="ARQ37" s="860"/>
      <c r="ARR37" s="861"/>
      <c r="ARS37" s="352"/>
      <c r="ART37" s="859" t="str">
        <f>IF(ARW37="×",TIME(0,0,0),IF(ARY4="非常勤",AQT37,ARF37))</f>
        <v>　</v>
      </c>
      <c r="ARU37" s="860"/>
      <c r="ARV37" s="861"/>
      <c r="ARW37" s="352"/>
      <c r="ARX37" s="859" t="str">
        <f>IF(ASA37="×",TIME(0,0,0),IF(ARY4="非常勤",AQW37,ARI37))</f>
        <v>　</v>
      </c>
      <c r="ARY37" s="860"/>
      <c r="ARZ37" s="861"/>
      <c r="ASA37" s="352"/>
      <c r="ASB37" s="956"/>
      <c r="ASC37" s="956"/>
      <c r="ASD37" s="862"/>
      <c r="ASE37" s="864"/>
      <c r="ASF37" s="863"/>
      <c r="ASG37" s="865"/>
      <c r="ASH37" s="866"/>
      <c r="ASI37" s="866"/>
      <c r="ASJ37" s="867"/>
    </row>
    <row r="38" spans="1:1180" ht="15" customHeight="1">
      <c r="A38" s="377">
        <f>'別表_個別勤務状況（1～20）'!$A$38</f>
        <v>24</v>
      </c>
      <c r="B38" s="378" t="str">
        <f>'別表_個別勤務状況（1～20）'!$B$38</f>
        <v>金</v>
      </c>
      <c r="C38" s="797"/>
      <c r="D38" s="797"/>
      <c r="E38" s="797"/>
      <c r="F38" s="797"/>
      <c r="G38" s="797"/>
      <c r="H38" s="797"/>
      <c r="I38" s="797"/>
      <c r="J38" s="797"/>
      <c r="K38" s="856" t="str">
        <f>IFERROR(IF(OR(B38="日",B38="祝",B38=0,C38=""),"　",MAX(IF(AND(C38&lt;=K14,E38&gt;L14),L14-K14,IF(AND(C38&gt;K14,E38&lt;=L14),E38-C38,IF(AND(C38&lt;=K14,E38&lt;=L14),E38-K14,IF(AND(C38&gt;K14,E38&gt;L14),L14-C38,0)))),0)),0)</f>
        <v>　</v>
      </c>
      <c r="L38" s="857"/>
      <c r="M38" s="858"/>
      <c r="N38" s="856" t="str">
        <f>IFERROR(IF(OR(B38="日",B38="祝",B38=0,G38=""),"　",MAX(IF(AND(G38&gt;Q14,I38&gt;O14),0,IF(AND(G38&lt;=Q14,G38&gt;N14,I38&gt;O14),Q14-G38,IF(AND(G38&lt;=Q14,G38&lt;=N14,I38&gt;O14),Q14-N14,IF(AND(G38&gt;N14,I38&lt;=O14),I38-G38,IF(AND(G38&lt;=N14,I38&lt;=O14),I38-N14,0))))),0)),0)</f>
        <v>　</v>
      </c>
      <c r="O38" s="857"/>
      <c r="P38" s="858"/>
      <c r="Q38" s="856" t="str">
        <f>IFERROR(IF(OR(B38="日",B38="祝",B38=0,G38=0),"　",MAX(IF(AND(G38&lt;=Q14,I38&gt;R14),R14-Q14,IF(I38&lt;=R14,0,IF(AND(G38&gt;Q14,I38&gt;R14),R14-G38,0))),0)),0)</f>
        <v>　</v>
      </c>
      <c r="R38" s="857"/>
      <c r="S38" s="858"/>
      <c r="T38" s="856" t="str">
        <f>IFERROR(IF(OR(B38="日",B38="祝",B38=0,G38=0),"　",MAX(IF(G38&gt;T14,I38-G38,IF(G38&lt;=T14,I38-T14,0)),0)),0)</f>
        <v>　</v>
      </c>
      <c r="U38" s="857"/>
      <c r="V38" s="858"/>
      <c r="W38" s="972" t="str">
        <f>IFERROR(IF(OR(B38="日",B38="祝",B38=0,C38=""),"　",MAX(IF(AND(C38&lt;=W14,E38&gt;X14),X14-W14,IF(AND(C38&gt;W14,E38&lt;=X14),E38-C38,IF(AND(C38&lt;=W14,E38&lt;=X14),E38-W14,IF(AND(C38&gt;W14,E38&gt;X14),X14-C38,0)))),0)),0)</f>
        <v>　</v>
      </c>
      <c r="X38" s="973"/>
      <c r="Y38" s="973"/>
      <c r="Z38" s="972" t="str">
        <f>IFERROR(IF(OR(B38="日",B38="祝",B38=0,G38=0),"　",MAX(IF(AND(G38&gt;AC14,I38&gt;AA14),0,IF(AND(G38&lt;=AC14,G38&gt;Z14,I38&gt;AA14),AC14-G38,IF(AND(G38&lt;=AC14,G38&lt;=Z14,I38&gt;AA14),AC14-Z14,IF(AND(G38&gt;Z14,I38&lt;=AA14),I38-G38,IF(AND(G38&lt;=Z14,I38&lt;=AA14),I38-Z14,0))))),0)),0)</f>
        <v>　</v>
      </c>
      <c r="AA38" s="972"/>
      <c r="AB38" s="972"/>
      <c r="AC38" s="972" t="str">
        <f>IFERROR(IF(OR(B38="日",B38="祝",B38=0,G38=0),"　",MAX(IF(AND(G38&lt;=AC14,I38&gt;AD14),AD14-AC14,IF(I38&lt;=AD14,0,IF(AND(G38&gt;AC14,I38&gt;AD14),AD14-G38,0))),0)),0)</f>
        <v>　</v>
      </c>
      <c r="AD38" s="973"/>
      <c r="AE38" s="973"/>
      <c r="AF38" s="972" t="str">
        <f t="shared" si="0"/>
        <v>　</v>
      </c>
      <c r="AG38" s="973"/>
      <c r="AH38" s="973"/>
      <c r="AI38" s="954" t="str">
        <f>IF(AL38="×",TIME(0,0,0),IF(AV4="非常勤",K38,W38))</f>
        <v>　</v>
      </c>
      <c r="AJ38" s="885"/>
      <c r="AK38" s="885"/>
      <c r="AL38" s="352"/>
      <c r="AM38" s="954" t="str">
        <f>IF(AP38="×",TIME(0,0,0),IF(AV4="非常勤",N38,Z38))</f>
        <v>　</v>
      </c>
      <c r="AN38" s="885"/>
      <c r="AO38" s="885"/>
      <c r="AP38" s="352"/>
      <c r="AQ38" s="954" t="str">
        <f>IF(AT38="×",TIME(0,0,0),IF(AV4="非常勤",Q38,AC38))</f>
        <v>　</v>
      </c>
      <c r="AR38" s="885"/>
      <c r="AS38" s="885"/>
      <c r="AT38" s="352"/>
      <c r="AU38" s="954" t="str">
        <f>IF(AX38="×",TIME(0,0,0),IF(AV4="非常勤",T38,AF38))</f>
        <v>　</v>
      </c>
      <c r="AV38" s="885"/>
      <c r="AW38" s="955"/>
      <c r="AX38" s="352"/>
      <c r="AY38" s="956"/>
      <c r="AZ38" s="956"/>
      <c r="BA38" s="862"/>
      <c r="BB38" s="864"/>
      <c r="BC38" s="863"/>
      <c r="BD38" s="865"/>
      <c r="BE38" s="866"/>
      <c r="BF38" s="866"/>
      <c r="BG38" s="867"/>
      <c r="BH38" s="377">
        <f>'別表_個別勤務状況（1～20）'!$A$38</f>
        <v>24</v>
      </c>
      <c r="BI38" s="378" t="str">
        <f>'別表_個別勤務状況（1～20）'!$B$38</f>
        <v>金</v>
      </c>
      <c r="BJ38" s="797"/>
      <c r="BK38" s="797"/>
      <c r="BL38" s="797"/>
      <c r="BM38" s="797"/>
      <c r="BN38" s="797"/>
      <c r="BO38" s="797"/>
      <c r="BP38" s="797"/>
      <c r="BQ38" s="797"/>
      <c r="BR38" s="856" t="str">
        <f>IFERROR(IF(OR(BI38="日",BI38="祝",BI38=0,BJ38=""),"　",MAX(IF(AND(BJ38&lt;=BR14,BL38&gt;BS14),BS14-BR14,IF(AND(BJ38&gt;BR14,BL38&lt;=BS14),BL38-BJ38,IF(AND(BJ38&lt;=BR14,BL38&lt;=BS14),BL38-BR14,IF(AND(BJ38&gt;BR14,BL38&gt;BS14),BS14-BJ38,0)))),0)),0)</f>
        <v>　</v>
      </c>
      <c r="BS38" s="857"/>
      <c r="BT38" s="858"/>
      <c r="BU38" s="856" t="str">
        <f>IFERROR(IF(OR(BI38="日",BI38="祝",BI38=0,BN38=""),"　",MAX(IF(AND(BN38&gt;BX14,BP38&gt;BV14),0,IF(AND(BN38&lt;=BX14,BN38&gt;BU14,BP38&gt;BV14),BX14-BN38,IF(AND(BN38&lt;=BX14,BN38&lt;=BU14,BP38&gt;BV14),BX14-BU14,IF(AND(BN38&gt;BU14,BP38&lt;=BV14),BP38-BN38,IF(AND(BN38&lt;=BU14,BP38&lt;=BV14),BP38-BU14,0))))),0)),0)</f>
        <v>　</v>
      </c>
      <c r="BV38" s="857"/>
      <c r="BW38" s="858"/>
      <c r="BX38" s="856" t="str">
        <f>IFERROR(IF(OR(BI38="日",BI38="祝",BI38=0,BN38=0),"　",MAX(IF(AND(BN38&lt;=BX14,BP38&gt;BY14),BY14-BX14,IF(BP38&lt;=BY14,0,IF(AND(BN38&gt;BX14,BP38&gt;BY14),BY14-BN38,0))),0)),0)</f>
        <v>　</v>
      </c>
      <c r="BY38" s="857"/>
      <c r="BZ38" s="858"/>
      <c r="CA38" s="856" t="str">
        <f>IFERROR(IF(OR(BI38="日",BI38="祝",BI38=0,BN38=0),"　",MAX(IF(BN38&gt;CA14,BP38-BN38,IF(BN38&lt;=CA14,BP38-CA14,0)),0)),0)</f>
        <v>　</v>
      </c>
      <c r="CB38" s="857"/>
      <c r="CC38" s="858"/>
      <c r="CD38" s="972" t="str">
        <f>IFERROR(IF(OR(BI38="日",BI38="祝",BI38=0,BJ38=""),"　",MAX(IF(AND(BJ38&lt;=CD14,BL38&gt;CE14),CE14-CD14,IF(AND(BJ38&gt;CD14,BL38&lt;=CE14),BL38-BJ38,IF(AND(BJ38&lt;=CD14,BL38&lt;=CE14),BL38-CD14,IF(AND(BJ38&gt;CD14,BL38&gt;CE14),CE14-BJ38,0)))),0)),0)</f>
        <v>　</v>
      </c>
      <c r="CE38" s="973"/>
      <c r="CF38" s="973"/>
      <c r="CG38" s="972" t="str">
        <f>IFERROR(IF(OR(BI38="日",BI38="祝",BI38=0,BN38=0),"　",MAX(IF(AND(BN38&gt;CJ14,BP38&gt;CH14),0,IF(AND(BN38&lt;=CJ14,BN38&gt;CG14,BP38&gt;CH14),CJ14-BN38,IF(AND(BN38&lt;=CJ14,BN38&lt;=CG14,BP38&gt;CH14),CJ14-CG14,IF(AND(BN38&gt;CG14,BP38&lt;=CH14),BP38-BN38,IF(AND(BN38&lt;=CG14,BP38&lt;=CH14),BP38-CG14,0))))),0)),0)</f>
        <v>　</v>
      </c>
      <c r="CH38" s="972"/>
      <c r="CI38" s="972"/>
      <c r="CJ38" s="972" t="str">
        <f>IFERROR(IF(OR(BI38="日",BI38="祝",BI38=0,BN38=0),"　",MAX(IF(AND(BN38&lt;=CJ14,BP38&gt;CK14),CK14-CJ14,IF(BP38&lt;=CK14,0,IF(AND(BN38&gt;CJ14,BP38&gt;CK14),CK14-BN38,0))),0)),0)</f>
        <v>　</v>
      </c>
      <c r="CK38" s="973"/>
      <c r="CL38" s="973"/>
      <c r="CM38" s="972" t="str">
        <f t="shared" si="1"/>
        <v>　</v>
      </c>
      <c r="CN38" s="973"/>
      <c r="CO38" s="973"/>
      <c r="CP38" s="954" t="str">
        <f>IF(CS38="×",TIME(0,0,0),IF(DC4="非常勤",BR38,CD38))</f>
        <v>　</v>
      </c>
      <c r="CQ38" s="885"/>
      <c r="CR38" s="885"/>
      <c r="CS38" s="352"/>
      <c r="CT38" s="954" t="str">
        <f>IF(CW38="×",TIME(0,0,0),IF(DC4="非常勤",BU38,CG38))</f>
        <v>　</v>
      </c>
      <c r="CU38" s="885"/>
      <c r="CV38" s="885"/>
      <c r="CW38" s="352"/>
      <c r="CX38" s="954" t="str">
        <f>IF(DA38="×",TIME(0,0,0),IF(DC4="非常勤",BX38,CJ38))</f>
        <v>　</v>
      </c>
      <c r="CY38" s="885"/>
      <c r="CZ38" s="885"/>
      <c r="DA38" s="352"/>
      <c r="DB38" s="954" t="str">
        <f>IF(DE38="×",TIME(0,0,0),IF(DC4="非常勤",CA38,CM38))</f>
        <v>　</v>
      </c>
      <c r="DC38" s="885"/>
      <c r="DD38" s="955"/>
      <c r="DE38" s="352"/>
      <c r="DF38" s="956"/>
      <c r="DG38" s="956"/>
      <c r="DH38" s="862"/>
      <c r="DI38" s="864"/>
      <c r="DJ38" s="863"/>
      <c r="DK38" s="865"/>
      <c r="DL38" s="866"/>
      <c r="DM38" s="866"/>
      <c r="DN38" s="867"/>
      <c r="DO38" s="377">
        <f>'別表_個別勤務状況（1～20）'!$A$38</f>
        <v>24</v>
      </c>
      <c r="DP38" s="378" t="str">
        <f>'別表_個別勤務状況（1～20）'!$B$38</f>
        <v>金</v>
      </c>
      <c r="DQ38" s="797"/>
      <c r="DR38" s="797"/>
      <c r="DS38" s="797"/>
      <c r="DT38" s="797"/>
      <c r="DU38" s="797"/>
      <c r="DV38" s="797"/>
      <c r="DW38" s="797"/>
      <c r="DX38" s="797"/>
      <c r="DY38" s="856" t="str">
        <f>IFERROR(IF(OR(DP38="日",DP38="祝",DP38=0,DQ38=""),"　",MAX(IF(AND(DQ38&lt;=DY14,DS38&gt;DZ14),DZ14-DY14,IF(AND(DQ38&gt;DY14,DS38&lt;=DZ14),DS38-DQ38,IF(AND(DQ38&lt;=DY14,DS38&lt;=DZ14),DS38-DY14,IF(AND(DQ38&gt;DY14,DS38&gt;DZ14),DZ14-DQ38,0)))),0)),0)</f>
        <v>　</v>
      </c>
      <c r="DZ38" s="857"/>
      <c r="EA38" s="858"/>
      <c r="EB38" s="856" t="str">
        <f>IFERROR(IF(OR(DP38="日",DP38="祝",DP38=0,DU38=""),"　",MAX(IF(AND(DU38&gt;EE14,DW38&gt;EC14),0,IF(AND(DU38&lt;=EE14,DU38&gt;EB14,DW38&gt;EC14),EE14-DU38,IF(AND(DU38&lt;=EE14,DU38&lt;=EB14,DW38&gt;EC14),EE14-EB14,IF(AND(DU38&gt;EB14,DW38&lt;=EC14),DW38-DU38,IF(AND(DU38&lt;=EB14,DW38&lt;=EC14),DW38-EB14,0))))),0)),0)</f>
        <v>　</v>
      </c>
      <c r="EC38" s="857"/>
      <c r="ED38" s="858"/>
      <c r="EE38" s="856" t="str">
        <f>IFERROR(IF(OR(DP38="日",DP38="祝",DP38=0,DU38=0),"　",MAX(IF(AND(DU38&lt;=EE14,DW38&gt;EF14),EF14-EE14,IF(DW38&lt;=EF14,0,IF(AND(DU38&gt;EE14,DW38&gt;EF14),EF14-DU38,0))),0)),0)</f>
        <v>　</v>
      </c>
      <c r="EF38" s="857"/>
      <c r="EG38" s="858"/>
      <c r="EH38" s="856" t="str">
        <f>IFERROR(IF(OR(DP38="日",DP38="祝",DP38=0,DU38=0),"　",MAX(IF(DU38&gt;EH14,DW38-DU38,IF(DU38&lt;=EH14,DW38-EH14,0)),0)),0)</f>
        <v>　</v>
      </c>
      <c r="EI38" s="857"/>
      <c r="EJ38" s="858"/>
      <c r="EK38" s="972" t="str">
        <f>IFERROR(IF(OR(DP38="日",DP38="祝",DP38=0,DQ38=""),"　",MAX(IF(AND(DQ38&lt;=EK14,DS38&gt;EL14),EL14-EK14,IF(AND(DQ38&gt;EK14,DS38&lt;=EL14),DS38-DQ38,IF(AND(DQ38&lt;=EK14,DS38&lt;=EL14),DS38-EK14,IF(AND(DQ38&gt;EK14,DS38&gt;EL14),EL14-DQ38,0)))),0)),0)</f>
        <v>　</v>
      </c>
      <c r="EL38" s="973"/>
      <c r="EM38" s="973"/>
      <c r="EN38" s="972" t="str">
        <f>IFERROR(IF(OR(DP38="日",DP38="祝",DP38=0,DU38=0),"　",MAX(IF(AND(DU38&gt;EQ14,DW38&gt;EO14),0,IF(AND(DU38&lt;=EQ14,DU38&gt;EN14,DW38&gt;EO14),EQ14-DU38,IF(AND(DU38&lt;=EQ14,DU38&lt;=EN14,DW38&gt;EO14),EQ14-EN14,IF(AND(DU38&gt;EN14,DW38&lt;=EO14),DW38-DU38,IF(AND(DU38&lt;=EN14,DW38&lt;=EO14),DW38-EN14,0))))),0)),0)</f>
        <v>　</v>
      </c>
      <c r="EO38" s="972"/>
      <c r="EP38" s="972"/>
      <c r="EQ38" s="972" t="str">
        <f>IFERROR(IF(OR(DP38="日",DP38="祝",DP38=0,DU38=0),"　",MAX(IF(AND(DU38&lt;=EQ14,DW38&gt;ER14),ER14-EQ14,IF(DW38&lt;=ER14,0,IF(AND(DU38&gt;EQ14,DW38&gt;ER14),ER14-DU38,0))),0)),0)</f>
        <v>　</v>
      </c>
      <c r="ER38" s="973"/>
      <c r="ES38" s="973"/>
      <c r="ET38" s="972" t="str">
        <f t="shared" si="2"/>
        <v>　</v>
      </c>
      <c r="EU38" s="973"/>
      <c r="EV38" s="973"/>
      <c r="EW38" s="954" t="str">
        <f>IF(EZ38="×",TIME(0,0,0),IF(FJ4="非常勤",DY38,EK38))</f>
        <v>　</v>
      </c>
      <c r="EX38" s="885"/>
      <c r="EY38" s="885"/>
      <c r="EZ38" s="352"/>
      <c r="FA38" s="954" t="str">
        <f>IF(FD38="×",TIME(0,0,0),IF(FJ4="非常勤",EB38,EN38))</f>
        <v>　</v>
      </c>
      <c r="FB38" s="885"/>
      <c r="FC38" s="885"/>
      <c r="FD38" s="352"/>
      <c r="FE38" s="954" t="str">
        <f>IF(FH38="×",TIME(0,0,0),IF(FJ4="非常勤",EE38,EQ38))</f>
        <v>　</v>
      </c>
      <c r="FF38" s="885"/>
      <c r="FG38" s="885"/>
      <c r="FH38" s="352"/>
      <c r="FI38" s="954" t="str">
        <f>IF(FL38="×",TIME(0,0,0),IF(FJ4="非常勤",EH38,ET38))</f>
        <v>　</v>
      </c>
      <c r="FJ38" s="885"/>
      <c r="FK38" s="955"/>
      <c r="FL38" s="352"/>
      <c r="FM38" s="956"/>
      <c r="FN38" s="956"/>
      <c r="FO38" s="862"/>
      <c r="FP38" s="864"/>
      <c r="FQ38" s="863"/>
      <c r="FR38" s="865"/>
      <c r="FS38" s="866"/>
      <c r="FT38" s="866"/>
      <c r="FU38" s="867"/>
      <c r="FV38" s="377">
        <f>'別表_個別勤務状況（1～20）'!$A$38</f>
        <v>24</v>
      </c>
      <c r="FW38" s="378" t="str">
        <f>'別表_個別勤務状況（1～20）'!$B$38</f>
        <v>金</v>
      </c>
      <c r="FX38" s="797"/>
      <c r="FY38" s="797"/>
      <c r="FZ38" s="797"/>
      <c r="GA38" s="797"/>
      <c r="GB38" s="797"/>
      <c r="GC38" s="797"/>
      <c r="GD38" s="797"/>
      <c r="GE38" s="797"/>
      <c r="GF38" s="856" t="str">
        <f>IFERROR(IF(OR(FW38="日",FW38="祝",FW38=0,FX38=""),"　",MAX(IF(AND(FX38&lt;=GF14,FZ38&gt;GG14),GG14-GF14,IF(AND(FX38&gt;GF14,FZ38&lt;=GG14),FZ38-FX38,IF(AND(FX38&lt;=GF14,FZ38&lt;=GG14),FZ38-GF14,IF(AND(FX38&gt;GF14,FZ38&gt;GG14),GG14-FX38,0)))),0)),0)</f>
        <v>　</v>
      </c>
      <c r="GG38" s="857"/>
      <c r="GH38" s="858"/>
      <c r="GI38" s="856" t="str">
        <f>IFERROR(IF(OR(FW38="日",FW38="祝",FW38=0,GB38=""),"　",MAX(IF(AND(GB38&gt;GL14,GD38&gt;GJ14),0,IF(AND(GB38&lt;=GL14,GB38&gt;GI14,GD38&gt;GJ14),GL14-GB38,IF(AND(GB38&lt;=GL14,GB38&lt;=GI14,GD38&gt;GJ14),GL14-GI14,IF(AND(GB38&gt;GI14,GD38&lt;=GJ14),GD38-GB38,IF(AND(GB38&lt;=GI14,GD38&lt;=GJ14),GD38-GI14,0))))),0)),0)</f>
        <v>　</v>
      </c>
      <c r="GJ38" s="857"/>
      <c r="GK38" s="858"/>
      <c r="GL38" s="856" t="str">
        <f>IFERROR(IF(OR(FW38="日",FW38="祝",FW38=0,GB38=0),"　",MAX(IF(AND(GB38&lt;=GL14,GD38&gt;GM14),GM14-GL14,IF(GD38&lt;=GM14,0,IF(AND(GB38&gt;GL14,GD38&gt;GM14),GM14-GB38,0))),0)),0)</f>
        <v>　</v>
      </c>
      <c r="GM38" s="857"/>
      <c r="GN38" s="858"/>
      <c r="GO38" s="856" t="str">
        <f>IFERROR(IF(OR(FW38="日",FW38="祝",FW38=0,GB38=0),"　",MAX(IF(GB38&gt;GO14,GD38-GB38,IF(GB38&lt;=GO14,GD38-GO14,0)),0)),0)</f>
        <v>　</v>
      </c>
      <c r="GP38" s="857"/>
      <c r="GQ38" s="858"/>
      <c r="GR38" s="972" t="str">
        <f>IFERROR(IF(OR(FW38="日",FW38="祝",FW38=0,FX38=""),"　",MAX(IF(AND(FX38&lt;=GR14,FZ38&gt;GS14),GS14-GR14,IF(AND(FX38&gt;GR14,FZ38&lt;=GS14),FZ38-FX38,IF(AND(FX38&lt;=GR14,FZ38&lt;=GS14),FZ38-GR14,IF(AND(FX38&gt;GR14,FZ38&gt;GS14),GS14-FX38,0)))),0)),0)</f>
        <v>　</v>
      </c>
      <c r="GS38" s="973"/>
      <c r="GT38" s="973"/>
      <c r="GU38" s="972" t="str">
        <f>IFERROR(IF(OR(FW38="日",FW38="祝",FW38=0,GB38=0),"　",MAX(IF(AND(GB38&gt;GX14,GD38&gt;GV14),0,IF(AND(GB38&lt;=GX14,GB38&gt;GU14,GD38&gt;GV14),GX14-GB38,IF(AND(GB38&lt;=GX14,GB38&lt;=GU14,GD38&gt;GV14),GX14-GU14,IF(AND(GB38&gt;GU14,GD38&lt;=GV14),GD38-GB38,IF(AND(GB38&lt;=GU14,GD38&lt;=GV14),GD38-GU14,0))))),0)),0)</f>
        <v>　</v>
      </c>
      <c r="GV38" s="972"/>
      <c r="GW38" s="972"/>
      <c r="GX38" s="972" t="str">
        <f>IFERROR(IF(OR(FW38="日",FW38="祝",FW38=0,GB38=0),"　",MAX(IF(AND(GB38&lt;=GX14,GD38&gt;GY14),GY14-GX14,IF(GD38&lt;=GY14,0,IF(AND(GB38&gt;GX14,GD38&gt;GY14),GY14-GB38,0))),0)),0)</f>
        <v>　</v>
      </c>
      <c r="GY38" s="973"/>
      <c r="GZ38" s="973"/>
      <c r="HA38" s="972" t="str">
        <f t="shared" si="3"/>
        <v>　</v>
      </c>
      <c r="HB38" s="973"/>
      <c r="HC38" s="973"/>
      <c r="HD38" s="954" t="str">
        <f>IF(HG38="×",TIME(0,0,0),IF(HQ4="非常勤",GF38,GR38))</f>
        <v>　</v>
      </c>
      <c r="HE38" s="885"/>
      <c r="HF38" s="885"/>
      <c r="HG38" s="352"/>
      <c r="HH38" s="954" t="str">
        <f>IF(HK38="×",TIME(0,0,0),IF(HQ4="非常勤",GI38,GU38))</f>
        <v>　</v>
      </c>
      <c r="HI38" s="885"/>
      <c r="HJ38" s="885"/>
      <c r="HK38" s="352"/>
      <c r="HL38" s="954" t="str">
        <f>IF(HO38="×",TIME(0,0,0),IF(HQ4="非常勤",GL38,GX38))</f>
        <v>　</v>
      </c>
      <c r="HM38" s="885"/>
      <c r="HN38" s="885"/>
      <c r="HO38" s="352"/>
      <c r="HP38" s="954" t="str">
        <f>IF(HS38="×",TIME(0,0,0),IF(HQ4="非常勤",GO38,HA38))</f>
        <v>　</v>
      </c>
      <c r="HQ38" s="885"/>
      <c r="HR38" s="955"/>
      <c r="HS38" s="352"/>
      <c r="HT38" s="956"/>
      <c r="HU38" s="956"/>
      <c r="HV38" s="862"/>
      <c r="HW38" s="864"/>
      <c r="HX38" s="863"/>
      <c r="HY38" s="865"/>
      <c r="HZ38" s="866"/>
      <c r="IA38" s="866"/>
      <c r="IB38" s="867"/>
      <c r="IC38" s="377">
        <f>'別表_個別勤務状況（1～20）'!$A$38</f>
        <v>24</v>
      </c>
      <c r="ID38" s="378" t="str">
        <f>'別表_個別勤務状況（1～20）'!$B$38</f>
        <v>金</v>
      </c>
      <c r="IE38" s="797"/>
      <c r="IF38" s="797"/>
      <c r="IG38" s="797"/>
      <c r="IH38" s="797"/>
      <c r="II38" s="797"/>
      <c r="IJ38" s="797"/>
      <c r="IK38" s="797"/>
      <c r="IL38" s="797"/>
      <c r="IM38" s="856" t="str">
        <f>IFERROR(IF(OR(ID38="日",ID38="祝",ID38=0,IE38=""),"　",MAX(IF(AND(IE38&lt;=IM14,IG38&gt;IN14),IN14-IM14,IF(AND(IE38&gt;IM14,IG38&lt;=IN14),IG38-IE38,IF(AND(IE38&lt;=IM14,IG38&lt;=IN14),IG38-IM14,IF(AND(IE38&gt;IM14,IG38&gt;IN14),IN14-IE38,0)))),0)),0)</f>
        <v>　</v>
      </c>
      <c r="IN38" s="857"/>
      <c r="IO38" s="858"/>
      <c r="IP38" s="856" t="str">
        <f>IFERROR(IF(OR(ID38="日",ID38="祝",ID38=0,II38=""),"　",MAX(IF(AND(II38&gt;IS14,IK38&gt;IQ14),0,IF(AND(II38&lt;=IS14,II38&gt;IP14,IK38&gt;IQ14),IS14-II38,IF(AND(II38&lt;=IS14,II38&lt;=IP14,IK38&gt;IQ14),IS14-IP14,IF(AND(II38&gt;IP14,IK38&lt;=IQ14),IK38-II38,IF(AND(II38&lt;=IP14,IK38&lt;=IQ14),IK38-IP14,0))))),0)),0)</f>
        <v>　</v>
      </c>
      <c r="IQ38" s="857"/>
      <c r="IR38" s="858"/>
      <c r="IS38" s="856" t="str">
        <f>IFERROR(IF(OR(ID38="日",ID38="祝",ID38=0,II38=0),"　",MAX(IF(AND(II38&lt;=IS14,IK38&gt;IT14),IT14-IS14,IF(IK38&lt;=IT14,0,IF(AND(II38&gt;IS14,IK38&gt;IT14),IT14-II38,0))),0)),0)</f>
        <v>　</v>
      </c>
      <c r="IT38" s="857"/>
      <c r="IU38" s="858"/>
      <c r="IV38" s="856" t="str">
        <f>IFERROR(IF(OR(ID38="日",ID38="祝",ID38=0,II38=0),"　",MAX(IF(II38&gt;IV14,IK38-II38,IF(II38&lt;=IV14,IK38-IV14,0)),0)),0)</f>
        <v>　</v>
      </c>
      <c r="IW38" s="857"/>
      <c r="IX38" s="858"/>
      <c r="IY38" s="972" t="str">
        <f>IFERROR(IF(OR(ID38="日",ID38="祝",ID38=0,IE38=""),"　",MAX(IF(AND(IE38&lt;=IY14,IG38&gt;IZ14),IZ14-IY14,IF(AND(IE38&gt;IY14,IG38&lt;=IZ14),IG38-IE38,IF(AND(IE38&lt;=IY14,IG38&lt;=IZ14),IG38-IY14,IF(AND(IE38&gt;IY14,IG38&gt;IZ14),IZ14-IE38,0)))),0)),0)</f>
        <v>　</v>
      </c>
      <c r="IZ38" s="973"/>
      <c r="JA38" s="973"/>
      <c r="JB38" s="972" t="str">
        <f>IFERROR(IF(OR(ID38="日",ID38="祝",ID38=0,II38=0),"　",MAX(IF(AND(II38&gt;JE14,IK38&gt;JC14),0,IF(AND(II38&lt;=JE14,II38&gt;JB14,IK38&gt;JC14),JE14-II38,IF(AND(II38&lt;=JE14,II38&lt;=JB14,IK38&gt;JC14),JE14-JB14,IF(AND(II38&gt;JB14,IK38&lt;=JC14),IK38-II38,IF(AND(II38&lt;=JB14,IK38&lt;=JC14),IK38-JB14,0))))),0)),0)</f>
        <v>　</v>
      </c>
      <c r="JC38" s="972"/>
      <c r="JD38" s="972"/>
      <c r="JE38" s="972" t="str">
        <f>IFERROR(IF(OR(ID38="日",ID38="祝",ID38=0,II38=0),"　",MAX(IF(AND(II38&lt;=JE14,IK38&gt;JF14),JF14-JE14,IF(IK38&lt;=JF14,0,IF(AND(II38&gt;JE14,IK38&gt;JF14),JF14-II38,0))),0)),0)</f>
        <v>　</v>
      </c>
      <c r="JF38" s="973"/>
      <c r="JG38" s="973"/>
      <c r="JH38" s="972" t="str">
        <f t="shared" si="4"/>
        <v>　</v>
      </c>
      <c r="JI38" s="973"/>
      <c r="JJ38" s="973"/>
      <c r="JK38" s="954" t="str">
        <f>IF(JN38="×",TIME(0,0,0),IF(JX4="非常勤",IM38,IY38))</f>
        <v>　</v>
      </c>
      <c r="JL38" s="885"/>
      <c r="JM38" s="885"/>
      <c r="JN38" s="352"/>
      <c r="JO38" s="954" t="str">
        <f>IF(JR38="×",TIME(0,0,0),IF(JX4="非常勤",IP38,JB38))</f>
        <v>　</v>
      </c>
      <c r="JP38" s="885"/>
      <c r="JQ38" s="885"/>
      <c r="JR38" s="352"/>
      <c r="JS38" s="954" t="str">
        <f>IF(JV38="×",TIME(0,0,0),IF(JX4="非常勤",IS38,JE38))</f>
        <v>　</v>
      </c>
      <c r="JT38" s="885"/>
      <c r="JU38" s="885"/>
      <c r="JV38" s="352"/>
      <c r="JW38" s="954" t="str">
        <f>IF(JZ38="×",TIME(0,0,0),IF(JX4="非常勤",IV38,JH38))</f>
        <v>　</v>
      </c>
      <c r="JX38" s="885"/>
      <c r="JY38" s="955"/>
      <c r="JZ38" s="352"/>
      <c r="KA38" s="956"/>
      <c r="KB38" s="956"/>
      <c r="KC38" s="862"/>
      <c r="KD38" s="864"/>
      <c r="KE38" s="863"/>
      <c r="KF38" s="865"/>
      <c r="KG38" s="866"/>
      <c r="KH38" s="866"/>
      <c r="KI38" s="867"/>
      <c r="KJ38" s="377">
        <f>'[3]別表_個別勤務状況（1～20）'!$A$38</f>
        <v>24</v>
      </c>
      <c r="KK38" s="378" t="str">
        <f>'[3]別表_個別勤務状況（1～20）'!$B$38</f>
        <v>水</v>
      </c>
      <c r="KL38" s="854"/>
      <c r="KM38" s="855"/>
      <c r="KN38" s="854"/>
      <c r="KO38" s="855"/>
      <c r="KP38" s="854"/>
      <c r="KQ38" s="855"/>
      <c r="KR38" s="854"/>
      <c r="KS38" s="855"/>
      <c r="KT38" s="856" t="str">
        <f>IFERROR(IF(OR(KK38="日",KK38="祝",KK38=0,KL38=""),"　",MAX(IF(AND(KL38&lt;=KT14,KN38&gt;KU14),KU14-KT14,IF(AND(KL38&gt;KT14,KN38&lt;=KU14),KN38-KL38,IF(AND(KL38&lt;=KT14,KN38&lt;=KU14),KN38-KT14,IF(AND(KL38&gt;KT14,KN38&gt;KU14),KU14-KL38,0)))),0)),0)</f>
        <v>　</v>
      </c>
      <c r="KU38" s="857"/>
      <c r="KV38" s="858"/>
      <c r="KW38" s="856" t="str">
        <f>IFERROR(IF(OR(KK38="日",KK38="祝",KK38=0,KP38=""),"　",MAX(IF(AND(KP38&gt;KZ14,KR38&gt;KX14),0,IF(AND(KP38&lt;=KZ14,KP38&gt;KW14,KR38&gt;KX14),KZ14-KP38,IF(AND(KP38&lt;=KZ14,KP38&lt;=KW14,KR38&gt;KX14),KZ14-KW14,IF(AND(KP38&gt;KW14,KR38&lt;=KX14),KR38-KP38,IF(AND(KP38&lt;=KW14,KR38&lt;=KX14),KR38-KW14,0))))),0)),0)</f>
        <v>　</v>
      </c>
      <c r="KX38" s="857"/>
      <c r="KY38" s="858"/>
      <c r="KZ38" s="856" t="str">
        <f>IFERROR(IF(OR(KK38="日",KK38="祝",KK38=0,KP38=0),"　",MAX(IF(AND(KP38&lt;=KZ14,KR38&gt;LA14),LA14-KZ14,IF(KR38&lt;=LA14,0,IF(AND(KP38&gt;KZ14,KR38&gt;LA14),LA14-KP38,0))),0)),0)</f>
        <v>　</v>
      </c>
      <c r="LA38" s="857"/>
      <c r="LB38" s="858"/>
      <c r="LC38" s="856" t="str">
        <f>IFERROR(IF(OR(KK38="日",KK38="祝",KK38=0,KP38=0),"　",MAX(IF(KP38&gt;LC14,KR38-KP38,IF(KP38&lt;=LC14,KR38-LC14,0)),0)),0)</f>
        <v>　</v>
      </c>
      <c r="LD38" s="857"/>
      <c r="LE38" s="858"/>
      <c r="LF38" s="962" t="str">
        <f>IFERROR(IF(OR(KK38="日",KK38="祝",KK38=0,KL38=""),"　",MAX(IF(AND(KL38&lt;=LF14,KN38&gt;LG14),LG14-LF14,IF(AND(KL38&gt;LF14,KN38&lt;=LG14),KN38-KL38,IF(AND(KL38&lt;=LF14,KN38&lt;=LG14),KN38-LF14,IF(AND(KL38&gt;LF14,KN38&gt;LG14),LG14-KL38,0)))),0)),0)</f>
        <v>　</v>
      </c>
      <c r="LG38" s="963"/>
      <c r="LH38" s="964"/>
      <c r="LI38" s="962" t="str">
        <f>IFERROR(IF(OR(KK38="日",KK38="祝",KK38=0,KP38=0),"　",MAX(IF(AND(KP38&gt;LL14,KR38&gt;LJ14),0,IF(AND(KP38&lt;=LL14,KP38&gt;LI14,KR38&gt;LJ14),LL14-KP38,IF(AND(KP38&lt;=LL14,KP38&lt;=LI14,KR38&gt;LJ14),LL14-LI14,IF(AND(KP38&gt;LI14,KR38&lt;=LJ14),KR38-KP38,IF(AND(KP38&lt;=LI14,KR38&lt;=LJ14),KR38-LI14,0))))),0)),0)</f>
        <v>　</v>
      </c>
      <c r="LJ38" s="963"/>
      <c r="LK38" s="964"/>
      <c r="LL38" s="962" t="str">
        <f>IFERROR(IF(OR(KK38="日",KK38="祝",KK38=0,KP38=0),"　",MAX(IF(AND(KP38&lt;=LL14,KR38&gt;LM14),LM14-LL14,IF(KR38&lt;=LM14,0,IF(AND(KP38&gt;LL14,KR38&gt;LM14),LM14-KP38,0))),0)),0)</f>
        <v>　</v>
      </c>
      <c r="LM38" s="963"/>
      <c r="LN38" s="964"/>
      <c r="LO38" s="962" t="str">
        <f t="shared" si="5"/>
        <v>　</v>
      </c>
      <c r="LP38" s="963"/>
      <c r="LQ38" s="964"/>
      <c r="LR38" s="859" t="str">
        <f>IF(LU38="×",TIME(0,0,0),IF(ME4="非常勤",KT38,LF38))</f>
        <v>　</v>
      </c>
      <c r="LS38" s="860"/>
      <c r="LT38" s="861"/>
      <c r="LU38" s="352"/>
      <c r="LV38" s="859" t="str">
        <f>IF(LY38="×",TIME(0,0,0),IF(ME4="非常勤",KW38,LI38))</f>
        <v>　</v>
      </c>
      <c r="LW38" s="860"/>
      <c r="LX38" s="861"/>
      <c r="LY38" s="352"/>
      <c r="LZ38" s="859" t="str">
        <f>IF(MC38="×",TIME(0,0,0),IF(ME4="非常勤",KZ38,LL38))</f>
        <v>　</v>
      </c>
      <c r="MA38" s="860"/>
      <c r="MB38" s="861"/>
      <c r="MC38" s="352"/>
      <c r="MD38" s="859" t="str">
        <f>IF(MG38="×",TIME(0,0,0),IF(ME4="非常勤",LC38,LO38))</f>
        <v>　</v>
      </c>
      <c r="ME38" s="860"/>
      <c r="MF38" s="861"/>
      <c r="MG38" s="352"/>
      <c r="MH38" s="956"/>
      <c r="MI38" s="956"/>
      <c r="MJ38" s="862"/>
      <c r="MK38" s="864"/>
      <c r="ML38" s="863"/>
      <c r="MM38" s="865"/>
      <c r="MN38" s="866"/>
      <c r="MO38" s="866"/>
      <c r="MP38" s="867"/>
      <c r="MQ38" s="377">
        <f>'[3]別表_個別勤務状況（1～20）'!$A$38</f>
        <v>24</v>
      </c>
      <c r="MR38" s="378" t="str">
        <f>'[3]別表_個別勤務状況（1～20）'!$B$38</f>
        <v>水</v>
      </c>
      <c r="MS38" s="854"/>
      <c r="MT38" s="855"/>
      <c r="MU38" s="854"/>
      <c r="MV38" s="855"/>
      <c r="MW38" s="854"/>
      <c r="MX38" s="855"/>
      <c r="MY38" s="854"/>
      <c r="MZ38" s="855"/>
      <c r="NA38" s="856" t="str">
        <f>IFERROR(IF(OR(MR38="日",MR38="祝",MR38=0,MS38=""),"　",MAX(IF(AND(MS38&lt;=NA14,MU38&gt;NB14),NB14-NA14,IF(AND(MS38&gt;NA14,MU38&lt;=NB14),MU38-MS38,IF(AND(MS38&lt;=NA14,MU38&lt;=NB14),MU38-NA14,IF(AND(MS38&gt;NA14,MU38&gt;NB14),NB14-MS38,0)))),0)),0)</f>
        <v>　</v>
      </c>
      <c r="NB38" s="857"/>
      <c r="NC38" s="858"/>
      <c r="ND38" s="856" t="str">
        <f>IFERROR(IF(OR(MR38="日",MR38="祝",MR38=0,MW38=""),"　",MAX(IF(AND(MW38&gt;NG14,MY38&gt;NE14),0,IF(AND(MW38&lt;=NG14,MW38&gt;ND14,MY38&gt;NE14),NG14-MW38,IF(AND(MW38&lt;=NG14,MW38&lt;=ND14,MY38&gt;NE14),NG14-ND14,IF(AND(MW38&gt;ND14,MY38&lt;=NE14),MY38-MW38,IF(AND(MW38&lt;=ND14,MY38&lt;=NE14),MY38-ND14,0))))),0)),0)</f>
        <v>　</v>
      </c>
      <c r="NE38" s="857"/>
      <c r="NF38" s="858"/>
      <c r="NG38" s="856" t="str">
        <f>IFERROR(IF(OR(MR38="日",MR38="祝",MR38=0,MW38=0),"　",MAX(IF(AND(MW38&lt;=NG14,MY38&gt;NH14),NH14-NG14,IF(MY38&lt;=NH14,0,IF(AND(MW38&gt;NG14,MY38&gt;NH14),NH14-MW38,0))),0)),0)</f>
        <v>　</v>
      </c>
      <c r="NH38" s="857"/>
      <c r="NI38" s="858"/>
      <c r="NJ38" s="856" t="str">
        <f>IFERROR(IF(OR(MR38="日",MR38="祝",MR38=0,MW38=0),"　",MAX(IF(MW38&gt;NJ14,MY38-MW38,IF(MW38&lt;=NJ14,MY38-NJ14,0)),0)),0)</f>
        <v>　</v>
      </c>
      <c r="NK38" s="857"/>
      <c r="NL38" s="858"/>
      <c r="NM38" s="962" t="str">
        <f>IFERROR(IF(OR(MR38="日",MR38="祝",MR38=0,MS38=""),"　",MAX(IF(AND(MS38&lt;=NM14,MU38&gt;NN14),NN14-NM14,IF(AND(MS38&gt;NM14,MU38&lt;=NN14),MU38-MS38,IF(AND(MS38&lt;=NM14,MU38&lt;=NN14),MU38-NM14,IF(AND(MS38&gt;NM14,MU38&gt;NN14),NN14-MS38,0)))),0)),0)</f>
        <v>　</v>
      </c>
      <c r="NN38" s="963"/>
      <c r="NO38" s="964"/>
      <c r="NP38" s="962" t="str">
        <f>IFERROR(IF(OR(MR38="日",MR38="祝",MR38=0,MW38=0),"　",MAX(IF(AND(MW38&gt;NS14,MY38&gt;NQ14),0,IF(AND(MW38&lt;=NS14,MW38&gt;NP14,MY38&gt;NQ14),NS14-MW38,IF(AND(MW38&lt;=NS14,MW38&lt;=NP14,MY38&gt;NQ14),NS14-NP14,IF(AND(MW38&gt;NP14,MY38&lt;=NQ14),MY38-MW38,IF(AND(MW38&lt;=NP14,MY38&lt;=NQ14),MY38-NP14,0))))),0)),0)</f>
        <v>　</v>
      </c>
      <c r="NQ38" s="963"/>
      <c r="NR38" s="964"/>
      <c r="NS38" s="962" t="str">
        <f>IFERROR(IF(OR(MR38="日",MR38="祝",MR38=0,MW38=0),"　",MAX(IF(AND(MW38&lt;=NS14,MY38&gt;NT14),NT14-NS14,IF(MY38&lt;=NT14,0,IF(AND(MW38&gt;NS14,MY38&gt;NT14),NT14-MW38,0))),0)),0)</f>
        <v>　</v>
      </c>
      <c r="NT38" s="963"/>
      <c r="NU38" s="964"/>
      <c r="NV38" s="962" t="str">
        <f t="shared" si="6"/>
        <v>　</v>
      </c>
      <c r="NW38" s="963"/>
      <c r="NX38" s="964"/>
      <c r="NY38" s="859" t="str">
        <f>IF(OB38="×",TIME(0,0,0),IF(OL4="非常勤",NA38,NM38))</f>
        <v>　</v>
      </c>
      <c r="NZ38" s="860"/>
      <c r="OA38" s="861"/>
      <c r="OB38" s="352"/>
      <c r="OC38" s="859" t="str">
        <f>IF(OF38="×",TIME(0,0,0),IF(OL4="非常勤",ND38,NP38))</f>
        <v>　</v>
      </c>
      <c r="OD38" s="860"/>
      <c r="OE38" s="861"/>
      <c r="OF38" s="352"/>
      <c r="OG38" s="859" t="str">
        <f>IF(OJ38="×",TIME(0,0,0),IF(OL4="非常勤",NG38,NS38))</f>
        <v>　</v>
      </c>
      <c r="OH38" s="860"/>
      <c r="OI38" s="861"/>
      <c r="OJ38" s="352"/>
      <c r="OK38" s="859" t="str">
        <f>IF(ON38="×",TIME(0,0,0),IF(OL4="非常勤",NJ38,NV38))</f>
        <v>　</v>
      </c>
      <c r="OL38" s="860"/>
      <c r="OM38" s="861"/>
      <c r="ON38" s="352"/>
      <c r="OO38" s="956"/>
      <c r="OP38" s="956"/>
      <c r="OQ38" s="862"/>
      <c r="OR38" s="864"/>
      <c r="OS38" s="863"/>
      <c r="OT38" s="865"/>
      <c r="OU38" s="866"/>
      <c r="OV38" s="866"/>
      <c r="OW38" s="867"/>
      <c r="OX38" s="377">
        <f>'[3]別表_個別勤務状況（1～20）'!$A$38</f>
        <v>24</v>
      </c>
      <c r="OY38" s="378" t="str">
        <f>'[3]別表_個別勤務状況（1～20）'!$B$38</f>
        <v>水</v>
      </c>
      <c r="OZ38" s="854"/>
      <c r="PA38" s="855"/>
      <c r="PB38" s="854"/>
      <c r="PC38" s="855"/>
      <c r="PD38" s="854"/>
      <c r="PE38" s="855"/>
      <c r="PF38" s="854"/>
      <c r="PG38" s="855"/>
      <c r="PH38" s="856" t="str">
        <f>IFERROR(IF(OR(OY38="日",OY38="祝",OY38=0,OZ38=""),"　",MAX(IF(AND(OZ38&lt;=PH14,PB38&gt;PI14),PI14-PH14,IF(AND(OZ38&gt;PH14,PB38&lt;=PI14),PB38-OZ38,IF(AND(OZ38&lt;=PH14,PB38&lt;=PI14),PB38-PH14,IF(AND(OZ38&gt;PH14,PB38&gt;PI14),PI14-OZ38,0)))),0)),0)</f>
        <v>　</v>
      </c>
      <c r="PI38" s="857"/>
      <c r="PJ38" s="858"/>
      <c r="PK38" s="856" t="str">
        <f>IFERROR(IF(OR(OY38="日",OY38="祝",OY38=0,PD38=""),"　",MAX(IF(AND(PD38&gt;PN14,PF38&gt;PL14),0,IF(AND(PD38&lt;=PN14,PD38&gt;PK14,PF38&gt;PL14),PN14-PD38,IF(AND(PD38&lt;=PN14,PD38&lt;=PK14,PF38&gt;PL14),PN14-PK14,IF(AND(PD38&gt;PK14,PF38&lt;=PL14),PF38-PD38,IF(AND(PD38&lt;=PK14,PF38&lt;=PL14),PF38-PK14,0))))),0)),0)</f>
        <v>　</v>
      </c>
      <c r="PL38" s="857"/>
      <c r="PM38" s="858"/>
      <c r="PN38" s="856" t="str">
        <f>IFERROR(IF(OR(OY38="日",OY38="祝",OY38=0,PD38=0),"　",MAX(IF(AND(PD38&lt;=PN14,PF38&gt;PO14),PO14-PN14,IF(PF38&lt;=PO14,0,IF(AND(PD38&gt;PN14,PF38&gt;PO14),PO14-PD38,0))),0)),0)</f>
        <v>　</v>
      </c>
      <c r="PO38" s="857"/>
      <c r="PP38" s="858"/>
      <c r="PQ38" s="856" t="str">
        <f>IFERROR(IF(OR(OY38="日",OY38="祝",OY38=0,PD38=0),"　",MAX(IF(PD38&gt;PQ14,PF38-PD38,IF(PD38&lt;=PQ14,PF38-PQ14,0)),0)),0)</f>
        <v>　</v>
      </c>
      <c r="PR38" s="857"/>
      <c r="PS38" s="858"/>
      <c r="PT38" s="962" t="str">
        <f>IFERROR(IF(OR(OY38="日",OY38="祝",OY38=0,OZ38=""),"　",MAX(IF(AND(OZ38&lt;=PT14,PB38&gt;PU14),PU14-PT14,IF(AND(OZ38&gt;PT14,PB38&lt;=PU14),PB38-OZ38,IF(AND(OZ38&lt;=PT14,PB38&lt;=PU14),PB38-PT14,IF(AND(OZ38&gt;PT14,PB38&gt;PU14),PU14-OZ38,0)))),0)),0)</f>
        <v>　</v>
      </c>
      <c r="PU38" s="963"/>
      <c r="PV38" s="964"/>
      <c r="PW38" s="962" t="str">
        <f>IFERROR(IF(OR(OY38="日",OY38="祝",OY38=0,PD38=0),"　",MAX(IF(AND(PD38&gt;PZ14,PF38&gt;PX14),0,IF(AND(PD38&lt;=PZ14,PD38&gt;PW14,PF38&gt;PX14),PZ14-PD38,IF(AND(PD38&lt;=PZ14,PD38&lt;=PW14,PF38&gt;PX14),PZ14-PW14,IF(AND(PD38&gt;PW14,PF38&lt;=PX14),PF38-PD38,IF(AND(PD38&lt;=PW14,PF38&lt;=PX14),PF38-PW14,0))))),0)),0)</f>
        <v>　</v>
      </c>
      <c r="PX38" s="963"/>
      <c r="PY38" s="964"/>
      <c r="PZ38" s="962" t="str">
        <f>IFERROR(IF(OR(OY38="日",OY38="祝",OY38=0,PD38=0),"　",MAX(IF(AND(PD38&lt;=PZ14,PF38&gt;QA14),QA14-PZ14,IF(PF38&lt;=QA14,0,IF(AND(PD38&gt;PZ14,PF38&gt;QA14),QA14-PD38,0))),0)),0)</f>
        <v>　</v>
      </c>
      <c r="QA38" s="963"/>
      <c r="QB38" s="964"/>
      <c r="QC38" s="962" t="str">
        <f t="shared" si="7"/>
        <v>　</v>
      </c>
      <c r="QD38" s="963"/>
      <c r="QE38" s="964"/>
      <c r="QF38" s="859" t="str">
        <f>IF(QI38="×",TIME(0,0,0),IF(QS4="非常勤",PH38,PT38))</f>
        <v>　</v>
      </c>
      <c r="QG38" s="860"/>
      <c r="QH38" s="861"/>
      <c r="QI38" s="352"/>
      <c r="QJ38" s="859" t="str">
        <f>IF(QM38="×",TIME(0,0,0),IF(QS4="非常勤",PK38,PW38))</f>
        <v>　</v>
      </c>
      <c r="QK38" s="860"/>
      <c r="QL38" s="861"/>
      <c r="QM38" s="352"/>
      <c r="QN38" s="859" t="str">
        <f>IF(QQ38="×",TIME(0,0,0),IF(QS4="非常勤",PN38,PZ38))</f>
        <v>　</v>
      </c>
      <c r="QO38" s="860"/>
      <c r="QP38" s="861"/>
      <c r="QQ38" s="352"/>
      <c r="QR38" s="859" t="str">
        <f>IF(QU38="×",TIME(0,0,0),IF(QS4="非常勤",PQ38,QC38))</f>
        <v>　</v>
      </c>
      <c r="QS38" s="860"/>
      <c r="QT38" s="861"/>
      <c r="QU38" s="352"/>
      <c r="QV38" s="956"/>
      <c r="QW38" s="956"/>
      <c r="QX38" s="862"/>
      <c r="QY38" s="864"/>
      <c r="QZ38" s="863"/>
      <c r="RA38" s="865"/>
      <c r="RB38" s="866"/>
      <c r="RC38" s="866"/>
      <c r="RD38" s="867"/>
      <c r="RE38" s="377">
        <f>'[3]別表_個別勤務状況（1～20）'!$A$38</f>
        <v>24</v>
      </c>
      <c r="RF38" s="378" t="str">
        <f>'[3]別表_個別勤務状況（1～20）'!$B$38</f>
        <v>水</v>
      </c>
      <c r="RG38" s="854"/>
      <c r="RH38" s="855"/>
      <c r="RI38" s="854"/>
      <c r="RJ38" s="855"/>
      <c r="RK38" s="854"/>
      <c r="RL38" s="855"/>
      <c r="RM38" s="854"/>
      <c r="RN38" s="855"/>
      <c r="RO38" s="856" t="str">
        <f>IFERROR(IF(OR(RF38="日",RF38="祝",RF38=0,RG38=""),"　",MAX(IF(AND(RG38&lt;=RO14,RI38&gt;RP14),RP14-RO14,IF(AND(RG38&gt;RO14,RI38&lt;=RP14),RI38-RG38,IF(AND(RG38&lt;=RO14,RI38&lt;=RP14),RI38-RO14,IF(AND(RG38&gt;RO14,RI38&gt;RP14),RP14-RG38,0)))),0)),0)</f>
        <v>　</v>
      </c>
      <c r="RP38" s="857"/>
      <c r="RQ38" s="858"/>
      <c r="RR38" s="856" t="str">
        <f>IFERROR(IF(OR(RF38="日",RF38="祝",RF38=0,RK38=""),"　",MAX(IF(AND(RK38&gt;RU14,RM38&gt;RS14),0,IF(AND(RK38&lt;=RU14,RK38&gt;RR14,RM38&gt;RS14),RU14-RK38,IF(AND(RK38&lt;=RU14,RK38&lt;=RR14,RM38&gt;RS14),RU14-RR14,IF(AND(RK38&gt;RR14,RM38&lt;=RS14),RM38-RK38,IF(AND(RK38&lt;=RR14,RM38&lt;=RS14),RM38-RR14,0))))),0)),0)</f>
        <v>　</v>
      </c>
      <c r="RS38" s="857"/>
      <c r="RT38" s="858"/>
      <c r="RU38" s="856" t="str">
        <f>IFERROR(IF(OR(RF38="日",RF38="祝",RF38=0,RK38=0),"　",MAX(IF(AND(RK38&lt;=RU14,RM38&gt;RV14),RV14-RU14,IF(RM38&lt;=RV14,0,IF(AND(RK38&gt;RU14,RM38&gt;RV14),RV14-RK38,0))),0)),0)</f>
        <v>　</v>
      </c>
      <c r="RV38" s="857"/>
      <c r="RW38" s="858"/>
      <c r="RX38" s="856" t="str">
        <f>IFERROR(IF(OR(RF38="日",RF38="祝",RF38=0,RK38=0),"　",MAX(IF(RK38&gt;RX14,RM38-RK38,IF(RK38&lt;=RX14,RM38-RX14,0)),0)),0)</f>
        <v>　</v>
      </c>
      <c r="RY38" s="857"/>
      <c r="RZ38" s="858"/>
      <c r="SA38" s="962" t="str">
        <f>IFERROR(IF(OR(RF38="日",RF38="祝",RF38=0,RG38=""),"　",MAX(IF(AND(RG38&lt;=SA14,RI38&gt;SB14),SB14-SA14,IF(AND(RG38&gt;SA14,RI38&lt;=SB14),RI38-RG38,IF(AND(RG38&lt;=SA14,RI38&lt;=SB14),RI38-SA14,IF(AND(RG38&gt;SA14,RI38&gt;SB14),SB14-RG38,0)))),0)),0)</f>
        <v>　</v>
      </c>
      <c r="SB38" s="963"/>
      <c r="SC38" s="964"/>
      <c r="SD38" s="962" t="str">
        <f>IFERROR(IF(OR(RF38="日",RF38="祝",RF38=0,RK38=0),"　",MAX(IF(AND(RK38&gt;SG14,RM38&gt;SE14),0,IF(AND(RK38&lt;=SG14,RK38&gt;SD14,RM38&gt;SE14),SG14-RK38,IF(AND(RK38&lt;=SG14,RK38&lt;=SD14,RM38&gt;SE14),SG14-SD14,IF(AND(RK38&gt;SD14,RM38&lt;=SE14),RM38-RK38,IF(AND(RK38&lt;=SD14,RM38&lt;=SE14),RM38-SD14,0))))),0)),0)</f>
        <v>　</v>
      </c>
      <c r="SE38" s="963"/>
      <c r="SF38" s="964"/>
      <c r="SG38" s="962" t="str">
        <f>IFERROR(IF(OR(RF38="日",RF38="祝",RF38=0,RK38=0),"　",MAX(IF(AND(RK38&lt;=SG14,RM38&gt;SH14),SH14-SG14,IF(RM38&lt;=SH14,0,IF(AND(RK38&gt;SG14,RM38&gt;SH14),SH14-RK38,0))),0)),0)</f>
        <v>　</v>
      </c>
      <c r="SH38" s="963"/>
      <c r="SI38" s="964"/>
      <c r="SJ38" s="962" t="str">
        <f t="shared" si="8"/>
        <v>　</v>
      </c>
      <c r="SK38" s="963"/>
      <c r="SL38" s="964"/>
      <c r="SM38" s="859" t="str">
        <f>IF(SP38="×",TIME(0,0,0),IF(SZ4="非常勤",RO38,SA38))</f>
        <v>　</v>
      </c>
      <c r="SN38" s="860"/>
      <c r="SO38" s="861"/>
      <c r="SP38" s="352"/>
      <c r="SQ38" s="859" t="str">
        <f>IF(ST38="×",TIME(0,0,0),IF(SZ4="非常勤",RR38,SD38))</f>
        <v>　</v>
      </c>
      <c r="SR38" s="860"/>
      <c r="SS38" s="861"/>
      <c r="ST38" s="352"/>
      <c r="SU38" s="859" t="str">
        <f>IF(SX38="×",TIME(0,0,0),IF(SZ4="非常勤",RU38,SG38))</f>
        <v>　</v>
      </c>
      <c r="SV38" s="860"/>
      <c r="SW38" s="861"/>
      <c r="SX38" s="352"/>
      <c r="SY38" s="859" t="str">
        <f>IF(TB38="×",TIME(0,0,0),IF(SZ4="非常勤",RX38,SJ38))</f>
        <v>　</v>
      </c>
      <c r="SZ38" s="860"/>
      <c r="TA38" s="861"/>
      <c r="TB38" s="352"/>
      <c r="TC38" s="956"/>
      <c r="TD38" s="956"/>
      <c r="TE38" s="862"/>
      <c r="TF38" s="864"/>
      <c r="TG38" s="863"/>
      <c r="TH38" s="865"/>
      <c r="TI38" s="866"/>
      <c r="TJ38" s="866"/>
      <c r="TK38" s="867"/>
      <c r="TL38" s="377">
        <f>'[3]別表_個別勤務状況（1～20）'!$A$38</f>
        <v>24</v>
      </c>
      <c r="TM38" s="378" t="str">
        <f>'[3]別表_個別勤務状況（1～20）'!$B$38</f>
        <v>水</v>
      </c>
      <c r="TN38" s="854"/>
      <c r="TO38" s="855"/>
      <c r="TP38" s="854"/>
      <c r="TQ38" s="855"/>
      <c r="TR38" s="854"/>
      <c r="TS38" s="855"/>
      <c r="TT38" s="854"/>
      <c r="TU38" s="855"/>
      <c r="TV38" s="856" t="str">
        <f>IFERROR(IF(OR(TM38="日",TM38="祝",TM38=0,TN38=""),"　",MAX(IF(AND(TN38&lt;=TV14,TP38&gt;TW14),TW14-TV14,IF(AND(TN38&gt;TV14,TP38&lt;=TW14),TP38-TN38,IF(AND(TN38&lt;=TV14,TP38&lt;=TW14),TP38-TV14,IF(AND(TN38&gt;TV14,TP38&gt;TW14),TW14-TN38,0)))),0)),0)</f>
        <v>　</v>
      </c>
      <c r="TW38" s="857"/>
      <c r="TX38" s="858"/>
      <c r="TY38" s="856" t="str">
        <f>IFERROR(IF(OR(TM38="日",TM38="祝",TM38=0,TR38=""),"　",MAX(IF(AND(TR38&gt;UB14,TT38&gt;TZ14),0,IF(AND(TR38&lt;=UB14,TR38&gt;TY14,TT38&gt;TZ14),UB14-TR38,IF(AND(TR38&lt;=UB14,TR38&lt;=TY14,TT38&gt;TZ14),UB14-TY14,IF(AND(TR38&gt;TY14,TT38&lt;=TZ14),TT38-TR38,IF(AND(TR38&lt;=TY14,TT38&lt;=TZ14),TT38-TY14,0))))),0)),0)</f>
        <v>　</v>
      </c>
      <c r="TZ38" s="857"/>
      <c r="UA38" s="858"/>
      <c r="UB38" s="856" t="str">
        <f>IFERROR(IF(OR(TM38="日",TM38="祝",TM38=0,TR38=0),"　",MAX(IF(AND(TR38&lt;=UB14,TT38&gt;UC14),UC14-UB14,IF(TT38&lt;=UC14,0,IF(AND(TR38&gt;UB14,TT38&gt;UC14),UC14-TR38,0))),0)),0)</f>
        <v>　</v>
      </c>
      <c r="UC38" s="857"/>
      <c r="UD38" s="858"/>
      <c r="UE38" s="856" t="str">
        <f>IFERROR(IF(OR(TM38="日",TM38="祝",TM38=0,TR38=0),"　",MAX(IF(TR38&gt;UE14,TT38-TR38,IF(TR38&lt;=UE14,TT38-UE14,0)),0)),0)</f>
        <v>　</v>
      </c>
      <c r="UF38" s="857"/>
      <c r="UG38" s="858"/>
      <c r="UH38" s="962" t="str">
        <f>IFERROR(IF(OR(TM38="日",TM38="祝",TM38=0,TN38=""),"　",MAX(IF(AND(TN38&lt;=UH14,TP38&gt;UI14),UI14-UH14,IF(AND(TN38&gt;UH14,TP38&lt;=UI14),TP38-TN38,IF(AND(TN38&lt;=UH14,TP38&lt;=UI14),TP38-UH14,IF(AND(TN38&gt;UH14,TP38&gt;UI14),UI14-TN38,0)))),0)),0)</f>
        <v>　</v>
      </c>
      <c r="UI38" s="963"/>
      <c r="UJ38" s="964"/>
      <c r="UK38" s="962" t="str">
        <f>IFERROR(IF(OR(TM38="日",TM38="祝",TM38=0,TR38=0),"　",MAX(IF(AND(TR38&gt;UN14,TT38&gt;UL14),0,IF(AND(TR38&lt;=UN14,TR38&gt;UK14,TT38&gt;UL14),UN14-TR38,IF(AND(TR38&lt;=UN14,TR38&lt;=UK14,TT38&gt;UL14),UN14-UK14,IF(AND(TR38&gt;UK14,TT38&lt;=UL14),TT38-TR38,IF(AND(TR38&lt;=UK14,TT38&lt;=UL14),TT38-UK14,0))))),0)),0)</f>
        <v>　</v>
      </c>
      <c r="UL38" s="963"/>
      <c r="UM38" s="964"/>
      <c r="UN38" s="962" t="str">
        <f>IFERROR(IF(OR(TM38="日",TM38="祝",TM38=0,TR38=0),"　",MAX(IF(AND(TR38&lt;=UN14,TT38&gt;UO14),UO14-UN14,IF(TT38&lt;=UO14,0,IF(AND(TR38&gt;UN14,TT38&gt;UO14),UO14-TR38,0))),0)),0)</f>
        <v>　</v>
      </c>
      <c r="UO38" s="963"/>
      <c r="UP38" s="964"/>
      <c r="UQ38" s="962" t="str">
        <f t="shared" si="9"/>
        <v>　</v>
      </c>
      <c r="UR38" s="963"/>
      <c r="US38" s="964"/>
      <c r="UT38" s="859" t="str">
        <f>IF(UW38="×",TIME(0,0,0),IF(VG4="非常勤",TV38,UH38))</f>
        <v>　</v>
      </c>
      <c r="UU38" s="860"/>
      <c r="UV38" s="861"/>
      <c r="UW38" s="352"/>
      <c r="UX38" s="859" t="str">
        <f>IF(VA38="×",TIME(0,0,0),IF(VG4="非常勤",TY38,UK38))</f>
        <v>　</v>
      </c>
      <c r="UY38" s="860"/>
      <c r="UZ38" s="861"/>
      <c r="VA38" s="352"/>
      <c r="VB38" s="859" t="str">
        <f>IF(VE38="×",TIME(0,0,0),IF(VG4="非常勤",UB38,UN38))</f>
        <v>　</v>
      </c>
      <c r="VC38" s="860"/>
      <c r="VD38" s="861"/>
      <c r="VE38" s="352"/>
      <c r="VF38" s="859" t="str">
        <f>IF(VI38="×",TIME(0,0,0),IF(VG4="非常勤",UE38,UQ38))</f>
        <v>　</v>
      </c>
      <c r="VG38" s="860"/>
      <c r="VH38" s="861"/>
      <c r="VI38" s="352"/>
      <c r="VJ38" s="956"/>
      <c r="VK38" s="956"/>
      <c r="VL38" s="862"/>
      <c r="VM38" s="864"/>
      <c r="VN38" s="863"/>
      <c r="VO38" s="865"/>
      <c r="VP38" s="866"/>
      <c r="VQ38" s="866"/>
      <c r="VR38" s="867"/>
      <c r="VS38" s="377">
        <f>'[3]別表_個別勤務状況（1～20）'!$A$38</f>
        <v>24</v>
      </c>
      <c r="VT38" s="378" t="str">
        <f>'[3]別表_個別勤務状況（1～20）'!$B$38</f>
        <v>水</v>
      </c>
      <c r="VU38" s="854"/>
      <c r="VV38" s="855"/>
      <c r="VW38" s="854"/>
      <c r="VX38" s="855"/>
      <c r="VY38" s="854"/>
      <c r="VZ38" s="855"/>
      <c r="WA38" s="854"/>
      <c r="WB38" s="855"/>
      <c r="WC38" s="856" t="str">
        <f>IFERROR(IF(OR(VT38="日",VT38="祝",VT38=0,VU38=""),"　",MAX(IF(AND(VU38&lt;=WC14,VW38&gt;WD14),WD14-WC14,IF(AND(VU38&gt;WC14,VW38&lt;=WD14),VW38-VU38,IF(AND(VU38&lt;=WC14,VW38&lt;=WD14),VW38-WC14,IF(AND(VU38&gt;WC14,VW38&gt;WD14),WD14-VU38,0)))),0)),0)</f>
        <v>　</v>
      </c>
      <c r="WD38" s="857"/>
      <c r="WE38" s="858"/>
      <c r="WF38" s="856" t="str">
        <f>IFERROR(IF(OR(VT38="日",VT38="祝",VT38=0,VY38=""),"　",MAX(IF(AND(VY38&gt;WI14,WA38&gt;WG14),0,IF(AND(VY38&lt;=WI14,VY38&gt;WF14,WA38&gt;WG14),WI14-VY38,IF(AND(VY38&lt;=WI14,VY38&lt;=WF14,WA38&gt;WG14),WI14-WF14,IF(AND(VY38&gt;WF14,WA38&lt;=WG14),WA38-VY38,IF(AND(VY38&lt;=WF14,WA38&lt;=WG14),WA38-WF14,0))))),0)),0)</f>
        <v>　</v>
      </c>
      <c r="WG38" s="857"/>
      <c r="WH38" s="858"/>
      <c r="WI38" s="856" t="str">
        <f>IFERROR(IF(OR(VT38="日",VT38="祝",VT38=0,VY38=0),"　",MAX(IF(AND(VY38&lt;=WI14,WA38&gt;WJ14),WJ14-WI14,IF(WA38&lt;=WJ14,0,IF(AND(VY38&gt;WI14,WA38&gt;WJ14),WJ14-VY38,0))),0)),0)</f>
        <v>　</v>
      </c>
      <c r="WJ38" s="857"/>
      <c r="WK38" s="858"/>
      <c r="WL38" s="856" t="str">
        <f>IFERROR(IF(OR(VT38="日",VT38="祝",VT38=0,VY38=0),"　",MAX(IF(VY38&gt;WL14,WA38-VY38,IF(VY38&lt;=WL14,WA38-WL14,0)),0)),0)</f>
        <v>　</v>
      </c>
      <c r="WM38" s="857"/>
      <c r="WN38" s="858"/>
      <c r="WO38" s="962" t="str">
        <f>IFERROR(IF(OR(VT38="日",VT38="祝",VT38=0,VU38=""),"　",MAX(IF(AND(VU38&lt;=WO14,VW38&gt;WP14),WP14-WO14,IF(AND(VU38&gt;WO14,VW38&lt;=WP14),VW38-VU38,IF(AND(VU38&lt;=WO14,VW38&lt;=WP14),VW38-WO14,IF(AND(VU38&gt;WO14,VW38&gt;WP14),WP14-VU38,0)))),0)),0)</f>
        <v>　</v>
      </c>
      <c r="WP38" s="963"/>
      <c r="WQ38" s="964"/>
      <c r="WR38" s="962" t="str">
        <f>IFERROR(IF(OR(VT38="日",VT38="祝",VT38=0,VY38=0),"　",MAX(IF(AND(VY38&gt;WU14,WA38&gt;WS14),0,IF(AND(VY38&lt;=WU14,VY38&gt;WR14,WA38&gt;WS14),WU14-VY38,IF(AND(VY38&lt;=WU14,VY38&lt;=WR14,WA38&gt;WS14),WU14-WR14,IF(AND(VY38&gt;WR14,WA38&lt;=WS14),WA38-VY38,IF(AND(VY38&lt;=WR14,WA38&lt;=WS14),WA38-WR14,0))))),0)),0)</f>
        <v>　</v>
      </c>
      <c r="WS38" s="963"/>
      <c r="WT38" s="964"/>
      <c r="WU38" s="962" t="str">
        <f>IFERROR(IF(OR(VT38="日",VT38="祝",VT38=0,VY38=0),"　",MAX(IF(AND(VY38&lt;=WU14,WA38&gt;WV14),WV14-WU14,IF(WA38&lt;=WV14,0,IF(AND(VY38&gt;WU14,WA38&gt;WV14),WV14-VY38,0))),0)),0)</f>
        <v>　</v>
      </c>
      <c r="WV38" s="963"/>
      <c r="WW38" s="964"/>
      <c r="WX38" s="962" t="str">
        <f t="shared" si="10"/>
        <v>　</v>
      </c>
      <c r="WY38" s="963"/>
      <c r="WZ38" s="964"/>
      <c r="XA38" s="859" t="str">
        <f>IF(XD38="×",TIME(0,0,0),IF(XN4="非常勤",WC38,WO38))</f>
        <v>　</v>
      </c>
      <c r="XB38" s="860"/>
      <c r="XC38" s="861"/>
      <c r="XD38" s="352"/>
      <c r="XE38" s="859" t="str">
        <f>IF(XH38="×",TIME(0,0,0),IF(XN4="非常勤",WF38,WR38))</f>
        <v>　</v>
      </c>
      <c r="XF38" s="860"/>
      <c r="XG38" s="861"/>
      <c r="XH38" s="352"/>
      <c r="XI38" s="859" t="str">
        <f>IF(XL38="×",TIME(0,0,0),IF(XN4="非常勤",WI38,WU38))</f>
        <v>　</v>
      </c>
      <c r="XJ38" s="860"/>
      <c r="XK38" s="861"/>
      <c r="XL38" s="352"/>
      <c r="XM38" s="859" t="str">
        <f>IF(XP38="×",TIME(0,0,0),IF(XN4="非常勤",WL38,WX38))</f>
        <v>　</v>
      </c>
      <c r="XN38" s="860"/>
      <c r="XO38" s="861"/>
      <c r="XP38" s="352"/>
      <c r="XQ38" s="956"/>
      <c r="XR38" s="956"/>
      <c r="XS38" s="862"/>
      <c r="XT38" s="864"/>
      <c r="XU38" s="863"/>
      <c r="XV38" s="865"/>
      <c r="XW38" s="866"/>
      <c r="XX38" s="866"/>
      <c r="XY38" s="867"/>
      <c r="XZ38" s="377">
        <f>'[3]別表_個別勤務状況（1～20）'!$A$38</f>
        <v>24</v>
      </c>
      <c r="YA38" s="378" t="str">
        <f>'[3]別表_個別勤務状況（1～20）'!$B$38</f>
        <v>水</v>
      </c>
      <c r="YB38" s="854"/>
      <c r="YC38" s="855"/>
      <c r="YD38" s="854"/>
      <c r="YE38" s="855"/>
      <c r="YF38" s="854"/>
      <c r="YG38" s="855"/>
      <c r="YH38" s="854"/>
      <c r="YI38" s="855"/>
      <c r="YJ38" s="856" t="str">
        <f>IFERROR(IF(OR(YA38="日",YA38="祝",YA38=0,YB38=""),"　",MAX(IF(AND(YB38&lt;=YJ14,YD38&gt;YK14),YK14-YJ14,IF(AND(YB38&gt;YJ14,YD38&lt;=YK14),YD38-YB38,IF(AND(YB38&lt;=YJ14,YD38&lt;=YK14),YD38-YJ14,IF(AND(YB38&gt;YJ14,YD38&gt;YK14),YK14-YB38,0)))),0)),0)</f>
        <v>　</v>
      </c>
      <c r="YK38" s="857"/>
      <c r="YL38" s="858"/>
      <c r="YM38" s="856" t="str">
        <f>IFERROR(IF(OR(YA38="日",YA38="祝",YA38=0,YF38=""),"　",MAX(IF(AND(YF38&gt;YP14,YH38&gt;YN14),0,IF(AND(YF38&lt;=YP14,YF38&gt;YM14,YH38&gt;YN14),YP14-YF38,IF(AND(YF38&lt;=YP14,YF38&lt;=YM14,YH38&gt;YN14),YP14-YM14,IF(AND(YF38&gt;YM14,YH38&lt;=YN14),YH38-YF38,IF(AND(YF38&lt;=YM14,YH38&lt;=YN14),YH38-YM14,0))))),0)),0)</f>
        <v>　</v>
      </c>
      <c r="YN38" s="857"/>
      <c r="YO38" s="858"/>
      <c r="YP38" s="856" t="str">
        <f>IFERROR(IF(OR(YA38="日",YA38="祝",YA38=0,YF38=0),"　",MAX(IF(AND(YF38&lt;=YP14,YH38&gt;YQ14),YQ14-YP14,IF(YH38&lt;=YQ14,0,IF(AND(YF38&gt;YP14,YH38&gt;YQ14),YQ14-YF38,0))),0)),0)</f>
        <v>　</v>
      </c>
      <c r="YQ38" s="857"/>
      <c r="YR38" s="858"/>
      <c r="YS38" s="856" t="str">
        <f>IFERROR(IF(OR(YA38="日",YA38="祝",YA38=0,YF38=0),"　",MAX(IF(YF38&gt;YS14,YH38-YF38,IF(YF38&lt;=YS14,YH38-YS14,0)),0)),0)</f>
        <v>　</v>
      </c>
      <c r="YT38" s="857"/>
      <c r="YU38" s="858"/>
      <c r="YV38" s="962" t="str">
        <f>IFERROR(IF(OR(YA38="日",YA38="祝",YA38=0,YB38=""),"　",MAX(IF(AND(YB38&lt;=YV14,YD38&gt;YW14),YW14-YV14,IF(AND(YB38&gt;YV14,YD38&lt;=YW14),YD38-YB38,IF(AND(YB38&lt;=YV14,YD38&lt;=YW14),YD38-YV14,IF(AND(YB38&gt;YV14,YD38&gt;YW14),YW14-YB38,0)))),0)),0)</f>
        <v>　</v>
      </c>
      <c r="YW38" s="963"/>
      <c r="YX38" s="964"/>
      <c r="YY38" s="962" t="str">
        <f>IFERROR(IF(OR(YA38="日",YA38="祝",YA38=0,YF38=0),"　",MAX(IF(AND(YF38&gt;ZB14,YH38&gt;YZ14),0,IF(AND(YF38&lt;=ZB14,YF38&gt;YY14,YH38&gt;YZ14),ZB14-YF38,IF(AND(YF38&lt;=ZB14,YF38&lt;=YY14,YH38&gt;YZ14),ZB14-YY14,IF(AND(YF38&gt;YY14,YH38&lt;=YZ14),YH38-YF38,IF(AND(YF38&lt;=YY14,YH38&lt;=YZ14),YH38-YY14,0))))),0)),0)</f>
        <v>　</v>
      </c>
      <c r="YZ38" s="963"/>
      <c r="ZA38" s="964"/>
      <c r="ZB38" s="962" t="str">
        <f>IFERROR(IF(OR(YA38="日",YA38="祝",YA38=0,YF38=0),"　",MAX(IF(AND(YF38&lt;=ZB14,YH38&gt;ZC14),ZC14-ZB14,IF(YH38&lt;=ZC14,0,IF(AND(YF38&gt;ZB14,YH38&gt;ZC14),ZC14-YF38,0))),0)),0)</f>
        <v>　</v>
      </c>
      <c r="ZC38" s="963"/>
      <c r="ZD38" s="964"/>
      <c r="ZE38" s="962" t="str">
        <f t="shared" si="11"/>
        <v>　</v>
      </c>
      <c r="ZF38" s="963"/>
      <c r="ZG38" s="964"/>
      <c r="ZH38" s="859" t="str">
        <f>IF(ZK38="×",TIME(0,0,0),IF(ZU4="非常勤",YJ38,YV38))</f>
        <v>　</v>
      </c>
      <c r="ZI38" s="860"/>
      <c r="ZJ38" s="861"/>
      <c r="ZK38" s="352"/>
      <c r="ZL38" s="859" t="str">
        <f>IF(ZO38="×",TIME(0,0,0),IF(ZU4="非常勤",YM38,YY38))</f>
        <v>　</v>
      </c>
      <c r="ZM38" s="860"/>
      <c r="ZN38" s="861"/>
      <c r="ZO38" s="352"/>
      <c r="ZP38" s="859" t="str">
        <f>IF(ZS38="×",TIME(0,0,0),IF(ZU4="非常勤",YP38,ZB38))</f>
        <v>　</v>
      </c>
      <c r="ZQ38" s="860"/>
      <c r="ZR38" s="861"/>
      <c r="ZS38" s="352"/>
      <c r="ZT38" s="859" t="str">
        <f>IF(ZW38="×",TIME(0,0,0),IF(ZU4="非常勤",YS38,ZE38))</f>
        <v>　</v>
      </c>
      <c r="ZU38" s="860"/>
      <c r="ZV38" s="861"/>
      <c r="ZW38" s="352"/>
      <c r="ZX38" s="956"/>
      <c r="ZY38" s="956"/>
      <c r="ZZ38" s="862"/>
      <c r="AAA38" s="864"/>
      <c r="AAB38" s="863"/>
      <c r="AAC38" s="865"/>
      <c r="AAD38" s="866"/>
      <c r="AAE38" s="866"/>
      <c r="AAF38" s="867"/>
      <c r="AAG38" s="377">
        <f>'[3]別表_個別勤務状況（1～20）'!$A$38</f>
        <v>24</v>
      </c>
      <c r="AAH38" s="378" t="str">
        <f>'[3]別表_個別勤務状況（1～20）'!$B$38</f>
        <v>水</v>
      </c>
      <c r="AAI38" s="854"/>
      <c r="AAJ38" s="855"/>
      <c r="AAK38" s="854"/>
      <c r="AAL38" s="855"/>
      <c r="AAM38" s="854"/>
      <c r="AAN38" s="855"/>
      <c r="AAO38" s="854"/>
      <c r="AAP38" s="855"/>
      <c r="AAQ38" s="856" t="str">
        <f>IFERROR(IF(OR(AAH38="日",AAH38="祝",AAH38=0,AAI38=""),"　",MAX(IF(AND(AAI38&lt;=AAQ14,AAK38&gt;AAR14),AAR14-AAQ14,IF(AND(AAI38&gt;AAQ14,AAK38&lt;=AAR14),AAK38-AAI38,IF(AND(AAI38&lt;=AAQ14,AAK38&lt;=AAR14),AAK38-AAQ14,IF(AND(AAI38&gt;AAQ14,AAK38&gt;AAR14),AAR14-AAI38,0)))),0)),0)</f>
        <v>　</v>
      </c>
      <c r="AAR38" s="857"/>
      <c r="AAS38" s="858"/>
      <c r="AAT38" s="856" t="str">
        <f>IFERROR(IF(OR(AAH38="日",AAH38="祝",AAH38=0,AAM38=""),"　",MAX(IF(AND(AAM38&gt;AAW14,AAO38&gt;AAU14),0,IF(AND(AAM38&lt;=AAW14,AAM38&gt;AAT14,AAO38&gt;AAU14),AAW14-AAM38,IF(AND(AAM38&lt;=AAW14,AAM38&lt;=AAT14,AAO38&gt;AAU14),AAW14-AAT14,IF(AND(AAM38&gt;AAT14,AAO38&lt;=AAU14),AAO38-AAM38,IF(AND(AAM38&lt;=AAT14,AAO38&lt;=AAU14),AAO38-AAT14,0))))),0)),0)</f>
        <v>　</v>
      </c>
      <c r="AAU38" s="857"/>
      <c r="AAV38" s="858"/>
      <c r="AAW38" s="856" t="str">
        <f>IFERROR(IF(OR(AAH38="日",AAH38="祝",AAH38=0,AAM38=0),"　",MAX(IF(AND(AAM38&lt;=AAW14,AAO38&gt;AAX14),AAX14-AAW14,IF(AAO38&lt;=AAX14,0,IF(AND(AAM38&gt;AAW14,AAO38&gt;AAX14),AAX14-AAM38,0))),0)),0)</f>
        <v>　</v>
      </c>
      <c r="AAX38" s="857"/>
      <c r="AAY38" s="858"/>
      <c r="AAZ38" s="856" t="str">
        <f>IFERROR(IF(OR(AAH38="日",AAH38="祝",AAH38=0,AAM38=0),"　",MAX(IF(AAM38&gt;AAZ14,AAO38-AAM38,IF(AAM38&lt;=AAZ14,AAO38-AAZ14,0)),0)),0)</f>
        <v>　</v>
      </c>
      <c r="ABA38" s="857"/>
      <c r="ABB38" s="858"/>
      <c r="ABC38" s="962" t="str">
        <f>IFERROR(IF(OR(AAH38="日",AAH38="祝",AAH38=0,AAI38=""),"　",MAX(IF(AND(AAI38&lt;=ABC14,AAK38&gt;ABD14),ABD14-ABC14,IF(AND(AAI38&gt;ABC14,AAK38&lt;=ABD14),AAK38-AAI38,IF(AND(AAI38&lt;=ABC14,AAK38&lt;=ABD14),AAK38-ABC14,IF(AND(AAI38&gt;ABC14,AAK38&gt;ABD14),ABD14-AAI38,0)))),0)),0)</f>
        <v>　</v>
      </c>
      <c r="ABD38" s="963"/>
      <c r="ABE38" s="964"/>
      <c r="ABF38" s="962" t="str">
        <f>IFERROR(IF(OR(AAH38="日",AAH38="祝",AAH38=0,AAM38=0),"　",MAX(IF(AND(AAM38&gt;ABI14,AAO38&gt;ABG14),0,IF(AND(AAM38&lt;=ABI14,AAM38&gt;ABF14,AAO38&gt;ABG14),ABI14-AAM38,IF(AND(AAM38&lt;=ABI14,AAM38&lt;=ABF14,AAO38&gt;ABG14),ABI14-ABF14,IF(AND(AAM38&gt;ABF14,AAO38&lt;=ABG14),AAO38-AAM38,IF(AND(AAM38&lt;=ABF14,AAO38&lt;=ABG14),AAO38-ABF14,0))))),0)),0)</f>
        <v>　</v>
      </c>
      <c r="ABG38" s="963"/>
      <c r="ABH38" s="964"/>
      <c r="ABI38" s="962" t="str">
        <f>IFERROR(IF(OR(AAH38="日",AAH38="祝",AAH38=0,AAM38=0),"　",MAX(IF(AND(AAM38&lt;=ABI14,AAO38&gt;ABJ14),ABJ14-ABI14,IF(AAO38&lt;=ABJ14,0,IF(AND(AAM38&gt;ABI14,AAO38&gt;ABJ14),ABJ14-AAM38,0))),0)),0)</f>
        <v>　</v>
      </c>
      <c r="ABJ38" s="963"/>
      <c r="ABK38" s="964"/>
      <c r="ABL38" s="962" t="str">
        <f t="shared" si="12"/>
        <v>　</v>
      </c>
      <c r="ABM38" s="963"/>
      <c r="ABN38" s="964"/>
      <c r="ABO38" s="859" t="str">
        <f>IF(ABR38="×",TIME(0,0,0),IF(ACB4="非常勤",AAQ38,ABC38))</f>
        <v>　</v>
      </c>
      <c r="ABP38" s="860"/>
      <c r="ABQ38" s="861"/>
      <c r="ABR38" s="352"/>
      <c r="ABS38" s="859" t="str">
        <f>IF(ABV38="×",TIME(0,0,0),IF(ACB4="非常勤",AAT38,ABF38))</f>
        <v>　</v>
      </c>
      <c r="ABT38" s="860"/>
      <c r="ABU38" s="861"/>
      <c r="ABV38" s="352"/>
      <c r="ABW38" s="859" t="str">
        <f>IF(ABZ38="×",TIME(0,0,0),IF(ACB4="非常勤",AAW38,ABI38))</f>
        <v>　</v>
      </c>
      <c r="ABX38" s="860"/>
      <c r="ABY38" s="861"/>
      <c r="ABZ38" s="352"/>
      <c r="ACA38" s="859" t="str">
        <f>IF(ACD38="×",TIME(0,0,0),IF(ACB4="非常勤",AAZ38,ABL38))</f>
        <v>　</v>
      </c>
      <c r="ACB38" s="860"/>
      <c r="ACC38" s="861"/>
      <c r="ACD38" s="352"/>
      <c r="ACE38" s="956"/>
      <c r="ACF38" s="956"/>
      <c r="ACG38" s="862"/>
      <c r="ACH38" s="864"/>
      <c r="ACI38" s="863"/>
      <c r="ACJ38" s="865"/>
      <c r="ACK38" s="866"/>
      <c r="ACL38" s="866"/>
      <c r="ACM38" s="867"/>
      <c r="ACN38" s="377">
        <f>'[3]別表_個別勤務状況（1～20）'!$A$38</f>
        <v>24</v>
      </c>
      <c r="ACO38" s="378" t="str">
        <f>'[3]別表_個別勤務状況（1～20）'!$B$38</f>
        <v>水</v>
      </c>
      <c r="ACP38" s="854"/>
      <c r="ACQ38" s="855"/>
      <c r="ACR38" s="854"/>
      <c r="ACS38" s="855"/>
      <c r="ACT38" s="854"/>
      <c r="ACU38" s="855"/>
      <c r="ACV38" s="854"/>
      <c r="ACW38" s="855"/>
      <c r="ACX38" s="856" t="str">
        <f>IFERROR(IF(OR(ACO38="日",ACO38="祝",ACO38=0,ACP38=""),"　",MAX(IF(AND(ACP38&lt;=ACX14,ACR38&gt;ACY14),ACY14-ACX14,IF(AND(ACP38&gt;ACX14,ACR38&lt;=ACY14),ACR38-ACP38,IF(AND(ACP38&lt;=ACX14,ACR38&lt;=ACY14),ACR38-ACX14,IF(AND(ACP38&gt;ACX14,ACR38&gt;ACY14),ACY14-ACP38,0)))),0)),0)</f>
        <v>　</v>
      </c>
      <c r="ACY38" s="857"/>
      <c r="ACZ38" s="858"/>
      <c r="ADA38" s="856" t="str">
        <f>IFERROR(IF(OR(ACO38="日",ACO38="祝",ACO38=0,ACT38=""),"　",MAX(IF(AND(ACT38&gt;ADD14,ACV38&gt;ADB14),0,IF(AND(ACT38&lt;=ADD14,ACT38&gt;ADA14,ACV38&gt;ADB14),ADD14-ACT38,IF(AND(ACT38&lt;=ADD14,ACT38&lt;=ADA14,ACV38&gt;ADB14),ADD14-ADA14,IF(AND(ACT38&gt;ADA14,ACV38&lt;=ADB14),ACV38-ACT38,IF(AND(ACT38&lt;=ADA14,ACV38&lt;=ADB14),ACV38-ADA14,0))))),0)),0)</f>
        <v>　</v>
      </c>
      <c r="ADB38" s="857"/>
      <c r="ADC38" s="858"/>
      <c r="ADD38" s="856" t="str">
        <f>IFERROR(IF(OR(ACO38="日",ACO38="祝",ACO38=0,ACT38=0),"　",MAX(IF(AND(ACT38&lt;=ADD14,ACV38&gt;ADE14),ADE14-ADD14,IF(ACV38&lt;=ADE14,0,IF(AND(ACT38&gt;ADD14,ACV38&gt;ADE14),ADE14-ACT38,0))),0)),0)</f>
        <v>　</v>
      </c>
      <c r="ADE38" s="857"/>
      <c r="ADF38" s="858"/>
      <c r="ADG38" s="856" t="str">
        <f>IFERROR(IF(OR(ACO38="日",ACO38="祝",ACO38=0,ACT38=0),"　",MAX(IF(ACT38&gt;ADG14,ACV38-ACT38,IF(ACT38&lt;=ADG14,ACV38-ADG14,0)),0)),0)</f>
        <v>　</v>
      </c>
      <c r="ADH38" s="857"/>
      <c r="ADI38" s="858"/>
      <c r="ADJ38" s="962" t="str">
        <f>IFERROR(IF(OR(ACO38="日",ACO38="祝",ACO38=0,ACP38=""),"　",MAX(IF(AND(ACP38&lt;=ADJ14,ACR38&gt;ADK14),ADK14-ADJ14,IF(AND(ACP38&gt;ADJ14,ACR38&lt;=ADK14),ACR38-ACP38,IF(AND(ACP38&lt;=ADJ14,ACR38&lt;=ADK14),ACR38-ADJ14,IF(AND(ACP38&gt;ADJ14,ACR38&gt;ADK14),ADK14-ACP38,0)))),0)),0)</f>
        <v>　</v>
      </c>
      <c r="ADK38" s="963"/>
      <c r="ADL38" s="964"/>
      <c r="ADM38" s="962" t="str">
        <f>IFERROR(IF(OR(ACO38="日",ACO38="祝",ACO38=0,ACT38=0),"　",MAX(IF(AND(ACT38&gt;ADP14,ACV38&gt;ADN14),0,IF(AND(ACT38&lt;=ADP14,ACT38&gt;ADM14,ACV38&gt;ADN14),ADP14-ACT38,IF(AND(ACT38&lt;=ADP14,ACT38&lt;=ADM14,ACV38&gt;ADN14),ADP14-ADM14,IF(AND(ACT38&gt;ADM14,ACV38&lt;=ADN14),ACV38-ACT38,IF(AND(ACT38&lt;=ADM14,ACV38&lt;=ADN14),ACV38-ADM14,0))))),0)),0)</f>
        <v>　</v>
      </c>
      <c r="ADN38" s="963"/>
      <c r="ADO38" s="964"/>
      <c r="ADP38" s="962" t="str">
        <f>IFERROR(IF(OR(ACO38="日",ACO38="祝",ACO38=0,ACT38=0),"　",MAX(IF(AND(ACT38&lt;=ADP14,ACV38&gt;ADQ14),ADQ14-ADP14,IF(ACV38&lt;=ADQ14,0,IF(AND(ACT38&gt;ADP14,ACV38&gt;ADQ14),ADQ14-ACT38,0))),0)),0)</f>
        <v>　</v>
      </c>
      <c r="ADQ38" s="963"/>
      <c r="ADR38" s="964"/>
      <c r="ADS38" s="962" t="str">
        <f t="shared" si="13"/>
        <v>　</v>
      </c>
      <c r="ADT38" s="963"/>
      <c r="ADU38" s="964"/>
      <c r="ADV38" s="859" t="str">
        <f>IF(ADY38="×",TIME(0,0,0),IF(AEI4="非常勤",ACX38,ADJ38))</f>
        <v>　</v>
      </c>
      <c r="ADW38" s="860"/>
      <c r="ADX38" s="861"/>
      <c r="ADY38" s="352"/>
      <c r="ADZ38" s="859" t="str">
        <f>IF(AEC38="×",TIME(0,0,0),IF(AEI4="非常勤",ADA38,ADM38))</f>
        <v>　</v>
      </c>
      <c r="AEA38" s="860"/>
      <c r="AEB38" s="861"/>
      <c r="AEC38" s="352"/>
      <c r="AED38" s="859" t="str">
        <f>IF(AEG38="×",TIME(0,0,0),IF(AEI4="非常勤",ADD38,ADP38))</f>
        <v>　</v>
      </c>
      <c r="AEE38" s="860"/>
      <c r="AEF38" s="861"/>
      <c r="AEG38" s="352"/>
      <c r="AEH38" s="859" t="str">
        <f>IF(AEK38="×",TIME(0,0,0),IF(AEI4="非常勤",ADG38,ADS38))</f>
        <v>　</v>
      </c>
      <c r="AEI38" s="860"/>
      <c r="AEJ38" s="861"/>
      <c r="AEK38" s="352"/>
      <c r="AEL38" s="956"/>
      <c r="AEM38" s="956"/>
      <c r="AEN38" s="862"/>
      <c r="AEO38" s="864"/>
      <c r="AEP38" s="863"/>
      <c r="AEQ38" s="865"/>
      <c r="AER38" s="866"/>
      <c r="AES38" s="866"/>
      <c r="AET38" s="867"/>
      <c r="AEU38" s="377">
        <f>'[3]別表_個別勤務状況（1～20）'!$A$38</f>
        <v>24</v>
      </c>
      <c r="AEV38" s="378" t="str">
        <f>'[3]別表_個別勤務状況（1～20）'!$B$38</f>
        <v>水</v>
      </c>
      <c r="AEW38" s="854"/>
      <c r="AEX38" s="855"/>
      <c r="AEY38" s="854"/>
      <c r="AEZ38" s="855"/>
      <c r="AFA38" s="854"/>
      <c r="AFB38" s="855"/>
      <c r="AFC38" s="854"/>
      <c r="AFD38" s="855"/>
      <c r="AFE38" s="856" t="str">
        <f>IFERROR(IF(OR(AEV38="日",AEV38="祝",AEV38=0,AEW38=""),"　",MAX(IF(AND(AEW38&lt;=AFE14,AEY38&gt;AFF14),AFF14-AFE14,IF(AND(AEW38&gt;AFE14,AEY38&lt;=AFF14),AEY38-AEW38,IF(AND(AEW38&lt;=AFE14,AEY38&lt;=AFF14),AEY38-AFE14,IF(AND(AEW38&gt;AFE14,AEY38&gt;AFF14),AFF14-AEW38,0)))),0)),0)</f>
        <v>　</v>
      </c>
      <c r="AFF38" s="857"/>
      <c r="AFG38" s="858"/>
      <c r="AFH38" s="856" t="str">
        <f>IFERROR(IF(OR(AEV38="日",AEV38="祝",AEV38=0,AFA38=""),"　",MAX(IF(AND(AFA38&gt;AFK14,AFC38&gt;AFI14),0,IF(AND(AFA38&lt;=AFK14,AFA38&gt;AFH14,AFC38&gt;AFI14),AFK14-AFA38,IF(AND(AFA38&lt;=AFK14,AFA38&lt;=AFH14,AFC38&gt;AFI14),AFK14-AFH14,IF(AND(AFA38&gt;AFH14,AFC38&lt;=AFI14),AFC38-AFA38,IF(AND(AFA38&lt;=AFH14,AFC38&lt;=AFI14),AFC38-AFH14,0))))),0)),0)</f>
        <v>　</v>
      </c>
      <c r="AFI38" s="857"/>
      <c r="AFJ38" s="858"/>
      <c r="AFK38" s="856" t="str">
        <f>IFERROR(IF(OR(AEV38="日",AEV38="祝",AEV38=0,AFA38=0),"　",MAX(IF(AND(AFA38&lt;=AFK14,AFC38&gt;AFL14),AFL14-AFK14,IF(AFC38&lt;=AFL14,0,IF(AND(AFA38&gt;AFK14,AFC38&gt;AFL14),AFL14-AFA38,0))),0)),0)</f>
        <v>　</v>
      </c>
      <c r="AFL38" s="857"/>
      <c r="AFM38" s="858"/>
      <c r="AFN38" s="856" t="str">
        <f>IFERROR(IF(OR(AEV38="日",AEV38="祝",AEV38=0,AFA38=0),"　",MAX(IF(AFA38&gt;AFN14,AFC38-AFA38,IF(AFA38&lt;=AFN14,AFC38-AFN14,0)),0)),0)</f>
        <v>　</v>
      </c>
      <c r="AFO38" s="857"/>
      <c r="AFP38" s="858"/>
      <c r="AFQ38" s="962" t="str">
        <f>IFERROR(IF(OR(AEV38="日",AEV38="祝",AEV38=0,AEW38=""),"　",MAX(IF(AND(AEW38&lt;=AFQ14,AEY38&gt;AFR14),AFR14-AFQ14,IF(AND(AEW38&gt;AFQ14,AEY38&lt;=AFR14),AEY38-AEW38,IF(AND(AEW38&lt;=AFQ14,AEY38&lt;=AFR14),AEY38-AFQ14,IF(AND(AEW38&gt;AFQ14,AEY38&gt;AFR14),AFR14-AEW38,0)))),0)),0)</f>
        <v>　</v>
      </c>
      <c r="AFR38" s="963"/>
      <c r="AFS38" s="964"/>
      <c r="AFT38" s="962" t="str">
        <f>IFERROR(IF(OR(AEV38="日",AEV38="祝",AEV38=0,AFA38=0),"　",MAX(IF(AND(AFA38&gt;AFW14,AFC38&gt;AFU14),0,IF(AND(AFA38&lt;=AFW14,AFA38&gt;AFT14,AFC38&gt;AFU14),AFW14-AFA38,IF(AND(AFA38&lt;=AFW14,AFA38&lt;=AFT14,AFC38&gt;AFU14),AFW14-AFT14,IF(AND(AFA38&gt;AFT14,AFC38&lt;=AFU14),AFC38-AFA38,IF(AND(AFA38&lt;=AFT14,AFC38&lt;=AFU14),AFC38-AFT14,0))))),0)),0)</f>
        <v>　</v>
      </c>
      <c r="AFU38" s="963"/>
      <c r="AFV38" s="964"/>
      <c r="AFW38" s="962" t="str">
        <f>IFERROR(IF(OR(AEV38="日",AEV38="祝",AEV38=0,AFA38=0),"　",MAX(IF(AND(AFA38&lt;=AFW14,AFC38&gt;AFX14),AFX14-AFW14,IF(AFC38&lt;=AFX14,0,IF(AND(AFA38&gt;AFW14,AFC38&gt;AFX14),AFX14-AFA38,0))),0)),0)</f>
        <v>　</v>
      </c>
      <c r="AFX38" s="963"/>
      <c r="AFY38" s="964"/>
      <c r="AFZ38" s="962" t="str">
        <f t="shared" si="14"/>
        <v>　</v>
      </c>
      <c r="AGA38" s="963"/>
      <c r="AGB38" s="964"/>
      <c r="AGC38" s="859" t="str">
        <f>IF(AGF38="×",TIME(0,0,0),IF(AGP4="非常勤",AFE38,AFQ38))</f>
        <v>　</v>
      </c>
      <c r="AGD38" s="860"/>
      <c r="AGE38" s="861"/>
      <c r="AGF38" s="352"/>
      <c r="AGG38" s="859" t="str">
        <f>IF(AGJ38="×",TIME(0,0,0),IF(AGP4="非常勤",AFH38,AFT38))</f>
        <v>　</v>
      </c>
      <c r="AGH38" s="860"/>
      <c r="AGI38" s="861"/>
      <c r="AGJ38" s="352"/>
      <c r="AGK38" s="859" t="str">
        <f>IF(AGN38="×",TIME(0,0,0),IF(AGP4="非常勤",AFK38,AFW38))</f>
        <v>　</v>
      </c>
      <c r="AGL38" s="860"/>
      <c r="AGM38" s="861"/>
      <c r="AGN38" s="352"/>
      <c r="AGO38" s="859" t="str">
        <f>IF(AGR38="×",TIME(0,0,0),IF(AGP4="非常勤",AFN38,AFZ38))</f>
        <v>　</v>
      </c>
      <c r="AGP38" s="860"/>
      <c r="AGQ38" s="861"/>
      <c r="AGR38" s="352"/>
      <c r="AGS38" s="956"/>
      <c r="AGT38" s="956"/>
      <c r="AGU38" s="862"/>
      <c r="AGV38" s="864"/>
      <c r="AGW38" s="863"/>
      <c r="AGX38" s="865"/>
      <c r="AGY38" s="866"/>
      <c r="AGZ38" s="866"/>
      <c r="AHA38" s="867"/>
      <c r="AHB38" s="377">
        <f>'[3]別表_個別勤務状況（1～20）'!$A$38</f>
        <v>24</v>
      </c>
      <c r="AHC38" s="378" t="str">
        <f>'[3]別表_個別勤務状況（1～20）'!$B$38</f>
        <v>水</v>
      </c>
      <c r="AHD38" s="854"/>
      <c r="AHE38" s="855"/>
      <c r="AHF38" s="854"/>
      <c r="AHG38" s="855"/>
      <c r="AHH38" s="854"/>
      <c r="AHI38" s="855"/>
      <c r="AHJ38" s="854"/>
      <c r="AHK38" s="855"/>
      <c r="AHL38" s="856" t="str">
        <f>IFERROR(IF(OR(AHC38="日",AHC38="祝",AHC38=0,AHD38=""),"　",MAX(IF(AND(AHD38&lt;=AHL14,AHF38&gt;AHM14),AHM14-AHL14,IF(AND(AHD38&gt;AHL14,AHF38&lt;=AHM14),AHF38-AHD38,IF(AND(AHD38&lt;=AHL14,AHF38&lt;=AHM14),AHF38-AHL14,IF(AND(AHD38&gt;AHL14,AHF38&gt;AHM14),AHM14-AHD38,0)))),0)),0)</f>
        <v>　</v>
      </c>
      <c r="AHM38" s="857"/>
      <c r="AHN38" s="858"/>
      <c r="AHO38" s="856" t="str">
        <f>IFERROR(IF(OR(AHC38="日",AHC38="祝",AHC38=0,AHH38=""),"　",MAX(IF(AND(AHH38&gt;AHR14,AHJ38&gt;AHP14),0,IF(AND(AHH38&lt;=AHR14,AHH38&gt;AHO14,AHJ38&gt;AHP14),AHR14-AHH38,IF(AND(AHH38&lt;=AHR14,AHH38&lt;=AHO14,AHJ38&gt;AHP14),AHR14-AHO14,IF(AND(AHH38&gt;AHO14,AHJ38&lt;=AHP14),AHJ38-AHH38,IF(AND(AHH38&lt;=AHO14,AHJ38&lt;=AHP14),AHJ38-AHO14,0))))),0)),0)</f>
        <v>　</v>
      </c>
      <c r="AHP38" s="857"/>
      <c r="AHQ38" s="858"/>
      <c r="AHR38" s="856" t="str">
        <f>IFERROR(IF(OR(AHC38="日",AHC38="祝",AHC38=0,AHH38=0),"　",MAX(IF(AND(AHH38&lt;=AHR14,AHJ38&gt;AHS14),AHS14-AHR14,IF(AHJ38&lt;=AHS14,0,IF(AND(AHH38&gt;AHR14,AHJ38&gt;AHS14),AHS14-AHH38,0))),0)),0)</f>
        <v>　</v>
      </c>
      <c r="AHS38" s="857"/>
      <c r="AHT38" s="858"/>
      <c r="AHU38" s="856" t="str">
        <f>IFERROR(IF(OR(AHC38="日",AHC38="祝",AHC38=0,AHH38=0),"　",MAX(IF(AHH38&gt;AHU14,AHJ38-AHH38,IF(AHH38&lt;=AHU14,AHJ38-AHU14,0)),0)),0)</f>
        <v>　</v>
      </c>
      <c r="AHV38" s="857"/>
      <c r="AHW38" s="858"/>
      <c r="AHX38" s="962" t="str">
        <f>IFERROR(IF(OR(AHC38="日",AHC38="祝",AHC38=0,AHD38=""),"　",MAX(IF(AND(AHD38&lt;=AHX14,AHF38&gt;AHY14),AHY14-AHX14,IF(AND(AHD38&gt;AHX14,AHF38&lt;=AHY14),AHF38-AHD38,IF(AND(AHD38&lt;=AHX14,AHF38&lt;=AHY14),AHF38-AHX14,IF(AND(AHD38&gt;AHX14,AHF38&gt;AHY14),AHY14-AHD38,0)))),0)),0)</f>
        <v>　</v>
      </c>
      <c r="AHY38" s="963"/>
      <c r="AHZ38" s="964"/>
      <c r="AIA38" s="962" t="str">
        <f>IFERROR(IF(OR(AHC38="日",AHC38="祝",AHC38=0,AHH38=0),"　",MAX(IF(AND(AHH38&gt;AID14,AHJ38&gt;AIB14),0,IF(AND(AHH38&lt;=AID14,AHH38&gt;AIA14,AHJ38&gt;AIB14),AID14-AHH38,IF(AND(AHH38&lt;=AID14,AHH38&lt;=AIA14,AHJ38&gt;AIB14),AID14-AIA14,IF(AND(AHH38&gt;AIA14,AHJ38&lt;=AIB14),AHJ38-AHH38,IF(AND(AHH38&lt;=AIA14,AHJ38&lt;=AIB14),AHJ38-AIA14,0))))),0)),0)</f>
        <v>　</v>
      </c>
      <c r="AIB38" s="963"/>
      <c r="AIC38" s="964"/>
      <c r="AID38" s="962" t="str">
        <f>IFERROR(IF(OR(AHC38="日",AHC38="祝",AHC38=0,AHH38=0),"　",MAX(IF(AND(AHH38&lt;=AID14,AHJ38&gt;AIE14),AIE14-AID14,IF(AHJ38&lt;=AIE14,0,IF(AND(AHH38&gt;AID14,AHJ38&gt;AIE14),AIE14-AHH38,0))),0)),0)</f>
        <v>　</v>
      </c>
      <c r="AIE38" s="963"/>
      <c r="AIF38" s="964"/>
      <c r="AIG38" s="962" t="str">
        <f t="shared" si="15"/>
        <v>　</v>
      </c>
      <c r="AIH38" s="963"/>
      <c r="AII38" s="964"/>
      <c r="AIJ38" s="859" t="str">
        <f>IF(AIM38="×",TIME(0,0,0),IF(AIW4="非常勤",AHL38,AHX38))</f>
        <v>　</v>
      </c>
      <c r="AIK38" s="860"/>
      <c r="AIL38" s="861"/>
      <c r="AIM38" s="352"/>
      <c r="AIN38" s="859" t="str">
        <f>IF(AIQ38="×",TIME(0,0,0),IF(AIW4="非常勤",AHO38,AIA38))</f>
        <v>　</v>
      </c>
      <c r="AIO38" s="860"/>
      <c r="AIP38" s="861"/>
      <c r="AIQ38" s="352"/>
      <c r="AIR38" s="859" t="str">
        <f>IF(AIU38="×",TIME(0,0,0),IF(AIW4="非常勤",AHR38,AID38))</f>
        <v>　</v>
      </c>
      <c r="AIS38" s="860"/>
      <c r="AIT38" s="861"/>
      <c r="AIU38" s="352"/>
      <c r="AIV38" s="859" t="str">
        <f>IF(AIY38="×",TIME(0,0,0),IF(AIW4="非常勤",AHU38,AIG38))</f>
        <v>　</v>
      </c>
      <c r="AIW38" s="860"/>
      <c r="AIX38" s="861"/>
      <c r="AIY38" s="352"/>
      <c r="AIZ38" s="956"/>
      <c r="AJA38" s="956"/>
      <c r="AJB38" s="862"/>
      <c r="AJC38" s="864"/>
      <c r="AJD38" s="863"/>
      <c r="AJE38" s="865"/>
      <c r="AJF38" s="866"/>
      <c r="AJG38" s="866"/>
      <c r="AJH38" s="867"/>
      <c r="AJI38" s="377">
        <f>'[3]別表_個別勤務状況（1～20）'!$A$38</f>
        <v>24</v>
      </c>
      <c r="AJJ38" s="378" t="str">
        <f>'[3]別表_個別勤務状況（1～20）'!$B$38</f>
        <v>水</v>
      </c>
      <c r="AJK38" s="854"/>
      <c r="AJL38" s="855"/>
      <c r="AJM38" s="854"/>
      <c r="AJN38" s="855"/>
      <c r="AJO38" s="854"/>
      <c r="AJP38" s="855"/>
      <c r="AJQ38" s="854"/>
      <c r="AJR38" s="855"/>
      <c r="AJS38" s="856" t="str">
        <f>IFERROR(IF(OR(AJJ38="日",AJJ38="祝",AJJ38=0,AJK38=""),"　",MAX(IF(AND(AJK38&lt;=AJS14,AJM38&gt;AJT14),AJT14-AJS14,IF(AND(AJK38&gt;AJS14,AJM38&lt;=AJT14),AJM38-AJK38,IF(AND(AJK38&lt;=AJS14,AJM38&lt;=AJT14),AJM38-AJS14,IF(AND(AJK38&gt;AJS14,AJM38&gt;AJT14),AJT14-AJK38,0)))),0)),0)</f>
        <v>　</v>
      </c>
      <c r="AJT38" s="857"/>
      <c r="AJU38" s="858"/>
      <c r="AJV38" s="856" t="str">
        <f>IFERROR(IF(OR(AJJ38="日",AJJ38="祝",AJJ38=0,AJO38=""),"　",MAX(IF(AND(AJO38&gt;AJY14,AJQ38&gt;AJW14),0,IF(AND(AJO38&lt;=AJY14,AJO38&gt;AJV14,AJQ38&gt;AJW14),AJY14-AJO38,IF(AND(AJO38&lt;=AJY14,AJO38&lt;=AJV14,AJQ38&gt;AJW14),AJY14-AJV14,IF(AND(AJO38&gt;AJV14,AJQ38&lt;=AJW14),AJQ38-AJO38,IF(AND(AJO38&lt;=AJV14,AJQ38&lt;=AJW14),AJQ38-AJV14,0))))),0)),0)</f>
        <v>　</v>
      </c>
      <c r="AJW38" s="857"/>
      <c r="AJX38" s="858"/>
      <c r="AJY38" s="856" t="str">
        <f>IFERROR(IF(OR(AJJ38="日",AJJ38="祝",AJJ38=0,AJO38=0),"　",MAX(IF(AND(AJO38&lt;=AJY14,AJQ38&gt;AJZ14),AJZ14-AJY14,IF(AJQ38&lt;=AJZ14,0,IF(AND(AJO38&gt;AJY14,AJQ38&gt;AJZ14),AJZ14-AJO38,0))),0)),0)</f>
        <v>　</v>
      </c>
      <c r="AJZ38" s="857"/>
      <c r="AKA38" s="858"/>
      <c r="AKB38" s="856" t="str">
        <f>IFERROR(IF(OR(AJJ38="日",AJJ38="祝",AJJ38=0,AJO38=0),"　",MAX(IF(AJO38&gt;AKB14,AJQ38-AJO38,IF(AJO38&lt;=AKB14,AJQ38-AKB14,0)),0)),0)</f>
        <v>　</v>
      </c>
      <c r="AKC38" s="857"/>
      <c r="AKD38" s="858"/>
      <c r="AKE38" s="962" t="str">
        <f>IFERROR(IF(OR(AJJ38="日",AJJ38="祝",AJJ38=0,AJK38=""),"　",MAX(IF(AND(AJK38&lt;=AKE14,AJM38&gt;AKF14),AKF14-AKE14,IF(AND(AJK38&gt;AKE14,AJM38&lt;=AKF14),AJM38-AJK38,IF(AND(AJK38&lt;=AKE14,AJM38&lt;=AKF14),AJM38-AKE14,IF(AND(AJK38&gt;AKE14,AJM38&gt;AKF14),AKF14-AJK38,0)))),0)),0)</f>
        <v>　</v>
      </c>
      <c r="AKF38" s="963"/>
      <c r="AKG38" s="964"/>
      <c r="AKH38" s="962" t="str">
        <f>IFERROR(IF(OR(AJJ38="日",AJJ38="祝",AJJ38=0,AJO38=0),"　",MAX(IF(AND(AJO38&gt;AKK14,AJQ38&gt;AKI14),0,IF(AND(AJO38&lt;=AKK14,AJO38&gt;AKH14,AJQ38&gt;AKI14),AKK14-AJO38,IF(AND(AJO38&lt;=AKK14,AJO38&lt;=AKH14,AJQ38&gt;AKI14),AKK14-AKH14,IF(AND(AJO38&gt;AKH14,AJQ38&lt;=AKI14),AJQ38-AJO38,IF(AND(AJO38&lt;=AKH14,AJQ38&lt;=AKI14),AJQ38-AKH14,0))))),0)),0)</f>
        <v>　</v>
      </c>
      <c r="AKI38" s="963"/>
      <c r="AKJ38" s="964"/>
      <c r="AKK38" s="962" t="str">
        <f>IFERROR(IF(OR(AJJ38="日",AJJ38="祝",AJJ38=0,AJO38=0),"　",MAX(IF(AND(AJO38&lt;=AKK14,AJQ38&gt;AKL14),AKL14-AKK14,IF(AJQ38&lt;=AKL14,0,IF(AND(AJO38&gt;AKK14,AJQ38&gt;AKL14),AKL14-AJO38,0))),0)),0)</f>
        <v>　</v>
      </c>
      <c r="AKL38" s="963"/>
      <c r="AKM38" s="964"/>
      <c r="AKN38" s="962" t="str">
        <f t="shared" si="16"/>
        <v>　</v>
      </c>
      <c r="AKO38" s="963"/>
      <c r="AKP38" s="964"/>
      <c r="AKQ38" s="859" t="str">
        <f>IF(AKT38="×",TIME(0,0,0),IF(ALD4="非常勤",AJS38,AKE38))</f>
        <v>　</v>
      </c>
      <c r="AKR38" s="860"/>
      <c r="AKS38" s="861"/>
      <c r="AKT38" s="352"/>
      <c r="AKU38" s="859" t="str">
        <f>IF(AKX38="×",TIME(0,0,0),IF(ALD4="非常勤",AJV38,AKH38))</f>
        <v>　</v>
      </c>
      <c r="AKV38" s="860"/>
      <c r="AKW38" s="861"/>
      <c r="AKX38" s="352"/>
      <c r="AKY38" s="859" t="str">
        <f>IF(ALB38="×",TIME(0,0,0),IF(ALD4="非常勤",AJY38,AKK38))</f>
        <v>　</v>
      </c>
      <c r="AKZ38" s="860"/>
      <c r="ALA38" s="861"/>
      <c r="ALB38" s="352"/>
      <c r="ALC38" s="859" t="str">
        <f>IF(ALF38="×",TIME(0,0,0),IF(ALD4="非常勤",AKB38,AKN38))</f>
        <v>　</v>
      </c>
      <c r="ALD38" s="860"/>
      <c r="ALE38" s="861"/>
      <c r="ALF38" s="352"/>
      <c r="ALG38" s="956"/>
      <c r="ALH38" s="956"/>
      <c r="ALI38" s="862"/>
      <c r="ALJ38" s="864"/>
      <c r="ALK38" s="863"/>
      <c r="ALL38" s="865"/>
      <c r="ALM38" s="866"/>
      <c r="ALN38" s="866"/>
      <c r="ALO38" s="867"/>
      <c r="ALP38" s="377">
        <f>'[3]別表_個別勤務状況（1～20）'!$A$38</f>
        <v>24</v>
      </c>
      <c r="ALQ38" s="378" t="str">
        <f>'[3]別表_個別勤務状況（1～20）'!$B$38</f>
        <v>水</v>
      </c>
      <c r="ALR38" s="854"/>
      <c r="ALS38" s="855"/>
      <c r="ALT38" s="854"/>
      <c r="ALU38" s="855"/>
      <c r="ALV38" s="854"/>
      <c r="ALW38" s="855"/>
      <c r="ALX38" s="854"/>
      <c r="ALY38" s="855"/>
      <c r="ALZ38" s="856" t="str">
        <f>IFERROR(IF(OR(ALQ38="日",ALQ38="祝",ALQ38=0,ALR38=""),"　",MAX(IF(AND(ALR38&lt;=ALZ14,ALT38&gt;AMA14),AMA14-ALZ14,IF(AND(ALR38&gt;ALZ14,ALT38&lt;=AMA14),ALT38-ALR38,IF(AND(ALR38&lt;=ALZ14,ALT38&lt;=AMA14),ALT38-ALZ14,IF(AND(ALR38&gt;ALZ14,ALT38&gt;AMA14),AMA14-ALR38,0)))),0)),0)</f>
        <v>　</v>
      </c>
      <c r="AMA38" s="857"/>
      <c r="AMB38" s="858"/>
      <c r="AMC38" s="856" t="str">
        <f>IFERROR(IF(OR(ALQ38="日",ALQ38="祝",ALQ38=0,ALV38=""),"　",MAX(IF(AND(ALV38&gt;AMF14,ALX38&gt;AMD14),0,IF(AND(ALV38&lt;=AMF14,ALV38&gt;AMC14,ALX38&gt;AMD14),AMF14-ALV38,IF(AND(ALV38&lt;=AMF14,ALV38&lt;=AMC14,ALX38&gt;AMD14),AMF14-AMC14,IF(AND(ALV38&gt;AMC14,ALX38&lt;=AMD14),ALX38-ALV38,IF(AND(ALV38&lt;=AMC14,ALX38&lt;=AMD14),ALX38-AMC14,0))))),0)),0)</f>
        <v>　</v>
      </c>
      <c r="AMD38" s="857"/>
      <c r="AME38" s="858"/>
      <c r="AMF38" s="856" t="str">
        <f>IFERROR(IF(OR(ALQ38="日",ALQ38="祝",ALQ38=0,ALV38=0),"　",MAX(IF(AND(ALV38&lt;=AMF14,ALX38&gt;AMG14),AMG14-AMF14,IF(ALX38&lt;=AMG14,0,IF(AND(ALV38&gt;AMF14,ALX38&gt;AMG14),AMG14-ALV38,0))),0)),0)</f>
        <v>　</v>
      </c>
      <c r="AMG38" s="857"/>
      <c r="AMH38" s="858"/>
      <c r="AMI38" s="856" t="str">
        <f>IFERROR(IF(OR(ALQ38="日",ALQ38="祝",ALQ38=0,ALV38=0),"　",MAX(IF(ALV38&gt;AMI14,ALX38-ALV38,IF(ALV38&lt;=AMI14,ALX38-AMI14,0)),0)),0)</f>
        <v>　</v>
      </c>
      <c r="AMJ38" s="857"/>
      <c r="AMK38" s="858"/>
      <c r="AML38" s="962" t="str">
        <f>IFERROR(IF(OR(ALQ38="日",ALQ38="祝",ALQ38=0,ALR38=""),"　",MAX(IF(AND(ALR38&lt;=AML14,ALT38&gt;AMM14),AMM14-AML14,IF(AND(ALR38&gt;AML14,ALT38&lt;=AMM14),ALT38-ALR38,IF(AND(ALR38&lt;=AML14,ALT38&lt;=AMM14),ALT38-AML14,IF(AND(ALR38&gt;AML14,ALT38&gt;AMM14),AMM14-ALR38,0)))),0)),0)</f>
        <v>　</v>
      </c>
      <c r="AMM38" s="963"/>
      <c r="AMN38" s="964"/>
      <c r="AMO38" s="962" t="str">
        <f>IFERROR(IF(OR(ALQ38="日",ALQ38="祝",ALQ38=0,ALV38=0),"　",MAX(IF(AND(ALV38&gt;AMR14,ALX38&gt;AMP14),0,IF(AND(ALV38&lt;=AMR14,ALV38&gt;AMO14,ALX38&gt;AMP14),AMR14-ALV38,IF(AND(ALV38&lt;=AMR14,ALV38&lt;=AMO14,ALX38&gt;AMP14),AMR14-AMO14,IF(AND(ALV38&gt;AMO14,ALX38&lt;=AMP14),ALX38-ALV38,IF(AND(ALV38&lt;=AMO14,ALX38&lt;=AMP14),ALX38-AMO14,0))))),0)),0)</f>
        <v>　</v>
      </c>
      <c r="AMP38" s="963"/>
      <c r="AMQ38" s="964"/>
      <c r="AMR38" s="962" t="str">
        <f>IFERROR(IF(OR(ALQ38="日",ALQ38="祝",ALQ38=0,ALV38=0),"　",MAX(IF(AND(ALV38&lt;=AMR14,ALX38&gt;AMS14),AMS14-AMR14,IF(ALX38&lt;=AMS14,0,IF(AND(ALV38&gt;AMR14,ALX38&gt;AMS14),AMS14-ALV38,0))),0)),0)</f>
        <v>　</v>
      </c>
      <c r="AMS38" s="963"/>
      <c r="AMT38" s="964"/>
      <c r="AMU38" s="962" t="str">
        <f t="shared" si="17"/>
        <v>　</v>
      </c>
      <c r="AMV38" s="963"/>
      <c r="AMW38" s="964"/>
      <c r="AMX38" s="859" t="str">
        <f>IF(ANA38="×",TIME(0,0,0),IF(ANK4="非常勤",ALZ38,AML38))</f>
        <v>　</v>
      </c>
      <c r="AMY38" s="860"/>
      <c r="AMZ38" s="861"/>
      <c r="ANA38" s="352"/>
      <c r="ANB38" s="859" t="str">
        <f>IF(ANE38="×",TIME(0,0,0),IF(ANK4="非常勤",AMC38,AMO38))</f>
        <v>　</v>
      </c>
      <c r="ANC38" s="860"/>
      <c r="AND38" s="861"/>
      <c r="ANE38" s="352"/>
      <c r="ANF38" s="859" t="str">
        <f>IF(ANI38="×",TIME(0,0,0),IF(ANK4="非常勤",AMF38,AMR38))</f>
        <v>　</v>
      </c>
      <c r="ANG38" s="860"/>
      <c r="ANH38" s="861"/>
      <c r="ANI38" s="352"/>
      <c r="ANJ38" s="859" t="str">
        <f>IF(ANM38="×",TIME(0,0,0),IF(ANK4="非常勤",AMI38,AMU38))</f>
        <v>　</v>
      </c>
      <c r="ANK38" s="860"/>
      <c r="ANL38" s="861"/>
      <c r="ANM38" s="352"/>
      <c r="ANN38" s="956"/>
      <c r="ANO38" s="956"/>
      <c r="ANP38" s="862"/>
      <c r="ANQ38" s="864"/>
      <c r="ANR38" s="863"/>
      <c r="ANS38" s="865"/>
      <c r="ANT38" s="866"/>
      <c r="ANU38" s="866"/>
      <c r="ANV38" s="867"/>
      <c r="ANW38" s="377">
        <f>'[3]別表_個別勤務状況（1～20）'!$A$38</f>
        <v>24</v>
      </c>
      <c r="ANX38" s="378" t="str">
        <f>'[3]別表_個別勤務状況（1～20）'!$B$38</f>
        <v>水</v>
      </c>
      <c r="ANY38" s="854"/>
      <c r="ANZ38" s="855"/>
      <c r="AOA38" s="854"/>
      <c r="AOB38" s="855"/>
      <c r="AOC38" s="854"/>
      <c r="AOD38" s="855"/>
      <c r="AOE38" s="854"/>
      <c r="AOF38" s="855"/>
      <c r="AOG38" s="856" t="str">
        <f>IFERROR(IF(OR(ANX38="日",ANX38="祝",ANX38=0,ANY38=""),"　",MAX(IF(AND(ANY38&lt;=AOG14,AOA38&gt;AOH14),AOH14-AOG14,IF(AND(ANY38&gt;AOG14,AOA38&lt;=AOH14),AOA38-ANY38,IF(AND(ANY38&lt;=AOG14,AOA38&lt;=AOH14),AOA38-AOG14,IF(AND(ANY38&gt;AOG14,AOA38&gt;AOH14),AOH14-ANY38,0)))),0)),0)</f>
        <v>　</v>
      </c>
      <c r="AOH38" s="857"/>
      <c r="AOI38" s="858"/>
      <c r="AOJ38" s="856" t="str">
        <f>IFERROR(IF(OR(ANX38="日",ANX38="祝",ANX38=0,AOC38=""),"　",MAX(IF(AND(AOC38&gt;AOM14,AOE38&gt;AOK14),0,IF(AND(AOC38&lt;=AOM14,AOC38&gt;AOJ14,AOE38&gt;AOK14),AOM14-AOC38,IF(AND(AOC38&lt;=AOM14,AOC38&lt;=AOJ14,AOE38&gt;AOK14),AOM14-AOJ14,IF(AND(AOC38&gt;AOJ14,AOE38&lt;=AOK14),AOE38-AOC38,IF(AND(AOC38&lt;=AOJ14,AOE38&lt;=AOK14),AOE38-AOJ14,0))))),0)),0)</f>
        <v>　</v>
      </c>
      <c r="AOK38" s="857"/>
      <c r="AOL38" s="858"/>
      <c r="AOM38" s="856" t="str">
        <f>IFERROR(IF(OR(ANX38="日",ANX38="祝",ANX38=0,AOC38=0),"　",MAX(IF(AND(AOC38&lt;=AOM14,AOE38&gt;AON14),AON14-AOM14,IF(AOE38&lt;=AON14,0,IF(AND(AOC38&gt;AOM14,AOE38&gt;AON14),AON14-AOC38,0))),0)),0)</f>
        <v>　</v>
      </c>
      <c r="AON38" s="857"/>
      <c r="AOO38" s="858"/>
      <c r="AOP38" s="856" t="str">
        <f>IFERROR(IF(OR(ANX38="日",ANX38="祝",ANX38=0,AOC38=0),"　",MAX(IF(AOC38&gt;AOP14,AOE38-AOC38,IF(AOC38&lt;=AOP14,AOE38-AOP14,0)),0)),0)</f>
        <v>　</v>
      </c>
      <c r="AOQ38" s="857"/>
      <c r="AOR38" s="858"/>
      <c r="AOS38" s="962" t="str">
        <f>IFERROR(IF(OR(ANX38="日",ANX38="祝",ANX38=0,ANY38=""),"　",MAX(IF(AND(ANY38&lt;=AOS14,AOA38&gt;AOT14),AOT14-AOS14,IF(AND(ANY38&gt;AOS14,AOA38&lt;=AOT14),AOA38-ANY38,IF(AND(ANY38&lt;=AOS14,AOA38&lt;=AOT14),AOA38-AOS14,IF(AND(ANY38&gt;AOS14,AOA38&gt;AOT14),AOT14-ANY38,0)))),0)),0)</f>
        <v>　</v>
      </c>
      <c r="AOT38" s="963"/>
      <c r="AOU38" s="964"/>
      <c r="AOV38" s="962" t="str">
        <f>IFERROR(IF(OR(ANX38="日",ANX38="祝",ANX38=0,AOC38=0),"　",MAX(IF(AND(AOC38&gt;AOY14,AOE38&gt;AOW14),0,IF(AND(AOC38&lt;=AOY14,AOC38&gt;AOV14,AOE38&gt;AOW14),AOY14-AOC38,IF(AND(AOC38&lt;=AOY14,AOC38&lt;=AOV14,AOE38&gt;AOW14),AOY14-AOV14,IF(AND(AOC38&gt;AOV14,AOE38&lt;=AOW14),AOE38-AOC38,IF(AND(AOC38&lt;=AOV14,AOE38&lt;=AOW14),AOE38-AOV14,0))))),0)),0)</f>
        <v>　</v>
      </c>
      <c r="AOW38" s="963"/>
      <c r="AOX38" s="964"/>
      <c r="AOY38" s="962" t="str">
        <f>IFERROR(IF(OR(ANX38="日",ANX38="祝",ANX38=0,AOC38=0),"　",MAX(IF(AND(AOC38&lt;=AOY14,AOE38&gt;AOZ14),AOZ14-AOY14,IF(AOE38&lt;=AOZ14,0,IF(AND(AOC38&gt;AOY14,AOE38&gt;AOZ14),AOZ14-AOC38,0))),0)),0)</f>
        <v>　</v>
      </c>
      <c r="AOZ38" s="963"/>
      <c r="APA38" s="964"/>
      <c r="APB38" s="962" t="str">
        <f t="shared" si="18"/>
        <v>　</v>
      </c>
      <c r="APC38" s="963"/>
      <c r="APD38" s="964"/>
      <c r="APE38" s="859" t="str">
        <f>IF(APH38="×",TIME(0,0,0),IF(APR4="非常勤",AOG38,AOS38))</f>
        <v>　</v>
      </c>
      <c r="APF38" s="860"/>
      <c r="APG38" s="861"/>
      <c r="APH38" s="352"/>
      <c r="API38" s="859" t="str">
        <f>IF(APL38="×",TIME(0,0,0),IF(APR4="非常勤",AOJ38,AOV38))</f>
        <v>　</v>
      </c>
      <c r="APJ38" s="860"/>
      <c r="APK38" s="861"/>
      <c r="APL38" s="352"/>
      <c r="APM38" s="859" t="str">
        <f>IF(APP38="×",TIME(0,0,0),IF(APR4="非常勤",AOM38,AOY38))</f>
        <v>　</v>
      </c>
      <c r="APN38" s="860"/>
      <c r="APO38" s="861"/>
      <c r="APP38" s="352"/>
      <c r="APQ38" s="859" t="str">
        <f>IF(APT38="×",TIME(0,0,0),IF(APR4="非常勤",AOP38,APB38))</f>
        <v>　</v>
      </c>
      <c r="APR38" s="860"/>
      <c r="APS38" s="861"/>
      <c r="APT38" s="352"/>
      <c r="APU38" s="956"/>
      <c r="APV38" s="956"/>
      <c r="APW38" s="862"/>
      <c r="APX38" s="864"/>
      <c r="APY38" s="863"/>
      <c r="APZ38" s="865"/>
      <c r="AQA38" s="866"/>
      <c r="AQB38" s="866"/>
      <c r="AQC38" s="867"/>
      <c r="AQD38" s="377">
        <f>'[3]別表_個別勤務状況（1～20）'!$A$38</f>
        <v>24</v>
      </c>
      <c r="AQE38" s="378" t="str">
        <f>'[3]別表_個別勤務状況（1～20）'!$B$38</f>
        <v>水</v>
      </c>
      <c r="AQF38" s="854"/>
      <c r="AQG38" s="855"/>
      <c r="AQH38" s="854"/>
      <c r="AQI38" s="855"/>
      <c r="AQJ38" s="854"/>
      <c r="AQK38" s="855"/>
      <c r="AQL38" s="854"/>
      <c r="AQM38" s="855"/>
      <c r="AQN38" s="856" t="str">
        <f>IFERROR(IF(OR(AQE38="日",AQE38="祝",AQE38=0,AQF38=""),"　",MAX(IF(AND(AQF38&lt;=AQN14,AQH38&gt;AQO14),AQO14-AQN14,IF(AND(AQF38&gt;AQN14,AQH38&lt;=AQO14),AQH38-AQF38,IF(AND(AQF38&lt;=AQN14,AQH38&lt;=AQO14),AQH38-AQN14,IF(AND(AQF38&gt;AQN14,AQH38&gt;AQO14),AQO14-AQF38,0)))),0)),0)</f>
        <v>　</v>
      </c>
      <c r="AQO38" s="857"/>
      <c r="AQP38" s="858"/>
      <c r="AQQ38" s="856" t="str">
        <f>IFERROR(IF(OR(AQE38="日",AQE38="祝",AQE38=0,AQJ38=""),"　",MAX(IF(AND(AQJ38&gt;AQT14,AQL38&gt;AQR14),0,IF(AND(AQJ38&lt;=AQT14,AQJ38&gt;AQQ14,AQL38&gt;AQR14),AQT14-AQJ38,IF(AND(AQJ38&lt;=AQT14,AQJ38&lt;=AQQ14,AQL38&gt;AQR14),AQT14-AQQ14,IF(AND(AQJ38&gt;AQQ14,AQL38&lt;=AQR14),AQL38-AQJ38,IF(AND(AQJ38&lt;=AQQ14,AQL38&lt;=AQR14),AQL38-AQQ14,0))))),0)),0)</f>
        <v>　</v>
      </c>
      <c r="AQR38" s="857"/>
      <c r="AQS38" s="858"/>
      <c r="AQT38" s="856" t="str">
        <f>IFERROR(IF(OR(AQE38="日",AQE38="祝",AQE38=0,AQJ38=0),"　",MAX(IF(AND(AQJ38&lt;=AQT14,AQL38&gt;AQU14),AQU14-AQT14,IF(AQL38&lt;=AQU14,0,IF(AND(AQJ38&gt;AQT14,AQL38&gt;AQU14),AQU14-AQJ38,0))),0)),0)</f>
        <v>　</v>
      </c>
      <c r="AQU38" s="857"/>
      <c r="AQV38" s="858"/>
      <c r="AQW38" s="856" t="str">
        <f>IFERROR(IF(OR(AQE38="日",AQE38="祝",AQE38=0,AQJ38=0),"　",MAX(IF(AQJ38&gt;AQW14,AQL38-AQJ38,IF(AQJ38&lt;=AQW14,AQL38-AQW14,0)),0)),0)</f>
        <v>　</v>
      </c>
      <c r="AQX38" s="857"/>
      <c r="AQY38" s="858"/>
      <c r="AQZ38" s="962" t="str">
        <f>IFERROR(IF(OR(AQE38="日",AQE38="祝",AQE38=0,AQF38=""),"　",MAX(IF(AND(AQF38&lt;=AQZ14,AQH38&gt;ARA14),ARA14-AQZ14,IF(AND(AQF38&gt;AQZ14,AQH38&lt;=ARA14),AQH38-AQF38,IF(AND(AQF38&lt;=AQZ14,AQH38&lt;=ARA14),AQH38-AQZ14,IF(AND(AQF38&gt;AQZ14,AQH38&gt;ARA14),ARA14-AQF38,0)))),0)),0)</f>
        <v>　</v>
      </c>
      <c r="ARA38" s="963"/>
      <c r="ARB38" s="964"/>
      <c r="ARC38" s="962" t="str">
        <f>IFERROR(IF(OR(AQE38="日",AQE38="祝",AQE38=0,AQJ38=0),"　",MAX(IF(AND(AQJ38&gt;ARF14,AQL38&gt;ARD14),0,IF(AND(AQJ38&lt;=ARF14,AQJ38&gt;ARC14,AQL38&gt;ARD14),ARF14-AQJ38,IF(AND(AQJ38&lt;=ARF14,AQJ38&lt;=ARC14,AQL38&gt;ARD14),ARF14-ARC14,IF(AND(AQJ38&gt;ARC14,AQL38&lt;=ARD14),AQL38-AQJ38,IF(AND(AQJ38&lt;=ARC14,AQL38&lt;=ARD14),AQL38-ARC14,0))))),0)),0)</f>
        <v>　</v>
      </c>
      <c r="ARD38" s="963"/>
      <c r="ARE38" s="964"/>
      <c r="ARF38" s="962" t="str">
        <f>IFERROR(IF(OR(AQE38="日",AQE38="祝",AQE38=0,AQJ38=0),"　",MAX(IF(AND(AQJ38&lt;=ARF14,AQL38&gt;ARG14),ARG14-ARF14,IF(AQL38&lt;=ARG14,0,IF(AND(AQJ38&gt;ARF14,AQL38&gt;ARG14),ARG14-AQJ38,0))),0)),0)</f>
        <v>　</v>
      </c>
      <c r="ARG38" s="963"/>
      <c r="ARH38" s="964"/>
      <c r="ARI38" s="962" t="str">
        <f t="shared" si="19"/>
        <v>　</v>
      </c>
      <c r="ARJ38" s="963"/>
      <c r="ARK38" s="964"/>
      <c r="ARL38" s="859" t="str">
        <f>IF(ARO38="×",TIME(0,0,0),IF(ARY4="非常勤",AQN38,AQZ38))</f>
        <v>　</v>
      </c>
      <c r="ARM38" s="860"/>
      <c r="ARN38" s="861"/>
      <c r="ARO38" s="352"/>
      <c r="ARP38" s="859" t="str">
        <f>IF(ARS38="×",TIME(0,0,0),IF(ARY4="非常勤",AQQ38,ARC38))</f>
        <v>　</v>
      </c>
      <c r="ARQ38" s="860"/>
      <c r="ARR38" s="861"/>
      <c r="ARS38" s="352"/>
      <c r="ART38" s="859" t="str">
        <f>IF(ARW38="×",TIME(0,0,0),IF(ARY4="非常勤",AQT38,ARF38))</f>
        <v>　</v>
      </c>
      <c r="ARU38" s="860"/>
      <c r="ARV38" s="861"/>
      <c r="ARW38" s="352"/>
      <c r="ARX38" s="859" t="str">
        <f>IF(ASA38="×",TIME(0,0,0),IF(ARY4="非常勤",AQW38,ARI38))</f>
        <v>　</v>
      </c>
      <c r="ARY38" s="860"/>
      <c r="ARZ38" s="861"/>
      <c r="ASA38" s="352"/>
      <c r="ASB38" s="956"/>
      <c r="ASC38" s="956"/>
      <c r="ASD38" s="862"/>
      <c r="ASE38" s="864"/>
      <c r="ASF38" s="863"/>
      <c r="ASG38" s="865"/>
      <c r="ASH38" s="866"/>
      <c r="ASI38" s="866"/>
      <c r="ASJ38" s="867"/>
    </row>
    <row r="39" spans="1:1180" ht="15" customHeight="1">
      <c r="A39" s="377">
        <f>'別表_個別勤務状況（1～20）'!$A$39</f>
        <v>25</v>
      </c>
      <c r="B39" s="378" t="str">
        <f>'別表_個別勤務状況（1～20）'!$B$39</f>
        <v>土</v>
      </c>
      <c r="C39" s="797"/>
      <c r="D39" s="797"/>
      <c r="E39" s="797"/>
      <c r="F39" s="797"/>
      <c r="G39" s="797"/>
      <c r="H39" s="797"/>
      <c r="I39" s="797"/>
      <c r="J39" s="797"/>
      <c r="K39" s="856" t="str">
        <f>IFERROR(IF(OR(B39="日",B39="祝",B39=0,C39=""),"　",MAX(IF(AND(C39&lt;=K14,E39&gt;L14),L14-K14,IF(AND(C39&gt;K14,E39&lt;=L14),E39-C39,IF(AND(C39&lt;=K14,E39&lt;=L14),E39-K14,IF(AND(C39&gt;K14,E39&gt;L14),L14-C39,0)))),0)),0)</f>
        <v>　</v>
      </c>
      <c r="L39" s="857"/>
      <c r="M39" s="858"/>
      <c r="N39" s="856" t="str">
        <f>IFERROR(IF(OR(B39="日",B39="祝",B39=0,G39=""),"　",MAX(IF(AND(G39&gt;Q14,I39&gt;O14),0,IF(AND(G39&lt;=Q14,G39&gt;N14,I39&gt;O14),Q14-G39,IF(AND(G39&lt;=Q14,G39&lt;=N14,I39&gt;O14),Q14-N14,IF(AND(G39&gt;N14,I39&lt;=O14),I39-G39,IF(AND(G39&lt;=N14,I39&lt;=O14),I39-N14,0))))),0)),0)</f>
        <v>　</v>
      </c>
      <c r="O39" s="857"/>
      <c r="P39" s="858"/>
      <c r="Q39" s="856" t="str">
        <f>IFERROR(IF(OR(B39="日",B39="祝",B39=0,G39=0),"　",MAX(IF(AND(G39&lt;=Q14,I39&gt;R14),R14-Q14,IF(I39&lt;=R14,0,IF(AND(G39&gt;Q14,I39&gt;R14),R14-G39,0))),0)),0)</f>
        <v>　</v>
      </c>
      <c r="R39" s="857"/>
      <c r="S39" s="858"/>
      <c r="T39" s="856" t="str">
        <f>IFERROR(IF(OR(B39="日",B39="祝",B39=0,G39=0),"　",MAX(IF(G39&gt;T14,I39-G39,IF(G39&lt;=T14,I39-T14,0)),0)),0)</f>
        <v>　</v>
      </c>
      <c r="U39" s="857"/>
      <c r="V39" s="858"/>
      <c r="W39" s="972" t="str">
        <f>IFERROR(IF(OR(B39="日",B39="祝",B39=0,C39=""),"　",MAX(IF(AND(C39&lt;=W14,E39&gt;X14),X14-W14,IF(AND(C39&gt;W14,E39&lt;=X14),E39-C39,IF(AND(C39&lt;=W14,E39&lt;=X14),E39-W14,IF(AND(C39&gt;W14,E39&gt;X14),X14-C39,0)))),0)),0)</f>
        <v>　</v>
      </c>
      <c r="X39" s="973"/>
      <c r="Y39" s="973"/>
      <c r="Z39" s="972" t="str">
        <f>IFERROR(IF(OR(B39="日",B39="祝",B39=0,G39=0),"　",MAX(IF(AND(G39&gt;AC14,I39&gt;AA14),0,IF(AND(G39&lt;=AC14,G39&gt;Z14,I39&gt;AA14),AC14-G39,IF(AND(G39&lt;=AC14,G39&lt;=Z14,I39&gt;AA14),AC14-Z14,IF(AND(G39&gt;Z14,I39&lt;=AA14),I39-G39,IF(AND(G39&lt;=Z14,I39&lt;=AA14),I39-Z14,0))))),0)),0)</f>
        <v>　</v>
      </c>
      <c r="AA39" s="972"/>
      <c r="AB39" s="972"/>
      <c r="AC39" s="972" t="str">
        <f>IFERROR(IF(OR(B39="日",B39="祝",B39=0,G39=0),"　",MAX(IF(AND(G39&lt;=AC14,I39&gt;AD14),AD14-AC14,IF(I39&lt;=AD14,0,IF(AND(G39&gt;AC14,I39&gt;AD14),AD14-G39,0))),0)),0)</f>
        <v>　</v>
      </c>
      <c r="AD39" s="973"/>
      <c r="AE39" s="973"/>
      <c r="AF39" s="972" t="str">
        <f t="shared" si="0"/>
        <v>　</v>
      </c>
      <c r="AG39" s="973"/>
      <c r="AH39" s="973"/>
      <c r="AI39" s="954" t="str">
        <f>IF(AL39="×",TIME(0,0,0),IF(AV4="非常勤",K39,W39))</f>
        <v>　</v>
      </c>
      <c r="AJ39" s="885"/>
      <c r="AK39" s="885"/>
      <c r="AL39" s="352"/>
      <c r="AM39" s="954" t="str">
        <f>IF(AP39="×",TIME(0,0,0),IF(AV4="非常勤",N39,Z39))</f>
        <v>　</v>
      </c>
      <c r="AN39" s="885"/>
      <c r="AO39" s="885"/>
      <c r="AP39" s="352"/>
      <c r="AQ39" s="954" t="str">
        <f>IF(AT39="×",TIME(0,0,0),IF(AV4="非常勤",Q39,AC39))</f>
        <v>　</v>
      </c>
      <c r="AR39" s="885"/>
      <c r="AS39" s="885"/>
      <c r="AT39" s="352"/>
      <c r="AU39" s="954" t="str">
        <f>IF(AX39="×",TIME(0,0,0),IF(AV4="非常勤",T39,AF39))</f>
        <v>　</v>
      </c>
      <c r="AV39" s="885"/>
      <c r="AW39" s="955"/>
      <c r="AX39" s="352"/>
      <c r="AY39" s="956"/>
      <c r="AZ39" s="956"/>
      <c r="BA39" s="862"/>
      <c r="BB39" s="864"/>
      <c r="BC39" s="863"/>
      <c r="BD39" s="865"/>
      <c r="BE39" s="866"/>
      <c r="BF39" s="866"/>
      <c r="BG39" s="867"/>
      <c r="BH39" s="377">
        <f>'別表_個別勤務状況（1～20）'!$A$39</f>
        <v>25</v>
      </c>
      <c r="BI39" s="378" t="str">
        <f>'別表_個別勤務状況（1～20）'!$B$39</f>
        <v>土</v>
      </c>
      <c r="BJ39" s="797"/>
      <c r="BK39" s="797"/>
      <c r="BL39" s="797"/>
      <c r="BM39" s="797"/>
      <c r="BN39" s="797"/>
      <c r="BO39" s="797"/>
      <c r="BP39" s="797"/>
      <c r="BQ39" s="797"/>
      <c r="BR39" s="856" t="str">
        <f>IFERROR(IF(OR(BI39="日",BI39="祝",BI39=0,BJ39=""),"　",MAX(IF(AND(BJ39&lt;=BR14,BL39&gt;BS14),BS14-BR14,IF(AND(BJ39&gt;BR14,BL39&lt;=BS14),BL39-BJ39,IF(AND(BJ39&lt;=BR14,BL39&lt;=BS14),BL39-BR14,IF(AND(BJ39&gt;BR14,BL39&gt;BS14),BS14-BJ39,0)))),0)),0)</f>
        <v>　</v>
      </c>
      <c r="BS39" s="857"/>
      <c r="BT39" s="858"/>
      <c r="BU39" s="856" t="str">
        <f>IFERROR(IF(OR(BI39="日",BI39="祝",BI39=0,BN39=""),"　",MAX(IF(AND(BN39&gt;BX14,BP39&gt;BV14),0,IF(AND(BN39&lt;=BX14,BN39&gt;BU14,BP39&gt;BV14),BX14-BN39,IF(AND(BN39&lt;=BX14,BN39&lt;=BU14,BP39&gt;BV14),BX14-BU14,IF(AND(BN39&gt;BU14,BP39&lt;=BV14),BP39-BN39,IF(AND(BN39&lt;=BU14,BP39&lt;=BV14),BP39-BU14,0))))),0)),0)</f>
        <v>　</v>
      </c>
      <c r="BV39" s="857"/>
      <c r="BW39" s="858"/>
      <c r="BX39" s="856" t="str">
        <f>IFERROR(IF(OR(BI39="日",BI39="祝",BI39=0,BN39=0),"　",MAX(IF(AND(BN39&lt;=BX14,BP39&gt;BY14),BY14-BX14,IF(BP39&lt;=BY14,0,IF(AND(BN39&gt;BX14,BP39&gt;BY14),BY14-BN39,0))),0)),0)</f>
        <v>　</v>
      </c>
      <c r="BY39" s="857"/>
      <c r="BZ39" s="858"/>
      <c r="CA39" s="856" t="str">
        <f>IFERROR(IF(OR(BI39="日",BI39="祝",BI39=0,BN39=0),"　",MAX(IF(BN39&gt;CA14,BP39-BN39,IF(BN39&lt;=CA14,BP39-CA14,0)),0)),0)</f>
        <v>　</v>
      </c>
      <c r="CB39" s="857"/>
      <c r="CC39" s="858"/>
      <c r="CD39" s="972" t="str">
        <f>IFERROR(IF(OR(BI39="日",BI39="祝",BI39=0,BJ39=""),"　",MAX(IF(AND(BJ39&lt;=CD14,BL39&gt;CE14),CE14-CD14,IF(AND(BJ39&gt;CD14,BL39&lt;=CE14),BL39-BJ39,IF(AND(BJ39&lt;=CD14,BL39&lt;=CE14),BL39-CD14,IF(AND(BJ39&gt;CD14,BL39&gt;CE14),CE14-BJ39,0)))),0)),0)</f>
        <v>　</v>
      </c>
      <c r="CE39" s="973"/>
      <c r="CF39" s="973"/>
      <c r="CG39" s="972" t="str">
        <f>IFERROR(IF(OR(BI39="日",BI39="祝",BI39=0,BN39=0),"　",MAX(IF(AND(BN39&gt;CJ14,BP39&gt;CH14),0,IF(AND(BN39&lt;=CJ14,BN39&gt;CG14,BP39&gt;CH14),CJ14-BN39,IF(AND(BN39&lt;=CJ14,BN39&lt;=CG14,BP39&gt;CH14),CJ14-CG14,IF(AND(BN39&gt;CG14,BP39&lt;=CH14),BP39-BN39,IF(AND(BN39&lt;=CG14,BP39&lt;=CH14),BP39-CG14,0))))),0)),0)</f>
        <v>　</v>
      </c>
      <c r="CH39" s="972"/>
      <c r="CI39" s="972"/>
      <c r="CJ39" s="972" t="str">
        <f>IFERROR(IF(OR(BI39="日",BI39="祝",BI39=0,BN39=0),"　",MAX(IF(AND(BN39&lt;=CJ14,BP39&gt;CK14),CK14-CJ14,IF(BP39&lt;=CK14,0,IF(AND(BN39&gt;CJ14,BP39&gt;CK14),CK14-BN39,0))),0)),0)</f>
        <v>　</v>
      </c>
      <c r="CK39" s="973"/>
      <c r="CL39" s="973"/>
      <c r="CM39" s="972" t="str">
        <f t="shared" si="1"/>
        <v>　</v>
      </c>
      <c r="CN39" s="973"/>
      <c r="CO39" s="973"/>
      <c r="CP39" s="954" t="str">
        <f>IF(CS39="×",TIME(0,0,0),IF(DC4="非常勤",BR39,CD39))</f>
        <v>　</v>
      </c>
      <c r="CQ39" s="885"/>
      <c r="CR39" s="885"/>
      <c r="CS39" s="352"/>
      <c r="CT39" s="954" t="str">
        <f>IF(CW39="×",TIME(0,0,0),IF(DC4="非常勤",BU39,CG39))</f>
        <v>　</v>
      </c>
      <c r="CU39" s="885"/>
      <c r="CV39" s="885"/>
      <c r="CW39" s="352"/>
      <c r="CX39" s="954" t="str">
        <f>IF(DA39="×",TIME(0,0,0),IF(DC4="非常勤",BX39,CJ39))</f>
        <v>　</v>
      </c>
      <c r="CY39" s="885"/>
      <c r="CZ39" s="885"/>
      <c r="DA39" s="352"/>
      <c r="DB39" s="954" t="str">
        <f>IF(DE39="×",TIME(0,0,0),IF(DC4="非常勤",CA39,CM39))</f>
        <v>　</v>
      </c>
      <c r="DC39" s="885"/>
      <c r="DD39" s="955"/>
      <c r="DE39" s="352"/>
      <c r="DF39" s="956"/>
      <c r="DG39" s="956"/>
      <c r="DH39" s="862"/>
      <c r="DI39" s="864"/>
      <c r="DJ39" s="863"/>
      <c r="DK39" s="865"/>
      <c r="DL39" s="866"/>
      <c r="DM39" s="866"/>
      <c r="DN39" s="867"/>
      <c r="DO39" s="377">
        <f>'別表_個別勤務状況（1～20）'!$A$39</f>
        <v>25</v>
      </c>
      <c r="DP39" s="378" t="str">
        <f>'別表_個別勤務状況（1～20）'!$B$39</f>
        <v>土</v>
      </c>
      <c r="DQ39" s="797"/>
      <c r="DR39" s="797"/>
      <c r="DS39" s="797"/>
      <c r="DT39" s="797"/>
      <c r="DU39" s="797"/>
      <c r="DV39" s="797"/>
      <c r="DW39" s="797"/>
      <c r="DX39" s="797"/>
      <c r="DY39" s="856" t="str">
        <f>IFERROR(IF(OR(DP39="日",DP39="祝",DP39=0,DQ39=""),"　",MAX(IF(AND(DQ39&lt;=DY14,DS39&gt;DZ14),DZ14-DY14,IF(AND(DQ39&gt;DY14,DS39&lt;=DZ14),DS39-DQ39,IF(AND(DQ39&lt;=DY14,DS39&lt;=DZ14),DS39-DY14,IF(AND(DQ39&gt;DY14,DS39&gt;DZ14),DZ14-DQ39,0)))),0)),0)</f>
        <v>　</v>
      </c>
      <c r="DZ39" s="857"/>
      <c r="EA39" s="858"/>
      <c r="EB39" s="856" t="str">
        <f>IFERROR(IF(OR(DP39="日",DP39="祝",DP39=0,DU39=""),"　",MAX(IF(AND(DU39&gt;EE14,DW39&gt;EC14),0,IF(AND(DU39&lt;=EE14,DU39&gt;EB14,DW39&gt;EC14),EE14-DU39,IF(AND(DU39&lt;=EE14,DU39&lt;=EB14,DW39&gt;EC14),EE14-EB14,IF(AND(DU39&gt;EB14,DW39&lt;=EC14),DW39-DU39,IF(AND(DU39&lt;=EB14,DW39&lt;=EC14),DW39-EB14,0))))),0)),0)</f>
        <v>　</v>
      </c>
      <c r="EC39" s="857"/>
      <c r="ED39" s="858"/>
      <c r="EE39" s="856" t="str">
        <f>IFERROR(IF(OR(DP39="日",DP39="祝",DP39=0,DU39=0),"　",MAX(IF(AND(DU39&lt;=EE14,DW39&gt;EF14),EF14-EE14,IF(DW39&lt;=EF14,0,IF(AND(DU39&gt;EE14,DW39&gt;EF14),EF14-DU39,0))),0)),0)</f>
        <v>　</v>
      </c>
      <c r="EF39" s="857"/>
      <c r="EG39" s="858"/>
      <c r="EH39" s="856" t="str">
        <f>IFERROR(IF(OR(DP39="日",DP39="祝",DP39=0,DU39=0),"　",MAX(IF(DU39&gt;EH14,DW39-DU39,IF(DU39&lt;=EH14,DW39-EH14,0)),0)),0)</f>
        <v>　</v>
      </c>
      <c r="EI39" s="857"/>
      <c r="EJ39" s="858"/>
      <c r="EK39" s="972" t="str">
        <f>IFERROR(IF(OR(DP39="日",DP39="祝",DP39=0,DQ39=""),"　",MAX(IF(AND(DQ39&lt;=EK14,DS39&gt;EL14),EL14-EK14,IF(AND(DQ39&gt;EK14,DS39&lt;=EL14),DS39-DQ39,IF(AND(DQ39&lt;=EK14,DS39&lt;=EL14),DS39-EK14,IF(AND(DQ39&gt;EK14,DS39&gt;EL14),EL14-DQ39,0)))),0)),0)</f>
        <v>　</v>
      </c>
      <c r="EL39" s="973"/>
      <c r="EM39" s="973"/>
      <c r="EN39" s="972" t="str">
        <f>IFERROR(IF(OR(DP39="日",DP39="祝",DP39=0,DU39=0),"　",MAX(IF(AND(DU39&gt;EQ14,DW39&gt;EO14),0,IF(AND(DU39&lt;=EQ14,DU39&gt;EN14,DW39&gt;EO14),EQ14-DU39,IF(AND(DU39&lt;=EQ14,DU39&lt;=EN14,DW39&gt;EO14),EQ14-EN14,IF(AND(DU39&gt;EN14,DW39&lt;=EO14),DW39-DU39,IF(AND(DU39&lt;=EN14,DW39&lt;=EO14),DW39-EN14,0))))),0)),0)</f>
        <v>　</v>
      </c>
      <c r="EO39" s="972"/>
      <c r="EP39" s="972"/>
      <c r="EQ39" s="972" t="str">
        <f>IFERROR(IF(OR(DP39="日",DP39="祝",DP39=0,DU39=0),"　",MAX(IF(AND(DU39&lt;=EQ14,DW39&gt;ER14),ER14-EQ14,IF(DW39&lt;=ER14,0,IF(AND(DU39&gt;EQ14,DW39&gt;ER14),ER14-DU39,0))),0)),0)</f>
        <v>　</v>
      </c>
      <c r="ER39" s="973"/>
      <c r="ES39" s="973"/>
      <c r="ET39" s="972" t="str">
        <f t="shared" si="2"/>
        <v>　</v>
      </c>
      <c r="EU39" s="973"/>
      <c r="EV39" s="973"/>
      <c r="EW39" s="954" t="str">
        <f>IF(EZ39="×",TIME(0,0,0),IF(FJ4="非常勤",DY39,EK39))</f>
        <v>　</v>
      </c>
      <c r="EX39" s="885"/>
      <c r="EY39" s="885"/>
      <c r="EZ39" s="352"/>
      <c r="FA39" s="954" t="str">
        <f>IF(FD39="×",TIME(0,0,0),IF(FJ4="非常勤",EB39,EN39))</f>
        <v>　</v>
      </c>
      <c r="FB39" s="885"/>
      <c r="FC39" s="885"/>
      <c r="FD39" s="352"/>
      <c r="FE39" s="954" t="str">
        <f>IF(FH39="×",TIME(0,0,0),IF(FJ4="非常勤",EE39,EQ39))</f>
        <v>　</v>
      </c>
      <c r="FF39" s="885"/>
      <c r="FG39" s="885"/>
      <c r="FH39" s="352"/>
      <c r="FI39" s="954" t="str">
        <f>IF(FL39="×",TIME(0,0,0),IF(FJ4="非常勤",EH39,ET39))</f>
        <v>　</v>
      </c>
      <c r="FJ39" s="885"/>
      <c r="FK39" s="955"/>
      <c r="FL39" s="352"/>
      <c r="FM39" s="956"/>
      <c r="FN39" s="956"/>
      <c r="FO39" s="862"/>
      <c r="FP39" s="864"/>
      <c r="FQ39" s="863"/>
      <c r="FR39" s="865"/>
      <c r="FS39" s="866"/>
      <c r="FT39" s="866"/>
      <c r="FU39" s="867"/>
      <c r="FV39" s="377">
        <f>'別表_個別勤務状況（1～20）'!$A$39</f>
        <v>25</v>
      </c>
      <c r="FW39" s="378" t="str">
        <f>'別表_個別勤務状況（1～20）'!$B$39</f>
        <v>土</v>
      </c>
      <c r="FX39" s="797"/>
      <c r="FY39" s="797"/>
      <c r="FZ39" s="797"/>
      <c r="GA39" s="797"/>
      <c r="GB39" s="797"/>
      <c r="GC39" s="797"/>
      <c r="GD39" s="797"/>
      <c r="GE39" s="797"/>
      <c r="GF39" s="856" t="str">
        <f>IFERROR(IF(OR(FW39="日",FW39="祝",FW39=0,FX39=""),"　",MAX(IF(AND(FX39&lt;=GF14,FZ39&gt;GG14),GG14-GF14,IF(AND(FX39&gt;GF14,FZ39&lt;=GG14),FZ39-FX39,IF(AND(FX39&lt;=GF14,FZ39&lt;=GG14),FZ39-GF14,IF(AND(FX39&gt;GF14,FZ39&gt;GG14),GG14-FX39,0)))),0)),0)</f>
        <v>　</v>
      </c>
      <c r="GG39" s="857"/>
      <c r="GH39" s="858"/>
      <c r="GI39" s="856" t="str">
        <f>IFERROR(IF(OR(FW39="日",FW39="祝",FW39=0,GB39=""),"　",MAX(IF(AND(GB39&gt;GL14,GD39&gt;GJ14),0,IF(AND(GB39&lt;=GL14,GB39&gt;GI14,GD39&gt;GJ14),GL14-GB39,IF(AND(GB39&lt;=GL14,GB39&lt;=GI14,GD39&gt;GJ14),GL14-GI14,IF(AND(GB39&gt;GI14,GD39&lt;=GJ14),GD39-GB39,IF(AND(GB39&lt;=GI14,GD39&lt;=GJ14),GD39-GI14,0))))),0)),0)</f>
        <v>　</v>
      </c>
      <c r="GJ39" s="857"/>
      <c r="GK39" s="858"/>
      <c r="GL39" s="856" t="str">
        <f>IFERROR(IF(OR(FW39="日",FW39="祝",FW39=0,GB39=0),"　",MAX(IF(AND(GB39&lt;=GL14,GD39&gt;GM14),GM14-GL14,IF(GD39&lt;=GM14,0,IF(AND(GB39&gt;GL14,GD39&gt;GM14),GM14-GB39,0))),0)),0)</f>
        <v>　</v>
      </c>
      <c r="GM39" s="857"/>
      <c r="GN39" s="858"/>
      <c r="GO39" s="856" t="str">
        <f>IFERROR(IF(OR(FW39="日",FW39="祝",FW39=0,GB39=0),"　",MAX(IF(GB39&gt;GO14,GD39-GB39,IF(GB39&lt;=GO14,GD39-GO14,0)),0)),0)</f>
        <v>　</v>
      </c>
      <c r="GP39" s="857"/>
      <c r="GQ39" s="858"/>
      <c r="GR39" s="972" t="str">
        <f>IFERROR(IF(OR(FW39="日",FW39="祝",FW39=0,FX39=""),"　",MAX(IF(AND(FX39&lt;=GR14,FZ39&gt;GS14),GS14-GR14,IF(AND(FX39&gt;GR14,FZ39&lt;=GS14),FZ39-FX39,IF(AND(FX39&lt;=GR14,FZ39&lt;=GS14),FZ39-GR14,IF(AND(FX39&gt;GR14,FZ39&gt;GS14),GS14-FX39,0)))),0)),0)</f>
        <v>　</v>
      </c>
      <c r="GS39" s="973"/>
      <c r="GT39" s="973"/>
      <c r="GU39" s="972" t="str">
        <f>IFERROR(IF(OR(FW39="日",FW39="祝",FW39=0,GB39=0),"　",MAX(IF(AND(GB39&gt;GX14,GD39&gt;GV14),0,IF(AND(GB39&lt;=GX14,GB39&gt;GU14,GD39&gt;GV14),GX14-GB39,IF(AND(GB39&lt;=GX14,GB39&lt;=GU14,GD39&gt;GV14),GX14-GU14,IF(AND(GB39&gt;GU14,GD39&lt;=GV14),GD39-GB39,IF(AND(GB39&lt;=GU14,GD39&lt;=GV14),GD39-GU14,0))))),0)),0)</f>
        <v>　</v>
      </c>
      <c r="GV39" s="972"/>
      <c r="GW39" s="972"/>
      <c r="GX39" s="972" t="str">
        <f>IFERROR(IF(OR(FW39="日",FW39="祝",FW39=0,GB39=0),"　",MAX(IF(AND(GB39&lt;=GX14,GD39&gt;GY14),GY14-GX14,IF(GD39&lt;=GY14,0,IF(AND(GB39&gt;GX14,GD39&gt;GY14),GY14-GB39,0))),0)),0)</f>
        <v>　</v>
      </c>
      <c r="GY39" s="973"/>
      <c r="GZ39" s="973"/>
      <c r="HA39" s="972" t="str">
        <f t="shared" si="3"/>
        <v>　</v>
      </c>
      <c r="HB39" s="973"/>
      <c r="HC39" s="973"/>
      <c r="HD39" s="954" t="str">
        <f>IF(HG39="×",TIME(0,0,0),IF(HQ4="非常勤",GF39,GR39))</f>
        <v>　</v>
      </c>
      <c r="HE39" s="885"/>
      <c r="HF39" s="885"/>
      <c r="HG39" s="352"/>
      <c r="HH39" s="954" t="str">
        <f>IF(HK39="×",TIME(0,0,0),IF(HQ4="非常勤",GI39,GU39))</f>
        <v>　</v>
      </c>
      <c r="HI39" s="885"/>
      <c r="HJ39" s="885"/>
      <c r="HK39" s="352"/>
      <c r="HL39" s="954" t="str">
        <f>IF(HO39="×",TIME(0,0,0),IF(HQ4="非常勤",GL39,GX39))</f>
        <v>　</v>
      </c>
      <c r="HM39" s="885"/>
      <c r="HN39" s="885"/>
      <c r="HO39" s="352"/>
      <c r="HP39" s="954" t="str">
        <f>IF(HS39="×",TIME(0,0,0),IF(HQ4="非常勤",GO39,HA39))</f>
        <v>　</v>
      </c>
      <c r="HQ39" s="885"/>
      <c r="HR39" s="955"/>
      <c r="HS39" s="352"/>
      <c r="HT39" s="956"/>
      <c r="HU39" s="956"/>
      <c r="HV39" s="862"/>
      <c r="HW39" s="864"/>
      <c r="HX39" s="863"/>
      <c r="HY39" s="865"/>
      <c r="HZ39" s="866"/>
      <c r="IA39" s="866"/>
      <c r="IB39" s="867"/>
      <c r="IC39" s="377">
        <f>'別表_個別勤務状況（1～20）'!$A$39</f>
        <v>25</v>
      </c>
      <c r="ID39" s="378" t="str">
        <f>'別表_個別勤務状況（1～20）'!$B$39</f>
        <v>土</v>
      </c>
      <c r="IE39" s="797"/>
      <c r="IF39" s="797"/>
      <c r="IG39" s="797"/>
      <c r="IH39" s="797"/>
      <c r="II39" s="797"/>
      <c r="IJ39" s="797"/>
      <c r="IK39" s="797"/>
      <c r="IL39" s="797"/>
      <c r="IM39" s="856" t="str">
        <f>IFERROR(IF(OR(ID39="日",ID39="祝",ID39=0,IE39=""),"　",MAX(IF(AND(IE39&lt;=IM14,IG39&gt;IN14),IN14-IM14,IF(AND(IE39&gt;IM14,IG39&lt;=IN14),IG39-IE39,IF(AND(IE39&lt;=IM14,IG39&lt;=IN14),IG39-IM14,IF(AND(IE39&gt;IM14,IG39&gt;IN14),IN14-IE39,0)))),0)),0)</f>
        <v>　</v>
      </c>
      <c r="IN39" s="857"/>
      <c r="IO39" s="858"/>
      <c r="IP39" s="856" t="str">
        <f>IFERROR(IF(OR(ID39="日",ID39="祝",ID39=0,II39=""),"　",MAX(IF(AND(II39&gt;IS14,IK39&gt;IQ14),0,IF(AND(II39&lt;=IS14,II39&gt;IP14,IK39&gt;IQ14),IS14-II39,IF(AND(II39&lt;=IS14,II39&lt;=IP14,IK39&gt;IQ14),IS14-IP14,IF(AND(II39&gt;IP14,IK39&lt;=IQ14),IK39-II39,IF(AND(II39&lt;=IP14,IK39&lt;=IQ14),IK39-IP14,0))))),0)),0)</f>
        <v>　</v>
      </c>
      <c r="IQ39" s="857"/>
      <c r="IR39" s="858"/>
      <c r="IS39" s="856" t="str">
        <f>IFERROR(IF(OR(ID39="日",ID39="祝",ID39=0,II39=0),"　",MAX(IF(AND(II39&lt;=IS14,IK39&gt;IT14),IT14-IS14,IF(IK39&lt;=IT14,0,IF(AND(II39&gt;IS14,IK39&gt;IT14),IT14-II39,0))),0)),0)</f>
        <v>　</v>
      </c>
      <c r="IT39" s="857"/>
      <c r="IU39" s="858"/>
      <c r="IV39" s="856" t="str">
        <f>IFERROR(IF(OR(ID39="日",ID39="祝",ID39=0,II39=0),"　",MAX(IF(II39&gt;IV14,IK39-II39,IF(II39&lt;=IV14,IK39-IV14,0)),0)),0)</f>
        <v>　</v>
      </c>
      <c r="IW39" s="857"/>
      <c r="IX39" s="858"/>
      <c r="IY39" s="972" t="str">
        <f>IFERROR(IF(OR(ID39="日",ID39="祝",ID39=0,IE39=""),"　",MAX(IF(AND(IE39&lt;=IY14,IG39&gt;IZ14),IZ14-IY14,IF(AND(IE39&gt;IY14,IG39&lt;=IZ14),IG39-IE39,IF(AND(IE39&lt;=IY14,IG39&lt;=IZ14),IG39-IY14,IF(AND(IE39&gt;IY14,IG39&gt;IZ14),IZ14-IE39,0)))),0)),0)</f>
        <v>　</v>
      </c>
      <c r="IZ39" s="973"/>
      <c r="JA39" s="973"/>
      <c r="JB39" s="972" t="str">
        <f>IFERROR(IF(OR(ID39="日",ID39="祝",ID39=0,II39=0),"　",MAX(IF(AND(II39&gt;JE14,IK39&gt;JC14),0,IF(AND(II39&lt;=JE14,II39&gt;JB14,IK39&gt;JC14),JE14-II39,IF(AND(II39&lt;=JE14,II39&lt;=JB14,IK39&gt;JC14),JE14-JB14,IF(AND(II39&gt;JB14,IK39&lt;=JC14),IK39-II39,IF(AND(II39&lt;=JB14,IK39&lt;=JC14),IK39-JB14,0))))),0)),0)</f>
        <v>　</v>
      </c>
      <c r="JC39" s="972"/>
      <c r="JD39" s="972"/>
      <c r="JE39" s="972" t="str">
        <f>IFERROR(IF(OR(ID39="日",ID39="祝",ID39=0,II39=0),"　",MAX(IF(AND(II39&lt;=JE14,IK39&gt;JF14),JF14-JE14,IF(IK39&lt;=JF14,0,IF(AND(II39&gt;JE14,IK39&gt;JF14),JF14-II39,0))),0)),0)</f>
        <v>　</v>
      </c>
      <c r="JF39" s="973"/>
      <c r="JG39" s="973"/>
      <c r="JH39" s="972" t="str">
        <f t="shared" si="4"/>
        <v>　</v>
      </c>
      <c r="JI39" s="973"/>
      <c r="JJ39" s="973"/>
      <c r="JK39" s="954" t="str">
        <f>IF(JN39="×",TIME(0,0,0),IF(JX4="非常勤",IM39,IY39))</f>
        <v>　</v>
      </c>
      <c r="JL39" s="885"/>
      <c r="JM39" s="885"/>
      <c r="JN39" s="352"/>
      <c r="JO39" s="954" t="str">
        <f>IF(JR39="×",TIME(0,0,0),IF(JX4="非常勤",IP39,JB39))</f>
        <v>　</v>
      </c>
      <c r="JP39" s="885"/>
      <c r="JQ39" s="885"/>
      <c r="JR39" s="352"/>
      <c r="JS39" s="954" t="str">
        <f>IF(JV39="×",TIME(0,0,0),IF(JX4="非常勤",IS39,JE39))</f>
        <v>　</v>
      </c>
      <c r="JT39" s="885"/>
      <c r="JU39" s="885"/>
      <c r="JV39" s="352"/>
      <c r="JW39" s="954" t="str">
        <f>IF(JZ39="×",TIME(0,0,0),IF(JX4="非常勤",IV39,JH39))</f>
        <v>　</v>
      </c>
      <c r="JX39" s="885"/>
      <c r="JY39" s="955"/>
      <c r="JZ39" s="352"/>
      <c r="KA39" s="956"/>
      <c r="KB39" s="956"/>
      <c r="KC39" s="862"/>
      <c r="KD39" s="864"/>
      <c r="KE39" s="863"/>
      <c r="KF39" s="865"/>
      <c r="KG39" s="866"/>
      <c r="KH39" s="866"/>
      <c r="KI39" s="867"/>
      <c r="KJ39" s="377">
        <f>'[3]別表_個別勤務状況（1～20）'!$A$39</f>
        <v>25</v>
      </c>
      <c r="KK39" s="378" t="str">
        <f>'[3]別表_個別勤務状況（1～20）'!$B$39</f>
        <v>木</v>
      </c>
      <c r="KL39" s="854"/>
      <c r="KM39" s="855"/>
      <c r="KN39" s="854"/>
      <c r="KO39" s="855"/>
      <c r="KP39" s="854"/>
      <c r="KQ39" s="855"/>
      <c r="KR39" s="854"/>
      <c r="KS39" s="855"/>
      <c r="KT39" s="856" t="str">
        <f>IFERROR(IF(OR(KK39="日",KK39="祝",KK39=0,KL39=""),"　",MAX(IF(AND(KL39&lt;=KT14,KN39&gt;KU14),KU14-KT14,IF(AND(KL39&gt;KT14,KN39&lt;=KU14),KN39-KL39,IF(AND(KL39&lt;=KT14,KN39&lt;=KU14),KN39-KT14,IF(AND(KL39&gt;KT14,KN39&gt;KU14),KU14-KL39,0)))),0)),0)</f>
        <v>　</v>
      </c>
      <c r="KU39" s="857"/>
      <c r="KV39" s="858"/>
      <c r="KW39" s="856" t="str">
        <f>IFERROR(IF(OR(KK39="日",KK39="祝",KK39=0,KP39=""),"　",MAX(IF(AND(KP39&gt;KZ14,KR39&gt;KX14),0,IF(AND(KP39&lt;=KZ14,KP39&gt;KW14,KR39&gt;KX14),KZ14-KP39,IF(AND(KP39&lt;=KZ14,KP39&lt;=KW14,KR39&gt;KX14),KZ14-KW14,IF(AND(KP39&gt;KW14,KR39&lt;=KX14),KR39-KP39,IF(AND(KP39&lt;=KW14,KR39&lt;=KX14),KR39-KW14,0))))),0)),0)</f>
        <v>　</v>
      </c>
      <c r="KX39" s="857"/>
      <c r="KY39" s="858"/>
      <c r="KZ39" s="856" t="str">
        <f>IFERROR(IF(OR(KK39="日",KK39="祝",KK39=0,KP39=0),"　",MAX(IF(AND(KP39&lt;=KZ14,KR39&gt;LA14),LA14-KZ14,IF(KR39&lt;=LA14,0,IF(AND(KP39&gt;KZ14,KR39&gt;LA14),LA14-KP39,0))),0)),0)</f>
        <v>　</v>
      </c>
      <c r="LA39" s="857"/>
      <c r="LB39" s="858"/>
      <c r="LC39" s="856" t="str">
        <f>IFERROR(IF(OR(KK39="日",KK39="祝",KK39=0,KP39=0),"　",MAX(IF(KP39&gt;LC14,KR39-KP39,IF(KP39&lt;=LC14,KR39-LC14,0)),0)),0)</f>
        <v>　</v>
      </c>
      <c r="LD39" s="857"/>
      <c r="LE39" s="858"/>
      <c r="LF39" s="962" t="str">
        <f>IFERROR(IF(OR(KK39="日",KK39="祝",KK39=0,KL39=""),"　",MAX(IF(AND(KL39&lt;=LF14,KN39&gt;LG14),LG14-LF14,IF(AND(KL39&gt;LF14,KN39&lt;=LG14),KN39-KL39,IF(AND(KL39&lt;=LF14,KN39&lt;=LG14),KN39-LF14,IF(AND(KL39&gt;LF14,KN39&gt;LG14),LG14-KL39,0)))),0)),0)</f>
        <v>　</v>
      </c>
      <c r="LG39" s="963"/>
      <c r="LH39" s="964"/>
      <c r="LI39" s="962" t="str">
        <f>IFERROR(IF(OR(KK39="日",KK39="祝",KK39=0,KP39=0),"　",MAX(IF(AND(KP39&gt;LL14,KR39&gt;LJ14),0,IF(AND(KP39&lt;=LL14,KP39&gt;LI14,KR39&gt;LJ14),LL14-KP39,IF(AND(KP39&lt;=LL14,KP39&lt;=LI14,KR39&gt;LJ14),LL14-LI14,IF(AND(KP39&gt;LI14,KR39&lt;=LJ14),KR39-KP39,IF(AND(KP39&lt;=LI14,KR39&lt;=LJ14),KR39-LI14,0))))),0)),0)</f>
        <v>　</v>
      </c>
      <c r="LJ39" s="963"/>
      <c r="LK39" s="964"/>
      <c r="LL39" s="962" t="str">
        <f>IFERROR(IF(OR(KK39="日",KK39="祝",KK39=0,KP39=0),"　",MAX(IF(AND(KP39&lt;=LL14,KR39&gt;LM14),LM14-LL14,IF(KR39&lt;=LM14,0,IF(AND(KP39&gt;LL14,KR39&gt;LM14),LM14-KP39,0))),0)),0)</f>
        <v>　</v>
      </c>
      <c r="LM39" s="963"/>
      <c r="LN39" s="964"/>
      <c r="LO39" s="962" t="str">
        <f t="shared" si="5"/>
        <v>　</v>
      </c>
      <c r="LP39" s="963"/>
      <c r="LQ39" s="964"/>
      <c r="LR39" s="859" t="str">
        <f>IF(LU39="×",TIME(0,0,0),IF(ME4="非常勤",KT39,LF39))</f>
        <v>　</v>
      </c>
      <c r="LS39" s="860"/>
      <c r="LT39" s="861"/>
      <c r="LU39" s="352"/>
      <c r="LV39" s="859" t="str">
        <f>IF(LY39="×",TIME(0,0,0),IF(ME4="非常勤",KW39,LI39))</f>
        <v>　</v>
      </c>
      <c r="LW39" s="860"/>
      <c r="LX39" s="861"/>
      <c r="LY39" s="352"/>
      <c r="LZ39" s="859" t="str">
        <f>IF(MC39="×",TIME(0,0,0),IF(ME4="非常勤",KZ39,LL39))</f>
        <v>　</v>
      </c>
      <c r="MA39" s="860"/>
      <c r="MB39" s="861"/>
      <c r="MC39" s="352"/>
      <c r="MD39" s="859" t="str">
        <f>IF(MG39="×",TIME(0,0,0),IF(ME4="非常勤",LC39,LO39))</f>
        <v>　</v>
      </c>
      <c r="ME39" s="860"/>
      <c r="MF39" s="861"/>
      <c r="MG39" s="352"/>
      <c r="MH39" s="956"/>
      <c r="MI39" s="956"/>
      <c r="MJ39" s="862"/>
      <c r="MK39" s="864"/>
      <c r="ML39" s="863"/>
      <c r="MM39" s="865"/>
      <c r="MN39" s="866"/>
      <c r="MO39" s="866"/>
      <c r="MP39" s="867"/>
      <c r="MQ39" s="377">
        <f>'[3]別表_個別勤務状況（1～20）'!$A$39</f>
        <v>25</v>
      </c>
      <c r="MR39" s="378" t="str">
        <f>'[3]別表_個別勤務状況（1～20）'!$B$39</f>
        <v>木</v>
      </c>
      <c r="MS39" s="854"/>
      <c r="MT39" s="855"/>
      <c r="MU39" s="854"/>
      <c r="MV39" s="855"/>
      <c r="MW39" s="854"/>
      <c r="MX39" s="855"/>
      <c r="MY39" s="854"/>
      <c r="MZ39" s="855"/>
      <c r="NA39" s="856" t="str">
        <f>IFERROR(IF(OR(MR39="日",MR39="祝",MR39=0,MS39=""),"　",MAX(IF(AND(MS39&lt;=NA14,MU39&gt;NB14),NB14-NA14,IF(AND(MS39&gt;NA14,MU39&lt;=NB14),MU39-MS39,IF(AND(MS39&lt;=NA14,MU39&lt;=NB14),MU39-NA14,IF(AND(MS39&gt;NA14,MU39&gt;NB14),NB14-MS39,0)))),0)),0)</f>
        <v>　</v>
      </c>
      <c r="NB39" s="857"/>
      <c r="NC39" s="858"/>
      <c r="ND39" s="856" t="str">
        <f>IFERROR(IF(OR(MR39="日",MR39="祝",MR39=0,MW39=""),"　",MAX(IF(AND(MW39&gt;NG14,MY39&gt;NE14),0,IF(AND(MW39&lt;=NG14,MW39&gt;ND14,MY39&gt;NE14),NG14-MW39,IF(AND(MW39&lt;=NG14,MW39&lt;=ND14,MY39&gt;NE14),NG14-ND14,IF(AND(MW39&gt;ND14,MY39&lt;=NE14),MY39-MW39,IF(AND(MW39&lt;=ND14,MY39&lt;=NE14),MY39-ND14,0))))),0)),0)</f>
        <v>　</v>
      </c>
      <c r="NE39" s="857"/>
      <c r="NF39" s="858"/>
      <c r="NG39" s="856" t="str">
        <f>IFERROR(IF(OR(MR39="日",MR39="祝",MR39=0,MW39=0),"　",MAX(IF(AND(MW39&lt;=NG14,MY39&gt;NH14),NH14-NG14,IF(MY39&lt;=NH14,0,IF(AND(MW39&gt;NG14,MY39&gt;NH14),NH14-MW39,0))),0)),0)</f>
        <v>　</v>
      </c>
      <c r="NH39" s="857"/>
      <c r="NI39" s="858"/>
      <c r="NJ39" s="856" t="str">
        <f>IFERROR(IF(OR(MR39="日",MR39="祝",MR39=0,MW39=0),"　",MAX(IF(MW39&gt;NJ14,MY39-MW39,IF(MW39&lt;=NJ14,MY39-NJ14,0)),0)),0)</f>
        <v>　</v>
      </c>
      <c r="NK39" s="857"/>
      <c r="NL39" s="858"/>
      <c r="NM39" s="962" t="str">
        <f>IFERROR(IF(OR(MR39="日",MR39="祝",MR39=0,MS39=""),"　",MAX(IF(AND(MS39&lt;=NM14,MU39&gt;NN14),NN14-NM14,IF(AND(MS39&gt;NM14,MU39&lt;=NN14),MU39-MS39,IF(AND(MS39&lt;=NM14,MU39&lt;=NN14),MU39-NM14,IF(AND(MS39&gt;NM14,MU39&gt;NN14),NN14-MS39,0)))),0)),0)</f>
        <v>　</v>
      </c>
      <c r="NN39" s="963"/>
      <c r="NO39" s="964"/>
      <c r="NP39" s="962" t="str">
        <f>IFERROR(IF(OR(MR39="日",MR39="祝",MR39=0,MW39=0),"　",MAX(IF(AND(MW39&gt;NS14,MY39&gt;NQ14),0,IF(AND(MW39&lt;=NS14,MW39&gt;NP14,MY39&gt;NQ14),NS14-MW39,IF(AND(MW39&lt;=NS14,MW39&lt;=NP14,MY39&gt;NQ14),NS14-NP14,IF(AND(MW39&gt;NP14,MY39&lt;=NQ14),MY39-MW39,IF(AND(MW39&lt;=NP14,MY39&lt;=NQ14),MY39-NP14,0))))),0)),0)</f>
        <v>　</v>
      </c>
      <c r="NQ39" s="963"/>
      <c r="NR39" s="964"/>
      <c r="NS39" s="962" t="str">
        <f>IFERROR(IF(OR(MR39="日",MR39="祝",MR39=0,MW39=0),"　",MAX(IF(AND(MW39&lt;=NS14,MY39&gt;NT14),NT14-NS14,IF(MY39&lt;=NT14,0,IF(AND(MW39&gt;NS14,MY39&gt;NT14),NT14-MW39,0))),0)),0)</f>
        <v>　</v>
      </c>
      <c r="NT39" s="963"/>
      <c r="NU39" s="964"/>
      <c r="NV39" s="962" t="str">
        <f t="shared" si="6"/>
        <v>　</v>
      </c>
      <c r="NW39" s="963"/>
      <c r="NX39" s="964"/>
      <c r="NY39" s="859" t="str">
        <f>IF(OB39="×",TIME(0,0,0),IF(OL4="非常勤",NA39,NM39))</f>
        <v>　</v>
      </c>
      <c r="NZ39" s="860"/>
      <c r="OA39" s="861"/>
      <c r="OB39" s="352"/>
      <c r="OC39" s="859" t="str">
        <f>IF(OF39="×",TIME(0,0,0),IF(OL4="非常勤",ND39,NP39))</f>
        <v>　</v>
      </c>
      <c r="OD39" s="860"/>
      <c r="OE39" s="861"/>
      <c r="OF39" s="352"/>
      <c r="OG39" s="859" t="str">
        <f>IF(OJ39="×",TIME(0,0,0),IF(OL4="非常勤",NG39,NS39))</f>
        <v>　</v>
      </c>
      <c r="OH39" s="860"/>
      <c r="OI39" s="861"/>
      <c r="OJ39" s="352"/>
      <c r="OK39" s="859" t="str">
        <f>IF(ON39="×",TIME(0,0,0),IF(OL4="非常勤",NJ39,NV39))</f>
        <v>　</v>
      </c>
      <c r="OL39" s="860"/>
      <c r="OM39" s="861"/>
      <c r="ON39" s="352"/>
      <c r="OO39" s="956"/>
      <c r="OP39" s="956"/>
      <c r="OQ39" s="862"/>
      <c r="OR39" s="864"/>
      <c r="OS39" s="863"/>
      <c r="OT39" s="865"/>
      <c r="OU39" s="866"/>
      <c r="OV39" s="866"/>
      <c r="OW39" s="867"/>
      <c r="OX39" s="377">
        <f>'[3]別表_個別勤務状況（1～20）'!$A$39</f>
        <v>25</v>
      </c>
      <c r="OY39" s="378" t="str">
        <f>'[3]別表_個別勤務状況（1～20）'!$B$39</f>
        <v>木</v>
      </c>
      <c r="OZ39" s="854"/>
      <c r="PA39" s="855"/>
      <c r="PB39" s="854"/>
      <c r="PC39" s="855"/>
      <c r="PD39" s="854"/>
      <c r="PE39" s="855"/>
      <c r="PF39" s="854"/>
      <c r="PG39" s="855"/>
      <c r="PH39" s="856" t="str">
        <f>IFERROR(IF(OR(OY39="日",OY39="祝",OY39=0,OZ39=""),"　",MAX(IF(AND(OZ39&lt;=PH14,PB39&gt;PI14),PI14-PH14,IF(AND(OZ39&gt;PH14,PB39&lt;=PI14),PB39-OZ39,IF(AND(OZ39&lt;=PH14,PB39&lt;=PI14),PB39-PH14,IF(AND(OZ39&gt;PH14,PB39&gt;PI14),PI14-OZ39,0)))),0)),0)</f>
        <v>　</v>
      </c>
      <c r="PI39" s="857"/>
      <c r="PJ39" s="858"/>
      <c r="PK39" s="856" t="str">
        <f>IFERROR(IF(OR(OY39="日",OY39="祝",OY39=0,PD39=""),"　",MAX(IF(AND(PD39&gt;PN14,PF39&gt;PL14),0,IF(AND(PD39&lt;=PN14,PD39&gt;PK14,PF39&gt;PL14),PN14-PD39,IF(AND(PD39&lt;=PN14,PD39&lt;=PK14,PF39&gt;PL14),PN14-PK14,IF(AND(PD39&gt;PK14,PF39&lt;=PL14),PF39-PD39,IF(AND(PD39&lt;=PK14,PF39&lt;=PL14),PF39-PK14,0))))),0)),0)</f>
        <v>　</v>
      </c>
      <c r="PL39" s="857"/>
      <c r="PM39" s="858"/>
      <c r="PN39" s="856" t="str">
        <f>IFERROR(IF(OR(OY39="日",OY39="祝",OY39=0,PD39=0),"　",MAX(IF(AND(PD39&lt;=PN14,PF39&gt;PO14),PO14-PN14,IF(PF39&lt;=PO14,0,IF(AND(PD39&gt;PN14,PF39&gt;PO14),PO14-PD39,0))),0)),0)</f>
        <v>　</v>
      </c>
      <c r="PO39" s="857"/>
      <c r="PP39" s="858"/>
      <c r="PQ39" s="856" t="str">
        <f>IFERROR(IF(OR(OY39="日",OY39="祝",OY39=0,PD39=0),"　",MAX(IF(PD39&gt;PQ14,PF39-PD39,IF(PD39&lt;=PQ14,PF39-PQ14,0)),0)),0)</f>
        <v>　</v>
      </c>
      <c r="PR39" s="857"/>
      <c r="PS39" s="858"/>
      <c r="PT39" s="962" t="str">
        <f>IFERROR(IF(OR(OY39="日",OY39="祝",OY39=0,OZ39=""),"　",MAX(IF(AND(OZ39&lt;=PT14,PB39&gt;PU14),PU14-PT14,IF(AND(OZ39&gt;PT14,PB39&lt;=PU14),PB39-OZ39,IF(AND(OZ39&lt;=PT14,PB39&lt;=PU14),PB39-PT14,IF(AND(OZ39&gt;PT14,PB39&gt;PU14),PU14-OZ39,0)))),0)),0)</f>
        <v>　</v>
      </c>
      <c r="PU39" s="963"/>
      <c r="PV39" s="964"/>
      <c r="PW39" s="962" t="str">
        <f>IFERROR(IF(OR(OY39="日",OY39="祝",OY39=0,PD39=0),"　",MAX(IF(AND(PD39&gt;PZ14,PF39&gt;PX14),0,IF(AND(PD39&lt;=PZ14,PD39&gt;PW14,PF39&gt;PX14),PZ14-PD39,IF(AND(PD39&lt;=PZ14,PD39&lt;=PW14,PF39&gt;PX14),PZ14-PW14,IF(AND(PD39&gt;PW14,PF39&lt;=PX14),PF39-PD39,IF(AND(PD39&lt;=PW14,PF39&lt;=PX14),PF39-PW14,0))))),0)),0)</f>
        <v>　</v>
      </c>
      <c r="PX39" s="963"/>
      <c r="PY39" s="964"/>
      <c r="PZ39" s="962" t="str">
        <f>IFERROR(IF(OR(OY39="日",OY39="祝",OY39=0,PD39=0),"　",MAX(IF(AND(PD39&lt;=PZ14,PF39&gt;QA14),QA14-PZ14,IF(PF39&lt;=QA14,0,IF(AND(PD39&gt;PZ14,PF39&gt;QA14),QA14-PD39,0))),0)),0)</f>
        <v>　</v>
      </c>
      <c r="QA39" s="963"/>
      <c r="QB39" s="964"/>
      <c r="QC39" s="962" t="str">
        <f t="shared" si="7"/>
        <v>　</v>
      </c>
      <c r="QD39" s="963"/>
      <c r="QE39" s="964"/>
      <c r="QF39" s="859" t="str">
        <f>IF(QI39="×",TIME(0,0,0),IF(QS4="非常勤",PH39,PT39))</f>
        <v>　</v>
      </c>
      <c r="QG39" s="860"/>
      <c r="QH39" s="861"/>
      <c r="QI39" s="352"/>
      <c r="QJ39" s="859" t="str">
        <f>IF(QM39="×",TIME(0,0,0),IF(QS4="非常勤",PK39,PW39))</f>
        <v>　</v>
      </c>
      <c r="QK39" s="860"/>
      <c r="QL39" s="861"/>
      <c r="QM39" s="352"/>
      <c r="QN39" s="859" t="str">
        <f>IF(QQ39="×",TIME(0,0,0),IF(QS4="非常勤",PN39,PZ39))</f>
        <v>　</v>
      </c>
      <c r="QO39" s="860"/>
      <c r="QP39" s="861"/>
      <c r="QQ39" s="352"/>
      <c r="QR39" s="859" t="str">
        <f>IF(QU39="×",TIME(0,0,0),IF(QS4="非常勤",PQ39,QC39))</f>
        <v>　</v>
      </c>
      <c r="QS39" s="860"/>
      <c r="QT39" s="861"/>
      <c r="QU39" s="352"/>
      <c r="QV39" s="956"/>
      <c r="QW39" s="956"/>
      <c r="QX39" s="862"/>
      <c r="QY39" s="864"/>
      <c r="QZ39" s="863"/>
      <c r="RA39" s="865"/>
      <c r="RB39" s="866"/>
      <c r="RC39" s="866"/>
      <c r="RD39" s="867"/>
      <c r="RE39" s="377">
        <f>'[3]別表_個別勤務状況（1～20）'!$A$39</f>
        <v>25</v>
      </c>
      <c r="RF39" s="378" t="str">
        <f>'[3]別表_個別勤務状況（1～20）'!$B$39</f>
        <v>木</v>
      </c>
      <c r="RG39" s="854"/>
      <c r="RH39" s="855"/>
      <c r="RI39" s="854"/>
      <c r="RJ39" s="855"/>
      <c r="RK39" s="854"/>
      <c r="RL39" s="855"/>
      <c r="RM39" s="854"/>
      <c r="RN39" s="855"/>
      <c r="RO39" s="856" t="str">
        <f>IFERROR(IF(OR(RF39="日",RF39="祝",RF39=0,RG39=""),"　",MAX(IF(AND(RG39&lt;=RO14,RI39&gt;RP14),RP14-RO14,IF(AND(RG39&gt;RO14,RI39&lt;=RP14),RI39-RG39,IF(AND(RG39&lt;=RO14,RI39&lt;=RP14),RI39-RO14,IF(AND(RG39&gt;RO14,RI39&gt;RP14),RP14-RG39,0)))),0)),0)</f>
        <v>　</v>
      </c>
      <c r="RP39" s="857"/>
      <c r="RQ39" s="858"/>
      <c r="RR39" s="856" t="str">
        <f>IFERROR(IF(OR(RF39="日",RF39="祝",RF39=0,RK39=""),"　",MAX(IF(AND(RK39&gt;RU14,RM39&gt;RS14),0,IF(AND(RK39&lt;=RU14,RK39&gt;RR14,RM39&gt;RS14),RU14-RK39,IF(AND(RK39&lt;=RU14,RK39&lt;=RR14,RM39&gt;RS14),RU14-RR14,IF(AND(RK39&gt;RR14,RM39&lt;=RS14),RM39-RK39,IF(AND(RK39&lt;=RR14,RM39&lt;=RS14),RM39-RR14,0))))),0)),0)</f>
        <v>　</v>
      </c>
      <c r="RS39" s="857"/>
      <c r="RT39" s="858"/>
      <c r="RU39" s="856" t="str">
        <f>IFERROR(IF(OR(RF39="日",RF39="祝",RF39=0,RK39=0),"　",MAX(IF(AND(RK39&lt;=RU14,RM39&gt;RV14),RV14-RU14,IF(RM39&lt;=RV14,0,IF(AND(RK39&gt;RU14,RM39&gt;RV14),RV14-RK39,0))),0)),0)</f>
        <v>　</v>
      </c>
      <c r="RV39" s="857"/>
      <c r="RW39" s="858"/>
      <c r="RX39" s="856" t="str">
        <f>IFERROR(IF(OR(RF39="日",RF39="祝",RF39=0,RK39=0),"　",MAX(IF(RK39&gt;RX14,RM39-RK39,IF(RK39&lt;=RX14,RM39-RX14,0)),0)),0)</f>
        <v>　</v>
      </c>
      <c r="RY39" s="857"/>
      <c r="RZ39" s="858"/>
      <c r="SA39" s="962" t="str">
        <f>IFERROR(IF(OR(RF39="日",RF39="祝",RF39=0,RG39=""),"　",MAX(IF(AND(RG39&lt;=SA14,RI39&gt;SB14),SB14-SA14,IF(AND(RG39&gt;SA14,RI39&lt;=SB14),RI39-RG39,IF(AND(RG39&lt;=SA14,RI39&lt;=SB14),RI39-SA14,IF(AND(RG39&gt;SA14,RI39&gt;SB14),SB14-RG39,0)))),0)),0)</f>
        <v>　</v>
      </c>
      <c r="SB39" s="963"/>
      <c r="SC39" s="964"/>
      <c r="SD39" s="962" t="str">
        <f>IFERROR(IF(OR(RF39="日",RF39="祝",RF39=0,RK39=0),"　",MAX(IF(AND(RK39&gt;SG14,RM39&gt;SE14),0,IF(AND(RK39&lt;=SG14,RK39&gt;SD14,RM39&gt;SE14),SG14-RK39,IF(AND(RK39&lt;=SG14,RK39&lt;=SD14,RM39&gt;SE14),SG14-SD14,IF(AND(RK39&gt;SD14,RM39&lt;=SE14),RM39-RK39,IF(AND(RK39&lt;=SD14,RM39&lt;=SE14),RM39-SD14,0))))),0)),0)</f>
        <v>　</v>
      </c>
      <c r="SE39" s="963"/>
      <c r="SF39" s="964"/>
      <c r="SG39" s="962" t="str">
        <f>IFERROR(IF(OR(RF39="日",RF39="祝",RF39=0,RK39=0),"　",MAX(IF(AND(RK39&lt;=SG14,RM39&gt;SH14),SH14-SG14,IF(RM39&lt;=SH14,0,IF(AND(RK39&gt;SG14,RM39&gt;SH14),SH14-RK39,0))),0)),0)</f>
        <v>　</v>
      </c>
      <c r="SH39" s="963"/>
      <c r="SI39" s="964"/>
      <c r="SJ39" s="962" t="str">
        <f t="shared" si="8"/>
        <v>　</v>
      </c>
      <c r="SK39" s="963"/>
      <c r="SL39" s="964"/>
      <c r="SM39" s="859" t="str">
        <f>IF(SP39="×",TIME(0,0,0),IF(SZ4="非常勤",RO39,SA39))</f>
        <v>　</v>
      </c>
      <c r="SN39" s="860"/>
      <c r="SO39" s="861"/>
      <c r="SP39" s="352"/>
      <c r="SQ39" s="859" t="str">
        <f>IF(ST39="×",TIME(0,0,0),IF(SZ4="非常勤",RR39,SD39))</f>
        <v>　</v>
      </c>
      <c r="SR39" s="860"/>
      <c r="SS39" s="861"/>
      <c r="ST39" s="352"/>
      <c r="SU39" s="859" t="str">
        <f>IF(SX39="×",TIME(0,0,0),IF(SZ4="非常勤",RU39,SG39))</f>
        <v>　</v>
      </c>
      <c r="SV39" s="860"/>
      <c r="SW39" s="861"/>
      <c r="SX39" s="352"/>
      <c r="SY39" s="859" t="str">
        <f>IF(TB39="×",TIME(0,0,0),IF(SZ4="非常勤",RX39,SJ39))</f>
        <v>　</v>
      </c>
      <c r="SZ39" s="860"/>
      <c r="TA39" s="861"/>
      <c r="TB39" s="352"/>
      <c r="TC39" s="956"/>
      <c r="TD39" s="956"/>
      <c r="TE39" s="862"/>
      <c r="TF39" s="864"/>
      <c r="TG39" s="863"/>
      <c r="TH39" s="865"/>
      <c r="TI39" s="866"/>
      <c r="TJ39" s="866"/>
      <c r="TK39" s="867"/>
      <c r="TL39" s="377">
        <f>'[3]別表_個別勤務状況（1～20）'!$A$39</f>
        <v>25</v>
      </c>
      <c r="TM39" s="378" t="str">
        <f>'[3]別表_個別勤務状況（1～20）'!$B$39</f>
        <v>木</v>
      </c>
      <c r="TN39" s="854"/>
      <c r="TO39" s="855"/>
      <c r="TP39" s="854"/>
      <c r="TQ39" s="855"/>
      <c r="TR39" s="854"/>
      <c r="TS39" s="855"/>
      <c r="TT39" s="854"/>
      <c r="TU39" s="855"/>
      <c r="TV39" s="856" t="str">
        <f>IFERROR(IF(OR(TM39="日",TM39="祝",TM39=0,TN39=""),"　",MAX(IF(AND(TN39&lt;=TV14,TP39&gt;TW14),TW14-TV14,IF(AND(TN39&gt;TV14,TP39&lt;=TW14),TP39-TN39,IF(AND(TN39&lt;=TV14,TP39&lt;=TW14),TP39-TV14,IF(AND(TN39&gt;TV14,TP39&gt;TW14),TW14-TN39,0)))),0)),0)</f>
        <v>　</v>
      </c>
      <c r="TW39" s="857"/>
      <c r="TX39" s="858"/>
      <c r="TY39" s="856" t="str">
        <f>IFERROR(IF(OR(TM39="日",TM39="祝",TM39=0,TR39=""),"　",MAX(IF(AND(TR39&gt;UB14,TT39&gt;TZ14),0,IF(AND(TR39&lt;=UB14,TR39&gt;TY14,TT39&gt;TZ14),UB14-TR39,IF(AND(TR39&lt;=UB14,TR39&lt;=TY14,TT39&gt;TZ14),UB14-TY14,IF(AND(TR39&gt;TY14,TT39&lt;=TZ14),TT39-TR39,IF(AND(TR39&lt;=TY14,TT39&lt;=TZ14),TT39-TY14,0))))),0)),0)</f>
        <v>　</v>
      </c>
      <c r="TZ39" s="857"/>
      <c r="UA39" s="858"/>
      <c r="UB39" s="856" t="str">
        <f>IFERROR(IF(OR(TM39="日",TM39="祝",TM39=0,TR39=0),"　",MAX(IF(AND(TR39&lt;=UB14,TT39&gt;UC14),UC14-UB14,IF(TT39&lt;=UC14,0,IF(AND(TR39&gt;UB14,TT39&gt;UC14),UC14-TR39,0))),0)),0)</f>
        <v>　</v>
      </c>
      <c r="UC39" s="857"/>
      <c r="UD39" s="858"/>
      <c r="UE39" s="856" t="str">
        <f>IFERROR(IF(OR(TM39="日",TM39="祝",TM39=0,TR39=0),"　",MAX(IF(TR39&gt;UE14,TT39-TR39,IF(TR39&lt;=UE14,TT39-UE14,0)),0)),0)</f>
        <v>　</v>
      </c>
      <c r="UF39" s="857"/>
      <c r="UG39" s="858"/>
      <c r="UH39" s="962" t="str">
        <f>IFERROR(IF(OR(TM39="日",TM39="祝",TM39=0,TN39=""),"　",MAX(IF(AND(TN39&lt;=UH14,TP39&gt;UI14),UI14-UH14,IF(AND(TN39&gt;UH14,TP39&lt;=UI14),TP39-TN39,IF(AND(TN39&lt;=UH14,TP39&lt;=UI14),TP39-UH14,IF(AND(TN39&gt;UH14,TP39&gt;UI14),UI14-TN39,0)))),0)),0)</f>
        <v>　</v>
      </c>
      <c r="UI39" s="963"/>
      <c r="UJ39" s="964"/>
      <c r="UK39" s="962" t="str">
        <f>IFERROR(IF(OR(TM39="日",TM39="祝",TM39=0,TR39=0),"　",MAX(IF(AND(TR39&gt;UN14,TT39&gt;UL14),0,IF(AND(TR39&lt;=UN14,TR39&gt;UK14,TT39&gt;UL14),UN14-TR39,IF(AND(TR39&lt;=UN14,TR39&lt;=UK14,TT39&gt;UL14),UN14-UK14,IF(AND(TR39&gt;UK14,TT39&lt;=UL14),TT39-TR39,IF(AND(TR39&lt;=UK14,TT39&lt;=UL14),TT39-UK14,0))))),0)),0)</f>
        <v>　</v>
      </c>
      <c r="UL39" s="963"/>
      <c r="UM39" s="964"/>
      <c r="UN39" s="962" t="str">
        <f>IFERROR(IF(OR(TM39="日",TM39="祝",TM39=0,TR39=0),"　",MAX(IF(AND(TR39&lt;=UN14,TT39&gt;UO14),UO14-UN14,IF(TT39&lt;=UO14,0,IF(AND(TR39&gt;UN14,TT39&gt;UO14),UO14-TR39,0))),0)),0)</f>
        <v>　</v>
      </c>
      <c r="UO39" s="963"/>
      <c r="UP39" s="964"/>
      <c r="UQ39" s="962" t="str">
        <f t="shared" si="9"/>
        <v>　</v>
      </c>
      <c r="UR39" s="963"/>
      <c r="US39" s="964"/>
      <c r="UT39" s="859" t="str">
        <f>IF(UW39="×",TIME(0,0,0),IF(VG4="非常勤",TV39,UH39))</f>
        <v>　</v>
      </c>
      <c r="UU39" s="860"/>
      <c r="UV39" s="861"/>
      <c r="UW39" s="352"/>
      <c r="UX39" s="859" t="str">
        <f>IF(VA39="×",TIME(0,0,0),IF(VG4="非常勤",TY39,UK39))</f>
        <v>　</v>
      </c>
      <c r="UY39" s="860"/>
      <c r="UZ39" s="861"/>
      <c r="VA39" s="352"/>
      <c r="VB39" s="859" t="str">
        <f>IF(VE39="×",TIME(0,0,0),IF(VG4="非常勤",UB39,UN39))</f>
        <v>　</v>
      </c>
      <c r="VC39" s="860"/>
      <c r="VD39" s="861"/>
      <c r="VE39" s="352"/>
      <c r="VF39" s="859" t="str">
        <f>IF(VI39="×",TIME(0,0,0),IF(VG4="非常勤",UE39,UQ39))</f>
        <v>　</v>
      </c>
      <c r="VG39" s="860"/>
      <c r="VH39" s="861"/>
      <c r="VI39" s="352"/>
      <c r="VJ39" s="956"/>
      <c r="VK39" s="956"/>
      <c r="VL39" s="862"/>
      <c r="VM39" s="864"/>
      <c r="VN39" s="863"/>
      <c r="VO39" s="865"/>
      <c r="VP39" s="866"/>
      <c r="VQ39" s="866"/>
      <c r="VR39" s="867"/>
      <c r="VS39" s="377">
        <f>'[3]別表_個別勤務状況（1～20）'!$A$39</f>
        <v>25</v>
      </c>
      <c r="VT39" s="378" t="str">
        <f>'[3]別表_個別勤務状況（1～20）'!$B$39</f>
        <v>木</v>
      </c>
      <c r="VU39" s="854"/>
      <c r="VV39" s="855"/>
      <c r="VW39" s="854"/>
      <c r="VX39" s="855"/>
      <c r="VY39" s="854"/>
      <c r="VZ39" s="855"/>
      <c r="WA39" s="854"/>
      <c r="WB39" s="855"/>
      <c r="WC39" s="856" t="str">
        <f>IFERROR(IF(OR(VT39="日",VT39="祝",VT39=0,VU39=""),"　",MAX(IF(AND(VU39&lt;=WC14,VW39&gt;WD14),WD14-WC14,IF(AND(VU39&gt;WC14,VW39&lt;=WD14),VW39-VU39,IF(AND(VU39&lt;=WC14,VW39&lt;=WD14),VW39-WC14,IF(AND(VU39&gt;WC14,VW39&gt;WD14),WD14-VU39,0)))),0)),0)</f>
        <v>　</v>
      </c>
      <c r="WD39" s="857"/>
      <c r="WE39" s="858"/>
      <c r="WF39" s="856" t="str">
        <f>IFERROR(IF(OR(VT39="日",VT39="祝",VT39=0,VY39=""),"　",MAX(IF(AND(VY39&gt;WI14,WA39&gt;WG14),0,IF(AND(VY39&lt;=WI14,VY39&gt;WF14,WA39&gt;WG14),WI14-VY39,IF(AND(VY39&lt;=WI14,VY39&lt;=WF14,WA39&gt;WG14),WI14-WF14,IF(AND(VY39&gt;WF14,WA39&lt;=WG14),WA39-VY39,IF(AND(VY39&lt;=WF14,WA39&lt;=WG14),WA39-WF14,0))))),0)),0)</f>
        <v>　</v>
      </c>
      <c r="WG39" s="857"/>
      <c r="WH39" s="858"/>
      <c r="WI39" s="856" t="str">
        <f>IFERROR(IF(OR(VT39="日",VT39="祝",VT39=0,VY39=0),"　",MAX(IF(AND(VY39&lt;=WI14,WA39&gt;WJ14),WJ14-WI14,IF(WA39&lt;=WJ14,0,IF(AND(VY39&gt;WI14,WA39&gt;WJ14),WJ14-VY39,0))),0)),0)</f>
        <v>　</v>
      </c>
      <c r="WJ39" s="857"/>
      <c r="WK39" s="858"/>
      <c r="WL39" s="856" t="str">
        <f>IFERROR(IF(OR(VT39="日",VT39="祝",VT39=0,VY39=0),"　",MAX(IF(VY39&gt;WL14,WA39-VY39,IF(VY39&lt;=WL14,WA39-WL14,0)),0)),0)</f>
        <v>　</v>
      </c>
      <c r="WM39" s="857"/>
      <c r="WN39" s="858"/>
      <c r="WO39" s="962" t="str">
        <f>IFERROR(IF(OR(VT39="日",VT39="祝",VT39=0,VU39=""),"　",MAX(IF(AND(VU39&lt;=WO14,VW39&gt;WP14),WP14-WO14,IF(AND(VU39&gt;WO14,VW39&lt;=WP14),VW39-VU39,IF(AND(VU39&lt;=WO14,VW39&lt;=WP14),VW39-WO14,IF(AND(VU39&gt;WO14,VW39&gt;WP14),WP14-VU39,0)))),0)),0)</f>
        <v>　</v>
      </c>
      <c r="WP39" s="963"/>
      <c r="WQ39" s="964"/>
      <c r="WR39" s="962" t="str">
        <f>IFERROR(IF(OR(VT39="日",VT39="祝",VT39=0,VY39=0),"　",MAX(IF(AND(VY39&gt;WU14,WA39&gt;WS14),0,IF(AND(VY39&lt;=WU14,VY39&gt;WR14,WA39&gt;WS14),WU14-VY39,IF(AND(VY39&lt;=WU14,VY39&lt;=WR14,WA39&gt;WS14),WU14-WR14,IF(AND(VY39&gt;WR14,WA39&lt;=WS14),WA39-VY39,IF(AND(VY39&lt;=WR14,WA39&lt;=WS14),WA39-WR14,0))))),0)),0)</f>
        <v>　</v>
      </c>
      <c r="WS39" s="963"/>
      <c r="WT39" s="964"/>
      <c r="WU39" s="962" t="str">
        <f>IFERROR(IF(OR(VT39="日",VT39="祝",VT39=0,VY39=0),"　",MAX(IF(AND(VY39&lt;=WU14,WA39&gt;WV14),WV14-WU14,IF(WA39&lt;=WV14,0,IF(AND(VY39&gt;WU14,WA39&gt;WV14),WV14-VY39,0))),0)),0)</f>
        <v>　</v>
      </c>
      <c r="WV39" s="963"/>
      <c r="WW39" s="964"/>
      <c r="WX39" s="962" t="str">
        <f t="shared" si="10"/>
        <v>　</v>
      </c>
      <c r="WY39" s="963"/>
      <c r="WZ39" s="964"/>
      <c r="XA39" s="859" t="str">
        <f>IF(XD39="×",TIME(0,0,0),IF(XN4="非常勤",WC39,WO39))</f>
        <v>　</v>
      </c>
      <c r="XB39" s="860"/>
      <c r="XC39" s="861"/>
      <c r="XD39" s="352"/>
      <c r="XE39" s="859" t="str">
        <f>IF(XH39="×",TIME(0,0,0),IF(XN4="非常勤",WF39,WR39))</f>
        <v>　</v>
      </c>
      <c r="XF39" s="860"/>
      <c r="XG39" s="861"/>
      <c r="XH39" s="352"/>
      <c r="XI39" s="859" t="str">
        <f>IF(XL39="×",TIME(0,0,0),IF(XN4="非常勤",WI39,WU39))</f>
        <v>　</v>
      </c>
      <c r="XJ39" s="860"/>
      <c r="XK39" s="861"/>
      <c r="XL39" s="352"/>
      <c r="XM39" s="859" t="str">
        <f>IF(XP39="×",TIME(0,0,0),IF(XN4="非常勤",WL39,WX39))</f>
        <v>　</v>
      </c>
      <c r="XN39" s="860"/>
      <c r="XO39" s="861"/>
      <c r="XP39" s="352"/>
      <c r="XQ39" s="956"/>
      <c r="XR39" s="956"/>
      <c r="XS39" s="862"/>
      <c r="XT39" s="864"/>
      <c r="XU39" s="863"/>
      <c r="XV39" s="865"/>
      <c r="XW39" s="866"/>
      <c r="XX39" s="866"/>
      <c r="XY39" s="867"/>
      <c r="XZ39" s="377">
        <f>'[3]別表_個別勤務状況（1～20）'!$A$39</f>
        <v>25</v>
      </c>
      <c r="YA39" s="378" t="str">
        <f>'[3]別表_個別勤務状況（1～20）'!$B$39</f>
        <v>木</v>
      </c>
      <c r="YB39" s="854"/>
      <c r="YC39" s="855"/>
      <c r="YD39" s="854"/>
      <c r="YE39" s="855"/>
      <c r="YF39" s="854"/>
      <c r="YG39" s="855"/>
      <c r="YH39" s="854"/>
      <c r="YI39" s="855"/>
      <c r="YJ39" s="856" t="str">
        <f>IFERROR(IF(OR(YA39="日",YA39="祝",YA39=0,YB39=""),"　",MAX(IF(AND(YB39&lt;=YJ14,YD39&gt;YK14),YK14-YJ14,IF(AND(YB39&gt;YJ14,YD39&lt;=YK14),YD39-YB39,IF(AND(YB39&lt;=YJ14,YD39&lt;=YK14),YD39-YJ14,IF(AND(YB39&gt;YJ14,YD39&gt;YK14),YK14-YB39,0)))),0)),0)</f>
        <v>　</v>
      </c>
      <c r="YK39" s="857"/>
      <c r="YL39" s="858"/>
      <c r="YM39" s="856" t="str">
        <f>IFERROR(IF(OR(YA39="日",YA39="祝",YA39=0,YF39=""),"　",MAX(IF(AND(YF39&gt;YP14,YH39&gt;YN14),0,IF(AND(YF39&lt;=YP14,YF39&gt;YM14,YH39&gt;YN14),YP14-YF39,IF(AND(YF39&lt;=YP14,YF39&lt;=YM14,YH39&gt;YN14),YP14-YM14,IF(AND(YF39&gt;YM14,YH39&lt;=YN14),YH39-YF39,IF(AND(YF39&lt;=YM14,YH39&lt;=YN14),YH39-YM14,0))))),0)),0)</f>
        <v>　</v>
      </c>
      <c r="YN39" s="857"/>
      <c r="YO39" s="858"/>
      <c r="YP39" s="856" t="str">
        <f>IFERROR(IF(OR(YA39="日",YA39="祝",YA39=0,YF39=0),"　",MAX(IF(AND(YF39&lt;=YP14,YH39&gt;YQ14),YQ14-YP14,IF(YH39&lt;=YQ14,0,IF(AND(YF39&gt;YP14,YH39&gt;YQ14),YQ14-YF39,0))),0)),0)</f>
        <v>　</v>
      </c>
      <c r="YQ39" s="857"/>
      <c r="YR39" s="858"/>
      <c r="YS39" s="856" t="str">
        <f>IFERROR(IF(OR(YA39="日",YA39="祝",YA39=0,YF39=0),"　",MAX(IF(YF39&gt;YS14,YH39-YF39,IF(YF39&lt;=YS14,YH39-YS14,0)),0)),0)</f>
        <v>　</v>
      </c>
      <c r="YT39" s="857"/>
      <c r="YU39" s="858"/>
      <c r="YV39" s="962" t="str">
        <f>IFERROR(IF(OR(YA39="日",YA39="祝",YA39=0,YB39=""),"　",MAX(IF(AND(YB39&lt;=YV14,YD39&gt;YW14),YW14-YV14,IF(AND(YB39&gt;YV14,YD39&lt;=YW14),YD39-YB39,IF(AND(YB39&lt;=YV14,YD39&lt;=YW14),YD39-YV14,IF(AND(YB39&gt;YV14,YD39&gt;YW14),YW14-YB39,0)))),0)),0)</f>
        <v>　</v>
      </c>
      <c r="YW39" s="963"/>
      <c r="YX39" s="964"/>
      <c r="YY39" s="962" t="str">
        <f>IFERROR(IF(OR(YA39="日",YA39="祝",YA39=0,YF39=0),"　",MAX(IF(AND(YF39&gt;ZB14,YH39&gt;YZ14),0,IF(AND(YF39&lt;=ZB14,YF39&gt;YY14,YH39&gt;YZ14),ZB14-YF39,IF(AND(YF39&lt;=ZB14,YF39&lt;=YY14,YH39&gt;YZ14),ZB14-YY14,IF(AND(YF39&gt;YY14,YH39&lt;=YZ14),YH39-YF39,IF(AND(YF39&lt;=YY14,YH39&lt;=YZ14),YH39-YY14,0))))),0)),0)</f>
        <v>　</v>
      </c>
      <c r="YZ39" s="963"/>
      <c r="ZA39" s="964"/>
      <c r="ZB39" s="962" t="str">
        <f>IFERROR(IF(OR(YA39="日",YA39="祝",YA39=0,YF39=0),"　",MAX(IF(AND(YF39&lt;=ZB14,YH39&gt;ZC14),ZC14-ZB14,IF(YH39&lt;=ZC14,0,IF(AND(YF39&gt;ZB14,YH39&gt;ZC14),ZC14-YF39,0))),0)),0)</f>
        <v>　</v>
      </c>
      <c r="ZC39" s="963"/>
      <c r="ZD39" s="964"/>
      <c r="ZE39" s="962" t="str">
        <f t="shared" si="11"/>
        <v>　</v>
      </c>
      <c r="ZF39" s="963"/>
      <c r="ZG39" s="964"/>
      <c r="ZH39" s="859" t="str">
        <f>IF(ZK39="×",TIME(0,0,0),IF(ZU4="非常勤",YJ39,YV39))</f>
        <v>　</v>
      </c>
      <c r="ZI39" s="860"/>
      <c r="ZJ39" s="861"/>
      <c r="ZK39" s="352"/>
      <c r="ZL39" s="859" t="str">
        <f>IF(ZO39="×",TIME(0,0,0),IF(ZU4="非常勤",YM39,YY39))</f>
        <v>　</v>
      </c>
      <c r="ZM39" s="860"/>
      <c r="ZN39" s="861"/>
      <c r="ZO39" s="352"/>
      <c r="ZP39" s="859" t="str">
        <f>IF(ZS39="×",TIME(0,0,0),IF(ZU4="非常勤",YP39,ZB39))</f>
        <v>　</v>
      </c>
      <c r="ZQ39" s="860"/>
      <c r="ZR39" s="861"/>
      <c r="ZS39" s="352"/>
      <c r="ZT39" s="859" t="str">
        <f>IF(ZW39="×",TIME(0,0,0),IF(ZU4="非常勤",YS39,ZE39))</f>
        <v>　</v>
      </c>
      <c r="ZU39" s="860"/>
      <c r="ZV39" s="861"/>
      <c r="ZW39" s="352"/>
      <c r="ZX39" s="956"/>
      <c r="ZY39" s="956"/>
      <c r="ZZ39" s="862"/>
      <c r="AAA39" s="864"/>
      <c r="AAB39" s="863"/>
      <c r="AAC39" s="865"/>
      <c r="AAD39" s="866"/>
      <c r="AAE39" s="866"/>
      <c r="AAF39" s="867"/>
      <c r="AAG39" s="377">
        <f>'[3]別表_個別勤務状況（1～20）'!$A$39</f>
        <v>25</v>
      </c>
      <c r="AAH39" s="378" t="str">
        <f>'[3]別表_個別勤務状況（1～20）'!$B$39</f>
        <v>木</v>
      </c>
      <c r="AAI39" s="854"/>
      <c r="AAJ39" s="855"/>
      <c r="AAK39" s="854"/>
      <c r="AAL39" s="855"/>
      <c r="AAM39" s="854"/>
      <c r="AAN39" s="855"/>
      <c r="AAO39" s="854"/>
      <c r="AAP39" s="855"/>
      <c r="AAQ39" s="856" t="str">
        <f>IFERROR(IF(OR(AAH39="日",AAH39="祝",AAH39=0,AAI39=""),"　",MAX(IF(AND(AAI39&lt;=AAQ14,AAK39&gt;AAR14),AAR14-AAQ14,IF(AND(AAI39&gt;AAQ14,AAK39&lt;=AAR14),AAK39-AAI39,IF(AND(AAI39&lt;=AAQ14,AAK39&lt;=AAR14),AAK39-AAQ14,IF(AND(AAI39&gt;AAQ14,AAK39&gt;AAR14),AAR14-AAI39,0)))),0)),0)</f>
        <v>　</v>
      </c>
      <c r="AAR39" s="857"/>
      <c r="AAS39" s="858"/>
      <c r="AAT39" s="856" t="str">
        <f>IFERROR(IF(OR(AAH39="日",AAH39="祝",AAH39=0,AAM39=""),"　",MAX(IF(AND(AAM39&gt;AAW14,AAO39&gt;AAU14),0,IF(AND(AAM39&lt;=AAW14,AAM39&gt;AAT14,AAO39&gt;AAU14),AAW14-AAM39,IF(AND(AAM39&lt;=AAW14,AAM39&lt;=AAT14,AAO39&gt;AAU14),AAW14-AAT14,IF(AND(AAM39&gt;AAT14,AAO39&lt;=AAU14),AAO39-AAM39,IF(AND(AAM39&lt;=AAT14,AAO39&lt;=AAU14),AAO39-AAT14,0))))),0)),0)</f>
        <v>　</v>
      </c>
      <c r="AAU39" s="857"/>
      <c r="AAV39" s="858"/>
      <c r="AAW39" s="856" t="str">
        <f>IFERROR(IF(OR(AAH39="日",AAH39="祝",AAH39=0,AAM39=0),"　",MAX(IF(AND(AAM39&lt;=AAW14,AAO39&gt;AAX14),AAX14-AAW14,IF(AAO39&lt;=AAX14,0,IF(AND(AAM39&gt;AAW14,AAO39&gt;AAX14),AAX14-AAM39,0))),0)),0)</f>
        <v>　</v>
      </c>
      <c r="AAX39" s="857"/>
      <c r="AAY39" s="858"/>
      <c r="AAZ39" s="856" t="str">
        <f>IFERROR(IF(OR(AAH39="日",AAH39="祝",AAH39=0,AAM39=0),"　",MAX(IF(AAM39&gt;AAZ14,AAO39-AAM39,IF(AAM39&lt;=AAZ14,AAO39-AAZ14,0)),0)),0)</f>
        <v>　</v>
      </c>
      <c r="ABA39" s="857"/>
      <c r="ABB39" s="858"/>
      <c r="ABC39" s="962" t="str">
        <f>IFERROR(IF(OR(AAH39="日",AAH39="祝",AAH39=0,AAI39=""),"　",MAX(IF(AND(AAI39&lt;=ABC14,AAK39&gt;ABD14),ABD14-ABC14,IF(AND(AAI39&gt;ABC14,AAK39&lt;=ABD14),AAK39-AAI39,IF(AND(AAI39&lt;=ABC14,AAK39&lt;=ABD14),AAK39-ABC14,IF(AND(AAI39&gt;ABC14,AAK39&gt;ABD14),ABD14-AAI39,0)))),0)),0)</f>
        <v>　</v>
      </c>
      <c r="ABD39" s="963"/>
      <c r="ABE39" s="964"/>
      <c r="ABF39" s="962" t="str">
        <f>IFERROR(IF(OR(AAH39="日",AAH39="祝",AAH39=0,AAM39=0),"　",MAX(IF(AND(AAM39&gt;ABI14,AAO39&gt;ABG14),0,IF(AND(AAM39&lt;=ABI14,AAM39&gt;ABF14,AAO39&gt;ABG14),ABI14-AAM39,IF(AND(AAM39&lt;=ABI14,AAM39&lt;=ABF14,AAO39&gt;ABG14),ABI14-ABF14,IF(AND(AAM39&gt;ABF14,AAO39&lt;=ABG14),AAO39-AAM39,IF(AND(AAM39&lt;=ABF14,AAO39&lt;=ABG14),AAO39-ABF14,0))))),0)),0)</f>
        <v>　</v>
      </c>
      <c r="ABG39" s="963"/>
      <c r="ABH39" s="964"/>
      <c r="ABI39" s="962" t="str">
        <f>IFERROR(IF(OR(AAH39="日",AAH39="祝",AAH39=0,AAM39=0),"　",MAX(IF(AND(AAM39&lt;=ABI14,AAO39&gt;ABJ14),ABJ14-ABI14,IF(AAO39&lt;=ABJ14,0,IF(AND(AAM39&gt;ABI14,AAO39&gt;ABJ14),ABJ14-AAM39,0))),0)),0)</f>
        <v>　</v>
      </c>
      <c r="ABJ39" s="963"/>
      <c r="ABK39" s="964"/>
      <c r="ABL39" s="962" t="str">
        <f t="shared" si="12"/>
        <v>　</v>
      </c>
      <c r="ABM39" s="963"/>
      <c r="ABN39" s="964"/>
      <c r="ABO39" s="859" t="str">
        <f>IF(ABR39="×",TIME(0,0,0),IF(ACB4="非常勤",AAQ39,ABC39))</f>
        <v>　</v>
      </c>
      <c r="ABP39" s="860"/>
      <c r="ABQ39" s="861"/>
      <c r="ABR39" s="352"/>
      <c r="ABS39" s="859" t="str">
        <f>IF(ABV39="×",TIME(0,0,0),IF(ACB4="非常勤",AAT39,ABF39))</f>
        <v>　</v>
      </c>
      <c r="ABT39" s="860"/>
      <c r="ABU39" s="861"/>
      <c r="ABV39" s="352"/>
      <c r="ABW39" s="859" t="str">
        <f>IF(ABZ39="×",TIME(0,0,0),IF(ACB4="非常勤",AAW39,ABI39))</f>
        <v>　</v>
      </c>
      <c r="ABX39" s="860"/>
      <c r="ABY39" s="861"/>
      <c r="ABZ39" s="352"/>
      <c r="ACA39" s="859" t="str">
        <f>IF(ACD39="×",TIME(0,0,0),IF(ACB4="非常勤",AAZ39,ABL39))</f>
        <v>　</v>
      </c>
      <c r="ACB39" s="860"/>
      <c r="ACC39" s="861"/>
      <c r="ACD39" s="352"/>
      <c r="ACE39" s="956"/>
      <c r="ACF39" s="956"/>
      <c r="ACG39" s="862"/>
      <c r="ACH39" s="864"/>
      <c r="ACI39" s="863"/>
      <c r="ACJ39" s="865"/>
      <c r="ACK39" s="866"/>
      <c r="ACL39" s="866"/>
      <c r="ACM39" s="867"/>
      <c r="ACN39" s="377">
        <f>'[3]別表_個別勤務状況（1～20）'!$A$39</f>
        <v>25</v>
      </c>
      <c r="ACO39" s="378" t="str">
        <f>'[3]別表_個別勤務状況（1～20）'!$B$39</f>
        <v>木</v>
      </c>
      <c r="ACP39" s="854"/>
      <c r="ACQ39" s="855"/>
      <c r="ACR39" s="854"/>
      <c r="ACS39" s="855"/>
      <c r="ACT39" s="854"/>
      <c r="ACU39" s="855"/>
      <c r="ACV39" s="854"/>
      <c r="ACW39" s="855"/>
      <c r="ACX39" s="856" t="str">
        <f>IFERROR(IF(OR(ACO39="日",ACO39="祝",ACO39=0,ACP39=""),"　",MAX(IF(AND(ACP39&lt;=ACX14,ACR39&gt;ACY14),ACY14-ACX14,IF(AND(ACP39&gt;ACX14,ACR39&lt;=ACY14),ACR39-ACP39,IF(AND(ACP39&lt;=ACX14,ACR39&lt;=ACY14),ACR39-ACX14,IF(AND(ACP39&gt;ACX14,ACR39&gt;ACY14),ACY14-ACP39,0)))),0)),0)</f>
        <v>　</v>
      </c>
      <c r="ACY39" s="857"/>
      <c r="ACZ39" s="858"/>
      <c r="ADA39" s="856" t="str">
        <f>IFERROR(IF(OR(ACO39="日",ACO39="祝",ACO39=0,ACT39=""),"　",MAX(IF(AND(ACT39&gt;ADD14,ACV39&gt;ADB14),0,IF(AND(ACT39&lt;=ADD14,ACT39&gt;ADA14,ACV39&gt;ADB14),ADD14-ACT39,IF(AND(ACT39&lt;=ADD14,ACT39&lt;=ADA14,ACV39&gt;ADB14),ADD14-ADA14,IF(AND(ACT39&gt;ADA14,ACV39&lt;=ADB14),ACV39-ACT39,IF(AND(ACT39&lt;=ADA14,ACV39&lt;=ADB14),ACV39-ADA14,0))))),0)),0)</f>
        <v>　</v>
      </c>
      <c r="ADB39" s="857"/>
      <c r="ADC39" s="858"/>
      <c r="ADD39" s="856" t="str">
        <f>IFERROR(IF(OR(ACO39="日",ACO39="祝",ACO39=0,ACT39=0),"　",MAX(IF(AND(ACT39&lt;=ADD14,ACV39&gt;ADE14),ADE14-ADD14,IF(ACV39&lt;=ADE14,0,IF(AND(ACT39&gt;ADD14,ACV39&gt;ADE14),ADE14-ACT39,0))),0)),0)</f>
        <v>　</v>
      </c>
      <c r="ADE39" s="857"/>
      <c r="ADF39" s="858"/>
      <c r="ADG39" s="856" t="str">
        <f>IFERROR(IF(OR(ACO39="日",ACO39="祝",ACO39=0,ACT39=0),"　",MAX(IF(ACT39&gt;ADG14,ACV39-ACT39,IF(ACT39&lt;=ADG14,ACV39-ADG14,0)),0)),0)</f>
        <v>　</v>
      </c>
      <c r="ADH39" s="857"/>
      <c r="ADI39" s="858"/>
      <c r="ADJ39" s="962" t="str">
        <f>IFERROR(IF(OR(ACO39="日",ACO39="祝",ACO39=0,ACP39=""),"　",MAX(IF(AND(ACP39&lt;=ADJ14,ACR39&gt;ADK14),ADK14-ADJ14,IF(AND(ACP39&gt;ADJ14,ACR39&lt;=ADK14),ACR39-ACP39,IF(AND(ACP39&lt;=ADJ14,ACR39&lt;=ADK14),ACR39-ADJ14,IF(AND(ACP39&gt;ADJ14,ACR39&gt;ADK14),ADK14-ACP39,0)))),0)),0)</f>
        <v>　</v>
      </c>
      <c r="ADK39" s="963"/>
      <c r="ADL39" s="964"/>
      <c r="ADM39" s="962" t="str">
        <f>IFERROR(IF(OR(ACO39="日",ACO39="祝",ACO39=0,ACT39=0),"　",MAX(IF(AND(ACT39&gt;ADP14,ACV39&gt;ADN14),0,IF(AND(ACT39&lt;=ADP14,ACT39&gt;ADM14,ACV39&gt;ADN14),ADP14-ACT39,IF(AND(ACT39&lt;=ADP14,ACT39&lt;=ADM14,ACV39&gt;ADN14),ADP14-ADM14,IF(AND(ACT39&gt;ADM14,ACV39&lt;=ADN14),ACV39-ACT39,IF(AND(ACT39&lt;=ADM14,ACV39&lt;=ADN14),ACV39-ADM14,0))))),0)),0)</f>
        <v>　</v>
      </c>
      <c r="ADN39" s="963"/>
      <c r="ADO39" s="964"/>
      <c r="ADP39" s="962" t="str">
        <f>IFERROR(IF(OR(ACO39="日",ACO39="祝",ACO39=0,ACT39=0),"　",MAX(IF(AND(ACT39&lt;=ADP14,ACV39&gt;ADQ14),ADQ14-ADP14,IF(ACV39&lt;=ADQ14,0,IF(AND(ACT39&gt;ADP14,ACV39&gt;ADQ14),ADQ14-ACT39,0))),0)),0)</f>
        <v>　</v>
      </c>
      <c r="ADQ39" s="963"/>
      <c r="ADR39" s="964"/>
      <c r="ADS39" s="962" t="str">
        <f t="shared" si="13"/>
        <v>　</v>
      </c>
      <c r="ADT39" s="963"/>
      <c r="ADU39" s="964"/>
      <c r="ADV39" s="859" t="str">
        <f>IF(ADY39="×",TIME(0,0,0),IF(AEI4="非常勤",ACX39,ADJ39))</f>
        <v>　</v>
      </c>
      <c r="ADW39" s="860"/>
      <c r="ADX39" s="861"/>
      <c r="ADY39" s="352"/>
      <c r="ADZ39" s="859" t="str">
        <f>IF(AEC39="×",TIME(0,0,0),IF(AEI4="非常勤",ADA39,ADM39))</f>
        <v>　</v>
      </c>
      <c r="AEA39" s="860"/>
      <c r="AEB39" s="861"/>
      <c r="AEC39" s="352"/>
      <c r="AED39" s="859" t="str">
        <f>IF(AEG39="×",TIME(0,0,0),IF(AEI4="非常勤",ADD39,ADP39))</f>
        <v>　</v>
      </c>
      <c r="AEE39" s="860"/>
      <c r="AEF39" s="861"/>
      <c r="AEG39" s="352"/>
      <c r="AEH39" s="859" t="str">
        <f>IF(AEK39="×",TIME(0,0,0),IF(AEI4="非常勤",ADG39,ADS39))</f>
        <v>　</v>
      </c>
      <c r="AEI39" s="860"/>
      <c r="AEJ39" s="861"/>
      <c r="AEK39" s="352"/>
      <c r="AEL39" s="956"/>
      <c r="AEM39" s="956"/>
      <c r="AEN39" s="862"/>
      <c r="AEO39" s="864"/>
      <c r="AEP39" s="863"/>
      <c r="AEQ39" s="865"/>
      <c r="AER39" s="866"/>
      <c r="AES39" s="866"/>
      <c r="AET39" s="867"/>
      <c r="AEU39" s="377">
        <f>'[3]別表_個別勤務状況（1～20）'!$A$39</f>
        <v>25</v>
      </c>
      <c r="AEV39" s="378" t="str">
        <f>'[3]別表_個別勤務状況（1～20）'!$B$39</f>
        <v>木</v>
      </c>
      <c r="AEW39" s="854"/>
      <c r="AEX39" s="855"/>
      <c r="AEY39" s="854"/>
      <c r="AEZ39" s="855"/>
      <c r="AFA39" s="854"/>
      <c r="AFB39" s="855"/>
      <c r="AFC39" s="854"/>
      <c r="AFD39" s="855"/>
      <c r="AFE39" s="856" t="str">
        <f>IFERROR(IF(OR(AEV39="日",AEV39="祝",AEV39=0,AEW39=""),"　",MAX(IF(AND(AEW39&lt;=AFE14,AEY39&gt;AFF14),AFF14-AFE14,IF(AND(AEW39&gt;AFE14,AEY39&lt;=AFF14),AEY39-AEW39,IF(AND(AEW39&lt;=AFE14,AEY39&lt;=AFF14),AEY39-AFE14,IF(AND(AEW39&gt;AFE14,AEY39&gt;AFF14),AFF14-AEW39,0)))),0)),0)</f>
        <v>　</v>
      </c>
      <c r="AFF39" s="857"/>
      <c r="AFG39" s="858"/>
      <c r="AFH39" s="856" t="str">
        <f>IFERROR(IF(OR(AEV39="日",AEV39="祝",AEV39=0,AFA39=""),"　",MAX(IF(AND(AFA39&gt;AFK14,AFC39&gt;AFI14),0,IF(AND(AFA39&lt;=AFK14,AFA39&gt;AFH14,AFC39&gt;AFI14),AFK14-AFA39,IF(AND(AFA39&lt;=AFK14,AFA39&lt;=AFH14,AFC39&gt;AFI14),AFK14-AFH14,IF(AND(AFA39&gt;AFH14,AFC39&lt;=AFI14),AFC39-AFA39,IF(AND(AFA39&lt;=AFH14,AFC39&lt;=AFI14),AFC39-AFH14,0))))),0)),0)</f>
        <v>　</v>
      </c>
      <c r="AFI39" s="857"/>
      <c r="AFJ39" s="858"/>
      <c r="AFK39" s="856" t="str">
        <f>IFERROR(IF(OR(AEV39="日",AEV39="祝",AEV39=0,AFA39=0),"　",MAX(IF(AND(AFA39&lt;=AFK14,AFC39&gt;AFL14),AFL14-AFK14,IF(AFC39&lt;=AFL14,0,IF(AND(AFA39&gt;AFK14,AFC39&gt;AFL14),AFL14-AFA39,0))),0)),0)</f>
        <v>　</v>
      </c>
      <c r="AFL39" s="857"/>
      <c r="AFM39" s="858"/>
      <c r="AFN39" s="856" t="str">
        <f>IFERROR(IF(OR(AEV39="日",AEV39="祝",AEV39=0,AFA39=0),"　",MAX(IF(AFA39&gt;AFN14,AFC39-AFA39,IF(AFA39&lt;=AFN14,AFC39-AFN14,0)),0)),0)</f>
        <v>　</v>
      </c>
      <c r="AFO39" s="857"/>
      <c r="AFP39" s="858"/>
      <c r="AFQ39" s="962" t="str">
        <f>IFERROR(IF(OR(AEV39="日",AEV39="祝",AEV39=0,AEW39=""),"　",MAX(IF(AND(AEW39&lt;=AFQ14,AEY39&gt;AFR14),AFR14-AFQ14,IF(AND(AEW39&gt;AFQ14,AEY39&lt;=AFR14),AEY39-AEW39,IF(AND(AEW39&lt;=AFQ14,AEY39&lt;=AFR14),AEY39-AFQ14,IF(AND(AEW39&gt;AFQ14,AEY39&gt;AFR14),AFR14-AEW39,0)))),0)),0)</f>
        <v>　</v>
      </c>
      <c r="AFR39" s="963"/>
      <c r="AFS39" s="964"/>
      <c r="AFT39" s="962" t="str">
        <f>IFERROR(IF(OR(AEV39="日",AEV39="祝",AEV39=0,AFA39=0),"　",MAX(IF(AND(AFA39&gt;AFW14,AFC39&gt;AFU14),0,IF(AND(AFA39&lt;=AFW14,AFA39&gt;AFT14,AFC39&gt;AFU14),AFW14-AFA39,IF(AND(AFA39&lt;=AFW14,AFA39&lt;=AFT14,AFC39&gt;AFU14),AFW14-AFT14,IF(AND(AFA39&gt;AFT14,AFC39&lt;=AFU14),AFC39-AFA39,IF(AND(AFA39&lt;=AFT14,AFC39&lt;=AFU14),AFC39-AFT14,0))))),0)),0)</f>
        <v>　</v>
      </c>
      <c r="AFU39" s="963"/>
      <c r="AFV39" s="964"/>
      <c r="AFW39" s="962" t="str">
        <f>IFERROR(IF(OR(AEV39="日",AEV39="祝",AEV39=0,AFA39=0),"　",MAX(IF(AND(AFA39&lt;=AFW14,AFC39&gt;AFX14),AFX14-AFW14,IF(AFC39&lt;=AFX14,0,IF(AND(AFA39&gt;AFW14,AFC39&gt;AFX14),AFX14-AFA39,0))),0)),0)</f>
        <v>　</v>
      </c>
      <c r="AFX39" s="963"/>
      <c r="AFY39" s="964"/>
      <c r="AFZ39" s="962" t="str">
        <f t="shared" si="14"/>
        <v>　</v>
      </c>
      <c r="AGA39" s="963"/>
      <c r="AGB39" s="964"/>
      <c r="AGC39" s="859" t="str">
        <f>IF(AGF39="×",TIME(0,0,0),IF(AGP4="非常勤",AFE39,AFQ39))</f>
        <v>　</v>
      </c>
      <c r="AGD39" s="860"/>
      <c r="AGE39" s="861"/>
      <c r="AGF39" s="352"/>
      <c r="AGG39" s="859" t="str">
        <f>IF(AGJ39="×",TIME(0,0,0),IF(AGP4="非常勤",AFH39,AFT39))</f>
        <v>　</v>
      </c>
      <c r="AGH39" s="860"/>
      <c r="AGI39" s="861"/>
      <c r="AGJ39" s="352"/>
      <c r="AGK39" s="859" t="str">
        <f>IF(AGN39="×",TIME(0,0,0),IF(AGP4="非常勤",AFK39,AFW39))</f>
        <v>　</v>
      </c>
      <c r="AGL39" s="860"/>
      <c r="AGM39" s="861"/>
      <c r="AGN39" s="352"/>
      <c r="AGO39" s="859" t="str">
        <f>IF(AGR39="×",TIME(0,0,0),IF(AGP4="非常勤",AFN39,AFZ39))</f>
        <v>　</v>
      </c>
      <c r="AGP39" s="860"/>
      <c r="AGQ39" s="861"/>
      <c r="AGR39" s="352"/>
      <c r="AGS39" s="956"/>
      <c r="AGT39" s="956"/>
      <c r="AGU39" s="862"/>
      <c r="AGV39" s="864"/>
      <c r="AGW39" s="863"/>
      <c r="AGX39" s="865"/>
      <c r="AGY39" s="866"/>
      <c r="AGZ39" s="866"/>
      <c r="AHA39" s="867"/>
      <c r="AHB39" s="377">
        <f>'[3]別表_個別勤務状況（1～20）'!$A$39</f>
        <v>25</v>
      </c>
      <c r="AHC39" s="378" t="str">
        <f>'[3]別表_個別勤務状況（1～20）'!$B$39</f>
        <v>木</v>
      </c>
      <c r="AHD39" s="854"/>
      <c r="AHE39" s="855"/>
      <c r="AHF39" s="854"/>
      <c r="AHG39" s="855"/>
      <c r="AHH39" s="854"/>
      <c r="AHI39" s="855"/>
      <c r="AHJ39" s="854"/>
      <c r="AHK39" s="855"/>
      <c r="AHL39" s="856" t="str">
        <f>IFERROR(IF(OR(AHC39="日",AHC39="祝",AHC39=0,AHD39=""),"　",MAX(IF(AND(AHD39&lt;=AHL14,AHF39&gt;AHM14),AHM14-AHL14,IF(AND(AHD39&gt;AHL14,AHF39&lt;=AHM14),AHF39-AHD39,IF(AND(AHD39&lt;=AHL14,AHF39&lt;=AHM14),AHF39-AHL14,IF(AND(AHD39&gt;AHL14,AHF39&gt;AHM14),AHM14-AHD39,0)))),0)),0)</f>
        <v>　</v>
      </c>
      <c r="AHM39" s="857"/>
      <c r="AHN39" s="858"/>
      <c r="AHO39" s="856" t="str">
        <f>IFERROR(IF(OR(AHC39="日",AHC39="祝",AHC39=0,AHH39=""),"　",MAX(IF(AND(AHH39&gt;AHR14,AHJ39&gt;AHP14),0,IF(AND(AHH39&lt;=AHR14,AHH39&gt;AHO14,AHJ39&gt;AHP14),AHR14-AHH39,IF(AND(AHH39&lt;=AHR14,AHH39&lt;=AHO14,AHJ39&gt;AHP14),AHR14-AHO14,IF(AND(AHH39&gt;AHO14,AHJ39&lt;=AHP14),AHJ39-AHH39,IF(AND(AHH39&lt;=AHO14,AHJ39&lt;=AHP14),AHJ39-AHO14,0))))),0)),0)</f>
        <v>　</v>
      </c>
      <c r="AHP39" s="857"/>
      <c r="AHQ39" s="858"/>
      <c r="AHR39" s="856" t="str">
        <f>IFERROR(IF(OR(AHC39="日",AHC39="祝",AHC39=0,AHH39=0),"　",MAX(IF(AND(AHH39&lt;=AHR14,AHJ39&gt;AHS14),AHS14-AHR14,IF(AHJ39&lt;=AHS14,0,IF(AND(AHH39&gt;AHR14,AHJ39&gt;AHS14),AHS14-AHH39,0))),0)),0)</f>
        <v>　</v>
      </c>
      <c r="AHS39" s="857"/>
      <c r="AHT39" s="858"/>
      <c r="AHU39" s="856" t="str">
        <f>IFERROR(IF(OR(AHC39="日",AHC39="祝",AHC39=0,AHH39=0),"　",MAX(IF(AHH39&gt;AHU14,AHJ39-AHH39,IF(AHH39&lt;=AHU14,AHJ39-AHU14,0)),0)),0)</f>
        <v>　</v>
      </c>
      <c r="AHV39" s="857"/>
      <c r="AHW39" s="858"/>
      <c r="AHX39" s="962" t="str">
        <f>IFERROR(IF(OR(AHC39="日",AHC39="祝",AHC39=0,AHD39=""),"　",MAX(IF(AND(AHD39&lt;=AHX14,AHF39&gt;AHY14),AHY14-AHX14,IF(AND(AHD39&gt;AHX14,AHF39&lt;=AHY14),AHF39-AHD39,IF(AND(AHD39&lt;=AHX14,AHF39&lt;=AHY14),AHF39-AHX14,IF(AND(AHD39&gt;AHX14,AHF39&gt;AHY14),AHY14-AHD39,0)))),0)),0)</f>
        <v>　</v>
      </c>
      <c r="AHY39" s="963"/>
      <c r="AHZ39" s="964"/>
      <c r="AIA39" s="962" t="str">
        <f>IFERROR(IF(OR(AHC39="日",AHC39="祝",AHC39=0,AHH39=0),"　",MAX(IF(AND(AHH39&gt;AID14,AHJ39&gt;AIB14),0,IF(AND(AHH39&lt;=AID14,AHH39&gt;AIA14,AHJ39&gt;AIB14),AID14-AHH39,IF(AND(AHH39&lt;=AID14,AHH39&lt;=AIA14,AHJ39&gt;AIB14),AID14-AIA14,IF(AND(AHH39&gt;AIA14,AHJ39&lt;=AIB14),AHJ39-AHH39,IF(AND(AHH39&lt;=AIA14,AHJ39&lt;=AIB14),AHJ39-AIA14,0))))),0)),0)</f>
        <v>　</v>
      </c>
      <c r="AIB39" s="963"/>
      <c r="AIC39" s="964"/>
      <c r="AID39" s="962" t="str">
        <f>IFERROR(IF(OR(AHC39="日",AHC39="祝",AHC39=0,AHH39=0),"　",MAX(IF(AND(AHH39&lt;=AID14,AHJ39&gt;AIE14),AIE14-AID14,IF(AHJ39&lt;=AIE14,0,IF(AND(AHH39&gt;AID14,AHJ39&gt;AIE14),AIE14-AHH39,0))),0)),0)</f>
        <v>　</v>
      </c>
      <c r="AIE39" s="963"/>
      <c r="AIF39" s="964"/>
      <c r="AIG39" s="962" t="str">
        <f t="shared" si="15"/>
        <v>　</v>
      </c>
      <c r="AIH39" s="963"/>
      <c r="AII39" s="964"/>
      <c r="AIJ39" s="859" t="str">
        <f>IF(AIM39="×",TIME(0,0,0),IF(AIW4="非常勤",AHL39,AHX39))</f>
        <v>　</v>
      </c>
      <c r="AIK39" s="860"/>
      <c r="AIL39" s="861"/>
      <c r="AIM39" s="352"/>
      <c r="AIN39" s="859" t="str">
        <f>IF(AIQ39="×",TIME(0,0,0),IF(AIW4="非常勤",AHO39,AIA39))</f>
        <v>　</v>
      </c>
      <c r="AIO39" s="860"/>
      <c r="AIP39" s="861"/>
      <c r="AIQ39" s="352"/>
      <c r="AIR39" s="859" t="str">
        <f>IF(AIU39="×",TIME(0,0,0),IF(AIW4="非常勤",AHR39,AID39))</f>
        <v>　</v>
      </c>
      <c r="AIS39" s="860"/>
      <c r="AIT39" s="861"/>
      <c r="AIU39" s="352"/>
      <c r="AIV39" s="859" t="str">
        <f>IF(AIY39="×",TIME(0,0,0),IF(AIW4="非常勤",AHU39,AIG39))</f>
        <v>　</v>
      </c>
      <c r="AIW39" s="860"/>
      <c r="AIX39" s="861"/>
      <c r="AIY39" s="352"/>
      <c r="AIZ39" s="956"/>
      <c r="AJA39" s="956"/>
      <c r="AJB39" s="862"/>
      <c r="AJC39" s="864"/>
      <c r="AJD39" s="863"/>
      <c r="AJE39" s="865"/>
      <c r="AJF39" s="866"/>
      <c r="AJG39" s="866"/>
      <c r="AJH39" s="867"/>
      <c r="AJI39" s="377">
        <f>'[3]別表_個別勤務状況（1～20）'!$A$39</f>
        <v>25</v>
      </c>
      <c r="AJJ39" s="378" t="str">
        <f>'[3]別表_個別勤務状況（1～20）'!$B$39</f>
        <v>木</v>
      </c>
      <c r="AJK39" s="854"/>
      <c r="AJL39" s="855"/>
      <c r="AJM39" s="854"/>
      <c r="AJN39" s="855"/>
      <c r="AJO39" s="854"/>
      <c r="AJP39" s="855"/>
      <c r="AJQ39" s="854"/>
      <c r="AJR39" s="855"/>
      <c r="AJS39" s="856" t="str">
        <f>IFERROR(IF(OR(AJJ39="日",AJJ39="祝",AJJ39=0,AJK39=""),"　",MAX(IF(AND(AJK39&lt;=AJS14,AJM39&gt;AJT14),AJT14-AJS14,IF(AND(AJK39&gt;AJS14,AJM39&lt;=AJT14),AJM39-AJK39,IF(AND(AJK39&lt;=AJS14,AJM39&lt;=AJT14),AJM39-AJS14,IF(AND(AJK39&gt;AJS14,AJM39&gt;AJT14),AJT14-AJK39,0)))),0)),0)</f>
        <v>　</v>
      </c>
      <c r="AJT39" s="857"/>
      <c r="AJU39" s="858"/>
      <c r="AJV39" s="856" t="str">
        <f>IFERROR(IF(OR(AJJ39="日",AJJ39="祝",AJJ39=0,AJO39=""),"　",MAX(IF(AND(AJO39&gt;AJY14,AJQ39&gt;AJW14),0,IF(AND(AJO39&lt;=AJY14,AJO39&gt;AJV14,AJQ39&gt;AJW14),AJY14-AJO39,IF(AND(AJO39&lt;=AJY14,AJO39&lt;=AJV14,AJQ39&gt;AJW14),AJY14-AJV14,IF(AND(AJO39&gt;AJV14,AJQ39&lt;=AJW14),AJQ39-AJO39,IF(AND(AJO39&lt;=AJV14,AJQ39&lt;=AJW14),AJQ39-AJV14,0))))),0)),0)</f>
        <v>　</v>
      </c>
      <c r="AJW39" s="857"/>
      <c r="AJX39" s="858"/>
      <c r="AJY39" s="856" t="str">
        <f>IFERROR(IF(OR(AJJ39="日",AJJ39="祝",AJJ39=0,AJO39=0),"　",MAX(IF(AND(AJO39&lt;=AJY14,AJQ39&gt;AJZ14),AJZ14-AJY14,IF(AJQ39&lt;=AJZ14,0,IF(AND(AJO39&gt;AJY14,AJQ39&gt;AJZ14),AJZ14-AJO39,0))),0)),0)</f>
        <v>　</v>
      </c>
      <c r="AJZ39" s="857"/>
      <c r="AKA39" s="858"/>
      <c r="AKB39" s="856" t="str">
        <f>IFERROR(IF(OR(AJJ39="日",AJJ39="祝",AJJ39=0,AJO39=0),"　",MAX(IF(AJO39&gt;AKB14,AJQ39-AJO39,IF(AJO39&lt;=AKB14,AJQ39-AKB14,0)),0)),0)</f>
        <v>　</v>
      </c>
      <c r="AKC39" s="857"/>
      <c r="AKD39" s="858"/>
      <c r="AKE39" s="962" t="str">
        <f>IFERROR(IF(OR(AJJ39="日",AJJ39="祝",AJJ39=0,AJK39=""),"　",MAX(IF(AND(AJK39&lt;=AKE14,AJM39&gt;AKF14),AKF14-AKE14,IF(AND(AJK39&gt;AKE14,AJM39&lt;=AKF14),AJM39-AJK39,IF(AND(AJK39&lt;=AKE14,AJM39&lt;=AKF14),AJM39-AKE14,IF(AND(AJK39&gt;AKE14,AJM39&gt;AKF14),AKF14-AJK39,0)))),0)),0)</f>
        <v>　</v>
      </c>
      <c r="AKF39" s="963"/>
      <c r="AKG39" s="964"/>
      <c r="AKH39" s="962" t="str">
        <f>IFERROR(IF(OR(AJJ39="日",AJJ39="祝",AJJ39=0,AJO39=0),"　",MAX(IF(AND(AJO39&gt;AKK14,AJQ39&gt;AKI14),0,IF(AND(AJO39&lt;=AKK14,AJO39&gt;AKH14,AJQ39&gt;AKI14),AKK14-AJO39,IF(AND(AJO39&lt;=AKK14,AJO39&lt;=AKH14,AJQ39&gt;AKI14),AKK14-AKH14,IF(AND(AJO39&gt;AKH14,AJQ39&lt;=AKI14),AJQ39-AJO39,IF(AND(AJO39&lt;=AKH14,AJQ39&lt;=AKI14),AJQ39-AKH14,0))))),0)),0)</f>
        <v>　</v>
      </c>
      <c r="AKI39" s="963"/>
      <c r="AKJ39" s="964"/>
      <c r="AKK39" s="962" t="str">
        <f>IFERROR(IF(OR(AJJ39="日",AJJ39="祝",AJJ39=0,AJO39=0),"　",MAX(IF(AND(AJO39&lt;=AKK14,AJQ39&gt;AKL14),AKL14-AKK14,IF(AJQ39&lt;=AKL14,0,IF(AND(AJO39&gt;AKK14,AJQ39&gt;AKL14),AKL14-AJO39,0))),0)),0)</f>
        <v>　</v>
      </c>
      <c r="AKL39" s="963"/>
      <c r="AKM39" s="964"/>
      <c r="AKN39" s="962" t="str">
        <f t="shared" si="16"/>
        <v>　</v>
      </c>
      <c r="AKO39" s="963"/>
      <c r="AKP39" s="964"/>
      <c r="AKQ39" s="859" t="str">
        <f>IF(AKT39="×",TIME(0,0,0),IF(ALD4="非常勤",AJS39,AKE39))</f>
        <v>　</v>
      </c>
      <c r="AKR39" s="860"/>
      <c r="AKS39" s="861"/>
      <c r="AKT39" s="352"/>
      <c r="AKU39" s="859" t="str">
        <f>IF(AKX39="×",TIME(0,0,0),IF(ALD4="非常勤",AJV39,AKH39))</f>
        <v>　</v>
      </c>
      <c r="AKV39" s="860"/>
      <c r="AKW39" s="861"/>
      <c r="AKX39" s="352"/>
      <c r="AKY39" s="859" t="str">
        <f>IF(ALB39="×",TIME(0,0,0),IF(ALD4="非常勤",AJY39,AKK39))</f>
        <v>　</v>
      </c>
      <c r="AKZ39" s="860"/>
      <c r="ALA39" s="861"/>
      <c r="ALB39" s="352"/>
      <c r="ALC39" s="859" t="str">
        <f>IF(ALF39="×",TIME(0,0,0),IF(ALD4="非常勤",AKB39,AKN39))</f>
        <v>　</v>
      </c>
      <c r="ALD39" s="860"/>
      <c r="ALE39" s="861"/>
      <c r="ALF39" s="352"/>
      <c r="ALG39" s="956"/>
      <c r="ALH39" s="956"/>
      <c r="ALI39" s="862"/>
      <c r="ALJ39" s="864"/>
      <c r="ALK39" s="863"/>
      <c r="ALL39" s="865"/>
      <c r="ALM39" s="866"/>
      <c r="ALN39" s="866"/>
      <c r="ALO39" s="867"/>
      <c r="ALP39" s="377">
        <f>'[3]別表_個別勤務状況（1～20）'!$A$39</f>
        <v>25</v>
      </c>
      <c r="ALQ39" s="378" t="str">
        <f>'[3]別表_個別勤務状況（1～20）'!$B$39</f>
        <v>木</v>
      </c>
      <c r="ALR39" s="854"/>
      <c r="ALS39" s="855"/>
      <c r="ALT39" s="854"/>
      <c r="ALU39" s="855"/>
      <c r="ALV39" s="854"/>
      <c r="ALW39" s="855"/>
      <c r="ALX39" s="854"/>
      <c r="ALY39" s="855"/>
      <c r="ALZ39" s="856" t="str">
        <f>IFERROR(IF(OR(ALQ39="日",ALQ39="祝",ALQ39=0,ALR39=""),"　",MAX(IF(AND(ALR39&lt;=ALZ14,ALT39&gt;AMA14),AMA14-ALZ14,IF(AND(ALR39&gt;ALZ14,ALT39&lt;=AMA14),ALT39-ALR39,IF(AND(ALR39&lt;=ALZ14,ALT39&lt;=AMA14),ALT39-ALZ14,IF(AND(ALR39&gt;ALZ14,ALT39&gt;AMA14),AMA14-ALR39,0)))),0)),0)</f>
        <v>　</v>
      </c>
      <c r="AMA39" s="857"/>
      <c r="AMB39" s="858"/>
      <c r="AMC39" s="856" t="str">
        <f>IFERROR(IF(OR(ALQ39="日",ALQ39="祝",ALQ39=0,ALV39=""),"　",MAX(IF(AND(ALV39&gt;AMF14,ALX39&gt;AMD14),0,IF(AND(ALV39&lt;=AMF14,ALV39&gt;AMC14,ALX39&gt;AMD14),AMF14-ALV39,IF(AND(ALV39&lt;=AMF14,ALV39&lt;=AMC14,ALX39&gt;AMD14),AMF14-AMC14,IF(AND(ALV39&gt;AMC14,ALX39&lt;=AMD14),ALX39-ALV39,IF(AND(ALV39&lt;=AMC14,ALX39&lt;=AMD14),ALX39-AMC14,0))))),0)),0)</f>
        <v>　</v>
      </c>
      <c r="AMD39" s="857"/>
      <c r="AME39" s="858"/>
      <c r="AMF39" s="856" t="str">
        <f>IFERROR(IF(OR(ALQ39="日",ALQ39="祝",ALQ39=0,ALV39=0),"　",MAX(IF(AND(ALV39&lt;=AMF14,ALX39&gt;AMG14),AMG14-AMF14,IF(ALX39&lt;=AMG14,0,IF(AND(ALV39&gt;AMF14,ALX39&gt;AMG14),AMG14-ALV39,0))),0)),0)</f>
        <v>　</v>
      </c>
      <c r="AMG39" s="857"/>
      <c r="AMH39" s="858"/>
      <c r="AMI39" s="856" t="str">
        <f>IFERROR(IF(OR(ALQ39="日",ALQ39="祝",ALQ39=0,ALV39=0),"　",MAX(IF(ALV39&gt;AMI14,ALX39-ALV39,IF(ALV39&lt;=AMI14,ALX39-AMI14,0)),0)),0)</f>
        <v>　</v>
      </c>
      <c r="AMJ39" s="857"/>
      <c r="AMK39" s="858"/>
      <c r="AML39" s="962" t="str">
        <f>IFERROR(IF(OR(ALQ39="日",ALQ39="祝",ALQ39=0,ALR39=""),"　",MAX(IF(AND(ALR39&lt;=AML14,ALT39&gt;AMM14),AMM14-AML14,IF(AND(ALR39&gt;AML14,ALT39&lt;=AMM14),ALT39-ALR39,IF(AND(ALR39&lt;=AML14,ALT39&lt;=AMM14),ALT39-AML14,IF(AND(ALR39&gt;AML14,ALT39&gt;AMM14),AMM14-ALR39,0)))),0)),0)</f>
        <v>　</v>
      </c>
      <c r="AMM39" s="963"/>
      <c r="AMN39" s="964"/>
      <c r="AMO39" s="962" t="str">
        <f>IFERROR(IF(OR(ALQ39="日",ALQ39="祝",ALQ39=0,ALV39=0),"　",MAX(IF(AND(ALV39&gt;AMR14,ALX39&gt;AMP14),0,IF(AND(ALV39&lt;=AMR14,ALV39&gt;AMO14,ALX39&gt;AMP14),AMR14-ALV39,IF(AND(ALV39&lt;=AMR14,ALV39&lt;=AMO14,ALX39&gt;AMP14),AMR14-AMO14,IF(AND(ALV39&gt;AMO14,ALX39&lt;=AMP14),ALX39-ALV39,IF(AND(ALV39&lt;=AMO14,ALX39&lt;=AMP14),ALX39-AMO14,0))))),0)),0)</f>
        <v>　</v>
      </c>
      <c r="AMP39" s="963"/>
      <c r="AMQ39" s="964"/>
      <c r="AMR39" s="962" t="str">
        <f>IFERROR(IF(OR(ALQ39="日",ALQ39="祝",ALQ39=0,ALV39=0),"　",MAX(IF(AND(ALV39&lt;=AMR14,ALX39&gt;AMS14),AMS14-AMR14,IF(ALX39&lt;=AMS14,0,IF(AND(ALV39&gt;AMR14,ALX39&gt;AMS14),AMS14-ALV39,0))),0)),0)</f>
        <v>　</v>
      </c>
      <c r="AMS39" s="963"/>
      <c r="AMT39" s="964"/>
      <c r="AMU39" s="962" t="str">
        <f t="shared" si="17"/>
        <v>　</v>
      </c>
      <c r="AMV39" s="963"/>
      <c r="AMW39" s="964"/>
      <c r="AMX39" s="859" t="str">
        <f>IF(ANA39="×",TIME(0,0,0),IF(ANK4="非常勤",ALZ39,AML39))</f>
        <v>　</v>
      </c>
      <c r="AMY39" s="860"/>
      <c r="AMZ39" s="861"/>
      <c r="ANA39" s="352"/>
      <c r="ANB39" s="859" t="str">
        <f>IF(ANE39="×",TIME(0,0,0),IF(ANK4="非常勤",AMC39,AMO39))</f>
        <v>　</v>
      </c>
      <c r="ANC39" s="860"/>
      <c r="AND39" s="861"/>
      <c r="ANE39" s="352"/>
      <c r="ANF39" s="859" t="str">
        <f>IF(ANI39="×",TIME(0,0,0),IF(ANK4="非常勤",AMF39,AMR39))</f>
        <v>　</v>
      </c>
      <c r="ANG39" s="860"/>
      <c r="ANH39" s="861"/>
      <c r="ANI39" s="352"/>
      <c r="ANJ39" s="859" t="str">
        <f>IF(ANM39="×",TIME(0,0,0),IF(ANK4="非常勤",AMI39,AMU39))</f>
        <v>　</v>
      </c>
      <c r="ANK39" s="860"/>
      <c r="ANL39" s="861"/>
      <c r="ANM39" s="352"/>
      <c r="ANN39" s="956"/>
      <c r="ANO39" s="956"/>
      <c r="ANP39" s="862"/>
      <c r="ANQ39" s="864"/>
      <c r="ANR39" s="863"/>
      <c r="ANS39" s="865"/>
      <c r="ANT39" s="866"/>
      <c r="ANU39" s="866"/>
      <c r="ANV39" s="867"/>
      <c r="ANW39" s="377">
        <f>'[3]別表_個別勤務状況（1～20）'!$A$39</f>
        <v>25</v>
      </c>
      <c r="ANX39" s="378" t="str">
        <f>'[3]別表_個別勤務状況（1～20）'!$B$39</f>
        <v>木</v>
      </c>
      <c r="ANY39" s="854"/>
      <c r="ANZ39" s="855"/>
      <c r="AOA39" s="854"/>
      <c r="AOB39" s="855"/>
      <c r="AOC39" s="854"/>
      <c r="AOD39" s="855"/>
      <c r="AOE39" s="854"/>
      <c r="AOF39" s="855"/>
      <c r="AOG39" s="856" t="str">
        <f>IFERROR(IF(OR(ANX39="日",ANX39="祝",ANX39=0,ANY39=""),"　",MAX(IF(AND(ANY39&lt;=AOG14,AOA39&gt;AOH14),AOH14-AOG14,IF(AND(ANY39&gt;AOG14,AOA39&lt;=AOH14),AOA39-ANY39,IF(AND(ANY39&lt;=AOG14,AOA39&lt;=AOH14),AOA39-AOG14,IF(AND(ANY39&gt;AOG14,AOA39&gt;AOH14),AOH14-ANY39,0)))),0)),0)</f>
        <v>　</v>
      </c>
      <c r="AOH39" s="857"/>
      <c r="AOI39" s="858"/>
      <c r="AOJ39" s="856" t="str">
        <f>IFERROR(IF(OR(ANX39="日",ANX39="祝",ANX39=0,AOC39=""),"　",MAX(IF(AND(AOC39&gt;AOM14,AOE39&gt;AOK14),0,IF(AND(AOC39&lt;=AOM14,AOC39&gt;AOJ14,AOE39&gt;AOK14),AOM14-AOC39,IF(AND(AOC39&lt;=AOM14,AOC39&lt;=AOJ14,AOE39&gt;AOK14),AOM14-AOJ14,IF(AND(AOC39&gt;AOJ14,AOE39&lt;=AOK14),AOE39-AOC39,IF(AND(AOC39&lt;=AOJ14,AOE39&lt;=AOK14),AOE39-AOJ14,0))))),0)),0)</f>
        <v>　</v>
      </c>
      <c r="AOK39" s="857"/>
      <c r="AOL39" s="858"/>
      <c r="AOM39" s="856" t="str">
        <f>IFERROR(IF(OR(ANX39="日",ANX39="祝",ANX39=0,AOC39=0),"　",MAX(IF(AND(AOC39&lt;=AOM14,AOE39&gt;AON14),AON14-AOM14,IF(AOE39&lt;=AON14,0,IF(AND(AOC39&gt;AOM14,AOE39&gt;AON14),AON14-AOC39,0))),0)),0)</f>
        <v>　</v>
      </c>
      <c r="AON39" s="857"/>
      <c r="AOO39" s="858"/>
      <c r="AOP39" s="856" t="str">
        <f>IFERROR(IF(OR(ANX39="日",ANX39="祝",ANX39=0,AOC39=0),"　",MAX(IF(AOC39&gt;AOP14,AOE39-AOC39,IF(AOC39&lt;=AOP14,AOE39-AOP14,0)),0)),0)</f>
        <v>　</v>
      </c>
      <c r="AOQ39" s="857"/>
      <c r="AOR39" s="858"/>
      <c r="AOS39" s="962" t="str">
        <f>IFERROR(IF(OR(ANX39="日",ANX39="祝",ANX39=0,ANY39=""),"　",MAX(IF(AND(ANY39&lt;=AOS14,AOA39&gt;AOT14),AOT14-AOS14,IF(AND(ANY39&gt;AOS14,AOA39&lt;=AOT14),AOA39-ANY39,IF(AND(ANY39&lt;=AOS14,AOA39&lt;=AOT14),AOA39-AOS14,IF(AND(ANY39&gt;AOS14,AOA39&gt;AOT14),AOT14-ANY39,0)))),0)),0)</f>
        <v>　</v>
      </c>
      <c r="AOT39" s="963"/>
      <c r="AOU39" s="964"/>
      <c r="AOV39" s="962" t="str">
        <f>IFERROR(IF(OR(ANX39="日",ANX39="祝",ANX39=0,AOC39=0),"　",MAX(IF(AND(AOC39&gt;AOY14,AOE39&gt;AOW14),0,IF(AND(AOC39&lt;=AOY14,AOC39&gt;AOV14,AOE39&gt;AOW14),AOY14-AOC39,IF(AND(AOC39&lt;=AOY14,AOC39&lt;=AOV14,AOE39&gt;AOW14),AOY14-AOV14,IF(AND(AOC39&gt;AOV14,AOE39&lt;=AOW14),AOE39-AOC39,IF(AND(AOC39&lt;=AOV14,AOE39&lt;=AOW14),AOE39-AOV14,0))))),0)),0)</f>
        <v>　</v>
      </c>
      <c r="AOW39" s="963"/>
      <c r="AOX39" s="964"/>
      <c r="AOY39" s="962" t="str">
        <f>IFERROR(IF(OR(ANX39="日",ANX39="祝",ANX39=0,AOC39=0),"　",MAX(IF(AND(AOC39&lt;=AOY14,AOE39&gt;AOZ14),AOZ14-AOY14,IF(AOE39&lt;=AOZ14,0,IF(AND(AOC39&gt;AOY14,AOE39&gt;AOZ14),AOZ14-AOC39,0))),0)),0)</f>
        <v>　</v>
      </c>
      <c r="AOZ39" s="963"/>
      <c r="APA39" s="964"/>
      <c r="APB39" s="962" t="str">
        <f t="shared" si="18"/>
        <v>　</v>
      </c>
      <c r="APC39" s="963"/>
      <c r="APD39" s="964"/>
      <c r="APE39" s="859" t="str">
        <f>IF(APH39="×",TIME(0,0,0),IF(APR4="非常勤",AOG39,AOS39))</f>
        <v>　</v>
      </c>
      <c r="APF39" s="860"/>
      <c r="APG39" s="861"/>
      <c r="APH39" s="352"/>
      <c r="API39" s="859" t="str">
        <f>IF(APL39="×",TIME(0,0,0),IF(APR4="非常勤",AOJ39,AOV39))</f>
        <v>　</v>
      </c>
      <c r="APJ39" s="860"/>
      <c r="APK39" s="861"/>
      <c r="APL39" s="352"/>
      <c r="APM39" s="859" t="str">
        <f>IF(APP39="×",TIME(0,0,0),IF(APR4="非常勤",AOM39,AOY39))</f>
        <v>　</v>
      </c>
      <c r="APN39" s="860"/>
      <c r="APO39" s="861"/>
      <c r="APP39" s="352"/>
      <c r="APQ39" s="859" t="str">
        <f>IF(APT39="×",TIME(0,0,0),IF(APR4="非常勤",AOP39,APB39))</f>
        <v>　</v>
      </c>
      <c r="APR39" s="860"/>
      <c r="APS39" s="861"/>
      <c r="APT39" s="352"/>
      <c r="APU39" s="956"/>
      <c r="APV39" s="956"/>
      <c r="APW39" s="862"/>
      <c r="APX39" s="864"/>
      <c r="APY39" s="863"/>
      <c r="APZ39" s="865"/>
      <c r="AQA39" s="866"/>
      <c r="AQB39" s="866"/>
      <c r="AQC39" s="867"/>
      <c r="AQD39" s="377">
        <f>'[3]別表_個別勤務状況（1～20）'!$A$39</f>
        <v>25</v>
      </c>
      <c r="AQE39" s="378" t="str">
        <f>'[3]別表_個別勤務状況（1～20）'!$B$39</f>
        <v>木</v>
      </c>
      <c r="AQF39" s="854"/>
      <c r="AQG39" s="855"/>
      <c r="AQH39" s="854"/>
      <c r="AQI39" s="855"/>
      <c r="AQJ39" s="854"/>
      <c r="AQK39" s="855"/>
      <c r="AQL39" s="854"/>
      <c r="AQM39" s="855"/>
      <c r="AQN39" s="856" t="str">
        <f>IFERROR(IF(OR(AQE39="日",AQE39="祝",AQE39=0,AQF39=""),"　",MAX(IF(AND(AQF39&lt;=AQN14,AQH39&gt;AQO14),AQO14-AQN14,IF(AND(AQF39&gt;AQN14,AQH39&lt;=AQO14),AQH39-AQF39,IF(AND(AQF39&lt;=AQN14,AQH39&lt;=AQO14),AQH39-AQN14,IF(AND(AQF39&gt;AQN14,AQH39&gt;AQO14),AQO14-AQF39,0)))),0)),0)</f>
        <v>　</v>
      </c>
      <c r="AQO39" s="857"/>
      <c r="AQP39" s="858"/>
      <c r="AQQ39" s="856" t="str">
        <f>IFERROR(IF(OR(AQE39="日",AQE39="祝",AQE39=0,AQJ39=""),"　",MAX(IF(AND(AQJ39&gt;AQT14,AQL39&gt;AQR14),0,IF(AND(AQJ39&lt;=AQT14,AQJ39&gt;AQQ14,AQL39&gt;AQR14),AQT14-AQJ39,IF(AND(AQJ39&lt;=AQT14,AQJ39&lt;=AQQ14,AQL39&gt;AQR14),AQT14-AQQ14,IF(AND(AQJ39&gt;AQQ14,AQL39&lt;=AQR14),AQL39-AQJ39,IF(AND(AQJ39&lt;=AQQ14,AQL39&lt;=AQR14),AQL39-AQQ14,0))))),0)),0)</f>
        <v>　</v>
      </c>
      <c r="AQR39" s="857"/>
      <c r="AQS39" s="858"/>
      <c r="AQT39" s="856" t="str">
        <f>IFERROR(IF(OR(AQE39="日",AQE39="祝",AQE39=0,AQJ39=0),"　",MAX(IF(AND(AQJ39&lt;=AQT14,AQL39&gt;AQU14),AQU14-AQT14,IF(AQL39&lt;=AQU14,0,IF(AND(AQJ39&gt;AQT14,AQL39&gt;AQU14),AQU14-AQJ39,0))),0)),0)</f>
        <v>　</v>
      </c>
      <c r="AQU39" s="857"/>
      <c r="AQV39" s="858"/>
      <c r="AQW39" s="856" t="str">
        <f>IFERROR(IF(OR(AQE39="日",AQE39="祝",AQE39=0,AQJ39=0),"　",MAX(IF(AQJ39&gt;AQW14,AQL39-AQJ39,IF(AQJ39&lt;=AQW14,AQL39-AQW14,0)),0)),0)</f>
        <v>　</v>
      </c>
      <c r="AQX39" s="857"/>
      <c r="AQY39" s="858"/>
      <c r="AQZ39" s="962" t="str">
        <f>IFERROR(IF(OR(AQE39="日",AQE39="祝",AQE39=0,AQF39=""),"　",MAX(IF(AND(AQF39&lt;=AQZ14,AQH39&gt;ARA14),ARA14-AQZ14,IF(AND(AQF39&gt;AQZ14,AQH39&lt;=ARA14),AQH39-AQF39,IF(AND(AQF39&lt;=AQZ14,AQH39&lt;=ARA14),AQH39-AQZ14,IF(AND(AQF39&gt;AQZ14,AQH39&gt;ARA14),ARA14-AQF39,0)))),0)),0)</f>
        <v>　</v>
      </c>
      <c r="ARA39" s="963"/>
      <c r="ARB39" s="964"/>
      <c r="ARC39" s="962" t="str">
        <f>IFERROR(IF(OR(AQE39="日",AQE39="祝",AQE39=0,AQJ39=0),"　",MAX(IF(AND(AQJ39&gt;ARF14,AQL39&gt;ARD14),0,IF(AND(AQJ39&lt;=ARF14,AQJ39&gt;ARC14,AQL39&gt;ARD14),ARF14-AQJ39,IF(AND(AQJ39&lt;=ARF14,AQJ39&lt;=ARC14,AQL39&gt;ARD14),ARF14-ARC14,IF(AND(AQJ39&gt;ARC14,AQL39&lt;=ARD14),AQL39-AQJ39,IF(AND(AQJ39&lt;=ARC14,AQL39&lt;=ARD14),AQL39-ARC14,0))))),0)),0)</f>
        <v>　</v>
      </c>
      <c r="ARD39" s="963"/>
      <c r="ARE39" s="964"/>
      <c r="ARF39" s="962" t="str">
        <f>IFERROR(IF(OR(AQE39="日",AQE39="祝",AQE39=0,AQJ39=0),"　",MAX(IF(AND(AQJ39&lt;=ARF14,AQL39&gt;ARG14),ARG14-ARF14,IF(AQL39&lt;=ARG14,0,IF(AND(AQJ39&gt;ARF14,AQL39&gt;ARG14),ARG14-AQJ39,0))),0)),0)</f>
        <v>　</v>
      </c>
      <c r="ARG39" s="963"/>
      <c r="ARH39" s="964"/>
      <c r="ARI39" s="962" t="str">
        <f t="shared" si="19"/>
        <v>　</v>
      </c>
      <c r="ARJ39" s="963"/>
      <c r="ARK39" s="964"/>
      <c r="ARL39" s="859" t="str">
        <f>IF(ARO39="×",TIME(0,0,0),IF(ARY4="非常勤",AQN39,AQZ39))</f>
        <v>　</v>
      </c>
      <c r="ARM39" s="860"/>
      <c r="ARN39" s="861"/>
      <c r="ARO39" s="352"/>
      <c r="ARP39" s="859" t="str">
        <f>IF(ARS39="×",TIME(0,0,0),IF(ARY4="非常勤",AQQ39,ARC39))</f>
        <v>　</v>
      </c>
      <c r="ARQ39" s="860"/>
      <c r="ARR39" s="861"/>
      <c r="ARS39" s="352"/>
      <c r="ART39" s="859" t="str">
        <f>IF(ARW39="×",TIME(0,0,0),IF(ARY4="非常勤",AQT39,ARF39))</f>
        <v>　</v>
      </c>
      <c r="ARU39" s="860"/>
      <c r="ARV39" s="861"/>
      <c r="ARW39" s="352"/>
      <c r="ARX39" s="859" t="str">
        <f>IF(ASA39="×",TIME(0,0,0),IF(ARY4="非常勤",AQW39,ARI39))</f>
        <v>　</v>
      </c>
      <c r="ARY39" s="860"/>
      <c r="ARZ39" s="861"/>
      <c r="ASA39" s="352"/>
      <c r="ASB39" s="956"/>
      <c r="ASC39" s="956"/>
      <c r="ASD39" s="862"/>
      <c r="ASE39" s="864"/>
      <c r="ASF39" s="863"/>
      <c r="ASG39" s="865"/>
      <c r="ASH39" s="866"/>
      <c r="ASI39" s="866"/>
      <c r="ASJ39" s="867"/>
    </row>
    <row r="40" spans="1:1180" ht="15" customHeight="1">
      <c r="A40" s="377">
        <f>'別表_個別勤務状況（1～20）'!$A$40</f>
        <v>26</v>
      </c>
      <c r="B40" s="378" t="str">
        <f>'別表_個別勤務状況（1～20）'!$B$40</f>
        <v>日</v>
      </c>
      <c r="C40" s="797"/>
      <c r="D40" s="797"/>
      <c r="E40" s="797"/>
      <c r="F40" s="797"/>
      <c r="G40" s="797"/>
      <c r="H40" s="797"/>
      <c r="I40" s="797"/>
      <c r="J40" s="797"/>
      <c r="K40" s="856" t="str">
        <f>IFERROR(IF(OR(B40="日",B40="祝",B40=0,C40=""),"　",MAX(IF(AND(C40&lt;=K14,E40&gt;L14),L14-K14,IF(AND(C40&gt;K14,E40&lt;=L14),E40-C40,IF(AND(C40&lt;=K14,E40&lt;=L14),E40-K14,IF(AND(C40&gt;K14,E40&gt;L14),L14-C40,0)))),0)),0)</f>
        <v>　</v>
      </c>
      <c r="L40" s="857"/>
      <c r="M40" s="858"/>
      <c r="N40" s="856" t="str">
        <f>IFERROR(IF(OR(B40="日",B40="祝",B40=0,G40=""),"　",MAX(IF(AND(G40&gt;Q14,I40&gt;O14),0,IF(AND(G40&lt;=Q14,G40&gt;N14,I40&gt;O14),Q14-G40,IF(AND(G40&lt;=Q14,G40&lt;=N14,I40&gt;O14),Q14-N14,IF(AND(G40&gt;N14,I40&lt;=O14),I40-G40,IF(AND(G40&lt;=N14,I40&lt;=O14),I40-N14,0))))),0)),0)</f>
        <v>　</v>
      </c>
      <c r="O40" s="857"/>
      <c r="P40" s="858"/>
      <c r="Q40" s="856" t="str">
        <f>IFERROR(IF(OR(B40="日",B40="祝",B40=0,G40=0),"　",MAX(IF(AND(G40&lt;=Q14,I40&gt;R14),R14-Q14,IF(I40&lt;=R14,0,IF(AND(G40&gt;Q14,I40&gt;R14),R14-G40,0))),0)),0)</f>
        <v>　</v>
      </c>
      <c r="R40" s="857"/>
      <c r="S40" s="858"/>
      <c r="T40" s="856" t="str">
        <f>IFERROR(IF(OR(B40="日",B40="祝",B40=0,G40=0),"　",MAX(IF(G40&gt;T14,I40-G40,IF(G40&lt;=T14,I40-T14,0)),0)),0)</f>
        <v>　</v>
      </c>
      <c r="U40" s="857"/>
      <c r="V40" s="858"/>
      <c r="W40" s="972" t="str">
        <f>IFERROR(IF(OR(B40="日",B40="祝",B40=0,C40=""),"　",MAX(IF(AND(C40&lt;=W14,E40&gt;X14),X14-W14,IF(AND(C40&gt;W14,E40&lt;=X14),E40-C40,IF(AND(C40&lt;=W14,E40&lt;=X14),E40-W14,IF(AND(C40&gt;W14,E40&gt;X14),X14-C40,0)))),0)),0)</f>
        <v>　</v>
      </c>
      <c r="X40" s="973"/>
      <c r="Y40" s="973"/>
      <c r="Z40" s="972" t="str">
        <f>IFERROR(IF(OR(B40="日",B40="祝",B40=0,G40=0),"　",MAX(IF(AND(G40&gt;AC14,I40&gt;AA14),0,IF(AND(G40&lt;=AC14,G40&gt;Z14,I40&gt;AA14),AC14-G40,IF(AND(G40&lt;=AC14,G40&lt;=Z14,I40&gt;AA14),AC14-Z14,IF(AND(G40&gt;Z14,I40&lt;=AA14),I40-G40,IF(AND(G40&lt;=Z14,I40&lt;=AA14),I40-Z14,0))))),0)),0)</f>
        <v>　</v>
      </c>
      <c r="AA40" s="972"/>
      <c r="AB40" s="972"/>
      <c r="AC40" s="972" t="str">
        <f>IFERROR(IF(OR(B40="日",B40="祝",B40=0,G40=0),"　",MAX(IF(AND(G40&lt;=AC14,I40&gt;AD14),AD14-AC14,IF(I40&lt;=AD14,0,IF(AND(G40&gt;AC14,I40&gt;AD14),AD14-G40,0))),0)),0)</f>
        <v>　</v>
      </c>
      <c r="AD40" s="973"/>
      <c r="AE40" s="973"/>
      <c r="AF40" s="972" t="str">
        <f t="shared" si="0"/>
        <v>　</v>
      </c>
      <c r="AG40" s="973"/>
      <c r="AH40" s="973"/>
      <c r="AI40" s="954" t="str">
        <f>IF(AL40="×",TIME(0,0,0),IF(AV4="非常勤",K40,W40))</f>
        <v>　</v>
      </c>
      <c r="AJ40" s="885"/>
      <c r="AK40" s="885"/>
      <c r="AL40" s="352"/>
      <c r="AM40" s="954" t="str">
        <f>IF(AP40="×",TIME(0,0,0),IF(AV4="非常勤",N40,Z40))</f>
        <v>　</v>
      </c>
      <c r="AN40" s="885"/>
      <c r="AO40" s="885"/>
      <c r="AP40" s="352"/>
      <c r="AQ40" s="954" t="str">
        <f>IF(AT40="×",TIME(0,0,0),IF(AV4="非常勤",Q40,AC40))</f>
        <v>　</v>
      </c>
      <c r="AR40" s="885"/>
      <c r="AS40" s="885"/>
      <c r="AT40" s="352"/>
      <c r="AU40" s="954" t="str">
        <f>IF(AX40="×",TIME(0,0,0),IF(AV4="非常勤",T40,AF40))</f>
        <v>　</v>
      </c>
      <c r="AV40" s="885"/>
      <c r="AW40" s="955"/>
      <c r="AX40" s="352"/>
      <c r="AY40" s="956"/>
      <c r="AZ40" s="956"/>
      <c r="BA40" s="862"/>
      <c r="BB40" s="864"/>
      <c r="BC40" s="863"/>
      <c r="BD40" s="865"/>
      <c r="BE40" s="866"/>
      <c r="BF40" s="866"/>
      <c r="BG40" s="867"/>
      <c r="BH40" s="377">
        <f>'別表_個別勤務状況（1～20）'!$A$40</f>
        <v>26</v>
      </c>
      <c r="BI40" s="378" t="str">
        <f>'別表_個別勤務状況（1～20）'!$B$40</f>
        <v>日</v>
      </c>
      <c r="BJ40" s="797"/>
      <c r="BK40" s="797"/>
      <c r="BL40" s="797"/>
      <c r="BM40" s="797"/>
      <c r="BN40" s="797"/>
      <c r="BO40" s="797"/>
      <c r="BP40" s="797"/>
      <c r="BQ40" s="797"/>
      <c r="BR40" s="856" t="str">
        <f>IFERROR(IF(OR(BI40="日",BI40="祝",BI40=0,BJ40=""),"　",MAX(IF(AND(BJ40&lt;=BR14,BL40&gt;BS14),BS14-BR14,IF(AND(BJ40&gt;BR14,BL40&lt;=BS14),BL40-BJ40,IF(AND(BJ40&lt;=BR14,BL40&lt;=BS14),BL40-BR14,IF(AND(BJ40&gt;BR14,BL40&gt;BS14),BS14-BJ40,0)))),0)),0)</f>
        <v>　</v>
      </c>
      <c r="BS40" s="857"/>
      <c r="BT40" s="858"/>
      <c r="BU40" s="856" t="str">
        <f>IFERROR(IF(OR(BI40="日",BI40="祝",BI40=0,BN40=""),"　",MAX(IF(AND(BN40&gt;BX14,BP40&gt;BV14),0,IF(AND(BN40&lt;=BX14,BN40&gt;BU14,BP40&gt;BV14),BX14-BN40,IF(AND(BN40&lt;=BX14,BN40&lt;=BU14,BP40&gt;BV14),BX14-BU14,IF(AND(BN40&gt;BU14,BP40&lt;=BV14),BP40-BN40,IF(AND(BN40&lt;=BU14,BP40&lt;=BV14),BP40-BU14,0))))),0)),0)</f>
        <v>　</v>
      </c>
      <c r="BV40" s="857"/>
      <c r="BW40" s="858"/>
      <c r="BX40" s="856" t="str">
        <f>IFERROR(IF(OR(BI40="日",BI40="祝",BI40=0,BN40=0),"　",MAX(IF(AND(BN40&lt;=BX14,BP40&gt;BY14),BY14-BX14,IF(BP40&lt;=BY14,0,IF(AND(BN40&gt;BX14,BP40&gt;BY14),BY14-BN40,0))),0)),0)</f>
        <v>　</v>
      </c>
      <c r="BY40" s="857"/>
      <c r="BZ40" s="858"/>
      <c r="CA40" s="856" t="str">
        <f>IFERROR(IF(OR(BI40="日",BI40="祝",BI40=0,BN40=0),"　",MAX(IF(BN40&gt;CA14,BP40-BN40,IF(BN40&lt;=CA14,BP40-CA14,0)),0)),0)</f>
        <v>　</v>
      </c>
      <c r="CB40" s="857"/>
      <c r="CC40" s="858"/>
      <c r="CD40" s="972" t="str">
        <f>IFERROR(IF(OR(BI40="日",BI40="祝",BI40=0,BJ40=""),"　",MAX(IF(AND(BJ40&lt;=CD14,BL40&gt;CE14),CE14-CD14,IF(AND(BJ40&gt;CD14,BL40&lt;=CE14),BL40-BJ40,IF(AND(BJ40&lt;=CD14,BL40&lt;=CE14),BL40-CD14,IF(AND(BJ40&gt;CD14,BL40&gt;CE14),CE14-BJ40,0)))),0)),0)</f>
        <v>　</v>
      </c>
      <c r="CE40" s="973"/>
      <c r="CF40" s="973"/>
      <c r="CG40" s="972" t="str">
        <f>IFERROR(IF(OR(BI40="日",BI40="祝",BI40=0,BN40=0),"　",MAX(IF(AND(BN40&gt;CJ14,BP40&gt;CH14),0,IF(AND(BN40&lt;=CJ14,BN40&gt;CG14,BP40&gt;CH14),CJ14-BN40,IF(AND(BN40&lt;=CJ14,BN40&lt;=CG14,BP40&gt;CH14),CJ14-CG14,IF(AND(BN40&gt;CG14,BP40&lt;=CH14),BP40-BN40,IF(AND(BN40&lt;=CG14,BP40&lt;=CH14),BP40-CG14,0))))),0)),0)</f>
        <v>　</v>
      </c>
      <c r="CH40" s="972"/>
      <c r="CI40" s="972"/>
      <c r="CJ40" s="972" t="str">
        <f>IFERROR(IF(OR(BI40="日",BI40="祝",BI40=0,BN40=0),"　",MAX(IF(AND(BN40&lt;=CJ14,BP40&gt;CK14),CK14-CJ14,IF(BP40&lt;=CK14,0,IF(AND(BN40&gt;CJ14,BP40&gt;CK14),CK14-BN40,0))),0)),0)</f>
        <v>　</v>
      </c>
      <c r="CK40" s="973"/>
      <c r="CL40" s="973"/>
      <c r="CM40" s="972" t="str">
        <f t="shared" si="1"/>
        <v>　</v>
      </c>
      <c r="CN40" s="973"/>
      <c r="CO40" s="973"/>
      <c r="CP40" s="954" t="str">
        <f>IF(CS40="×",TIME(0,0,0),IF(DC4="非常勤",BR40,CD40))</f>
        <v>　</v>
      </c>
      <c r="CQ40" s="885"/>
      <c r="CR40" s="885"/>
      <c r="CS40" s="352"/>
      <c r="CT40" s="954" t="str">
        <f>IF(CW40="×",TIME(0,0,0),IF(DC4="非常勤",BU40,CG40))</f>
        <v>　</v>
      </c>
      <c r="CU40" s="885"/>
      <c r="CV40" s="885"/>
      <c r="CW40" s="352"/>
      <c r="CX40" s="954" t="str">
        <f>IF(DA40="×",TIME(0,0,0),IF(DC4="非常勤",BX40,CJ40))</f>
        <v>　</v>
      </c>
      <c r="CY40" s="885"/>
      <c r="CZ40" s="885"/>
      <c r="DA40" s="352"/>
      <c r="DB40" s="954" t="str">
        <f>IF(DE40="×",TIME(0,0,0),IF(DC4="非常勤",CA40,CM40))</f>
        <v>　</v>
      </c>
      <c r="DC40" s="885"/>
      <c r="DD40" s="955"/>
      <c r="DE40" s="352"/>
      <c r="DF40" s="956"/>
      <c r="DG40" s="956"/>
      <c r="DH40" s="862"/>
      <c r="DI40" s="864"/>
      <c r="DJ40" s="863"/>
      <c r="DK40" s="865"/>
      <c r="DL40" s="866"/>
      <c r="DM40" s="866"/>
      <c r="DN40" s="867"/>
      <c r="DO40" s="377">
        <f>'別表_個別勤務状況（1～20）'!$A$40</f>
        <v>26</v>
      </c>
      <c r="DP40" s="378" t="str">
        <f>'別表_個別勤務状況（1～20）'!$B$40</f>
        <v>日</v>
      </c>
      <c r="DQ40" s="797"/>
      <c r="DR40" s="797"/>
      <c r="DS40" s="797"/>
      <c r="DT40" s="797"/>
      <c r="DU40" s="797"/>
      <c r="DV40" s="797"/>
      <c r="DW40" s="797"/>
      <c r="DX40" s="797"/>
      <c r="DY40" s="856" t="str">
        <f>IFERROR(IF(OR(DP40="日",DP40="祝",DP40=0,DQ40=""),"　",MAX(IF(AND(DQ40&lt;=DY14,DS40&gt;DZ14),DZ14-DY14,IF(AND(DQ40&gt;DY14,DS40&lt;=DZ14),DS40-DQ40,IF(AND(DQ40&lt;=DY14,DS40&lt;=DZ14),DS40-DY14,IF(AND(DQ40&gt;DY14,DS40&gt;DZ14),DZ14-DQ40,0)))),0)),0)</f>
        <v>　</v>
      </c>
      <c r="DZ40" s="857"/>
      <c r="EA40" s="858"/>
      <c r="EB40" s="856" t="str">
        <f>IFERROR(IF(OR(DP40="日",DP40="祝",DP40=0,DU40=""),"　",MAX(IF(AND(DU40&gt;EE14,DW40&gt;EC14),0,IF(AND(DU40&lt;=EE14,DU40&gt;EB14,DW40&gt;EC14),EE14-DU40,IF(AND(DU40&lt;=EE14,DU40&lt;=EB14,DW40&gt;EC14),EE14-EB14,IF(AND(DU40&gt;EB14,DW40&lt;=EC14),DW40-DU40,IF(AND(DU40&lt;=EB14,DW40&lt;=EC14),DW40-EB14,0))))),0)),0)</f>
        <v>　</v>
      </c>
      <c r="EC40" s="857"/>
      <c r="ED40" s="858"/>
      <c r="EE40" s="856" t="str">
        <f>IFERROR(IF(OR(DP40="日",DP40="祝",DP40=0,DU40=0),"　",MAX(IF(AND(DU40&lt;=EE14,DW40&gt;EF14),EF14-EE14,IF(DW40&lt;=EF14,0,IF(AND(DU40&gt;EE14,DW40&gt;EF14),EF14-DU40,0))),0)),0)</f>
        <v>　</v>
      </c>
      <c r="EF40" s="857"/>
      <c r="EG40" s="858"/>
      <c r="EH40" s="856" t="str">
        <f>IFERROR(IF(OR(DP40="日",DP40="祝",DP40=0,DU40=0),"　",MAX(IF(DU40&gt;EH14,DW40-DU40,IF(DU40&lt;=EH14,DW40-EH14,0)),0)),0)</f>
        <v>　</v>
      </c>
      <c r="EI40" s="857"/>
      <c r="EJ40" s="858"/>
      <c r="EK40" s="972" t="str">
        <f>IFERROR(IF(OR(DP40="日",DP40="祝",DP40=0,DQ40=""),"　",MAX(IF(AND(DQ40&lt;=EK14,DS40&gt;EL14),EL14-EK14,IF(AND(DQ40&gt;EK14,DS40&lt;=EL14),DS40-DQ40,IF(AND(DQ40&lt;=EK14,DS40&lt;=EL14),DS40-EK14,IF(AND(DQ40&gt;EK14,DS40&gt;EL14),EL14-DQ40,0)))),0)),0)</f>
        <v>　</v>
      </c>
      <c r="EL40" s="973"/>
      <c r="EM40" s="973"/>
      <c r="EN40" s="972" t="str">
        <f>IFERROR(IF(OR(DP40="日",DP40="祝",DP40=0,DU40=0),"　",MAX(IF(AND(DU40&gt;EQ14,DW40&gt;EO14),0,IF(AND(DU40&lt;=EQ14,DU40&gt;EN14,DW40&gt;EO14),EQ14-DU40,IF(AND(DU40&lt;=EQ14,DU40&lt;=EN14,DW40&gt;EO14),EQ14-EN14,IF(AND(DU40&gt;EN14,DW40&lt;=EO14),DW40-DU40,IF(AND(DU40&lt;=EN14,DW40&lt;=EO14),DW40-EN14,0))))),0)),0)</f>
        <v>　</v>
      </c>
      <c r="EO40" s="972"/>
      <c r="EP40" s="972"/>
      <c r="EQ40" s="972" t="str">
        <f>IFERROR(IF(OR(DP40="日",DP40="祝",DP40=0,DU40=0),"　",MAX(IF(AND(DU40&lt;=EQ14,DW40&gt;ER14),ER14-EQ14,IF(DW40&lt;=ER14,0,IF(AND(DU40&gt;EQ14,DW40&gt;ER14),ER14-DU40,0))),0)),0)</f>
        <v>　</v>
      </c>
      <c r="ER40" s="973"/>
      <c r="ES40" s="973"/>
      <c r="ET40" s="972" t="str">
        <f t="shared" si="2"/>
        <v>　</v>
      </c>
      <c r="EU40" s="973"/>
      <c r="EV40" s="973"/>
      <c r="EW40" s="954" t="str">
        <f>IF(EZ40="×",TIME(0,0,0),IF(FJ4="非常勤",DY40,EK40))</f>
        <v>　</v>
      </c>
      <c r="EX40" s="885"/>
      <c r="EY40" s="885"/>
      <c r="EZ40" s="352"/>
      <c r="FA40" s="954" t="str">
        <f>IF(FD40="×",TIME(0,0,0),IF(FJ4="非常勤",EB40,EN40))</f>
        <v>　</v>
      </c>
      <c r="FB40" s="885"/>
      <c r="FC40" s="885"/>
      <c r="FD40" s="352"/>
      <c r="FE40" s="954" t="str">
        <f>IF(FH40="×",TIME(0,0,0),IF(FJ4="非常勤",EE40,EQ40))</f>
        <v>　</v>
      </c>
      <c r="FF40" s="885"/>
      <c r="FG40" s="885"/>
      <c r="FH40" s="352"/>
      <c r="FI40" s="954" t="str">
        <f>IF(FL40="×",TIME(0,0,0),IF(FJ4="非常勤",EH40,ET40))</f>
        <v>　</v>
      </c>
      <c r="FJ40" s="885"/>
      <c r="FK40" s="955"/>
      <c r="FL40" s="352"/>
      <c r="FM40" s="956"/>
      <c r="FN40" s="956"/>
      <c r="FO40" s="862"/>
      <c r="FP40" s="864"/>
      <c r="FQ40" s="863"/>
      <c r="FR40" s="865"/>
      <c r="FS40" s="866"/>
      <c r="FT40" s="866"/>
      <c r="FU40" s="867"/>
      <c r="FV40" s="377">
        <f>'別表_個別勤務状況（1～20）'!$A$40</f>
        <v>26</v>
      </c>
      <c r="FW40" s="378" t="str">
        <f>'別表_個別勤務状況（1～20）'!$B$40</f>
        <v>日</v>
      </c>
      <c r="FX40" s="797"/>
      <c r="FY40" s="797"/>
      <c r="FZ40" s="797"/>
      <c r="GA40" s="797"/>
      <c r="GB40" s="797"/>
      <c r="GC40" s="797"/>
      <c r="GD40" s="797"/>
      <c r="GE40" s="797"/>
      <c r="GF40" s="856" t="str">
        <f>IFERROR(IF(OR(FW40="日",FW40="祝",FW40=0,FX40=""),"　",MAX(IF(AND(FX40&lt;=GF14,FZ40&gt;GG14),GG14-GF14,IF(AND(FX40&gt;GF14,FZ40&lt;=GG14),FZ40-FX40,IF(AND(FX40&lt;=GF14,FZ40&lt;=GG14),FZ40-GF14,IF(AND(FX40&gt;GF14,FZ40&gt;GG14),GG14-FX40,0)))),0)),0)</f>
        <v>　</v>
      </c>
      <c r="GG40" s="857"/>
      <c r="GH40" s="858"/>
      <c r="GI40" s="856" t="str">
        <f>IFERROR(IF(OR(FW40="日",FW40="祝",FW40=0,GB40=""),"　",MAX(IF(AND(GB40&gt;GL14,GD40&gt;GJ14),0,IF(AND(GB40&lt;=GL14,GB40&gt;GI14,GD40&gt;GJ14),GL14-GB40,IF(AND(GB40&lt;=GL14,GB40&lt;=GI14,GD40&gt;GJ14),GL14-GI14,IF(AND(GB40&gt;GI14,GD40&lt;=GJ14),GD40-GB40,IF(AND(GB40&lt;=GI14,GD40&lt;=GJ14),GD40-GI14,0))))),0)),0)</f>
        <v>　</v>
      </c>
      <c r="GJ40" s="857"/>
      <c r="GK40" s="858"/>
      <c r="GL40" s="856" t="str">
        <f>IFERROR(IF(OR(FW40="日",FW40="祝",FW40=0,GB40=0),"　",MAX(IF(AND(GB40&lt;=GL14,GD40&gt;GM14),GM14-GL14,IF(GD40&lt;=GM14,0,IF(AND(GB40&gt;GL14,GD40&gt;GM14),GM14-GB40,0))),0)),0)</f>
        <v>　</v>
      </c>
      <c r="GM40" s="857"/>
      <c r="GN40" s="858"/>
      <c r="GO40" s="856" t="str">
        <f>IFERROR(IF(OR(FW40="日",FW40="祝",FW40=0,GB40=0),"　",MAX(IF(GB40&gt;GO14,GD40-GB40,IF(GB40&lt;=GO14,GD40-GO14,0)),0)),0)</f>
        <v>　</v>
      </c>
      <c r="GP40" s="857"/>
      <c r="GQ40" s="858"/>
      <c r="GR40" s="972" t="str">
        <f>IFERROR(IF(OR(FW40="日",FW40="祝",FW40=0,FX40=""),"　",MAX(IF(AND(FX40&lt;=GR14,FZ40&gt;GS14),GS14-GR14,IF(AND(FX40&gt;GR14,FZ40&lt;=GS14),FZ40-FX40,IF(AND(FX40&lt;=GR14,FZ40&lt;=GS14),FZ40-GR14,IF(AND(FX40&gt;GR14,FZ40&gt;GS14),GS14-FX40,0)))),0)),0)</f>
        <v>　</v>
      </c>
      <c r="GS40" s="973"/>
      <c r="GT40" s="973"/>
      <c r="GU40" s="972" t="str">
        <f>IFERROR(IF(OR(FW40="日",FW40="祝",FW40=0,GB40=0),"　",MAX(IF(AND(GB40&gt;GX14,GD40&gt;GV14),0,IF(AND(GB40&lt;=GX14,GB40&gt;GU14,GD40&gt;GV14),GX14-GB40,IF(AND(GB40&lt;=GX14,GB40&lt;=GU14,GD40&gt;GV14),GX14-GU14,IF(AND(GB40&gt;GU14,GD40&lt;=GV14),GD40-GB40,IF(AND(GB40&lt;=GU14,GD40&lt;=GV14),GD40-GU14,0))))),0)),0)</f>
        <v>　</v>
      </c>
      <c r="GV40" s="972"/>
      <c r="GW40" s="972"/>
      <c r="GX40" s="972" t="str">
        <f>IFERROR(IF(OR(FW40="日",FW40="祝",FW40=0,GB40=0),"　",MAX(IF(AND(GB40&lt;=GX14,GD40&gt;GY14),GY14-GX14,IF(GD40&lt;=GY14,0,IF(AND(GB40&gt;GX14,GD40&gt;GY14),GY14-GB40,0))),0)),0)</f>
        <v>　</v>
      </c>
      <c r="GY40" s="973"/>
      <c r="GZ40" s="973"/>
      <c r="HA40" s="972" t="str">
        <f t="shared" si="3"/>
        <v>　</v>
      </c>
      <c r="HB40" s="973"/>
      <c r="HC40" s="973"/>
      <c r="HD40" s="954" t="str">
        <f>IF(HG40="×",TIME(0,0,0),IF(HQ4="非常勤",GF40,GR40))</f>
        <v>　</v>
      </c>
      <c r="HE40" s="885"/>
      <c r="HF40" s="885"/>
      <c r="HG40" s="352"/>
      <c r="HH40" s="954" t="str">
        <f>IF(HK40="×",TIME(0,0,0),IF(HQ4="非常勤",GI40,GU40))</f>
        <v>　</v>
      </c>
      <c r="HI40" s="885"/>
      <c r="HJ40" s="885"/>
      <c r="HK40" s="352"/>
      <c r="HL40" s="954" t="str">
        <f>IF(HO40="×",TIME(0,0,0),IF(HQ4="非常勤",GL40,GX40))</f>
        <v>　</v>
      </c>
      <c r="HM40" s="885"/>
      <c r="HN40" s="885"/>
      <c r="HO40" s="352"/>
      <c r="HP40" s="954" t="str">
        <f>IF(HS40="×",TIME(0,0,0),IF(HQ4="非常勤",GO40,HA40))</f>
        <v>　</v>
      </c>
      <c r="HQ40" s="885"/>
      <c r="HR40" s="955"/>
      <c r="HS40" s="352"/>
      <c r="HT40" s="956"/>
      <c r="HU40" s="956"/>
      <c r="HV40" s="862"/>
      <c r="HW40" s="864"/>
      <c r="HX40" s="863"/>
      <c r="HY40" s="865"/>
      <c r="HZ40" s="866"/>
      <c r="IA40" s="866"/>
      <c r="IB40" s="867"/>
      <c r="IC40" s="377">
        <f>'別表_個別勤務状況（1～20）'!$A$40</f>
        <v>26</v>
      </c>
      <c r="ID40" s="378" t="str">
        <f>'別表_個別勤務状況（1～20）'!$B$40</f>
        <v>日</v>
      </c>
      <c r="IE40" s="797"/>
      <c r="IF40" s="797"/>
      <c r="IG40" s="797"/>
      <c r="IH40" s="797"/>
      <c r="II40" s="797"/>
      <c r="IJ40" s="797"/>
      <c r="IK40" s="797"/>
      <c r="IL40" s="797"/>
      <c r="IM40" s="856" t="str">
        <f>IFERROR(IF(OR(ID40="日",ID40="祝",ID40=0,IE40=""),"　",MAX(IF(AND(IE40&lt;=IM14,IG40&gt;IN14),IN14-IM14,IF(AND(IE40&gt;IM14,IG40&lt;=IN14),IG40-IE40,IF(AND(IE40&lt;=IM14,IG40&lt;=IN14),IG40-IM14,IF(AND(IE40&gt;IM14,IG40&gt;IN14),IN14-IE40,0)))),0)),0)</f>
        <v>　</v>
      </c>
      <c r="IN40" s="857"/>
      <c r="IO40" s="858"/>
      <c r="IP40" s="856" t="str">
        <f>IFERROR(IF(OR(ID40="日",ID40="祝",ID40=0,II40=""),"　",MAX(IF(AND(II40&gt;IS14,IK40&gt;IQ14),0,IF(AND(II40&lt;=IS14,II40&gt;IP14,IK40&gt;IQ14),IS14-II40,IF(AND(II40&lt;=IS14,II40&lt;=IP14,IK40&gt;IQ14),IS14-IP14,IF(AND(II40&gt;IP14,IK40&lt;=IQ14),IK40-II40,IF(AND(II40&lt;=IP14,IK40&lt;=IQ14),IK40-IP14,0))))),0)),0)</f>
        <v>　</v>
      </c>
      <c r="IQ40" s="857"/>
      <c r="IR40" s="858"/>
      <c r="IS40" s="856" t="str">
        <f>IFERROR(IF(OR(ID40="日",ID40="祝",ID40=0,II40=0),"　",MAX(IF(AND(II40&lt;=IS14,IK40&gt;IT14),IT14-IS14,IF(IK40&lt;=IT14,0,IF(AND(II40&gt;IS14,IK40&gt;IT14),IT14-II40,0))),0)),0)</f>
        <v>　</v>
      </c>
      <c r="IT40" s="857"/>
      <c r="IU40" s="858"/>
      <c r="IV40" s="856" t="str">
        <f>IFERROR(IF(OR(ID40="日",ID40="祝",ID40=0,II40=0),"　",MAX(IF(II40&gt;IV14,IK40-II40,IF(II40&lt;=IV14,IK40-IV14,0)),0)),0)</f>
        <v>　</v>
      </c>
      <c r="IW40" s="857"/>
      <c r="IX40" s="858"/>
      <c r="IY40" s="972" t="str">
        <f>IFERROR(IF(OR(ID40="日",ID40="祝",ID40=0,IE40=""),"　",MAX(IF(AND(IE40&lt;=IY14,IG40&gt;IZ14),IZ14-IY14,IF(AND(IE40&gt;IY14,IG40&lt;=IZ14),IG40-IE40,IF(AND(IE40&lt;=IY14,IG40&lt;=IZ14),IG40-IY14,IF(AND(IE40&gt;IY14,IG40&gt;IZ14),IZ14-IE40,0)))),0)),0)</f>
        <v>　</v>
      </c>
      <c r="IZ40" s="973"/>
      <c r="JA40" s="973"/>
      <c r="JB40" s="972" t="str">
        <f>IFERROR(IF(OR(ID40="日",ID40="祝",ID40=0,II40=0),"　",MAX(IF(AND(II40&gt;JE14,IK40&gt;JC14),0,IF(AND(II40&lt;=JE14,II40&gt;JB14,IK40&gt;JC14),JE14-II40,IF(AND(II40&lt;=JE14,II40&lt;=JB14,IK40&gt;JC14),JE14-JB14,IF(AND(II40&gt;JB14,IK40&lt;=JC14),IK40-II40,IF(AND(II40&lt;=JB14,IK40&lt;=JC14),IK40-JB14,0))))),0)),0)</f>
        <v>　</v>
      </c>
      <c r="JC40" s="972"/>
      <c r="JD40" s="972"/>
      <c r="JE40" s="972" t="str">
        <f>IFERROR(IF(OR(ID40="日",ID40="祝",ID40=0,II40=0),"　",MAX(IF(AND(II40&lt;=JE14,IK40&gt;JF14),JF14-JE14,IF(IK40&lt;=JF14,0,IF(AND(II40&gt;JE14,IK40&gt;JF14),JF14-II40,0))),0)),0)</f>
        <v>　</v>
      </c>
      <c r="JF40" s="973"/>
      <c r="JG40" s="973"/>
      <c r="JH40" s="972" t="str">
        <f t="shared" si="4"/>
        <v>　</v>
      </c>
      <c r="JI40" s="973"/>
      <c r="JJ40" s="973"/>
      <c r="JK40" s="954" t="str">
        <f>IF(JN40="×",TIME(0,0,0),IF(JX4="非常勤",IM40,IY40))</f>
        <v>　</v>
      </c>
      <c r="JL40" s="885"/>
      <c r="JM40" s="885"/>
      <c r="JN40" s="352"/>
      <c r="JO40" s="954" t="str">
        <f>IF(JR40="×",TIME(0,0,0),IF(JX4="非常勤",IP40,JB40))</f>
        <v>　</v>
      </c>
      <c r="JP40" s="885"/>
      <c r="JQ40" s="885"/>
      <c r="JR40" s="352"/>
      <c r="JS40" s="954" t="str">
        <f>IF(JV40="×",TIME(0,0,0),IF(JX4="非常勤",IS40,JE40))</f>
        <v>　</v>
      </c>
      <c r="JT40" s="885"/>
      <c r="JU40" s="885"/>
      <c r="JV40" s="352"/>
      <c r="JW40" s="954" t="str">
        <f>IF(JZ40="×",TIME(0,0,0),IF(JX4="非常勤",IV40,JH40))</f>
        <v>　</v>
      </c>
      <c r="JX40" s="885"/>
      <c r="JY40" s="955"/>
      <c r="JZ40" s="352"/>
      <c r="KA40" s="956"/>
      <c r="KB40" s="956"/>
      <c r="KC40" s="862"/>
      <c r="KD40" s="864"/>
      <c r="KE40" s="863"/>
      <c r="KF40" s="865"/>
      <c r="KG40" s="866"/>
      <c r="KH40" s="866"/>
      <c r="KI40" s="867"/>
      <c r="KJ40" s="377">
        <f>'[3]別表_個別勤務状況（1～20）'!$A$40</f>
        <v>26</v>
      </c>
      <c r="KK40" s="378" t="str">
        <f>'[3]別表_個別勤務状況（1～20）'!$B$40</f>
        <v>金</v>
      </c>
      <c r="KL40" s="854"/>
      <c r="KM40" s="855"/>
      <c r="KN40" s="854"/>
      <c r="KO40" s="855"/>
      <c r="KP40" s="854"/>
      <c r="KQ40" s="855"/>
      <c r="KR40" s="854"/>
      <c r="KS40" s="855"/>
      <c r="KT40" s="856" t="str">
        <f>IFERROR(IF(OR(KK40="日",KK40="祝",KK40=0,KL40=""),"　",MAX(IF(AND(KL40&lt;=KT14,KN40&gt;KU14),KU14-KT14,IF(AND(KL40&gt;KT14,KN40&lt;=KU14),KN40-KL40,IF(AND(KL40&lt;=KT14,KN40&lt;=KU14),KN40-KT14,IF(AND(KL40&gt;KT14,KN40&gt;KU14),KU14-KL40,0)))),0)),0)</f>
        <v>　</v>
      </c>
      <c r="KU40" s="857"/>
      <c r="KV40" s="858"/>
      <c r="KW40" s="856" t="str">
        <f>IFERROR(IF(OR(KK40="日",KK40="祝",KK40=0,KP40=""),"　",MAX(IF(AND(KP40&gt;KZ14,KR40&gt;KX14),0,IF(AND(KP40&lt;=KZ14,KP40&gt;KW14,KR40&gt;KX14),KZ14-KP40,IF(AND(KP40&lt;=KZ14,KP40&lt;=KW14,KR40&gt;KX14),KZ14-KW14,IF(AND(KP40&gt;KW14,KR40&lt;=KX14),KR40-KP40,IF(AND(KP40&lt;=KW14,KR40&lt;=KX14),KR40-KW14,0))))),0)),0)</f>
        <v>　</v>
      </c>
      <c r="KX40" s="857"/>
      <c r="KY40" s="858"/>
      <c r="KZ40" s="856" t="str">
        <f>IFERROR(IF(OR(KK40="日",KK40="祝",KK40=0,KP40=0),"　",MAX(IF(AND(KP40&lt;=KZ14,KR40&gt;LA14),LA14-KZ14,IF(KR40&lt;=LA14,0,IF(AND(KP40&gt;KZ14,KR40&gt;LA14),LA14-KP40,0))),0)),0)</f>
        <v>　</v>
      </c>
      <c r="LA40" s="857"/>
      <c r="LB40" s="858"/>
      <c r="LC40" s="856" t="str">
        <f>IFERROR(IF(OR(KK40="日",KK40="祝",KK40=0,KP40=0),"　",MAX(IF(KP40&gt;LC14,KR40-KP40,IF(KP40&lt;=LC14,KR40-LC14,0)),0)),0)</f>
        <v>　</v>
      </c>
      <c r="LD40" s="857"/>
      <c r="LE40" s="858"/>
      <c r="LF40" s="962" t="str">
        <f>IFERROR(IF(OR(KK40="日",KK40="祝",KK40=0,KL40=""),"　",MAX(IF(AND(KL40&lt;=LF14,KN40&gt;LG14),LG14-LF14,IF(AND(KL40&gt;LF14,KN40&lt;=LG14),KN40-KL40,IF(AND(KL40&lt;=LF14,KN40&lt;=LG14),KN40-LF14,IF(AND(KL40&gt;LF14,KN40&gt;LG14),LG14-KL40,0)))),0)),0)</f>
        <v>　</v>
      </c>
      <c r="LG40" s="963"/>
      <c r="LH40" s="964"/>
      <c r="LI40" s="962" t="str">
        <f>IFERROR(IF(OR(KK40="日",KK40="祝",KK40=0,KP40=0),"　",MAX(IF(AND(KP40&gt;LL14,KR40&gt;LJ14),0,IF(AND(KP40&lt;=LL14,KP40&gt;LI14,KR40&gt;LJ14),LL14-KP40,IF(AND(KP40&lt;=LL14,KP40&lt;=LI14,KR40&gt;LJ14),LL14-LI14,IF(AND(KP40&gt;LI14,KR40&lt;=LJ14),KR40-KP40,IF(AND(KP40&lt;=LI14,KR40&lt;=LJ14),KR40-LI14,0))))),0)),0)</f>
        <v>　</v>
      </c>
      <c r="LJ40" s="963"/>
      <c r="LK40" s="964"/>
      <c r="LL40" s="962" t="str">
        <f>IFERROR(IF(OR(KK40="日",KK40="祝",KK40=0,KP40=0),"　",MAX(IF(AND(KP40&lt;=LL14,KR40&gt;LM14),LM14-LL14,IF(KR40&lt;=LM14,0,IF(AND(KP40&gt;LL14,KR40&gt;LM14),LM14-KP40,0))),0)),0)</f>
        <v>　</v>
      </c>
      <c r="LM40" s="963"/>
      <c r="LN40" s="964"/>
      <c r="LO40" s="962" t="str">
        <f t="shared" si="5"/>
        <v>　</v>
      </c>
      <c r="LP40" s="963"/>
      <c r="LQ40" s="964"/>
      <c r="LR40" s="859" t="str">
        <f>IF(LU40="×",TIME(0,0,0),IF(ME4="非常勤",KT40,LF40))</f>
        <v>　</v>
      </c>
      <c r="LS40" s="860"/>
      <c r="LT40" s="861"/>
      <c r="LU40" s="352"/>
      <c r="LV40" s="859" t="str">
        <f>IF(LY40="×",TIME(0,0,0),IF(ME4="非常勤",KW40,LI40))</f>
        <v>　</v>
      </c>
      <c r="LW40" s="860"/>
      <c r="LX40" s="861"/>
      <c r="LY40" s="352"/>
      <c r="LZ40" s="859" t="str">
        <f>IF(MC40="×",TIME(0,0,0),IF(ME4="非常勤",KZ40,LL40))</f>
        <v>　</v>
      </c>
      <c r="MA40" s="860"/>
      <c r="MB40" s="861"/>
      <c r="MC40" s="352"/>
      <c r="MD40" s="859" t="str">
        <f>IF(MG40="×",TIME(0,0,0),IF(ME4="非常勤",LC40,LO40))</f>
        <v>　</v>
      </c>
      <c r="ME40" s="860"/>
      <c r="MF40" s="861"/>
      <c r="MG40" s="352"/>
      <c r="MH40" s="956"/>
      <c r="MI40" s="956"/>
      <c r="MJ40" s="862"/>
      <c r="MK40" s="864"/>
      <c r="ML40" s="863"/>
      <c r="MM40" s="865"/>
      <c r="MN40" s="866"/>
      <c r="MO40" s="866"/>
      <c r="MP40" s="867"/>
      <c r="MQ40" s="377">
        <f>'[3]別表_個別勤務状況（1～20）'!$A$40</f>
        <v>26</v>
      </c>
      <c r="MR40" s="378" t="str">
        <f>'[3]別表_個別勤務状況（1～20）'!$B$40</f>
        <v>金</v>
      </c>
      <c r="MS40" s="854"/>
      <c r="MT40" s="855"/>
      <c r="MU40" s="854"/>
      <c r="MV40" s="855"/>
      <c r="MW40" s="854"/>
      <c r="MX40" s="855"/>
      <c r="MY40" s="854"/>
      <c r="MZ40" s="855"/>
      <c r="NA40" s="856" t="str">
        <f>IFERROR(IF(OR(MR40="日",MR40="祝",MR40=0,MS40=""),"　",MAX(IF(AND(MS40&lt;=NA14,MU40&gt;NB14),NB14-NA14,IF(AND(MS40&gt;NA14,MU40&lt;=NB14),MU40-MS40,IF(AND(MS40&lt;=NA14,MU40&lt;=NB14),MU40-NA14,IF(AND(MS40&gt;NA14,MU40&gt;NB14),NB14-MS40,0)))),0)),0)</f>
        <v>　</v>
      </c>
      <c r="NB40" s="857"/>
      <c r="NC40" s="858"/>
      <c r="ND40" s="856" t="str">
        <f>IFERROR(IF(OR(MR40="日",MR40="祝",MR40=0,MW40=""),"　",MAX(IF(AND(MW40&gt;NG14,MY40&gt;NE14),0,IF(AND(MW40&lt;=NG14,MW40&gt;ND14,MY40&gt;NE14),NG14-MW40,IF(AND(MW40&lt;=NG14,MW40&lt;=ND14,MY40&gt;NE14),NG14-ND14,IF(AND(MW40&gt;ND14,MY40&lt;=NE14),MY40-MW40,IF(AND(MW40&lt;=ND14,MY40&lt;=NE14),MY40-ND14,0))))),0)),0)</f>
        <v>　</v>
      </c>
      <c r="NE40" s="857"/>
      <c r="NF40" s="858"/>
      <c r="NG40" s="856" t="str">
        <f>IFERROR(IF(OR(MR40="日",MR40="祝",MR40=0,MW40=0),"　",MAX(IF(AND(MW40&lt;=NG14,MY40&gt;NH14),NH14-NG14,IF(MY40&lt;=NH14,0,IF(AND(MW40&gt;NG14,MY40&gt;NH14),NH14-MW40,0))),0)),0)</f>
        <v>　</v>
      </c>
      <c r="NH40" s="857"/>
      <c r="NI40" s="858"/>
      <c r="NJ40" s="856" t="str">
        <f>IFERROR(IF(OR(MR40="日",MR40="祝",MR40=0,MW40=0),"　",MAX(IF(MW40&gt;NJ14,MY40-MW40,IF(MW40&lt;=NJ14,MY40-NJ14,0)),0)),0)</f>
        <v>　</v>
      </c>
      <c r="NK40" s="857"/>
      <c r="NL40" s="858"/>
      <c r="NM40" s="962" t="str">
        <f>IFERROR(IF(OR(MR40="日",MR40="祝",MR40=0,MS40=""),"　",MAX(IF(AND(MS40&lt;=NM14,MU40&gt;NN14),NN14-NM14,IF(AND(MS40&gt;NM14,MU40&lt;=NN14),MU40-MS40,IF(AND(MS40&lt;=NM14,MU40&lt;=NN14),MU40-NM14,IF(AND(MS40&gt;NM14,MU40&gt;NN14),NN14-MS40,0)))),0)),0)</f>
        <v>　</v>
      </c>
      <c r="NN40" s="963"/>
      <c r="NO40" s="964"/>
      <c r="NP40" s="962" t="str">
        <f>IFERROR(IF(OR(MR40="日",MR40="祝",MR40=0,MW40=0),"　",MAX(IF(AND(MW40&gt;NS14,MY40&gt;NQ14),0,IF(AND(MW40&lt;=NS14,MW40&gt;NP14,MY40&gt;NQ14),NS14-MW40,IF(AND(MW40&lt;=NS14,MW40&lt;=NP14,MY40&gt;NQ14),NS14-NP14,IF(AND(MW40&gt;NP14,MY40&lt;=NQ14),MY40-MW40,IF(AND(MW40&lt;=NP14,MY40&lt;=NQ14),MY40-NP14,0))))),0)),0)</f>
        <v>　</v>
      </c>
      <c r="NQ40" s="963"/>
      <c r="NR40" s="964"/>
      <c r="NS40" s="962" t="str">
        <f>IFERROR(IF(OR(MR40="日",MR40="祝",MR40=0,MW40=0),"　",MAX(IF(AND(MW40&lt;=NS14,MY40&gt;NT14),NT14-NS14,IF(MY40&lt;=NT14,0,IF(AND(MW40&gt;NS14,MY40&gt;NT14),NT14-MW40,0))),0)),0)</f>
        <v>　</v>
      </c>
      <c r="NT40" s="963"/>
      <c r="NU40" s="964"/>
      <c r="NV40" s="962" t="str">
        <f t="shared" si="6"/>
        <v>　</v>
      </c>
      <c r="NW40" s="963"/>
      <c r="NX40" s="964"/>
      <c r="NY40" s="859" t="str">
        <f>IF(OB40="×",TIME(0,0,0),IF(OL4="非常勤",NA40,NM40))</f>
        <v>　</v>
      </c>
      <c r="NZ40" s="860"/>
      <c r="OA40" s="861"/>
      <c r="OB40" s="352"/>
      <c r="OC40" s="859" t="str">
        <f>IF(OF40="×",TIME(0,0,0),IF(OL4="非常勤",ND40,NP40))</f>
        <v>　</v>
      </c>
      <c r="OD40" s="860"/>
      <c r="OE40" s="861"/>
      <c r="OF40" s="352"/>
      <c r="OG40" s="859" t="str">
        <f>IF(OJ40="×",TIME(0,0,0),IF(OL4="非常勤",NG40,NS40))</f>
        <v>　</v>
      </c>
      <c r="OH40" s="860"/>
      <c r="OI40" s="861"/>
      <c r="OJ40" s="352"/>
      <c r="OK40" s="859" t="str">
        <f>IF(ON40="×",TIME(0,0,0),IF(OL4="非常勤",NJ40,NV40))</f>
        <v>　</v>
      </c>
      <c r="OL40" s="860"/>
      <c r="OM40" s="861"/>
      <c r="ON40" s="352"/>
      <c r="OO40" s="956"/>
      <c r="OP40" s="956"/>
      <c r="OQ40" s="862"/>
      <c r="OR40" s="864"/>
      <c r="OS40" s="863"/>
      <c r="OT40" s="865"/>
      <c r="OU40" s="866"/>
      <c r="OV40" s="866"/>
      <c r="OW40" s="867"/>
      <c r="OX40" s="377">
        <f>'[3]別表_個別勤務状況（1～20）'!$A$40</f>
        <v>26</v>
      </c>
      <c r="OY40" s="378" t="str">
        <f>'[3]別表_個別勤務状況（1～20）'!$B$40</f>
        <v>金</v>
      </c>
      <c r="OZ40" s="854"/>
      <c r="PA40" s="855"/>
      <c r="PB40" s="854"/>
      <c r="PC40" s="855"/>
      <c r="PD40" s="854"/>
      <c r="PE40" s="855"/>
      <c r="PF40" s="854"/>
      <c r="PG40" s="855"/>
      <c r="PH40" s="856" t="str">
        <f>IFERROR(IF(OR(OY40="日",OY40="祝",OY40=0,OZ40=""),"　",MAX(IF(AND(OZ40&lt;=PH14,PB40&gt;PI14),PI14-PH14,IF(AND(OZ40&gt;PH14,PB40&lt;=PI14),PB40-OZ40,IF(AND(OZ40&lt;=PH14,PB40&lt;=PI14),PB40-PH14,IF(AND(OZ40&gt;PH14,PB40&gt;PI14),PI14-OZ40,0)))),0)),0)</f>
        <v>　</v>
      </c>
      <c r="PI40" s="857"/>
      <c r="PJ40" s="858"/>
      <c r="PK40" s="856" t="str">
        <f>IFERROR(IF(OR(OY40="日",OY40="祝",OY40=0,PD40=""),"　",MAX(IF(AND(PD40&gt;PN14,PF40&gt;PL14),0,IF(AND(PD40&lt;=PN14,PD40&gt;PK14,PF40&gt;PL14),PN14-PD40,IF(AND(PD40&lt;=PN14,PD40&lt;=PK14,PF40&gt;PL14),PN14-PK14,IF(AND(PD40&gt;PK14,PF40&lt;=PL14),PF40-PD40,IF(AND(PD40&lt;=PK14,PF40&lt;=PL14),PF40-PK14,0))))),0)),0)</f>
        <v>　</v>
      </c>
      <c r="PL40" s="857"/>
      <c r="PM40" s="858"/>
      <c r="PN40" s="856" t="str">
        <f>IFERROR(IF(OR(OY40="日",OY40="祝",OY40=0,PD40=0),"　",MAX(IF(AND(PD40&lt;=PN14,PF40&gt;PO14),PO14-PN14,IF(PF40&lt;=PO14,0,IF(AND(PD40&gt;PN14,PF40&gt;PO14),PO14-PD40,0))),0)),0)</f>
        <v>　</v>
      </c>
      <c r="PO40" s="857"/>
      <c r="PP40" s="858"/>
      <c r="PQ40" s="856" t="str">
        <f>IFERROR(IF(OR(OY40="日",OY40="祝",OY40=0,PD40=0),"　",MAX(IF(PD40&gt;PQ14,PF40-PD40,IF(PD40&lt;=PQ14,PF40-PQ14,0)),0)),0)</f>
        <v>　</v>
      </c>
      <c r="PR40" s="857"/>
      <c r="PS40" s="858"/>
      <c r="PT40" s="962" t="str">
        <f>IFERROR(IF(OR(OY40="日",OY40="祝",OY40=0,OZ40=""),"　",MAX(IF(AND(OZ40&lt;=PT14,PB40&gt;PU14),PU14-PT14,IF(AND(OZ40&gt;PT14,PB40&lt;=PU14),PB40-OZ40,IF(AND(OZ40&lt;=PT14,PB40&lt;=PU14),PB40-PT14,IF(AND(OZ40&gt;PT14,PB40&gt;PU14),PU14-OZ40,0)))),0)),0)</f>
        <v>　</v>
      </c>
      <c r="PU40" s="963"/>
      <c r="PV40" s="964"/>
      <c r="PW40" s="962" t="str">
        <f>IFERROR(IF(OR(OY40="日",OY40="祝",OY40=0,PD40=0),"　",MAX(IF(AND(PD40&gt;PZ14,PF40&gt;PX14),0,IF(AND(PD40&lt;=PZ14,PD40&gt;PW14,PF40&gt;PX14),PZ14-PD40,IF(AND(PD40&lt;=PZ14,PD40&lt;=PW14,PF40&gt;PX14),PZ14-PW14,IF(AND(PD40&gt;PW14,PF40&lt;=PX14),PF40-PD40,IF(AND(PD40&lt;=PW14,PF40&lt;=PX14),PF40-PW14,0))))),0)),0)</f>
        <v>　</v>
      </c>
      <c r="PX40" s="963"/>
      <c r="PY40" s="964"/>
      <c r="PZ40" s="962" t="str">
        <f>IFERROR(IF(OR(OY40="日",OY40="祝",OY40=0,PD40=0),"　",MAX(IF(AND(PD40&lt;=PZ14,PF40&gt;QA14),QA14-PZ14,IF(PF40&lt;=QA14,0,IF(AND(PD40&gt;PZ14,PF40&gt;QA14),QA14-PD40,0))),0)),0)</f>
        <v>　</v>
      </c>
      <c r="QA40" s="963"/>
      <c r="QB40" s="964"/>
      <c r="QC40" s="962" t="str">
        <f t="shared" si="7"/>
        <v>　</v>
      </c>
      <c r="QD40" s="963"/>
      <c r="QE40" s="964"/>
      <c r="QF40" s="859" t="str">
        <f>IF(QI40="×",TIME(0,0,0),IF(QS4="非常勤",PH40,PT40))</f>
        <v>　</v>
      </c>
      <c r="QG40" s="860"/>
      <c r="QH40" s="861"/>
      <c r="QI40" s="352"/>
      <c r="QJ40" s="859" t="str">
        <f>IF(QM40="×",TIME(0,0,0),IF(QS4="非常勤",PK40,PW40))</f>
        <v>　</v>
      </c>
      <c r="QK40" s="860"/>
      <c r="QL40" s="861"/>
      <c r="QM40" s="352"/>
      <c r="QN40" s="859" t="str">
        <f>IF(QQ40="×",TIME(0,0,0),IF(QS4="非常勤",PN40,PZ40))</f>
        <v>　</v>
      </c>
      <c r="QO40" s="860"/>
      <c r="QP40" s="861"/>
      <c r="QQ40" s="352"/>
      <c r="QR40" s="859" t="str">
        <f>IF(QU40="×",TIME(0,0,0),IF(QS4="非常勤",PQ40,QC40))</f>
        <v>　</v>
      </c>
      <c r="QS40" s="860"/>
      <c r="QT40" s="861"/>
      <c r="QU40" s="352"/>
      <c r="QV40" s="956"/>
      <c r="QW40" s="956"/>
      <c r="QX40" s="862"/>
      <c r="QY40" s="864"/>
      <c r="QZ40" s="863"/>
      <c r="RA40" s="865"/>
      <c r="RB40" s="866"/>
      <c r="RC40" s="866"/>
      <c r="RD40" s="867"/>
      <c r="RE40" s="377">
        <f>'[3]別表_個別勤務状況（1～20）'!$A$40</f>
        <v>26</v>
      </c>
      <c r="RF40" s="378" t="str">
        <f>'[3]別表_個別勤務状況（1～20）'!$B$40</f>
        <v>金</v>
      </c>
      <c r="RG40" s="854"/>
      <c r="RH40" s="855"/>
      <c r="RI40" s="854"/>
      <c r="RJ40" s="855"/>
      <c r="RK40" s="854"/>
      <c r="RL40" s="855"/>
      <c r="RM40" s="854"/>
      <c r="RN40" s="855"/>
      <c r="RO40" s="856" t="str">
        <f>IFERROR(IF(OR(RF40="日",RF40="祝",RF40=0,RG40=""),"　",MAX(IF(AND(RG40&lt;=RO14,RI40&gt;RP14),RP14-RO14,IF(AND(RG40&gt;RO14,RI40&lt;=RP14),RI40-RG40,IF(AND(RG40&lt;=RO14,RI40&lt;=RP14),RI40-RO14,IF(AND(RG40&gt;RO14,RI40&gt;RP14),RP14-RG40,0)))),0)),0)</f>
        <v>　</v>
      </c>
      <c r="RP40" s="857"/>
      <c r="RQ40" s="858"/>
      <c r="RR40" s="856" t="str">
        <f>IFERROR(IF(OR(RF40="日",RF40="祝",RF40=0,RK40=""),"　",MAX(IF(AND(RK40&gt;RU14,RM40&gt;RS14),0,IF(AND(RK40&lt;=RU14,RK40&gt;RR14,RM40&gt;RS14),RU14-RK40,IF(AND(RK40&lt;=RU14,RK40&lt;=RR14,RM40&gt;RS14),RU14-RR14,IF(AND(RK40&gt;RR14,RM40&lt;=RS14),RM40-RK40,IF(AND(RK40&lt;=RR14,RM40&lt;=RS14),RM40-RR14,0))))),0)),0)</f>
        <v>　</v>
      </c>
      <c r="RS40" s="857"/>
      <c r="RT40" s="858"/>
      <c r="RU40" s="856" t="str">
        <f>IFERROR(IF(OR(RF40="日",RF40="祝",RF40=0,RK40=0),"　",MAX(IF(AND(RK40&lt;=RU14,RM40&gt;RV14),RV14-RU14,IF(RM40&lt;=RV14,0,IF(AND(RK40&gt;RU14,RM40&gt;RV14),RV14-RK40,0))),0)),0)</f>
        <v>　</v>
      </c>
      <c r="RV40" s="857"/>
      <c r="RW40" s="858"/>
      <c r="RX40" s="856" t="str">
        <f>IFERROR(IF(OR(RF40="日",RF40="祝",RF40=0,RK40=0),"　",MAX(IF(RK40&gt;RX14,RM40-RK40,IF(RK40&lt;=RX14,RM40-RX14,0)),0)),0)</f>
        <v>　</v>
      </c>
      <c r="RY40" s="857"/>
      <c r="RZ40" s="858"/>
      <c r="SA40" s="962" t="str">
        <f>IFERROR(IF(OR(RF40="日",RF40="祝",RF40=0,RG40=""),"　",MAX(IF(AND(RG40&lt;=SA14,RI40&gt;SB14),SB14-SA14,IF(AND(RG40&gt;SA14,RI40&lt;=SB14),RI40-RG40,IF(AND(RG40&lt;=SA14,RI40&lt;=SB14),RI40-SA14,IF(AND(RG40&gt;SA14,RI40&gt;SB14),SB14-RG40,0)))),0)),0)</f>
        <v>　</v>
      </c>
      <c r="SB40" s="963"/>
      <c r="SC40" s="964"/>
      <c r="SD40" s="962" t="str">
        <f>IFERROR(IF(OR(RF40="日",RF40="祝",RF40=0,RK40=0),"　",MAX(IF(AND(RK40&gt;SG14,RM40&gt;SE14),0,IF(AND(RK40&lt;=SG14,RK40&gt;SD14,RM40&gt;SE14),SG14-RK40,IF(AND(RK40&lt;=SG14,RK40&lt;=SD14,RM40&gt;SE14),SG14-SD14,IF(AND(RK40&gt;SD14,RM40&lt;=SE14),RM40-RK40,IF(AND(RK40&lt;=SD14,RM40&lt;=SE14),RM40-SD14,0))))),0)),0)</f>
        <v>　</v>
      </c>
      <c r="SE40" s="963"/>
      <c r="SF40" s="964"/>
      <c r="SG40" s="962" t="str">
        <f>IFERROR(IF(OR(RF40="日",RF40="祝",RF40=0,RK40=0),"　",MAX(IF(AND(RK40&lt;=SG14,RM40&gt;SH14),SH14-SG14,IF(RM40&lt;=SH14,0,IF(AND(RK40&gt;SG14,RM40&gt;SH14),SH14-RK40,0))),0)),0)</f>
        <v>　</v>
      </c>
      <c r="SH40" s="963"/>
      <c r="SI40" s="964"/>
      <c r="SJ40" s="962" t="str">
        <f t="shared" si="8"/>
        <v>　</v>
      </c>
      <c r="SK40" s="963"/>
      <c r="SL40" s="964"/>
      <c r="SM40" s="859" t="str">
        <f>IF(SP40="×",TIME(0,0,0),IF(SZ4="非常勤",RO40,SA40))</f>
        <v>　</v>
      </c>
      <c r="SN40" s="860"/>
      <c r="SO40" s="861"/>
      <c r="SP40" s="352"/>
      <c r="SQ40" s="859" t="str">
        <f>IF(ST40="×",TIME(0,0,0),IF(SZ4="非常勤",RR40,SD40))</f>
        <v>　</v>
      </c>
      <c r="SR40" s="860"/>
      <c r="SS40" s="861"/>
      <c r="ST40" s="352"/>
      <c r="SU40" s="859" t="str">
        <f>IF(SX40="×",TIME(0,0,0),IF(SZ4="非常勤",RU40,SG40))</f>
        <v>　</v>
      </c>
      <c r="SV40" s="860"/>
      <c r="SW40" s="861"/>
      <c r="SX40" s="352"/>
      <c r="SY40" s="859" t="str">
        <f>IF(TB40="×",TIME(0,0,0),IF(SZ4="非常勤",RX40,SJ40))</f>
        <v>　</v>
      </c>
      <c r="SZ40" s="860"/>
      <c r="TA40" s="861"/>
      <c r="TB40" s="352"/>
      <c r="TC40" s="956"/>
      <c r="TD40" s="956"/>
      <c r="TE40" s="862"/>
      <c r="TF40" s="864"/>
      <c r="TG40" s="863"/>
      <c r="TH40" s="865"/>
      <c r="TI40" s="866"/>
      <c r="TJ40" s="866"/>
      <c r="TK40" s="867"/>
      <c r="TL40" s="377">
        <f>'[3]別表_個別勤務状況（1～20）'!$A$40</f>
        <v>26</v>
      </c>
      <c r="TM40" s="378" t="str">
        <f>'[3]別表_個別勤務状況（1～20）'!$B$40</f>
        <v>金</v>
      </c>
      <c r="TN40" s="854"/>
      <c r="TO40" s="855"/>
      <c r="TP40" s="854"/>
      <c r="TQ40" s="855"/>
      <c r="TR40" s="854"/>
      <c r="TS40" s="855"/>
      <c r="TT40" s="854"/>
      <c r="TU40" s="855"/>
      <c r="TV40" s="856" t="str">
        <f>IFERROR(IF(OR(TM40="日",TM40="祝",TM40=0,TN40=""),"　",MAX(IF(AND(TN40&lt;=TV14,TP40&gt;TW14),TW14-TV14,IF(AND(TN40&gt;TV14,TP40&lt;=TW14),TP40-TN40,IF(AND(TN40&lt;=TV14,TP40&lt;=TW14),TP40-TV14,IF(AND(TN40&gt;TV14,TP40&gt;TW14),TW14-TN40,0)))),0)),0)</f>
        <v>　</v>
      </c>
      <c r="TW40" s="857"/>
      <c r="TX40" s="858"/>
      <c r="TY40" s="856" t="str">
        <f>IFERROR(IF(OR(TM40="日",TM40="祝",TM40=0,TR40=""),"　",MAX(IF(AND(TR40&gt;UB14,TT40&gt;TZ14),0,IF(AND(TR40&lt;=UB14,TR40&gt;TY14,TT40&gt;TZ14),UB14-TR40,IF(AND(TR40&lt;=UB14,TR40&lt;=TY14,TT40&gt;TZ14),UB14-TY14,IF(AND(TR40&gt;TY14,TT40&lt;=TZ14),TT40-TR40,IF(AND(TR40&lt;=TY14,TT40&lt;=TZ14),TT40-TY14,0))))),0)),0)</f>
        <v>　</v>
      </c>
      <c r="TZ40" s="857"/>
      <c r="UA40" s="858"/>
      <c r="UB40" s="856" t="str">
        <f>IFERROR(IF(OR(TM40="日",TM40="祝",TM40=0,TR40=0),"　",MAX(IF(AND(TR40&lt;=UB14,TT40&gt;UC14),UC14-UB14,IF(TT40&lt;=UC14,0,IF(AND(TR40&gt;UB14,TT40&gt;UC14),UC14-TR40,0))),0)),0)</f>
        <v>　</v>
      </c>
      <c r="UC40" s="857"/>
      <c r="UD40" s="858"/>
      <c r="UE40" s="856" t="str">
        <f>IFERROR(IF(OR(TM40="日",TM40="祝",TM40=0,TR40=0),"　",MAX(IF(TR40&gt;UE14,TT40-TR40,IF(TR40&lt;=UE14,TT40-UE14,0)),0)),0)</f>
        <v>　</v>
      </c>
      <c r="UF40" s="857"/>
      <c r="UG40" s="858"/>
      <c r="UH40" s="962" t="str">
        <f>IFERROR(IF(OR(TM40="日",TM40="祝",TM40=0,TN40=""),"　",MAX(IF(AND(TN40&lt;=UH14,TP40&gt;UI14),UI14-UH14,IF(AND(TN40&gt;UH14,TP40&lt;=UI14),TP40-TN40,IF(AND(TN40&lt;=UH14,TP40&lt;=UI14),TP40-UH14,IF(AND(TN40&gt;UH14,TP40&gt;UI14),UI14-TN40,0)))),0)),0)</f>
        <v>　</v>
      </c>
      <c r="UI40" s="963"/>
      <c r="UJ40" s="964"/>
      <c r="UK40" s="962" t="str">
        <f>IFERROR(IF(OR(TM40="日",TM40="祝",TM40=0,TR40=0),"　",MAX(IF(AND(TR40&gt;UN14,TT40&gt;UL14),0,IF(AND(TR40&lt;=UN14,TR40&gt;UK14,TT40&gt;UL14),UN14-TR40,IF(AND(TR40&lt;=UN14,TR40&lt;=UK14,TT40&gt;UL14),UN14-UK14,IF(AND(TR40&gt;UK14,TT40&lt;=UL14),TT40-TR40,IF(AND(TR40&lt;=UK14,TT40&lt;=UL14),TT40-UK14,0))))),0)),0)</f>
        <v>　</v>
      </c>
      <c r="UL40" s="963"/>
      <c r="UM40" s="964"/>
      <c r="UN40" s="962" t="str">
        <f>IFERROR(IF(OR(TM40="日",TM40="祝",TM40=0,TR40=0),"　",MAX(IF(AND(TR40&lt;=UN14,TT40&gt;UO14),UO14-UN14,IF(TT40&lt;=UO14,0,IF(AND(TR40&gt;UN14,TT40&gt;UO14),UO14-TR40,0))),0)),0)</f>
        <v>　</v>
      </c>
      <c r="UO40" s="963"/>
      <c r="UP40" s="964"/>
      <c r="UQ40" s="962" t="str">
        <f t="shared" si="9"/>
        <v>　</v>
      </c>
      <c r="UR40" s="963"/>
      <c r="US40" s="964"/>
      <c r="UT40" s="859" t="str">
        <f>IF(UW40="×",TIME(0,0,0),IF(VG4="非常勤",TV40,UH40))</f>
        <v>　</v>
      </c>
      <c r="UU40" s="860"/>
      <c r="UV40" s="861"/>
      <c r="UW40" s="352"/>
      <c r="UX40" s="859" t="str">
        <f>IF(VA40="×",TIME(0,0,0),IF(VG4="非常勤",TY40,UK40))</f>
        <v>　</v>
      </c>
      <c r="UY40" s="860"/>
      <c r="UZ40" s="861"/>
      <c r="VA40" s="352"/>
      <c r="VB40" s="859" t="str">
        <f>IF(VE40="×",TIME(0,0,0),IF(VG4="非常勤",UB40,UN40))</f>
        <v>　</v>
      </c>
      <c r="VC40" s="860"/>
      <c r="VD40" s="861"/>
      <c r="VE40" s="352"/>
      <c r="VF40" s="859" t="str">
        <f>IF(VI40="×",TIME(0,0,0),IF(VG4="非常勤",UE40,UQ40))</f>
        <v>　</v>
      </c>
      <c r="VG40" s="860"/>
      <c r="VH40" s="861"/>
      <c r="VI40" s="352"/>
      <c r="VJ40" s="956"/>
      <c r="VK40" s="956"/>
      <c r="VL40" s="862"/>
      <c r="VM40" s="864"/>
      <c r="VN40" s="863"/>
      <c r="VO40" s="865"/>
      <c r="VP40" s="866"/>
      <c r="VQ40" s="866"/>
      <c r="VR40" s="867"/>
      <c r="VS40" s="377">
        <f>'[3]別表_個別勤務状況（1～20）'!$A$40</f>
        <v>26</v>
      </c>
      <c r="VT40" s="378" t="str">
        <f>'[3]別表_個別勤務状況（1～20）'!$B$40</f>
        <v>金</v>
      </c>
      <c r="VU40" s="854"/>
      <c r="VV40" s="855"/>
      <c r="VW40" s="854"/>
      <c r="VX40" s="855"/>
      <c r="VY40" s="854"/>
      <c r="VZ40" s="855"/>
      <c r="WA40" s="854"/>
      <c r="WB40" s="855"/>
      <c r="WC40" s="856" t="str">
        <f>IFERROR(IF(OR(VT40="日",VT40="祝",VT40=0,VU40=""),"　",MAX(IF(AND(VU40&lt;=WC14,VW40&gt;WD14),WD14-WC14,IF(AND(VU40&gt;WC14,VW40&lt;=WD14),VW40-VU40,IF(AND(VU40&lt;=WC14,VW40&lt;=WD14),VW40-WC14,IF(AND(VU40&gt;WC14,VW40&gt;WD14),WD14-VU40,0)))),0)),0)</f>
        <v>　</v>
      </c>
      <c r="WD40" s="857"/>
      <c r="WE40" s="858"/>
      <c r="WF40" s="856" t="str">
        <f>IFERROR(IF(OR(VT40="日",VT40="祝",VT40=0,VY40=""),"　",MAX(IF(AND(VY40&gt;WI14,WA40&gt;WG14),0,IF(AND(VY40&lt;=WI14,VY40&gt;WF14,WA40&gt;WG14),WI14-VY40,IF(AND(VY40&lt;=WI14,VY40&lt;=WF14,WA40&gt;WG14),WI14-WF14,IF(AND(VY40&gt;WF14,WA40&lt;=WG14),WA40-VY40,IF(AND(VY40&lt;=WF14,WA40&lt;=WG14),WA40-WF14,0))))),0)),0)</f>
        <v>　</v>
      </c>
      <c r="WG40" s="857"/>
      <c r="WH40" s="858"/>
      <c r="WI40" s="856" t="str">
        <f>IFERROR(IF(OR(VT40="日",VT40="祝",VT40=0,VY40=0),"　",MAX(IF(AND(VY40&lt;=WI14,WA40&gt;WJ14),WJ14-WI14,IF(WA40&lt;=WJ14,0,IF(AND(VY40&gt;WI14,WA40&gt;WJ14),WJ14-VY40,0))),0)),0)</f>
        <v>　</v>
      </c>
      <c r="WJ40" s="857"/>
      <c r="WK40" s="858"/>
      <c r="WL40" s="856" t="str">
        <f>IFERROR(IF(OR(VT40="日",VT40="祝",VT40=0,VY40=0),"　",MAX(IF(VY40&gt;WL14,WA40-VY40,IF(VY40&lt;=WL14,WA40-WL14,0)),0)),0)</f>
        <v>　</v>
      </c>
      <c r="WM40" s="857"/>
      <c r="WN40" s="858"/>
      <c r="WO40" s="962" t="str">
        <f>IFERROR(IF(OR(VT40="日",VT40="祝",VT40=0,VU40=""),"　",MAX(IF(AND(VU40&lt;=WO14,VW40&gt;WP14),WP14-WO14,IF(AND(VU40&gt;WO14,VW40&lt;=WP14),VW40-VU40,IF(AND(VU40&lt;=WO14,VW40&lt;=WP14),VW40-WO14,IF(AND(VU40&gt;WO14,VW40&gt;WP14),WP14-VU40,0)))),0)),0)</f>
        <v>　</v>
      </c>
      <c r="WP40" s="963"/>
      <c r="WQ40" s="964"/>
      <c r="WR40" s="962" t="str">
        <f>IFERROR(IF(OR(VT40="日",VT40="祝",VT40=0,VY40=0),"　",MAX(IF(AND(VY40&gt;WU14,WA40&gt;WS14),0,IF(AND(VY40&lt;=WU14,VY40&gt;WR14,WA40&gt;WS14),WU14-VY40,IF(AND(VY40&lt;=WU14,VY40&lt;=WR14,WA40&gt;WS14),WU14-WR14,IF(AND(VY40&gt;WR14,WA40&lt;=WS14),WA40-VY40,IF(AND(VY40&lt;=WR14,WA40&lt;=WS14),WA40-WR14,0))))),0)),0)</f>
        <v>　</v>
      </c>
      <c r="WS40" s="963"/>
      <c r="WT40" s="964"/>
      <c r="WU40" s="962" t="str">
        <f>IFERROR(IF(OR(VT40="日",VT40="祝",VT40=0,VY40=0),"　",MAX(IF(AND(VY40&lt;=WU14,WA40&gt;WV14),WV14-WU14,IF(WA40&lt;=WV14,0,IF(AND(VY40&gt;WU14,WA40&gt;WV14),WV14-VY40,0))),0)),0)</f>
        <v>　</v>
      </c>
      <c r="WV40" s="963"/>
      <c r="WW40" s="964"/>
      <c r="WX40" s="962" t="str">
        <f t="shared" si="10"/>
        <v>　</v>
      </c>
      <c r="WY40" s="963"/>
      <c r="WZ40" s="964"/>
      <c r="XA40" s="859" t="str">
        <f>IF(XD40="×",TIME(0,0,0),IF(XN4="非常勤",WC40,WO40))</f>
        <v>　</v>
      </c>
      <c r="XB40" s="860"/>
      <c r="XC40" s="861"/>
      <c r="XD40" s="352"/>
      <c r="XE40" s="859" t="str">
        <f>IF(XH40="×",TIME(0,0,0),IF(XN4="非常勤",WF40,WR40))</f>
        <v>　</v>
      </c>
      <c r="XF40" s="860"/>
      <c r="XG40" s="861"/>
      <c r="XH40" s="352"/>
      <c r="XI40" s="859" t="str">
        <f>IF(XL40="×",TIME(0,0,0),IF(XN4="非常勤",WI40,WU40))</f>
        <v>　</v>
      </c>
      <c r="XJ40" s="860"/>
      <c r="XK40" s="861"/>
      <c r="XL40" s="352"/>
      <c r="XM40" s="859" t="str">
        <f>IF(XP40="×",TIME(0,0,0),IF(XN4="非常勤",WL40,WX40))</f>
        <v>　</v>
      </c>
      <c r="XN40" s="860"/>
      <c r="XO40" s="861"/>
      <c r="XP40" s="352"/>
      <c r="XQ40" s="956"/>
      <c r="XR40" s="956"/>
      <c r="XS40" s="862"/>
      <c r="XT40" s="864"/>
      <c r="XU40" s="863"/>
      <c r="XV40" s="865"/>
      <c r="XW40" s="866"/>
      <c r="XX40" s="866"/>
      <c r="XY40" s="867"/>
      <c r="XZ40" s="377">
        <f>'[3]別表_個別勤務状況（1～20）'!$A$40</f>
        <v>26</v>
      </c>
      <c r="YA40" s="378" t="str">
        <f>'[3]別表_個別勤務状況（1～20）'!$B$40</f>
        <v>金</v>
      </c>
      <c r="YB40" s="854"/>
      <c r="YC40" s="855"/>
      <c r="YD40" s="854"/>
      <c r="YE40" s="855"/>
      <c r="YF40" s="854"/>
      <c r="YG40" s="855"/>
      <c r="YH40" s="854"/>
      <c r="YI40" s="855"/>
      <c r="YJ40" s="856" t="str">
        <f>IFERROR(IF(OR(YA40="日",YA40="祝",YA40=0,YB40=""),"　",MAX(IF(AND(YB40&lt;=YJ14,YD40&gt;YK14),YK14-YJ14,IF(AND(YB40&gt;YJ14,YD40&lt;=YK14),YD40-YB40,IF(AND(YB40&lt;=YJ14,YD40&lt;=YK14),YD40-YJ14,IF(AND(YB40&gt;YJ14,YD40&gt;YK14),YK14-YB40,0)))),0)),0)</f>
        <v>　</v>
      </c>
      <c r="YK40" s="857"/>
      <c r="YL40" s="858"/>
      <c r="YM40" s="856" t="str">
        <f>IFERROR(IF(OR(YA40="日",YA40="祝",YA40=0,YF40=""),"　",MAX(IF(AND(YF40&gt;YP14,YH40&gt;YN14),0,IF(AND(YF40&lt;=YP14,YF40&gt;YM14,YH40&gt;YN14),YP14-YF40,IF(AND(YF40&lt;=YP14,YF40&lt;=YM14,YH40&gt;YN14),YP14-YM14,IF(AND(YF40&gt;YM14,YH40&lt;=YN14),YH40-YF40,IF(AND(YF40&lt;=YM14,YH40&lt;=YN14),YH40-YM14,0))))),0)),0)</f>
        <v>　</v>
      </c>
      <c r="YN40" s="857"/>
      <c r="YO40" s="858"/>
      <c r="YP40" s="856" t="str">
        <f>IFERROR(IF(OR(YA40="日",YA40="祝",YA40=0,YF40=0),"　",MAX(IF(AND(YF40&lt;=YP14,YH40&gt;YQ14),YQ14-YP14,IF(YH40&lt;=YQ14,0,IF(AND(YF40&gt;YP14,YH40&gt;YQ14),YQ14-YF40,0))),0)),0)</f>
        <v>　</v>
      </c>
      <c r="YQ40" s="857"/>
      <c r="YR40" s="858"/>
      <c r="YS40" s="856" t="str">
        <f>IFERROR(IF(OR(YA40="日",YA40="祝",YA40=0,YF40=0),"　",MAX(IF(YF40&gt;YS14,YH40-YF40,IF(YF40&lt;=YS14,YH40-YS14,0)),0)),0)</f>
        <v>　</v>
      </c>
      <c r="YT40" s="857"/>
      <c r="YU40" s="858"/>
      <c r="YV40" s="962" t="str">
        <f>IFERROR(IF(OR(YA40="日",YA40="祝",YA40=0,YB40=""),"　",MAX(IF(AND(YB40&lt;=YV14,YD40&gt;YW14),YW14-YV14,IF(AND(YB40&gt;YV14,YD40&lt;=YW14),YD40-YB40,IF(AND(YB40&lt;=YV14,YD40&lt;=YW14),YD40-YV14,IF(AND(YB40&gt;YV14,YD40&gt;YW14),YW14-YB40,0)))),0)),0)</f>
        <v>　</v>
      </c>
      <c r="YW40" s="963"/>
      <c r="YX40" s="964"/>
      <c r="YY40" s="962" t="str">
        <f>IFERROR(IF(OR(YA40="日",YA40="祝",YA40=0,YF40=0),"　",MAX(IF(AND(YF40&gt;ZB14,YH40&gt;YZ14),0,IF(AND(YF40&lt;=ZB14,YF40&gt;YY14,YH40&gt;YZ14),ZB14-YF40,IF(AND(YF40&lt;=ZB14,YF40&lt;=YY14,YH40&gt;YZ14),ZB14-YY14,IF(AND(YF40&gt;YY14,YH40&lt;=YZ14),YH40-YF40,IF(AND(YF40&lt;=YY14,YH40&lt;=YZ14),YH40-YY14,0))))),0)),0)</f>
        <v>　</v>
      </c>
      <c r="YZ40" s="963"/>
      <c r="ZA40" s="964"/>
      <c r="ZB40" s="962" t="str">
        <f>IFERROR(IF(OR(YA40="日",YA40="祝",YA40=0,YF40=0),"　",MAX(IF(AND(YF40&lt;=ZB14,YH40&gt;ZC14),ZC14-ZB14,IF(YH40&lt;=ZC14,0,IF(AND(YF40&gt;ZB14,YH40&gt;ZC14),ZC14-YF40,0))),0)),0)</f>
        <v>　</v>
      </c>
      <c r="ZC40" s="963"/>
      <c r="ZD40" s="964"/>
      <c r="ZE40" s="962" t="str">
        <f t="shared" si="11"/>
        <v>　</v>
      </c>
      <c r="ZF40" s="963"/>
      <c r="ZG40" s="964"/>
      <c r="ZH40" s="859" t="str">
        <f>IF(ZK40="×",TIME(0,0,0),IF(ZU4="非常勤",YJ40,YV40))</f>
        <v>　</v>
      </c>
      <c r="ZI40" s="860"/>
      <c r="ZJ40" s="861"/>
      <c r="ZK40" s="352"/>
      <c r="ZL40" s="859" t="str">
        <f>IF(ZO40="×",TIME(0,0,0),IF(ZU4="非常勤",YM40,YY40))</f>
        <v>　</v>
      </c>
      <c r="ZM40" s="860"/>
      <c r="ZN40" s="861"/>
      <c r="ZO40" s="352"/>
      <c r="ZP40" s="859" t="str">
        <f>IF(ZS40="×",TIME(0,0,0),IF(ZU4="非常勤",YP40,ZB40))</f>
        <v>　</v>
      </c>
      <c r="ZQ40" s="860"/>
      <c r="ZR40" s="861"/>
      <c r="ZS40" s="352"/>
      <c r="ZT40" s="859" t="str">
        <f>IF(ZW40="×",TIME(0,0,0),IF(ZU4="非常勤",YS40,ZE40))</f>
        <v>　</v>
      </c>
      <c r="ZU40" s="860"/>
      <c r="ZV40" s="861"/>
      <c r="ZW40" s="352"/>
      <c r="ZX40" s="956"/>
      <c r="ZY40" s="956"/>
      <c r="ZZ40" s="862"/>
      <c r="AAA40" s="864"/>
      <c r="AAB40" s="863"/>
      <c r="AAC40" s="865"/>
      <c r="AAD40" s="866"/>
      <c r="AAE40" s="866"/>
      <c r="AAF40" s="867"/>
      <c r="AAG40" s="377">
        <f>'[3]別表_個別勤務状況（1～20）'!$A$40</f>
        <v>26</v>
      </c>
      <c r="AAH40" s="378" t="str">
        <f>'[3]別表_個別勤務状況（1～20）'!$B$40</f>
        <v>金</v>
      </c>
      <c r="AAI40" s="854"/>
      <c r="AAJ40" s="855"/>
      <c r="AAK40" s="854"/>
      <c r="AAL40" s="855"/>
      <c r="AAM40" s="854"/>
      <c r="AAN40" s="855"/>
      <c r="AAO40" s="854"/>
      <c r="AAP40" s="855"/>
      <c r="AAQ40" s="856" t="str">
        <f>IFERROR(IF(OR(AAH40="日",AAH40="祝",AAH40=0,AAI40=""),"　",MAX(IF(AND(AAI40&lt;=AAQ14,AAK40&gt;AAR14),AAR14-AAQ14,IF(AND(AAI40&gt;AAQ14,AAK40&lt;=AAR14),AAK40-AAI40,IF(AND(AAI40&lt;=AAQ14,AAK40&lt;=AAR14),AAK40-AAQ14,IF(AND(AAI40&gt;AAQ14,AAK40&gt;AAR14),AAR14-AAI40,0)))),0)),0)</f>
        <v>　</v>
      </c>
      <c r="AAR40" s="857"/>
      <c r="AAS40" s="858"/>
      <c r="AAT40" s="856" t="str">
        <f>IFERROR(IF(OR(AAH40="日",AAH40="祝",AAH40=0,AAM40=""),"　",MAX(IF(AND(AAM40&gt;AAW14,AAO40&gt;AAU14),0,IF(AND(AAM40&lt;=AAW14,AAM40&gt;AAT14,AAO40&gt;AAU14),AAW14-AAM40,IF(AND(AAM40&lt;=AAW14,AAM40&lt;=AAT14,AAO40&gt;AAU14),AAW14-AAT14,IF(AND(AAM40&gt;AAT14,AAO40&lt;=AAU14),AAO40-AAM40,IF(AND(AAM40&lt;=AAT14,AAO40&lt;=AAU14),AAO40-AAT14,0))))),0)),0)</f>
        <v>　</v>
      </c>
      <c r="AAU40" s="857"/>
      <c r="AAV40" s="858"/>
      <c r="AAW40" s="856" t="str">
        <f>IFERROR(IF(OR(AAH40="日",AAH40="祝",AAH40=0,AAM40=0),"　",MAX(IF(AND(AAM40&lt;=AAW14,AAO40&gt;AAX14),AAX14-AAW14,IF(AAO40&lt;=AAX14,0,IF(AND(AAM40&gt;AAW14,AAO40&gt;AAX14),AAX14-AAM40,0))),0)),0)</f>
        <v>　</v>
      </c>
      <c r="AAX40" s="857"/>
      <c r="AAY40" s="858"/>
      <c r="AAZ40" s="856" t="str">
        <f>IFERROR(IF(OR(AAH40="日",AAH40="祝",AAH40=0,AAM40=0),"　",MAX(IF(AAM40&gt;AAZ14,AAO40-AAM40,IF(AAM40&lt;=AAZ14,AAO40-AAZ14,0)),0)),0)</f>
        <v>　</v>
      </c>
      <c r="ABA40" s="857"/>
      <c r="ABB40" s="858"/>
      <c r="ABC40" s="962" t="str">
        <f>IFERROR(IF(OR(AAH40="日",AAH40="祝",AAH40=0,AAI40=""),"　",MAX(IF(AND(AAI40&lt;=ABC14,AAK40&gt;ABD14),ABD14-ABC14,IF(AND(AAI40&gt;ABC14,AAK40&lt;=ABD14),AAK40-AAI40,IF(AND(AAI40&lt;=ABC14,AAK40&lt;=ABD14),AAK40-ABC14,IF(AND(AAI40&gt;ABC14,AAK40&gt;ABD14),ABD14-AAI40,0)))),0)),0)</f>
        <v>　</v>
      </c>
      <c r="ABD40" s="963"/>
      <c r="ABE40" s="964"/>
      <c r="ABF40" s="962" t="str">
        <f>IFERROR(IF(OR(AAH40="日",AAH40="祝",AAH40=0,AAM40=0),"　",MAX(IF(AND(AAM40&gt;ABI14,AAO40&gt;ABG14),0,IF(AND(AAM40&lt;=ABI14,AAM40&gt;ABF14,AAO40&gt;ABG14),ABI14-AAM40,IF(AND(AAM40&lt;=ABI14,AAM40&lt;=ABF14,AAO40&gt;ABG14),ABI14-ABF14,IF(AND(AAM40&gt;ABF14,AAO40&lt;=ABG14),AAO40-AAM40,IF(AND(AAM40&lt;=ABF14,AAO40&lt;=ABG14),AAO40-ABF14,0))))),0)),0)</f>
        <v>　</v>
      </c>
      <c r="ABG40" s="963"/>
      <c r="ABH40" s="964"/>
      <c r="ABI40" s="962" t="str">
        <f>IFERROR(IF(OR(AAH40="日",AAH40="祝",AAH40=0,AAM40=0),"　",MAX(IF(AND(AAM40&lt;=ABI14,AAO40&gt;ABJ14),ABJ14-ABI14,IF(AAO40&lt;=ABJ14,0,IF(AND(AAM40&gt;ABI14,AAO40&gt;ABJ14),ABJ14-AAM40,0))),0)),0)</f>
        <v>　</v>
      </c>
      <c r="ABJ40" s="963"/>
      <c r="ABK40" s="964"/>
      <c r="ABL40" s="962" t="str">
        <f t="shared" si="12"/>
        <v>　</v>
      </c>
      <c r="ABM40" s="963"/>
      <c r="ABN40" s="964"/>
      <c r="ABO40" s="859" t="str">
        <f>IF(ABR40="×",TIME(0,0,0),IF(ACB4="非常勤",AAQ40,ABC40))</f>
        <v>　</v>
      </c>
      <c r="ABP40" s="860"/>
      <c r="ABQ40" s="861"/>
      <c r="ABR40" s="352"/>
      <c r="ABS40" s="859" t="str">
        <f>IF(ABV40="×",TIME(0,0,0),IF(ACB4="非常勤",AAT40,ABF40))</f>
        <v>　</v>
      </c>
      <c r="ABT40" s="860"/>
      <c r="ABU40" s="861"/>
      <c r="ABV40" s="352"/>
      <c r="ABW40" s="859" t="str">
        <f>IF(ABZ40="×",TIME(0,0,0),IF(ACB4="非常勤",AAW40,ABI40))</f>
        <v>　</v>
      </c>
      <c r="ABX40" s="860"/>
      <c r="ABY40" s="861"/>
      <c r="ABZ40" s="352"/>
      <c r="ACA40" s="859" t="str">
        <f>IF(ACD40="×",TIME(0,0,0),IF(ACB4="非常勤",AAZ40,ABL40))</f>
        <v>　</v>
      </c>
      <c r="ACB40" s="860"/>
      <c r="ACC40" s="861"/>
      <c r="ACD40" s="352"/>
      <c r="ACE40" s="956"/>
      <c r="ACF40" s="956"/>
      <c r="ACG40" s="862"/>
      <c r="ACH40" s="864"/>
      <c r="ACI40" s="863"/>
      <c r="ACJ40" s="865"/>
      <c r="ACK40" s="866"/>
      <c r="ACL40" s="866"/>
      <c r="ACM40" s="867"/>
      <c r="ACN40" s="377">
        <f>'[3]別表_個別勤務状況（1～20）'!$A$40</f>
        <v>26</v>
      </c>
      <c r="ACO40" s="378" t="str">
        <f>'[3]別表_個別勤務状況（1～20）'!$B$40</f>
        <v>金</v>
      </c>
      <c r="ACP40" s="854"/>
      <c r="ACQ40" s="855"/>
      <c r="ACR40" s="854"/>
      <c r="ACS40" s="855"/>
      <c r="ACT40" s="854"/>
      <c r="ACU40" s="855"/>
      <c r="ACV40" s="854"/>
      <c r="ACW40" s="855"/>
      <c r="ACX40" s="856" t="str">
        <f>IFERROR(IF(OR(ACO40="日",ACO40="祝",ACO40=0,ACP40=""),"　",MAX(IF(AND(ACP40&lt;=ACX14,ACR40&gt;ACY14),ACY14-ACX14,IF(AND(ACP40&gt;ACX14,ACR40&lt;=ACY14),ACR40-ACP40,IF(AND(ACP40&lt;=ACX14,ACR40&lt;=ACY14),ACR40-ACX14,IF(AND(ACP40&gt;ACX14,ACR40&gt;ACY14),ACY14-ACP40,0)))),0)),0)</f>
        <v>　</v>
      </c>
      <c r="ACY40" s="857"/>
      <c r="ACZ40" s="858"/>
      <c r="ADA40" s="856" t="str">
        <f>IFERROR(IF(OR(ACO40="日",ACO40="祝",ACO40=0,ACT40=""),"　",MAX(IF(AND(ACT40&gt;ADD14,ACV40&gt;ADB14),0,IF(AND(ACT40&lt;=ADD14,ACT40&gt;ADA14,ACV40&gt;ADB14),ADD14-ACT40,IF(AND(ACT40&lt;=ADD14,ACT40&lt;=ADA14,ACV40&gt;ADB14),ADD14-ADA14,IF(AND(ACT40&gt;ADA14,ACV40&lt;=ADB14),ACV40-ACT40,IF(AND(ACT40&lt;=ADA14,ACV40&lt;=ADB14),ACV40-ADA14,0))))),0)),0)</f>
        <v>　</v>
      </c>
      <c r="ADB40" s="857"/>
      <c r="ADC40" s="858"/>
      <c r="ADD40" s="856" t="str">
        <f>IFERROR(IF(OR(ACO40="日",ACO40="祝",ACO40=0,ACT40=0),"　",MAX(IF(AND(ACT40&lt;=ADD14,ACV40&gt;ADE14),ADE14-ADD14,IF(ACV40&lt;=ADE14,0,IF(AND(ACT40&gt;ADD14,ACV40&gt;ADE14),ADE14-ACT40,0))),0)),0)</f>
        <v>　</v>
      </c>
      <c r="ADE40" s="857"/>
      <c r="ADF40" s="858"/>
      <c r="ADG40" s="856" t="str">
        <f>IFERROR(IF(OR(ACO40="日",ACO40="祝",ACO40=0,ACT40=0),"　",MAX(IF(ACT40&gt;ADG14,ACV40-ACT40,IF(ACT40&lt;=ADG14,ACV40-ADG14,0)),0)),0)</f>
        <v>　</v>
      </c>
      <c r="ADH40" s="857"/>
      <c r="ADI40" s="858"/>
      <c r="ADJ40" s="962" t="str">
        <f>IFERROR(IF(OR(ACO40="日",ACO40="祝",ACO40=0,ACP40=""),"　",MAX(IF(AND(ACP40&lt;=ADJ14,ACR40&gt;ADK14),ADK14-ADJ14,IF(AND(ACP40&gt;ADJ14,ACR40&lt;=ADK14),ACR40-ACP40,IF(AND(ACP40&lt;=ADJ14,ACR40&lt;=ADK14),ACR40-ADJ14,IF(AND(ACP40&gt;ADJ14,ACR40&gt;ADK14),ADK14-ACP40,0)))),0)),0)</f>
        <v>　</v>
      </c>
      <c r="ADK40" s="963"/>
      <c r="ADL40" s="964"/>
      <c r="ADM40" s="962" t="str">
        <f>IFERROR(IF(OR(ACO40="日",ACO40="祝",ACO40=0,ACT40=0),"　",MAX(IF(AND(ACT40&gt;ADP14,ACV40&gt;ADN14),0,IF(AND(ACT40&lt;=ADP14,ACT40&gt;ADM14,ACV40&gt;ADN14),ADP14-ACT40,IF(AND(ACT40&lt;=ADP14,ACT40&lt;=ADM14,ACV40&gt;ADN14),ADP14-ADM14,IF(AND(ACT40&gt;ADM14,ACV40&lt;=ADN14),ACV40-ACT40,IF(AND(ACT40&lt;=ADM14,ACV40&lt;=ADN14),ACV40-ADM14,0))))),0)),0)</f>
        <v>　</v>
      </c>
      <c r="ADN40" s="963"/>
      <c r="ADO40" s="964"/>
      <c r="ADP40" s="962" t="str">
        <f>IFERROR(IF(OR(ACO40="日",ACO40="祝",ACO40=0,ACT40=0),"　",MAX(IF(AND(ACT40&lt;=ADP14,ACV40&gt;ADQ14),ADQ14-ADP14,IF(ACV40&lt;=ADQ14,0,IF(AND(ACT40&gt;ADP14,ACV40&gt;ADQ14),ADQ14-ACT40,0))),0)),0)</f>
        <v>　</v>
      </c>
      <c r="ADQ40" s="963"/>
      <c r="ADR40" s="964"/>
      <c r="ADS40" s="962" t="str">
        <f t="shared" si="13"/>
        <v>　</v>
      </c>
      <c r="ADT40" s="963"/>
      <c r="ADU40" s="964"/>
      <c r="ADV40" s="859" t="str">
        <f>IF(ADY40="×",TIME(0,0,0),IF(AEI4="非常勤",ACX40,ADJ40))</f>
        <v>　</v>
      </c>
      <c r="ADW40" s="860"/>
      <c r="ADX40" s="861"/>
      <c r="ADY40" s="352"/>
      <c r="ADZ40" s="859" t="str">
        <f>IF(AEC40="×",TIME(0,0,0),IF(AEI4="非常勤",ADA40,ADM40))</f>
        <v>　</v>
      </c>
      <c r="AEA40" s="860"/>
      <c r="AEB40" s="861"/>
      <c r="AEC40" s="352"/>
      <c r="AED40" s="859" t="str">
        <f>IF(AEG40="×",TIME(0,0,0),IF(AEI4="非常勤",ADD40,ADP40))</f>
        <v>　</v>
      </c>
      <c r="AEE40" s="860"/>
      <c r="AEF40" s="861"/>
      <c r="AEG40" s="352"/>
      <c r="AEH40" s="859" t="str">
        <f>IF(AEK40="×",TIME(0,0,0),IF(AEI4="非常勤",ADG40,ADS40))</f>
        <v>　</v>
      </c>
      <c r="AEI40" s="860"/>
      <c r="AEJ40" s="861"/>
      <c r="AEK40" s="352"/>
      <c r="AEL40" s="956"/>
      <c r="AEM40" s="956"/>
      <c r="AEN40" s="862"/>
      <c r="AEO40" s="864"/>
      <c r="AEP40" s="863"/>
      <c r="AEQ40" s="865"/>
      <c r="AER40" s="866"/>
      <c r="AES40" s="866"/>
      <c r="AET40" s="867"/>
      <c r="AEU40" s="377">
        <f>'[3]別表_個別勤務状況（1～20）'!$A$40</f>
        <v>26</v>
      </c>
      <c r="AEV40" s="378" t="str">
        <f>'[3]別表_個別勤務状況（1～20）'!$B$40</f>
        <v>金</v>
      </c>
      <c r="AEW40" s="854"/>
      <c r="AEX40" s="855"/>
      <c r="AEY40" s="854"/>
      <c r="AEZ40" s="855"/>
      <c r="AFA40" s="854"/>
      <c r="AFB40" s="855"/>
      <c r="AFC40" s="854"/>
      <c r="AFD40" s="855"/>
      <c r="AFE40" s="856" t="str">
        <f>IFERROR(IF(OR(AEV40="日",AEV40="祝",AEV40=0,AEW40=""),"　",MAX(IF(AND(AEW40&lt;=AFE14,AEY40&gt;AFF14),AFF14-AFE14,IF(AND(AEW40&gt;AFE14,AEY40&lt;=AFF14),AEY40-AEW40,IF(AND(AEW40&lt;=AFE14,AEY40&lt;=AFF14),AEY40-AFE14,IF(AND(AEW40&gt;AFE14,AEY40&gt;AFF14),AFF14-AEW40,0)))),0)),0)</f>
        <v>　</v>
      </c>
      <c r="AFF40" s="857"/>
      <c r="AFG40" s="858"/>
      <c r="AFH40" s="856" t="str">
        <f>IFERROR(IF(OR(AEV40="日",AEV40="祝",AEV40=0,AFA40=""),"　",MAX(IF(AND(AFA40&gt;AFK14,AFC40&gt;AFI14),0,IF(AND(AFA40&lt;=AFK14,AFA40&gt;AFH14,AFC40&gt;AFI14),AFK14-AFA40,IF(AND(AFA40&lt;=AFK14,AFA40&lt;=AFH14,AFC40&gt;AFI14),AFK14-AFH14,IF(AND(AFA40&gt;AFH14,AFC40&lt;=AFI14),AFC40-AFA40,IF(AND(AFA40&lt;=AFH14,AFC40&lt;=AFI14),AFC40-AFH14,0))))),0)),0)</f>
        <v>　</v>
      </c>
      <c r="AFI40" s="857"/>
      <c r="AFJ40" s="858"/>
      <c r="AFK40" s="856" t="str">
        <f>IFERROR(IF(OR(AEV40="日",AEV40="祝",AEV40=0,AFA40=0),"　",MAX(IF(AND(AFA40&lt;=AFK14,AFC40&gt;AFL14),AFL14-AFK14,IF(AFC40&lt;=AFL14,0,IF(AND(AFA40&gt;AFK14,AFC40&gt;AFL14),AFL14-AFA40,0))),0)),0)</f>
        <v>　</v>
      </c>
      <c r="AFL40" s="857"/>
      <c r="AFM40" s="858"/>
      <c r="AFN40" s="856" t="str">
        <f>IFERROR(IF(OR(AEV40="日",AEV40="祝",AEV40=0,AFA40=0),"　",MAX(IF(AFA40&gt;AFN14,AFC40-AFA40,IF(AFA40&lt;=AFN14,AFC40-AFN14,0)),0)),0)</f>
        <v>　</v>
      </c>
      <c r="AFO40" s="857"/>
      <c r="AFP40" s="858"/>
      <c r="AFQ40" s="962" t="str">
        <f>IFERROR(IF(OR(AEV40="日",AEV40="祝",AEV40=0,AEW40=""),"　",MAX(IF(AND(AEW40&lt;=AFQ14,AEY40&gt;AFR14),AFR14-AFQ14,IF(AND(AEW40&gt;AFQ14,AEY40&lt;=AFR14),AEY40-AEW40,IF(AND(AEW40&lt;=AFQ14,AEY40&lt;=AFR14),AEY40-AFQ14,IF(AND(AEW40&gt;AFQ14,AEY40&gt;AFR14),AFR14-AEW40,0)))),0)),0)</f>
        <v>　</v>
      </c>
      <c r="AFR40" s="963"/>
      <c r="AFS40" s="964"/>
      <c r="AFT40" s="962" t="str">
        <f>IFERROR(IF(OR(AEV40="日",AEV40="祝",AEV40=0,AFA40=0),"　",MAX(IF(AND(AFA40&gt;AFW14,AFC40&gt;AFU14),0,IF(AND(AFA40&lt;=AFW14,AFA40&gt;AFT14,AFC40&gt;AFU14),AFW14-AFA40,IF(AND(AFA40&lt;=AFW14,AFA40&lt;=AFT14,AFC40&gt;AFU14),AFW14-AFT14,IF(AND(AFA40&gt;AFT14,AFC40&lt;=AFU14),AFC40-AFA40,IF(AND(AFA40&lt;=AFT14,AFC40&lt;=AFU14),AFC40-AFT14,0))))),0)),0)</f>
        <v>　</v>
      </c>
      <c r="AFU40" s="963"/>
      <c r="AFV40" s="964"/>
      <c r="AFW40" s="962" t="str">
        <f>IFERROR(IF(OR(AEV40="日",AEV40="祝",AEV40=0,AFA40=0),"　",MAX(IF(AND(AFA40&lt;=AFW14,AFC40&gt;AFX14),AFX14-AFW14,IF(AFC40&lt;=AFX14,0,IF(AND(AFA40&gt;AFW14,AFC40&gt;AFX14),AFX14-AFA40,0))),0)),0)</f>
        <v>　</v>
      </c>
      <c r="AFX40" s="963"/>
      <c r="AFY40" s="964"/>
      <c r="AFZ40" s="962" t="str">
        <f t="shared" si="14"/>
        <v>　</v>
      </c>
      <c r="AGA40" s="963"/>
      <c r="AGB40" s="964"/>
      <c r="AGC40" s="859" t="str">
        <f>IF(AGF40="×",TIME(0,0,0),IF(AGP4="非常勤",AFE40,AFQ40))</f>
        <v>　</v>
      </c>
      <c r="AGD40" s="860"/>
      <c r="AGE40" s="861"/>
      <c r="AGF40" s="352"/>
      <c r="AGG40" s="859" t="str">
        <f>IF(AGJ40="×",TIME(0,0,0),IF(AGP4="非常勤",AFH40,AFT40))</f>
        <v>　</v>
      </c>
      <c r="AGH40" s="860"/>
      <c r="AGI40" s="861"/>
      <c r="AGJ40" s="352"/>
      <c r="AGK40" s="859" t="str">
        <f>IF(AGN40="×",TIME(0,0,0),IF(AGP4="非常勤",AFK40,AFW40))</f>
        <v>　</v>
      </c>
      <c r="AGL40" s="860"/>
      <c r="AGM40" s="861"/>
      <c r="AGN40" s="352"/>
      <c r="AGO40" s="859" t="str">
        <f>IF(AGR40="×",TIME(0,0,0),IF(AGP4="非常勤",AFN40,AFZ40))</f>
        <v>　</v>
      </c>
      <c r="AGP40" s="860"/>
      <c r="AGQ40" s="861"/>
      <c r="AGR40" s="352"/>
      <c r="AGS40" s="956"/>
      <c r="AGT40" s="956"/>
      <c r="AGU40" s="862"/>
      <c r="AGV40" s="864"/>
      <c r="AGW40" s="863"/>
      <c r="AGX40" s="865"/>
      <c r="AGY40" s="866"/>
      <c r="AGZ40" s="866"/>
      <c r="AHA40" s="867"/>
      <c r="AHB40" s="377">
        <f>'[3]別表_個別勤務状況（1～20）'!$A$40</f>
        <v>26</v>
      </c>
      <c r="AHC40" s="378" t="str">
        <f>'[3]別表_個別勤務状況（1～20）'!$B$40</f>
        <v>金</v>
      </c>
      <c r="AHD40" s="854"/>
      <c r="AHE40" s="855"/>
      <c r="AHF40" s="854"/>
      <c r="AHG40" s="855"/>
      <c r="AHH40" s="854"/>
      <c r="AHI40" s="855"/>
      <c r="AHJ40" s="854"/>
      <c r="AHK40" s="855"/>
      <c r="AHL40" s="856" t="str">
        <f>IFERROR(IF(OR(AHC40="日",AHC40="祝",AHC40=0,AHD40=""),"　",MAX(IF(AND(AHD40&lt;=AHL14,AHF40&gt;AHM14),AHM14-AHL14,IF(AND(AHD40&gt;AHL14,AHF40&lt;=AHM14),AHF40-AHD40,IF(AND(AHD40&lt;=AHL14,AHF40&lt;=AHM14),AHF40-AHL14,IF(AND(AHD40&gt;AHL14,AHF40&gt;AHM14),AHM14-AHD40,0)))),0)),0)</f>
        <v>　</v>
      </c>
      <c r="AHM40" s="857"/>
      <c r="AHN40" s="858"/>
      <c r="AHO40" s="856" t="str">
        <f>IFERROR(IF(OR(AHC40="日",AHC40="祝",AHC40=0,AHH40=""),"　",MAX(IF(AND(AHH40&gt;AHR14,AHJ40&gt;AHP14),0,IF(AND(AHH40&lt;=AHR14,AHH40&gt;AHO14,AHJ40&gt;AHP14),AHR14-AHH40,IF(AND(AHH40&lt;=AHR14,AHH40&lt;=AHO14,AHJ40&gt;AHP14),AHR14-AHO14,IF(AND(AHH40&gt;AHO14,AHJ40&lt;=AHP14),AHJ40-AHH40,IF(AND(AHH40&lt;=AHO14,AHJ40&lt;=AHP14),AHJ40-AHO14,0))))),0)),0)</f>
        <v>　</v>
      </c>
      <c r="AHP40" s="857"/>
      <c r="AHQ40" s="858"/>
      <c r="AHR40" s="856" t="str">
        <f>IFERROR(IF(OR(AHC40="日",AHC40="祝",AHC40=0,AHH40=0),"　",MAX(IF(AND(AHH40&lt;=AHR14,AHJ40&gt;AHS14),AHS14-AHR14,IF(AHJ40&lt;=AHS14,0,IF(AND(AHH40&gt;AHR14,AHJ40&gt;AHS14),AHS14-AHH40,0))),0)),0)</f>
        <v>　</v>
      </c>
      <c r="AHS40" s="857"/>
      <c r="AHT40" s="858"/>
      <c r="AHU40" s="856" t="str">
        <f>IFERROR(IF(OR(AHC40="日",AHC40="祝",AHC40=0,AHH40=0),"　",MAX(IF(AHH40&gt;AHU14,AHJ40-AHH40,IF(AHH40&lt;=AHU14,AHJ40-AHU14,0)),0)),0)</f>
        <v>　</v>
      </c>
      <c r="AHV40" s="857"/>
      <c r="AHW40" s="858"/>
      <c r="AHX40" s="962" t="str">
        <f>IFERROR(IF(OR(AHC40="日",AHC40="祝",AHC40=0,AHD40=""),"　",MAX(IF(AND(AHD40&lt;=AHX14,AHF40&gt;AHY14),AHY14-AHX14,IF(AND(AHD40&gt;AHX14,AHF40&lt;=AHY14),AHF40-AHD40,IF(AND(AHD40&lt;=AHX14,AHF40&lt;=AHY14),AHF40-AHX14,IF(AND(AHD40&gt;AHX14,AHF40&gt;AHY14),AHY14-AHD40,0)))),0)),0)</f>
        <v>　</v>
      </c>
      <c r="AHY40" s="963"/>
      <c r="AHZ40" s="964"/>
      <c r="AIA40" s="962" t="str">
        <f>IFERROR(IF(OR(AHC40="日",AHC40="祝",AHC40=0,AHH40=0),"　",MAX(IF(AND(AHH40&gt;AID14,AHJ40&gt;AIB14),0,IF(AND(AHH40&lt;=AID14,AHH40&gt;AIA14,AHJ40&gt;AIB14),AID14-AHH40,IF(AND(AHH40&lt;=AID14,AHH40&lt;=AIA14,AHJ40&gt;AIB14),AID14-AIA14,IF(AND(AHH40&gt;AIA14,AHJ40&lt;=AIB14),AHJ40-AHH40,IF(AND(AHH40&lt;=AIA14,AHJ40&lt;=AIB14),AHJ40-AIA14,0))))),0)),0)</f>
        <v>　</v>
      </c>
      <c r="AIB40" s="963"/>
      <c r="AIC40" s="964"/>
      <c r="AID40" s="962" t="str">
        <f>IFERROR(IF(OR(AHC40="日",AHC40="祝",AHC40=0,AHH40=0),"　",MAX(IF(AND(AHH40&lt;=AID14,AHJ40&gt;AIE14),AIE14-AID14,IF(AHJ40&lt;=AIE14,0,IF(AND(AHH40&gt;AID14,AHJ40&gt;AIE14),AIE14-AHH40,0))),0)),0)</f>
        <v>　</v>
      </c>
      <c r="AIE40" s="963"/>
      <c r="AIF40" s="964"/>
      <c r="AIG40" s="962" t="str">
        <f t="shared" si="15"/>
        <v>　</v>
      </c>
      <c r="AIH40" s="963"/>
      <c r="AII40" s="964"/>
      <c r="AIJ40" s="859" t="str">
        <f>IF(AIM40="×",TIME(0,0,0),IF(AIW4="非常勤",AHL40,AHX40))</f>
        <v>　</v>
      </c>
      <c r="AIK40" s="860"/>
      <c r="AIL40" s="861"/>
      <c r="AIM40" s="352"/>
      <c r="AIN40" s="859" t="str">
        <f>IF(AIQ40="×",TIME(0,0,0),IF(AIW4="非常勤",AHO40,AIA40))</f>
        <v>　</v>
      </c>
      <c r="AIO40" s="860"/>
      <c r="AIP40" s="861"/>
      <c r="AIQ40" s="352"/>
      <c r="AIR40" s="859" t="str">
        <f>IF(AIU40="×",TIME(0,0,0),IF(AIW4="非常勤",AHR40,AID40))</f>
        <v>　</v>
      </c>
      <c r="AIS40" s="860"/>
      <c r="AIT40" s="861"/>
      <c r="AIU40" s="352"/>
      <c r="AIV40" s="859" t="str">
        <f>IF(AIY40="×",TIME(0,0,0),IF(AIW4="非常勤",AHU40,AIG40))</f>
        <v>　</v>
      </c>
      <c r="AIW40" s="860"/>
      <c r="AIX40" s="861"/>
      <c r="AIY40" s="352"/>
      <c r="AIZ40" s="956"/>
      <c r="AJA40" s="956"/>
      <c r="AJB40" s="862"/>
      <c r="AJC40" s="864"/>
      <c r="AJD40" s="863"/>
      <c r="AJE40" s="865"/>
      <c r="AJF40" s="866"/>
      <c r="AJG40" s="866"/>
      <c r="AJH40" s="867"/>
      <c r="AJI40" s="377">
        <f>'[3]別表_個別勤務状況（1～20）'!$A$40</f>
        <v>26</v>
      </c>
      <c r="AJJ40" s="378" t="str">
        <f>'[3]別表_個別勤務状況（1～20）'!$B$40</f>
        <v>金</v>
      </c>
      <c r="AJK40" s="854"/>
      <c r="AJL40" s="855"/>
      <c r="AJM40" s="854"/>
      <c r="AJN40" s="855"/>
      <c r="AJO40" s="854"/>
      <c r="AJP40" s="855"/>
      <c r="AJQ40" s="854"/>
      <c r="AJR40" s="855"/>
      <c r="AJS40" s="856" t="str">
        <f>IFERROR(IF(OR(AJJ40="日",AJJ40="祝",AJJ40=0,AJK40=""),"　",MAX(IF(AND(AJK40&lt;=AJS14,AJM40&gt;AJT14),AJT14-AJS14,IF(AND(AJK40&gt;AJS14,AJM40&lt;=AJT14),AJM40-AJK40,IF(AND(AJK40&lt;=AJS14,AJM40&lt;=AJT14),AJM40-AJS14,IF(AND(AJK40&gt;AJS14,AJM40&gt;AJT14),AJT14-AJK40,0)))),0)),0)</f>
        <v>　</v>
      </c>
      <c r="AJT40" s="857"/>
      <c r="AJU40" s="858"/>
      <c r="AJV40" s="856" t="str">
        <f>IFERROR(IF(OR(AJJ40="日",AJJ40="祝",AJJ40=0,AJO40=""),"　",MAX(IF(AND(AJO40&gt;AJY14,AJQ40&gt;AJW14),0,IF(AND(AJO40&lt;=AJY14,AJO40&gt;AJV14,AJQ40&gt;AJW14),AJY14-AJO40,IF(AND(AJO40&lt;=AJY14,AJO40&lt;=AJV14,AJQ40&gt;AJW14),AJY14-AJV14,IF(AND(AJO40&gt;AJV14,AJQ40&lt;=AJW14),AJQ40-AJO40,IF(AND(AJO40&lt;=AJV14,AJQ40&lt;=AJW14),AJQ40-AJV14,0))))),0)),0)</f>
        <v>　</v>
      </c>
      <c r="AJW40" s="857"/>
      <c r="AJX40" s="858"/>
      <c r="AJY40" s="856" t="str">
        <f>IFERROR(IF(OR(AJJ40="日",AJJ40="祝",AJJ40=0,AJO40=0),"　",MAX(IF(AND(AJO40&lt;=AJY14,AJQ40&gt;AJZ14),AJZ14-AJY14,IF(AJQ40&lt;=AJZ14,0,IF(AND(AJO40&gt;AJY14,AJQ40&gt;AJZ14),AJZ14-AJO40,0))),0)),0)</f>
        <v>　</v>
      </c>
      <c r="AJZ40" s="857"/>
      <c r="AKA40" s="858"/>
      <c r="AKB40" s="856" t="str">
        <f>IFERROR(IF(OR(AJJ40="日",AJJ40="祝",AJJ40=0,AJO40=0),"　",MAX(IF(AJO40&gt;AKB14,AJQ40-AJO40,IF(AJO40&lt;=AKB14,AJQ40-AKB14,0)),0)),0)</f>
        <v>　</v>
      </c>
      <c r="AKC40" s="857"/>
      <c r="AKD40" s="858"/>
      <c r="AKE40" s="962" t="str">
        <f>IFERROR(IF(OR(AJJ40="日",AJJ40="祝",AJJ40=0,AJK40=""),"　",MAX(IF(AND(AJK40&lt;=AKE14,AJM40&gt;AKF14),AKF14-AKE14,IF(AND(AJK40&gt;AKE14,AJM40&lt;=AKF14),AJM40-AJK40,IF(AND(AJK40&lt;=AKE14,AJM40&lt;=AKF14),AJM40-AKE14,IF(AND(AJK40&gt;AKE14,AJM40&gt;AKF14),AKF14-AJK40,0)))),0)),0)</f>
        <v>　</v>
      </c>
      <c r="AKF40" s="963"/>
      <c r="AKG40" s="964"/>
      <c r="AKH40" s="962" t="str">
        <f>IFERROR(IF(OR(AJJ40="日",AJJ40="祝",AJJ40=0,AJO40=0),"　",MAX(IF(AND(AJO40&gt;AKK14,AJQ40&gt;AKI14),0,IF(AND(AJO40&lt;=AKK14,AJO40&gt;AKH14,AJQ40&gt;AKI14),AKK14-AJO40,IF(AND(AJO40&lt;=AKK14,AJO40&lt;=AKH14,AJQ40&gt;AKI14),AKK14-AKH14,IF(AND(AJO40&gt;AKH14,AJQ40&lt;=AKI14),AJQ40-AJO40,IF(AND(AJO40&lt;=AKH14,AJQ40&lt;=AKI14),AJQ40-AKH14,0))))),0)),0)</f>
        <v>　</v>
      </c>
      <c r="AKI40" s="963"/>
      <c r="AKJ40" s="964"/>
      <c r="AKK40" s="962" t="str">
        <f>IFERROR(IF(OR(AJJ40="日",AJJ40="祝",AJJ40=0,AJO40=0),"　",MAX(IF(AND(AJO40&lt;=AKK14,AJQ40&gt;AKL14),AKL14-AKK14,IF(AJQ40&lt;=AKL14,0,IF(AND(AJO40&gt;AKK14,AJQ40&gt;AKL14),AKL14-AJO40,0))),0)),0)</f>
        <v>　</v>
      </c>
      <c r="AKL40" s="963"/>
      <c r="AKM40" s="964"/>
      <c r="AKN40" s="962" t="str">
        <f t="shared" si="16"/>
        <v>　</v>
      </c>
      <c r="AKO40" s="963"/>
      <c r="AKP40" s="964"/>
      <c r="AKQ40" s="859" t="str">
        <f>IF(AKT40="×",TIME(0,0,0),IF(ALD4="非常勤",AJS40,AKE40))</f>
        <v>　</v>
      </c>
      <c r="AKR40" s="860"/>
      <c r="AKS40" s="861"/>
      <c r="AKT40" s="352"/>
      <c r="AKU40" s="859" t="str">
        <f>IF(AKX40="×",TIME(0,0,0),IF(ALD4="非常勤",AJV40,AKH40))</f>
        <v>　</v>
      </c>
      <c r="AKV40" s="860"/>
      <c r="AKW40" s="861"/>
      <c r="AKX40" s="352"/>
      <c r="AKY40" s="859" t="str">
        <f>IF(ALB40="×",TIME(0,0,0),IF(ALD4="非常勤",AJY40,AKK40))</f>
        <v>　</v>
      </c>
      <c r="AKZ40" s="860"/>
      <c r="ALA40" s="861"/>
      <c r="ALB40" s="352"/>
      <c r="ALC40" s="859" t="str">
        <f>IF(ALF40="×",TIME(0,0,0),IF(ALD4="非常勤",AKB40,AKN40))</f>
        <v>　</v>
      </c>
      <c r="ALD40" s="860"/>
      <c r="ALE40" s="861"/>
      <c r="ALF40" s="352"/>
      <c r="ALG40" s="956"/>
      <c r="ALH40" s="956"/>
      <c r="ALI40" s="862"/>
      <c r="ALJ40" s="864"/>
      <c r="ALK40" s="863"/>
      <c r="ALL40" s="865"/>
      <c r="ALM40" s="866"/>
      <c r="ALN40" s="866"/>
      <c r="ALO40" s="867"/>
      <c r="ALP40" s="377">
        <f>'[3]別表_個別勤務状況（1～20）'!$A$40</f>
        <v>26</v>
      </c>
      <c r="ALQ40" s="378" t="str">
        <f>'[3]別表_個別勤務状況（1～20）'!$B$40</f>
        <v>金</v>
      </c>
      <c r="ALR40" s="854"/>
      <c r="ALS40" s="855"/>
      <c r="ALT40" s="854"/>
      <c r="ALU40" s="855"/>
      <c r="ALV40" s="854"/>
      <c r="ALW40" s="855"/>
      <c r="ALX40" s="854"/>
      <c r="ALY40" s="855"/>
      <c r="ALZ40" s="856" t="str">
        <f>IFERROR(IF(OR(ALQ40="日",ALQ40="祝",ALQ40=0,ALR40=""),"　",MAX(IF(AND(ALR40&lt;=ALZ14,ALT40&gt;AMA14),AMA14-ALZ14,IF(AND(ALR40&gt;ALZ14,ALT40&lt;=AMA14),ALT40-ALR40,IF(AND(ALR40&lt;=ALZ14,ALT40&lt;=AMA14),ALT40-ALZ14,IF(AND(ALR40&gt;ALZ14,ALT40&gt;AMA14),AMA14-ALR40,0)))),0)),0)</f>
        <v>　</v>
      </c>
      <c r="AMA40" s="857"/>
      <c r="AMB40" s="858"/>
      <c r="AMC40" s="856" t="str">
        <f>IFERROR(IF(OR(ALQ40="日",ALQ40="祝",ALQ40=0,ALV40=""),"　",MAX(IF(AND(ALV40&gt;AMF14,ALX40&gt;AMD14),0,IF(AND(ALV40&lt;=AMF14,ALV40&gt;AMC14,ALX40&gt;AMD14),AMF14-ALV40,IF(AND(ALV40&lt;=AMF14,ALV40&lt;=AMC14,ALX40&gt;AMD14),AMF14-AMC14,IF(AND(ALV40&gt;AMC14,ALX40&lt;=AMD14),ALX40-ALV40,IF(AND(ALV40&lt;=AMC14,ALX40&lt;=AMD14),ALX40-AMC14,0))))),0)),0)</f>
        <v>　</v>
      </c>
      <c r="AMD40" s="857"/>
      <c r="AME40" s="858"/>
      <c r="AMF40" s="856" t="str">
        <f>IFERROR(IF(OR(ALQ40="日",ALQ40="祝",ALQ40=0,ALV40=0),"　",MAX(IF(AND(ALV40&lt;=AMF14,ALX40&gt;AMG14),AMG14-AMF14,IF(ALX40&lt;=AMG14,0,IF(AND(ALV40&gt;AMF14,ALX40&gt;AMG14),AMG14-ALV40,0))),0)),0)</f>
        <v>　</v>
      </c>
      <c r="AMG40" s="857"/>
      <c r="AMH40" s="858"/>
      <c r="AMI40" s="856" t="str">
        <f>IFERROR(IF(OR(ALQ40="日",ALQ40="祝",ALQ40=0,ALV40=0),"　",MAX(IF(ALV40&gt;AMI14,ALX40-ALV40,IF(ALV40&lt;=AMI14,ALX40-AMI14,0)),0)),0)</f>
        <v>　</v>
      </c>
      <c r="AMJ40" s="857"/>
      <c r="AMK40" s="858"/>
      <c r="AML40" s="962" t="str">
        <f>IFERROR(IF(OR(ALQ40="日",ALQ40="祝",ALQ40=0,ALR40=""),"　",MAX(IF(AND(ALR40&lt;=AML14,ALT40&gt;AMM14),AMM14-AML14,IF(AND(ALR40&gt;AML14,ALT40&lt;=AMM14),ALT40-ALR40,IF(AND(ALR40&lt;=AML14,ALT40&lt;=AMM14),ALT40-AML14,IF(AND(ALR40&gt;AML14,ALT40&gt;AMM14),AMM14-ALR40,0)))),0)),0)</f>
        <v>　</v>
      </c>
      <c r="AMM40" s="963"/>
      <c r="AMN40" s="964"/>
      <c r="AMO40" s="962" t="str">
        <f>IFERROR(IF(OR(ALQ40="日",ALQ40="祝",ALQ40=0,ALV40=0),"　",MAX(IF(AND(ALV40&gt;AMR14,ALX40&gt;AMP14),0,IF(AND(ALV40&lt;=AMR14,ALV40&gt;AMO14,ALX40&gt;AMP14),AMR14-ALV40,IF(AND(ALV40&lt;=AMR14,ALV40&lt;=AMO14,ALX40&gt;AMP14),AMR14-AMO14,IF(AND(ALV40&gt;AMO14,ALX40&lt;=AMP14),ALX40-ALV40,IF(AND(ALV40&lt;=AMO14,ALX40&lt;=AMP14),ALX40-AMO14,0))))),0)),0)</f>
        <v>　</v>
      </c>
      <c r="AMP40" s="963"/>
      <c r="AMQ40" s="964"/>
      <c r="AMR40" s="962" t="str">
        <f>IFERROR(IF(OR(ALQ40="日",ALQ40="祝",ALQ40=0,ALV40=0),"　",MAX(IF(AND(ALV40&lt;=AMR14,ALX40&gt;AMS14),AMS14-AMR14,IF(ALX40&lt;=AMS14,0,IF(AND(ALV40&gt;AMR14,ALX40&gt;AMS14),AMS14-ALV40,0))),0)),0)</f>
        <v>　</v>
      </c>
      <c r="AMS40" s="963"/>
      <c r="AMT40" s="964"/>
      <c r="AMU40" s="962" t="str">
        <f t="shared" si="17"/>
        <v>　</v>
      </c>
      <c r="AMV40" s="963"/>
      <c r="AMW40" s="964"/>
      <c r="AMX40" s="859" t="str">
        <f>IF(ANA40="×",TIME(0,0,0),IF(ANK4="非常勤",ALZ40,AML40))</f>
        <v>　</v>
      </c>
      <c r="AMY40" s="860"/>
      <c r="AMZ40" s="861"/>
      <c r="ANA40" s="352"/>
      <c r="ANB40" s="859" t="str">
        <f>IF(ANE40="×",TIME(0,0,0),IF(ANK4="非常勤",AMC40,AMO40))</f>
        <v>　</v>
      </c>
      <c r="ANC40" s="860"/>
      <c r="AND40" s="861"/>
      <c r="ANE40" s="352"/>
      <c r="ANF40" s="859" t="str">
        <f>IF(ANI40="×",TIME(0,0,0),IF(ANK4="非常勤",AMF40,AMR40))</f>
        <v>　</v>
      </c>
      <c r="ANG40" s="860"/>
      <c r="ANH40" s="861"/>
      <c r="ANI40" s="352"/>
      <c r="ANJ40" s="859" t="str">
        <f>IF(ANM40="×",TIME(0,0,0),IF(ANK4="非常勤",AMI40,AMU40))</f>
        <v>　</v>
      </c>
      <c r="ANK40" s="860"/>
      <c r="ANL40" s="861"/>
      <c r="ANM40" s="352"/>
      <c r="ANN40" s="956"/>
      <c r="ANO40" s="956"/>
      <c r="ANP40" s="862"/>
      <c r="ANQ40" s="864"/>
      <c r="ANR40" s="863"/>
      <c r="ANS40" s="865"/>
      <c r="ANT40" s="866"/>
      <c r="ANU40" s="866"/>
      <c r="ANV40" s="867"/>
      <c r="ANW40" s="377">
        <f>'[3]別表_個別勤務状況（1～20）'!$A$40</f>
        <v>26</v>
      </c>
      <c r="ANX40" s="378" t="str">
        <f>'[3]別表_個別勤務状況（1～20）'!$B$40</f>
        <v>金</v>
      </c>
      <c r="ANY40" s="854"/>
      <c r="ANZ40" s="855"/>
      <c r="AOA40" s="854"/>
      <c r="AOB40" s="855"/>
      <c r="AOC40" s="854"/>
      <c r="AOD40" s="855"/>
      <c r="AOE40" s="854"/>
      <c r="AOF40" s="855"/>
      <c r="AOG40" s="856" t="str">
        <f>IFERROR(IF(OR(ANX40="日",ANX40="祝",ANX40=0,ANY40=""),"　",MAX(IF(AND(ANY40&lt;=AOG14,AOA40&gt;AOH14),AOH14-AOG14,IF(AND(ANY40&gt;AOG14,AOA40&lt;=AOH14),AOA40-ANY40,IF(AND(ANY40&lt;=AOG14,AOA40&lt;=AOH14),AOA40-AOG14,IF(AND(ANY40&gt;AOG14,AOA40&gt;AOH14),AOH14-ANY40,0)))),0)),0)</f>
        <v>　</v>
      </c>
      <c r="AOH40" s="857"/>
      <c r="AOI40" s="858"/>
      <c r="AOJ40" s="856" t="str">
        <f>IFERROR(IF(OR(ANX40="日",ANX40="祝",ANX40=0,AOC40=""),"　",MAX(IF(AND(AOC40&gt;AOM14,AOE40&gt;AOK14),0,IF(AND(AOC40&lt;=AOM14,AOC40&gt;AOJ14,AOE40&gt;AOK14),AOM14-AOC40,IF(AND(AOC40&lt;=AOM14,AOC40&lt;=AOJ14,AOE40&gt;AOK14),AOM14-AOJ14,IF(AND(AOC40&gt;AOJ14,AOE40&lt;=AOK14),AOE40-AOC40,IF(AND(AOC40&lt;=AOJ14,AOE40&lt;=AOK14),AOE40-AOJ14,0))))),0)),0)</f>
        <v>　</v>
      </c>
      <c r="AOK40" s="857"/>
      <c r="AOL40" s="858"/>
      <c r="AOM40" s="856" t="str">
        <f>IFERROR(IF(OR(ANX40="日",ANX40="祝",ANX40=0,AOC40=0),"　",MAX(IF(AND(AOC40&lt;=AOM14,AOE40&gt;AON14),AON14-AOM14,IF(AOE40&lt;=AON14,0,IF(AND(AOC40&gt;AOM14,AOE40&gt;AON14),AON14-AOC40,0))),0)),0)</f>
        <v>　</v>
      </c>
      <c r="AON40" s="857"/>
      <c r="AOO40" s="858"/>
      <c r="AOP40" s="856" t="str">
        <f>IFERROR(IF(OR(ANX40="日",ANX40="祝",ANX40=0,AOC40=0),"　",MAX(IF(AOC40&gt;AOP14,AOE40-AOC40,IF(AOC40&lt;=AOP14,AOE40-AOP14,0)),0)),0)</f>
        <v>　</v>
      </c>
      <c r="AOQ40" s="857"/>
      <c r="AOR40" s="858"/>
      <c r="AOS40" s="962" t="str">
        <f>IFERROR(IF(OR(ANX40="日",ANX40="祝",ANX40=0,ANY40=""),"　",MAX(IF(AND(ANY40&lt;=AOS14,AOA40&gt;AOT14),AOT14-AOS14,IF(AND(ANY40&gt;AOS14,AOA40&lt;=AOT14),AOA40-ANY40,IF(AND(ANY40&lt;=AOS14,AOA40&lt;=AOT14),AOA40-AOS14,IF(AND(ANY40&gt;AOS14,AOA40&gt;AOT14),AOT14-ANY40,0)))),0)),0)</f>
        <v>　</v>
      </c>
      <c r="AOT40" s="963"/>
      <c r="AOU40" s="964"/>
      <c r="AOV40" s="962" t="str">
        <f>IFERROR(IF(OR(ANX40="日",ANX40="祝",ANX40=0,AOC40=0),"　",MAX(IF(AND(AOC40&gt;AOY14,AOE40&gt;AOW14),0,IF(AND(AOC40&lt;=AOY14,AOC40&gt;AOV14,AOE40&gt;AOW14),AOY14-AOC40,IF(AND(AOC40&lt;=AOY14,AOC40&lt;=AOV14,AOE40&gt;AOW14),AOY14-AOV14,IF(AND(AOC40&gt;AOV14,AOE40&lt;=AOW14),AOE40-AOC40,IF(AND(AOC40&lt;=AOV14,AOE40&lt;=AOW14),AOE40-AOV14,0))))),0)),0)</f>
        <v>　</v>
      </c>
      <c r="AOW40" s="963"/>
      <c r="AOX40" s="964"/>
      <c r="AOY40" s="962" t="str">
        <f>IFERROR(IF(OR(ANX40="日",ANX40="祝",ANX40=0,AOC40=0),"　",MAX(IF(AND(AOC40&lt;=AOY14,AOE40&gt;AOZ14),AOZ14-AOY14,IF(AOE40&lt;=AOZ14,0,IF(AND(AOC40&gt;AOY14,AOE40&gt;AOZ14),AOZ14-AOC40,0))),0)),0)</f>
        <v>　</v>
      </c>
      <c r="AOZ40" s="963"/>
      <c r="APA40" s="964"/>
      <c r="APB40" s="962" t="str">
        <f t="shared" si="18"/>
        <v>　</v>
      </c>
      <c r="APC40" s="963"/>
      <c r="APD40" s="964"/>
      <c r="APE40" s="859" t="str">
        <f>IF(APH40="×",TIME(0,0,0),IF(APR4="非常勤",AOG40,AOS40))</f>
        <v>　</v>
      </c>
      <c r="APF40" s="860"/>
      <c r="APG40" s="861"/>
      <c r="APH40" s="352"/>
      <c r="API40" s="859" t="str">
        <f>IF(APL40="×",TIME(0,0,0),IF(APR4="非常勤",AOJ40,AOV40))</f>
        <v>　</v>
      </c>
      <c r="APJ40" s="860"/>
      <c r="APK40" s="861"/>
      <c r="APL40" s="352"/>
      <c r="APM40" s="859" t="str">
        <f>IF(APP40="×",TIME(0,0,0),IF(APR4="非常勤",AOM40,AOY40))</f>
        <v>　</v>
      </c>
      <c r="APN40" s="860"/>
      <c r="APO40" s="861"/>
      <c r="APP40" s="352"/>
      <c r="APQ40" s="859" t="str">
        <f>IF(APT40="×",TIME(0,0,0),IF(APR4="非常勤",AOP40,APB40))</f>
        <v>　</v>
      </c>
      <c r="APR40" s="860"/>
      <c r="APS40" s="861"/>
      <c r="APT40" s="352"/>
      <c r="APU40" s="956"/>
      <c r="APV40" s="956"/>
      <c r="APW40" s="862"/>
      <c r="APX40" s="864"/>
      <c r="APY40" s="863"/>
      <c r="APZ40" s="865"/>
      <c r="AQA40" s="866"/>
      <c r="AQB40" s="866"/>
      <c r="AQC40" s="867"/>
      <c r="AQD40" s="377">
        <f>'[3]別表_個別勤務状況（1～20）'!$A$40</f>
        <v>26</v>
      </c>
      <c r="AQE40" s="378" t="str">
        <f>'[3]別表_個別勤務状況（1～20）'!$B$40</f>
        <v>金</v>
      </c>
      <c r="AQF40" s="854"/>
      <c r="AQG40" s="855"/>
      <c r="AQH40" s="854"/>
      <c r="AQI40" s="855"/>
      <c r="AQJ40" s="854"/>
      <c r="AQK40" s="855"/>
      <c r="AQL40" s="854"/>
      <c r="AQM40" s="855"/>
      <c r="AQN40" s="856" t="str">
        <f>IFERROR(IF(OR(AQE40="日",AQE40="祝",AQE40=0,AQF40=""),"　",MAX(IF(AND(AQF40&lt;=AQN14,AQH40&gt;AQO14),AQO14-AQN14,IF(AND(AQF40&gt;AQN14,AQH40&lt;=AQO14),AQH40-AQF40,IF(AND(AQF40&lt;=AQN14,AQH40&lt;=AQO14),AQH40-AQN14,IF(AND(AQF40&gt;AQN14,AQH40&gt;AQO14),AQO14-AQF40,0)))),0)),0)</f>
        <v>　</v>
      </c>
      <c r="AQO40" s="857"/>
      <c r="AQP40" s="858"/>
      <c r="AQQ40" s="856" t="str">
        <f>IFERROR(IF(OR(AQE40="日",AQE40="祝",AQE40=0,AQJ40=""),"　",MAX(IF(AND(AQJ40&gt;AQT14,AQL40&gt;AQR14),0,IF(AND(AQJ40&lt;=AQT14,AQJ40&gt;AQQ14,AQL40&gt;AQR14),AQT14-AQJ40,IF(AND(AQJ40&lt;=AQT14,AQJ40&lt;=AQQ14,AQL40&gt;AQR14),AQT14-AQQ14,IF(AND(AQJ40&gt;AQQ14,AQL40&lt;=AQR14),AQL40-AQJ40,IF(AND(AQJ40&lt;=AQQ14,AQL40&lt;=AQR14),AQL40-AQQ14,0))))),0)),0)</f>
        <v>　</v>
      </c>
      <c r="AQR40" s="857"/>
      <c r="AQS40" s="858"/>
      <c r="AQT40" s="856" t="str">
        <f>IFERROR(IF(OR(AQE40="日",AQE40="祝",AQE40=0,AQJ40=0),"　",MAX(IF(AND(AQJ40&lt;=AQT14,AQL40&gt;AQU14),AQU14-AQT14,IF(AQL40&lt;=AQU14,0,IF(AND(AQJ40&gt;AQT14,AQL40&gt;AQU14),AQU14-AQJ40,0))),0)),0)</f>
        <v>　</v>
      </c>
      <c r="AQU40" s="857"/>
      <c r="AQV40" s="858"/>
      <c r="AQW40" s="856" t="str">
        <f>IFERROR(IF(OR(AQE40="日",AQE40="祝",AQE40=0,AQJ40=0),"　",MAX(IF(AQJ40&gt;AQW14,AQL40-AQJ40,IF(AQJ40&lt;=AQW14,AQL40-AQW14,0)),0)),0)</f>
        <v>　</v>
      </c>
      <c r="AQX40" s="857"/>
      <c r="AQY40" s="858"/>
      <c r="AQZ40" s="962" t="str">
        <f>IFERROR(IF(OR(AQE40="日",AQE40="祝",AQE40=0,AQF40=""),"　",MAX(IF(AND(AQF40&lt;=AQZ14,AQH40&gt;ARA14),ARA14-AQZ14,IF(AND(AQF40&gt;AQZ14,AQH40&lt;=ARA14),AQH40-AQF40,IF(AND(AQF40&lt;=AQZ14,AQH40&lt;=ARA14),AQH40-AQZ14,IF(AND(AQF40&gt;AQZ14,AQH40&gt;ARA14),ARA14-AQF40,0)))),0)),0)</f>
        <v>　</v>
      </c>
      <c r="ARA40" s="963"/>
      <c r="ARB40" s="964"/>
      <c r="ARC40" s="962" t="str">
        <f>IFERROR(IF(OR(AQE40="日",AQE40="祝",AQE40=0,AQJ40=0),"　",MAX(IF(AND(AQJ40&gt;ARF14,AQL40&gt;ARD14),0,IF(AND(AQJ40&lt;=ARF14,AQJ40&gt;ARC14,AQL40&gt;ARD14),ARF14-AQJ40,IF(AND(AQJ40&lt;=ARF14,AQJ40&lt;=ARC14,AQL40&gt;ARD14),ARF14-ARC14,IF(AND(AQJ40&gt;ARC14,AQL40&lt;=ARD14),AQL40-AQJ40,IF(AND(AQJ40&lt;=ARC14,AQL40&lt;=ARD14),AQL40-ARC14,0))))),0)),0)</f>
        <v>　</v>
      </c>
      <c r="ARD40" s="963"/>
      <c r="ARE40" s="964"/>
      <c r="ARF40" s="962" t="str">
        <f>IFERROR(IF(OR(AQE40="日",AQE40="祝",AQE40=0,AQJ40=0),"　",MAX(IF(AND(AQJ40&lt;=ARF14,AQL40&gt;ARG14),ARG14-ARF14,IF(AQL40&lt;=ARG14,0,IF(AND(AQJ40&gt;ARF14,AQL40&gt;ARG14),ARG14-AQJ40,0))),0)),0)</f>
        <v>　</v>
      </c>
      <c r="ARG40" s="963"/>
      <c r="ARH40" s="964"/>
      <c r="ARI40" s="962" t="str">
        <f t="shared" si="19"/>
        <v>　</v>
      </c>
      <c r="ARJ40" s="963"/>
      <c r="ARK40" s="964"/>
      <c r="ARL40" s="859" t="str">
        <f>IF(ARO40="×",TIME(0,0,0),IF(ARY4="非常勤",AQN40,AQZ40))</f>
        <v>　</v>
      </c>
      <c r="ARM40" s="860"/>
      <c r="ARN40" s="861"/>
      <c r="ARO40" s="352"/>
      <c r="ARP40" s="859" t="str">
        <f>IF(ARS40="×",TIME(0,0,0),IF(ARY4="非常勤",AQQ40,ARC40))</f>
        <v>　</v>
      </c>
      <c r="ARQ40" s="860"/>
      <c r="ARR40" s="861"/>
      <c r="ARS40" s="352"/>
      <c r="ART40" s="859" t="str">
        <f>IF(ARW40="×",TIME(0,0,0),IF(ARY4="非常勤",AQT40,ARF40))</f>
        <v>　</v>
      </c>
      <c r="ARU40" s="860"/>
      <c r="ARV40" s="861"/>
      <c r="ARW40" s="352"/>
      <c r="ARX40" s="859" t="str">
        <f>IF(ASA40="×",TIME(0,0,0),IF(ARY4="非常勤",AQW40,ARI40))</f>
        <v>　</v>
      </c>
      <c r="ARY40" s="860"/>
      <c r="ARZ40" s="861"/>
      <c r="ASA40" s="352"/>
      <c r="ASB40" s="956"/>
      <c r="ASC40" s="956"/>
      <c r="ASD40" s="862"/>
      <c r="ASE40" s="864"/>
      <c r="ASF40" s="863"/>
      <c r="ASG40" s="865"/>
      <c r="ASH40" s="866"/>
      <c r="ASI40" s="866"/>
      <c r="ASJ40" s="867"/>
    </row>
    <row r="41" spans="1:1180" ht="15" customHeight="1">
      <c r="A41" s="377">
        <f>'別表_個別勤務状況（1～20）'!$A$41</f>
        <v>27</v>
      </c>
      <c r="B41" s="378" t="str">
        <f>'別表_個別勤務状況（1～20）'!$B$41</f>
        <v>月</v>
      </c>
      <c r="C41" s="797"/>
      <c r="D41" s="797"/>
      <c r="E41" s="797"/>
      <c r="F41" s="797"/>
      <c r="G41" s="797"/>
      <c r="H41" s="797"/>
      <c r="I41" s="797"/>
      <c r="J41" s="797"/>
      <c r="K41" s="856" t="str">
        <f>IFERROR(IF(OR(B41="日",B41="祝",B41=0,C41=""),"　",MAX(IF(AND(C41&lt;=K14,E41&gt;L14),L14-K14,IF(AND(C41&gt;K14,E41&lt;=L14),E41-C41,IF(AND(C41&lt;=K14,E41&lt;=L14),E41-K14,IF(AND(C41&gt;K14,E41&gt;L14),L14-C41,0)))),0)),0)</f>
        <v>　</v>
      </c>
      <c r="L41" s="857"/>
      <c r="M41" s="858"/>
      <c r="N41" s="856" t="str">
        <f>IFERROR(IF(OR(B41="日",B41="祝",B41=0,G41=""),"　",MAX(IF(AND(G41&gt;Q14,I41&gt;O14),0,IF(AND(G41&lt;=Q14,G41&gt;N14,I41&gt;O14),Q14-G41,IF(AND(G41&lt;=Q14,G41&lt;=N14,I41&gt;O14),Q14-N14,IF(AND(G41&gt;N14,I41&lt;=O14),I41-G41,IF(AND(G41&lt;=N14,I41&lt;=O14),I41-N14,0))))),0)),0)</f>
        <v>　</v>
      </c>
      <c r="O41" s="857"/>
      <c r="P41" s="858"/>
      <c r="Q41" s="856" t="str">
        <f>IFERROR(IF(OR(B41="日",B41="祝",B41=0,G41=0),"　",MAX(IF(AND(G41&lt;=Q14,I41&gt;R14),R14-Q14,IF(I41&lt;=R14,0,IF(AND(G41&gt;Q14,I41&gt;R14),R14-G41,0))),0)),0)</f>
        <v>　</v>
      </c>
      <c r="R41" s="857"/>
      <c r="S41" s="858"/>
      <c r="T41" s="856" t="str">
        <f>IFERROR(IF(OR(B41="日",B41="祝",B41=0,G41=0),"　",MAX(IF(G41&gt;T14,I41-G41,IF(G41&lt;=T14,I41-T14,0)),0)),0)</f>
        <v>　</v>
      </c>
      <c r="U41" s="857"/>
      <c r="V41" s="858"/>
      <c r="W41" s="972" t="str">
        <f>IFERROR(IF(OR(B41="日",B41="祝",B41=0,C41=""),"　",MAX(IF(AND(C41&lt;=W14,E41&gt;X14),X14-W14,IF(AND(C41&gt;W14,E41&lt;=X14),E41-C41,IF(AND(C41&lt;=W14,E41&lt;=X14),E41-W14,IF(AND(C41&gt;W14,E41&gt;X14),X14-C41,0)))),0)),0)</f>
        <v>　</v>
      </c>
      <c r="X41" s="973"/>
      <c r="Y41" s="973"/>
      <c r="Z41" s="972" t="str">
        <f>IFERROR(IF(OR(B41="日",B41="祝",B41=0,G41=0),"　",MAX(IF(AND(G41&gt;AC14,I41&gt;AA14),0,IF(AND(G41&lt;=AC14,G41&gt;Z14,I41&gt;AA14),AC14-G41,IF(AND(G41&lt;=AC14,G41&lt;=Z14,I41&gt;AA14),AC14-Z14,IF(AND(G41&gt;Z14,I41&lt;=AA14),I41-G41,IF(AND(G41&lt;=Z14,I41&lt;=AA14),I41-Z14,0))))),0)),0)</f>
        <v>　</v>
      </c>
      <c r="AA41" s="972"/>
      <c r="AB41" s="972"/>
      <c r="AC41" s="972" t="str">
        <f>IFERROR(IF(OR(B41="日",B41="祝",B41=0,G41=0),"　",MAX(IF(AND(G41&lt;=AC14,I41&gt;AD14),AD14-AC14,IF(I41&lt;=AD14,0,IF(AND(G41&gt;AC14,I41&gt;AD14),AD14-G41,0))),0)),0)</f>
        <v>　</v>
      </c>
      <c r="AD41" s="973"/>
      <c r="AE41" s="973"/>
      <c r="AF41" s="972" t="str">
        <f t="shared" si="0"/>
        <v>　</v>
      </c>
      <c r="AG41" s="973"/>
      <c r="AH41" s="973"/>
      <c r="AI41" s="954" t="str">
        <f>IF(AL41="×",TIME(0,0,0),IF(AV4="非常勤",K41,W41))</f>
        <v>　</v>
      </c>
      <c r="AJ41" s="885"/>
      <c r="AK41" s="885"/>
      <c r="AL41" s="352"/>
      <c r="AM41" s="954" t="str">
        <f>IF(AP41="×",TIME(0,0,0),IF(AV4="非常勤",N41,Z41))</f>
        <v>　</v>
      </c>
      <c r="AN41" s="885"/>
      <c r="AO41" s="885"/>
      <c r="AP41" s="352"/>
      <c r="AQ41" s="954" t="str">
        <f>IF(AT41="×",TIME(0,0,0),IF(AV4="非常勤",Q41,AC41))</f>
        <v>　</v>
      </c>
      <c r="AR41" s="885"/>
      <c r="AS41" s="885"/>
      <c r="AT41" s="352"/>
      <c r="AU41" s="954" t="str">
        <f>IF(AX41="×",TIME(0,0,0),IF(AV4="非常勤",T41,AF41))</f>
        <v>　</v>
      </c>
      <c r="AV41" s="885"/>
      <c r="AW41" s="955"/>
      <c r="AX41" s="352"/>
      <c r="AY41" s="956"/>
      <c r="AZ41" s="956"/>
      <c r="BA41" s="862"/>
      <c r="BB41" s="864"/>
      <c r="BC41" s="863"/>
      <c r="BD41" s="865"/>
      <c r="BE41" s="866"/>
      <c r="BF41" s="866"/>
      <c r="BG41" s="867"/>
      <c r="BH41" s="377">
        <f>'別表_個別勤務状況（1～20）'!$A$41</f>
        <v>27</v>
      </c>
      <c r="BI41" s="378" t="str">
        <f>'別表_個別勤務状況（1～20）'!$B$41</f>
        <v>月</v>
      </c>
      <c r="BJ41" s="797"/>
      <c r="BK41" s="797"/>
      <c r="BL41" s="797"/>
      <c r="BM41" s="797"/>
      <c r="BN41" s="797"/>
      <c r="BO41" s="797"/>
      <c r="BP41" s="797"/>
      <c r="BQ41" s="797"/>
      <c r="BR41" s="856" t="str">
        <f>IFERROR(IF(OR(BI41="日",BI41="祝",BI41=0,BJ41=""),"　",MAX(IF(AND(BJ41&lt;=BR14,BL41&gt;BS14),BS14-BR14,IF(AND(BJ41&gt;BR14,BL41&lt;=BS14),BL41-BJ41,IF(AND(BJ41&lt;=BR14,BL41&lt;=BS14),BL41-BR14,IF(AND(BJ41&gt;BR14,BL41&gt;BS14),BS14-BJ41,0)))),0)),0)</f>
        <v>　</v>
      </c>
      <c r="BS41" s="857"/>
      <c r="BT41" s="858"/>
      <c r="BU41" s="856" t="str">
        <f>IFERROR(IF(OR(BI41="日",BI41="祝",BI41=0,BN41=""),"　",MAX(IF(AND(BN41&gt;BX14,BP41&gt;BV14),0,IF(AND(BN41&lt;=BX14,BN41&gt;BU14,BP41&gt;BV14),BX14-BN41,IF(AND(BN41&lt;=BX14,BN41&lt;=BU14,BP41&gt;BV14),BX14-BU14,IF(AND(BN41&gt;BU14,BP41&lt;=BV14),BP41-BN41,IF(AND(BN41&lt;=BU14,BP41&lt;=BV14),BP41-BU14,0))))),0)),0)</f>
        <v>　</v>
      </c>
      <c r="BV41" s="857"/>
      <c r="BW41" s="858"/>
      <c r="BX41" s="856" t="str">
        <f>IFERROR(IF(OR(BI41="日",BI41="祝",BI41=0,BN41=0),"　",MAX(IF(AND(BN41&lt;=BX14,BP41&gt;BY14),BY14-BX14,IF(BP41&lt;=BY14,0,IF(AND(BN41&gt;BX14,BP41&gt;BY14),BY14-BN41,0))),0)),0)</f>
        <v>　</v>
      </c>
      <c r="BY41" s="857"/>
      <c r="BZ41" s="858"/>
      <c r="CA41" s="856" t="str">
        <f>IFERROR(IF(OR(BI41="日",BI41="祝",BI41=0,BN41=0),"　",MAX(IF(BN41&gt;CA14,BP41-BN41,IF(BN41&lt;=CA14,BP41-CA14,0)),0)),0)</f>
        <v>　</v>
      </c>
      <c r="CB41" s="857"/>
      <c r="CC41" s="858"/>
      <c r="CD41" s="972" t="str">
        <f>IFERROR(IF(OR(BI41="日",BI41="祝",BI41=0,BJ41=""),"　",MAX(IF(AND(BJ41&lt;=CD14,BL41&gt;CE14),CE14-CD14,IF(AND(BJ41&gt;CD14,BL41&lt;=CE14),BL41-BJ41,IF(AND(BJ41&lt;=CD14,BL41&lt;=CE14),BL41-CD14,IF(AND(BJ41&gt;CD14,BL41&gt;CE14),CE14-BJ41,0)))),0)),0)</f>
        <v>　</v>
      </c>
      <c r="CE41" s="973"/>
      <c r="CF41" s="973"/>
      <c r="CG41" s="972" t="str">
        <f>IFERROR(IF(OR(BI41="日",BI41="祝",BI41=0,BN41=0),"　",MAX(IF(AND(BN41&gt;CJ14,BP41&gt;CH14),0,IF(AND(BN41&lt;=CJ14,BN41&gt;CG14,BP41&gt;CH14),CJ14-BN41,IF(AND(BN41&lt;=CJ14,BN41&lt;=CG14,BP41&gt;CH14),CJ14-CG14,IF(AND(BN41&gt;CG14,BP41&lt;=CH14),BP41-BN41,IF(AND(BN41&lt;=CG14,BP41&lt;=CH14),BP41-CG14,0))))),0)),0)</f>
        <v>　</v>
      </c>
      <c r="CH41" s="972"/>
      <c r="CI41" s="972"/>
      <c r="CJ41" s="972" t="str">
        <f>IFERROR(IF(OR(BI41="日",BI41="祝",BI41=0,BN41=0),"　",MAX(IF(AND(BN41&lt;=CJ14,BP41&gt;CK14),CK14-CJ14,IF(BP41&lt;=CK14,0,IF(AND(BN41&gt;CJ14,BP41&gt;CK14),CK14-BN41,0))),0)),0)</f>
        <v>　</v>
      </c>
      <c r="CK41" s="973"/>
      <c r="CL41" s="973"/>
      <c r="CM41" s="972" t="str">
        <f t="shared" si="1"/>
        <v>　</v>
      </c>
      <c r="CN41" s="973"/>
      <c r="CO41" s="973"/>
      <c r="CP41" s="954" t="str">
        <f>IF(CS41="×",TIME(0,0,0),IF(DC4="非常勤",BR41,CD41))</f>
        <v>　</v>
      </c>
      <c r="CQ41" s="885"/>
      <c r="CR41" s="885"/>
      <c r="CS41" s="352"/>
      <c r="CT41" s="954" t="str">
        <f>IF(CW41="×",TIME(0,0,0),IF(DC4="非常勤",BU41,CG41))</f>
        <v>　</v>
      </c>
      <c r="CU41" s="885"/>
      <c r="CV41" s="885"/>
      <c r="CW41" s="352"/>
      <c r="CX41" s="954" t="str">
        <f>IF(DA41="×",TIME(0,0,0),IF(DC4="非常勤",BX41,CJ41))</f>
        <v>　</v>
      </c>
      <c r="CY41" s="885"/>
      <c r="CZ41" s="885"/>
      <c r="DA41" s="352"/>
      <c r="DB41" s="954" t="str">
        <f>IF(DE41="×",TIME(0,0,0),IF(DC4="非常勤",CA41,CM41))</f>
        <v>　</v>
      </c>
      <c r="DC41" s="885"/>
      <c r="DD41" s="955"/>
      <c r="DE41" s="352"/>
      <c r="DF41" s="956"/>
      <c r="DG41" s="956"/>
      <c r="DH41" s="862"/>
      <c r="DI41" s="864"/>
      <c r="DJ41" s="863"/>
      <c r="DK41" s="865"/>
      <c r="DL41" s="866"/>
      <c r="DM41" s="866"/>
      <c r="DN41" s="867"/>
      <c r="DO41" s="377">
        <f>'別表_個別勤務状況（1～20）'!$A$41</f>
        <v>27</v>
      </c>
      <c r="DP41" s="378" t="str">
        <f>'別表_個別勤務状況（1～20）'!$B$41</f>
        <v>月</v>
      </c>
      <c r="DQ41" s="797"/>
      <c r="DR41" s="797"/>
      <c r="DS41" s="797"/>
      <c r="DT41" s="797"/>
      <c r="DU41" s="797"/>
      <c r="DV41" s="797"/>
      <c r="DW41" s="797"/>
      <c r="DX41" s="797"/>
      <c r="DY41" s="856" t="str">
        <f>IFERROR(IF(OR(DP41="日",DP41="祝",DP41=0,DQ41=""),"　",MAX(IF(AND(DQ41&lt;=DY14,DS41&gt;DZ14),DZ14-DY14,IF(AND(DQ41&gt;DY14,DS41&lt;=DZ14),DS41-DQ41,IF(AND(DQ41&lt;=DY14,DS41&lt;=DZ14),DS41-DY14,IF(AND(DQ41&gt;DY14,DS41&gt;DZ14),DZ14-DQ41,0)))),0)),0)</f>
        <v>　</v>
      </c>
      <c r="DZ41" s="857"/>
      <c r="EA41" s="858"/>
      <c r="EB41" s="856" t="str">
        <f>IFERROR(IF(OR(DP41="日",DP41="祝",DP41=0,DU41=""),"　",MAX(IF(AND(DU41&gt;EE14,DW41&gt;EC14),0,IF(AND(DU41&lt;=EE14,DU41&gt;EB14,DW41&gt;EC14),EE14-DU41,IF(AND(DU41&lt;=EE14,DU41&lt;=EB14,DW41&gt;EC14),EE14-EB14,IF(AND(DU41&gt;EB14,DW41&lt;=EC14),DW41-DU41,IF(AND(DU41&lt;=EB14,DW41&lt;=EC14),DW41-EB14,0))))),0)),0)</f>
        <v>　</v>
      </c>
      <c r="EC41" s="857"/>
      <c r="ED41" s="858"/>
      <c r="EE41" s="856" t="str">
        <f>IFERROR(IF(OR(DP41="日",DP41="祝",DP41=0,DU41=0),"　",MAX(IF(AND(DU41&lt;=EE14,DW41&gt;EF14),EF14-EE14,IF(DW41&lt;=EF14,0,IF(AND(DU41&gt;EE14,DW41&gt;EF14),EF14-DU41,0))),0)),0)</f>
        <v>　</v>
      </c>
      <c r="EF41" s="857"/>
      <c r="EG41" s="858"/>
      <c r="EH41" s="856" t="str">
        <f>IFERROR(IF(OR(DP41="日",DP41="祝",DP41=0,DU41=0),"　",MAX(IF(DU41&gt;EH14,DW41-DU41,IF(DU41&lt;=EH14,DW41-EH14,0)),0)),0)</f>
        <v>　</v>
      </c>
      <c r="EI41" s="857"/>
      <c r="EJ41" s="858"/>
      <c r="EK41" s="972" t="str">
        <f>IFERROR(IF(OR(DP41="日",DP41="祝",DP41=0,DQ41=""),"　",MAX(IF(AND(DQ41&lt;=EK14,DS41&gt;EL14),EL14-EK14,IF(AND(DQ41&gt;EK14,DS41&lt;=EL14),DS41-DQ41,IF(AND(DQ41&lt;=EK14,DS41&lt;=EL14),DS41-EK14,IF(AND(DQ41&gt;EK14,DS41&gt;EL14),EL14-DQ41,0)))),0)),0)</f>
        <v>　</v>
      </c>
      <c r="EL41" s="973"/>
      <c r="EM41" s="973"/>
      <c r="EN41" s="972" t="str">
        <f>IFERROR(IF(OR(DP41="日",DP41="祝",DP41=0,DU41=0),"　",MAX(IF(AND(DU41&gt;EQ14,DW41&gt;EO14),0,IF(AND(DU41&lt;=EQ14,DU41&gt;EN14,DW41&gt;EO14),EQ14-DU41,IF(AND(DU41&lt;=EQ14,DU41&lt;=EN14,DW41&gt;EO14),EQ14-EN14,IF(AND(DU41&gt;EN14,DW41&lt;=EO14),DW41-DU41,IF(AND(DU41&lt;=EN14,DW41&lt;=EO14),DW41-EN14,0))))),0)),0)</f>
        <v>　</v>
      </c>
      <c r="EO41" s="972"/>
      <c r="EP41" s="972"/>
      <c r="EQ41" s="972" t="str">
        <f>IFERROR(IF(OR(DP41="日",DP41="祝",DP41=0,DU41=0),"　",MAX(IF(AND(DU41&lt;=EQ14,DW41&gt;ER14),ER14-EQ14,IF(DW41&lt;=ER14,0,IF(AND(DU41&gt;EQ14,DW41&gt;ER14),ER14-DU41,0))),0)),0)</f>
        <v>　</v>
      </c>
      <c r="ER41" s="973"/>
      <c r="ES41" s="973"/>
      <c r="ET41" s="972" t="str">
        <f t="shared" si="2"/>
        <v>　</v>
      </c>
      <c r="EU41" s="973"/>
      <c r="EV41" s="973"/>
      <c r="EW41" s="954" t="str">
        <f>IF(EZ41="×",TIME(0,0,0),IF(FJ4="非常勤",DY41,EK41))</f>
        <v>　</v>
      </c>
      <c r="EX41" s="885"/>
      <c r="EY41" s="885"/>
      <c r="EZ41" s="352"/>
      <c r="FA41" s="954" t="str">
        <f>IF(FD41="×",TIME(0,0,0),IF(FJ4="非常勤",EB41,EN41))</f>
        <v>　</v>
      </c>
      <c r="FB41" s="885"/>
      <c r="FC41" s="885"/>
      <c r="FD41" s="352"/>
      <c r="FE41" s="954" t="str">
        <f>IF(FH41="×",TIME(0,0,0),IF(FJ4="非常勤",EE41,EQ41))</f>
        <v>　</v>
      </c>
      <c r="FF41" s="885"/>
      <c r="FG41" s="885"/>
      <c r="FH41" s="352"/>
      <c r="FI41" s="954" t="str">
        <f>IF(FL41="×",TIME(0,0,0),IF(FJ4="非常勤",EH41,ET41))</f>
        <v>　</v>
      </c>
      <c r="FJ41" s="885"/>
      <c r="FK41" s="955"/>
      <c r="FL41" s="352"/>
      <c r="FM41" s="956"/>
      <c r="FN41" s="956"/>
      <c r="FO41" s="862"/>
      <c r="FP41" s="864"/>
      <c r="FQ41" s="863"/>
      <c r="FR41" s="865"/>
      <c r="FS41" s="866"/>
      <c r="FT41" s="866"/>
      <c r="FU41" s="867"/>
      <c r="FV41" s="377">
        <f>'別表_個別勤務状況（1～20）'!$A$41</f>
        <v>27</v>
      </c>
      <c r="FW41" s="378" t="str">
        <f>'別表_個別勤務状況（1～20）'!$B$41</f>
        <v>月</v>
      </c>
      <c r="FX41" s="797"/>
      <c r="FY41" s="797"/>
      <c r="FZ41" s="797"/>
      <c r="GA41" s="797"/>
      <c r="GB41" s="797"/>
      <c r="GC41" s="797"/>
      <c r="GD41" s="797"/>
      <c r="GE41" s="797"/>
      <c r="GF41" s="856" t="str">
        <f>IFERROR(IF(OR(FW41="日",FW41="祝",FW41=0,FX41=""),"　",MAX(IF(AND(FX41&lt;=GF14,FZ41&gt;GG14),GG14-GF14,IF(AND(FX41&gt;GF14,FZ41&lt;=GG14),FZ41-FX41,IF(AND(FX41&lt;=GF14,FZ41&lt;=GG14),FZ41-GF14,IF(AND(FX41&gt;GF14,FZ41&gt;GG14),GG14-FX41,0)))),0)),0)</f>
        <v>　</v>
      </c>
      <c r="GG41" s="857"/>
      <c r="GH41" s="858"/>
      <c r="GI41" s="856" t="str">
        <f>IFERROR(IF(OR(FW41="日",FW41="祝",FW41=0,GB41=""),"　",MAX(IF(AND(GB41&gt;GL14,GD41&gt;GJ14),0,IF(AND(GB41&lt;=GL14,GB41&gt;GI14,GD41&gt;GJ14),GL14-GB41,IF(AND(GB41&lt;=GL14,GB41&lt;=GI14,GD41&gt;GJ14),GL14-GI14,IF(AND(GB41&gt;GI14,GD41&lt;=GJ14),GD41-GB41,IF(AND(GB41&lt;=GI14,GD41&lt;=GJ14),GD41-GI14,0))))),0)),0)</f>
        <v>　</v>
      </c>
      <c r="GJ41" s="857"/>
      <c r="GK41" s="858"/>
      <c r="GL41" s="856" t="str">
        <f>IFERROR(IF(OR(FW41="日",FW41="祝",FW41=0,GB41=0),"　",MAX(IF(AND(GB41&lt;=GL14,GD41&gt;GM14),GM14-GL14,IF(GD41&lt;=GM14,0,IF(AND(GB41&gt;GL14,GD41&gt;GM14),GM14-GB41,0))),0)),0)</f>
        <v>　</v>
      </c>
      <c r="GM41" s="857"/>
      <c r="GN41" s="858"/>
      <c r="GO41" s="856" t="str">
        <f>IFERROR(IF(OR(FW41="日",FW41="祝",FW41=0,GB41=0),"　",MAX(IF(GB41&gt;GO14,GD41-GB41,IF(GB41&lt;=GO14,GD41-GO14,0)),0)),0)</f>
        <v>　</v>
      </c>
      <c r="GP41" s="857"/>
      <c r="GQ41" s="858"/>
      <c r="GR41" s="972" t="str">
        <f>IFERROR(IF(OR(FW41="日",FW41="祝",FW41=0,FX41=""),"　",MAX(IF(AND(FX41&lt;=GR14,FZ41&gt;GS14),GS14-GR14,IF(AND(FX41&gt;GR14,FZ41&lt;=GS14),FZ41-FX41,IF(AND(FX41&lt;=GR14,FZ41&lt;=GS14),FZ41-GR14,IF(AND(FX41&gt;GR14,FZ41&gt;GS14),GS14-FX41,0)))),0)),0)</f>
        <v>　</v>
      </c>
      <c r="GS41" s="973"/>
      <c r="GT41" s="973"/>
      <c r="GU41" s="972" t="str">
        <f>IFERROR(IF(OR(FW41="日",FW41="祝",FW41=0,GB41=0),"　",MAX(IF(AND(GB41&gt;GX14,GD41&gt;GV14),0,IF(AND(GB41&lt;=GX14,GB41&gt;GU14,GD41&gt;GV14),GX14-GB41,IF(AND(GB41&lt;=GX14,GB41&lt;=GU14,GD41&gt;GV14),GX14-GU14,IF(AND(GB41&gt;GU14,GD41&lt;=GV14),GD41-GB41,IF(AND(GB41&lt;=GU14,GD41&lt;=GV14),GD41-GU14,0))))),0)),0)</f>
        <v>　</v>
      </c>
      <c r="GV41" s="972"/>
      <c r="GW41" s="972"/>
      <c r="GX41" s="972" t="str">
        <f>IFERROR(IF(OR(FW41="日",FW41="祝",FW41=0,GB41=0),"　",MAX(IF(AND(GB41&lt;=GX14,GD41&gt;GY14),GY14-GX14,IF(GD41&lt;=GY14,0,IF(AND(GB41&gt;GX14,GD41&gt;GY14),GY14-GB41,0))),0)),0)</f>
        <v>　</v>
      </c>
      <c r="GY41" s="973"/>
      <c r="GZ41" s="973"/>
      <c r="HA41" s="972" t="str">
        <f t="shared" si="3"/>
        <v>　</v>
      </c>
      <c r="HB41" s="973"/>
      <c r="HC41" s="973"/>
      <c r="HD41" s="954" t="str">
        <f>IF(HG41="×",TIME(0,0,0),IF(HQ4="非常勤",GF41,GR41))</f>
        <v>　</v>
      </c>
      <c r="HE41" s="885"/>
      <c r="HF41" s="885"/>
      <c r="HG41" s="352"/>
      <c r="HH41" s="954" t="str">
        <f>IF(HK41="×",TIME(0,0,0),IF(HQ4="非常勤",GI41,GU41))</f>
        <v>　</v>
      </c>
      <c r="HI41" s="885"/>
      <c r="HJ41" s="885"/>
      <c r="HK41" s="352"/>
      <c r="HL41" s="954" t="str">
        <f>IF(HO41="×",TIME(0,0,0),IF(HQ4="非常勤",GL41,GX41))</f>
        <v>　</v>
      </c>
      <c r="HM41" s="885"/>
      <c r="HN41" s="885"/>
      <c r="HO41" s="352"/>
      <c r="HP41" s="954" t="str">
        <f>IF(HS41="×",TIME(0,0,0),IF(HQ4="非常勤",GO41,HA41))</f>
        <v>　</v>
      </c>
      <c r="HQ41" s="885"/>
      <c r="HR41" s="955"/>
      <c r="HS41" s="352"/>
      <c r="HT41" s="956"/>
      <c r="HU41" s="956"/>
      <c r="HV41" s="862"/>
      <c r="HW41" s="864"/>
      <c r="HX41" s="863"/>
      <c r="HY41" s="865"/>
      <c r="HZ41" s="866"/>
      <c r="IA41" s="866"/>
      <c r="IB41" s="867"/>
      <c r="IC41" s="377">
        <f>'別表_個別勤務状況（1～20）'!$A$41</f>
        <v>27</v>
      </c>
      <c r="ID41" s="378" t="str">
        <f>'別表_個別勤務状況（1～20）'!$B$41</f>
        <v>月</v>
      </c>
      <c r="IE41" s="797"/>
      <c r="IF41" s="797"/>
      <c r="IG41" s="797"/>
      <c r="IH41" s="797"/>
      <c r="II41" s="797"/>
      <c r="IJ41" s="797"/>
      <c r="IK41" s="797"/>
      <c r="IL41" s="797"/>
      <c r="IM41" s="856" t="str">
        <f>IFERROR(IF(OR(ID41="日",ID41="祝",ID41=0,IE41=""),"　",MAX(IF(AND(IE41&lt;=IM14,IG41&gt;IN14),IN14-IM14,IF(AND(IE41&gt;IM14,IG41&lt;=IN14),IG41-IE41,IF(AND(IE41&lt;=IM14,IG41&lt;=IN14),IG41-IM14,IF(AND(IE41&gt;IM14,IG41&gt;IN14),IN14-IE41,0)))),0)),0)</f>
        <v>　</v>
      </c>
      <c r="IN41" s="857"/>
      <c r="IO41" s="858"/>
      <c r="IP41" s="856" t="str">
        <f>IFERROR(IF(OR(ID41="日",ID41="祝",ID41=0,II41=""),"　",MAX(IF(AND(II41&gt;IS14,IK41&gt;IQ14),0,IF(AND(II41&lt;=IS14,II41&gt;IP14,IK41&gt;IQ14),IS14-II41,IF(AND(II41&lt;=IS14,II41&lt;=IP14,IK41&gt;IQ14),IS14-IP14,IF(AND(II41&gt;IP14,IK41&lt;=IQ14),IK41-II41,IF(AND(II41&lt;=IP14,IK41&lt;=IQ14),IK41-IP14,0))))),0)),0)</f>
        <v>　</v>
      </c>
      <c r="IQ41" s="857"/>
      <c r="IR41" s="858"/>
      <c r="IS41" s="856" t="str">
        <f>IFERROR(IF(OR(ID41="日",ID41="祝",ID41=0,II41=0),"　",MAX(IF(AND(II41&lt;=IS14,IK41&gt;IT14),IT14-IS14,IF(IK41&lt;=IT14,0,IF(AND(II41&gt;IS14,IK41&gt;IT14),IT14-II41,0))),0)),0)</f>
        <v>　</v>
      </c>
      <c r="IT41" s="857"/>
      <c r="IU41" s="858"/>
      <c r="IV41" s="856" t="str">
        <f>IFERROR(IF(OR(ID41="日",ID41="祝",ID41=0,II41=0),"　",MAX(IF(II41&gt;IV14,IK41-II41,IF(II41&lt;=IV14,IK41-IV14,0)),0)),0)</f>
        <v>　</v>
      </c>
      <c r="IW41" s="857"/>
      <c r="IX41" s="858"/>
      <c r="IY41" s="972" t="str">
        <f>IFERROR(IF(OR(ID41="日",ID41="祝",ID41=0,IE41=""),"　",MAX(IF(AND(IE41&lt;=IY14,IG41&gt;IZ14),IZ14-IY14,IF(AND(IE41&gt;IY14,IG41&lt;=IZ14),IG41-IE41,IF(AND(IE41&lt;=IY14,IG41&lt;=IZ14),IG41-IY14,IF(AND(IE41&gt;IY14,IG41&gt;IZ14),IZ14-IE41,0)))),0)),0)</f>
        <v>　</v>
      </c>
      <c r="IZ41" s="973"/>
      <c r="JA41" s="973"/>
      <c r="JB41" s="972" t="str">
        <f>IFERROR(IF(OR(ID41="日",ID41="祝",ID41=0,II41=0),"　",MAX(IF(AND(II41&gt;JE14,IK41&gt;JC14),0,IF(AND(II41&lt;=JE14,II41&gt;JB14,IK41&gt;JC14),JE14-II41,IF(AND(II41&lt;=JE14,II41&lt;=JB14,IK41&gt;JC14),JE14-JB14,IF(AND(II41&gt;JB14,IK41&lt;=JC14),IK41-II41,IF(AND(II41&lt;=JB14,IK41&lt;=JC14),IK41-JB14,0))))),0)),0)</f>
        <v>　</v>
      </c>
      <c r="JC41" s="972"/>
      <c r="JD41" s="972"/>
      <c r="JE41" s="972" t="str">
        <f>IFERROR(IF(OR(ID41="日",ID41="祝",ID41=0,II41=0),"　",MAX(IF(AND(II41&lt;=JE14,IK41&gt;JF14),JF14-JE14,IF(IK41&lt;=JF14,0,IF(AND(II41&gt;JE14,IK41&gt;JF14),JF14-II41,0))),0)),0)</f>
        <v>　</v>
      </c>
      <c r="JF41" s="973"/>
      <c r="JG41" s="973"/>
      <c r="JH41" s="972" t="str">
        <f t="shared" si="4"/>
        <v>　</v>
      </c>
      <c r="JI41" s="973"/>
      <c r="JJ41" s="973"/>
      <c r="JK41" s="954" t="str">
        <f>IF(JN41="×",TIME(0,0,0),IF(JX4="非常勤",IM41,IY41))</f>
        <v>　</v>
      </c>
      <c r="JL41" s="885"/>
      <c r="JM41" s="885"/>
      <c r="JN41" s="352"/>
      <c r="JO41" s="954" t="str">
        <f>IF(JR41="×",TIME(0,0,0),IF(JX4="非常勤",IP41,JB41))</f>
        <v>　</v>
      </c>
      <c r="JP41" s="885"/>
      <c r="JQ41" s="885"/>
      <c r="JR41" s="352"/>
      <c r="JS41" s="954" t="str">
        <f>IF(JV41="×",TIME(0,0,0),IF(JX4="非常勤",IS41,JE41))</f>
        <v>　</v>
      </c>
      <c r="JT41" s="885"/>
      <c r="JU41" s="885"/>
      <c r="JV41" s="352"/>
      <c r="JW41" s="954" t="str">
        <f>IF(JZ41="×",TIME(0,0,0),IF(JX4="非常勤",IV41,JH41))</f>
        <v>　</v>
      </c>
      <c r="JX41" s="885"/>
      <c r="JY41" s="955"/>
      <c r="JZ41" s="352"/>
      <c r="KA41" s="956"/>
      <c r="KB41" s="956"/>
      <c r="KC41" s="862"/>
      <c r="KD41" s="864"/>
      <c r="KE41" s="863"/>
      <c r="KF41" s="865"/>
      <c r="KG41" s="866"/>
      <c r="KH41" s="866"/>
      <c r="KI41" s="867"/>
      <c r="KJ41" s="377">
        <f>'[3]別表_個別勤務状況（1～20）'!$A$41</f>
        <v>27</v>
      </c>
      <c r="KK41" s="378" t="str">
        <f>'[3]別表_個別勤務状況（1～20）'!$B$41</f>
        <v>土</v>
      </c>
      <c r="KL41" s="854"/>
      <c r="KM41" s="855"/>
      <c r="KN41" s="854"/>
      <c r="KO41" s="855"/>
      <c r="KP41" s="854"/>
      <c r="KQ41" s="855"/>
      <c r="KR41" s="854"/>
      <c r="KS41" s="855"/>
      <c r="KT41" s="856" t="str">
        <f>IFERROR(IF(OR(KK41="日",KK41="祝",KK41=0,KL41=""),"　",MAX(IF(AND(KL41&lt;=KT14,KN41&gt;KU14),KU14-KT14,IF(AND(KL41&gt;KT14,KN41&lt;=KU14),KN41-KL41,IF(AND(KL41&lt;=KT14,KN41&lt;=KU14),KN41-KT14,IF(AND(KL41&gt;KT14,KN41&gt;KU14),KU14-KL41,0)))),0)),0)</f>
        <v>　</v>
      </c>
      <c r="KU41" s="857"/>
      <c r="KV41" s="858"/>
      <c r="KW41" s="856" t="str">
        <f>IFERROR(IF(OR(KK41="日",KK41="祝",KK41=0,KP41=""),"　",MAX(IF(AND(KP41&gt;KZ14,KR41&gt;KX14),0,IF(AND(KP41&lt;=KZ14,KP41&gt;KW14,KR41&gt;KX14),KZ14-KP41,IF(AND(KP41&lt;=KZ14,KP41&lt;=KW14,KR41&gt;KX14),KZ14-KW14,IF(AND(KP41&gt;KW14,KR41&lt;=KX14),KR41-KP41,IF(AND(KP41&lt;=KW14,KR41&lt;=KX14),KR41-KW14,0))))),0)),0)</f>
        <v>　</v>
      </c>
      <c r="KX41" s="857"/>
      <c r="KY41" s="858"/>
      <c r="KZ41" s="856" t="str">
        <f>IFERROR(IF(OR(KK41="日",KK41="祝",KK41=0,KP41=0),"　",MAX(IF(AND(KP41&lt;=KZ14,KR41&gt;LA14),LA14-KZ14,IF(KR41&lt;=LA14,0,IF(AND(KP41&gt;KZ14,KR41&gt;LA14),LA14-KP41,0))),0)),0)</f>
        <v>　</v>
      </c>
      <c r="LA41" s="857"/>
      <c r="LB41" s="858"/>
      <c r="LC41" s="856" t="str">
        <f>IFERROR(IF(OR(KK41="日",KK41="祝",KK41=0,KP41=0),"　",MAX(IF(KP41&gt;LC14,KR41-KP41,IF(KP41&lt;=LC14,KR41-LC14,0)),0)),0)</f>
        <v>　</v>
      </c>
      <c r="LD41" s="857"/>
      <c r="LE41" s="858"/>
      <c r="LF41" s="962" t="str">
        <f>IFERROR(IF(OR(KK41="日",KK41="祝",KK41=0,KL41=""),"　",MAX(IF(AND(KL41&lt;=LF14,KN41&gt;LG14),LG14-LF14,IF(AND(KL41&gt;LF14,KN41&lt;=LG14),KN41-KL41,IF(AND(KL41&lt;=LF14,KN41&lt;=LG14),KN41-LF14,IF(AND(KL41&gt;LF14,KN41&gt;LG14),LG14-KL41,0)))),0)),0)</f>
        <v>　</v>
      </c>
      <c r="LG41" s="963"/>
      <c r="LH41" s="964"/>
      <c r="LI41" s="962" t="str">
        <f>IFERROR(IF(OR(KK41="日",KK41="祝",KK41=0,KP41=0),"　",MAX(IF(AND(KP41&gt;LL14,KR41&gt;LJ14),0,IF(AND(KP41&lt;=LL14,KP41&gt;LI14,KR41&gt;LJ14),LL14-KP41,IF(AND(KP41&lt;=LL14,KP41&lt;=LI14,KR41&gt;LJ14),LL14-LI14,IF(AND(KP41&gt;LI14,KR41&lt;=LJ14),KR41-KP41,IF(AND(KP41&lt;=LI14,KR41&lt;=LJ14),KR41-LI14,0))))),0)),0)</f>
        <v>　</v>
      </c>
      <c r="LJ41" s="963"/>
      <c r="LK41" s="964"/>
      <c r="LL41" s="962" t="str">
        <f>IFERROR(IF(OR(KK41="日",KK41="祝",KK41=0,KP41=0),"　",MAX(IF(AND(KP41&lt;=LL14,KR41&gt;LM14),LM14-LL14,IF(KR41&lt;=LM14,0,IF(AND(KP41&gt;LL14,KR41&gt;LM14),LM14-KP41,0))),0)),0)</f>
        <v>　</v>
      </c>
      <c r="LM41" s="963"/>
      <c r="LN41" s="964"/>
      <c r="LO41" s="962" t="str">
        <f t="shared" si="5"/>
        <v>　</v>
      </c>
      <c r="LP41" s="963"/>
      <c r="LQ41" s="964"/>
      <c r="LR41" s="859" t="str">
        <f>IF(LU41="×",TIME(0,0,0),IF(ME4="非常勤",KT41,LF41))</f>
        <v>　</v>
      </c>
      <c r="LS41" s="860"/>
      <c r="LT41" s="861"/>
      <c r="LU41" s="352"/>
      <c r="LV41" s="859" t="str">
        <f>IF(LY41="×",TIME(0,0,0),IF(ME4="非常勤",KW41,LI41))</f>
        <v>　</v>
      </c>
      <c r="LW41" s="860"/>
      <c r="LX41" s="861"/>
      <c r="LY41" s="352"/>
      <c r="LZ41" s="859" t="str">
        <f>IF(MC41="×",TIME(0,0,0),IF(ME4="非常勤",KZ41,LL41))</f>
        <v>　</v>
      </c>
      <c r="MA41" s="860"/>
      <c r="MB41" s="861"/>
      <c r="MC41" s="352"/>
      <c r="MD41" s="859" t="str">
        <f>IF(MG41="×",TIME(0,0,0),IF(ME4="非常勤",LC41,LO41))</f>
        <v>　</v>
      </c>
      <c r="ME41" s="860"/>
      <c r="MF41" s="861"/>
      <c r="MG41" s="352"/>
      <c r="MH41" s="956"/>
      <c r="MI41" s="956"/>
      <c r="MJ41" s="862"/>
      <c r="MK41" s="864"/>
      <c r="ML41" s="863"/>
      <c r="MM41" s="865"/>
      <c r="MN41" s="866"/>
      <c r="MO41" s="866"/>
      <c r="MP41" s="867"/>
      <c r="MQ41" s="377">
        <f>'[3]別表_個別勤務状況（1～20）'!$A$41</f>
        <v>27</v>
      </c>
      <c r="MR41" s="378" t="str">
        <f>'[3]別表_個別勤務状況（1～20）'!$B$41</f>
        <v>土</v>
      </c>
      <c r="MS41" s="854"/>
      <c r="MT41" s="855"/>
      <c r="MU41" s="854"/>
      <c r="MV41" s="855"/>
      <c r="MW41" s="854"/>
      <c r="MX41" s="855"/>
      <c r="MY41" s="854"/>
      <c r="MZ41" s="855"/>
      <c r="NA41" s="856" t="str">
        <f>IFERROR(IF(OR(MR41="日",MR41="祝",MR41=0,MS41=""),"　",MAX(IF(AND(MS41&lt;=NA14,MU41&gt;NB14),NB14-NA14,IF(AND(MS41&gt;NA14,MU41&lt;=NB14),MU41-MS41,IF(AND(MS41&lt;=NA14,MU41&lt;=NB14),MU41-NA14,IF(AND(MS41&gt;NA14,MU41&gt;NB14),NB14-MS41,0)))),0)),0)</f>
        <v>　</v>
      </c>
      <c r="NB41" s="857"/>
      <c r="NC41" s="858"/>
      <c r="ND41" s="856" t="str">
        <f>IFERROR(IF(OR(MR41="日",MR41="祝",MR41=0,MW41=""),"　",MAX(IF(AND(MW41&gt;NG14,MY41&gt;NE14),0,IF(AND(MW41&lt;=NG14,MW41&gt;ND14,MY41&gt;NE14),NG14-MW41,IF(AND(MW41&lt;=NG14,MW41&lt;=ND14,MY41&gt;NE14),NG14-ND14,IF(AND(MW41&gt;ND14,MY41&lt;=NE14),MY41-MW41,IF(AND(MW41&lt;=ND14,MY41&lt;=NE14),MY41-ND14,0))))),0)),0)</f>
        <v>　</v>
      </c>
      <c r="NE41" s="857"/>
      <c r="NF41" s="858"/>
      <c r="NG41" s="856" t="str">
        <f>IFERROR(IF(OR(MR41="日",MR41="祝",MR41=0,MW41=0),"　",MAX(IF(AND(MW41&lt;=NG14,MY41&gt;NH14),NH14-NG14,IF(MY41&lt;=NH14,0,IF(AND(MW41&gt;NG14,MY41&gt;NH14),NH14-MW41,0))),0)),0)</f>
        <v>　</v>
      </c>
      <c r="NH41" s="857"/>
      <c r="NI41" s="858"/>
      <c r="NJ41" s="856" t="str">
        <f>IFERROR(IF(OR(MR41="日",MR41="祝",MR41=0,MW41=0),"　",MAX(IF(MW41&gt;NJ14,MY41-MW41,IF(MW41&lt;=NJ14,MY41-NJ14,0)),0)),0)</f>
        <v>　</v>
      </c>
      <c r="NK41" s="857"/>
      <c r="NL41" s="858"/>
      <c r="NM41" s="962" t="str">
        <f>IFERROR(IF(OR(MR41="日",MR41="祝",MR41=0,MS41=""),"　",MAX(IF(AND(MS41&lt;=NM14,MU41&gt;NN14),NN14-NM14,IF(AND(MS41&gt;NM14,MU41&lt;=NN14),MU41-MS41,IF(AND(MS41&lt;=NM14,MU41&lt;=NN14),MU41-NM14,IF(AND(MS41&gt;NM14,MU41&gt;NN14),NN14-MS41,0)))),0)),0)</f>
        <v>　</v>
      </c>
      <c r="NN41" s="963"/>
      <c r="NO41" s="964"/>
      <c r="NP41" s="962" t="str">
        <f>IFERROR(IF(OR(MR41="日",MR41="祝",MR41=0,MW41=0),"　",MAX(IF(AND(MW41&gt;NS14,MY41&gt;NQ14),0,IF(AND(MW41&lt;=NS14,MW41&gt;NP14,MY41&gt;NQ14),NS14-MW41,IF(AND(MW41&lt;=NS14,MW41&lt;=NP14,MY41&gt;NQ14),NS14-NP14,IF(AND(MW41&gt;NP14,MY41&lt;=NQ14),MY41-MW41,IF(AND(MW41&lt;=NP14,MY41&lt;=NQ14),MY41-NP14,0))))),0)),0)</f>
        <v>　</v>
      </c>
      <c r="NQ41" s="963"/>
      <c r="NR41" s="964"/>
      <c r="NS41" s="962" t="str">
        <f>IFERROR(IF(OR(MR41="日",MR41="祝",MR41=0,MW41=0),"　",MAX(IF(AND(MW41&lt;=NS14,MY41&gt;NT14),NT14-NS14,IF(MY41&lt;=NT14,0,IF(AND(MW41&gt;NS14,MY41&gt;NT14),NT14-MW41,0))),0)),0)</f>
        <v>　</v>
      </c>
      <c r="NT41" s="963"/>
      <c r="NU41" s="964"/>
      <c r="NV41" s="962" t="str">
        <f t="shared" si="6"/>
        <v>　</v>
      </c>
      <c r="NW41" s="963"/>
      <c r="NX41" s="964"/>
      <c r="NY41" s="859" t="str">
        <f>IF(OB41="×",TIME(0,0,0),IF(OL4="非常勤",NA41,NM41))</f>
        <v>　</v>
      </c>
      <c r="NZ41" s="860"/>
      <c r="OA41" s="861"/>
      <c r="OB41" s="352"/>
      <c r="OC41" s="859" t="str">
        <f>IF(OF41="×",TIME(0,0,0),IF(OL4="非常勤",ND41,NP41))</f>
        <v>　</v>
      </c>
      <c r="OD41" s="860"/>
      <c r="OE41" s="861"/>
      <c r="OF41" s="352"/>
      <c r="OG41" s="859" t="str">
        <f>IF(OJ41="×",TIME(0,0,0),IF(OL4="非常勤",NG41,NS41))</f>
        <v>　</v>
      </c>
      <c r="OH41" s="860"/>
      <c r="OI41" s="861"/>
      <c r="OJ41" s="352"/>
      <c r="OK41" s="859" t="str">
        <f>IF(ON41="×",TIME(0,0,0),IF(OL4="非常勤",NJ41,NV41))</f>
        <v>　</v>
      </c>
      <c r="OL41" s="860"/>
      <c r="OM41" s="861"/>
      <c r="ON41" s="352"/>
      <c r="OO41" s="956"/>
      <c r="OP41" s="956"/>
      <c r="OQ41" s="862"/>
      <c r="OR41" s="864"/>
      <c r="OS41" s="863"/>
      <c r="OT41" s="865"/>
      <c r="OU41" s="866"/>
      <c r="OV41" s="866"/>
      <c r="OW41" s="867"/>
      <c r="OX41" s="377">
        <f>'[3]別表_個別勤務状況（1～20）'!$A$41</f>
        <v>27</v>
      </c>
      <c r="OY41" s="378" t="str">
        <f>'[3]別表_個別勤務状況（1～20）'!$B$41</f>
        <v>土</v>
      </c>
      <c r="OZ41" s="854"/>
      <c r="PA41" s="855"/>
      <c r="PB41" s="854"/>
      <c r="PC41" s="855"/>
      <c r="PD41" s="854"/>
      <c r="PE41" s="855"/>
      <c r="PF41" s="854"/>
      <c r="PG41" s="855"/>
      <c r="PH41" s="856" t="str">
        <f>IFERROR(IF(OR(OY41="日",OY41="祝",OY41=0,OZ41=""),"　",MAX(IF(AND(OZ41&lt;=PH14,PB41&gt;PI14),PI14-PH14,IF(AND(OZ41&gt;PH14,PB41&lt;=PI14),PB41-OZ41,IF(AND(OZ41&lt;=PH14,PB41&lt;=PI14),PB41-PH14,IF(AND(OZ41&gt;PH14,PB41&gt;PI14),PI14-OZ41,0)))),0)),0)</f>
        <v>　</v>
      </c>
      <c r="PI41" s="857"/>
      <c r="PJ41" s="858"/>
      <c r="PK41" s="856" t="str">
        <f>IFERROR(IF(OR(OY41="日",OY41="祝",OY41=0,PD41=""),"　",MAX(IF(AND(PD41&gt;PN14,PF41&gt;PL14),0,IF(AND(PD41&lt;=PN14,PD41&gt;PK14,PF41&gt;PL14),PN14-PD41,IF(AND(PD41&lt;=PN14,PD41&lt;=PK14,PF41&gt;PL14),PN14-PK14,IF(AND(PD41&gt;PK14,PF41&lt;=PL14),PF41-PD41,IF(AND(PD41&lt;=PK14,PF41&lt;=PL14),PF41-PK14,0))))),0)),0)</f>
        <v>　</v>
      </c>
      <c r="PL41" s="857"/>
      <c r="PM41" s="858"/>
      <c r="PN41" s="856" t="str">
        <f>IFERROR(IF(OR(OY41="日",OY41="祝",OY41=0,PD41=0),"　",MAX(IF(AND(PD41&lt;=PN14,PF41&gt;PO14),PO14-PN14,IF(PF41&lt;=PO14,0,IF(AND(PD41&gt;PN14,PF41&gt;PO14),PO14-PD41,0))),0)),0)</f>
        <v>　</v>
      </c>
      <c r="PO41" s="857"/>
      <c r="PP41" s="858"/>
      <c r="PQ41" s="856" t="str">
        <f>IFERROR(IF(OR(OY41="日",OY41="祝",OY41=0,PD41=0),"　",MAX(IF(PD41&gt;PQ14,PF41-PD41,IF(PD41&lt;=PQ14,PF41-PQ14,0)),0)),0)</f>
        <v>　</v>
      </c>
      <c r="PR41" s="857"/>
      <c r="PS41" s="858"/>
      <c r="PT41" s="962" t="str">
        <f>IFERROR(IF(OR(OY41="日",OY41="祝",OY41=0,OZ41=""),"　",MAX(IF(AND(OZ41&lt;=PT14,PB41&gt;PU14),PU14-PT14,IF(AND(OZ41&gt;PT14,PB41&lt;=PU14),PB41-OZ41,IF(AND(OZ41&lt;=PT14,PB41&lt;=PU14),PB41-PT14,IF(AND(OZ41&gt;PT14,PB41&gt;PU14),PU14-OZ41,0)))),0)),0)</f>
        <v>　</v>
      </c>
      <c r="PU41" s="963"/>
      <c r="PV41" s="964"/>
      <c r="PW41" s="962" t="str">
        <f>IFERROR(IF(OR(OY41="日",OY41="祝",OY41=0,PD41=0),"　",MAX(IF(AND(PD41&gt;PZ14,PF41&gt;PX14),0,IF(AND(PD41&lt;=PZ14,PD41&gt;PW14,PF41&gt;PX14),PZ14-PD41,IF(AND(PD41&lt;=PZ14,PD41&lt;=PW14,PF41&gt;PX14),PZ14-PW14,IF(AND(PD41&gt;PW14,PF41&lt;=PX14),PF41-PD41,IF(AND(PD41&lt;=PW14,PF41&lt;=PX14),PF41-PW14,0))))),0)),0)</f>
        <v>　</v>
      </c>
      <c r="PX41" s="963"/>
      <c r="PY41" s="964"/>
      <c r="PZ41" s="962" t="str">
        <f>IFERROR(IF(OR(OY41="日",OY41="祝",OY41=0,PD41=0),"　",MAX(IF(AND(PD41&lt;=PZ14,PF41&gt;QA14),QA14-PZ14,IF(PF41&lt;=QA14,0,IF(AND(PD41&gt;PZ14,PF41&gt;QA14),QA14-PD41,0))),0)),0)</f>
        <v>　</v>
      </c>
      <c r="QA41" s="963"/>
      <c r="QB41" s="964"/>
      <c r="QC41" s="962" t="str">
        <f t="shared" si="7"/>
        <v>　</v>
      </c>
      <c r="QD41" s="963"/>
      <c r="QE41" s="964"/>
      <c r="QF41" s="859" t="str">
        <f>IF(QI41="×",TIME(0,0,0),IF(QS4="非常勤",PH41,PT41))</f>
        <v>　</v>
      </c>
      <c r="QG41" s="860"/>
      <c r="QH41" s="861"/>
      <c r="QI41" s="352"/>
      <c r="QJ41" s="859" t="str">
        <f>IF(QM41="×",TIME(0,0,0),IF(QS4="非常勤",PK41,PW41))</f>
        <v>　</v>
      </c>
      <c r="QK41" s="860"/>
      <c r="QL41" s="861"/>
      <c r="QM41" s="352"/>
      <c r="QN41" s="859" t="str">
        <f>IF(QQ41="×",TIME(0,0,0),IF(QS4="非常勤",PN41,PZ41))</f>
        <v>　</v>
      </c>
      <c r="QO41" s="860"/>
      <c r="QP41" s="861"/>
      <c r="QQ41" s="352"/>
      <c r="QR41" s="859" t="str">
        <f>IF(QU41="×",TIME(0,0,0),IF(QS4="非常勤",PQ41,QC41))</f>
        <v>　</v>
      </c>
      <c r="QS41" s="860"/>
      <c r="QT41" s="861"/>
      <c r="QU41" s="352"/>
      <c r="QV41" s="956"/>
      <c r="QW41" s="956"/>
      <c r="QX41" s="862"/>
      <c r="QY41" s="864"/>
      <c r="QZ41" s="863"/>
      <c r="RA41" s="865"/>
      <c r="RB41" s="866"/>
      <c r="RC41" s="866"/>
      <c r="RD41" s="867"/>
      <c r="RE41" s="377">
        <f>'[3]別表_個別勤務状況（1～20）'!$A$41</f>
        <v>27</v>
      </c>
      <c r="RF41" s="378" t="str">
        <f>'[3]別表_個別勤務状況（1～20）'!$B$41</f>
        <v>土</v>
      </c>
      <c r="RG41" s="854"/>
      <c r="RH41" s="855"/>
      <c r="RI41" s="854"/>
      <c r="RJ41" s="855"/>
      <c r="RK41" s="854"/>
      <c r="RL41" s="855"/>
      <c r="RM41" s="854"/>
      <c r="RN41" s="855"/>
      <c r="RO41" s="856" t="str">
        <f>IFERROR(IF(OR(RF41="日",RF41="祝",RF41=0,RG41=""),"　",MAX(IF(AND(RG41&lt;=RO14,RI41&gt;RP14),RP14-RO14,IF(AND(RG41&gt;RO14,RI41&lt;=RP14),RI41-RG41,IF(AND(RG41&lt;=RO14,RI41&lt;=RP14),RI41-RO14,IF(AND(RG41&gt;RO14,RI41&gt;RP14),RP14-RG41,0)))),0)),0)</f>
        <v>　</v>
      </c>
      <c r="RP41" s="857"/>
      <c r="RQ41" s="858"/>
      <c r="RR41" s="856" t="str">
        <f>IFERROR(IF(OR(RF41="日",RF41="祝",RF41=0,RK41=""),"　",MAX(IF(AND(RK41&gt;RU14,RM41&gt;RS14),0,IF(AND(RK41&lt;=RU14,RK41&gt;RR14,RM41&gt;RS14),RU14-RK41,IF(AND(RK41&lt;=RU14,RK41&lt;=RR14,RM41&gt;RS14),RU14-RR14,IF(AND(RK41&gt;RR14,RM41&lt;=RS14),RM41-RK41,IF(AND(RK41&lt;=RR14,RM41&lt;=RS14),RM41-RR14,0))))),0)),0)</f>
        <v>　</v>
      </c>
      <c r="RS41" s="857"/>
      <c r="RT41" s="858"/>
      <c r="RU41" s="856" t="str">
        <f>IFERROR(IF(OR(RF41="日",RF41="祝",RF41=0,RK41=0),"　",MAX(IF(AND(RK41&lt;=RU14,RM41&gt;RV14),RV14-RU14,IF(RM41&lt;=RV14,0,IF(AND(RK41&gt;RU14,RM41&gt;RV14),RV14-RK41,0))),0)),0)</f>
        <v>　</v>
      </c>
      <c r="RV41" s="857"/>
      <c r="RW41" s="858"/>
      <c r="RX41" s="856" t="str">
        <f>IFERROR(IF(OR(RF41="日",RF41="祝",RF41=0,RK41=0),"　",MAX(IF(RK41&gt;RX14,RM41-RK41,IF(RK41&lt;=RX14,RM41-RX14,0)),0)),0)</f>
        <v>　</v>
      </c>
      <c r="RY41" s="857"/>
      <c r="RZ41" s="858"/>
      <c r="SA41" s="962" t="str">
        <f>IFERROR(IF(OR(RF41="日",RF41="祝",RF41=0,RG41=""),"　",MAX(IF(AND(RG41&lt;=SA14,RI41&gt;SB14),SB14-SA14,IF(AND(RG41&gt;SA14,RI41&lt;=SB14),RI41-RG41,IF(AND(RG41&lt;=SA14,RI41&lt;=SB14),RI41-SA14,IF(AND(RG41&gt;SA14,RI41&gt;SB14),SB14-RG41,0)))),0)),0)</f>
        <v>　</v>
      </c>
      <c r="SB41" s="963"/>
      <c r="SC41" s="964"/>
      <c r="SD41" s="962" t="str">
        <f>IFERROR(IF(OR(RF41="日",RF41="祝",RF41=0,RK41=0),"　",MAX(IF(AND(RK41&gt;SG14,RM41&gt;SE14),0,IF(AND(RK41&lt;=SG14,RK41&gt;SD14,RM41&gt;SE14),SG14-RK41,IF(AND(RK41&lt;=SG14,RK41&lt;=SD14,RM41&gt;SE14),SG14-SD14,IF(AND(RK41&gt;SD14,RM41&lt;=SE14),RM41-RK41,IF(AND(RK41&lt;=SD14,RM41&lt;=SE14),RM41-SD14,0))))),0)),0)</f>
        <v>　</v>
      </c>
      <c r="SE41" s="963"/>
      <c r="SF41" s="964"/>
      <c r="SG41" s="962" t="str">
        <f>IFERROR(IF(OR(RF41="日",RF41="祝",RF41=0,RK41=0),"　",MAX(IF(AND(RK41&lt;=SG14,RM41&gt;SH14),SH14-SG14,IF(RM41&lt;=SH14,0,IF(AND(RK41&gt;SG14,RM41&gt;SH14),SH14-RK41,0))),0)),0)</f>
        <v>　</v>
      </c>
      <c r="SH41" s="963"/>
      <c r="SI41" s="964"/>
      <c r="SJ41" s="962" t="str">
        <f t="shared" si="8"/>
        <v>　</v>
      </c>
      <c r="SK41" s="963"/>
      <c r="SL41" s="964"/>
      <c r="SM41" s="859" t="str">
        <f>IF(SP41="×",TIME(0,0,0),IF(SZ4="非常勤",RO41,SA41))</f>
        <v>　</v>
      </c>
      <c r="SN41" s="860"/>
      <c r="SO41" s="861"/>
      <c r="SP41" s="352"/>
      <c r="SQ41" s="859" t="str">
        <f>IF(ST41="×",TIME(0,0,0),IF(SZ4="非常勤",RR41,SD41))</f>
        <v>　</v>
      </c>
      <c r="SR41" s="860"/>
      <c r="SS41" s="861"/>
      <c r="ST41" s="352"/>
      <c r="SU41" s="859" t="str">
        <f>IF(SX41="×",TIME(0,0,0),IF(SZ4="非常勤",RU41,SG41))</f>
        <v>　</v>
      </c>
      <c r="SV41" s="860"/>
      <c r="SW41" s="861"/>
      <c r="SX41" s="352"/>
      <c r="SY41" s="859" t="str">
        <f>IF(TB41="×",TIME(0,0,0),IF(SZ4="非常勤",RX41,SJ41))</f>
        <v>　</v>
      </c>
      <c r="SZ41" s="860"/>
      <c r="TA41" s="861"/>
      <c r="TB41" s="352"/>
      <c r="TC41" s="956"/>
      <c r="TD41" s="956"/>
      <c r="TE41" s="862"/>
      <c r="TF41" s="864"/>
      <c r="TG41" s="863"/>
      <c r="TH41" s="865"/>
      <c r="TI41" s="866"/>
      <c r="TJ41" s="866"/>
      <c r="TK41" s="867"/>
      <c r="TL41" s="377">
        <f>'[3]別表_個別勤務状況（1～20）'!$A$41</f>
        <v>27</v>
      </c>
      <c r="TM41" s="378" t="str">
        <f>'[3]別表_個別勤務状況（1～20）'!$B$41</f>
        <v>土</v>
      </c>
      <c r="TN41" s="854"/>
      <c r="TO41" s="855"/>
      <c r="TP41" s="854"/>
      <c r="TQ41" s="855"/>
      <c r="TR41" s="854"/>
      <c r="TS41" s="855"/>
      <c r="TT41" s="854"/>
      <c r="TU41" s="855"/>
      <c r="TV41" s="856" t="str">
        <f>IFERROR(IF(OR(TM41="日",TM41="祝",TM41=0,TN41=""),"　",MAX(IF(AND(TN41&lt;=TV14,TP41&gt;TW14),TW14-TV14,IF(AND(TN41&gt;TV14,TP41&lt;=TW14),TP41-TN41,IF(AND(TN41&lt;=TV14,TP41&lt;=TW14),TP41-TV14,IF(AND(TN41&gt;TV14,TP41&gt;TW14),TW14-TN41,0)))),0)),0)</f>
        <v>　</v>
      </c>
      <c r="TW41" s="857"/>
      <c r="TX41" s="858"/>
      <c r="TY41" s="856" t="str">
        <f>IFERROR(IF(OR(TM41="日",TM41="祝",TM41=0,TR41=""),"　",MAX(IF(AND(TR41&gt;UB14,TT41&gt;TZ14),0,IF(AND(TR41&lt;=UB14,TR41&gt;TY14,TT41&gt;TZ14),UB14-TR41,IF(AND(TR41&lt;=UB14,TR41&lt;=TY14,TT41&gt;TZ14),UB14-TY14,IF(AND(TR41&gt;TY14,TT41&lt;=TZ14),TT41-TR41,IF(AND(TR41&lt;=TY14,TT41&lt;=TZ14),TT41-TY14,0))))),0)),0)</f>
        <v>　</v>
      </c>
      <c r="TZ41" s="857"/>
      <c r="UA41" s="858"/>
      <c r="UB41" s="856" t="str">
        <f>IFERROR(IF(OR(TM41="日",TM41="祝",TM41=0,TR41=0),"　",MAX(IF(AND(TR41&lt;=UB14,TT41&gt;UC14),UC14-UB14,IF(TT41&lt;=UC14,0,IF(AND(TR41&gt;UB14,TT41&gt;UC14),UC14-TR41,0))),0)),0)</f>
        <v>　</v>
      </c>
      <c r="UC41" s="857"/>
      <c r="UD41" s="858"/>
      <c r="UE41" s="856" t="str">
        <f>IFERROR(IF(OR(TM41="日",TM41="祝",TM41=0,TR41=0),"　",MAX(IF(TR41&gt;UE14,TT41-TR41,IF(TR41&lt;=UE14,TT41-UE14,0)),0)),0)</f>
        <v>　</v>
      </c>
      <c r="UF41" s="857"/>
      <c r="UG41" s="858"/>
      <c r="UH41" s="962" t="str">
        <f>IFERROR(IF(OR(TM41="日",TM41="祝",TM41=0,TN41=""),"　",MAX(IF(AND(TN41&lt;=UH14,TP41&gt;UI14),UI14-UH14,IF(AND(TN41&gt;UH14,TP41&lt;=UI14),TP41-TN41,IF(AND(TN41&lt;=UH14,TP41&lt;=UI14),TP41-UH14,IF(AND(TN41&gt;UH14,TP41&gt;UI14),UI14-TN41,0)))),0)),0)</f>
        <v>　</v>
      </c>
      <c r="UI41" s="963"/>
      <c r="UJ41" s="964"/>
      <c r="UK41" s="962" t="str">
        <f>IFERROR(IF(OR(TM41="日",TM41="祝",TM41=0,TR41=0),"　",MAX(IF(AND(TR41&gt;UN14,TT41&gt;UL14),0,IF(AND(TR41&lt;=UN14,TR41&gt;UK14,TT41&gt;UL14),UN14-TR41,IF(AND(TR41&lt;=UN14,TR41&lt;=UK14,TT41&gt;UL14),UN14-UK14,IF(AND(TR41&gt;UK14,TT41&lt;=UL14),TT41-TR41,IF(AND(TR41&lt;=UK14,TT41&lt;=UL14),TT41-UK14,0))))),0)),0)</f>
        <v>　</v>
      </c>
      <c r="UL41" s="963"/>
      <c r="UM41" s="964"/>
      <c r="UN41" s="962" t="str">
        <f>IFERROR(IF(OR(TM41="日",TM41="祝",TM41=0,TR41=0),"　",MAX(IF(AND(TR41&lt;=UN14,TT41&gt;UO14),UO14-UN14,IF(TT41&lt;=UO14,0,IF(AND(TR41&gt;UN14,TT41&gt;UO14),UO14-TR41,0))),0)),0)</f>
        <v>　</v>
      </c>
      <c r="UO41" s="963"/>
      <c r="UP41" s="964"/>
      <c r="UQ41" s="962" t="str">
        <f t="shared" si="9"/>
        <v>　</v>
      </c>
      <c r="UR41" s="963"/>
      <c r="US41" s="964"/>
      <c r="UT41" s="859" t="str">
        <f>IF(UW41="×",TIME(0,0,0),IF(VG4="非常勤",TV41,UH41))</f>
        <v>　</v>
      </c>
      <c r="UU41" s="860"/>
      <c r="UV41" s="861"/>
      <c r="UW41" s="352"/>
      <c r="UX41" s="859" t="str">
        <f>IF(VA41="×",TIME(0,0,0),IF(VG4="非常勤",TY41,UK41))</f>
        <v>　</v>
      </c>
      <c r="UY41" s="860"/>
      <c r="UZ41" s="861"/>
      <c r="VA41" s="352"/>
      <c r="VB41" s="859" t="str">
        <f>IF(VE41="×",TIME(0,0,0),IF(VG4="非常勤",UB41,UN41))</f>
        <v>　</v>
      </c>
      <c r="VC41" s="860"/>
      <c r="VD41" s="861"/>
      <c r="VE41" s="352"/>
      <c r="VF41" s="859" t="str">
        <f>IF(VI41="×",TIME(0,0,0),IF(VG4="非常勤",UE41,UQ41))</f>
        <v>　</v>
      </c>
      <c r="VG41" s="860"/>
      <c r="VH41" s="861"/>
      <c r="VI41" s="352"/>
      <c r="VJ41" s="956"/>
      <c r="VK41" s="956"/>
      <c r="VL41" s="862"/>
      <c r="VM41" s="864"/>
      <c r="VN41" s="863"/>
      <c r="VO41" s="865"/>
      <c r="VP41" s="866"/>
      <c r="VQ41" s="866"/>
      <c r="VR41" s="867"/>
      <c r="VS41" s="377">
        <f>'[3]別表_個別勤務状況（1～20）'!$A$41</f>
        <v>27</v>
      </c>
      <c r="VT41" s="378" t="str">
        <f>'[3]別表_個別勤務状況（1～20）'!$B$41</f>
        <v>土</v>
      </c>
      <c r="VU41" s="854"/>
      <c r="VV41" s="855"/>
      <c r="VW41" s="854"/>
      <c r="VX41" s="855"/>
      <c r="VY41" s="854"/>
      <c r="VZ41" s="855"/>
      <c r="WA41" s="854"/>
      <c r="WB41" s="855"/>
      <c r="WC41" s="856" t="str">
        <f>IFERROR(IF(OR(VT41="日",VT41="祝",VT41=0,VU41=""),"　",MAX(IF(AND(VU41&lt;=WC14,VW41&gt;WD14),WD14-WC14,IF(AND(VU41&gt;WC14,VW41&lt;=WD14),VW41-VU41,IF(AND(VU41&lt;=WC14,VW41&lt;=WD14),VW41-WC14,IF(AND(VU41&gt;WC14,VW41&gt;WD14),WD14-VU41,0)))),0)),0)</f>
        <v>　</v>
      </c>
      <c r="WD41" s="857"/>
      <c r="WE41" s="858"/>
      <c r="WF41" s="856" t="str">
        <f>IFERROR(IF(OR(VT41="日",VT41="祝",VT41=0,VY41=""),"　",MAX(IF(AND(VY41&gt;WI14,WA41&gt;WG14),0,IF(AND(VY41&lt;=WI14,VY41&gt;WF14,WA41&gt;WG14),WI14-VY41,IF(AND(VY41&lt;=WI14,VY41&lt;=WF14,WA41&gt;WG14),WI14-WF14,IF(AND(VY41&gt;WF14,WA41&lt;=WG14),WA41-VY41,IF(AND(VY41&lt;=WF14,WA41&lt;=WG14),WA41-WF14,0))))),0)),0)</f>
        <v>　</v>
      </c>
      <c r="WG41" s="857"/>
      <c r="WH41" s="858"/>
      <c r="WI41" s="856" t="str">
        <f>IFERROR(IF(OR(VT41="日",VT41="祝",VT41=0,VY41=0),"　",MAX(IF(AND(VY41&lt;=WI14,WA41&gt;WJ14),WJ14-WI14,IF(WA41&lt;=WJ14,0,IF(AND(VY41&gt;WI14,WA41&gt;WJ14),WJ14-VY41,0))),0)),0)</f>
        <v>　</v>
      </c>
      <c r="WJ41" s="857"/>
      <c r="WK41" s="858"/>
      <c r="WL41" s="856" t="str">
        <f>IFERROR(IF(OR(VT41="日",VT41="祝",VT41=0,VY41=0),"　",MAX(IF(VY41&gt;WL14,WA41-VY41,IF(VY41&lt;=WL14,WA41-WL14,0)),0)),0)</f>
        <v>　</v>
      </c>
      <c r="WM41" s="857"/>
      <c r="WN41" s="858"/>
      <c r="WO41" s="962" t="str">
        <f>IFERROR(IF(OR(VT41="日",VT41="祝",VT41=0,VU41=""),"　",MAX(IF(AND(VU41&lt;=WO14,VW41&gt;WP14),WP14-WO14,IF(AND(VU41&gt;WO14,VW41&lt;=WP14),VW41-VU41,IF(AND(VU41&lt;=WO14,VW41&lt;=WP14),VW41-WO14,IF(AND(VU41&gt;WO14,VW41&gt;WP14),WP14-VU41,0)))),0)),0)</f>
        <v>　</v>
      </c>
      <c r="WP41" s="963"/>
      <c r="WQ41" s="964"/>
      <c r="WR41" s="962" t="str">
        <f>IFERROR(IF(OR(VT41="日",VT41="祝",VT41=0,VY41=0),"　",MAX(IF(AND(VY41&gt;WU14,WA41&gt;WS14),0,IF(AND(VY41&lt;=WU14,VY41&gt;WR14,WA41&gt;WS14),WU14-VY41,IF(AND(VY41&lt;=WU14,VY41&lt;=WR14,WA41&gt;WS14),WU14-WR14,IF(AND(VY41&gt;WR14,WA41&lt;=WS14),WA41-VY41,IF(AND(VY41&lt;=WR14,WA41&lt;=WS14),WA41-WR14,0))))),0)),0)</f>
        <v>　</v>
      </c>
      <c r="WS41" s="963"/>
      <c r="WT41" s="964"/>
      <c r="WU41" s="962" t="str">
        <f>IFERROR(IF(OR(VT41="日",VT41="祝",VT41=0,VY41=0),"　",MAX(IF(AND(VY41&lt;=WU14,WA41&gt;WV14),WV14-WU14,IF(WA41&lt;=WV14,0,IF(AND(VY41&gt;WU14,WA41&gt;WV14),WV14-VY41,0))),0)),0)</f>
        <v>　</v>
      </c>
      <c r="WV41" s="963"/>
      <c r="WW41" s="964"/>
      <c r="WX41" s="962" t="str">
        <f t="shared" si="10"/>
        <v>　</v>
      </c>
      <c r="WY41" s="963"/>
      <c r="WZ41" s="964"/>
      <c r="XA41" s="859" t="str">
        <f>IF(XD41="×",TIME(0,0,0),IF(XN4="非常勤",WC41,WO41))</f>
        <v>　</v>
      </c>
      <c r="XB41" s="860"/>
      <c r="XC41" s="861"/>
      <c r="XD41" s="352"/>
      <c r="XE41" s="859" t="str">
        <f>IF(XH41="×",TIME(0,0,0),IF(XN4="非常勤",WF41,WR41))</f>
        <v>　</v>
      </c>
      <c r="XF41" s="860"/>
      <c r="XG41" s="861"/>
      <c r="XH41" s="352"/>
      <c r="XI41" s="859" t="str">
        <f>IF(XL41="×",TIME(0,0,0),IF(XN4="非常勤",WI41,WU41))</f>
        <v>　</v>
      </c>
      <c r="XJ41" s="860"/>
      <c r="XK41" s="861"/>
      <c r="XL41" s="352"/>
      <c r="XM41" s="859" t="str">
        <f>IF(XP41="×",TIME(0,0,0),IF(XN4="非常勤",WL41,WX41))</f>
        <v>　</v>
      </c>
      <c r="XN41" s="860"/>
      <c r="XO41" s="861"/>
      <c r="XP41" s="352"/>
      <c r="XQ41" s="956"/>
      <c r="XR41" s="956"/>
      <c r="XS41" s="862"/>
      <c r="XT41" s="864"/>
      <c r="XU41" s="863"/>
      <c r="XV41" s="865"/>
      <c r="XW41" s="866"/>
      <c r="XX41" s="866"/>
      <c r="XY41" s="867"/>
      <c r="XZ41" s="377">
        <f>'[3]別表_個別勤務状況（1～20）'!$A$41</f>
        <v>27</v>
      </c>
      <c r="YA41" s="378" t="str">
        <f>'[3]別表_個別勤務状況（1～20）'!$B$41</f>
        <v>土</v>
      </c>
      <c r="YB41" s="854"/>
      <c r="YC41" s="855"/>
      <c r="YD41" s="854"/>
      <c r="YE41" s="855"/>
      <c r="YF41" s="854"/>
      <c r="YG41" s="855"/>
      <c r="YH41" s="854"/>
      <c r="YI41" s="855"/>
      <c r="YJ41" s="856" t="str">
        <f>IFERROR(IF(OR(YA41="日",YA41="祝",YA41=0,YB41=""),"　",MAX(IF(AND(YB41&lt;=YJ14,YD41&gt;YK14),YK14-YJ14,IF(AND(YB41&gt;YJ14,YD41&lt;=YK14),YD41-YB41,IF(AND(YB41&lt;=YJ14,YD41&lt;=YK14),YD41-YJ14,IF(AND(YB41&gt;YJ14,YD41&gt;YK14),YK14-YB41,0)))),0)),0)</f>
        <v>　</v>
      </c>
      <c r="YK41" s="857"/>
      <c r="YL41" s="858"/>
      <c r="YM41" s="856" t="str">
        <f>IFERROR(IF(OR(YA41="日",YA41="祝",YA41=0,YF41=""),"　",MAX(IF(AND(YF41&gt;YP14,YH41&gt;YN14),0,IF(AND(YF41&lt;=YP14,YF41&gt;YM14,YH41&gt;YN14),YP14-YF41,IF(AND(YF41&lt;=YP14,YF41&lt;=YM14,YH41&gt;YN14),YP14-YM14,IF(AND(YF41&gt;YM14,YH41&lt;=YN14),YH41-YF41,IF(AND(YF41&lt;=YM14,YH41&lt;=YN14),YH41-YM14,0))))),0)),0)</f>
        <v>　</v>
      </c>
      <c r="YN41" s="857"/>
      <c r="YO41" s="858"/>
      <c r="YP41" s="856" t="str">
        <f>IFERROR(IF(OR(YA41="日",YA41="祝",YA41=0,YF41=0),"　",MAX(IF(AND(YF41&lt;=YP14,YH41&gt;YQ14),YQ14-YP14,IF(YH41&lt;=YQ14,0,IF(AND(YF41&gt;YP14,YH41&gt;YQ14),YQ14-YF41,0))),0)),0)</f>
        <v>　</v>
      </c>
      <c r="YQ41" s="857"/>
      <c r="YR41" s="858"/>
      <c r="YS41" s="856" t="str">
        <f>IFERROR(IF(OR(YA41="日",YA41="祝",YA41=0,YF41=0),"　",MAX(IF(YF41&gt;YS14,YH41-YF41,IF(YF41&lt;=YS14,YH41-YS14,0)),0)),0)</f>
        <v>　</v>
      </c>
      <c r="YT41" s="857"/>
      <c r="YU41" s="858"/>
      <c r="YV41" s="962" t="str">
        <f>IFERROR(IF(OR(YA41="日",YA41="祝",YA41=0,YB41=""),"　",MAX(IF(AND(YB41&lt;=YV14,YD41&gt;YW14),YW14-YV14,IF(AND(YB41&gt;YV14,YD41&lt;=YW14),YD41-YB41,IF(AND(YB41&lt;=YV14,YD41&lt;=YW14),YD41-YV14,IF(AND(YB41&gt;YV14,YD41&gt;YW14),YW14-YB41,0)))),0)),0)</f>
        <v>　</v>
      </c>
      <c r="YW41" s="963"/>
      <c r="YX41" s="964"/>
      <c r="YY41" s="962" t="str">
        <f>IFERROR(IF(OR(YA41="日",YA41="祝",YA41=0,YF41=0),"　",MAX(IF(AND(YF41&gt;ZB14,YH41&gt;YZ14),0,IF(AND(YF41&lt;=ZB14,YF41&gt;YY14,YH41&gt;YZ14),ZB14-YF41,IF(AND(YF41&lt;=ZB14,YF41&lt;=YY14,YH41&gt;YZ14),ZB14-YY14,IF(AND(YF41&gt;YY14,YH41&lt;=YZ14),YH41-YF41,IF(AND(YF41&lt;=YY14,YH41&lt;=YZ14),YH41-YY14,0))))),0)),0)</f>
        <v>　</v>
      </c>
      <c r="YZ41" s="963"/>
      <c r="ZA41" s="964"/>
      <c r="ZB41" s="962" t="str">
        <f>IFERROR(IF(OR(YA41="日",YA41="祝",YA41=0,YF41=0),"　",MAX(IF(AND(YF41&lt;=ZB14,YH41&gt;ZC14),ZC14-ZB14,IF(YH41&lt;=ZC14,0,IF(AND(YF41&gt;ZB14,YH41&gt;ZC14),ZC14-YF41,0))),0)),0)</f>
        <v>　</v>
      </c>
      <c r="ZC41" s="963"/>
      <c r="ZD41" s="964"/>
      <c r="ZE41" s="962" t="str">
        <f t="shared" si="11"/>
        <v>　</v>
      </c>
      <c r="ZF41" s="963"/>
      <c r="ZG41" s="964"/>
      <c r="ZH41" s="859" t="str">
        <f>IF(ZK41="×",TIME(0,0,0),IF(ZU4="非常勤",YJ41,YV41))</f>
        <v>　</v>
      </c>
      <c r="ZI41" s="860"/>
      <c r="ZJ41" s="861"/>
      <c r="ZK41" s="352"/>
      <c r="ZL41" s="859" t="str">
        <f>IF(ZO41="×",TIME(0,0,0),IF(ZU4="非常勤",YM41,YY41))</f>
        <v>　</v>
      </c>
      <c r="ZM41" s="860"/>
      <c r="ZN41" s="861"/>
      <c r="ZO41" s="352"/>
      <c r="ZP41" s="859" t="str">
        <f>IF(ZS41="×",TIME(0,0,0),IF(ZU4="非常勤",YP41,ZB41))</f>
        <v>　</v>
      </c>
      <c r="ZQ41" s="860"/>
      <c r="ZR41" s="861"/>
      <c r="ZS41" s="352"/>
      <c r="ZT41" s="859" t="str">
        <f>IF(ZW41="×",TIME(0,0,0),IF(ZU4="非常勤",YS41,ZE41))</f>
        <v>　</v>
      </c>
      <c r="ZU41" s="860"/>
      <c r="ZV41" s="861"/>
      <c r="ZW41" s="352"/>
      <c r="ZX41" s="956"/>
      <c r="ZY41" s="956"/>
      <c r="ZZ41" s="862"/>
      <c r="AAA41" s="864"/>
      <c r="AAB41" s="863"/>
      <c r="AAC41" s="865"/>
      <c r="AAD41" s="866"/>
      <c r="AAE41" s="866"/>
      <c r="AAF41" s="867"/>
      <c r="AAG41" s="377">
        <f>'[3]別表_個別勤務状況（1～20）'!$A$41</f>
        <v>27</v>
      </c>
      <c r="AAH41" s="378" t="str">
        <f>'[3]別表_個別勤務状況（1～20）'!$B$41</f>
        <v>土</v>
      </c>
      <c r="AAI41" s="854"/>
      <c r="AAJ41" s="855"/>
      <c r="AAK41" s="854"/>
      <c r="AAL41" s="855"/>
      <c r="AAM41" s="854"/>
      <c r="AAN41" s="855"/>
      <c r="AAO41" s="854"/>
      <c r="AAP41" s="855"/>
      <c r="AAQ41" s="856" t="str">
        <f>IFERROR(IF(OR(AAH41="日",AAH41="祝",AAH41=0,AAI41=""),"　",MAX(IF(AND(AAI41&lt;=AAQ14,AAK41&gt;AAR14),AAR14-AAQ14,IF(AND(AAI41&gt;AAQ14,AAK41&lt;=AAR14),AAK41-AAI41,IF(AND(AAI41&lt;=AAQ14,AAK41&lt;=AAR14),AAK41-AAQ14,IF(AND(AAI41&gt;AAQ14,AAK41&gt;AAR14),AAR14-AAI41,0)))),0)),0)</f>
        <v>　</v>
      </c>
      <c r="AAR41" s="857"/>
      <c r="AAS41" s="858"/>
      <c r="AAT41" s="856" t="str">
        <f>IFERROR(IF(OR(AAH41="日",AAH41="祝",AAH41=0,AAM41=""),"　",MAX(IF(AND(AAM41&gt;AAW14,AAO41&gt;AAU14),0,IF(AND(AAM41&lt;=AAW14,AAM41&gt;AAT14,AAO41&gt;AAU14),AAW14-AAM41,IF(AND(AAM41&lt;=AAW14,AAM41&lt;=AAT14,AAO41&gt;AAU14),AAW14-AAT14,IF(AND(AAM41&gt;AAT14,AAO41&lt;=AAU14),AAO41-AAM41,IF(AND(AAM41&lt;=AAT14,AAO41&lt;=AAU14),AAO41-AAT14,0))))),0)),0)</f>
        <v>　</v>
      </c>
      <c r="AAU41" s="857"/>
      <c r="AAV41" s="858"/>
      <c r="AAW41" s="856" t="str">
        <f>IFERROR(IF(OR(AAH41="日",AAH41="祝",AAH41=0,AAM41=0),"　",MAX(IF(AND(AAM41&lt;=AAW14,AAO41&gt;AAX14),AAX14-AAW14,IF(AAO41&lt;=AAX14,0,IF(AND(AAM41&gt;AAW14,AAO41&gt;AAX14),AAX14-AAM41,0))),0)),0)</f>
        <v>　</v>
      </c>
      <c r="AAX41" s="857"/>
      <c r="AAY41" s="858"/>
      <c r="AAZ41" s="856" t="str">
        <f>IFERROR(IF(OR(AAH41="日",AAH41="祝",AAH41=0,AAM41=0),"　",MAX(IF(AAM41&gt;AAZ14,AAO41-AAM41,IF(AAM41&lt;=AAZ14,AAO41-AAZ14,0)),0)),0)</f>
        <v>　</v>
      </c>
      <c r="ABA41" s="857"/>
      <c r="ABB41" s="858"/>
      <c r="ABC41" s="962" t="str">
        <f>IFERROR(IF(OR(AAH41="日",AAH41="祝",AAH41=0,AAI41=""),"　",MAX(IF(AND(AAI41&lt;=ABC14,AAK41&gt;ABD14),ABD14-ABC14,IF(AND(AAI41&gt;ABC14,AAK41&lt;=ABD14),AAK41-AAI41,IF(AND(AAI41&lt;=ABC14,AAK41&lt;=ABD14),AAK41-ABC14,IF(AND(AAI41&gt;ABC14,AAK41&gt;ABD14),ABD14-AAI41,0)))),0)),0)</f>
        <v>　</v>
      </c>
      <c r="ABD41" s="963"/>
      <c r="ABE41" s="964"/>
      <c r="ABF41" s="962" t="str">
        <f>IFERROR(IF(OR(AAH41="日",AAH41="祝",AAH41=0,AAM41=0),"　",MAX(IF(AND(AAM41&gt;ABI14,AAO41&gt;ABG14),0,IF(AND(AAM41&lt;=ABI14,AAM41&gt;ABF14,AAO41&gt;ABG14),ABI14-AAM41,IF(AND(AAM41&lt;=ABI14,AAM41&lt;=ABF14,AAO41&gt;ABG14),ABI14-ABF14,IF(AND(AAM41&gt;ABF14,AAO41&lt;=ABG14),AAO41-AAM41,IF(AND(AAM41&lt;=ABF14,AAO41&lt;=ABG14),AAO41-ABF14,0))))),0)),0)</f>
        <v>　</v>
      </c>
      <c r="ABG41" s="963"/>
      <c r="ABH41" s="964"/>
      <c r="ABI41" s="962" t="str">
        <f>IFERROR(IF(OR(AAH41="日",AAH41="祝",AAH41=0,AAM41=0),"　",MAX(IF(AND(AAM41&lt;=ABI14,AAO41&gt;ABJ14),ABJ14-ABI14,IF(AAO41&lt;=ABJ14,0,IF(AND(AAM41&gt;ABI14,AAO41&gt;ABJ14),ABJ14-AAM41,0))),0)),0)</f>
        <v>　</v>
      </c>
      <c r="ABJ41" s="963"/>
      <c r="ABK41" s="964"/>
      <c r="ABL41" s="962" t="str">
        <f t="shared" si="12"/>
        <v>　</v>
      </c>
      <c r="ABM41" s="963"/>
      <c r="ABN41" s="964"/>
      <c r="ABO41" s="859" t="str">
        <f>IF(ABR41="×",TIME(0,0,0),IF(ACB4="非常勤",AAQ41,ABC41))</f>
        <v>　</v>
      </c>
      <c r="ABP41" s="860"/>
      <c r="ABQ41" s="861"/>
      <c r="ABR41" s="352"/>
      <c r="ABS41" s="859" t="str">
        <f>IF(ABV41="×",TIME(0,0,0),IF(ACB4="非常勤",AAT41,ABF41))</f>
        <v>　</v>
      </c>
      <c r="ABT41" s="860"/>
      <c r="ABU41" s="861"/>
      <c r="ABV41" s="352"/>
      <c r="ABW41" s="859" t="str">
        <f>IF(ABZ41="×",TIME(0,0,0),IF(ACB4="非常勤",AAW41,ABI41))</f>
        <v>　</v>
      </c>
      <c r="ABX41" s="860"/>
      <c r="ABY41" s="861"/>
      <c r="ABZ41" s="352"/>
      <c r="ACA41" s="859" t="str">
        <f>IF(ACD41="×",TIME(0,0,0),IF(ACB4="非常勤",AAZ41,ABL41))</f>
        <v>　</v>
      </c>
      <c r="ACB41" s="860"/>
      <c r="ACC41" s="861"/>
      <c r="ACD41" s="352"/>
      <c r="ACE41" s="956"/>
      <c r="ACF41" s="956"/>
      <c r="ACG41" s="862"/>
      <c r="ACH41" s="864"/>
      <c r="ACI41" s="863"/>
      <c r="ACJ41" s="865"/>
      <c r="ACK41" s="866"/>
      <c r="ACL41" s="866"/>
      <c r="ACM41" s="867"/>
      <c r="ACN41" s="377">
        <f>'[3]別表_個別勤務状況（1～20）'!$A$41</f>
        <v>27</v>
      </c>
      <c r="ACO41" s="378" t="str">
        <f>'[3]別表_個別勤務状況（1～20）'!$B$41</f>
        <v>土</v>
      </c>
      <c r="ACP41" s="854"/>
      <c r="ACQ41" s="855"/>
      <c r="ACR41" s="854"/>
      <c r="ACS41" s="855"/>
      <c r="ACT41" s="854"/>
      <c r="ACU41" s="855"/>
      <c r="ACV41" s="854"/>
      <c r="ACW41" s="855"/>
      <c r="ACX41" s="856" t="str">
        <f>IFERROR(IF(OR(ACO41="日",ACO41="祝",ACO41=0,ACP41=""),"　",MAX(IF(AND(ACP41&lt;=ACX14,ACR41&gt;ACY14),ACY14-ACX14,IF(AND(ACP41&gt;ACX14,ACR41&lt;=ACY14),ACR41-ACP41,IF(AND(ACP41&lt;=ACX14,ACR41&lt;=ACY14),ACR41-ACX14,IF(AND(ACP41&gt;ACX14,ACR41&gt;ACY14),ACY14-ACP41,0)))),0)),0)</f>
        <v>　</v>
      </c>
      <c r="ACY41" s="857"/>
      <c r="ACZ41" s="858"/>
      <c r="ADA41" s="856" t="str">
        <f>IFERROR(IF(OR(ACO41="日",ACO41="祝",ACO41=0,ACT41=""),"　",MAX(IF(AND(ACT41&gt;ADD14,ACV41&gt;ADB14),0,IF(AND(ACT41&lt;=ADD14,ACT41&gt;ADA14,ACV41&gt;ADB14),ADD14-ACT41,IF(AND(ACT41&lt;=ADD14,ACT41&lt;=ADA14,ACV41&gt;ADB14),ADD14-ADA14,IF(AND(ACT41&gt;ADA14,ACV41&lt;=ADB14),ACV41-ACT41,IF(AND(ACT41&lt;=ADA14,ACV41&lt;=ADB14),ACV41-ADA14,0))))),0)),0)</f>
        <v>　</v>
      </c>
      <c r="ADB41" s="857"/>
      <c r="ADC41" s="858"/>
      <c r="ADD41" s="856" t="str">
        <f>IFERROR(IF(OR(ACO41="日",ACO41="祝",ACO41=0,ACT41=0),"　",MAX(IF(AND(ACT41&lt;=ADD14,ACV41&gt;ADE14),ADE14-ADD14,IF(ACV41&lt;=ADE14,0,IF(AND(ACT41&gt;ADD14,ACV41&gt;ADE14),ADE14-ACT41,0))),0)),0)</f>
        <v>　</v>
      </c>
      <c r="ADE41" s="857"/>
      <c r="ADF41" s="858"/>
      <c r="ADG41" s="856" t="str">
        <f>IFERROR(IF(OR(ACO41="日",ACO41="祝",ACO41=0,ACT41=0),"　",MAX(IF(ACT41&gt;ADG14,ACV41-ACT41,IF(ACT41&lt;=ADG14,ACV41-ADG14,0)),0)),0)</f>
        <v>　</v>
      </c>
      <c r="ADH41" s="857"/>
      <c r="ADI41" s="858"/>
      <c r="ADJ41" s="962" t="str">
        <f>IFERROR(IF(OR(ACO41="日",ACO41="祝",ACO41=0,ACP41=""),"　",MAX(IF(AND(ACP41&lt;=ADJ14,ACR41&gt;ADK14),ADK14-ADJ14,IF(AND(ACP41&gt;ADJ14,ACR41&lt;=ADK14),ACR41-ACP41,IF(AND(ACP41&lt;=ADJ14,ACR41&lt;=ADK14),ACR41-ADJ14,IF(AND(ACP41&gt;ADJ14,ACR41&gt;ADK14),ADK14-ACP41,0)))),0)),0)</f>
        <v>　</v>
      </c>
      <c r="ADK41" s="963"/>
      <c r="ADL41" s="964"/>
      <c r="ADM41" s="962" t="str">
        <f>IFERROR(IF(OR(ACO41="日",ACO41="祝",ACO41=0,ACT41=0),"　",MAX(IF(AND(ACT41&gt;ADP14,ACV41&gt;ADN14),0,IF(AND(ACT41&lt;=ADP14,ACT41&gt;ADM14,ACV41&gt;ADN14),ADP14-ACT41,IF(AND(ACT41&lt;=ADP14,ACT41&lt;=ADM14,ACV41&gt;ADN14),ADP14-ADM14,IF(AND(ACT41&gt;ADM14,ACV41&lt;=ADN14),ACV41-ACT41,IF(AND(ACT41&lt;=ADM14,ACV41&lt;=ADN14),ACV41-ADM14,0))))),0)),0)</f>
        <v>　</v>
      </c>
      <c r="ADN41" s="963"/>
      <c r="ADO41" s="964"/>
      <c r="ADP41" s="962" t="str">
        <f>IFERROR(IF(OR(ACO41="日",ACO41="祝",ACO41=0,ACT41=0),"　",MAX(IF(AND(ACT41&lt;=ADP14,ACV41&gt;ADQ14),ADQ14-ADP14,IF(ACV41&lt;=ADQ14,0,IF(AND(ACT41&gt;ADP14,ACV41&gt;ADQ14),ADQ14-ACT41,0))),0)),0)</f>
        <v>　</v>
      </c>
      <c r="ADQ41" s="963"/>
      <c r="ADR41" s="964"/>
      <c r="ADS41" s="962" t="str">
        <f t="shared" si="13"/>
        <v>　</v>
      </c>
      <c r="ADT41" s="963"/>
      <c r="ADU41" s="964"/>
      <c r="ADV41" s="859" t="str">
        <f>IF(ADY41="×",TIME(0,0,0),IF(AEI4="非常勤",ACX41,ADJ41))</f>
        <v>　</v>
      </c>
      <c r="ADW41" s="860"/>
      <c r="ADX41" s="861"/>
      <c r="ADY41" s="352"/>
      <c r="ADZ41" s="859" t="str">
        <f>IF(AEC41="×",TIME(0,0,0),IF(AEI4="非常勤",ADA41,ADM41))</f>
        <v>　</v>
      </c>
      <c r="AEA41" s="860"/>
      <c r="AEB41" s="861"/>
      <c r="AEC41" s="352"/>
      <c r="AED41" s="859" t="str">
        <f>IF(AEG41="×",TIME(0,0,0),IF(AEI4="非常勤",ADD41,ADP41))</f>
        <v>　</v>
      </c>
      <c r="AEE41" s="860"/>
      <c r="AEF41" s="861"/>
      <c r="AEG41" s="352"/>
      <c r="AEH41" s="859" t="str">
        <f>IF(AEK41="×",TIME(0,0,0),IF(AEI4="非常勤",ADG41,ADS41))</f>
        <v>　</v>
      </c>
      <c r="AEI41" s="860"/>
      <c r="AEJ41" s="861"/>
      <c r="AEK41" s="352"/>
      <c r="AEL41" s="956"/>
      <c r="AEM41" s="956"/>
      <c r="AEN41" s="862"/>
      <c r="AEO41" s="864"/>
      <c r="AEP41" s="863"/>
      <c r="AEQ41" s="865"/>
      <c r="AER41" s="866"/>
      <c r="AES41" s="866"/>
      <c r="AET41" s="867"/>
      <c r="AEU41" s="377">
        <f>'[3]別表_個別勤務状況（1～20）'!$A$41</f>
        <v>27</v>
      </c>
      <c r="AEV41" s="378" t="str">
        <f>'[3]別表_個別勤務状況（1～20）'!$B$41</f>
        <v>土</v>
      </c>
      <c r="AEW41" s="854"/>
      <c r="AEX41" s="855"/>
      <c r="AEY41" s="854"/>
      <c r="AEZ41" s="855"/>
      <c r="AFA41" s="854"/>
      <c r="AFB41" s="855"/>
      <c r="AFC41" s="854"/>
      <c r="AFD41" s="855"/>
      <c r="AFE41" s="856" t="str">
        <f>IFERROR(IF(OR(AEV41="日",AEV41="祝",AEV41=0,AEW41=""),"　",MAX(IF(AND(AEW41&lt;=AFE14,AEY41&gt;AFF14),AFF14-AFE14,IF(AND(AEW41&gt;AFE14,AEY41&lt;=AFF14),AEY41-AEW41,IF(AND(AEW41&lt;=AFE14,AEY41&lt;=AFF14),AEY41-AFE14,IF(AND(AEW41&gt;AFE14,AEY41&gt;AFF14),AFF14-AEW41,0)))),0)),0)</f>
        <v>　</v>
      </c>
      <c r="AFF41" s="857"/>
      <c r="AFG41" s="858"/>
      <c r="AFH41" s="856" t="str">
        <f>IFERROR(IF(OR(AEV41="日",AEV41="祝",AEV41=0,AFA41=""),"　",MAX(IF(AND(AFA41&gt;AFK14,AFC41&gt;AFI14),0,IF(AND(AFA41&lt;=AFK14,AFA41&gt;AFH14,AFC41&gt;AFI14),AFK14-AFA41,IF(AND(AFA41&lt;=AFK14,AFA41&lt;=AFH14,AFC41&gt;AFI14),AFK14-AFH14,IF(AND(AFA41&gt;AFH14,AFC41&lt;=AFI14),AFC41-AFA41,IF(AND(AFA41&lt;=AFH14,AFC41&lt;=AFI14),AFC41-AFH14,0))))),0)),0)</f>
        <v>　</v>
      </c>
      <c r="AFI41" s="857"/>
      <c r="AFJ41" s="858"/>
      <c r="AFK41" s="856" t="str">
        <f>IFERROR(IF(OR(AEV41="日",AEV41="祝",AEV41=0,AFA41=0),"　",MAX(IF(AND(AFA41&lt;=AFK14,AFC41&gt;AFL14),AFL14-AFK14,IF(AFC41&lt;=AFL14,0,IF(AND(AFA41&gt;AFK14,AFC41&gt;AFL14),AFL14-AFA41,0))),0)),0)</f>
        <v>　</v>
      </c>
      <c r="AFL41" s="857"/>
      <c r="AFM41" s="858"/>
      <c r="AFN41" s="856" t="str">
        <f>IFERROR(IF(OR(AEV41="日",AEV41="祝",AEV41=0,AFA41=0),"　",MAX(IF(AFA41&gt;AFN14,AFC41-AFA41,IF(AFA41&lt;=AFN14,AFC41-AFN14,0)),0)),0)</f>
        <v>　</v>
      </c>
      <c r="AFO41" s="857"/>
      <c r="AFP41" s="858"/>
      <c r="AFQ41" s="962" t="str">
        <f>IFERROR(IF(OR(AEV41="日",AEV41="祝",AEV41=0,AEW41=""),"　",MAX(IF(AND(AEW41&lt;=AFQ14,AEY41&gt;AFR14),AFR14-AFQ14,IF(AND(AEW41&gt;AFQ14,AEY41&lt;=AFR14),AEY41-AEW41,IF(AND(AEW41&lt;=AFQ14,AEY41&lt;=AFR14),AEY41-AFQ14,IF(AND(AEW41&gt;AFQ14,AEY41&gt;AFR14),AFR14-AEW41,0)))),0)),0)</f>
        <v>　</v>
      </c>
      <c r="AFR41" s="963"/>
      <c r="AFS41" s="964"/>
      <c r="AFT41" s="962" t="str">
        <f>IFERROR(IF(OR(AEV41="日",AEV41="祝",AEV41=0,AFA41=0),"　",MAX(IF(AND(AFA41&gt;AFW14,AFC41&gt;AFU14),0,IF(AND(AFA41&lt;=AFW14,AFA41&gt;AFT14,AFC41&gt;AFU14),AFW14-AFA41,IF(AND(AFA41&lt;=AFW14,AFA41&lt;=AFT14,AFC41&gt;AFU14),AFW14-AFT14,IF(AND(AFA41&gt;AFT14,AFC41&lt;=AFU14),AFC41-AFA41,IF(AND(AFA41&lt;=AFT14,AFC41&lt;=AFU14),AFC41-AFT14,0))))),0)),0)</f>
        <v>　</v>
      </c>
      <c r="AFU41" s="963"/>
      <c r="AFV41" s="964"/>
      <c r="AFW41" s="962" t="str">
        <f>IFERROR(IF(OR(AEV41="日",AEV41="祝",AEV41=0,AFA41=0),"　",MAX(IF(AND(AFA41&lt;=AFW14,AFC41&gt;AFX14),AFX14-AFW14,IF(AFC41&lt;=AFX14,0,IF(AND(AFA41&gt;AFW14,AFC41&gt;AFX14),AFX14-AFA41,0))),0)),0)</f>
        <v>　</v>
      </c>
      <c r="AFX41" s="963"/>
      <c r="AFY41" s="964"/>
      <c r="AFZ41" s="962" t="str">
        <f t="shared" si="14"/>
        <v>　</v>
      </c>
      <c r="AGA41" s="963"/>
      <c r="AGB41" s="964"/>
      <c r="AGC41" s="859" t="str">
        <f>IF(AGF41="×",TIME(0,0,0),IF(AGP4="非常勤",AFE41,AFQ41))</f>
        <v>　</v>
      </c>
      <c r="AGD41" s="860"/>
      <c r="AGE41" s="861"/>
      <c r="AGF41" s="352"/>
      <c r="AGG41" s="859" t="str">
        <f>IF(AGJ41="×",TIME(0,0,0),IF(AGP4="非常勤",AFH41,AFT41))</f>
        <v>　</v>
      </c>
      <c r="AGH41" s="860"/>
      <c r="AGI41" s="861"/>
      <c r="AGJ41" s="352"/>
      <c r="AGK41" s="859" t="str">
        <f>IF(AGN41="×",TIME(0,0,0),IF(AGP4="非常勤",AFK41,AFW41))</f>
        <v>　</v>
      </c>
      <c r="AGL41" s="860"/>
      <c r="AGM41" s="861"/>
      <c r="AGN41" s="352"/>
      <c r="AGO41" s="859" t="str">
        <f>IF(AGR41="×",TIME(0,0,0),IF(AGP4="非常勤",AFN41,AFZ41))</f>
        <v>　</v>
      </c>
      <c r="AGP41" s="860"/>
      <c r="AGQ41" s="861"/>
      <c r="AGR41" s="352"/>
      <c r="AGS41" s="956"/>
      <c r="AGT41" s="956"/>
      <c r="AGU41" s="862"/>
      <c r="AGV41" s="864"/>
      <c r="AGW41" s="863"/>
      <c r="AGX41" s="865"/>
      <c r="AGY41" s="866"/>
      <c r="AGZ41" s="866"/>
      <c r="AHA41" s="867"/>
      <c r="AHB41" s="377">
        <f>'[3]別表_個別勤務状況（1～20）'!$A$41</f>
        <v>27</v>
      </c>
      <c r="AHC41" s="378" t="str">
        <f>'[3]別表_個別勤務状況（1～20）'!$B$41</f>
        <v>土</v>
      </c>
      <c r="AHD41" s="854"/>
      <c r="AHE41" s="855"/>
      <c r="AHF41" s="854"/>
      <c r="AHG41" s="855"/>
      <c r="AHH41" s="854"/>
      <c r="AHI41" s="855"/>
      <c r="AHJ41" s="854"/>
      <c r="AHK41" s="855"/>
      <c r="AHL41" s="856" t="str">
        <f>IFERROR(IF(OR(AHC41="日",AHC41="祝",AHC41=0,AHD41=""),"　",MAX(IF(AND(AHD41&lt;=AHL14,AHF41&gt;AHM14),AHM14-AHL14,IF(AND(AHD41&gt;AHL14,AHF41&lt;=AHM14),AHF41-AHD41,IF(AND(AHD41&lt;=AHL14,AHF41&lt;=AHM14),AHF41-AHL14,IF(AND(AHD41&gt;AHL14,AHF41&gt;AHM14),AHM14-AHD41,0)))),0)),0)</f>
        <v>　</v>
      </c>
      <c r="AHM41" s="857"/>
      <c r="AHN41" s="858"/>
      <c r="AHO41" s="856" t="str">
        <f>IFERROR(IF(OR(AHC41="日",AHC41="祝",AHC41=0,AHH41=""),"　",MAX(IF(AND(AHH41&gt;AHR14,AHJ41&gt;AHP14),0,IF(AND(AHH41&lt;=AHR14,AHH41&gt;AHO14,AHJ41&gt;AHP14),AHR14-AHH41,IF(AND(AHH41&lt;=AHR14,AHH41&lt;=AHO14,AHJ41&gt;AHP14),AHR14-AHO14,IF(AND(AHH41&gt;AHO14,AHJ41&lt;=AHP14),AHJ41-AHH41,IF(AND(AHH41&lt;=AHO14,AHJ41&lt;=AHP14),AHJ41-AHO14,0))))),0)),0)</f>
        <v>　</v>
      </c>
      <c r="AHP41" s="857"/>
      <c r="AHQ41" s="858"/>
      <c r="AHR41" s="856" t="str">
        <f>IFERROR(IF(OR(AHC41="日",AHC41="祝",AHC41=0,AHH41=0),"　",MAX(IF(AND(AHH41&lt;=AHR14,AHJ41&gt;AHS14),AHS14-AHR14,IF(AHJ41&lt;=AHS14,0,IF(AND(AHH41&gt;AHR14,AHJ41&gt;AHS14),AHS14-AHH41,0))),0)),0)</f>
        <v>　</v>
      </c>
      <c r="AHS41" s="857"/>
      <c r="AHT41" s="858"/>
      <c r="AHU41" s="856" t="str">
        <f>IFERROR(IF(OR(AHC41="日",AHC41="祝",AHC41=0,AHH41=0),"　",MAX(IF(AHH41&gt;AHU14,AHJ41-AHH41,IF(AHH41&lt;=AHU14,AHJ41-AHU14,0)),0)),0)</f>
        <v>　</v>
      </c>
      <c r="AHV41" s="857"/>
      <c r="AHW41" s="858"/>
      <c r="AHX41" s="962" t="str">
        <f>IFERROR(IF(OR(AHC41="日",AHC41="祝",AHC41=0,AHD41=""),"　",MAX(IF(AND(AHD41&lt;=AHX14,AHF41&gt;AHY14),AHY14-AHX14,IF(AND(AHD41&gt;AHX14,AHF41&lt;=AHY14),AHF41-AHD41,IF(AND(AHD41&lt;=AHX14,AHF41&lt;=AHY14),AHF41-AHX14,IF(AND(AHD41&gt;AHX14,AHF41&gt;AHY14),AHY14-AHD41,0)))),0)),0)</f>
        <v>　</v>
      </c>
      <c r="AHY41" s="963"/>
      <c r="AHZ41" s="964"/>
      <c r="AIA41" s="962" t="str">
        <f>IFERROR(IF(OR(AHC41="日",AHC41="祝",AHC41=0,AHH41=0),"　",MAX(IF(AND(AHH41&gt;AID14,AHJ41&gt;AIB14),0,IF(AND(AHH41&lt;=AID14,AHH41&gt;AIA14,AHJ41&gt;AIB14),AID14-AHH41,IF(AND(AHH41&lt;=AID14,AHH41&lt;=AIA14,AHJ41&gt;AIB14),AID14-AIA14,IF(AND(AHH41&gt;AIA14,AHJ41&lt;=AIB14),AHJ41-AHH41,IF(AND(AHH41&lt;=AIA14,AHJ41&lt;=AIB14),AHJ41-AIA14,0))))),0)),0)</f>
        <v>　</v>
      </c>
      <c r="AIB41" s="963"/>
      <c r="AIC41" s="964"/>
      <c r="AID41" s="962" t="str">
        <f>IFERROR(IF(OR(AHC41="日",AHC41="祝",AHC41=0,AHH41=0),"　",MAX(IF(AND(AHH41&lt;=AID14,AHJ41&gt;AIE14),AIE14-AID14,IF(AHJ41&lt;=AIE14,0,IF(AND(AHH41&gt;AID14,AHJ41&gt;AIE14),AIE14-AHH41,0))),0)),0)</f>
        <v>　</v>
      </c>
      <c r="AIE41" s="963"/>
      <c r="AIF41" s="964"/>
      <c r="AIG41" s="962" t="str">
        <f t="shared" si="15"/>
        <v>　</v>
      </c>
      <c r="AIH41" s="963"/>
      <c r="AII41" s="964"/>
      <c r="AIJ41" s="859" t="str">
        <f>IF(AIM41="×",TIME(0,0,0),IF(AIW4="非常勤",AHL41,AHX41))</f>
        <v>　</v>
      </c>
      <c r="AIK41" s="860"/>
      <c r="AIL41" s="861"/>
      <c r="AIM41" s="352"/>
      <c r="AIN41" s="859" t="str">
        <f>IF(AIQ41="×",TIME(0,0,0),IF(AIW4="非常勤",AHO41,AIA41))</f>
        <v>　</v>
      </c>
      <c r="AIO41" s="860"/>
      <c r="AIP41" s="861"/>
      <c r="AIQ41" s="352"/>
      <c r="AIR41" s="859" t="str">
        <f>IF(AIU41="×",TIME(0,0,0),IF(AIW4="非常勤",AHR41,AID41))</f>
        <v>　</v>
      </c>
      <c r="AIS41" s="860"/>
      <c r="AIT41" s="861"/>
      <c r="AIU41" s="352"/>
      <c r="AIV41" s="859" t="str">
        <f>IF(AIY41="×",TIME(0,0,0),IF(AIW4="非常勤",AHU41,AIG41))</f>
        <v>　</v>
      </c>
      <c r="AIW41" s="860"/>
      <c r="AIX41" s="861"/>
      <c r="AIY41" s="352"/>
      <c r="AIZ41" s="956"/>
      <c r="AJA41" s="956"/>
      <c r="AJB41" s="862"/>
      <c r="AJC41" s="864"/>
      <c r="AJD41" s="863"/>
      <c r="AJE41" s="865"/>
      <c r="AJF41" s="866"/>
      <c r="AJG41" s="866"/>
      <c r="AJH41" s="867"/>
      <c r="AJI41" s="377">
        <f>'[3]別表_個別勤務状況（1～20）'!$A$41</f>
        <v>27</v>
      </c>
      <c r="AJJ41" s="378" t="str">
        <f>'[3]別表_個別勤務状況（1～20）'!$B$41</f>
        <v>土</v>
      </c>
      <c r="AJK41" s="854"/>
      <c r="AJL41" s="855"/>
      <c r="AJM41" s="854"/>
      <c r="AJN41" s="855"/>
      <c r="AJO41" s="854"/>
      <c r="AJP41" s="855"/>
      <c r="AJQ41" s="854"/>
      <c r="AJR41" s="855"/>
      <c r="AJS41" s="856" t="str">
        <f>IFERROR(IF(OR(AJJ41="日",AJJ41="祝",AJJ41=0,AJK41=""),"　",MAX(IF(AND(AJK41&lt;=AJS14,AJM41&gt;AJT14),AJT14-AJS14,IF(AND(AJK41&gt;AJS14,AJM41&lt;=AJT14),AJM41-AJK41,IF(AND(AJK41&lt;=AJS14,AJM41&lt;=AJT14),AJM41-AJS14,IF(AND(AJK41&gt;AJS14,AJM41&gt;AJT14),AJT14-AJK41,0)))),0)),0)</f>
        <v>　</v>
      </c>
      <c r="AJT41" s="857"/>
      <c r="AJU41" s="858"/>
      <c r="AJV41" s="856" t="str">
        <f>IFERROR(IF(OR(AJJ41="日",AJJ41="祝",AJJ41=0,AJO41=""),"　",MAX(IF(AND(AJO41&gt;AJY14,AJQ41&gt;AJW14),0,IF(AND(AJO41&lt;=AJY14,AJO41&gt;AJV14,AJQ41&gt;AJW14),AJY14-AJO41,IF(AND(AJO41&lt;=AJY14,AJO41&lt;=AJV14,AJQ41&gt;AJW14),AJY14-AJV14,IF(AND(AJO41&gt;AJV14,AJQ41&lt;=AJW14),AJQ41-AJO41,IF(AND(AJO41&lt;=AJV14,AJQ41&lt;=AJW14),AJQ41-AJV14,0))))),0)),0)</f>
        <v>　</v>
      </c>
      <c r="AJW41" s="857"/>
      <c r="AJX41" s="858"/>
      <c r="AJY41" s="856" t="str">
        <f>IFERROR(IF(OR(AJJ41="日",AJJ41="祝",AJJ41=0,AJO41=0),"　",MAX(IF(AND(AJO41&lt;=AJY14,AJQ41&gt;AJZ14),AJZ14-AJY14,IF(AJQ41&lt;=AJZ14,0,IF(AND(AJO41&gt;AJY14,AJQ41&gt;AJZ14),AJZ14-AJO41,0))),0)),0)</f>
        <v>　</v>
      </c>
      <c r="AJZ41" s="857"/>
      <c r="AKA41" s="858"/>
      <c r="AKB41" s="856" t="str">
        <f>IFERROR(IF(OR(AJJ41="日",AJJ41="祝",AJJ41=0,AJO41=0),"　",MAX(IF(AJO41&gt;AKB14,AJQ41-AJO41,IF(AJO41&lt;=AKB14,AJQ41-AKB14,0)),0)),0)</f>
        <v>　</v>
      </c>
      <c r="AKC41" s="857"/>
      <c r="AKD41" s="858"/>
      <c r="AKE41" s="962" t="str">
        <f>IFERROR(IF(OR(AJJ41="日",AJJ41="祝",AJJ41=0,AJK41=""),"　",MAX(IF(AND(AJK41&lt;=AKE14,AJM41&gt;AKF14),AKF14-AKE14,IF(AND(AJK41&gt;AKE14,AJM41&lt;=AKF14),AJM41-AJK41,IF(AND(AJK41&lt;=AKE14,AJM41&lt;=AKF14),AJM41-AKE14,IF(AND(AJK41&gt;AKE14,AJM41&gt;AKF14),AKF14-AJK41,0)))),0)),0)</f>
        <v>　</v>
      </c>
      <c r="AKF41" s="963"/>
      <c r="AKG41" s="964"/>
      <c r="AKH41" s="962" t="str">
        <f>IFERROR(IF(OR(AJJ41="日",AJJ41="祝",AJJ41=0,AJO41=0),"　",MAX(IF(AND(AJO41&gt;AKK14,AJQ41&gt;AKI14),0,IF(AND(AJO41&lt;=AKK14,AJO41&gt;AKH14,AJQ41&gt;AKI14),AKK14-AJO41,IF(AND(AJO41&lt;=AKK14,AJO41&lt;=AKH14,AJQ41&gt;AKI14),AKK14-AKH14,IF(AND(AJO41&gt;AKH14,AJQ41&lt;=AKI14),AJQ41-AJO41,IF(AND(AJO41&lt;=AKH14,AJQ41&lt;=AKI14),AJQ41-AKH14,0))))),0)),0)</f>
        <v>　</v>
      </c>
      <c r="AKI41" s="963"/>
      <c r="AKJ41" s="964"/>
      <c r="AKK41" s="962" t="str">
        <f>IFERROR(IF(OR(AJJ41="日",AJJ41="祝",AJJ41=0,AJO41=0),"　",MAX(IF(AND(AJO41&lt;=AKK14,AJQ41&gt;AKL14),AKL14-AKK14,IF(AJQ41&lt;=AKL14,0,IF(AND(AJO41&gt;AKK14,AJQ41&gt;AKL14),AKL14-AJO41,0))),0)),0)</f>
        <v>　</v>
      </c>
      <c r="AKL41" s="963"/>
      <c r="AKM41" s="964"/>
      <c r="AKN41" s="962" t="str">
        <f t="shared" si="16"/>
        <v>　</v>
      </c>
      <c r="AKO41" s="963"/>
      <c r="AKP41" s="964"/>
      <c r="AKQ41" s="859" t="str">
        <f>IF(AKT41="×",TIME(0,0,0),IF(ALD4="非常勤",AJS41,AKE41))</f>
        <v>　</v>
      </c>
      <c r="AKR41" s="860"/>
      <c r="AKS41" s="861"/>
      <c r="AKT41" s="352"/>
      <c r="AKU41" s="859" t="str">
        <f>IF(AKX41="×",TIME(0,0,0),IF(ALD4="非常勤",AJV41,AKH41))</f>
        <v>　</v>
      </c>
      <c r="AKV41" s="860"/>
      <c r="AKW41" s="861"/>
      <c r="AKX41" s="352"/>
      <c r="AKY41" s="859" t="str">
        <f>IF(ALB41="×",TIME(0,0,0),IF(ALD4="非常勤",AJY41,AKK41))</f>
        <v>　</v>
      </c>
      <c r="AKZ41" s="860"/>
      <c r="ALA41" s="861"/>
      <c r="ALB41" s="352"/>
      <c r="ALC41" s="859" t="str">
        <f>IF(ALF41="×",TIME(0,0,0),IF(ALD4="非常勤",AKB41,AKN41))</f>
        <v>　</v>
      </c>
      <c r="ALD41" s="860"/>
      <c r="ALE41" s="861"/>
      <c r="ALF41" s="352"/>
      <c r="ALG41" s="956"/>
      <c r="ALH41" s="956"/>
      <c r="ALI41" s="862"/>
      <c r="ALJ41" s="864"/>
      <c r="ALK41" s="863"/>
      <c r="ALL41" s="865"/>
      <c r="ALM41" s="866"/>
      <c r="ALN41" s="866"/>
      <c r="ALO41" s="867"/>
      <c r="ALP41" s="377">
        <f>'[3]別表_個別勤務状況（1～20）'!$A$41</f>
        <v>27</v>
      </c>
      <c r="ALQ41" s="378" t="str">
        <f>'[3]別表_個別勤務状況（1～20）'!$B$41</f>
        <v>土</v>
      </c>
      <c r="ALR41" s="854"/>
      <c r="ALS41" s="855"/>
      <c r="ALT41" s="854"/>
      <c r="ALU41" s="855"/>
      <c r="ALV41" s="854"/>
      <c r="ALW41" s="855"/>
      <c r="ALX41" s="854"/>
      <c r="ALY41" s="855"/>
      <c r="ALZ41" s="856" t="str">
        <f>IFERROR(IF(OR(ALQ41="日",ALQ41="祝",ALQ41=0,ALR41=""),"　",MAX(IF(AND(ALR41&lt;=ALZ14,ALT41&gt;AMA14),AMA14-ALZ14,IF(AND(ALR41&gt;ALZ14,ALT41&lt;=AMA14),ALT41-ALR41,IF(AND(ALR41&lt;=ALZ14,ALT41&lt;=AMA14),ALT41-ALZ14,IF(AND(ALR41&gt;ALZ14,ALT41&gt;AMA14),AMA14-ALR41,0)))),0)),0)</f>
        <v>　</v>
      </c>
      <c r="AMA41" s="857"/>
      <c r="AMB41" s="858"/>
      <c r="AMC41" s="856" t="str">
        <f>IFERROR(IF(OR(ALQ41="日",ALQ41="祝",ALQ41=0,ALV41=""),"　",MAX(IF(AND(ALV41&gt;AMF14,ALX41&gt;AMD14),0,IF(AND(ALV41&lt;=AMF14,ALV41&gt;AMC14,ALX41&gt;AMD14),AMF14-ALV41,IF(AND(ALV41&lt;=AMF14,ALV41&lt;=AMC14,ALX41&gt;AMD14),AMF14-AMC14,IF(AND(ALV41&gt;AMC14,ALX41&lt;=AMD14),ALX41-ALV41,IF(AND(ALV41&lt;=AMC14,ALX41&lt;=AMD14),ALX41-AMC14,0))))),0)),0)</f>
        <v>　</v>
      </c>
      <c r="AMD41" s="857"/>
      <c r="AME41" s="858"/>
      <c r="AMF41" s="856" t="str">
        <f>IFERROR(IF(OR(ALQ41="日",ALQ41="祝",ALQ41=0,ALV41=0),"　",MAX(IF(AND(ALV41&lt;=AMF14,ALX41&gt;AMG14),AMG14-AMF14,IF(ALX41&lt;=AMG14,0,IF(AND(ALV41&gt;AMF14,ALX41&gt;AMG14),AMG14-ALV41,0))),0)),0)</f>
        <v>　</v>
      </c>
      <c r="AMG41" s="857"/>
      <c r="AMH41" s="858"/>
      <c r="AMI41" s="856" t="str">
        <f>IFERROR(IF(OR(ALQ41="日",ALQ41="祝",ALQ41=0,ALV41=0),"　",MAX(IF(ALV41&gt;AMI14,ALX41-ALV41,IF(ALV41&lt;=AMI14,ALX41-AMI14,0)),0)),0)</f>
        <v>　</v>
      </c>
      <c r="AMJ41" s="857"/>
      <c r="AMK41" s="858"/>
      <c r="AML41" s="962" t="str">
        <f>IFERROR(IF(OR(ALQ41="日",ALQ41="祝",ALQ41=0,ALR41=""),"　",MAX(IF(AND(ALR41&lt;=AML14,ALT41&gt;AMM14),AMM14-AML14,IF(AND(ALR41&gt;AML14,ALT41&lt;=AMM14),ALT41-ALR41,IF(AND(ALR41&lt;=AML14,ALT41&lt;=AMM14),ALT41-AML14,IF(AND(ALR41&gt;AML14,ALT41&gt;AMM14),AMM14-ALR41,0)))),0)),0)</f>
        <v>　</v>
      </c>
      <c r="AMM41" s="963"/>
      <c r="AMN41" s="964"/>
      <c r="AMO41" s="962" t="str">
        <f>IFERROR(IF(OR(ALQ41="日",ALQ41="祝",ALQ41=0,ALV41=0),"　",MAX(IF(AND(ALV41&gt;AMR14,ALX41&gt;AMP14),0,IF(AND(ALV41&lt;=AMR14,ALV41&gt;AMO14,ALX41&gt;AMP14),AMR14-ALV41,IF(AND(ALV41&lt;=AMR14,ALV41&lt;=AMO14,ALX41&gt;AMP14),AMR14-AMO14,IF(AND(ALV41&gt;AMO14,ALX41&lt;=AMP14),ALX41-ALV41,IF(AND(ALV41&lt;=AMO14,ALX41&lt;=AMP14),ALX41-AMO14,0))))),0)),0)</f>
        <v>　</v>
      </c>
      <c r="AMP41" s="963"/>
      <c r="AMQ41" s="964"/>
      <c r="AMR41" s="962" t="str">
        <f>IFERROR(IF(OR(ALQ41="日",ALQ41="祝",ALQ41=0,ALV41=0),"　",MAX(IF(AND(ALV41&lt;=AMR14,ALX41&gt;AMS14),AMS14-AMR14,IF(ALX41&lt;=AMS14,0,IF(AND(ALV41&gt;AMR14,ALX41&gt;AMS14),AMS14-ALV41,0))),0)),0)</f>
        <v>　</v>
      </c>
      <c r="AMS41" s="963"/>
      <c r="AMT41" s="964"/>
      <c r="AMU41" s="962" t="str">
        <f t="shared" si="17"/>
        <v>　</v>
      </c>
      <c r="AMV41" s="963"/>
      <c r="AMW41" s="964"/>
      <c r="AMX41" s="859" t="str">
        <f>IF(ANA41="×",TIME(0,0,0),IF(ANK4="非常勤",ALZ41,AML41))</f>
        <v>　</v>
      </c>
      <c r="AMY41" s="860"/>
      <c r="AMZ41" s="861"/>
      <c r="ANA41" s="352"/>
      <c r="ANB41" s="859" t="str">
        <f>IF(ANE41="×",TIME(0,0,0),IF(ANK4="非常勤",AMC41,AMO41))</f>
        <v>　</v>
      </c>
      <c r="ANC41" s="860"/>
      <c r="AND41" s="861"/>
      <c r="ANE41" s="352"/>
      <c r="ANF41" s="859" t="str">
        <f>IF(ANI41="×",TIME(0,0,0),IF(ANK4="非常勤",AMF41,AMR41))</f>
        <v>　</v>
      </c>
      <c r="ANG41" s="860"/>
      <c r="ANH41" s="861"/>
      <c r="ANI41" s="352"/>
      <c r="ANJ41" s="859" t="str">
        <f>IF(ANM41="×",TIME(0,0,0),IF(ANK4="非常勤",AMI41,AMU41))</f>
        <v>　</v>
      </c>
      <c r="ANK41" s="860"/>
      <c r="ANL41" s="861"/>
      <c r="ANM41" s="352"/>
      <c r="ANN41" s="956"/>
      <c r="ANO41" s="956"/>
      <c r="ANP41" s="862"/>
      <c r="ANQ41" s="864"/>
      <c r="ANR41" s="863"/>
      <c r="ANS41" s="865"/>
      <c r="ANT41" s="866"/>
      <c r="ANU41" s="866"/>
      <c r="ANV41" s="867"/>
      <c r="ANW41" s="377">
        <f>'[3]別表_個別勤務状況（1～20）'!$A$41</f>
        <v>27</v>
      </c>
      <c r="ANX41" s="378" t="str">
        <f>'[3]別表_個別勤務状況（1～20）'!$B$41</f>
        <v>土</v>
      </c>
      <c r="ANY41" s="854"/>
      <c r="ANZ41" s="855"/>
      <c r="AOA41" s="854"/>
      <c r="AOB41" s="855"/>
      <c r="AOC41" s="854"/>
      <c r="AOD41" s="855"/>
      <c r="AOE41" s="854"/>
      <c r="AOF41" s="855"/>
      <c r="AOG41" s="856" t="str">
        <f>IFERROR(IF(OR(ANX41="日",ANX41="祝",ANX41=0,ANY41=""),"　",MAX(IF(AND(ANY41&lt;=AOG14,AOA41&gt;AOH14),AOH14-AOG14,IF(AND(ANY41&gt;AOG14,AOA41&lt;=AOH14),AOA41-ANY41,IF(AND(ANY41&lt;=AOG14,AOA41&lt;=AOH14),AOA41-AOG14,IF(AND(ANY41&gt;AOG14,AOA41&gt;AOH14),AOH14-ANY41,0)))),0)),0)</f>
        <v>　</v>
      </c>
      <c r="AOH41" s="857"/>
      <c r="AOI41" s="858"/>
      <c r="AOJ41" s="856" t="str">
        <f>IFERROR(IF(OR(ANX41="日",ANX41="祝",ANX41=0,AOC41=""),"　",MAX(IF(AND(AOC41&gt;AOM14,AOE41&gt;AOK14),0,IF(AND(AOC41&lt;=AOM14,AOC41&gt;AOJ14,AOE41&gt;AOK14),AOM14-AOC41,IF(AND(AOC41&lt;=AOM14,AOC41&lt;=AOJ14,AOE41&gt;AOK14),AOM14-AOJ14,IF(AND(AOC41&gt;AOJ14,AOE41&lt;=AOK14),AOE41-AOC41,IF(AND(AOC41&lt;=AOJ14,AOE41&lt;=AOK14),AOE41-AOJ14,0))))),0)),0)</f>
        <v>　</v>
      </c>
      <c r="AOK41" s="857"/>
      <c r="AOL41" s="858"/>
      <c r="AOM41" s="856" t="str">
        <f>IFERROR(IF(OR(ANX41="日",ANX41="祝",ANX41=0,AOC41=0),"　",MAX(IF(AND(AOC41&lt;=AOM14,AOE41&gt;AON14),AON14-AOM14,IF(AOE41&lt;=AON14,0,IF(AND(AOC41&gt;AOM14,AOE41&gt;AON14),AON14-AOC41,0))),0)),0)</f>
        <v>　</v>
      </c>
      <c r="AON41" s="857"/>
      <c r="AOO41" s="858"/>
      <c r="AOP41" s="856" t="str">
        <f>IFERROR(IF(OR(ANX41="日",ANX41="祝",ANX41=0,AOC41=0),"　",MAX(IF(AOC41&gt;AOP14,AOE41-AOC41,IF(AOC41&lt;=AOP14,AOE41-AOP14,0)),0)),0)</f>
        <v>　</v>
      </c>
      <c r="AOQ41" s="857"/>
      <c r="AOR41" s="858"/>
      <c r="AOS41" s="962" t="str">
        <f>IFERROR(IF(OR(ANX41="日",ANX41="祝",ANX41=0,ANY41=""),"　",MAX(IF(AND(ANY41&lt;=AOS14,AOA41&gt;AOT14),AOT14-AOS14,IF(AND(ANY41&gt;AOS14,AOA41&lt;=AOT14),AOA41-ANY41,IF(AND(ANY41&lt;=AOS14,AOA41&lt;=AOT14),AOA41-AOS14,IF(AND(ANY41&gt;AOS14,AOA41&gt;AOT14),AOT14-ANY41,0)))),0)),0)</f>
        <v>　</v>
      </c>
      <c r="AOT41" s="963"/>
      <c r="AOU41" s="964"/>
      <c r="AOV41" s="962" t="str">
        <f>IFERROR(IF(OR(ANX41="日",ANX41="祝",ANX41=0,AOC41=0),"　",MAX(IF(AND(AOC41&gt;AOY14,AOE41&gt;AOW14),0,IF(AND(AOC41&lt;=AOY14,AOC41&gt;AOV14,AOE41&gt;AOW14),AOY14-AOC41,IF(AND(AOC41&lt;=AOY14,AOC41&lt;=AOV14,AOE41&gt;AOW14),AOY14-AOV14,IF(AND(AOC41&gt;AOV14,AOE41&lt;=AOW14),AOE41-AOC41,IF(AND(AOC41&lt;=AOV14,AOE41&lt;=AOW14),AOE41-AOV14,0))))),0)),0)</f>
        <v>　</v>
      </c>
      <c r="AOW41" s="963"/>
      <c r="AOX41" s="964"/>
      <c r="AOY41" s="962" t="str">
        <f>IFERROR(IF(OR(ANX41="日",ANX41="祝",ANX41=0,AOC41=0),"　",MAX(IF(AND(AOC41&lt;=AOY14,AOE41&gt;AOZ14),AOZ14-AOY14,IF(AOE41&lt;=AOZ14,0,IF(AND(AOC41&gt;AOY14,AOE41&gt;AOZ14),AOZ14-AOC41,0))),0)),0)</f>
        <v>　</v>
      </c>
      <c r="AOZ41" s="963"/>
      <c r="APA41" s="964"/>
      <c r="APB41" s="962" t="str">
        <f t="shared" si="18"/>
        <v>　</v>
      </c>
      <c r="APC41" s="963"/>
      <c r="APD41" s="964"/>
      <c r="APE41" s="859" t="str">
        <f>IF(APH41="×",TIME(0,0,0),IF(APR4="非常勤",AOG41,AOS41))</f>
        <v>　</v>
      </c>
      <c r="APF41" s="860"/>
      <c r="APG41" s="861"/>
      <c r="APH41" s="352"/>
      <c r="API41" s="859" t="str">
        <f>IF(APL41="×",TIME(0,0,0),IF(APR4="非常勤",AOJ41,AOV41))</f>
        <v>　</v>
      </c>
      <c r="APJ41" s="860"/>
      <c r="APK41" s="861"/>
      <c r="APL41" s="352"/>
      <c r="APM41" s="859" t="str">
        <f>IF(APP41="×",TIME(0,0,0),IF(APR4="非常勤",AOM41,AOY41))</f>
        <v>　</v>
      </c>
      <c r="APN41" s="860"/>
      <c r="APO41" s="861"/>
      <c r="APP41" s="352"/>
      <c r="APQ41" s="859" t="str">
        <f>IF(APT41="×",TIME(0,0,0),IF(APR4="非常勤",AOP41,APB41))</f>
        <v>　</v>
      </c>
      <c r="APR41" s="860"/>
      <c r="APS41" s="861"/>
      <c r="APT41" s="352"/>
      <c r="APU41" s="956"/>
      <c r="APV41" s="956"/>
      <c r="APW41" s="862"/>
      <c r="APX41" s="864"/>
      <c r="APY41" s="863"/>
      <c r="APZ41" s="865"/>
      <c r="AQA41" s="866"/>
      <c r="AQB41" s="866"/>
      <c r="AQC41" s="867"/>
      <c r="AQD41" s="377">
        <f>'[3]別表_個別勤務状況（1～20）'!$A$41</f>
        <v>27</v>
      </c>
      <c r="AQE41" s="378" t="str">
        <f>'[3]別表_個別勤務状況（1～20）'!$B$41</f>
        <v>土</v>
      </c>
      <c r="AQF41" s="854"/>
      <c r="AQG41" s="855"/>
      <c r="AQH41" s="854"/>
      <c r="AQI41" s="855"/>
      <c r="AQJ41" s="854"/>
      <c r="AQK41" s="855"/>
      <c r="AQL41" s="854"/>
      <c r="AQM41" s="855"/>
      <c r="AQN41" s="856" t="str">
        <f>IFERROR(IF(OR(AQE41="日",AQE41="祝",AQE41=0,AQF41=""),"　",MAX(IF(AND(AQF41&lt;=AQN14,AQH41&gt;AQO14),AQO14-AQN14,IF(AND(AQF41&gt;AQN14,AQH41&lt;=AQO14),AQH41-AQF41,IF(AND(AQF41&lt;=AQN14,AQH41&lt;=AQO14),AQH41-AQN14,IF(AND(AQF41&gt;AQN14,AQH41&gt;AQO14),AQO14-AQF41,0)))),0)),0)</f>
        <v>　</v>
      </c>
      <c r="AQO41" s="857"/>
      <c r="AQP41" s="858"/>
      <c r="AQQ41" s="856" t="str">
        <f>IFERROR(IF(OR(AQE41="日",AQE41="祝",AQE41=0,AQJ41=""),"　",MAX(IF(AND(AQJ41&gt;AQT14,AQL41&gt;AQR14),0,IF(AND(AQJ41&lt;=AQT14,AQJ41&gt;AQQ14,AQL41&gt;AQR14),AQT14-AQJ41,IF(AND(AQJ41&lt;=AQT14,AQJ41&lt;=AQQ14,AQL41&gt;AQR14),AQT14-AQQ14,IF(AND(AQJ41&gt;AQQ14,AQL41&lt;=AQR14),AQL41-AQJ41,IF(AND(AQJ41&lt;=AQQ14,AQL41&lt;=AQR14),AQL41-AQQ14,0))))),0)),0)</f>
        <v>　</v>
      </c>
      <c r="AQR41" s="857"/>
      <c r="AQS41" s="858"/>
      <c r="AQT41" s="856" t="str">
        <f>IFERROR(IF(OR(AQE41="日",AQE41="祝",AQE41=0,AQJ41=0),"　",MAX(IF(AND(AQJ41&lt;=AQT14,AQL41&gt;AQU14),AQU14-AQT14,IF(AQL41&lt;=AQU14,0,IF(AND(AQJ41&gt;AQT14,AQL41&gt;AQU14),AQU14-AQJ41,0))),0)),0)</f>
        <v>　</v>
      </c>
      <c r="AQU41" s="857"/>
      <c r="AQV41" s="858"/>
      <c r="AQW41" s="856" t="str">
        <f>IFERROR(IF(OR(AQE41="日",AQE41="祝",AQE41=0,AQJ41=0),"　",MAX(IF(AQJ41&gt;AQW14,AQL41-AQJ41,IF(AQJ41&lt;=AQW14,AQL41-AQW14,0)),0)),0)</f>
        <v>　</v>
      </c>
      <c r="AQX41" s="857"/>
      <c r="AQY41" s="858"/>
      <c r="AQZ41" s="962" t="str">
        <f>IFERROR(IF(OR(AQE41="日",AQE41="祝",AQE41=0,AQF41=""),"　",MAX(IF(AND(AQF41&lt;=AQZ14,AQH41&gt;ARA14),ARA14-AQZ14,IF(AND(AQF41&gt;AQZ14,AQH41&lt;=ARA14),AQH41-AQF41,IF(AND(AQF41&lt;=AQZ14,AQH41&lt;=ARA14),AQH41-AQZ14,IF(AND(AQF41&gt;AQZ14,AQH41&gt;ARA14),ARA14-AQF41,0)))),0)),0)</f>
        <v>　</v>
      </c>
      <c r="ARA41" s="963"/>
      <c r="ARB41" s="964"/>
      <c r="ARC41" s="962" t="str">
        <f>IFERROR(IF(OR(AQE41="日",AQE41="祝",AQE41=0,AQJ41=0),"　",MAX(IF(AND(AQJ41&gt;ARF14,AQL41&gt;ARD14),0,IF(AND(AQJ41&lt;=ARF14,AQJ41&gt;ARC14,AQL41&gt;ARD14),ARF14-AQJ41,IF(AND(AQJ41&lt;=ARF14,AQJ41&lt;=ARC14,AQL41&gt;ARD14),ARF14-ARC14,IF(AND(AQJ41&gt;ARC14,AQL41&lt;=ARD14),AQL41-AQJ41,IF(AND(AQJ41&lt;=ARC14,AQL41&lt;=ARD14),AQL41-ARC14,0))))),0)),0)</f>
        <v>　</v>
      </c>
      <c r="ARD41" s="963"/>
      <c r="ARE41" s="964"/>
      <c r="ARF41" s="962" t="str">
        <f>IFERROR(IF(OR(AQE41="日",AQE41="祝",AQE41=0,AQJ41=0),"　",MAX(IF(AND(AQJ41&lt;=ARF14,AQL41&gt;ARG14),ARG14-ARF14,IF(AQL41&lt;=ARG14,0,IF(AND(AQJ41&gt;ARF14,AQL41&gt;ARG14),ARG14-AQJ41,0))),0)),0)</f>
        <v>　</v>
      </c>
      <c r="ARG41" s="963"/>
      <c r="ARH41" s="964"/>
      <c r="ARI41" s="962" t="str">
        <f t="shared" si="19"/>
        <v>　</v>
      </c>
      <c r="ARJ41" s="963"/>
      <c r="ARK41" s="964"/>
      <c r="ARL41" s="859" t="str">
        <f>IF(ARO41="×",TIME(0,0,0),IF(ARY4="非常勤",AQN41,AQZ41))</f>
        <v>　</v>
      </c>
      <c r="ARM41" s="860"/>
      <c r="ARN41" s="861"/>
      <c r="ARO41" s="352"/>
      <c r="ARP41" s="859" t="str">
        <f>IF(ARS41="×",TIME(0,0,0),IF(ARY4="非常勤",AQQ41,ARC41))</f>
        <v>　</v>
      </c>
      <c r="ARQ41" s="860"/>
      <c r="ARR41" s="861"/>
      <c r="ARS41" s="352"/>
      <c r="ART41" s="859" t="str">
        <f>IF(ARW41="×",TIME(0,0,0),IF(ARY4="非常勤",AQT41,ARF41))</f>
        <v>　</v>
      </c>
      <c r="ARU41" s="860"/>
      <c r="ARV41" s="861"/>
      <c r="ARW41" s="352"/>
      <c r="ARX41" s="859" t="str">
        <f>IF(ASA41="×",TIME(0,0,0),IF(ARY4="非常勤",AQW41,ARI41))</f>
        <v>　</v>
      </c>
      <c r="ARY41" s="860"/>
      <c r="ARZ41" s="861"/>
      <c r="ASA41" s="352"/>
      <c r="ASB41" s="956"/>
      <c r="ASC41" s="956"/>
      <c r="ASD41" s="862"/>
      <c r="ASE41" s="864"/>
      <c r="ASF41" s="863"/>
      <c r="ASG41" s="865"/>
      <c r="ASH41" s="866"/>
      <c r="ASI41" s="866"/>
      <c r="ASJ41" s="867"/>
    </row>
    <row r="42" spans="1:1180" ht="15" customHeight="1">
      <c r="A42" s="377">
        <f>'別表_個別勤務状況（1～20）'!$A$42</f>
        <v>28</v>
      </c>
      <c r="B42" s="378" t="str">
        <f>'別表_個別勤務状況（1～20）'!$B$42</f>
        <v>火</v>
      </c>
      <c r="C42" s="797"/>
      <c r="D42" s="797"/>
      <c r="E42" s="797"/>
      <c r="F42" s="797"/>
      <c r="G42" s="797"/>
      <c r="H42" s="797"/>
      <c r="I42" s="797"/>
      <c r="J42" s="797"/>
      <c r="K42" s="856" t="str">
        <f>IFERROR(IF(OR(B42="日",B42="祝",B42=0,C42=""),"　",MAX(IF(AND(C42&lt;=K14,E42&gt;L14),L14-K14,IF(AND(C42&gt;K14,E42&lt;=L14),E42-C42,IF(AND(C42&lt;=K14,E42&lt;=L14),E42-K14,IF(AND(C42&gt;K14,E42&gt;L14),L14-C42,0)))),0)),0)</f>
        <v>　</v>
      </c>
      <c r="L42" s="857"/>
      <c r="M42" s="858"/>
      <c r="N42" s="856" t="str">
        <f>IFERROR(IF(OR(B42="日",B42="祝",B42=0,G42=""),"　",MAX(IF(AND(G42&gt;Q14,I42&gt;O14),0,IF(AND(G42&lt;=Q14,G42&gt;N14,I42&gt;O14),Q14-G42,IF(AND(G42&lt;=Q14,G42&lt;=N14,I42&gt;O14),Q14-N14,IF(AND(G42&gt;N14,I42&lt;=O14),I42-G42,IF(AND(G42&lt;=N14,I42&lt;=O14),I42-N14,0))))),0)),0)</f>
        <v>　</v>
      </c>
      <c r="O42" s="857"/>
      <c r="P42" s="858"/>
      <c r="Q42" s="856" t="str">
        <f>IFERROR(IF(OR(B42="日",B42="祝",B42=0,G42=0),"　",MAX(IF(AND(G42&lt;=Q14,I42&gt;R14),R14-Q14,IF(I42&lt;=R14,0,IF(AND(G42&gt;Q14,I42&gt;R14),R14-G42,0))),0)),0)</f>
        <v>　</v>
      </c>
      <c r="R42" s="857"/>
      <c r="S42" s="858"/>
      <c r="T42" s="856" t="str">
        <f>IFERROR(IF(OR(B42="日",B42="祝",B42=0,G42=0),"　",MAX(IF(G42&gt;T14,I42-G42,IF(G42&lt;=T14,I42-T14,0)),0)),0)</f>
        <v>　</v>
      </c>
      <c r="U42" s="857"/>
      <c r="V42" s="858"/>
      <c r="W42" s="972" t="str">
        <f>IFERROR(IF(OR(B42="日",B42="祝",B42=0,C42=""),"　",MAX(IF(AND(C42&lt;=W14,E42&gt;X14),X14-W14,IF(AND(C42&gt;W14,E42&lt;=X14),E42-C42,IF(AND(C42&lt;=W14,E42&lt;=X14),E42-W14,IF(AND(C42&gt;W14,E42&gt;X14),X14-C42,0)))),0)),0)</f>
        <v>　</v>
      </c>
      <c r="X42" s="973"/>
      <c r="Y42" s="973"/>
      <c r="Z42" s="972" t="str">
        <f>IFERROR(IF(OR(B42="日",B42="祝",B42=0,G42=0),"　",MAX(IF(AND(G42&gt;AC14,I42&gt;AA14),0,IF(AND(G42&lt;=AC14,G42&gt;Z14,I42&gt;AA14),AC14-G42,IF(AND(G42&lt;=AC14,G42&lt;=Z14,I42&gt;AA14),AC14-Z14,IF(AND(G42&gt;Z14,I42&lt;=AA14),I42-G42,IF(AND(G42&lt;=Z14,I42&lt;=AA14),I42-Z14,0))))),0)),0)</f>
        <v>　</v>
      </c>
      <c r="AA42" s="972"/>
      <c r="AB42" s="972"/>
      <c r="AC42" s="972" t="str">
        <f>IFERROR(IF(OR(B42="日",B42="祝",B42=0,G42=0),"　",MAX(IF(AND(G42&lt;=AC14,I42&gt;AD14),AD14-AC14,IF(I42&lt;=AD14,0,IF(AND(G42&gt;AC14,I42&gt;AD14),AD14-G42,0))),0)),0)</f>
        <v>　</v>
      </c>
      <c r="AD42" s="973"/>
      <c r="AE42" s="973"/>
      <c r="AF42" s="972" t="str">
        <f t="shared" si="0"/>
        <v>　</v>
      </c>
      <c r="AG42" s="973"/>
      <c r="AH42" s="973"/>
      <c r="AI42" s="954" t="str">
        <f>IF(AL42="×",TIME(0,0,0),IF(AV4="非常勤",K42,W42))</f>
        <v>　</v>
      </c>
      <c r="AJ42" s="885"/>
      <c r="AK42" s="885"/>
      <c r="AL42" s="352"/>
      <c r="AM42" s="954" t="str">
        <f>IF(AP42="×",TIME(0,0,0),IF(AV4="非常勤",N42,Z42))</f>
        <v>　</v>
      </c>
      <c r="AN42" s="885"/>
      <c r="AO42" s="885"/>
      <c r="AP42" s="352"/>
      <c r="AQ42" s="954" t="str">
        <f>IF(AT42="×",TIME(0,0,0),IF(AV4="非常勤",Q42,AC42))</f>
        <v>　</v>
      </c>
      <c r="AR42" s="885"/>
      <c r="AS42" s="885"/>
      <c r="AT42" s="352"/>
      <c r="AU42" s="954" t="str">
        <f>IF(AX42="×",TIME(0,0,0),IF(AV4="非常勤",T42,AF42))</f>
        <v>　</v>
      </c>
      <c r="AV42" s="885"/>
      <c r="AW42" s="955"/>
      <c r="AX42" s="352"/>
      <c r="AY42" s="956"/>
      <c r="AZ42" s="956"/>
      <c r="BA42" s="862"/>
      <c r="BB42" s="864"/>
      <c r="BC42" s="863"/>
      <c r="BD42" s="865"/>
      <c r="BE42" s="866"/>
      <c r="BF42" s="866"/>
      <c r="BG42" s="867"/>
      <c r="BH42" s="377">
        <f>'別表_個別勤務状況（1～20）'!$A$42</f>
        <v>28</v>
      </c>
      <c r="BI42" s="378" t="str">
        <f>'別表_個別勤務状況（1～20）'!$B$42</f>
        <v>火</v>
      </c>
      <c r="BJ42" s="797"/>
      <c r="BK42" s="797"/>
      <c r="BL42" s="797"/>
      <c r="BM42" s="797"/>
      <c r="BN42" s="797"/>
      <c r="BO42" s="797"/>
      <c r="BP42" s="797"/>
      <c r="BQ42" s="797"/>
      <c r="BR42" s="856" t="str">
        <f>IFERROR(IF(OR(BI42="日",BI42="祝",BI42=0,BJ42=""),"　",MAX(IF(AND(BJ42&lt;=BR14,BL42&gt;BS14),BS14-BR14,IF(AND(BJ42&gt;BR14,BL42&lt;=BS14),BL42-BJ42,IF(AND(BJ42&lt;=BR14,BL42&lt;=BS14),BL42-BR14,IF(AND(BJ42&gt;BR14,BL42&gt;BS14),BS14-BJ42,0)))),0)),0)</f>
        <v>　</v>
      </c>
      <c r="BS42" s="857"/>
      <c r="BT42" s="858"/>
      <c r="BU42" s="856" t="str">
        <f>IFERROR(IF(OR(BI42="日",BI42="祝",BI42=0,BN42=""),"　",MAX(IF(AND(BN42&gt;BX14,BP42&gt;BV14),0,IF(AND(BN42&lt;=BX14,BN42&gt;BU14,BP42&gt;BV14),BX14-BN42,IF(AND(BN42&lt;=BX14,BN42&lt;=BU14,BP42&gt;BV14),BX14-BU14,IF(AND(BN42&gt;BU14,BP42&lt;=BV14),BP42-BN42,IF(AND(BN42&lt;=BU14,BP42&lt;=BV14),BP42-BU14,0))))),0)),0)</f>
        <v>　</v>
      </c>
      <c r="BV42" s="857"/>
      <c r="BW42" s="858"/>
      <c r="BX42" s="856" t="str">
        <f>IFERROR(IF(OR(BI42="日",BI42="祝",BI42=0,BN42=0),"　",MAX(IF(AND(BN42&lt;=BX14,BP42&gt;BY14),BY14-BX14,IF(BP42&lt;=BY14,0,IF(AND(BN42&gt;BX14,BP42&gt;BY14),BY14-BN42,0))),0)),0)</f>
        <v>　</v>
      </c>
      <c r="BY42" s="857"/>
      <c r="BZ42" s="858"/>
      <c r="CA42" s="856" t="str">
        <f>IFERROR(IF(OR(BI42="日",BI42="祝",BI42=0,BN42=0),"　",MAX(IF(BN42&gt;CA14,BP42-BN42,IF(BN42&lt;=CA14,BP42-CA14,0)),0)),0)</f>
        <v>　</v>
      </c>
      <c r="CB42" s="857"/>
      <c r="CC42" s="858"/>
      <c r="CD42" s="972" t="str">
        <f>IFERROR(IF(OR(BI42="日",BI42="祝",BI42=0,BJ42=""),"　",MAX(IF(AND(BJ42&lt;=CD14,BL42&gt;CE14),CE14-CD14,IF(AND(BJ42&gt;CD14,BL42&lt;=CE14),BL42-BJ42,IF(AND(BJ42&lt;=CD14,BL42&lt;=CE14),BL42-CD14,IF(AND(BJ42&gt;CD14,BL42&gt;CE14),CE14-BJ42,0)))),0)),0)</f>
        <v>　</v>
      </c>
      <c r="CE42" s="973"/>
      <c r="CF42" s="973"/>
      <c r="CG42" s="972" t="str">
        <f>IFERROR(IF(OR(BI42="日",BI42="祝",BI42=0,BN42=0),"　",MAX(IF(AND(BN42&gt;CJ14,BP42&gt;CH14),0,IF(AND(BN42&lt;=CJ14,BN42&gt;CG14,BP42&gt;CH14),CJ14-BN42,IF(AND(BN42&lt;=CJ14,BN42&lt;=CG14,BP42&gt;CH14),CJ14-CG14,IF(AND(BN42&gt;CG14,BP42&lt;=CH14),BP42-BN42,IF(AND(BN42&lt;=CG14,BP42&lt;=CH14),BP42-CG14,0))))),0)),0)</f>
        <v>　</v>
      </c>
      <c r="CH42" s="972"/>
      <c r="CI42" s="972"/>
      <c r="CJ42" s="972" t="str">
        <f>IFERROR(IF(OR(BI42="日",BI42="祝",BI42=0,BN42=0),"　",MAX(IF(AND(BN42&lt;=CJ14,BP42&gt;CK14),CK14-CJ14,IF(BP42&lt;=CK14,0,IF(AND(BN42&gt;CJ14,BP42&gt;CK14),CK14-BN42,0))),0)),0)</f>
        <v>　</v>
      </c>
      <c r="CK42" s="973"/>
      <c r="CL42" s="973"/>
      <c r="CM42" s="972" t="str">
        <f t="shared" si="1"/>
        <v>　</v>
      </c>
      <c r="CN42" s="973"/>
      <c r="CO42" s="973"/>
      <c r="CP42" s="954" t="str">
        <f>IF(CS42="×",TIME(0,0,0),IF(DC4="非常勤",BR42,CD42))</f>
        <v>　</v>
      </c>
      <c r="CQ42" s="885"/>
      <c r="CR42" s="885"/>
      <c r="CS42" s="352"/>
      <c r="CT42" s="954" t="str">
        <f>IF(CW42="×",TIME(0,0,0),IF(DC4="非常勤",BU42,CG42))</f>
        <v>　</v>
      </c>
      <c r="CU42" s="885"/>
      <c r="CV42" s="885"/>
      <c r="CW42" s="352"/>
      <c r="CX42" s="954" t="str">
        <f>IF(DA42="×",TIME(0,0,0),IF(DC4="非常勤",BX42,CJ42))</f>
        <v>　</v>
      </c>
      <c r="CY42" s="885"/>
      <c r="CZ42" s="885"/>
      <c r="DA42" s="352"/>
      <c r="DB42" s="954" t="str">
        <f>IF(DE42="×",TIME(0,0,0),IF(DC4="非常勤",CA42,CM42))</f>
        <v>　</v>
      </c>
      <c r="DC42" s="885"/>
      <c r="DD42" s="955"/>
      <c r="DE42" s="352"/>
      <c r="DF42" s="956"/>
      <c r="DG42" s="956"/>
      <c r="DH42" s="862"/>
      <c r="DI42" s="864"/>
      <c r="DJ42" s="863"/>
      <c r="DK42" s="865"/>
      <c r="DL42" s="866"/>
      <c r="DM42" s="866"/>
      <c r="DN42" s="867"/>
      <c r="DO42" s="377">
        <f>'別表_個別勤務状況（1～20）'!$A$42</f>
        <v>28</v>
      </c>
      <c r="DP42" s="378" t="str">
        <f>'別表_個別勤務状況（1～20）'!$B$42</f>
        <v>火</v>
      </c>
      <c r="DQ42" s="797"/>
      <c r="DR42" s="797"/>
      <c r="DS42" s="797"/>
      <c r="DT42" s="797"/>
      <c r="DU42" s="797"/>
      <c r="DV42" s="797"/>
      <c r="DW42" s="797"/>
      <c r="DX42" s="797"/>
      <c r="DY42" s="856" t="str">
        <f>IFERROR(IF(OR(DP42="日",DP42="祝",DP42=0,DQ42=""),"　",MAX(IF(AND(DQ42&lt;=DY14,DS42&gt;DZ14),DZ14-DY14,IF(AND(DQ42&gt;DY14,DS42&lt;=DZ14),DS42-DQ42,IF(AND(DQ42&lt;=DY14,DS42&lt;=DZ14),DS42-DY14,IF(AND(DQ42&gt;DY14,DS42&gt;DZ14),DZ14-DQ42,0)))),0)),0)</f>
        <v>　</v>
      </c>
      <c r="DZ42" s="857"/>
      <c r="EA42" s="858"/>
      <c r="EB42" s="856" t="str">
        <f>IFERROR(IF(OR(DP42="日",DP42="祝",DP42=0,DU42=""),"　",MAX(IF(AND(DU42&gt;EE14,DW42&gt;EC14),0,IF(AND(DU42&lt;=EE14,DU42&gt;EB14,DW42&gt;EC14),EE14-DU42,IF(AND(DU42&lt;=EE14,DU42&lt;=EB14,DW42&gt;EC14),EE14-EB14,IF(AND(DU42&gt;EB14,DW42&lt;=EC14),DW42-DU42,IF(AND(DU42&lt;=EB14,DW42&lt;=EC14),DW42-EB14,0))))),0)),0)</f>
        <v>　</v>
      </c>
      <c r="EC42" s="857"/>
      <c r="ED42" s="858"/>
      <c r="EE42" s="856" t="str">
        <f>IFERROR(IF(OR(DP42="日",DP42="祝",DP42=0,DU42=0),"　",MAX(IF(AND(DU42&lt;=EE14,DW42&gt;EF14),EF14-EE14,IF(DW42&lt;=EF14,0,IF(AND(DU42&gt;EE14,DW42&gt;EF14),EF14-DU42,0))),0)),0)</f>
        <v>　</v>
      </c>
      <c r="EF42" s="857"/>
      <c r="EG42" s="858"/>
      <c r="EH42" s="856" t="str">
        <f>IFERROR(IF(OR(DP42="日",DP42="祝",DP42=0,DU42=0),"　",MAX(IF(DU42&gt;EH14,DW42-DU42,IF(DU42&lt;=EH14,DW42-EH14,0)),0)),0)</f>
        <v>　</v>
      </c>
      <c r="EI42" s="857"/>
      <c r="EJ42" s="858"/>
      <c r="EK42" s="972" t="str">
        <f>IFERROR(IF(OR(DP42="日",DP42="祝",DP42=0,DQ42=""),"　",MAX(IF(AND(DQ42&lt;=EK14,DS42&gt;EL14),EL14-EK14,IF(AND(DQ42&gt;EK14,DS42&lt;=EL14),DS42-DQ42,IF(AND(DQ42&lt;=EK14,DS42&lt;=EL14),DS42-EK14,IF(AND(DQ42&gt;EK14,DS42&gt;EL14),EL14-DQ42,0)))),0)),0)</f>
        <v>　</v>
      </c>
      <c r="EL42" s="973"/>
      <c r="EM42" s="973"/>
      <c r="EN42" s="972" t="str">
        <f>IFERROR(IF(OR(DP42="日",DP42="祝",DP42=0,DU42=0),"　",MAX(IF(AND(DU42&gt;EQ14,DW42&gt;EO14),0,IF(AND(DU42&lt;=EQ14,DU42&gt;EN14,DW42&gt;EO14),EQ14-DU42,IF(AND(DU42&lt;=EQ14,DU42&lt;=EN14,DW42&gt;EO14),EQ14-EN14,IF(AND(DU42&gt;EN14,DW42&lt;=EO14),DW42-DU42,IF(AND(DU42&lt;=EN14,DW42&lt;=EO14),DW42-EN14,0))))),0)),0)</f>
        <v>　</v>
      </c>
      <c r="EO42" s="972"/>
      <c r="EP42" s="972"/>
      <c r="EQ42" s="972" t="str">
        <f>IFERROR(IF(OR(DP42="日",DP42="祝",DP42=0,DU42=0),"　",MAX(IF(AND(DU42&lt;=EQ14,DW42&gt;ER14),ER14-EQ14,IF(DW42&lt;=ER14,0,IF(AND(DU42&gt;EQ14,DW42&gt;ER14),ER14-DU42,0))),0)),0)</f>
        <v>　</v>
      </c>
      <c r="ER42" s="973"/>
      <c r="ES42" s="973"/>
      <c r="ET42" s="972" t="str">
        <f t="shared" si="2"/>
        <v>　</v>
      </c>
      <c r="EU42" s="973"/>
      <c r="EV42" s="973"/>
      <c r="EW42" s="954" t="str">
        <f>IF(EZ42="×",TIME(0,0,0),IF(FJ4="非常勤",DY42,EK42))</f>
        <v>　</v>
      </c>
      <c r="EX42" s="885"/>
      <c r="EY42" s="885"/>
      <c r="EZ42" s="352"/>
      <c r="FA42" s="954" t="str">
        <f>IF(FD42="×",TIME(0,0,0),IF(FJ4="非常勤",EB42,EN42))</f>
        <v>　</v>
      </c>
      <c r="FB42" s="885"/>
      <c r="FC42" s="885"/>
      <c r="FD42" s="352"/>
      <c r="FE42" s="954" t="str">
        <f>IF(FH42="×",TIME(0,0,0),IF(FJ4="非常勤",EE42,EQ42))</f>
        <v>　</v>
      </c>
      <c r="FF42" s="885"/>
      <c r="FG42" s="885"/>
      <c r="FH42" s="352"/>
      <c r="FI42" s="954" t="str">
        <f>IF(FL42="×",TIME(0,0,0),IF(FJ4="非常勤",EH42,ET42))</f>
        <v>　</v>
      </c>
      <c r="FJ42" s="885"/>
      <c r="FK42" s="955"/>
      <c r="FL42" s="352"/>
      <c r="FM42" s="956"/>
      <c r="FN42" s="956"/>
      <c r="FO42" s="862"/>
      <c r="FP42" s="864"/>
      <c r="FQ42" s="863"/>
      <c r="FR42" s="865"/>
      <c r="FS42" s="866"/>
      <c r="FT42" s="866"/>
      <c r="FU42" s="867"/>
      <c r="FV42" s="377">
        <f>'別表_個別勤務状況（1～20）'!$A$42</f>
        <v>28</v>
      </c>
      <c r="FW42" s="378" t="str">
        <f>'別表_個別勤務状況（1～20）'!$B$42</f>
        <v>火</v>
      </c>
      <c r="FX42" s="797"/>
      <c r="FY42" s="797"/>
      <c r="FZ42" s="797"/>
      <c r="GA42" s="797"/>
      <c r="GB42" s="797"/>
      <c r="GC42" s="797"/>
      <c r="GD42" s="797"/>
      <c r="GE42" s="797"/>
      <c r="GF42" s="856" t="str">
        <f>IFERROR(IF(OR(FW42="日",FW42="祝",FW42=0,FX42=""),"　",MAX(IF(AND(FX42&lt;=GF14,FZ42&gt;GG14),GG14-GF14,IF(AND(FX42&gt;GF14,FZ42&lt;=GG14),FZ42-FX42,IF(AND(FX42&lt;=GF14,FZ42&lt;=GG14),FZ42-GF14,IF(AND(FX42&gt;GF14,FZ42&gt;GG14),GG14-FX42,0)))),0)),0)</f>
        <v>　</v>
      </c>
      <c r="GG42" s="857"/>
      <c r="GH42" s="858"/>
      <c r="GI42" s="856" t="str">
        <f>IFERROR(IF(OR(FW42="日",FW42="祝",FW42=0,GB42=""),"　",MAX(IF(AND(GB42&gt;GL14,GD42&gt;GJ14),0,IF(AND(GB42&lt;=GL14,GB42&gt;GI14,GD42&gt;GJ14),GL14-GB42,IF(AND(GB42&lt;=GL14,GB42&lt;=GI14,GD42&gt;GJ14),GL14-GI14,IF(AND(GB42&gt;GI14,GD42&lt;=GJ14),GD42-GB42,IF(AND(GB42&lt;=GI14,GD42&lt;=GJ14),GD42-GI14,0))))),0)),0)</f>
        <v>　</v>
      </c>
      <c r="GJ42" s="857"/>
      <c r="GK42" s="858"/>
      <c r="GL42" s="856" t="str">
        <f>IFERROR(IF(OR(FW42="日",FW42="祝",FW42=0,GB42=0),"　",MAX(IF(AND(GB42&lt;=GL14,GD42&gt;GM14),GM14-GL14,IF(GD42&lt;=GM14,0,IF(AND(GB42&gt;GL14,GD42&gt;GM14),GM14-GB42,0))),0)),0)</f>
        <v>　</v>
      </c>
      <c r="GM42" s="857"/>
      <c r="GN42" s="858"/>
      <c r="GO42" s="856" t="str">
        <f>IFERROR(IF(OR(FW42="日",FW42="祝",FW42=0,GB42=0),"　",MAX(IF(GB42&gt;GO14,GD42-GB42,IF(GB42&lt;=GO14,GD42-GO14,0)),0)),0)</f>
        <v>　</v>
      </c>
      <c r="GP42" s="857"/>
      <c r="GQ42" s="858"/>
      <c r="GR42" s="972" t="str">
        <f>IFERROR(IF(OR(FW42="日",FW42="祝",FW42=0,FX42=""),"　",MAX(IF(AND(FX42&lt;=GR14,FZ42&gt;GS14),GS14-GR14,IF(AND(FX42&gt;GR14,FZ42&lt;=GS14),FZ42-FX42,IF(AND(FX42&lt;=GR14,FZ42&lt;=GS14),FZ42-GR14,IF(AND(FX42&gt;GR14,FZ42&gt;GS14),GS14-FX42,0)))),0)),0)</f>
        <v>　</v>
      </c>
      <c r="GS42" s="973"/>
      <c r="GT42" s="973"/>
      <c r="GU42" s="972" t="str">
        <f>IFERROR(IF(OR(FW42="日",FW42="祝",FW42=0,GB42=0),"　",MAX(IF(AND(GB42&gt;GX14,GD42&gt;GV14),0,IF(AND(GB42&lt;=GX14,GB42&gt;GU14,GD42&gt;GV14),GX14-GB42,IF(AND(GB42&lt;=GX14,GB42&lt;=GU14,GD42&gt;GV14),GX14-GU14,IF(AND(GB42&gt;GU14,GD42&lt;=GV14),GD42-GB42,IF(AND(GB42&lt;=GU14,GD42&lt;=GV14),GD42-GU14,0))))),0)),0)</f>
        <v>　</v>
      </c>
      <c r="GV42" s="972"/>
      <c r="GW42" s="972"/>
      <c r="GX42" s="972" t="str">
        <f>IFERROR(IF(OR(FW42="日",FW42="祝",FW42=0,GB42=0),"　",MAX(IF(AND(GB42&lt;=GX14,GD42&gt;GY14),GY14-GX14,IF(GD42&lt;=GY14,0,IF(AND(GB42&gt;GX14,GD42&gt;GY14),GY14-GB42,0))),0)),0)</f>
        <v>　</v>
      </c>
      <c r="GY42" s="973"/>
      <c r="GZ42" s="973"/>
      <c r="HA42" s="972" t="str">
        <f t="shared" si="3"/>
        <v>　</v>
      </c>
      <c r="HB42" s="973"/>
      <c r="HC42" s="973"/>
      <c r="HD42" s="954" t="str">
        <f>IF(HG42="×",TIME(0,0,0),IF(HQ4="非常勤",GF42,GR42))</f>
        <v>　</v>
      </c>
      <c r="HE42" s="885"/>
      <c r="HF42" s="885"/>
      <c r="HG42" s="352"/>
      <c r="HH42" s="954" t="str">
        <f>IF(HK42="×",TIME(0,0,0),IF(HQ4="非常勤",GI42,GU42))</f>
        <v>　</v>
      </c>
      <c r="HI42" s="885"/>
      <c r="HJ42" s="885"/>
      <c r="HK42" s="352"/>
      <c r="HL42" s="954" t="str">
        <f>IF(HO42="×",TIME(0,0,0),IF(HQ4="非常勤",GL42,GX42))</f>
        <v>　</v>
      </c>
      <c r="HM42" s="885"/>
      <c r="HN42" s="885"/>
      <c r="HO42" s="352"/>
      <c r="HP42" s="954" t="str">
        <f>IF(HS42="×",TIME(0,0,0),IF(HQ4="非常勤",GO42,HA42))</f>
        <v>　</v>
      </c>
      <c r="HQ42" s="885"/>
      <c r="HR42" s="955"/>
      <c r="HS42" s="352"/>
      <c r="HT42" s="956"/>
      <c r="HU42" s="956"/>
      <c r="HV42" s="862"/>
      <c r="HW42" s="864"/>
      <c r="HX42" s="863"/>
      <c r="HY42" s="865"/>
      <c r="HZ42" s="866"/>
      <c r="IA42" s="866"/>
      <c r="IB42" s="867"/>
      <c r="IC42" s="377">
        <f>'別表_個別勤務状況（1～20）'!$A$42</f>
        <v>28</v>
      </c>
      <c r="ID42" s="378" t="str">
        <f>'別表_個別勤務状況（1～20）'!$B$42</f>
        <v>火</v>
      </c>
      <c r="IE42" s="797"/>
      <c r="IF42" s="797"/>
      <c r="IG42" s="797"/>
      <c r="IH42" s="797"/>
      <c r="II42" s="797"/>
      <c r="IJ42" s="797"/>
      <c r="IK42" s="797"/>
      <c r="IL42" s="797"/>
      <c r="IM42" s="856" t="str">
        <f>IFERROR(IF(OR(ID42="日",ID42="祝",ID42=0,IE42=""),"　",MAX(IF(AND(IE42&lt;=IM14,IG42&gt;IN14),IN14-IM14,IF(AND(IE42&gt;IM14,IG42&lt;=IN14),IG42-IE42,IF(AND(IE42&lt;=IM14,IG42&lt;=IN14),IG42-IM14,IF(AND(IE42&gt;IM14,IG42&gt;IN14),IN14-IE42,0)))),0)),0)</f>
        <v>　</v>
      </c>
      <c r="IN42" s="857"/>
      <c r="IO42" s="858"/>
      <c r="IP42" s="856" t="str">
        <f>IFERROR(IF(OR(ID42="日",ID42="祝",ID42=0,II42=""),"　",MAX(IF(AND(II42&gt;IS14,IK42&gt;IQ14),0,IF(AND(II42&lt;=IS14,II42&gt;IP14,IK42&gt;IQ14),IS14-II42,IF(AND(II42&lt;=IS14,II42&lt;=IP14,IK42&gt;IQ14),IS14-IP14,IF(AND(II42&gt;IP14,IK42&lt;=IQ14),IK42-II42,IF(AND(II42&lt;=IP14,IK42&lt;=IQ14),IK42-IP14,0))))),0)),0)</f>
        <v>　</v>
      </c>
      <c r="IQ42" s="857"/>
      <c r="IR42" s="858"/>
      <c r="IS42" s="856" t="str">
        <f>IFERROR(IF(OR(ID42="日",ID42="祝",ID42=0,II42=0),"　",MAX(IF(AND(II42&lt;=IS14,IK42&gt;IT14),IT14-IS14,IF(IK42&lt;=IT14,0,IF(AND(II42&gt;IS14,IK42&gt;IT14),IT14-II42,0))),0)),0)</f>
        <v>　</v>
      </c>
      <c r="IT42" s="857"/>
      <c r="IU42" s="858"/>
      <c r="IV42" s="856" t="str">
        <f>IFERROR(IF(OR(ID42="日",ID42="祝",ID42=0,II42=0),"　",MAX(IF(II42&gt;IV14,IK42-II42,IF(II42&lt;=IV14,IK42-IV14,0)),0)),0)</f>
        <v>　</v>
      </c>
      <c r="IW42" s="857"/>
      <c r="IX42" s="858"/>
      <c r="IY42" s="972" t="str">
        <f>IFERROR(IF(OR(ID42="日",ID42="祝",ID42=0,IE42=""),"　",MAX(IF(AND(IE42&lt;=IY14,IG42&gt;IZ14),IZ14-IY14,IF(AND(IE42&gt;IY14,IG42&lt;=IZ14),IG42-IE42,IF(AND(IE42&lt;=IY14,IG42&lt;=IZ14),IG42-IY14,IF(AND(IE42&gt;IY14,IG42&gt;IZ14),IZ14-IE42,0)))),0)),0)</f>
        <v>　</v>
      </c>
      <c r="IZ42" s="973"/>
      <c r="JA42" s="973"/>
      <c r="JB42" s="972" t="str">
        <f>IFERROR(IF(OR(ID42="日",ID42="祝",ID42=0,II42=0),"　",MAX(IF(AND(II42&gt;JE14,IK42&gt;JC14),0,IF(AND(II42&lt;=JE14,II42&gt;JB14,IK42&gt;JC14),JE14-II42,IF(AND(II42&lt;=JE14,II42&lt;=JB14,IK42&gt;JC14),JE14-JB14,IF(AND(II42&gt;JB14,IK42&lt;=JC14),IK42-II42,IF(AND(II42&lt;=JB14,IK42&lt;=JC14),IK42-JB14,0))))),0)),0)</f>
        <v>　</v>
      </c>
      <c r="JC42" s="972"/>
      <c r="JD42" s="972"/>
      <c r="JE42" s="972" t="str">
        <f>IFERROR(IF(OR(ID42="日",ID42="祝",ID42=0,II42=0),"　",MAX(IF(AND(II42&lt;=JE14,IK42&gt;JF14),JF14-JE14,IF(IK42&lt;=JF14,0,IF(AND(II42&gt;JE14,IK42&gt;JF14),JF14-II42,0))),0)),0)</f>
        <v>　</v>
      </c>
      <c r="JF42" s="973"/>
      <c r="JG42" s="973"/>
      <c r="JH42" s="972" t="str">
        <f t="shared" si="4"/>
        <v>　</v>
      </c>
      <c r="JI42" s="973"/>
      <c r="JJ42" s="973"/>
      <c r="JK42" s="954" t="str">
        <f>IF(JN42="×",TIME(0,0,0),IF(JX4="非常勤",IM42,IY42))</f>
        <v>　</v>
      </c>
      <c r="JL42" s="885"/>
      <c r="JM42" s="885"/>
      <c r="JN42" s="352"/>
      <c r="JO42" s="954" t="str">
        <f>IF(JR42="×",TIME(0,0,0),IF(JX4="非常勤",IP42,JB42))</f>
        <v>　</v>
      </c>
      <c r="JP42" s="885"/>
      <c r="JQ42" s="885"/>
      <c r="JR42" s="352"/>
      <c r="JS42" s="954" t="str">
        <f>IF(JV42="×",TIME(0,0,0),IF(JX4="非常勤",IS42,JE42))</f>
        <v>　</v>
      </c>
      <c r="JT42" s="885"/>
      <c r="JU42" s="885"/>
      <c r="JV42" s="352"/>
      <c r="JW42" s="954" t="str">
        <f>IF(JZ42="×",TIME(0,0,0),IF(JX4="非常勤",IV42,JH42))</f>
        <v>　</v>
      </c>
      <c r="JX42" s="885"/>
      <c r="JY42" s="955"/>
      <c r="JZ42" s="352"/>
      <c r="KA42" s="956"/>
      <c r="KB42" s="956"/>
      <c r="KC42" s="862"/>
      <c r="KD42" s="864"/>
      <c r="KE42" s="863"/>
      <c r="KF42" s="865"/>
      <c r="KG42" s="866"/>
      <c r="KH42" s="866"/>
      <c r="KI42" s="867"/>
      <c r="KJ42" s="377">
        <f>'[3]別表_個別勤務状況（1～20）'!$A$42</f>
        <v>28</v>
      </c>
      <c r="KK42" s="378" t="str">
        <f>'[3]別表_個別勤務状況（1～20）'!$B$42</f>
        <v>日</v>
      </c>
      <c r="KL42" s="854"/>
      <c r="KM42" s="855"/>
      <c r="KN42" s="854"/>
      <c r="KO42" s="855"/>
      <c r="KP42" s="854"/>
      <c r="KQ42" s="855"/>
      <c r="KR42" s="854"/>
      <c r="KS42" s="855"/>
      <c r="KT42" s="856" t="str">
        <f>IFERROR(IF(OR(KK42="日",KK42="祝",KK42=0,KL42=""),"　",MAX(IF(AND(KL42&lt;=KT14,KN42&gt;KU14),KU14-KT14,IF(AND(KL42&gt;KT14,KN42&lt;=KU14),KN42-KL42,IF(AND(KL42&lt;=KT14,KN42&lt;=KU14),KN42-KT14,IF(AND(KL42&gt;KT14,KN42&gt;KU14),KU14-KL42,0)))),0)),0)</f>
        <v>　</v>
      </c>
      <c r="KU42" s="857"/>
      <c r="KV42" s="858"/>
      <c r="KW42" s="856" t="str">
        <f>IFERROR(IF(OR(KK42="日",KK42="祝",KK42=0,KP42=""),"　",MAX(IF(AND(KP42&gt;KZ14,KR42&gt;KX14),0,IF(AND(KP42&lt;=KZ14,KP42&gt;KW14,KR42&gt;KX14),KZ14-KP42,IF(AND(KP42&lt;=KZ14,KP42&lt;=KW14,KR42&gt;KX14),KZ14-KW14,IF(AND(KP42&gt;KW14,KR42&lt;=KX14),KR42-KP42,IF(AND(KP42&lt;=KW14,KR42&lt;=KX14),KR42-KW14,0))))),0)),0)</f>
        <v>　</v>
      </c>
      <c r="KX42" s="857"/>
      <c r="KY42" s="858"/>
      <c r="KZ42" s="856" t="str">
        <f>IFERROR(IF(OR(KK42="日",KK42="祝",KK42=0,KP42=0),"　",MAX(IF(AND(KP42&lt;=KZ14,KR42&gt;LA14),LA14-KZ14,IF(KR42&lt;=LA14,0,IF(AND(KP42&gt;KZ14,KR42&gt;LA14),LA14-KP42,0))),0)),0)</f>
        <v>　</v>
      </c>
      <c r="LA42" s="857"/>
      <c r="LB42" s="858"/>
      <c r="LC42" s="856" t="str">
        <f>IFERROR(IF(OR(KK42="日",KK42="祝",KK42=0,KP42=0),"　",MAX(IF(KP42&gt;LC14,KR42-KP42,IF(KP42&lt;=LC14,KR42-LC14,0)),0)),0)</f>
        <v>　</v>
      </c>
      <c r="LD42" s="857"/>
      <c r="LE42" s="858"/>
      <c r="LF42" s="962" t="str">
        <f>IFERROR(IF(OR(KK42="日",KK42="祝",KK42=0,KL42=""),"　",MAX(IF(AND(KL42&lt;=LF14,KN42&gt;LG14),LG14-LF14,IF(AND(KL42&gt;LF14,KN42&lt;=LG14),KN42-KL42,IF(AND(KL42&lt;=LF14,KN42&lt;=LG14),KN42-LF14,IF(AND(KL42&gt;LF14,KN42&gt;LG14),LG14-KL42,0)))),0)),0)</f>
        <v>　</v>
      </c>
      <c r="LG42" s="963"/>
      <c r="LH42" s="964"/>
      <c r="LI42" s="962" t="str">
        <f>IFERROR(IF(OR(KK42="日",KK42="祝",KK42=0,KP42=0),"　",MAX(IF(AND(KP42&gt;LL14,KR42&gt;LJ14),0,IF(AND(KP42&lt;=LL14,KP42&gt;LI14,KR42&gt;LJ14),LL14-KP42,IF(AND(KP42&lt;=LL14,KP42&lt;=LI14,KR42&gt;LJ14),LL14-LI14,IF(AND(KP42&gt;LI14,KR42&lt;=LJ14),KR42-KP42,IF(AND(KP42&lt;=LI14,KR42&lt;=LJ14),KR42-LI14,0))))),0)),0)</f>
        <v>　</v>
      </c>
      <c r="LJ42" s="963"/>
      <c r="LK42" s="964"/>
      <c r="LL42" s="962" t="str">
        <f>IFERROR(IF(OR(KK42="日",KK42="祝",KK42=0,KP42=0),"　",MAX(IF(AND(KP42&lt;=LL14,KR42&gt;LM14),LM14-LL14,IF(KR42&lt;=LM14,0,IF(AND(KP42&gt;LL14,KR42&gt;LM14),LM14-KP42,0))),0)),0)</f>
        <v>　</v>
      </c>
      <c r="LM42" s="963"/>
      <c r="LN42" s="964"/>
      <c r="LO42" s="962" t="str">
        <f t="shared" si="5"/>
        <v>　</v>
      </c>
      <c r="LP42" s="963"/>
      <c r="LQ42" s="964"/>
      <c r="LR42" s="859" t="str">
        <f>IF(LU42="×",TIME(0,0,0),IF(ME4="非常勤",KT42,LF42))</f>
        <v>　</v>
      </c>
      <c r="LS42" s="860"/>
      <c r="LT42" s="861"/>
      <c r="LU42" s="352"/>
      <c r="LV42" s="859" t="str">
        <f>IF(LY42="×",TIME(0,0,0),IF(ME4="非常勤",KW42,LI42))</f>
        <v>　</v>
      </c>
      <c r="LW42" s="860"/>
      <c r="LX42" s="861"/>
      <c r="LY42" s="352"/>
      <c r="LZ42" s="859" t="str">
        <f>IF(MC42="×",TIME(0,0,0),IF(ME4="非常勤",KZ42,LL42))</f>
        <v>　</v>
      </c>
      <c r="MA42" s="860"/>
      <c r="MB42" s="861"/>
      <c r="MC42" s="352"/>
      <c r="MD42" s="859" t="str">
        <f>IF(MG42="×",TIME(0,0,0),IF(ME4="非常勤",LC42,LO42))</f>
        <v>　</v>
      </c>
      <c r="ME42" s="860"/>
      <c r="MF42" s="861"/>
      <c r="MG42" s="352"/>
      <c r="MH42" s="956"/>
      <c r="MI42" s="956"/>
      <c r="MJ42" s="862"/>
      <c r="MK42" s="864"/>
      <c r="ML42" s="863"/>
      <c r="MM42" s="865"/>
      <c r="MN42" s="866"/>
      <c r="MO42" s="866"/>
      <c r="MP42" s="867"/>
      <c r="MQ42" s="377">
        <f>'[3]別表_個別勤務状況（1～20）'!$A$42</f>
        <v>28</v>
      </c>
      <c r="MR42" s="378" t="str">
        <f>'[3]別表_個別勤務状況（1～20）'!$B$42</f>
        <v>日</v>
      </c>
      <c r="MS42" s="854"/>
      <c r="MT42" s="855"/>
      <c r="MU42" s="854"/>
      <c r="MV42" s="855"/>
      <c r="MW42" s="854"/>
      <c r="MX42" s="855"/>
      <c r="MY42" s="854"/>
      <c r="MZ42" s="855"/>
      <c r="NA42" s="856" t="str">
        <f>IFERROR(IF(OR(MR42="日",MR42="祝",MR42=0,MS42=""),"　",MAX(IF(AND(MS42&lt;=NA14,MU42&gt;NB14),NB14-NA14,IF(AND(MS42&gt;NA14,MU42&lt;=NB14),MU42-MS42,IF(AND(MS42&lt;=NA14,MU42&lt;=NB14),MU42-NA14,IF(AND(MS42&gt;NA14,MU42&gt;NB14),NB14-MS42,0)))),0)),0)</f>
        <v>　</v>
      </c>
      <c r="NB42" s="857"/>
      <c r="NC42" s="858"/>
      <c r="ND42" s="856" t="str">
        <f>IFERROR(IF(OR(MR42="日",MR42="祝",MR42=0,MW42=""),"　",MAX(IF(AND(MW42&gt;NG14,MY42&gt;NE14),0,IF(AND(MW42&lt;=NG14,MW42&gt;ND14,MY42&gt;NE14),NG14-MW42,IF(AND(MW42&lt;=NG14,MW42&lt;=ND14,MY42&gt;NE14),NG14-ND14,IF(AND(MW42&gt;ND14,MY42&lt;=NE14),MY42-MW42,IF(AND(MW42&lt;=ND14,MY42&lt;=NE14),MY42-ND14,0))))),0)),0)</f>
        <v>　</v>
      </c>
      <c r="NE42" s="857"/>
      <c r="NF42" s="858"/>
      <c r="NG42" s="856" t="str">
        <f>IFERROR(IF(OR(MR42="日",MR42="祝",MR42=0,MW42=0),"　",MAX(IF(AND(MW42&lt;=NG14,MY42&gt;NH14),NH14-NG14,IF(MY42&lt;=NH14,0,IF(AND(MW42&gt;NG14,MY42&gt;NH14),NH14-MW42,0))),0)),0)</f>
        <v>　</v>
      </c>
      <c r="NH42" s="857"/>
      <c r="NI42" s="858"/>
      <c r="NJ42" s="856" t="str">
        <f>IFERROR(IF(OR(MR42="日",MR42="祝",MR42=0,MW42=0),"　",MAX(IF(MW42&gt;NJ14,MY42-MW42,IF(MW42&lt;=NJ14,MY42-NJ14,0)),0)),0)</f>
        <v>　</v>
      </c>
      <c r="NK42" s="857"/>
      <c r="NL42" s="858"/>
      <c r="NM42" s="962" t="str">
        <f>IFERROR(IF(OR(MR42="日",MR42="祝",MR42=0,MS42=""),"　",MAX(IF(AND(MS42&lt;=NM14,MU42&gt;NN14),NN14-NM14,IF(AND(MS42&gt;NM14,MU42&lt;=NN14),MU42-MS42,IF(AND(MS42&lt;=NM14,MU42&lt;=NN14),MU42-NM14,IF(AND(MS42&gt;NM14,MU42&gt;NN14),NN14-MS42,0)))),0)),0)</f>
        <v>　</v>
      </c>
      <c r="NN42" s="963"/>
      <c r="NO42" s="964"/>
      <c r="NP42" s="962" t="str">
        <f>IFERROR(IF(OR(MR42="日",MR42="祝",MR42=0,MW42=0),"　",MAX(IF(AND(MW42&gt;NS14,MY42&gt;NQ14),0,IF(AND(MW42&lt;=NS14,MW42&gt;NP14,MY42&gt;NQ14),NS14-MW42,IF(AND(MW42&lt;=NS14,MW42&lt;=NP14,MY42&gt;NQ14),NS14-NP14,IF(AND(MW42&gt;NP14,MY42&lt;=NQ14),MY42-MW42,IF(AND(MW42&lt;=NP14,MY42&lt;=NQ14),MY42-NP14,0))))),0)),0)</f>
        <v>　</v>
      </c>
      <c r="NQ42" s="963"/>
      <c r="NR42" s="964"/>
      <c r="NS42" s="962" t="str">
        <f>IFERROR(IF(OR(MR42="日",MR42="祝",MR42=0,MW42=0),"　",MAX(IF(AND(MW42&lt;=NS14,MY42&gt;NT14),NT14-NS14,IF(MY42&lt;=NT14,0,IF(AND(MW42&gt;NS14,MY42&gt;NT14),NT14-MW42,0))),0)),0)</f>
        <v>　</v>
      </c>
      <c r="NT42" s="963"/>
      <c r="NU42" s="964"/>
      <c r="NV42" s="962" t="str">
        <f t="shared" si="6"/>
        <v>　</v>
      </c>
      <c r="NW42" s="963"/>
      <c r="NX42" s="964"/>
      <c r="NY42" s="859" t="str">
        <f>IF(OB42="×",TIME(0,0,0),IF(OL4="非常勤",NA42,NM42))</f>
        <v>　</v>
      </c>
      <c r="NZ42" s="860"/>
      <c r="OA42" s="861"/>
      <c r="OB42" s="352"/>
      <c r="OC42" s="859" t="str">
        <f>IF(OF42="×",TIME(0,0,0),IF(OL4="非常勤",ND42,NP42))</f>
        <v>　</v>
      </c>
      <c r="OD42" s="860"/>
      <c r="OE42" s="861"/>
      <c r="OF42" s="352"/>
      <c r="OG42" s="859" t="str">
        <f>IF(OJ42="×",TIME(0,0,0),IF(OL4="非常勤",NG42,NS42))</f>
        <v>　</v>
      </c>
      <c r="OH42" s="860"/>
      <c r="OI42" s="861"/>
      <c r="OJ42" s="352"/>
      <c r="OK42" s="859" t="str">
        <f>IF(ON42="×",TIME(0,0,0),IF(OL4="非常勤",NJ42,NV42))</f>
        <v>　</v>
      </c>
      <c r="OL42" s="860"/>
      <c r="OM42" s="861"/>
      <c r="ON42" s="352"/>
      <c r="OO42" s="956"/>
      <c r="OP42" s="956"/>
      <c r="OQ42" s="862"/>
      <c r="OR42" s="864"/>
      <c r="OS42" s="863"/>
      <c r="OT42" s="865"/>
      <c r="OU42" s="866"/>
      <c r="OV42" s="866"/>
      <c r="OW42" s="867"/>
      <c r="OX42" s="377">
        <f>'[3]別表_個別勤務状況（1～20）'!$A$42</f>
        <v>28</v>
      </c>
      <c r="OY42" s="378" t="str">
        <f>'[3]別表_個別勤務状況（1～20）'!$B$42</f>
        <v>日</v>
      </c>
      <c r="OZ42" s="854"/>
      <c r="PA42" s="855"/>
      <c r="PB42" s="854"/>
      <c r="PC42" s="855"/>
      <c r="PD42" s="854"/>
      <c r="PE42" s="855"/>
      <c r="PF42" s="854"/>
      <c r="PG42" s="855"/>
      <c r="PH42" s="856" t="str">
        <f>IFERROR(IF(OR(OY42="日",OY42="祝",OY42=0,OZ42=""),"　",MAX(IF(AND(OZ42&lt;=PH14,PB42&gt;PI14),PI14-PH14,IF(AND(OZ42&gt;PH14,PB42&lt;=PI14),PB42-OZ42,IF(AND(OZ42&lt;=PH14,PB42&lt;=PI14),PB42-PH14,IF(AND(OZ42&gt;PH14,PB42&gt;PI14),PI14-OZ42,0)))),0)),0)</f>
        <v>　</v>
      </c>
      <c r="PI42" s="857"/>
      <c r="PJ42" s="858"/>
      <c r="PK42" s="856" t="str">
        <f>IFERROR(IF(OR(OY42="日",OY42="祝",OY42=0,PD42=""),"　",MAX(IF(AND(PD42&gt;PN14,PF42&gt;PL14),0,IF(AND(PD42&lt;=PN14,PD42&gt;PK14,PF42&gt;PL14),PN14-PD42,IF(AND(PD42&lt;=PN14,PD42&lt;=PK14,PF42&gt;PL14),PN14-PK14,IF(AND(PD42&gt;PK14,PF42&lt;=PL14),PF42-PD42,IF(AND(PD42&lt;=PK14,PF42&lt;=PL14),PF42-PK14,0))))),0)),0)</f>
        <v>　</v>
      </c>
      <c r="PL42" s="857"/>
      <c r="PM42" s="858"/>
      <c r="PN42" s="856" t="str">
        <f>IFERROR(IF(OR(OY42="日",OY42="祝",OY42=0,PD42=0),"　",MAX(IF(AND(PD42&lt;=PN14,PF42&gt;PO14),PO14-PN14,IF(PF42&lt;=PO14,0,IF(AND(PD42&gt;PN14,PF42&gt;PO14),PO14-PD42,0))),0)),0)</f>
        <v>　</v>
      </c>
      <c r="PO42" s="857"/>
      <c r="PP42" s="858"/>
      <c r="PQ42" s="856" t="str">
        <f>IFERROR(IF(OR(OY42="日",OY42="祝",OY42=0,PD42=0),"　",MAX(IF(PD42&gt;PQ14,PF42-PD42,IF(PD42&lt;=PQ14,PF42-PQ14,0)),0)),0)</f>
        <v>　</v>
      </c>
      <c r="PR42" s="857"/>
      <c r="PS42" s="858"/>
      <c r="PT42" s="962" t="str">
        <f>IFERROR(IF(OR(OY42="日",OY42="祝",OY42=0,OZ42=""),"　",MAX(IF(AND(OZ42&lt;=PT14,PB42&gt;PU14),PU14-PT14,IF(AND(OZ42&gt;PT14,PB42&lt;=PU14),PB42-OZ42,IF(AND(OZ42&lt;=PT14,PB42&lt;=PU14),PB42-PT14,IF(AND(OZ42&gt;PT14,PB42&gt;PU14),PU14-OZ42,0)))),0)),0)</f>
        <v>　</v>
      </c>
      <c r="PU42" s="963"/>
      <c r="PV42" s="964"/>
      <c r="PW42" s="962" t="str">
        <f>IFERROR(IF(OR(OY42="日",OY42="祝",OY42=0,PD42=0),"　",MAX(IF(AND(PD42&gt;PZ14,PF42&gt;PX14),0,IF(AND(PD42&lt;=PZ14,PD42&gt;PW14,PF42&gt;PX14),PZ14-PD42,IF(AND(PD42&lt;=PZ14,PD42&lt;=PW14,PF42&gt;PX14),PZ14-PW14,IF(AND(PD42&gt;PW14,PF42&lt;=PX14),PF42-PD42,IF(AND(PD42&lt;=PW14,PF42&lt;=PX14),PF42-PW14,0))))),0)),0)</f>
        <v>　</v>
      </c>
      <c r="PX42" s="963"/>
      <c r="PY42" s="964"/>
      <c r="PZ42" s="962" t="str">
        <f>IFERROR(IF(OR(OY42="日",OY42="祝",OY42=0,PD42=0),"　",MAX(IF(AND(PD42&lt;=PZ14,PF42&gt;QA14),QA14-PZ14,IF(PF42&lt;=QA14,0,IF(AND(PD42&gt;PZ14,PF42&gt;QA14),QA14-PD42,0))),0)),0)</f>
        <v>　</v>
      </c>
      <c r="QA42" s="963"/>
      <c r="QB42" s="964"/>
      <c r="QC42" s="962" t="str">
        <f t="shared" si="7"/>
        <v>　</v>
      </c>
      <c r="QD42" s="963"/>
      <c r="QE42" s="964"/>
      <c r="QF42" s="859" t="str">
        <f>IF(QI42="×",TIME(0,0,0),IF(QS4="非常勤",PH42,PT42))</f>
        <v>　</v>
      </c>
      <c r="QG42" s="860"/>
      <c r="QH42" s="861"/>
      <c r="QI42" s="352"/>
      <c r="QJ42" s="859" t="str">
        <f>IF(QM42="×",TIME(0,0,0),IF(QS4="非常勤",PK42,PW42))</f>
        <v>　</v>
      </c>
      <c r="QK42" s="860"/>
      <c r="QL42" s="861"/>
      <c r="QM42" s="352"/>
      <c r="QN42" s="859" t="str">
        <f>IF(QQ42="×",TIME(0,0,0),IF(QS4="非常勤",PN42,PZ42))</f>
        <v>　</v>
      </c>
      <c r="QO42" s="860"/>
      <c r="QP42" s="861"/>
      <c r="QQ42" s="352"/>
      <c r="QR42" s="859" t="str">
        <f>IF(QU42="×",TIME(0,0,0),IF(QS4="非常勤",PQ42,QC42))</f>
        <v>　</v>
      </c>
      <c r="QS42" s="860"/>
      <c r="QT42" s="861"/>
      <c r="QU42" s="352"/>
      <c r="QV42" s="956"/>
      <c r="QW42" s="956"/>
      <c r="QX42" s="862"/>
      <c r="QY42" s="864"/>
      <c r="QZ42" s="863"/>
      <c r="RA42" s="865"/>
      <c r="RB42" s="866"/>
      <c r="RC42" s="866"/>
      <c r="RD42" s="867"/>
      <c r="RE42" s="377">
        <f>'[3]別表_個別勤務状況（1～20）'!$A$42</f>
        <v>28</v>
      </c>
      <c r="RF42" s="378" t="str">
        <f>'[3]別表_個別勤務状況（1～20）'!$B$42</f>
        <v>日</v>
      </c>
      <c r="RG42" s="854"/>
      <c r="RH42" s="855"/>
      <c r="RI42" s="854"/>
      <c r="RJ42" s="855"/>
      <c r="RK42" s="854"/>
      <c r="RL42" s="855"/>
      <c r="RM42" s="854"/>
      <c r="RN42" s="855"/>
      <c r="RO42" s="856" t="str">
        <f>IFERROR(IF(OR(RF42="日",RF42="祝",RF42=0,RG42=""),"　",MAX(IF(AND(RG42&lt;=RO14,RI42&gt;RP14),RP14-RO14,IF(AND(RG42&gt;RO14,RI42&lt;=RP14),RI42-RG42,IF(AND(RG42&lt;=RO14,RI42&lt;=RP14),RI42-RO14,IF(AND(RG42&gt;RO14,RI42&gt;RP14),RP14-RG42,0)))),0)),0)</f>
        <v>　</v>
      </c>
      <c r="RP42" s="857"/>
      <c r="RQ42" s="858"/>
      <c r="RR42" s="856" t="str">
        <f>IFERROR(IF(OR(RF42="日",RF42="祝",RF42=0,RK42=""),"　",MAX(IF(AND(RK42&gt;RU14,RM42&gt;RS14),0,IF(AND(RK42&lt;=RU14,RK42&gt;RR14,RM42&gt;RS14),RU14-RK42,IF(AND(RK42&lt;=RU14,RK42&lt;=RR14,RM42&gt;RS14),RU14-RR14,IF(AND(RK42&gt;RR14,RM42&lt;=RS14),RM42-RK42,IF(AND(RK42&lt;=RR14,RM42&lt;=RS14),RM42-RR14,0))))),0)),0)</f>
        <v>　</v>
      </c>
      <c r="RS42" s="857"/>
      <c r="RT42" s="858"/>
      <c r="RU42" s="856" t="str">
        <f>IFERROR(IF(OR(RF42="日",RF42="祝",RF42=0,RK42=0),"　",MAX(IF(AND(RK42&lt;=RU14,RM42&gt;RV14),RV14-RU14,IF(RM42&lt;=RV14,0,IF(AND(RK42&gt;RU14,RM42&gt;RV14),RV14-RK42,0))),0)),0)</f>
        <v>　</v>
      </c>
      <c r="RV42" s="857"/>
      <c r="RW42" s="858"/>
      <c r="RX42" s="856" t="str">
        <f>IFERROR(IF(OR(RF42="日",RF42="祝",RF42=0,RK42=0),"　",MAX(IF(RK42&gt;RX14,RM42-RK42,IF(RK42&lt;=RX14,RM42-RX14,0)),0)),0)</f>
        <v>　</v>
      </c>
      <c r="RY42" s="857"/>
      <c r="RZ42" s="858"/>
      <c r="SA42" s="962" t="str">
        <f>IFERROR(IF(OR(RF42="日",RF42="祝",RF42=0,RG42=""),"　",MAX(IF(AND(RG42&lt;=SA14,RI42&gt;SB14),SB14-SA14,IF(AND(RG42&gt;SA14,RI42&lt;=SB14),RI42-RG42,IF(AND(RG42&lt;=SA14,RI42&lt;=SB14),RI42-SA14,IF(AND(RG42&gt;SA14,RI42&gt;SB14),SB14-RG42,0)))),0)),0)</f>
        <v>　</v>
      </c>
      <c r="SB42" s="963"/>
      <c r="SC42" s="964"/>
      <c r="SD42" s="962" t="str">
        <f>IFERROR(IF(OR(RF42="日",RF42="祝",RF42=0,RK42=0),"　",MAX(IF(AND(RK42&gt;SG14,RM42&gt;SE14),0,IF(AND(RK42&lt;=SG14,RK42&gt;SD14,RM42&gt;SE14),SG14-RK42,IF(AND(RK42&lt;=SG14,RK42&lt;=SD14,RM42&gt;SE14),SG14-SD14,IF(AND(RK42&gt;SD14,RM42&lt;=SE14),RM42-RK42,IF(AND(RK42&lt;=SD14,RM42&lt;=SE14),RM42-SD14,0))))),0)),0)</f>
        <v>　</v>
      </c>
      <c r="SE42" s="963"/>
      <c r="SF42" s="964"/>
      <c r="SG42" s="962" t="str">
        <f>IFERROR(IF(OR(RF42="日",RF42="祝",RF42=0,RK42=0),"　",MAX(IF(AND(RK42&lt;=SG14,RM42&gt;SH14),SH14-SG14,IF(RM42&lt;=SH14,0,IF(AND(RK42&gt;SG14,RM42&gt;SH14),SH14-RK42,0))),0)),0)</f>
        <v>　</v>
      </c>
      <c r="SH42" s="963"/>
      <c r="SI42" s="964"/>
      <c r="SJ42" s="962" t="str">
        <f t="shared" si="8"/>
        <v>　</v>
      </c>
      <c r="SK42" s="963"/>
      <c r="SL42" s="964"/>
      <c r="SM42" s="859" t="str">
        <f>IF(SP42="×",TIME(0,0,0),IF(SZ4="非常勤",RO42,SA42))</f>
        <v>　</v>
      </c>
      <c r="SN42" s="860"/>
      <c r="SO42" s="861"/>
      <c r="SP42" s="352"/>
      <c r="SQ42" s="859" t="str">
        <f>IF(ST42="×",TIME(0,0,0),IF(SZ4="非常勤",RR42,SD42))</f>
        <v>　</v>
      </c>
      <c r="SR42" s="860"/>
      <c r="SS42" s="861"/>
      <c r="ST42" s="352"/>
      <c r="SU42" s="859" t="str">
        <f>IF(SX42="×",TIME(0,0,0),IF(SZ4="非常勤",RU42,SG42))</f>
        <v>　</v>
      </c>
      <c r="SV42" s="860"/>
      <c r="SW42" s="861"/>
      <c r="SX42" s="352"/>
      <c r="SY42" s="859" t="str">
        <f>IF(TB42="×",TIME(0,0,0),IF(SZ4="非常勤",RX42,SJ42))</f>
        <v>　</v>
      </c>
      <c r="SZ42" s="860"/>
      <c r="TA42" s="861"/>
      <c r="TB42" s="352"/>
      <c r="TC42" s="956"/>
      <c r="TD42" s="956"/>
      <c r="TE42" s="862"/>
      <c r="TF42" s="864"/>
      <c r="TG42" s="863"/>
      <c r="TH42" s="865"/>
      <c r="TI42" s="866"/>
      <c r="TJ42" s="866"/>
      <c r="TK42" s="867"/>
      <c r="TL42" s="377">
        <f>'[3]別表_個別勤務状況（1～20）'!$A$42</f>
        <v>28</v>
      </c>
      <c r="TM42" s="378" t="str">
        <f>'[3]別表_個別勤務状況（1～20）'!$B$42</f>
        <v>日</v>
      </c>
      <c r="TN42" s="854"/>
      <c r="TO42" s="855"/>
      <c r="TP42" s="854"/>
      <c r="TQ42" s="855"/>
      <c r="TR42" s="854"/>
      <c r="TS42" s="855"/>
      <c r="TT42" s="854"/>
      <c r="TU42" s="855"/>
      <c r="TV42" s="856" t="str">
        <f>IFERROR(IF(OR(TM42="日",TM42="祝",TM42=0,TN42=""),"　",MAX(IF(AND(TN42&lt;=TV14,TP42&gt;TW14),TW14-TV14,IF(AND(TN42&gt;TV14,TP42&lt;=TW14),TP42-TN42,IF(AND(TN42&lt;=TV14,TP42&lt;=TW14),TP42-TV14,IF(AND(TN42&gt;TV14,TP42&gt;TW14),TW14-TN42,0)))),0)),0)</f>
        <v>　</v>
      </c>
      <c r="TW42" s="857"/>
      <c r="TX42" s="858"/>
      <c r="TY42" s="856" t="str">
        <f>IFERROR(IF(OR(TM42="日",TM42="祝",TM42=0,TR42=""),"　",MAX(IF(AND(TR42&gt;UB14,TT42&gt;TZ14),0,IF(AND(TR42&lt;=UB14,TR42&gt;TY14,TT42&gt;TZ14),UB14-TR42,IF(AND(TR42&lt;=UB14,TR42&lt;=TY14,TT42&gt;TZ14),UB14-TY14,IF(AND(TR42&gt;TY14,TT42&lt;=TZ14),TT42-TR42,IF(AND(TR42&lt;=TY14,TT42&lt;=TZ14),TT42-TY14,0))))),0)),0)</f>
        <v>　</v>
      </c>
      <c r="TZ42" s="857"/>
      <c r="UA42" s="858"/>
      <c r="UB42" s="856" t="str">
        <f>IFERROR(IF(OR(TM42="日",TM42="祝",TM42=0,TR42=0),"　",MAX(IF(AND(TR42&lt;=UB14,TT42&gt;UC14),UC14-UB14,IF(TT42&lt;=UC14,0,IF(AND(TR42&gt;UB14,TT42&gt;UC14),UC14-TR42,0))),0)),0)</f>
        <v>　</v>
      </c>
      <c r="UC42" s="857"/>
      <c r="UD42" s="858"/>
      <c r="UE42" s="856" t="str">
        <f>IFERROR(IF(OR(TM42="日",TM42="祝",TM42=0,TR42=0),"　",MAX(IF(TR42&gt;UE14,TT42-TR42,IF(TR42&lt;=UE14,TT42-UE14,0)),0)),0)</f>
        <v>　</v>
      </c>
      <c r="UF42" s="857"/>
      <c r="UG42" s="858"/>
      <c r="UH42" s="962" t="str">
        <f>IFERROR(IF(OR(TM42="日",TM42="祝",TM42=0,TN42=""),"　",MAX(IF(AND(TN42&lt;=UH14,TP42&gt;UI14),UI14-UH14,IF(AND(TN42&gt;UH14,TP42&lt;=UI14),TP42-TN42,IF(AND(TN42&lt;=UH14,TP42&lt;=UI14),TP42-UH14,IF(AND(TN42&gt;UH14,TP42&gt;UI14),UI14-TN42,0)))),0)),0)</f>
        <v>　</v>
      </c>
      <c r="UI42" s="963"/>
      <c r="UJ42" s="964"/>
      <c r="UK42" s="962" t="str">
        <f>IFERROR(IF(OR(TM42="日",TM42="祝",TM42=0,TR42=0),"　",MAX(IF(AND(TR42&gt;UN14,TT42&gt;UL14),0,IF(AND(TR42&lt;=UN14,TR42&gt;UK14,TT42&gt;UL14),UN14-TR42,IF(AND(TR42&lt;=UN14,TR42&lt;=UK14,TT42&gt;UL14),UN14-UK14,IF(AND(TR42&gt;UK14,TT42&lt;=UL14),TT42-TR42,IF(AND(TR42&lt;=UK14,TT42&lt;=UL14),TT42-UK14,0))))),0)),0)</f>
        <v>　</v>
      </c>
      <c r="UL42" s="963"/>
      <c r="UM42" s="964"/>
      <c r="UN42" s="962" t="str">
        <f>IFERROR(IF(OR(TM42="日",TM42="祝",TM42=0,TR42=0),"　",MAX(IF(AND(TR42&lt;=UN14,TT42&gt;UO14),UO14-UN14,IF(TT42&lt;=UO14,0,IF(AND(TR42&gt;UN14,TT42&gt;UO14),UO14-TR42,0))),0)),0)</f>
        <v>　</v>
      </c>
      <c r="UO42" s="963"/>
      <c r="UP42" s="964"/>
      <c r="UQ42" s="962" t="str">
        <f t="shared" si="9"/>
        <v>　</v>
      </c>
      <c r="UR42" s="963"/>
      <c r="US42" s="964"/>
      <c r="UT42" s="859" t="str">
        <f>IF(UW42="×",TIME(0,0,0),IF(VG4="非常勤",TV42,UH42))</f>
        <v>　</v>
      </c>
      <c r="UU42" s="860"/>
      <c r="UV42" s="861"/>
      <c r="UW42" s="352"/>
      <c r="UX42" s="859" t="str">
        <f>IF(VA42="×",TIME(0,0,0),IF(VG4="非常勤",TY42,UK42))</f>
        <v>　</v>
      </c>
      <c r="UY42" s="860"/>
      <c r="UZ42" s="861"/>
      <c r="VA42" s="352"/>
      <c r="VB42" s="859" t="str">
        <f>IF(VE42="×",TIME(0,0,0),IF(VG4="非常勤",UB42,UN42))</f>
        <v>　</v>
      </c>
      <c r="VC42" s="860"/>
      <c r="VD42" s="861"/>
      <c r="VE42" s="352"/>
      <c r="VF42" s="859" t="str">
        <f>IF(VI42="×",TIME(0,0,0),IF(VG4="非常勤",UE42,UQ42))</f>
        <v>　</v>
      </c>
      <c r="VG42" s="860"/>
      <c r="VH42" s="861"/>
      <c r="VI42" s="352"/>
      <c r="VJ42" s="956"/>
      <c r="VK42" s="956"/>
      <c r="VL42" s="862"/>
      <c r="VM42" s="864"/>
      <c r="VN42" s="863"/>
      <c r="VO42" s="865"/>
      <c r="VP42" s="866"/>
      <c r="VQ42" s="866"/>
      <c r="VR42" s="867"/>
      <c r="VS42" s="377">
        <f>'[3]別表_個別勤務状況（1～20）'!$A$42</f>
        <v>28</v>
      </c>
      <c r="VT42" s="378" t="str">
        <f>'[3]別表_個別勤務状況（1～20）'!$B$42</f>
        <v>日</v>
      </c>
      <c r="VU42" s="854"/>
      <c r="VV42" s="855"/>
      <c r="VW42" s="854"/>
      <c r="VX42" s="855"/>
      <c r="VY42" s="854"/>
      <c r="VZ42" s="855"/>
      <c r="WA42" s="854"/>
      <c r="WB42" s="855"/>
      <c r="WC42" s="856" t="str">
        <f>IFERROR(IF(OR(VT42="日",VT42="祝",VT42=0,VU42=""),"　",MAX(IF(AND(VU42&lt;=WC14,VW42&gt;WD14),WD14-WC14,IF(AND(VU42&gt;WC14,VW42&lt;=WD14),VW42-VU42,IF(AND(VU42&lt;=WC14,VW42&lt;=WD14),VW42-WC14,IF(AND(VU42&gt;WC14,VW42&gt;WD14),WD14-VU42,0)))),0)),0)</f>
        <v>　</v>
      </c>
      <c r="WD42" s="857"/>
      <c r="WE42" s="858"/>
      <c r="WF42" s="856" t="str">
        <f>IFERROR(IF(OR(VT42="日",VT42="祝",VT42=0,VY42=""),"　",MAX(IF(AND(VY42&gt;WI14,WA42&gt;WG14),0,IF(AND(VY42&lt;=WI14,VY42&gt;WF14,WA42&gt;WG14),WI14-VY42,IF(AND(VY42&lt;=WI14,VY42&lt;=WF14,WA42&gt;WG14),WI14-WF14,IF(AND(VY42&gt;WF14,WA42&lt;=WG14),WA42-VY42,IF(AND(VY42&lt;=WF14,WA42&lt;=WG14),WA42-WF14,0))))),0)),0)</f>
        <v>　</v>
      </c>
      <c r="WG42" s="857"/>
      <c r="WH42" s="858"/>
      <c r="WI42" s="856" t="str">
        <f>IFERROR(IF(OR(VT42="日",VT42="祝",VT42=0,VY42=0),"　",MAX(IF(AND(VY42&lt;=WI14,WA42&gt;WJ14),WJ14-WI14,IF(WA42&lt;=WJ14,0,IF(AND(VY42&gt;WI14,WA42&gt;WJ14),WJ14-VY42,0))),0)),0)</f>
        <v>　</v>
      </c>
      <c r="WJ42" s="857"/>
      <c r="WK42" s="858"/>
      <c r="WL42" s="856" t="str">
        <f>IFERROR(IF(OR(VT42="日",VT42="祝",VT42=0,VY42=0),"　",MAX(IF(VY42&gt;WL14,WA42-VY42,IF(VY42&lt;=WL14,WA42-WL14,0)),0)),0)</f>
        <v>　</v>
      </c>
      <c r="WM42" s="857"/>
      <c r="WN42" s="858"/>
      <c r="WO42" s="962" t="str">
        <f>IFERROR(IF(OR(VT42="日",VT42="祝",VT42=0,VU42=""),"　",MAX(IF(AND(VU42&lt;=WO14,VW42&gt;WP14),WP14-WO14,IF(AND(VU42&gt;WO14,VW42&lt;=WP14),VW42-VU42,IF(AND(VU42&lt;=WO14,VW42&lt;=WP14),VW42-WO14,IF(AND(VU42&gt;WO14,VW42&gt;WP14),WP14-VU42,0)))),0)),0)</f>
        <v>　</v>
      </c>
      <c r="WP42" s="963"/>
      <c r="WQ42" s="964"/>
      <c r="WR42" s="962" t="str">
        <f>IFERROR(IF(OR(VT42="日",VT42="祝",VT42=0,VY42=0),"　",MAX(IF(AND(VY42&gt;WU14,WA42&gt;WS14),0,IF(AND(VY42&lt;=WU14,VY42&gt;WR14,WA42&gt;WS14),WU14-VY42,IF(AND(VY42&lt;=WU14,VY42&lt;=WR14,WA42&gt;WS14),WU14-WR14,IF(AND(VY42&gt;WR14,WA42&lt;=WS14),WA42-VY42,IF(AND(VY42&lt;=WR14,WA42&lt;=WS14),WA42-WR14,0))))),0)),0)</f>
        <v>　</v>
      </c>
      <c r="WS42" s="963"/>
      <c r="WT42" s="964"/>
      <c r="WU42" s="962" t="str">
        <f>IFERROR(IF(OR(VT42="日",VT42="祝",VT42=0,VY42=0),"　",MAX(IF(AND(VY42&lt;=WU14,WA42&gt;WV14),WV14-WU14,IF(WA42&lt;=WV14,0,IF(AND(VY42&gt;WU14,WA42&gt;WV14),WV14-VY42,0))),0)),0)</f>
        <v>　</v>
      </c>
      <c r="WV42" s="963"/>
      <c r="WW42" s="964"/>
      <c r="WX42" s="962" t="str">
        <f t="shared" si="10"/>
        <v>　</v>
      </c>
      <c r="WY42" s="963"/>
      <c r="WZ42" s="964"/>
      <c r="XA42" s="859" t="str">
        <f>IF(XD42="×",TIME(0,0,0),IF(XN4="非常勤",WC42,WO42))</f>
        <v>　</v>
      </c>
      <c r="XB42" s="860"/>
      <c r="XC42" s="861"/>
      <c r="XD42" s="352"/>
      <c r="XE42" s="859" t="str">
        <f>IF(XH42="×",TIME(0,0,0),IF(XN4="非常勤",WF42,WR42))</f>
        <v>　</v>
      </c>
      <c r="XF42" s="860"/>
      <c r="XG42" s="861"/>
      <c r="XH42" s="352"/>
      <c r="XI42" s="859" t="str">
        <f>IF(XL42="×",TIME(0,0,0),IF(XN4="非常勤",WI42,WU42))</f>
        <v>　</v>
      </c>
      <c r="XJ42" s="860"/>
      <c r="XK42" s="861"/>
      <c r="XL42" s="352"/>
      <c r="XM42" s="859" t="str">
        <f>IF(XP42="×",TIME(0,0,0),IF(XN4="非常勤",WL42,WX42))</f>
        <v>　</v>
      </c>
      <c r="XN42" s="860"/>
      <c r="XO42" s="861"/>
      <c r="XP42" s="352"/>
      <c r="XQ42" s="956"/>
      <c r="XR42" s="956"/>
      <c r="XS42" s="862"/>
      <c r="XT42" s="864"/>
      <c r="XU42" s="863"/>
      <c r="XV42" s="865"/>
      <c r="XW42" s="866"/>
      <c r="XX42" s="866"/>
      <c r="XY42" s="867"/>
      <c r="XZ42" s="377">
        <f>'[3]別表_個別勤務状況（1～20）'!$A$42</f>
        <v>28</v>
      </c>
      <c r="YA42" s="378" t="str">
        <f>'[3]別表_個別勤務状況（1～20）'!$B$42</f>
        <v>日</v>
      </c>
      <c r="YB42" s="854"/>
      <c r="YC42" s="855"/>
      <c r="YD42" s="854"/>
      <c r="YE42" s="855"/>
      <c r="YF42" s="854"/>
      <c r="YG42" s="855"/>
      <c r="YH42" s="854"/>
      <c r="YI42" s="855"/>
      <c r="YJ42" s="856" t="str">
        <f>IFERROR(IF(OR(YA42="日",YA42="祝",YA42=0,YB42=""),"　",MAX(IF(AND(YB42&lt;=YJ14,YD42&gt;YK14),YK14-YJ14,IF(AND(YB42&gt;YJ14,YD42&lt;=YK14),YD42-YB42,IF(AND(YB42&lt;=YJ14,YD42&lt;=YK14),YD42-YJ14,IF(AND(YB42&gt;YJ14,YD42&gt;YK14),YK14-YB42,0)))),0)),0)</f>
        <v>　</v>
      </c>
      <c r="YK42" s="857"/>
      <c r="YL42" s="858"/>
      <c r="YM42" s="856" t="str">
        <f>IFERROR(IF(OR(YA42="日",YA42="祝",YA42=0,YF42=""),"　",MAX(IF(AND(YF42&gt;YP14,YH42&gt;YN14),0,IF(AND(YF42&lt;=YP14,YF42&gt;YM14,YH42&gt;YN14),YP14-YF42,IF(AND(YF42&lt;=YP14,YF42&lt;=YM14,YH42&gt;YN14),YP14-YM14,IF(AND(YF42&gt;YM14,YH42&lt;=YN14),YH42-YF42,IF(AND(YF42&lt;=YM14,YH42&lt;=YN14),YH42-YM14,0))))),0)),0)</f>
        <v>　</v>
      </c>
      <c r="YN42" s="857"/>
      <c r="YO42" s="858"/>
      <c r="YP42" s="856" t="str">
        <f>IFERROR(IF(OR(YA42="日",YA42="祝",YA42=0,YF42=0),"　",MAX(IF(AND(YF42&lt;=YP14,YH42&gt;YQ14),YQ14-YP14,IF(YH42&lt;=YQ14,0,IF(AND(YF42&gt;YP14,YH42&gt;YQ14),YQ14-YF42,0))),0)),0)</f>
        <v>　</v>
      </c>
      <c r="YQ42" s="857"/>
      <c r="YR42" s="858"/>
      <c r="YS42" s="856" t="str">
        <f>IFERROR(IF(OR(YA42="日",YA42="祝",YA42=0,YF42=0),"　",MAX(IF(YF42&gt;YS14,YH42-YF42,IF(YF42&lt;=YS14,YH42-YS14,0)),0)),0)</f>
        <v>　</v>
      </c>
      <c r="YT42" s="857"/>
      <c r="YU42" s="858"/>
      <c r="YV42" s="962" t="str">
        <f>IFERROR(IF(OR(YA42="日",YA42="祝",YA42=0,YB42=""),"　",MAX(IF(AND(YB42&lt;=YV14,YD42&gt;YW14),YW14-YV14,IF(AND(YB42&gt;YV14,YD42&lt;=YW14),YD42-YB42,IF(AND(YB42&lt;=YV14,YD42&lt;=YW14),YD42-YV14,IF(AND(YB42&gt;YV14,YD42&gt;YW14),YW14-YB42,0)))),0)),0)</f>
        <v>　</v>
      </c>
      <c r="YW42" s="963"/>
      <c r="YX42" s="964"/>
      <c r="YY42" s="962" t="str">
        <f>IFERROR(IF(OR(YA42="日",YA42="祝",YA42=0,YF42=0),"　",MAX(IF(AND(YF42&gt;ZB14,YH42&gt;YZ14),0,IF(AND(YF42&lt;=ZB14,YF42&gt;YY14,YH42&gt;YZ14),ZB14-YF42,IF(AND(YF42&lt;=ZB14,YF42&lt;=YY14,YH42&gt;YZ14),ZB14-YY14,IF(AND(YF42&gt;YY14,YH42&lt;=YZ14),YH42-YF42,IF(AND(YF42&lt;=YY14,YH42&lt;=YZ14),YH42-YY14,0))))),0)),0)</f>
        <v>　</v>
      </c>
      <c r="YZ42" s="963"/>
      <c r="ZA42" s="964"/>
      <c r="ZB42" s="962" t="str">
        <f>IFERROR(IF(OR(YA42="日",YA42="祝",YA42=0,YF42=0),"　",MAX(IF(AND(YF42&lt;=ZB14,YH42&gt;ZC14),ZC14-ZB14,IF(YH42&lt;=ZC14,0,IF(AND(YF42&gt;ZB14,YH42&gt;ZC14),ZC14-YF42,0))),0)),0)</f>
        <v>　</v>
      </c>
      <c r="ZC42" s="963"/>
      <c r="ZD42" s="964"/>
      <c r="ZE42" s="962" t="str">
        <f t="shared" si="11"/>
        <v>　</v>
      </c>
      <c r="ZF42" s="963"/>
      <c r="ZG42" s="964"/>
      <c r="ZH42" s="859" t="str">
        <f>IF(ZK42="×",TIME(0,0,0),IF(ZU4="非常勤",YJ42,YV42))</f>
        <v>　</v>
      </c>
      <c r="ZI42" s="860"/>
      <c r="ZJ42" s="861"/>
      <c r="ZK42" s="352"/>
      <c r="ZL42" s="859" t="str">
        <f>IF(ZO42="×",TIME(0,0,0),IF(ZU4="非常勤",YM42,YY42))</f>
        <v>　</v>
      </c>
      <c r="ZM42" s="860"/>
      <c r="ZN42" s="861"/>
      <c r="ZO42" s="352"/>
      <c r="ZP42" s="859" t="str">
        <f>IF(ZS42="×",TIME(0,0,0),IF(ZU4="非常勤",YP42,ZB42))</f>
        <v>　</v>
      </c>
      <c r="ZQ42" s="860"/>
      <c r="ZR42" s="861"/>
      <c r="ZS42" s="352"/>
      <c r="ZT42" s="859" t="str">
        <f>IF(ZW42="×",TIME(0,0,0),IF(ZU4="非常勤",YS42,ZE42))</f>
        <v>　</v>
      </c>
      <c r="ZU42" s="860"/>
      <c r="ZV42" s="861"/>
      <c r="ZW42" s="352"/>
      <c r="ZX42" s="956"/>
      <c r="ZY42" s="956"/>
      <c r="ZZ42" s="862"/>
      <c r="AAA42" s="864"/>
      <c r="AAB42" s="863"/>
      <c r="AAC42" s="865"/>
      <c r="AAD42" s="866"/>
      <c r="AAE42" s="866"/>
      <c r="AAF42" s="867"/>
      <c r="AAG42" s="377">
        <f>'[3]別表_個別勤務状況（1～20）'!$A$42</f>
        <v>28</v>
      </c>
      <c r="AAH42" s="378" t="str">
        <f>'[3]別表_個別勤務状況（1～20）'!$B$42</f>
        <v>日</v>
      </c>
      <c r="AAI42" s="854"/>
      <c r="AAJ42" s="855"/>
      <c r="AAK42" s="854"/>
      <c r="AAL42" s="855"/>
      <c r="AAM42" s="854"/>
      <c r="AAN42" s="855"/>
      <c r="AAO42" s="854"/>
      <c r="AAP42" s="855"/>
      <c r="AAQ42" s="856" t="str">
        <f>IFERROR(IF(OR(AAH42="日",AAH42="祝",AAH42=0,AAI42=""),"　",MAX(IF(AND(AAI42&lt;=AAQ14,AAK42&gt;AAR14),AAR14-AAQ14,IF(AND(AAI42&gt;AAQ14,AAK42&lt;=AAR14),AAK42-AAI42,IF(AND(AAI42&lt;=AAQ14,AAK42&lt;=AAR14),AAK42-AAQ14,IF(AND(AAI42&gt;AAQ14,AAK42&gt;AAR14),AAR14-AAI42,0)))),0)),0)</f>
        <v>　</v>
      </c>
      <c r="AAR42" s="857"/>
      <c r="AAS42" s="858"/>
      <c r="AAT42" s="856" t="str">
        <f>IFERROR(IF(OR(AAH42="日",AAH42="祝",AAH42=0,AAM42=""),"　",MAX(IF(AND(AAM42&gt;AAW14,AAO42&gt;AAU14),0,IF(AND(AAM42&lt;=AAW14,AAM42&gt;AAT14,AAO42&gt;AAU14),AAW14-AAM42,IF(AND(AAM42&lt;=AAW14,AAM42&lt;=AAT14,AAO42&gt;AAU14),AAW14-AAT14,IF(AND(AAM42&gt;AAT14,AAO42&lt;=AAU14),AAO42-AAM42,IF(AND(AAM42&lt;=AAT14,AAO42&lt;=AAU14),AAO42-AAT14,0))))),0)),0)</f>
        <v>　</v>
      </c>
      <c r="AAU42" s="857"/>
      <c r="AAV42" s="858"/>
      <c r="AAW42" s="856" t="str">
        <f>IFERROR(IF(OR(AAH42="日",AAH42="祝",AAH42=0,AAM42=0),"　",MAX(IF(AND(AAM42&lt;=AAW14,AAO42&gt;AAX14),AAX14-AAW14,IF(AAO42&lt;=AAX14,0,IF(AND(AAM42&gt;AAW14,AAO42&gt;AAX14),AAX14-AAM42,0))),0)),0)</f>
        <v>　</v>
      </c>
      <c r="AAX42" s="857"/>
      <c r="AAY42" s="858"/>
      <c r="AAZ42" s="856" t="str">
        <f>IFERROR(IF(OR(AAH42="日",AAH42="祝",AAH42=0,AAM42=0),"　",MAX(IF(AAM42&gt;AAZ14,AAO42-AAM42,IF(AAM42&lt;=AAZ14,AAO42-AAZ14,0)),0)),0)</f>
        <v>　</v>
      </c>
      <c r="ABA42" s="857"/>
      <c r="ABB42" s="858"/>
      <c r="ABC42" s="962" t="str">
        <f>IFERROR(IF(OR(AAH42="日",AAH42="祝",AAH42=0,AAI42=""),"　",MAX(IF(AND(AAI42&lt;=ABC14,AAK42&gt;ABD14),ABD14-ABC14,IF(AND(AAI42&gt;ABC14,AAK42&lt;=ABD14),AAK42-AAI42,IF(AND(AAI42&lt;=ABC14,AAK42&lt;=ABD14),AAK42-ABC14,IF(AND(AAI42&gt;ABC14,AAK42&gt;ABD14),ABD14-AAI42,0)))),0)),0)</f>
        <v>　</v>
      </c>
      <c r="ABD42" s="963"/>
      <c r="ABE42" s="964"/>
      <c r="ABF42" s="962" t="str">
        <f>IFERROR(IF(OR(AAH42="日",AAH42="祝",AAH42=0,AAM42=0),"　",MAX(IF(AND(AAM42&gt;ABI14,AAO42&gt;ABG14),0,IF(AND(AAM42&lt;=ABI14,AAM42&gt;ABF14,AAO42&gt;ABG14),ABI14-AAM42,IF(AND(AAM42&lt;=ABI14,AAM42&lt;=ABF14,AAO42&gt;ABG14),ABI14-ABF14,IF(AND(AAM42&gt;ABF14,AAO42&lt;=ABG14),AAO42-AAM42,IF(AND(AAM42&lt;=ABF14,AAO42&lt;=ABG14),AAO42-ABF14,0))))),0)),0)</f>
        <v>　</v>
      </c>
      <c r="ABG42" s="963"/>
      <c r="ABH42" s="964"/>
      <c r="ABI42" s="962" t="str">
        <f>IFERROR(IF(OR(AAH42="日",AAH42="祝",AAH42=0,AAM42=0),"　",MAX(IF(AND(AAM42&lt;=ABI14,AAO42&gt;ABJ14),ABJ14-ABI14,IF(AAO42&lt;=ABJ14,0,IF(AND(AAM42&gt;ABI14,AAO42&gt;ABJ14),ABJ14-AAM42,0))),0)),0)</f>
        <v>　</v>
      </c>
      <c r="ABJ42" s="963"/>
      <c r="ABK42" s="964"/>
      <c r="ABL42" s="962" t="str">
        <f t="shared" si="12"/>
        <v>　</v>
      </c>
      <c r="ABM42" s="963"/>
      <c r="ABN42" s="964"/>
      <c r="ABO42" s="859" t="str">
        <f>IF(ABR42="×",TIME(0,0,0),IF(ACB4="非常勤",AAQ42,ABC42))</f>
        <v>　</v>
      </c>
      <c r="ABP42" s="860"/>
      <c r="ABQ42" s="861"/>
      <c r="ABR42" s="352"/>
      <c r="ABS42" s="859" t="str">
        <f>IF(ABV42="×",TIME(0,0,0),IF(ACB4="非常勤",AAT42,ABF42))</f>
        <v>　</v>
      </c>
      <c r="ABT42" s="860"/>
      <c r="ABU42" s="861"/>
      <c r="ABV42" s="352"/>
      <c r="ABW42" s="859" t="str">
        <f>IF(ABZ42="×",TIME(0,0,0),IF(ACB4="非常勤",AAW42,ABI42))</f>
        <v>　</v>
      </c>
      <c r="ABX42" s="860"/>
      <c r="ABY42" s="861"/>
      <c r="ABZ42" s="352"/>
      <c r="ACA42" s="859" t="str">
        <f>IF(ACD42="×",TIME(0,0,0),IF(ACB4="非常勤",AAZ42,ABL42))</f>
        <v>　</v>
      </c>
      <c r="ACB42" s="860"/>
      <c r="ACC42" s="861"/>
      <c r="ACD42" s="352"/>
      <c r="ACE42" s="956"/>
      <c r="ACF42" s="956"/>
      <c r="ACG42" s="862"/>
      <c r="ACH42" s="864"/>
      <c r="ACI42" s="863"/>
      <c r="ACJ42" s="865"/>
      <c r="ACK42" s="866"/>
      <c r="ACL42" s="866"/>
      <c r="ACM42" s="867"/>
      <c r="ACN42" s="377">
        <f>'[3]別表_個別勤務状況（1～20）'!$A$42</f>
        <v>28</v>
      </c>
      <c r="ACO42" s="378" t="str">
        <f>'[3]別表_個別勤務状況（1～20）'!$B$42</f>
        <v>日</v>
      </c>
      <c r="ACP42" s="854"/>
      <c r="ACQ42" s="855"/>
      <c r="ACR42" s="854"/>
      <c r="ACS42" s="855"/>
      <c r="ACT42" s="854"/>
      <c r="ACU42" s="855"/>
      <c r="ACV42" s="854"/>
      <c r="ACW42" s="855"/>
      <c r="ACX42" s="856" t="str">
        <f>IFERROR(IF(OR(ACO42="日",ACO42="祝",ACO42=0,ACP42=""),"　",MAX(IF(AND(ACP42&lt;=ACX14,ACR42&gt;ACY14),ACY14-ACX14,IF(AND(ACP42&gt;ACX14,ACR42&lt;=ACY14),ACR42-ACP42,IF(AND(ACP42&lt;=ACX14,ACR42&lt;=ACY14),ACR42-ACX14,IF(AND(ACP42&gt;ACX14,ACR42&gt;ACY14),ACY14-ACP42,0)))),0)),0)</f>
        <v>　</v>
      </c>
      <c r="ACY42" s="857"/>
      <c r="ACZ42" s="858"/>
      <c r="ADA42" s="856" t="str">
        <f>IFERROR(IF(OR(ACO42="日",ACO42="祝",ACO42=0,ACT42=""),"　",MAX(IF(AND(ACT42&gt;ADD14,ACV42&gt;ADB14),0,IF(AND(ACT42&lt;=ADD14,ACT42&gt;ADA14,ACV42&gt;ADB14),ADD14-ACT42,IF(AND(ACT42&lt;=ADD14,ACT42&lt;=ADA14,ACV42&gt;ADB14),ADD14-ADA14,IF(AND(ACT42&gt;ADA14,ACV42&lt;=ADB14),ACV42-ACT42,IF(AND(ACT42&lt;=ADA14,ACV42&lt;=ADB14),ACV42-ADA14,0))))),0)),0)</f>
        <v>　</v>
      </c>
      <c r="ADB42" s="857"/>
      <c r="ADC42" s="858"/>
      <c r="ADD42" s="856" t="str">
        <f>IFERROR(IF(OR(ACO42="日",ACO42="祝",ACO42=0,ACT42=0),"　",MAX(IF(AND(ACT42&lt;=ADD14,ACV42&gt;ADE14),ADE14-ADD14,IF(ACV42&lt;=ADE14,0,IF(AND(ACT42&gt;ADD14,ACV42&gt;ADE14),ADE14-ACT42,0))),0)),0)</f>
        <v>　</v>
      </c>
      <c r="ADE42" s="857"/>
      <c r="ADF42" s="858"/>
      <c r="ADG42" s="856" t="str">
        <f>IFERROR(IF(OR(ACO42="日",ACO42="祝",ACO42=0,ACT42=0),"　",MAX(IF(ACT42&gt;ADG14,ACV42-ACT42,IF(ACT42&lt;=ADG14,ACV42-ADG14,0)),0)),0)</f>
        <v>　</v>
      </c>
      <c r="ADH42" s="857"/>
      <c r="ADI42" s="858"/>
      <c r="ADJ42" s="962" t="str">
        <f>IFERROR(IF(OR(ACO42="日",ACO42="祝",ACO42=0,ACP42=""),"　",MAX(IF(AND(ACP42&lt;=ADJ14,ACR42&gt;ADK14),ADK14-ADJ14,IF(AND(ACP42&gt;ADJ14,ACR42&lt;=ADK14),ACR42-ACP42,IF(AND(ACP42&lt;=ADJ14,ACR42&lt;=ADK14),ACR42-ADJ14,IF(AND(ACP42&gt;ADJ14,ACR42&gt;ADK14),ADK14-ACP42,0)))),0)),0)</f>
        <v>　</v>
      </c>
      <c r="ADK42" s="963"/>
      <c r="ADL42" s="964"/>
      <c r="ADM42" s="962" t="str">
        <f>IFERROR(IF(OR(ACO42="日",ACO42="祝",ACO42=0,ACT42=0),"　",MAX(IF(AND(ACT42&gt;ADP14,ACV42&gt;ADN14),0,IF(AND(ACT42&lt;=ADP14,ACT42&gt;ADM14,ACV42&gt;ADN14),ADP14-ACT42,IF(AND(ACT42&lt;=ADP14,ACT42&lt;=ADM14,ACV42&gt;ADN14),ADP14-ADM14,IF(AND(ACT42&gt;ADM14,ACV42&lt;=ADN14),ACV42-ACT42,IF(AND(ACT42&lt;=ADM14,ACV42&lt;=ADN14),ACV42-ADM14,0))))),0)),0)</f>
        <v>　</v>
      </c>
      <c r="ADN42" s="963"/>
      <c r="ADO42" s="964"/>
      <c r="ADP42" s="962" t="str">
        <f>IFERROR(IF(OR(ACO42="日",ACO42="祝",ACO42=0,ACT42=0),"　",MAX(IF(AND(ACT42&lt;=ADP14,ACV42&gt;ADQ14),ADQ14-ADP14,IF(ACV42&lt;=ADQ14,0,IF(AND(ACT42&gt;ADP14,ACV42&gt;ADQ14),ADQ14-ACT42,0))),0)),0)</f>
        <v>　</v>
      </c>
      <c r="ADQ42" s="963"/>
      <c r="ADR42" s="964"/>
      <c r="ADS42" s="962" t="str">
        <f t="shared" si="13"/>
        <v>　</v>
      </c>
      <c r="ADT42" s="963"/>
      <c r="ADU42" s="964"/>
      <c r="ADV42" s="859" t="str">
        <f>IF(ADY42="×",TIME(0,0,0),IF(AEI4="非常勤",ACX42,ADJ42))</f>
        <v>　</v>
      </c>
      <c r="ADW42" s="860"/>
      <c r="ADX42" s="861"/>
      <c r="ADY42" s="352"/>
      <c r="ADZ42" s="859" t="str">
        <f>IF(AEC42="×",TIME(0,0,0),IF(AEI4="非常勤",ADA42,ADM42))</f>
        <v>　</v>
      </c>
      <c r="AEA42" s="860"/>
      <c r="AEB42" s="861"/>
      <c r="AEC42" s="352"/>
      <c r="AED42" s="859" t="str">
        <f>IF(AEG42="×",TIME(0,0,0),IF(AEI4="非常勤",ADD42,ADP42))</f>
        <v>　</v>
      </c>
      <c r="AEE42" s="860"/>
      <c r="AEF42" s="861"/>
      <c r="AEG42" s="352"/>
      <c r="AEH42" s="859" t="str">
        <f>IF(AEK42="×",TIME(0,0,0),IF(AEI4="非常勤",ADG42,ADS42))</f>
        <v>　</v>
      </c>
      <c r="AEI42" s="860"/>
      <c r="AEJ42" s="861"/>
      <c r="AEK42" s="352"/>
      <c r="AEL42" s="956"/>
      <c r="AEM42" s="956"/>
      <c r="AEN42" s="862"/>
      <c r="AEO42" s="864"/>
      <c r="AEP42" s="863"/>
      <c r="AEQ42" s="865"/>
      <c r="AER42" s="866"/>
      <c r="AES42" s="866"/>
      <c r="AET42" s="867"/>
      <c r="AEU42" s="377">
        <f>'[3]別表_個別勤務状況（1～20）'!$A$42</f>
        <v>28</v>
      </c>
      <c r="AEV42" s="378" t="str">
        <f>'[3]別表_個別勤務状況（1～20）'!$B$42</f>
        <v>日</v>
      </c>
      <c r="AEW42" s="854"/>
      <c r="AEX42" s="855"/>
      <c r="AEY42" s="854"/>
      <c r="AEZ42" s="855"/>
      <c r="AFA42" s="854"/>
      <c r="AFB42" s="855"/>
      <c r="AFC42" s="854"/>
      <c r="AFD42" s="855"/>
      <c r="AFE42" s="856" t="str">
        <f>IFERROR(IF(OR(AEV42="日",AEV42="祝",AEV42=0,AEW42=""),"　",MAX(IF(AND(AEW42&lt;=AFE14,AEY42&gt;AFF14),AFF14-AFE14,IF(AND(AEW42&gt;AFE14,AEY42&lt;=AFF14),AEY42-AEW42,IF(AND(AEW42&lt;=AFE14,AEY42&lt;=AFF14),AEY42-AFE14,IF(AND(AEW42&gt;AFE14,AEY42&gt;AFF14),AFF14-AEW42,0)))),0)),0)</f>
        <v>　</v>
      </c>
      <c r="AFF42" s="857"/>
      <c r="AFG42" s="858"/>
      <c r="AFH42" s="856" t="str">
        <f>IFERROR(IF(OR(AEV42="日",AEV42="祝",AEV42=0,AFA42=""),"　",MAX(IF(AND(AFA42&gt;AFK14,AFC42&gt;AFI14),0,IF(AND(AFA42&lt;=AFK14,AFA42&gt;AFH14,AFC42&gt;AFI14),AFK14-AFA42,IF(AND(AFA42&lt;=AFK14,AFA42&lt;=AFH14,AFC42&gt;AFI14),AFK14-AFH14,IF(AND(AFA42&gt;AFH14,AFC42&lt;=AFI14),AFC42-AFA42,IF(AND(AFA42&lt;=AFH14,AFC42&lt;=AFI14),AFC42-AFH14,0))))),0)),0)</f>
        <v>　</v>
      </c>
      <c r="AFI42" s="857"/>
      <c r="AFJ42" s="858"/>
      <c r="AFK42" s="856" t="str">
        <f>IFERROR(IF(OR(AEV42="日",AEV42="祝",AEV42=0,AFA42=0),"　",MAX(IF(AND(AFA42&lt;=AFK14,AFC42&gt;AFL14),AFL14-AFK14,IF(AFC42&lt;=AFL14,0,IF(AND(AFA42&gt;AFK14,AFC42&gt;AFL14),AFL14-AFA42,0))),0)),0)</f>
        <v>　</v>
      </c>
      <c r="AFL42" s="857"/>
      <c r="AFM42" s="858"/>
      <c r="AFN42" s="856" t="str">
        <f>IFERROR(IF(OR(AEV42="日",AEV42="祝",AEV42=0,AFA42=0),"　",MAX(IF(AFA42&gt;AFN14,AFC42-AFA42,IF(AFA42&lt;=AFN14,AFC42-AFN14,0)),0)),0)</f>
        <v>　</v>
      </c>
      <c r="AFO42" s="857"/>
      <c r="AFP42" s="858"/>
      <c r="AFQ42" s="962" t="str">
        <f>IFERROR(IF(OR(AEV42="日",AEV42="祝",AEV42=0,AEW42=""),"　",MAX(IF(AND(AEW42&lt;=AFQ14,AEY42&gt;AFR14),AFR14-AFQ14,IF(AND(AEW42&gt;AFQ14,AEY42&lt;=AFR14),AEY42-AEW42,IF(AND(AEW42&lt;=AFQ14,AEY42&lt;=AFR14),AEY42-AFQ14,IF(AND(AEW42&gt;AFQ14,AEY42&gt;AFR14),AFR14-AEW42,0)))),0)),0)</f>
        <v>　</v>
      </c>
      <c r="AFR42" s="963"/>
      <c r="AFS42" s="964"/>
      <c r="AFT42" s="962" t="str">
        <f>IFERROR(IF(OR(AEV42="日",AEV42="祝",AEV42=0,AFA42=0),"　",MAX(IF(AND(AFA42&gt;AFW14,AFC42&gt;AFU14),0,IF(AND(AFA42&lt;=AFW14,AFA42&gt;AFT14,AFC42&gt;AFU14),AFW14-AFA42,IF(AND(AFA42&lt;=AFW14,AFA42&lt;=AFT14,AFC42&gt;AFU14),AFW14-AFT14,IF(AND(AFA42&gt;AFT14,AFC42&lt;=AFU14),AFC42-AFA42,IF(AND(AFA42&lt;=AFT14,AFC42&lt;=AFU14),AFC42-AFT14,0))))),0)),0)</f>
        <v>　</v>
      </c>
      <c r="AFU42" s="963"/>
      <c r="AFV42" s="964"/>
      <c r="AFW42" s="962" t="str">
        <f>IFERROR(IF(OR(AEV42="日",AEV42="祝",AEV42=0,AFA42=0),"　",MAX(IF(AND(AFA42&lt;=AFW14,AFC42&gt;AFX14),AFX14-AFW14,IF(AFC42&lt;=AFX14,0,IF(AND(AFA42&gt;AFW14,AFC42&gt;AFX14),AFX14-AFA42,0))),0)),0)</f>
        <v>　</v>
      </c>
      <c r="AFX42" s="963"/>
      <c r="AFY42" s="964"/>
      <c r="AFZ42" s="962" t="str">
        <f t="shared" si="14"/>
        <v>　</v>
      </c>
      <c r="AGA42" s="963"/>
      <c r="AGB42" s="964"/>
      <c r="AGC42" s="859" t="str">
        <f>IF(AGF42="×",TIME(0,0,0),IF(AGP4="非常勤",AFE42,AFQ42))</f>
        <v>　</v>
      </c>
      <c r="AGD42" s="860"/>
      <c r="AGE42" s="861"/>
      <c r="AGF42" s="352"/>
      <c r="AGG42" s="859" t="str">
        <f>IF(AGJ42="×",TIME(0,0,0),IF(AGP4="非常勤",AFH42,AFT42))</f>
        <v>　</v>
      </c>
      <c r="AGH42" s="860"/>
      <c r="AGI42" s="861"/>
      <c r="AGJ42" s="352"/>
      <c r="AGK42" s="859" t="str">
        <f>IF(AGN42="×",TIME(0,0,0),IF(AGP4="非常勤",AFK42,AFW42))</f>
        <v>　</v>
      </c>
      <c r="AGL42" s="860"/>
      <c r="AGM42" s="861"/>
      <c r="AGN42" s="352"/>
      <c r="AGO42" s="859" t="str">
        <f>IF(AGR42="×",TIME(0,0,0),IF(AGP4="非常勤",AFN42,AFZ42))</f>
        <v>　</v>
      </c>
      <c r="AGP42" s="860"/>
      <c r="AGQ42" s="861"/>
      <c r="AGR42" s="352"/>
      <c r="AGS42" s="956"/>
      <c r="AGT42" s="956"/>
      <c r="AGU42" s="862"/>
      <c r="AGV42" s="864"/>
      <c r="AGW42" s="863"/>
      <c r="AGX42" s="865"/>
      <c r="AGY42" s="866"/>
      <c r="AGZ42" s="866"/>
      <c r="AHA42" s="867"/>
      <c r="AHB42" s="377">
        <f>'[3]別表_個別勤務状況（1～20）'!$A$42</f>
        <v>28</v>
      </c>
      <c r="AHC42" s="378" t="str">
        <f>'[3]別表_個別勤務状況（1～20）'!$B$42</f>
        <v>日</v>
      </c>
      <c r="AHD42" s="854"/>
      <c r="AHE42" s="855"/>
      <c r="AHF42" s="854"/>
      <c r="AHG42" s="855"/>
      <c r="AHH42" s="854"/>
      <c r="AHI42" s="855"/>
      <c r="AHJ42" s="854"/>
      <c r="AHK42" s="855"/>
      <c r="AHL42" s="856" t="str">
        <f>IFERROR(IF(OR(AHC42="日",AHC42="祝",AHC42=0,AHD42=""),"　",MAX(IF(AND(AHD42&lt;=AHL14,AHF42&gt;AHM14),AHM14-AHL14,IF(AND(AHD42&gt;AHL14,AHF42&lt;=AHM14),AHF42-AHD42,IF(AND(AHD42&lt;=AHL14,AHF42&lt;=AHM14),AHF42-AHL14,IF(AND(AHD42&gt;AHL14,AHF42&gt;AHM14),AHM14-AHD42,0)))),0)),0)</f>
        <v>　</v>
      </c>
      <c r="AHM42" s="857"/>
      <c r="AHN42" s="858"/>
      <c r="AHO42" s="856" t="str">
        <f>IFERROR(IF(OR(AHC42="日",AHC42="祝",AHC42=0,AHH42=""),"　",MAX(IF(AND(AHH42&gt;AHR14,AHJ42&gt;AHP14),0,IF(AND(AHH42&lt;=AHR14,AHH42&gt;AHO14,AHJ42&gt;AHP14),AHR14-AHH42,IF(AND(AHH42&lt;=AHR14,AHH42&lt;=AHO14,AHJ42&gt;AHP14),AHR14-AHO14,IF(AND(AHH42&gt;AHO14,AHJ42&lt;=AHP14),AHJ42-AHH42,IF(AND(AHH42&lt;=AHO14,AHJ42&lt;=AHP14),AHJ42-AHO14,0))))),0)),0)</f>
        <v>　</v>
      </c>
      <c r="AHP42" s="857"/>
      <c r="AHQ42" s="858"/>
      <c r="AHR42" s="856" t="str">
        <f>IFERROR(IF(OR(AHC42="日",AHC42="祝",AHC42=0,AHH42=0),"　",MAX(IF(AND(AHH42&lt;=AHR14,AHJ42&gt;AHS14),AHS14-AHR14,IF(AHJ42&lt;=AHS14,0,IF(AND(AHH42&gt;AHR14,AHJ42&gt;AHS14),AHS14-AHH42,0))),0)),0)</f>
        <v>　</v>
      </c>
      <c r="AHS42" s="857"/>
      <c r="AHT42" s="858"/>
      <c r="AHU42" s="856" t="str">
        <f>IFERROR(IF(OR(AHC42="日",AHC42="祝",AHC42=0,AHH42=0),"　",MAX(IF(AHH42&gt;AHU14,AHJ42-AHH42,IF(AHH42&lt;=AHU14,AHJ42-AHU14,0)),0)),0)</f>
        <v>　</v>
      </c>
      <c r="AHV42" s="857"/>
      <c r="AHW42" s="858"/>
      <c r="AHX42" s="962" t="str">
        <f>IFERROR(IF(OR(AHC42="日",AHC42="祝",AHC42=0,AHD42=""),"　",MAX(IF(AND(AHD42&lt;=AHX14,AHF42&gt;AHY14),AHY14-AHX14,IF(AND(AHD42&gt;AHX14,AHF42&lt;=AHY14),AHF42-AHD42,IF(AND(AHD42&lt;=AHX14,AHF42&lt;=AHY14),AHF42-AHX14,IF(AND(AHD42&gt;AHX14,AHF42&gt;AHY14),AHY14-AHD42,0)))),0)),0)</f>
        <v>　</v>
      </c>
      <c r="AHY42" s="963"/>
      <c r="AHZ42" s="964"/>
      <c r="AIA42" s="962" t="str">
        <f>IFERROR(IF(OR(AHC42="日",AHC42="祝",AHC42=0,AHH42=0),"　",MAX(IF(AND(AHH42&gt;AID14,AHJ42&gt;AIB14),0,IF(AND(AHH42&lt;=AID14,AHH42&gt;AIA14,AHJ42&gt;AIB14),AID14-AHH42,IF(AND(AHH42&lt;=AID14,AHH42&lt;=AIA14,AHJ42&gt;AIB14),AID14-AIA14,IF(AND(AHH42&gt;AIA14,AHJ42&lt;=AIB14),AHJ42-AHH42,IF(AND(AHH42&lt;=AIA14,AHJ42&lt;=AIB14),AHJ42-AIA14,0))))),0)),0)</f>
        <v>　</v>
      </c>
      <c r="AIB42" s="963"/>
      <c r="AIC42" s="964"/>
      <c r="AID42" s="962" t="str">
        <f>IFERROR(IF(OR(AHC42="日",AHC42="祝",AHC42=0,AHH42=0),"　",MAX(IF(AND(AHH42&lt;=AID14,AHJ42&gt;AIE14),AIE14-AID14,IF(AHJ42&lt;=AIE14,0,IF(AND(AHH42&gt;AID14,AHJ42&gt;AIE14),AIE14-AHH42,0))),0)),0)</f>
        <v>　</v>
      </c>
      <c r="AIE42" s="963"/>
      <c r="AIF42" s="964"/>
      <c r="AIG42" s="962" t="str">
        <f t="shared" si="15"/>
        <v>　</v>
      </c>
      <c r="AIH42" s="963"/>
      <c r="AII42" s="964"/>
      <c r="AIJ42" s="859" t="str">
        <f>IF(AIM42="×",TIME(0,0,0),IF(AIW4="非常勤",AHL42,AHX42))</f>
        <v>　</v>
      </c>
      <c r="AIK42" s="860"/>
      <c r="AIL42" s="861"/>
      <c r="AIM42" s="352"/>
      <c r="AIN42" s="859" t="str">
        <f>IF(AIQ42="×",TIME(0,0,0),IF(AIW4="非常勤",AHO42,AIA42))</f>
        <v>　</v>
      </c>
      <c r="AIO42" s="860"/>
      <c r="AIP42" s="861"/>
      <c r="AIQ42" s="352"/>
      <c r="AIR42" s="859" t="str">
        <f>IF(AIU42="×",TIME(0,0,0),IF(AIW4="非常勤",AHR42,AID42))</f>
        <v>　</v>
      </c>
      <c r="AIS42" s="860"/>
      <c r="AIT42" s="861"/>
      <c r="AIU42" s="352"/>
      <c r="AIV42" s="859" t="str">
        <f>IF(AIY42="×",TIME(0,0,0),IF(AIW4="非常勤",AHU42,AIG42))</f>
        <v>　</v>
      </c>
      <c r="AIW42" s="860"/>
      <c r="AIX42" s="861"/>
      <c r="AIY42" s="352"/>
      <c r="AIZ42" s="956"/>
      <c r="AJA42" s="956"/>
      <c r="AJB42" s="862"/>
      <c r="AJC42" s="864"/>
      <c r="AJD42" s="863"/>
      <c r="AJE42" s="865"/>
      <c r="AJF42" s="866"/>
      <c r="AJG42" s="866"/>
      <c r="AJH42" s="867"/>
      <c r="AJI42" s="377">
        <f>'[3]別表_個別勤務状況（1～20）'!$A$42</f>
        <v>28</v>
      </c>
      <c r="AJJ42" s="378" t="str">
        <f>'[3]別表_個別勤務状況（1～20）'!$B$42</f>
        <v>日</v>
      </c>
      <c r="AJK42" s="854"/>
      <c r="AJL42" s="855"/>
      <c r="AJM42" s="854"/>
      <c r="AJN42" s="855"/>
      <c r="AJO42" s="854"/>
      <c r="AJP42" s="855"/>
      <c r="AJQ42" s="854"/>
      <c r="AJR42" s="855"/>
      <c r="AJS42" s="856" t="str">
        <f>IFERROR(IF(OR(AJJ42="日",AJJ42="祝",AJJ42=0,AJK42=""),"　",MAX(IF(AND(AJK42&lt;=AJS14,AJM42&gt;AJT14),AJT14-AJS14,IF(AND(AJK42&gt;AJS14,AJM42&lt;=AJT14),AJM42-AJK42,IF(AND(AJK42&lt;=AJS14,AJM42&lt;=AJT14),AJM42-AJS14,IF(AND(AJK42&gt;AJS14,AJM42&gt;AJT14),AJT14-AJK42,0)))),0)),0)</f>
        <v>　</v>
      </c>
      <c r="AJT42" s="857"/>
      <c r="AJU42" s="858"/>
      <c r="AJV42" s="856" t="str">
        <f>IFERROR(IF(OR(AJJ42="日",AJJ42="祝",AJJ42=0,AJO42=""),"　",MAX(IF(AND(AJO42&gt;AJY14,AJQ42&gt;AJW14),0,IF(AND(AJO42&lt;=AJY14,AJO42&gt;AJV14,AJQ42&gt;AJW14),AJY14-AJO42,IF(AND(AJO42&lt;=AJY14,AJO42&lt;=AJV14,AJQ42&gt;AJW14),AJY14-AJV14,IF(AND(AJO42&gt;AJV14,AJQ42&lt;=AJW14),AJQ42-AJO42,IF(AND(AJO42&lt;=AJV14,AJQ42&lt;=AJW14),AJQ42-AJV14,0))))),0)),0)</f>
        <v>　</v>
      </c>
      <c r="AJW42" s="857"/>
      <c r="AJX42" s="858"/>
      <c r="AJY42" s="856" t="str">
        <f>IFERROR(IF(OR(AJJ42="日",AJJ42="祝",AJJ42=0,AJO42=0),"　",MAX(IF(AND(AJO42&lt;=AJY14,AJQ42&gt;AJZ14),AJZ14-AJY14,IF(AJQ42&lt;=AJZ14,0,IF(AND(AJO42&gt;AJY14,AJQ42&gt;AJZ14),AJZ14-AJO42,0))),0)),0)</f>
        <v>　</v>
      </c>
      <c r="AJZ42" s="857"/>
      <c r="AKA42" s="858"/>
      <c r="AKB42" s="856" t="str">
        <f>IFERROR(IF(OR(AJJ42="日",AJJ42="祝",AJJ42=0,AJO42=0),"　",MAX(IF(AJO42&gt;AKB14,AJQ42-AJO42,IF(AJO42&lt;=AKB14,AJQ42-AKB14,0)),0)),0)</f>
        <v>　</v>
      </c>
      <c r="AKC42" s="857"/>
      <c r="AKD42" s="858"/>
      <c r="AKE42" s="962" t="str">
        <f>IFERROR(IF(OR(AJJ42="日",AJJ42="祝",AJJ42=0,AJK42=""),"　",MAX(IF(AND(AJK42&lt;=AKE14,AJM42&gt;AKF14),AKF14-AKE14,IF(AND(AJK42&gt;AKE14,AJM42&lt;=AKF14),AJM42-AJK42,IF(AND(AJK42&lt;=AKE14,AJM42&lt;=AKF14),AJM42-AKE14,IF(AND(AJK42&gt;AKE14,AJM42&gt;AKF14),AKF14-AJK42,0)))),0)),0)</f>
        <v>　</v>
      </c>
      <c r="AKF42" s="963"/>
      <c r="AKG42" s="964"/>
      <c r="AKH42" s="962" t="str">
        <f>IFERROR(IF(OR(AJJ42="日",AJJ42="祝",AJJ42=0,AJO42=0),"　",MAX(IF(AND(AJO42&gt;AKK14,AJQ42&gt;AKI14),0,IF(AND(AJO42&lt;=AKK14,AJO42&gt;AKH14,AJQ42&gt;AKI14),AKK14-AJO42,IF(AND(AJO42&lt;=AKK14,AJO42&lt;=AKH14,AJQ42&gt;AKI14),AKK14-AKH14,IF(AND(AJO42&gt;AKH14,AJQ42&lt;=AKI14),AJQ42-AJO42,IF(AND(AJO42&lt;=AKH14,AJQ42&lt;=AKI14),AJQ42-AKH14,0))))),0)),0)</f>
        <v>　</v>
      </c>
      <c r="AKI42" s="963"/>
      <c r="AKJ42" s="964"/>
      <c r="AKK42" s="962" t="str">
        <f>IFERROR(IF(OR(AJJ42="日",AJJ42="祝",AJJ42=0,AJO42=0),"　",MAX(IF(AND(AJO42&lt;=AKK14,AJQ42&gt;AKL14),AKL14-AKK14,IF(AJQ42&lt;=AKL14,0,IF(AND(AJO42&gt;AKK14,AJQ42&gt;AKL14),AKL14-AJO42,0))),0)),0)</f>
        <v>　</v>
      </c>
      <c r="AKL42" s="963"/>
      <c r="AKM42" s="964"/>
      <c r="AKN42" s="962" t="str">
        <f t="shared" si="16"/>
        <v>　</v>
      </c>
      <c r="AKO42" s="963"/>
      <c r="AKP42" s="964"/>
      <c r="AKQ42" s="859" t="str">
        <f>IF(AKT42="×",TIME(0,0,0),IF(ALD4="非常勤",AJS42,AKE42))</f>
        <v>　</v>
      </c>
      <c r="AKR42" s="860"/>
      <c r="AKS42" s="861"/>
      <c r="AKT42" s="352"/>
      <c r="AKU42" s="859" t="str">
        <f>IF(AKX42="×",TIME(0,0,0),IF(ALD4="非常勤",AJV42,AKH42))</f>
        <v>　</v>
      </c>
      <c r="AKV42" s="860"/>
      <c r="AKW42" s="861"/>
      <c r="AKX42" s="352"/>
      <c r="AKY42" s="859" t="str">
        <f>IF(ALB42="×",TIME(0,0,0),IF(ALD4="非常勤",AJY42,AKK42))</f>
        <v>　</v>
      </c>
      <c r="AKZ42" s="860"/>
      <c r="ALA42" s="861"/>
      <c r="ALB42" s="352"/>
      <c r="ALC42" s="859" t="str">
        <f>IF(ALF42="×",TIME(0,0,0),IF(ALD4="非常勤",AKB42,AKN42))</f>
        <v>　</v>
      </c>
      <c r="ALD42" s="860"/>
      <c r="ALE42" s="861"/>
      <c r="ALF42" s="352"/>
      <c r="ALG42" s="956"/>
      <c r="ALH42" s="956"/>
      <c r="ALI42" s="862"/>
      <c r="ALJ42" s="864"/>
      <c r="ALK42" s="863"/>
      <c r="ALL42" s="865"/>
      <c r="ALM42" s="866"/>
      <c r="ALN42" s="866"/>
      <c r="ALO42" s="867"/>
      <c r="ALP42" s="377">
        <f>'[3]別表_個別勤務状況（1～20）'!$A$42</f>
        <v>28</v>
      </c>
      <c r="ALQ42" s="378" t="str">
        <f>'[3]別表_個別勤務状況（1～20）'!$B$42</f>
        <v>日</v>
      </c>
      <c r="ALR42" s="854"/>
      <c r="ALS42" s="855"/>
      <c r="ALT42" s="854"/>
      <c r="ALU42" s="855"/>
      <c r="ALV42" s="854"/>
      <c r="ALW42" s="855"/>
      <c r="ALX42" s="854"/>
      <c r="ALY42" s="855"/>
      <c r="ALZ42" s="856" t="str">
        <f>IFERROR(IF(OR(ALQ42="日",ALQ42="祝",ALQ42=0,ALR42=""),"　",MAX(IF(AND(ALR42&lt;=ALZ14,ALT42&gt;AMA14),AMA14-ALZ14,IF(AND(ALR42&gt;ALZ14,ALT42&lt;=AMA14),ALT42-ALR42,IF(AND(ALR42&lt;=ALZ14,ALT42&lt;=AMA14),ALT42-ALZ14,IF(AND(ALR42&gt;ALZ14,ALT42&gt;AMA14),AMA14-ALR42,0)))),0)),0)</f>
        <v>　</v>
      </c>
      <c r="AMA42" s="857"/>
      <c r="AMB42" s="858"/>
      <c r="AMC42" s="856" t="str">
        <f>IFERROR(IF(OR(ALQ42="日",ALQ42="祝",ALQ42=0,ALV42=""),"　",MAX(IF(AND(ALV42&gt;AMF14,ALX42&gt;AMD14),0,IF(AND(ALV42&lt;=AMF14,ALV42&gt;AMC14,ALX42&gt;AMD14),AMF14-ALV42,IF(AND(ALV42&lt;=AMF14,ALV42&lt;=AMC14,ALX42&gt;AMD14),AMF14-AMC14,IF(AND(ALV42&gt;AMC14,ALX42&lt;=AMD14),ALX42-ALV42,IF(AND(ALV42&lt;=AMC14,ALX42&lt;=AMD14),ALX42-AMC14,0))))),0)),0)</f>
        <v>　</v>
      </c>
      <c r="AMD42" s="857"/>
      <c r="AME42" s="858"/>
      <c r="AMF42" s="856" t="str">
        <f>IFERROR(IF(OR(ALQ42="日",ALQ42="祝",ALQ42=0,ALV42=0),"　",MAX(IF(AND(ALV42&lt;=AMF14,ALX42&gt;AMG14),AMG14-AMF14,IF(ALX42&lt;=AMG14,0,IF(AND(ALV42&gt;AMF14,ALX42&gt;AMG14),AMG14-ALV42,0))),0)),0)</f>
        <v>　</v>
      </c>
      <c r="AMG42" s="857"/>
      <c r="AMH42" s="858"/>
      <c r="AMI42" s="856" t="str">
        <f>IFERROR(IF(OR(ALQ42="日",ALQ42="祝",ALQ42=0,ALV42=0),"　",MAX(IF(ALV42&gt;AMI14,ALX42-ALV42,IF(ALV42&lt;=AMI14,ALX42-AMI14,0)),0)),0)</f>
        <v>　</v>
      </c>
      <c r="AMJ42" s="857"/>
      <c r="AMK42" s="858"/>
      <c r="AML42" s="962" t="str">
        <f>IFERROR(IF(OR(ALQ42="日",ALQ42="祝",ALQ42=0,ALR42=""),"　",MAX(IF(AND(ALR42&lt;=AML14,ALT42&gt;AMM14),AMM14-AML14,IF(AND(ALR42&gt;AML14,ALT42&lt;=AMM14),ALT42-ALR42,IF(AND(ALR42&lt;=AML14,ALT42&lt;=AMM14),ALT42-AML14,IF(AND(ALR42&gt;AML14,ALT42&gt;AMM14),AMM14-ALR42,0)))),0)),0)</f>
        <v>　</v>
      </c>
      <c r="AMM42" s="963"/>
      <c r="AMN42" s="964"/>
      <c r="AMO42" s="962" t="str">
        <f>IFERROR(IF(OR(ALQ42="日",ALQ42="祝",ALQ42=0,ALV42=0),"　",MAX(IF(AND(ALV42&gt;AMR14,ALX42&gt;AMP14),0,IF(AND(ALV42&lt;=AMR14,ALV42&gt;AMO14,ALX42&gt;AMP14),AMR14-ALV42,IF(AND(ALV42&lt;=AMR14,ALV42&lt;=AMO14,ALX42&gt;AMP14),AMR14-AMO14,IF(AND(ALV42&gt;AMO14,ALX42&lt;=AMP14),ALX42-ALV42,IF(AND(ALV42&lt;=AMO14,ALX42&lt;=AMP14),ALX42-AMO14,0))))),0)),0)</f>
        <v>　</v>
      </c>
      <c r="AMP42" s="963"/>
      <c r="AMQ42" s="964"/>
      <c r="AMR42" s="962" t="str">
        <f>IFERROR(IF(OR(ALQ42="日",ALQ42="祝",ALQ42=0,ALV42=0),"　",MAX(IF(AND(ALV42&lt;=AMR14,ALX42&gt;AMS14),AMS14-AMR14,IF(ALX42&lt;=AMS14,0,IF(AND(ALV42&gt;AMR14,ALX42&gt;AMS14),AMS14-ALV42,0))),0)),0)</f>
        <v>　</v>
      </c>
      <c r="AMS42" s="963"/>
      <c r="AMT42" s="964"/>
      <c r="AMU42" s="962" t="str">
        <f t="shared" si="17"/>
        <v>　</v>
      </c>
      <c r="AMV42" s="963"/>
      <c r="AMW42" s="964"/>
      <c r="AMX42" s="859" t="str">
        <f>IF(ANA42="×",TIME(0,0,0),IF(ANK4="非常勤",ALZ42,AML42))</f>
        <v>　</v>
      </c>
      <c r="AMY42" s="860"/>
      <c r="AMZ42" s="861"/>
      <c r="ANA42" s="352"/>
      <c r="ANB42" s="859" t="str">
        <f>IF(ANE42="×",TIME(0,0,0),IF(ANK4="非常勤",AMC42,AMO42))</f>
        <v>　</v>
      </c>
      <c r="ANC42" s="860"/>
      <c r="AND42" s="861"/>
      <c r="ANE42" s="352"/>
      <c r="ANF42" s="859" t="str">
        <f>IF(ANI42="×",TIME(0,0,0),IF(ANK4="非常勤",AMF42,AMR42))</f>
        <v>　</v>
      </c>
      <c r="ANG42" s="860"/>
      <c r="ANH42" s="861"/>
      <c r="ANI42" s="352"/>
      <c r="ANJ42" s="859" t="str">
        <f>IF(ANM42="×",TIME(0,0,0),IF(ANK4="非常勤",AMI42,AMU42))</f>
        <v>　</v>
      </c>
      <c r="ANK42" s="860"/>
      <c r="ANL42" s="861"/>
      <c r="ANM42" s="352"/>
      <c r="ANN42" s="956"/>
      <c r="ANO42" s="956"/>
      <c r="ANP42" s="862"/>
      <c r="ANQ42" s="864"/>
      <c r="ANR42" s="863"/>
      <c r="ANS42" s="865"/>
      <c r="ANT42" s="866"/>
      <c r="ANU42" s="866"/>
      <c r="ANV42" s="867"/>
      <c r="ANW42" s="377">
        <f>'[3]別表_個別勤務状況（1～20）'!$A$42</f>
        <v>28</v>
      </c>
      <c r="ANX42" s="378" t="str">
        <f>'[3]別表_個別勤務状況（1～20）'!$B$42</f>
        <v>日</v>
      </c>
      <c r="ANY42" s="854"/>
      <c r="ANZ42" s="855"/>
      <c r="AOA42" s="854"/>
      <c r="AOB42" s="855"/>
      <c r="AOC42" s="854"/>
      <c r="AOD42" s="855"/>
      <c r="AOE42" s="854"/>
      <c r="AOF42" s="855"/>
      <c r="AOG42" s="856" t="str">
        <f>IFERROR(IF(OR(ANX42="日",ANX42="祝",ANX42=0,ANY42=""),"　",MAX(IF(AND(ANY42&lt;=AOG14,AOA42&gt;AOH14),AOH14-AOG14,IF(AND(ANY42&gt;AOG14,AOA42&lt;=AOH14),AOA42-ANY42,IF(AND(ANY42&lt;=AOG14,AOA42&lt;=AOH14),AOA42-AOG14,IF(AND(ANY42&gt;AOG14,AOA42&gt;AOH14),AOH14-ANY42,0)))),0)),0)</f>
        <v>　</v>
      </c>
      <c r="AOH42" s="857"/>
      <c r="AOI42" s="858"/>
      <c r="AOJ42" s="856" t="str">
        <f>IFERROR(IF(OR(ANX42="日",ANX42="祝",ANX42=0,AOC42=""),"　",MAX(IF(AND(AOC42&gt;AOM14,AOE42&gt;AOK14),0,IF(AND(AOC42&lt;=AOM14,AOC42&gt;AOJ14,AOE42&gt;AOK14),AOM14-AOC42,IF(AND(AOC42&lt;=AOM14,AOC42&lt;=AOJ14,AOE42&gt;AOK14),AOM14-AOJ14,IF(AND(AOC42&gt;AOJ14,AOE42&lt;=AOK14),AOE42-AOC42,IF(AND(AOC42&lt;=AOJ14,AOE42&lt;=AOK14),AOE42-AOJ14,0))))),0)),0)</f>
        <v>　</v>
      </c>
      <c r="AOK42" s="857"/>
      <c r="AOL42" s="858"/>
      <c r="AOM42" s="856" t="str">
        <f>IFERROR(IF(OR(ANX42="日",ANX42="祝",ANX42=0,AOC42=0),"　",MAX(IF(AND(AOC42&lt;=AOM14,AOE42&gt;AON14),AON14-AOM14,IF(AOE42&lt;=AON14,0,IF(AND(AOC42&gt;AOM14,AOE42&gt;AON14),AON14-AOC42,0))),0)),0)</f>
        <v>　</v>
      </c>
      <c r="AON42" s="857"/>
      <c r="AOO42" s="858"/>
      <c r="AOP42" s="856" t="str">
        <f>IFERROR(IF(OR(ANX42="日",ANX42="祝",ANX42=0,AOC42=0),"　",MAX(IF(AOC42&gt;AOP14,AOE42-AOC42,IF(AOC42&lt;=AOP14,AOE42-AOP14,0)),0)),0)</f>
        <v>　</v>
      </c>
      <c r="AOQ42" s="857"/>
      <c r="AOR42" s="858"/>
      <c r="AOS42" s="962" t="str">
        <f>IFERROR(IF(OR(ANX42="日",ANX42="祝",ANX42=0,ANY42=""),"　",MAX(IF(AND(ANY42&lt;=AOS14,AOA42&gt;AOT14),AOT14-AOS14,IF(AND(ANY42&gt;AOS14,AOA42&lt;=AOT14),AOA42-ANY42,IF(AND(ANY42&lt;=AOS14,AOA42&lt;=AOT14),AOA42-AOS14,IF(AND(ANY42&gt;AOS14,AOA42&gt;AOT14),AOT14-ANY42,0)))),0)),0)</f>
        <v>　</v>
      </c>
      <c r="AOT42" s="963"/>
      <c r="AOU42" s="964"/>
      <c r="AOV42" s="962" t="str">
        <f>IFERROR(IF(OR(ANX42="日",ANX42="祝",ANX42=0,AOC42=0),"　",MAX(IF(AND(AOC42&gt;AOY14,AOE42&gt;AOW14),0,IF(AND(AOC42&lt;=AOY14,AOC42&gt;AOV14,AOE42&gt;AOW14),AOY14-AOC42,IF(AND(AOC42&lt;=AOY14,AOC42&lt;=AOV14,AOE42&gt;AOW14),AOY14-AOV14,IF(AND(AOC42&gt;AOV14,AOE42&lt;=AOW14),AOE42-AOC42,IF(AND(AOC42&lt;=AOV14,AOE42&lt;=AOW14),AOE42-AOV14,0))))),0)),0)</f>
        <v>　</v>
      </c>
      <c r="AOW42" s="963"/>
      <c r="AOX42" s="964"/>
      <c r="AOY42" s="962" t="str">
        <f>IFERROR(IF(OR(ANX42="日",ANX42="祝",ANX42=0,AOC42=0),"　",MAX(IF(AND(AOC42&lt;=AOY14,AOE42&gt;AOZ14),AOZ14-AOY14,IF(AOE42&lt;=AOZ14,0,IF(AND(AOC42&gt;AOY14,AOE42&gt;AOZ14),AOZ14-AOC42,0))),0)),0)</f>
        <v>　</v>
      </c>
      <c r="AOZ42" s="963"/>
      <c r="APA42" s="964"/>
      <c r="APB42" s="962" t="str">
        <f t="shared" si="18"/>
        <v>　</v>
      </c>
      <c r="APC42" s="963"/>
      <c r="APD42" s="964"/>
      <c r="APE42" s="859" t="str">
        <f>IF(APH42="×",TIME(0,0,0),IF(APR4="非常勤",AOG42,AOS42))</f>
        <v>　</v>
      </c>
      <c r="APF42" s="860"/>
      <c r="APG42" s="861"/>
      <c r="APH42" s="352"/>
      <c r="API42" s="859" t="str">
        <f>IF(APL42="×",TIME(0,0,0),IF(APR4="非常勤",AOJ42,AOV42))</f>
        <v>　</v>
      </c>
      <c r="APJ42" s="860"/>
      <c r="APK42" s="861"/>
      <c r="APL42" s="352"/>
      <c r="APM42" s="859" t="str">
        <f>IF(APP42="×",TIME(0,0,0),IF(APR4="非常勤",AOM42,AOY42))</f>
        <v>　</v>
      </c>
      <c r="APN42" s="860"/>
      <c r="APO42" s="861"/>
      <c r="APP42" s="352"/>
      <c r="APQ42" s="859" t="str">
        <f>IF(APT42="×",TIME(0,0,0),IF(APR4="非常勤",AOP42,APB42))</f>
        <v>　</v>
      </c>
      <c r="APR42" s="860"/>
      <c r="APS42" s="861"/>
      <c r="APT42" s="352"/>
      <c r="APU42" s="956"/>
      <c r="APV42" s="956"/>
      <c r="APW42" s="862"/>
      <c r="APX42" s="864"/>
      <c r="APY42" s="863"/>
      <c r="APZ42" s="865"/>
      <c r="AQA42" s="866"/>
      <c r="AQB42" s="866"/>
      <c r="AQC42" s="867"/>
      <c r="AQD42" s="377">
        <f>'[3]別表_個別勤務状況（1～20）'!$A$42</f>
        <v>28</v>
      </c>
      <c r="AQE42" s="378" t="str">
        <f>'[3]別表_個別勤務状況（1～20）'!$B$42</f>
        <v>日</v>
      </c>
      <c r="AQF42" s="854"/>
      <c r="AQG42" s="855"/>
      <c r="AQH42" s="854"/>
      <c r="AQI42" s="855"/>
      <c r="AQJ42" s="854"/>
      <c r="AQK42" s="855"/>
      <c r="AQL42" s="854"/>
      <c r="AQM42" s="855"/>
      <c r="AQN42" s="856" t="str">
        <f>IFERROR(IF(OR(AQE42="日",AQE42="祝",AQE42=0,AQF42=""),"　",MAX(IF(AND(AQF42&lt;=AQN14,AQH42&gt;AQO14),AQO14-AQN14,IF(AND(AQF42&gt;AQN14,AQH42&lt;=AQO14),AQH42-AQF42,IF(AND(AQF42&lt;=AQN14,AQH42&lt;=AQO14),AQH42-AQN14,IF(AND(AQF42&gt;AQN14,AQH42&gt;AQO14),AQO14-AQF42,0)))),0)),0)</f>
        <v>　</v>
      </c>
      <c r="AQO42" s="857"/>
      <c r="AQP42" s="858"/>
      <c r="AQQ42" s="856" t="str">
        <f>IFERROR(IF(OR(AQE42="日",AQE42="祝",AQE42=0,AQJ42=""),"　",MAX(IF(AND(AQJ42&gt;AQT14,AQL42&gt;AQR14),0,IF(AND(AQJ42&lt;=AQT14,AQJ42&gt;AQQ14,AQL42&gt;AQR14),AQT14-AQJ42,IF(AND(AQJ42&lt;=AQT14,AQJ42&lt;=AQQ14,AQL42&gt;AQR14),AQT14-AQQ14,IF(AND(AQJ42&gt;AQQ14,AQL42&lt;=AQR14),AQL42-AQJ42,IF(AND(AQJ42&lt;=AQQ14,AQL42&lt;=AQR14),AQL42-AQQ14,0))))),0)),0)</f>
        <v>　</v>
      </c>
      <c r="AQR42" s="857"/>
      <c r="AQS42" s="858"/>
      <c r="AQT42" s="856" t="str">
        <f>IFERROR(IF(OR(AQE42="日",AQE42="祝",AQE42=0,AQJ42=0),"　",MAX(IF(AND(AQJ42&lt;=AQT14,AQL42&gt;AQU14),AQU14-AQT14,IF(AQL42&lt;=AQU14,0,IF(AND(AQJ42&gt;AQT14,AQL42&gt;AQU14),AQU14-AQJ42,0))),0)),0)</f>
        <v>　</v>
      </c>
      <c r="AQU42" s="857"/>
      <c r="AQV42" s="858"/>
      <c r="AQW42" s="856" t="str">
        <f>IFERROR(IF(OR(AQE42="日",AQE42="祝",AQE42=0,AQJ42=0),"　",MAX(IF(AQJ42&gt;AQW14,AQL42-AQJ42,IF(AQJ42&lt;=AQW14,AQL42-AQW14,0)),0)),0)</f>
        <v>　</v>
      </c>
      <c r="AQX42" s="857"/>
      <c r="AQY42" s="858"/>
      <c r="AQZ42" s="962" t="str">
        <f>IFERROR(IF(OR(AQE42="日",AQE42="祝",AQE42=0,AQF42=""),"　",MAX(IF(AND(AQF42&lt;=AQZ14,AQH42&gt;ARA14),ARA14-AQZ14,IF(AND(AQF42&gt;AQZ14,AQH42&lt;=ARA14),AQH42-AQF42,IF(AND(AQF42&lt;=AQZ14,AQH42&lt;=ARA14),AQH42-AQZ14,IF(AND(AQF42&gt;AQZ14,AQH42&gt;ARA14),ARA14-AQF42,0)))),0)),0)</f>
        <v>　</v>
      </c>
      <c r="ARA42" s="963"/>
      <c r="ARB42" s="964"/>
      <c r="ARC42" s="962" t="str">
        <f>IFERROR(IF(OR(AQE42="日",AQE42="祝",AQE42=0,AQJ42=0),"　",MAX(IF(AND(AQJ42&gt;ARF14,AQL42&gt;ARD14),0,IF(AND(AQJ42&lt;=ARF14,AQJ42&gt;ARC14,AQL42&gt;ARD14),ARF14-AQJ42,IF(AND(AQJ42&lt;=ARF14,AQJ42&lt;=ARC14,AQL42&gt;ARD14),ARF14-ARC14,IF(AND(AQJ42&gt;ARC14,AQL42&lt;=ARD14),AQL42-AQJ42,IF(AND(AQJ42&lt;=ARC14,AQL42&lt;=ARD14),AQL42-ARC14,0))))),0)),0)</f>
        <v>　</v>
      </c>
      <c r="ARD42" s="963"/>
      <c r="ARE42" s="964"/>
      <c r="ARF42" s="962" t="str">
        <f>IFERROR(IF(OR(AQE42="日",AQE42="祝",AQE42=0,AQJ42=0),"　",MAX(IF(AND(AQJ42&lt;=ARF14,AQL42&gt;ARG14),ARG14-ARF14,IF(AQL42&lt;=ARG14,0,IF(AND(AQJ42&gt;ARF14,AQL42&gt;ARG14),ARG14-AQJ42,0))),0)),0)</f>
        <v>　</v>
      </c>
      <c r="ARG42" s="963"/>
      <c r="ARH42" s="964"/>
      <c r="ARI42" s="962" t="str">
        <f t="shared" si="19"/>
        <v>　</v>
      </c>
      <c r="ARJ42" s="963"/>
      <c r="ARK42" s="964"/>
      <c r="ARL42" s="859" t="str">
        <f>IF(ARO42="×",TIME(0,0,0),IF(ARY4="非常勤",AQN42,AQZ42))</f>
        <v>　</v>
      </c>
      <c r="ARM42" s="860"/>
      <c r="ARN42" s="861"/>
      <c r="ARO42" s="352"/>
      <c r="ARP42" s="859" t="str">
        <f>IF(ARS42="×",TIME(0,0,0),IF(ARY4="非常勤",AQQ42,ARC42))</f>
        <v>　</v>
      </c>
      <c r="ARQ42" s="860"/>
      <c r="ARR42" s="861"/>
      <c r="ARS42" s="352"/>
      <c r="ART42" s="859" t="str">
        <f>IF(ARW42="×",TIME(0,0,0),IF(ARY4="非常勤",AQT42,ARF42))</f>
        <v>　</v>
      </c>
      <c r="ARU42" s="860"/>
      <c r="ARV42" s="861"/>
      <c r="ARW42" s="352"/>
      <c r="ARX42" s="859" t="str">
        <f>IF(ASA42="×",TIME(0,0,0),IF(ARY4="非常勤",AQW42,ARI42))</f>
        <v>　</v>
      </c>
      <c r="ARY42" s="860"/>
      <c r="ARZ42" s="861"/>
      <c r="ASA42" s="352"/>
      <c r="ASB42" s="956"/>
      <c r="ASC42" s="956"/>
      <c r="ASD42" s="862"/>
      <c r="ASE42" s="864"/>
      <c r="ASF42" s="863"/>
      <c r="ASG42" s="865"/>
      <c r="ASH42" s="866"/>
      <c r="ASI42" s="866"/>
      <c r="ASJ42" s="867"/>
    </row>
    <row r="43" spans="1:1180" ht="15" customHeight="1">
      <c r="A43" s="377">
        <f>'別表_個別勤務状況（1～20）'!$A$43</f>
        <v>29</v>
      </c>
      <c r="B43" s="378" t="str">
        <f>'別表_個別勤務状況（1～20）'!$B$43</f>
        <v>水</v>
      </c>
      <c r="C43" s="797"/>
      <c r="D43" s="797"/>
      <c r="E43" s="797"/>
      <c r="F43" s="797"/>
      <c r="G43" s="797"/>
      <c r="H43" s="797"/>
      <c r="I43" s="797"/>
      <c r="J43" s="797"/>
      <c r="K43" s="856" t="str">
        <f>IFERROR(IF(OR(B43="日",B43="祝",B43=0,C43=""),"　",MAX(IF(AND(C43&lt;=K14,E43&gt;L14),L14-K14,IF(AND(C43&gt;K14,E43&lt;=L14),E43-C43,IF(AND(C43&lt;=K14,E43&lt;=L14),E43-K14,IF(AND(C43&gt;K14,E43&gt;L14),L14-C43,0)))),0)),0)</f>
        <v>　</v>
      </c>
      <c r="L43" s="857"/>
      <c r="M43" s="858"/>
      <c r="N43" s="856" t="str">
        <f>IFERROR(IF(OR(B43="日",B43="祝",B43=0,G43=""),"　",MAX(IF(AND(G43&gt;Q14,I43&gt;O14),0,IF(AND(G43&lt;=Q14,G43&gt;N14,I43&gt;O14),Q14-G43,IF(AND(G43&lt;=Q14,G43&lt;=N14,I43&gt;O14),Q14-N14,IF(AND(G43&gt;N14,I43&lt;=O14),I43-G43,IF(AND(G43&lt;=N14,I43&lt;=O14),I43-N14,0))))),0)),0)</f>
        <v>　</v>
      </c>
      <c r="O43" s="857"/>
      <c r="P43" s="858"/>
      <c r="Q43" s="856" t="str">
        <f>IFERROR(IF(OR(B43="日",B43="祝",B43=0,G43=0),"　",MAX(IF(AND(G43&lt;=Q14,I43&gt;R14),R14-Q14,IF(I43&lt;=R14,0,IF(AND(G43&gt;Q14,I43&gt;R14),R14-G43,0))),0)),0)</f>
        <v>　</v>
      </c>
      <c r="R43" s="857"/>
      <c r="S43" s="858"/>
      <c r="T43" s="856" t="str">
        <f>IFERROR(IF(OR(B43="日",B43="祝",B43=0,G43=0),"　",MAX(IF(G43&gt;T14,I43-G43,IF(G43&lt;=T14,I43-T14,0)),0)),0)</f>
        <v>　</v>
      </c>
      <c r="U43" s="857"/>
      <c r="V43" s="858"/>
      <c r="W43" s="972" t="str">
        <f>IFERROR(IF(OR(B43="日",B43="祝",B43=0,C43=""),"　",MAX(IF(AND(C43&lt;=W14,E43&gt;X14),X14-W14,IF(AND(C43&gt;W14,E43&lt;=X14),E43-C43,IF(AND(C43&lt;=W14,E43&lt;=X14),E43-W14,IF(AND(C43&gt;W14,E43&gt;X14),X14-C43,0)))),0)),0)</f>
        <v>　</v>
      </c>
      <c r="X43" s="973"/>
      <c r="Y43" s="973"/>
      <c r="Z43" s="972" t="str">
        <f>IFERROR(IF(OR(B43="日",B43="祝",B43=0,G43=0),"　",MAX(IF(AND(G43&gt;AC14,I43&gt;AA14),0,IF(AND(G43&lt;=AC14,G43&gt;Z14,I43&gt;AA14),AC14-G43,IF(AND(G43&lt;=AC14,G43&lt;=Z14,I43&gt;AA14),AC14-Z14,IF(AND(G43&gt;Z14,I43&lt;=AA14),I43-G43,IF(AND(G43&lt;=Z14,I43&lt;=AA14),I43-Z14,0))))),0)),0)</f>
        <v>　</v>
      </c>
      <c r="AA43" s="972"/>
      <c r="AB43" s="972"/>
      <c r="AC43" s="972" t="str">
        <f>IFERROR(IF(OR(B43="日",B43="祝",B43=0,G43=0),"　",MAX(IF(AND(G43&lt;=AC14,I43&gt;AD14),AD14-AC14,IF(I43&lt;=AD14,0,IF(AND(G43&gt;AC14,I43&gt;AD14),AD14-G43,0))),0)),0)</f>
        <v>　</v>
      </c>
      <c r="AD43" s="973"/>
      <c r="AE43" s="973"/>
      <c r="AF43" s="972" t="str">
        <f t="shared" si="0"/>
        <v>　</v>
      </c>
      <c r="AG43" s="973"/>
      <c r="AH43" s="973"/>
      <c r="AI43" s="954" t="str">
        <f>IF(AL43="×",TIME(0,0,0),IF(AV4="非常勤",K43,W43))</f>
        <v>　</v>
      </c>
      <c r="AJ43" s="885"/>
      <c r="AK43" s="885"/>
      <c r="AL43" s="352"/>
      <c r="AM43" s="954" t="str">
        <f>IF(AP43="×",TIME(0,0,0),IF(AV4="非常勤",N43,Z43))</f>
        <v>　</v>
      </c>
      <c r="AN43" s="885"/>
      <c r="AO43" s="885"/>
      <c r="AP43" s="352"/>
      <c r="AQ43" s="954" t="str">
        <f>IF(AT43="×",TIME(0,0,0),IF(AV4="非常勤",Q43,AC43))</f>
        <v>　</v>
      </c>
      <c r="AR43" s="885"/>
      <c r="AS43" s="885"/>
      <c r="AT43" s="352"/>
      <c r="AU43" s="954" t="str">
        <f>IF(AX43="×",TIME(0,0,0),IF(AV4="非常勤",T43,AF43))</f>
        <v>　</v>
      </c>
      <c r="AV43" s="885"/>
      <c r="AW43" s="955"/>
      <c r="AX43" s="352"/>
      <c r="AY43" s="956"/>
      <c r="AZ43" s="956"/>
      <c r="BA43" s="862"/>
      <c r="BB43" s="864"/>
      <c r="BC43" s="863"/>
      <c r="BD43" s="865"/>
      <c r="BE43" s="866"/>
      <c r="BF43" s="866"/>
      <c r="BG43" s="867"/>
      <c r="BH43" s="377">
        <f>'別表_個別勤務状況（1～20）'!$A$43</f>
        <v>29</v>
      </c>
      <c r="BI43" s="378" t="str">
        <f>'別表_個別勤務状況（1～20）'!$B$43</f>
        <v>水</v>
      </c>
      <c r="BJ43" s="797"/>
      <c r="BK43" s="797"/>
      <c r="BL43" s="797"/>
      <c r="BM43" s="797"/>
      <c r="BN43" s="797"/>
      <c r="BO43" s="797"/>
      <c r="BP43" s="797"/>
      <c r="BQ43" s="797"/>
      <c r="BR43" s="856" t="str">
        <f>IFERROR(IF(OR(BI43="日",BI43="祝",BI43=0,BJ43=""),"　",MAX(IF(AND(BJ43&lt;=BR14,BL43&gt;BS14),BS14-BR14,IF(AND(BJ43&gt;BR14,BL43&lt;=BS14),BL43-BJ43,IF(AND(BJ43&lt;=BR14,BL43&lt;=BS14),BL43-BR14,IF(AND(BJ43&gt;BR14,BL43&gt;BS14),BS14-BJ43,0)))),0)),0)</f>
        <v>　</v>
      </c>
      <c r="BS43" s="857"/>
      <c r="BT43" s="858"/>
      <c r="BU43" s="856" t="str">
        <f>IFERROR(IF(OR(BI43="日",BI43="祝",BI43=0,BN43=""),"　",MAX(IF(AND(BN43&gt;BX14,BP43&gt;BV14),0,IF(AND(BN43&lt;=BX14,BN43&gt;BU14,BP43&gt;BV14),BX14-BN43,IF(AND(BN43&lt;=BX14,BN43&lt;=BU14,BP43&gt;BV14),BX14-BU14,IF(AND(BN43&gt;BU14,BP43&lt;=BV14),BP43-BN43,IF(AND(BN43&lt;=BU14,BP43&lt;=BV14),BP43-BU14,0))))),0)),0)</f>
        <v>　</v>
      </c>
      <c r="BV43" s="857"/>
      <c r="BW43" s="858"/>
      <c r="BX43" s="856" t="str">
        <f>IFERROR(IF(OR(BI43="日",BI43="祝",BI43=0,BN43=0),"　",MAX(IF(AND(BN43&lt;=BX14,BP43&gt;BY14),BY14-BX14,IF(BP43&lt;=BY14,0,IF(AND(BN43&gt;BX14,BP43&gt;BY14),BY14-BN43,0))),0)),0)</f>
        <v>　</v>
      </c>
      <c r="BY43" s="857"/>
      <c r="BZ43" s="858"/>
      <c r="CA43" s="856" t="str">
        <f>IFERROR(IF(OR(BI43="日",BI43="祝",BI43=0,BN43=0),"　",MAX(IF(BN43&gt;CA14,BP43-BN43,IF(BN43&lt;=CA14,BP43-CA14,0)),0)),0)</f>
        <v>　</v>
      </c>
      <c r="CB43" s="857"/>
      <c r="CC43" s="858"/>
      <c r="CD43" s="972" t="str">
        <f>IFERROR(IF(OR(BI43="日",BI43="祝",BI43=0,BJ43=""),"　",MAX(IF(AND(BJ43&lt;=CD14,BL43&gt;CE14),CE14-CD14,IF(AND(BJ43&gt;CD14,BL43&lt;=CE14),BL43-BJ43,IF(AND(BJ43&lt;=CD14,BL43&lt;=CE14),BL43-CD14,IF(AND(BJ43&gt;CD14,BL43&gt;CE14),CE14-BJ43,0)))),0)),0)</f>
        <v>　</v>
      </c>
      <c r="CE43" s="973"/>
      <c r="CF43" s="973"/>
      <c r="CG43" s="972" t="str">
        <f>IFERROR(IF(OR(BI43="日",BI43="祝",BI43=0,BN43=0),"　",MAX(IF(AND(BN43&gt;CJ14,BP43&gt;CH14),0,IF(AND(BN43&lt;=CJ14,BN43&gt;CG14,BP43&gt;CH14),CJ14-BN43,IF(AND(BN43&lt;=CJ14,BN43&lt;=CG14,BP43&gt;CH14),CJ14-CG14,IF(AND(BN43&gt;CG14,BP43&lt;=CH14),BP43-BN43,IF(AND(BN43&lt;=CG14,BP43&lt;=CH14),BP43-CG14,0))))),0)),0)</f>
        <v>　</v>
      </c>
      <c r="CH43" s="972"/>
      <c r="CI43" s="972"/>
      <c r="CJ43" s="972" t="str">
        <f>IFERROR(IF(OR(BI43="日",BI43="祝",BI43=0,BN43=0),"　",MAX(IF(AND(BN43&lt;=CJ14,BP43&gt;CK14),CK14-CJ14,IF(BP43&lt;=CK14,0,IF(AND(BN43&gt;CJ14,BP43&gt;CK14),CK14-BN43,0))),0)),0)</f>
        <v>　</v>
      </c>
      <c r="CK43" s="973"/>
      <c r="CL43" s="973"/>
      <c r="CM43" s="972" t="str">
        <f t="shared" si="1"/>
        <v>　</v>
      </c>
      <c r="CN43" s="973"/>
      <c r="CO43" s="973"/>
      <c r="CP43" s="954" t="str">
        <f>IF(CS43="×",TIME(0,0,0),IF(DC4="非常勤",BR43,CD43))</f>
        <v>　</v>
      </c>
      <c r="CQ43" s="885"/>
      <c r="CR43" s="885"/>
      <c r="CS43" s="352"/>
      <c r="CT43" s="954" t="str">
        <f>IF(CW43="×",TIME(0,0,0),IF(DC4="非常勤",BU43,CG43))</f>
        <v>　</v>
      </c>
      <c r="CU43" s="885"/>
      <c r="CV43" s="885"/>
      <c r="CW43" s="352"/>
      <c r="CX43" s="954" t="str">
        <f>IF(DA43="×",TIME(0,0,0),IF(DC4="非常勤",BX43,CJ43))</f>
        <v>　</v>
      </c>
      <c r="CY43" s="885"/>
      <c r="CZ43" s="885"/>
      <c r="DA43" s="352"/>
      <c r="DB43" s="954" t="str">
        <f>IF(DE43="×",TIME(0,0,0),IF(DC4="非常勤",CA43,CM43))</f>
        <v>　</v>
      </c>
      <c r="DC43" s="885"/>
      <c r="DD43" s="955"/>
      <c r="DE43" s="352"/>
      <c r="DF43" s="956"/>
      <c r="DG43" s="956"/>
      <c r="DH43" s="862"/>
      <c r="DI43" s="864"/>
      <c r="DJ43" s="863"/>
      <c r="DK43" s="865"/>
      <c r="DL43" s="866"/>
      <c r="DM43" s="866"/>
      <c r="DN43" s="867"/>
      <c r="DO43" s="377">
        <f>'別表_個別勤務状況（1～20）'!$A$43</f>
        <v>29</v>
      </c>
      <c r="DP43" s="378" t="str">
        <f>'別表_個別勤務状況（1～20）'!$B$43</f>
        <v>水</v>
      </c>
      <c r="DQ43" s="797"/>
      <c r="DR43" s="797"/>
      <c r="DS43" s="797"/>
      <c r="DT43" s="797"/>
      <c r="DU43" s="797"/>
      <c r="DV43" s="797"/>
      <c r="DW43" s="797"/>
      <c r="DX43" s="797"/>
      <c r="DY43" s="856" t="str">
        <f>IFERROR(IF(OR(DP43="日",DP43="祝",DP43=0,DQ43=""),"　",MAX(IF(AND(DQ43&lt;=DY14,DS43&gt;DZ14),DZ14-DY14,IF(AND(DQ43&gt;DY14,DS43&lt;=DZ14),DS43-DQ43,IF(AND(DQ43&lt;=DY14,DS43&lt;=DZ14),DS43-DY14,IF(AND(DQ43&gt;DY14,DS43&gt;DZ14),DZ14-DQ43,0)))),0)),0)</f>
        <v>　</v>
      </c>
      <c r="DZ43" s="857"/>
      <c r="EA43" s="858"/>
      <c r="EB43" s="856" t="str">
        <f>IFERROR(IF(OR(DP43="日",DP43="祝",DP43=0,DU43=""),"　",MAX(IF(AND(DU43&gt;EE14,DW43&gt;EC14),0,IF(AND(DU43&lt;=EE14,DU43&gt;EB14,DW43&gt;EC14),EE14-DU43,IF(AND(DU43&lt;=EE14,DU43&lt;=EB14,DW43&gt;EC14),EE14-EB14,IF(AND(DU43&gt;EB14,DW43&lt;=EC14),DW43-DU43,IF(AND(DU43&lt;=EB14,DW43&lt;=EC14),DW43-EB14,0))))),0)),0)</f>
        <v>　</v>
      </c>
      <c r="EC43" s="857"/>
      <c r="ED43" s="858"/>
      <c r="EE43" s="856" t="str">
        <f>IFERROR(IF(OR(DP43="日",DP43="祝",DP43=0,DU43=0),"　",MAX(IF(AND(DU43&lt;=EE14,DW43&gt;EF14),EF14-EE14,IF(DW43&lt;=EF14,0,IF(AND(DU43&gt;EE14,DW43&gt;EF14),EF14-DU43,0))),0)),0)</f>
        <v>　</v>
      </c>
      <c r="EF43" s="857"/>
      <c r="EG43" s="858"/>
      <c r="EH43" s="856" t="str">
        <f>IFERROR(IF(OR(DP43="日",DP43="祝",DP43=0,DU43=0),"　",MAX(IF(DU43&gt;EH14,DW43-DU43,IF(DU43&lt;=EH14,DW43-EH14,0)),0)),0)</f>
        <v>　</v>
      </c>
      <c r="EI43" s="857"/>
      <c r="EJ43" s="858"/>
      <c r="EK43" s="972" t="str">
        <f>IFERROR(IF(OR(DP43="日",DP43="祝",DP43=0,DQ43=""),"　",MAX(IF(AND(DQ43&lt;=EK14,DS43&gt;EL14),EL14-EK14,IF(AND(DQ43&gt;EK14,DS43&lt;=EL14),DS43-DQ43,IF(AND(DQ43&lt;=EK14,DS43&lt;=EL14),DS43-EK14,IF(AND(DQ43&gt;EK14,DS43&gt;EL14),EL14-DQ43,0)))),0)),0)</f>
        <v>　</v>
      </c>
      <c r="EL43" s="973"/>
      <c r="EM43" s="973"/>
      <c r="EN43" s="972" t="str">
        <f>IFERROR(IF(OR(DP43="日",DP43="祝",DP43=0,DU43=0),"　",MAX(IF(AND(DU43&gt;EQ14,DW43&gt;EO14),0,IF(AND(DU43&lt;=EQ14,DU43&gt;EN14,DW43&gt;EO14),EQ14-DU43,IF(AND(DU43&lt;=EQ14,DU43&lt;=EN14,DW43&gt;EO14),EQ14-EN14,IF(AND(DU43&gt;EN14,DW43&lt;=EO14),DW43-DU43,IF(AND(DU43&lt;=EN14,DW43&lt;=EO14),DW43-EN14,0))))),0)),0)</f>
        <v>　</v>
      </c>
      <c r="EO43" s="972"/>
      <c r="EP43" s="972"/>
      <c r="EQ43" s="972" t="str">
        <f>IFERROR(IF(OR(DP43="日",DP43="祝",DP43=0,DU43=0),"　",MAX(IF(AND(DU43&lt;=EQ14,DW43&gt;ER14),ER14-EQ14,IF(DW43&lt;=ER14,0,IF(AND(DU43&gt;EQ14,DW43&gt;ER14),ER14-DU43,0))),0)),0)</f>
        <v>　</v>
      </c>
      <c r="ER43" s="973"/>
      <c r="ES43" s="973"/>
      <c r="ET43" s="972" t="str">
        <f t="shared" si="2"/>
        <v>　</v>
      </c>
      <c r="EU43" s="973"/>
      <c r="EV43" s="973"/>
      <c r="EW43" s="954" t="str">
        <f>IF(EZ43="×",TIME(0,0,0),IF(FJ4="非常勤",DY43,EK43))</f>
        <v>　</v>
      </c>
      <c r="EX43" s="885"/>
      <c r="EY43" s="885"/>
      <c r="EZ43" s="352"/>
      <c r="FA43" s="954" t="str">
        <f>IF(FD43="×",TIME(0,0,0),IF(FJ4="非常勤",EB43,EN43))</f>
        <v>　</v>
      </c>
      <c r="FB43" s="885"/>
      <c r="FC43" s="885"/>
      <c r="FD43" s="352"/>
      <c r="FE43" s="954" t="str">
        <f>IF(FH43="×",TIME(0,0,0),IF(FJ4="非常勤",EE43,EQ43))</f>
        <v>　</v>
      </c>
      <c r="FF43" s="885"/>
      <c r="FG43" s="885"/>
      <c r="FH43" s="352"/>
      <c r="FI43" s="954" t="str">
        <f>IF(FL43="×",TIME(0,0,0),IF(FJ4="非常勤",EH43,ET43))</f>
        <v>　</v>
      </c>
      <c r="FJ43" s="885"/>
      <c r="FK43" s="955"/>
      <c r="FL43" s="352"/>
      <c r="FM43" s="956"/>
      <c r="FN43" s="956"/>
      <c r="FO43" s="862"/>
      <c r="FP43" s="864"/>
      <c r="FQ43" s="863"/>
      <c r="FR43" s="865"/>
      <c r="FS43" s="866"/>
      <c r="FT43" s="866"/>
      <c r="FU43" s="867"/>
      <c r="FV43" s="377">
        <f>'別表_個別勤務状況（1～20）'!$A$43</f>
        <v>29</v>
      </c>
      <c r="FW43" s="378" t="str">
        <f>'別表_個別勤務状況（1～20）'!$B$43</f>
        <v>水</v>
      </c>
      <c r="FX43" s="797"/>
      <c r="FY43" s="797"/>
      <c r="FZ43" s="797"/>
      <c r="GA43" s="797"/>
      <c r="GB43" s="797"/>
      <c r="GC43" s="797"/>
      <c r="GD43" s="797"/>
      <c r="GE43" s="797"/>
      <c r="GF43" s="856" t="str">
        <f>IFERROR(IF(OR(FW43="日",FW43="祝",FW43=0,FX43=""),"　",MAX(IF(AND(FX43&lt;=GF14,FZ43&gt;GG14),GG14-GF14,IF(AND(FX43&gt;GF14,FZ43&lt;=GG14),FZ43-FX43,IF(AND(FX43&lt;=GF14,FZ43&lt;=GG14),FZ43-GF14,IF(AND(FX43&gt;GF14,FZ43&gt;GG14),GG14-FX43,0)))),0)),0)</f>
        <v>　</v>
      </c>
      <c r="GG43" s="857"/>
      <c r="GH43" s="858"/>
      <c r="GI43" s="856" t="str">
        <f>IFERROR(IF(OR(FW43="日",FW43="祝",FW43=0,GB43=""),"　",MAX(IF(AND(GB43&gt;GL14,GD43&gt;GJ14),0,IF(AND(GB43&lt;=GL14,GB43&gt;GI14,GD43&gt;GJ14),GL14-GB43,IF(AND(GB43&lt;=GL14,GB43&lt;=GI14,GD43&gt;GJ14),GL14-GI14,IF(AND(GB43&gt;GI14,GD43&lt;=GJ14),GD43-GB43,IF(AND(GB43&lt;=GI14,GD43&lt;=GJ14),GD43-GI14,0))))),0)),0)</f>
        <v>　</v>
      </c>
      <c r="GJ43" s="857"/>
      <c r="GK43" s="858"/>
      <c r="GL43" s="856" t="str">
        <f>IFERROR(IF(OR(FW43="日",FW43="祝",FW43=0,GB43=0),"　",MAX(IF(AND(GB43&lt;=GL14,GD43&gt;GM14),GM14-GL14,IF(GD43&lt;=GM14,0,IF(AND(GB43&gt;GL14,GD43&gt;GM14),GM14-GB43,0))),0)),0)</f>
        <v>　</v>
      </c>
      <c r="GM43" s="857"/>
      <c r="GN43" s="858"/>
      <c r="GO43" s="856" t="str">
        <f>IFERROR(IF(OR(FW43="日",FW43="祝",FW43=0,GB43=0),"　",MAX(IF(GB43&gt;GO14,GD43-GB43,IF(GB43&lt;=GO14,GD43-GO14,0)),0)),0)</f>
        <v>　</v>
      </c>
      <c r="GP43" s="857"/>
      <c r="GQ43" s="858"/>
      <c r="GR43" s="972" t="str">
        <f>IFERROR(IF(OR(FW43="日",FW43="祝",FW43=0,FX43=""),"　",MAX(IF(AND(FX43&lt;=GR14,FZ43&gt;GS14),GS14-GR14,IF(AND(FX43&gt;GR14,FZ43&lt;=GS14),FZ43-FX43,IF(AND(FX43&lt;=GR14,FZ43&lt;=GS14),FZ43-GR14,IF(AND(FX43&gt;GR14,FZ43&gt;GS14),GS14-FX43,0)))),0)),0)</f>
        <v>　</v>
      </c>
      <c r="GS43" s="973"/>
      <c r="GT43" s="973"/>
      <c r="GU43" s="972" t="str">
        <f>IFERROR(IF(OR(FW43="日",FW43="祝",FW43=0,GB43=0),"　",MAX(IF(AND(GB43&gt;GX14,GD43&gt;GV14),0,IF(AND(GB43&lt;=GX14,GB43&gt;GU14,GD43&gt;GV14),GX14-GB43,IF(AND(GB43&lt;=GX14,GB43&lt;=GU14,GD43&gt;GV14),GX14-GU14,IF(AND(GB43&gt;GU14,GD43&lt;=GV14),GD43-GB43,IF(AND(GB43&lt;=GU14,GD43&lt;=GV14),GD43-GU14,0))))),0)),0)</f>
        <v>　</v>
      </c>
      <c r="GV43" s="972"/>
      <c r="GW43" s="972"/>
      <c r="GX43" s="972" t="str">
        <f>IFERROR(IF(OR(FW43="日",FW43="祝",FW43=0,GB43=0),"　",MAX(IF(AND(GB43&lt;=GX14,GD43&gt;GY14),GY14-GX14,IF(GD43&lt;=GY14,0,IF(AND(GB43&gt;GX14,GD43&gt;GY14),GY14-GB43,0))),0)),0)</f>
        <v>　</v>
      </c>
      <c r="GY43" s="973"/>
      <c r="GZ43" s="973"/>
      <c r="HA43" s="972" t="str">
        <f t="shared" si="3"/>
        <v>　</v>
      </c>
      <c r="HB43" s="973"/>
      <c r="HC43" s="973"/>
      <c r="HD43" s="954" t="str">
        <f>IF(HG43="×",TIME(0,0,0),IF(HQ4="非常勤",GF43,GR43))</f>
        <v>　</v>
      </c>
      <c r="HE43" s="885"/>
      <c r="HF43" s="885"/>
      <c r="HG43" s="352"/>
      <c r="HH43" s="954" t="str">
        <f>IF(HK43="×",TIME(0,0,0),IF(HQ4="非常勤",GI43,GU43))</f>
        <v>　</v>
      </c>
      <c r="HI43" s="885"/>
      <c r="HJ43" s="885"/>
      <c r="HK43" s="352"/>
      <c r="HL43" s="954" t="str">
        <f>IF(HO43="×",TIME(0,0,0),IF(HQ4="非常勤",GL43,GX43))</f>
        <v>　</v>
      </c>
      <c r="HM43" s="885"/>
      <c r="HN43" s="885"/>
      <c r="HO43" s="352"/>
      <c r="HP43" s="954" t="str">
        <f>IF(HS43="×",TIME(0,0,0),IF(HQ4="非常勤",GO43,HA43))</f>
        <v>　</v>
      </c>
      <c r="HQ43" s="885"/>
      <c r="HR43" s="955"/>
      <c r="HS43" s="352"/>
      <c r="HT43" s="956"/>
      <c r="HU43" s="956"/>
      <c r="HV43" s="862"/>
      <c r="HW43" s="864"/>
      <c r="HX43" s="863"/>
      <c r="HY43" s="865"/>
      <c r="HZ43" s="866"/>
      <c r="IA43" s="866"/>
      <c r="IB43" s="867"/>
      <c r="IC43" s="377">
        <f>'別表_個別勤務状況（1～20）'!$A$43</f>
        <v>29</v>
      </c>
      <c r="ID43" s="378" t="str">
        <f>'別表_個別勤務状況（1～20）'!$B$43</f>
        <v>水</v>
      </c>
      <c r="IE43" s="797"/>
      <c r="IF43" s="797"/>
      <c r="IG43" s="797"/>
      <c r="IH43" s="797"/>
      <c r="II43" s="797"/>
      <c r="IJ43" s="797"/>
      <c r="IK43" s="797"/>
      <c r="IL43" s="797"/>
      <c r="IM43" s="856" t="str">
        <f>IFERROR(IF(OR(ID43="日",ID43="祝",ID43=0,IE43=""),"　",MAX(IF(AND(IE43&lt;=IM14,IG43&gt;IN14),IN14-IM14,IF(AND(IE43&gt;IM14,IG43&lt;=IN14),IG43-IE43,IF(AND(IE43&lt;=IM14,IG43&lt;=IN14),IG43-IM14,IF(AND(IE43&gt;IM14,IG43&gt;IN14),IN14-IE43,0)))),0)),0)</f>
        <v>　</v>
      </c>
      <c r="IN43" s="857"/>
      <c r="IO43" s="858"/>
      <c r="IP43" s="856" t="str">
        <f>IFERROR(IF(OR(ID43="日",ID43="祝",ID43=0,II43=""),"　",MAX(IF(AND(II43&gt;IS14,IK43&gt;IQ14),0,IF(AND(II43&lt;=IS14,II43&gt;IP14,IK43&gt;IQ14),IS14-II43,IF(AND(II43&lt;=IS14,II43&lt;=IP14,IK43&gt;IQ14),IS14-IP14,IF(AND(II43&gt;IP14,IK43&lt;=IQ14),IK43-II43,IF(AND(II43&lt;=IP14,IK43&lt;=IQ14),IK43-IP14,0))))),0)),0)</f>
        <v>　</v>
      </c>
      <c r="IQ43" s="857"/>
      <c r="IR43" s="858"/>
      <c r="IS43" s="856" t="str">
        <f>IFERROR(IF(OR(ID43="日",ID43="祝",ID43=0,II43=0),"　",MAX(IF(AND(II43&lt;=IS14,IK43&gt;IT14),IT14-IS14,IF(IK43&lt;=IT14,0,IF(AND(II43&gt;IS14,IK43&gt;IT14),IT14-II43,0))),0)),0)</f>
        <v>　</v>
      </c>
      <c r="IT43" s="857"/>
      <c r="IU43" s="858"/>
      <c r="IV43" s="856" t="str">
        <f>IFERROR(IF(OR(ID43="日",ID43="祝",ID43=0,II43=0),"　",MAX(IF(II43&gt;IV14,IK43-II43,IF(II43&lt;=IV14,IK43-IV14,0)),0)),0)</f>
        <v>　</v>
      </c>
      <c r="IW43" s="857"/>
      <c r="IX43" s="858"/>
      <c r="IY43" s="972" t="str">
        <f>IFERROR(IF(OR(ID43="日",ID43="祝",ID43=0,IE43=""),"　",MAX(IF(AND(IE43&lt;=IY14,IG43&gt;IZ14),IZ14-IY14,IF(AND(IE43&gt;IY14,IG43&lt;=IZ14),IG43-IE43,IF(AND(IE43&lt;=IY14,IG43&lt;=IZ14),IG43-IY14,IF(AND(IE43&gt;IY14,IG43&gt;IZ14),IZ14-IE43,0)))),0)),0)</f>
        <v>　</v>
      </c>
      <c r="IZ43" s="973"/>
      <c r="JA43" s="973"/>
      <c r="JB43" s="972" t="str">
        <f>IFERROR(IF(OR(ID43="日",ID43="祝",ID43=0,II43=0),"　",MAX(IF(AND(II43&gt;JE14,IK43&gt;JC14),0,IF(AND(II43&lt;=JE14,II43&gt;JB14,IK43&gt;JC14),JE14-II43,IF(AND(II43&lt;=JE14,II43&lt;=JB14,IK43&gt;JC14),JE14-JB14,IF(AND(II43&gt;JB14,IK43&lt;=JC14),IK43-II43,IF(AND(II43&lt;=JB14,IK43&lt;=JC14),IK43-JB14,0))))),0)),0)</f>
        <v>　</v>
      </c>
      <c r="JC43" s="972"/>
      <c r="JD43" s="972"/>
      <c r="JE43" s="972" t="str">
        <f>IFERROR(IF(OR(ID43="日",ID43="祝",ID43=0,II43=0),"　",MAX(IF(AND(II43&lt;=JE14,IK43&gt;JF14),JF14-JE14,IF(IK43&lt;=JF14,0,IF(AND(II43&gt;JE14,IK43&gt;JF14),JF14-II43,0))),0)),0)</f>
        <v>　</v>
      </c>
      <c r="JF43" s="973"/>
      <c r="JG43" s="973"/>
      <c r="JH43" s="972" t="str">
        <f t="shared" si="4"/>
        <v>　</v>
      </c>
      <c r="JI43" s="973"/>
      <c r="JJ43" s="973"/>
      <c r="JK43" s="954" t="str">
        <f>IF(JN43="×",TIME(0,0,0),IF(JX4="非常勤",IM43,IY43))</f>
        <v>　</v>
      </c>
      <c r="JL43" s="885"/>
      <c r="JM43" s="885"/>
      <c r="JN43" s="352"/>
      <c r="JO43" s="954" t="str">
        <f>IF(JR43="×",TIME(0,0,0),IF(JX4="非常勤",IP43,JB43))</f>
        <v>　</v>
      </c>
      <c r="JP43" s="885"/>
      <c r="JQ43" s="885"/>
      <c r="JR43" s="352"/>
      <c r="JS43" s="954" t="str">
        <f>IF(JV43="×",TIME(0,0,0),IF(JX4="非常勤",IS43,JE43))</f>
        <v>　</v>
      </c>
      <c r="JT43" s="885"/>
      <c r="JU43" s="885"/>
      <c r="JV43" s="352"/>
      <c r="JW43" s="954" t="str">
        <f>IF(JZ43="×",TIME(0,0,0),IF(JX4="非常勤",IV43,JH43))</f>
        <v>　</v>
      </c>
      <c r="JX43" s="885"/>
      <c r="JY43" s="955"/>
      <c r="JZ43" s="352"/>
      <c r="KA43" s="956"/>
      <c r="KB43" s="956"/>
      <c r="KC43" s="862"/>
      <c r="KD43" s="864"/>
      <c r="KE43" s="863"/>
      <c r="KF43" s="865"/>
      <c r="KG43" s="866"/>
      <c r="KH43" s="866"/>
      <c r="KI43" s="867"/>
      <c r="KJ43" s="377">
        <f>'[3]別表_個別勤務状況（1～20）'!$A$43</f>
        <v>29</v>
      </c>
      <c r="KK43" s="378" t="str">
        <f>'[3]別表_個別勤務状況（1～20）'!$B$43</f>
        <v>祝</v>
      </c>
      <c r="KL43" s="854"/>
      <c r="KM43" s="855"/>
      <c r="KN43" s="854"/>
      <c r="KO43" s="855"/>
      <c r="KP43" s="854"/>
      <c r="KQ43" s="855"/>
      <c r="KR43" s="854"/>
      <c r="KS43" s="855"/>
      <c r="KT43" s="856" t="str">
        <f>IFERROR(IF(OR(KK43="日",KK43="祝",KK43=0,KL43=""),"　",MAX(IF(AND(KL43&lt;=KT14,KN43&gt;KU14),KU14-KT14,IF(AND(KL43&gt;KT14,KN43&lt;=KU14),KN43-KL43,IF(AND(KL43&lt;=KT14,KN43&lt;=KU14),KN43-KT14,IF(AND(KL43&gt;KT14,KN43&gt;KU14),KU14-KL43,0)))),0)),0)</f>
        <v>　</v>
      </c>
      <c r="KU43" s="857"/>
      <c r="KV43" s="858"/>
      <c r="KW43" s="856" t="str">
        <f>IFERROR(IF(OR(KK43="日",KK43="祝",KK43=0,KP43=""),"　",MAX(IF(AND(KP43&gt;KZ14,KR43&gt;KX14),0,IF(AND(KP43&lt;=KZ14,KP43&gt;KW14,KR43&gt;KX14),KZ14-KP43,IF(AND(KP43&lt;=KZ14,KP43&lt;=KW14,KR43&gt;KX14),KZ14-KW14,IF(AND(KP43&gt;KW14,KR43&lt;=KX14),KR43-KP43,IF(AND(KP43&lt;=KW14,KR43&lt;=KX14),KR43-KW14,0))))),0)),0)</f>
        <v>　</v>
      </c>
      <c r="KX43" s="857"/>
      <c r="KY43" s="858"/>
      <c r="KZ43" s="856" t="str">
        <f>IFERROR(IF(OR(KK43="日",KK43="祝",KK43=0,KP43=0),"　",MAX(IF(AND(KP43&lt;=KZ14,KR43&gt;LA14),LA14-KZ14,IF(KR43&lt;=LA14,0,IF(AND(KP43&gt;KZ14,KR43&gt;LA14),LA14-KP43,0))),0)),0)</f>
        <v>　</v>
      </c>
      <c r="LA43" s="857"/>
      <c r="LB43" s="858"/>
      <c r="LC43" s="856" t="str">
        <f>IFERROR(IF(OR(KK43="日",KK43="祝",KK43=0,KP43=0),"　",MAX(IF(KP43&gt;LC14,KR43-KP43,IF(KP43&lt;=LC14,KR43-LC14,0)),0)),0)</f>
        <v>　</v>
      </c>
      <c r="LD43" s="857"/>
      <c r="LE43" s="858"/>
      <c r="LF43" s="962" t="str">
        <f>IFERROR(IF(OR(KK43="日",KK43="祝",KK43=0,KL43=""),"　",MAX(IF(AND(KL43&lt;=LF14,KN43&gt;LG14),LG14-LF14,IF(AND(KL43&gt;LF14,KN43&lt;=LG14),KN43-KL43,IF(AND(KL43&lt;=LF14,KN43&lt;=LG14),KN43-LF14,IF(AND(KL43&gt;LF14,KN43&gt;LG14),LG14-KL43,0)))),0)),0)</f>
        <v>　</v>
      </c>
      <c r="LG43" s="963"/>
      <c r="LH43" s="964"/>
      <c r="LI43" s="962" t="str">
        <f>IFERROR(IF(OR(KK43="日",KK43="祝",KK43=0,KP43=0),"　",MAX(IF(AND(KP43&gt;LL14,KR43&gt;LJ14),0,IF(AND(KP43&lt;=LL14,KP43&gt;LI14,KR43&gt;LJ14),LL14-KP43,IF(AND(KP43&lt;=LL14,KP43&lt;=LI14,KR43&gt;LJ14),LL14-LI14,IF(AND(KP43&gt;LI14,KR43&lt;=LJ14),KR43-KP43,IF(AND(KP43&lt;=LI14,KR43&lt;=LJ14),KR43-LI14,0))))),0)),0)</f>
        <v>　</v>
      </c>
      <c r="LJ43" s="963"/>
      <c r="LK43" s="964"/>
      <c r="LL43" s="962" t="str">
        <f>IFERROR(IF(OR(KK43="日",KK43="祝",KK43=0,KP43=0),"　",MAX(IF(AND(KP43&lt;=LL14,KR43&gt;LM14),LM14-LL14,IF(KR43&lt;=LM14,0,IF(AND(KP43&gt;LL14,KR43&gt;LM14),LM14-KP43,0))),0)),0)</f>
        <v>　</v>
      </c>
      <c r="LM43" s="963"/>
      <c r="LN43" s="964"/>
      <c r="LO43" s="962" t="str">
        <f t="shared" si="5"/>
        <v>　</v>
      </c>
      <c r="LP43" s="963"/>
      <c r="LQ43" s="964"/>
      <c r="LR43" s="859" t="str">
        <f>IF(LU43="×",TIME(0,0,0),IF(ME4="非常勤",KT43,LF43))</f>
        <v>　</v>
      </c>
      <c r="LS43" s="860"/>
      <c r="LT43" s="861"/>
      <c r="LU43" s="352"/>
      <c r="LV43" s="859" t="str">
        <f>IF(LY43="×",TIME(0,0,0),IF(ME4="非常勤",KW43,LI43))</f>
        <v>　</v>
      </c>
      <c r="LW43" s="860"/>
      <c r="LX43" s="861"/>
      <c r="LY43" s="352"/>
      <c r="LZ43" s="859" t="str">
        <f>IF(MC43="×",TIME(0,0,0),IF(ME4="非常勤",KZ43,LL43))</f>
        <v>　</v>
      </c>
      <c r="MA43" s="860"/>
      <c r="MB43" s="861"/>
      <c r="MC43" s="352"/>
      <c r="MD43" s="859" t="str">
        <f>IF(MG43="×",TIME(0,0,0),IF(ME4="非常勤",LC43,LO43))</f>
        <v>　</v>
      </c>
      <c r="ME43" s="860"/>
      <c r="MF43" s="861"/>
      <c r="MG43" s="352"/>
      <c r="MH43" s="956"/>
      <c r="MI43" s="956"/>
      <c r="MJ43" s="862"/>
      <c r="MK43" s="864"/>
      <c r="ML43" s="863"/>
      <c r="MM43" s="865"/>
      <c r="MN43" s="866"/>
      <c r="MO43" s="866"/>
      <c r="MP43" s="867"/>
      <c r="MQ43" s="377">
        <f>'[3]別表_個別勤務状況（1～20）'!$A$43</f>
        <v>29</v>
      </c>
      <c r="MR43" s="378" t="str">
        <f>'[3]別表_個別勤務状況（1～20）'!$B$43</f>
        <v>祝</v>
      </c>
      <c r="MS43" s="854"/>
      <c r="MT43" s="855"/>
      <c r="MU43" s="854"/>
      <c r="MV43" s="855"/>
      <c r="MW43" s="854"/>
      <c r="MX43" s="855"/>
      <c r="MY43" s="854"/>
      <c r="MZ43" s="855"/>
      <c r="NA43" s="856" t="str">
        <f>IFERROR(IF(OR(MR43="日",MR43="祝",MR43=0,MS43=""),"　",MAX(IF(AND(MS43&lt;=NA14,MU43&gt;NB14),NB14-NA14,IF(AND(MS43&gt;NA14,MU43&lt;=NB14),MU43-MS43,IF(AND(MS43&lt;=NA14,MU43&lt;=NB14),MU43-NA14,IF(AND(MS43&gt;NA14,MU43&gt;NB14),NB14-MS43,0)))),0)),0)</f>
        <v>　</v>
      </c>
      <c r="NB43" s="857"/>
      <c r="NC43" s="858"/>
      <c r="ND43" s="856" t="str">
        <f>IFERROR(IF(OR(MR43="日",MR43="祝",MR43=0,MW43=""),"　",MAX(IF(AND(MW43&gt;NG14,MY43&gt;NE14),0,IF(AND(MW43&lt;=NG14,MW43&gt;ND14,MY43&gt;NE14),NG14-MW43,IF(AND(MW43&lt;=NG14,MW43&lt;=ND14,MY43&gt;NE14),NG14-ND14,IF(AND(MW43&gt;ND14,MY43&lt;=NE14),MY43-MW43,IF(AND(MW43&lt;=ND14,MY43&lt;=NE14),MY43-ND14,0))))),0)),0)</f>
        <v>　</v>
      </c>
      <c r="NE43" s="857"/>
      <c r="NF43" s="858"/>
      <c r="NG43" s="856" t="str">
        <f>IFERROR(IF(OR(MR43="日",MR43="祝",MR43=0,MW43=0),"　",MAX(IF(AND(MW43&lt;=NG14,MY43&gt;NH14),NH14-NG14,IF(MY43&lt;=NH14,0,IF(AND(MW43&gt;NG14,MY43&gt;NH14),NH14-MW43,0))),0)),0)</f>
        <v>　</v>
      </c>
      <c r="NH43" s="857"/>
      <c r="NI43" s="858"/>
      <c r="NJ43" s="856" t="str">
        <f>IFERROR(IF(OR(MR43="日",MR43="祝",MR43=0,MW43=0),"　",MAX(IF(MW43&gt;NJ14,MY43-MW43,IF(MW43&lt;=NJ14,MY43-NJ14,0)),0)),0)</f>
        <v>　</v>
      </c>
      <c r="NK43" s="857"/>
      <c r="NL43" s="858"/>
      <c r="NM43" s="962" t="str">
        <f>IFERROR(IF(OR(MR43="日",MR43="祝",MR43=0,MS43=""),"　",MAX(IF(AND(MS43&lt;=NM14,MU43&gt;NN14),NN14-NM14,IF(AND(MS43&gt;NM14,MU43&lt;=NN14),MU43-MS43,IF(AND(MS43&lt;=NM14,MU43&lt;=NN14),MU43-NM14,IF(AND(MS43&gt;NM14,MU43&gt;NN14),NN14-MS43,0)))),0)),0)</f>
        <v>　</v>
      </c>
      <c r="NN43" s="963"/>
      <c r="NO43" s="964"/>
      <c r="NP43" s="962" t="str">
        <f>IFERROR(IF(OR(MR43="日",MR43="祝",MR43=0,MW43=0),"　",MAX(IF(AND(MW43&gt;NS14,MY43&gt;NQ14),0,IF(AND(MW43&lt;=NS14,MW43&gt;NP14,MY43&gt;NQ14),NS14-MW43,IF(AND(MW43&lt;=NS14,MW43&lt;=NP14,MY43&gt;NQ14),NS14-NP14,IF(AND(MW43&gt;NP14,MY43&lt;=NQ14),MY43-MW43,IF(AND(MW43&lt;=NP14,MY43&lt;=NQ14),MY43-NP14,0))))),0)),0)</f>
        <v>　</v>
      </c>
      <c r="NQ43" s="963"/>
      <c r="NR43" s="964"/>
      <c r="NS43" s="962" t="str">
        <f>IFERROR(IF(OR(MR43="日",MR43="祝",MR43=0,MW43=0),"　",MAX(IF(AND(MW43&lt;=NS14,MY43&gt;NT14),NT14-NS14,IF(MY43&lt;=NT14,0,IF(AND(MW43&gt;NS14,MY43&gt;NT14),NT14-MW43,0))),0)),0)</f>
        <v>　</v>
      </c>
      <c r="NT43" s="963"/>
      <c r="NU43" s="964"/>
      <c r="NV43" s="962" t="str">
        <f t="shared" si="6"/>
        <v>　</v>
      </c>
      <c r="NW43" s="963"/>
      <c r="NX43" s="964"/>
      <c r="NY43" s="859" t="str">
        <f>IF(OB43="×",TIME(0,0,0),IF(OL4="非常勤",NA43,NM43))</f>
        <v>　</v>
      </c>
      <c r="NZ43" s="860"/>
      <c r="OA43" s="861"/>
      <c r="OB43" s="352"/>
      <c r="OC43" s="859" t="str">
        <f>IF(OF43="×",TIME(0,0,0),IF(OL4="非常勤",ND43,NP43))</f>
        <v>　</v>
      </c>
      <c r="OD43" s="860"/>
      <c r="OE43" s="861"/>
      <c r="OF43" s="352"/>
      <c r="OG43" s="859" t="str">
        <f>IF(OJ43="×",TIME(0,0,0),IF(OL4="非常勤",NG43,NS43))</f>
        <v>　</v>
      </c>
      <c r="OH43" s="860"/>
      <c r="OI43" s="861"/>
      <c r="OJ43" s="352"/>
      <c r="OK43" s="859" t="str">
        <f>IF(ON43="×",TIME(0,0,0),IF(OL4="非常勤",NJ43,NV43))</f>
        <v>　</v>
      </c>
      <c r="OL43" s="860"/>
      <c r="OM43" s="861"/>
      <c r="ON43" s="352"/>
      <c r="OO43" s="956"/>
      <c r="OP43" s="956"/>
      <c r="OQ43" s="862"/>
      <c r="OR43" s="864"/>
      <c r="OS43" s="863"/>
      <c r="OT43" s="865"/>
      <c r="OU43" s="866"/>
      <c r="OV43" s="866"/>
      <c r="OW43" s="867"/>
      <c r="OX43" s="377">
        <f>'[3]別表_個別勤務状況（1～20）'!$A$43</f>
        <v>29</v>
      </c>
      <c r="OY43" s="378" t="str">
        <f>'[3]別表_個別勤務状況（1～20）'!$B$43</f>
        <v>祝</v>
      </c>
      <c r="OZ43" s="854"/>
      <c r="PA43" s="855"/>
      <c r="PB43" s="854"/>
      <c r="PC43" s="855"/>
      <c r="PD43" s="854"/>
      <c r="PE43" s="855"/>
      <c r="PF43" s="854"/>
      <c r="PG43" s="855"/>
      <c r="PH43" s="856" t="str">
        <f>IFERROR(IF(OR(OY43="日",OY43="祝",OY43=0,OZ43=""),"　",MAX(IF(AND(OZ43&lt;=PH14,PB43&gt;PI14),PI14-PH14,IF(AND(OZ43&gt;PH14,PB43&lt;=PI14),PB43-OZ43,IF(AND(OZ43&lt;=PH14,PB43&lt;=PI14),PB43-PH14,IF(AND(OZ43&gt;PH14,PB43&gt;PI14),PI14-OZ43,0)))),0)),0)</f>
        <v>　</v>
      </c>
      <c r="PI43" s="857"/>
      <c r="PJ43" s="858"/>
      <c r="PK43" s="856" t="str">
        <f>IFERROR(IF(OR(OY43="日",OY43="祝",OY43=0,PD43=""),"　",MAX(IF(AND(PD43&gt;PN14,PF43&gt;PL14),0,IF(AND(PD43&lt;=PN14,PD43&gt;PK14,PF43&gt;PL14),PN14-PD43,IF(AND(PD43&lt;=PN14,PD43&lt;=PK14,PF43&gt;PL14),PN14-PK14,IF(AND(PD43&gt;PK14,PF43&lt;=PL14),PF43-PD43,IF(AND(PD43&lt;=PK14,PF43&lt;=PL14),PF43-PK14,0))))),0)),0)</f>
        <v>　</v>
      </c>
      <c r="PL43" s="857"/>
      <c r="PM43" s="858"/>
      <c r="PN43" s="856" t="str">
        <f>IFERROR(IF(OR(OY43="日",OY43="祝",OY43=0,PD43=0),"　",MAX(IF(AND(PD43&lt;=PN14,PF43&gt;PO14),PO14-PN14,IF(PF43&lt;=PO14,0,IF(AND(PD43&gt;PN14,PF43&gt;PO14),PO14-PD43,0))),0)),0)</f>
        <v>　</v>
      </c>
      <c r="PO43" s="857"/>
      <c r="PP43" s="858"/>
      <c r="PQ43" s="856" t="str">
        <f>IFERROR(IF(OR(OY43="日",OY43="祝",OY43=0,PD43=0),"　",MAX(IF(PD43&gt;PQ14,PF43-PD43,IF(PD43&lt;=PQ14,PF43-PQ14,0)),0)),0)</f>
        <v>　</v>
      </c>
      <c r="PR43" s="857"/>
      <c r="PS43" s="858"/>
      <c r="PT43" s="962" t="str">
        <f>IFERROR(IF(OR(OY43="日",OY43="祝",OY43=0,OZ43=""),"　",MAX(IF(AND(OZ43&lt;=PT14,PB43&gt;PU14),PU14-PT14,IF(AND(OZ43&gt;PT14,PB43&lt;=PU14),PB43-OZ43,IF(AND(OZ43&lt;=PT14,PB43&lt;=PU14),PB43-PT14,IF(AND(OZ43&gt;PT14,PB43&gt;PU14),PU14-OZ43,0)))),0)),0)</f>
        <v>　</v>
      </c>
      <c r="PU43" s="963"/>
      <c r="PV43" s="964"/>
      <c r="PW43" s="962" t="str">
        <f>IFERROR(IF(OR(OY43="日",OY43="祝",OY43=0,PD43=0),"　",MAX(IF(AND(PD43&gt;PZ14,PF43&gt;PX14),0,IF(AND(PD43&lt;=PZ14,PD43&gt;PW14,PF43&gt;PX14),PZ14-PD43,IF(AND(PD43&lt;=PZ14,PD43&lt;=PW14,PF43&gt;PX14),PZ14-PW14,IF(AND(PD43&gt;PW14,PF43&lt;=PX14),PF43-PD43,IF(AND(PD43&lt;=PW14,PF43&lt;=PX14),PF43-PW14,0))))),0)),0)</f>
        <v>　</v>
      </c>
      <c r="PX43" s="963"/>
      <c r="PY43" s="964"/>
      <c r="PZ43" s="962" t="str">
        <f>IFERROR(IF(OR(OY43="日",OY43="祝",OY43=0,PD43=0),"　",MAX(IF(AND(PD43&lt;=PZ14,PF43&gt;QA14),QA14-PZ14,IF(PF43&lt;=QA14,0,IF(AND(PD43&gt;PZ14,PF43&gt;QA14),QA14-PD43,0))),0)),0)</f>
        <v>　</v>
      </c>
      <c r="QA43" s="963"/>
      <c r="QB43" s="964"/>
      <c r="QC43" s="962" t="str">
        <f t="shared" si="7"/>
        <v>　</v>
      </c>
      <c r="QD43" s="963"/>
      <c r="QE43" s="964"/>
      <c r="QF43" s="859" t="str">
        <f>IF(QI43="×",TIME(0,0,0),IF(QS4="非常勤",PH43,PT43))</f>
        <v>　</v>
      </c>
      <c r="QG43" s="860"/>
      <c r="QH43" s="861"/>
      <c r="QI43" s="352"/>
      <c r="QJ43" s="859" t="str">
        <f>IF(QM43="×",TIME(0,0,0),IF(QS4="非常勤",PK43,PW43))</f>
        <v>　</v>
      </c>
      <c r="QK43" s="860"/>
      <c r="QL43" s="861"/>
      <c r="QM43" s="352"/>
      <c r="QN43" s="859" t="str">
        <f>IF(QQ43="×",TIME(0,0,0),IF(QS4="非常勤",PN43,PZ43))</f>
        <v>　</v>
      </c>
      <c r="QO43" s="860"/>
      <c r="QP43" s="861"/>
      <c r="QQ43" s="352"/>
      <c r="QR43" s="859" t="str">
        <f>IF(QU43="×",TIME(0,0,0),IF(QS4="非常勤",PQ43,QC43))</f>
        <v>　</v>
      </c>
      <c r="QS43" s="860"/>
      <c r="QT43" s="861"/>
      <c r="QU43" s="352"/>
      <c r="QV43" s="956"/>
      <c r="QW43" s="956"/>
      <c r="QX43" s="862"/>
      <c r="QY43" s="864"/>
      <c r="QZ43" s="863"/>
      <c r="RA43" s="865"/>
      <c r="RB43" s="866"/>
      <c r="RC43" s="866"/>
      <c r="RD43" s="867"/>
      <c r="RE43" s="377">
        <f>'[3]別表_個別勤務状況（1～20）'!$A$43</f>
        <v>29</v>
      </c>
      <c r="RF43" s="378" t="str">
        <f>'[3]別表_個別勤務状況（1～20）'!$B$43</f>
        <v>祝</v>
      </c>
      <c r="RG43" s="854"/>
      <c r="RH43" s="855"/>
      <c r="RI43" s="854"/>
      <c r="RJ43" s="855"/>
      <c r="RK43" s="854"/>
      <c r="RL43" s="855"/>
      <c r="RM43" s="854"/>
      <c r="RN43" s="855"/>
      <c r="RO43" s="856" t="str">
        <f>IFERROR(IF(OR(RF43="日",RF43="祝",RF43=0,RG43=""),"　",MAX(IF(AND(RG43&lt;=RO14,RI43&gt;RP14),RP14-RO14,IF(AND(RG43&gt;RO14,RI43&lt;=RP14),RI43-RG43,IF(AND(RG43&lt;=RO14,RI43&lt;=RP14),RI43-RO14,IF(AND(RG43&gt;RO14,RI43&gt;RP14),RP14-RG43,0)))),0)),0)</f>
        <v>　</v>
      </c>
      <c r="RP43" s="857"/>
      <c r="RQ43" s="858"/>
      <c r="RR43" s="856" t="str">
        <f>IFERROR(IF(OR(RF43="日",RF43="祝",RF43=0,RK43=""),"　",MAX(IF(AND(RK43&gt;RU14,RM43&gt;RS14),0,IF(AND(RK43&lt;=RU14,RK43&gt;RR14,RM43&gt;RS14),RU14-RK43,IF(AND(RK43&lt;=RU14,RK43&lt;=RR14,RM43&gt;RS14),RU14-RR14,IF(AND(RK43&gt;RR14,RM43&lt;=RS14),RM43-RK43,IF(AND(RK43&lt;=RR14,RM43&lt;=RS14),RM43-RR14,0))))),0)),0)</f>
        <v>　</v>
      </c>
      <c r="RS43" s="857"/>
      <c r="RT43" s="858"/>
      <c r="RU43" s="856" t="str">
        <f>IFERROR(IF(OR(RF43="日",RF43="祝",RF43=0,RK43=0),"　",MAX(IF(AND(RK43&lt;=RU14,RM43&gt;RV14),RV14-RU14,IF(RM43&lt;=RV14,0,IF(AND(RK43&gt;RU14,RM43&gt;RV14),RV14-RK43,0))),0)),0)</f>
        <v>　</v>
      </c>
      <c r="RV43" s="857"/>
      <c r="RW43" s="858"/>
      <c r="RX43" s="856" t="str">
        <f>IFERROR(IF(OR(RF43="日",RF43="祝",RF43=0,RK43=0),"　",MAX(IF(RK43&gt;RX14,RM43-RK43,IF(RK43&lt;=RX14,RM43-RX14,0)),0)),0)</f>
        <v>　</v>
      </c>
      <c r="RY43" s="857"/>
      <c r="RZ43" s="858"/>
      <c r="SA43" s="962" t="str">
        <f>IFERROR(IF(OR(RF43="日",RF43="祝",RF43=0,RG43=""),"　",MAX(IF(AND(RG43&lt;=SA14,RI43&gt;SB14),SB14-SA14,IF(AND(RG43&gt;SA14,RI43&lt;=SB14),RI43-RG43,IF(AND(RG43&lt;=SA14,RI43&lt;=SB14),RI43-SA14,IF(AND(RG43&gt;SA14,RI43&gt;SB14),SB14-RG43,0)))),0)),0)</f>
        <v>　</v>
      </c>
      <c r="SB43" s="963"/>
      <c r="SC43" s="964"/>
      <c r="SD43" s="962" t="str">
        <f>IFERROR(IF(OR(RF43="日",RF43="祝",RF43=0,RK43=0),"　",MAX(IF(AND(RK43&gt;SG14,RM43&gt;SE14),0,IF(AND(RK43&lt;=SG14,RK43&gt;SD14,RM43&gt;SE14),SG14-RK43,IF(AND(RK43&lt;=SG14,RK43&lt;=SD14,RM43&gt;SE14),SG14-SD14,IF(AND(RK43&gt;SD14,RM43&lt;=SE14),RM43-RK43,IF(AND(RK43&lt;=SD14,RM43&lt;=SE14),RM43-SD14,0))))),0)),0)</f>
        <v>　</v>
      </c>
      <c r="SE43" s="963"/>
      <c r="SF43" s="964"/>
      <c r="SG43" s="962" t="str">
        <f>IFERROR(IF(OR(RF43="日",RF43="祝",RF43=0,RK43=0),"　",MAX(IF(AND(RK43&lt;=SG14,RM43&gt;SH14),SH14-SG14,IF(RM43&lt;=SH14,0,IF(AND(RK43&gt;SG14,RM43&gt;SH14),SH14-RK43,0))),0)),0)</f>
        <v>　</v>
      </c>
      <c r="SH43" s="963"/>
      <c r="SI43" s="964"/>
      <c r="SJ43" s="962" t="str">
        <f t="shared" si="8"/>
        <v>　</v>
      </c>
      <c r="SK43" s="963"/>
      <c r="SL43" s="964"/>
      <c r="SM43" s="859" t="str">
        <f>IF(SP43="×",TIME(0,0,0),IF(SZ4="非常勤",RO43,SA43))</f>
        <v>　</v>
      </c>
      <c r="SN43" s="860"/>
      <c r="SO43" s="861"/>
      <c r="SP43" s="352"/>
      <c r="SQ43" s="859" t="str">
        <f>IF(ST43="×",TIME(0,0,0),IF(SZ4="非常勤",RR43,SD43))</f>
        <v>　</v>
      </c>
      <c r="SR43" s="860"/>
      <c r="SS43" s="861"/>
      <c r="ST43" s="352"/>
      <c r="SU43" s="859" t="str">
        <f>IF(SX43="×",TIME(0,0,0),IF(SZ4="非常勤",RU43,SG43))</f>
        <v>　</v>
      </c>
      <c r="SV43" s="860"/>
      <c r="SW43" s="861"/>
      <c r="SX43" s="352"/>
      <c r="SY43" s="859" t="str">
        <f>IF(TB43="×",TIME(0,0,0),IF(SZ4="非常勤",RX43,SJ43))</f>
        <v>　</v>
      </c>
      <c r="SZ43" s="860"/>
      <c r="TA43" s="861"/>
      <c r="TB43" s="352"/>
      <c r="TC43" s="956"/>
      <c r="TD43" s="956"/>
      <c r="TE43" s="862"/>
      <c r="TF43" s="864"/>
      <c r="TG43" s="863"/>
      <c r="TH43" s="865"/>
      <c r="TI43" s="866"/>
      <c r="TJ43" s="866"/>
      <c r="TK43" s="867"/>
      <c r="TL43" s="377">
        <f>'[3]別表_個別勤務状況（1～20）'!$A$43</f>
        <v>29</v>
      </c>
      <c r="TM43" s="378" t="str">
        <f>'[3]別表_個別勤務状況（1～20）'!$B$43</f>
        <v>祝</v>
      </c>
      <c r="TN43" s="854"/>
      <c r="TO43" s="855"/>
      <c r="TP43" s="854"/>
      <c r="TQ43" s="855"/>
      <c r="TR43" s="854"/>
      <c r="TS43" s="855"/>
      <c r="TT43" s="854"/>
      <c r="TU43" s="855"/>
      <c r="TV43" s="856" t="str">
        <f>IFERROR(IF(OR(TM43="日",TM43="祝",TM43=0,TN43=""),"　",MAX(IF(AND(TN43&lt;=TV14,TP43&gt;TW14),TW14-TV14,IF(AND(TN43&gt;TV14,TP43&lt;=TW14),TP43-TN43,IF(AND(TN43&lt;=TV14,TP43&lt;=TW14),TP43-TV14,IF(AND(TN43&gt;TV14,TP43&gt;TW14),TW14-TN43,0)))),0)),0)</f>
        <v>　</v>
      </c>
      <c r="TW43" s="857"/>
      <c r="TX43" s="858"/>
      <c r="TY43" s="856" t="str">
        <f>IFERROR(IF(OR(TM43="日",TM43="祝",TM43=0,TR43=""),"　",MAX(IF(AND(TR43&gt;UB14,TT43&gt;TZ14),0,IF(AND(TR43&lt;=UB14,TR43&gt;TY14,TT43&gt;TZ14),UB14-TR43,IF(AND(TR43&lt;=UB14,TR43&lt;=TY14,TT43&gt;TZ14),UB14-TY14,IF(AND(TR43&gt;TY14,TT43&lt;=TZ14),TT43-TR43,IF(AND(TR43&lt;=TY14,TT43&lt;=TZ14),TT43-TY14,0))))),0)),0)</f>
        <v>　</v>
      </c>
      <c r="TZ43" s="857"/>
      <c r="UA43" s="858"/>
      <c r="UB43" s="856" t="str">
        <f>IFERROR(IF(OR(TM43="日",TM43="祝",TM43=0,TR43=0),"　",MAX(IF(AND(TR43&lt;=UB14,TT43&gt;UC14),UC14-UB14,IF(TT43&lt;=UC14,0,IF(AND(TR43&gt;UB14,TT43&gt;UC14),UC14-TR43,0))),0)),0)</f>
        <v>　</v>
      </c>
      <c r="UC43" s="857"/>
      <c r="UD43" s="858"/>
      <c r="UE43" s="856" t="str">
        <f>IFERROR(IF(OR(TM43="日",TM43="祝",TM43=0,TR43=0),"　",MAX(IF(TR43&gt;UE14,TT43-TR43,IF(TR43&lt;=UE14,TT43-UE14,0)),0)),0)</f>
        <v>　</v>
      </c>
      <c r="UF43" s="857"/>
      <c r="UG43" s="858"/>
      <c r="UH43" s="962" t="str">
        <f>IFERROR(IF(OR(TM43="日",TM43="祝",TM43=0,TN43=""),"　",MAX(IF(AND(TN43&lt;=UH14,TP43&gt;UI14),UI14-UH14,IF(AND(TN43&gt;UH14,TP43&lt;=UI14),TP43-TN43,IF(AND(TN43&lt;=UH14,TP43&lt;=UI14),TP43-UH14,IF(AND(TN43&gt;UH14,TP43&gt;UI14),UI14-TN43,0)))),0)),0)</f>
        <v>　</v>
      </c>
      <c r="UI43" s="963"/>
      <c r="UJ43" s="964"/>
      <c r="UK43" s="962" t="str">
        <f>IFERROR(IF(OR(TM43="日",TM43="祝",TM43=0,TR43=0),"　",MAX(IF(AND(TR43&gt;UN14,TT43&gt;UL14),0,IF(AND(TR43&lt;=UN14,TR43&gt;UK14,TT43&gt;UL14),UN14-TR43,IF(AND(TR43&lt;=UN14,TR43&lt;=UK14,TT43&gt;UL14),UN14-UK14,IF(AND(TR43&gt;UK14,TT43&lt;=UL14),TT43-TR43,IF(AND(TR43&lt;=UK14,TT43&lt;=UL14),TT43-UK14,0))))),0)),0)</f>
        <v>　</v>
      </c>
      <c r="UL43" s="963"/>
      <c r="UM43" s="964"/>
      <c r="UN43" s="962" t="str">
        <f>IFERROR(IF(OR(TM43="日",TM43="祝",TM43=0,TR43=0),"　",MAX(IF(AND(TR43&lt;=UN14,TT43&gt;UO14),UO14-UN14,IF(TT43&lt;=UO14,0,IF(AND(TR43&gt;UN14,TT43&gt;UO14),UO14-TR43,0))),0)),0)</f>
        <v>　</v>
      </c>
      <c r="UO43" s="963"/>
      <c r="UP43" s="964"/>
      <c r="UQ43" s="962" t="str">
        <f t="shared" si="9"/>
        <v>　</v>
      </c>
      <c r="UR43" s="963"/>
      <c r="US43" s="964"/>
      <c r="UT43" s="859" t="str">
        <f>IF(UW43="×",TIME(0,0,0),IF(VG4="非常勤",TV43,UH43))</f>
        <v>　</v>
      </c>
      <c r="UU43" s="860"/>
      <c r="UV43" s="861"/>
      <c r="UW43" s="352"/>
      <c r="UX43" s="859" t="str">
        <f>IF(VA43="×",TIME(0,0,0),IF(VG4="非常勤",TY43,UK43))</f>
        <v>　</v>
      </c>
      <c r="UY43" s="860"/>
      <c r="UZ43" s="861"/>
      <c r="VA43" s="352"/>
      <c r="VB43" s="859" t="str">
        <f>IF(VE43="×",TIME(0,0,0),IF(VG4="非常勤",UB43,UN43))</f>
        <v>　</v>
      </c>
      <c r="VC43" s="860"/>
      <c r="VD43" s="861"/>
      <c r="VE43" s="352"/>
      <c r="VF43" s="859" t="str">
        <f>IF(VI43="×",TIME(0,0,0),IF(VG4="非常勤",UE43,UQ43))</f>
        <v>　</v>
      </c>
      <c r="VG43" s="860"/>
      <c r="VH43" s="861"/>
      <c r="VI43" s="352"/>
      <c r="VJ43" s="956"/>
      <c r="VK43" s="956"/>
      <c r="VL43" s="862"/>
      <c r="VM43" s="864"/>
      <c r="VN43" s="863"/>
      <c r="VO43" s="865"/>
      <c r="VP43" s="866"/>
      <c r="VQ43" s="866"/>
      <c r="VR43" s="867"/>
      <c r="VS43" s="377">
        <f>'[3]別表_個別勤務状況（1～20）'!$A$43</f>
        <v>29</v>
      </c>
      <c r="VT43" s="378" t="str">
        <f>'[3]別表_個別勤務状況（1～20）'!$B$43</f>
        <v>祝</v>
      </c>
      <c r="VU43" s="854"/>
      <c r="VV43" s="855"/>
      <c r="VW43" s="854"/>
      <c r="VX43" s="855"/>
      <c r="VY43" s="854"/>
      <c r="VZ43" s="855"/>
      <c r="WA43" s="854"/>
      <c r="WB43" s="855"/>
      <c r="WC43" s="856" t="str">
        <f>IFERROR(IF(OR(VT43="日",VT43="祝",VT43=0,VU43=""),"　",MAX(IF(AND(VU43&lt;=WC14,VW43&gt;WD14),WD14-WC14,IF(AND(VU43&gt;WC14,VW43&lt;=WD14),VW43-VU43,IF(AND(VU43&lt;=WC14,VW43&lt;=WD14),VW43-WC14,IF(AND(VU43&gt;WC14,VW43&gt;WD14),WD14-VU43,0)))),0)),0)</f>
        <v>　</v>
      </c>
      <c r="WD43" s="857"/>
      <c r="WE43" s="858"/>
      <c r="WF43" s="856" t="str">
        <f>IFERROR(IF(OR(VT43="日",VT43="祝",VT43=0,VY43=""),"　",MAX(IF(AND(VY43&gt;WI14,WA43&gt;WG14),0,IF(AND(VY43&lt;=WI14,VY43&gt;WF14,WA43&gt;WG14),WI14-VY43,IF(AND(VY43&lt;=WI14,VY43&lt;=WF14,WA43&gt;WG14),WI14-WF14,IF(AND(VY43&gt;WF14,WA43&lt;=WG14),WA43-VY43,IF(AND(VY43&lt;=WF14,WA43&lt;=WG14),WA43-WF14,0))))),0)),0)</f>
        <v>　</v>
      </c>
      <c r="WG43" s="857"/>
      <c r="WH43" s="858"/>
      <c r="WI43" s="856" t="str">
        <f>IFERROR(IF(OR(VT43="日",VT43="祝",VT43=0,VY43=0),"　",MAX(IF(AND(VY43&lt;=WI14,WA43&gt;WJ14),WJ14-WI14,IF(WA43&lt;=WJ14,0,IF(AND(VY43&gt;WI14,WA43&gt;WJ14),WJ14-VY43,0))),0)),0)</f>
        <v>　</v>
      </c>
      <c r="WJ43" s="857"/>
      <c r="WK43" s="858"/>
      <c r="WL43" s="856" t="str">
        <f>IFERROR(IF(OR(VT43="日",VT43="祝",VT43=0,VY43=0),"　",MAX(IF(VY43&gt;WL14,WA43-VY43,IF(VY43&lt;=WL14,WA43-WL14,0)),0)),0)</f>
        <v>　</v>
      </c>
      <c r="WM43" s="857"/>
      <c r="WN43" s="858"/>
      <c r="WO43" s="962" t="str">
        <f>IFERROR(IF(OR(VT43="日",VT43="祝",VT43=0,VU43=""),"　",MAX(IF(AND(VU43&lt;=WO14,VW43&gt;WP14),WP14-WO14,IF(AND(VU43&gt;WO14,VW43&lt;=WP14),VW43-VU43,IF(AND(VU43&lt;=WO14,VW43&lt;=WP14),VW43-WO14,IF(AND(VU43&gt;WO14,VW43&gt;WP14),WP14-VU43,0)))),0)),0)</f>
        <v>　</v>
      </c>
      <c r="WP43" s="963"/>
      <c r="WQ43" s="964"/>
      <c r="WR43" s="962" t="str">
        <f>IFERROR(IF(OR(VT43="日",VT43="祝",VT43=0,VY43=0),"　",MAX(IF(AND(VY43&gt;WU14,WA43&gt;WS14),0,IF(AND(VY43&lt;=WU14,VY43&gt;WR14,WA43&gt;WS14),WU14-VY43,IF(AND(VY43&lt;=WU14,VY43&lt;=WR14,WA43&gt;WS14),WU14-WR14,IF(AND(VY43&gt;WR14,WA43&lt;=WS14),WA43-VY43,IF(AND(VY43&lt;=WR14,WA43&lt;=WS14),WA43-WR14,0))))),0)),0)</f>
        <v>　</v>
      </c>
      <c r="WS43" s="963"/>
      <c r="WT43" s="964"/>
      <c r="WU43" s="962" t="str">
        <f>IFERROR(IF(OR(VT43="日",VT43="祝",VT43=0,VY43=0),"　",MAX(IF(AND(VY43&lt;=WU14,WA43&gt;WV14),WV14-WU14,IF(WA43&lt;=WV14,0,IF(AND(VY43&gt;WU14,WA43&gt;WV14),WV14-VY43,0))),0)),0)</f>
        <v>　</v>
      </c>
      <c r="WV43" s="963"/>
      <c r="WW43" s="964"/>
      <c r="WX43" s="962" t="str">
        <f t="shared" si="10"/>
        <v>　</v>
      </c>
      <c r="WY43" s="963"/>
      <c r="WZ43" s="964"/>
      <c r="XA43" s="859" t="str">
        <f>IF(XD43="×",TIME(0,0,0),IF(XN4="非常勤",WC43,WO43))</f>
        <v>　</v>
      </c>
      <c r="XB43" s="860"/>
      <c r="XC43" s="861"/>
      <c r="XD43" s="352"/>
      <c r="XE43" s="859" t="str">
        <f>IF(XH43="×",TIME(0,0,0),IF(XN4="非常勤",WF43,WR43))</f>
        <v>　</v>
      </c>
      <c r="XF43" s="860"/>
      <c r="XG43" s="861"/>
      <c r="XH43" s="352"/>
      <c r="XI43" s="859" t="str">
        <f>IF(XL43="×",TIME(0,0,0),IF(XN4="非常勤",WI43,WU43))</f>
        <v>　</v>
      </c>
      <c r="XJ43" s="860"/>
      <c r="XK43" s="861"/>
      <c r="XL43" s="352"/>
      <c r="XM43" s="859" t="str">
        <f>IF(XP43="×",TIME(0,0,0),IF(XN4="非常勤",WL43,WX43))</f>
        <v>　</v>
      </c>
      <c r="XN43" s="860"/>
      <c r="XO43" s="861"/>
      <c r="XP43" s="352"/>
      <c r="XQ43" s="956"/>
      <c r="XR43" s="956"/>
      <c r="XS43" s="862"/>
      <c r="XT43" s="864"/>
      <c r="XU43" s="863"/>
      <c r="XV43" s="865"/>
      <c r="XW43" s="866"/>
      <c r="XX43" s="866"/>
      <c r="XY43" s="867"/>
      <c r="XZ43" s="377">
        <f>'[3]別表_個別勤務状況（1～20）'!$A$43</f>
        <v>29</v>
      </c>
      <c r="YA43" s="378" t="str">
        <f>'[3]別表_個別勤務状況（1～20）'!$B$43</f>
        <v>祝</v>
      </c>
      <c r="YB43" s="854"/>
      <c r="YC43" s="855"/>
      <c r="YD43" s="854"/>
      <c r="YE43" s="855"/>
      <c r="YF43" s="854"/>
      <c r="YG43" s="855"/>
      <c r="YH43" s="854"/>
      <c r="YI43" s="855"/>
      <c r="YJ43" s="856" t="str">
        <f>IFERROR(IF(OR(YA43="日",YA43="祝",YA43=0,YB43=""),"　",MAX(IF(AND(YB43&lt;=YJ14,YD43&gt;YK14),YK14-YJ14,IF(AND(YB43&gt;YJ14,YD43&lt;=YK14),YD43-YB43,IF(AND(YB43&lt;=YJ14,YD43&lt;=YK14),YD43-YJ14,IF(AND(YB43&gt;YJ14,YD43&gt;YK14),YK14-YB43,0)))),0)),0)</f>
        <v>　</v>
      </c>
      <c r="YK43" s="857"/>
      <c r="YL43" s="858"/>
      <c r="YM43" s="856" t="str">
        <f>IFERROR(IF(OR(YA43="日",YA43="祝",YA43=0,YF43=""),"　",MAX(IF(AND(YF43&gt;YP14,YH43&gt;YN14),0,IF(AND(YF43&lt;=YP14,YF43&gt;YM14,YH43&gt;YN14),YP14-YF43,IF(AND(YF43&lt;=YP14,YF43&lt;=YM14,YH43&gt;YN14),YP14-YM14,IF(AND(YF43&gt;YM14,YH43&lt;=YN14),YH43-YF43,IF(AND(YF43&lt;=YM14,YH43&lt;=YN14),YH43-YM14,0))))),0)),0)</f>
        <v>　</v>
      </c>
      <c r="YN43" s="857"/>
      <c r="YO43" s="858"/>
      <c r="YP43" s="856" t="str">
        <f>IFERROR(IF(OR(YA43="日",YA43="祝",YA43=0,YF43=0),"　",MAX(IF(AND(YF43&lt;=YP14,YH43&gt;YQ14),YQ14-YP14,IF(YH43&lt;=YQ14,0,IF(AND(YF43&gt;YP14,YH43&gt;YQ14),YQ14-YF43,0))),0)),0)</f>
        <v>　</v>
      </c>
      <c r="YQ43" s="857"/>
      <c r="YR43" s="858"/>
      <c r="YS43" s="856" t="str">
        <f>IFERROR(IF(OR(YA43="日",YA43="祝",YA43=0,YF43=0),"　",MAX(IF(YF43&gt;YS14,YH43-YF43,IF(YF43&lt;=YS14,YH43-YS14,0)),0)),0)</f>
        <v>　</v>
      </c>
      <c r="YT43" s="857"/>
      <c r="YU43" s="858"/>
      <c r="YV43" s="962" t="str">
        <f>IFERROR(IF(OR(YA43="日",YA43="祝",YA43=0,YB43=""),"　",MAX(IF(AND(YB43&lt;=YV14,YD43&gt;YW14),YW14-YV14,IF(AND(YB43&gt;YV14,YD43&lt;=YW14),YD43-YB43,IF(AND(YB43&lt;=YV14,YD43&lt;=YW14),YD43-YV14,IF(AND(YB43&gt;YV14,YD43&gt;YW14),YW14-YB43,0)))),0)),0)</f>
        <v>　</v>
      </c>
      <c r="YW43" s="963"/>
      <c r="YX43" s="964"/>
      <c r="YY43" s="962" t="str">
        <f>IFERROR(IF(OR(YA43="日",YA43="祝",YA43=0,YF43=0),"　",MAX(IF(AND(YF43&gt;ZB14,YH43&gt;YZ14),0,IF(AND(YF43&lt;=ZB14,YF43&gt;YY14,YH43&gt;YZ14),ZB14-YF43,IF(AND(YF43&lt;=ZB14,YF43&lt;=YY14,YH43&gt;YZ14),ZB14-YY14,IF(AND(YF43&gt;YY14,YH43&lt;=YZ14),YH43-YF43,IF(AND(YF43&lt;=YY14,YH43&lt;=YZ14),YH43-YY14,0))))),0)),0)</f>
        <v>　</v>
      </c>
      <c r="YZ43" s="963"/>
      <c r="ZA43" s="964"/>
      <c r="ZB43" s="962" t="str">
        <f>IFERROR(IF(OR(YA43="日",YA43="祝",YA43=0,YF43=0),"　",MAX(IF(AND(YF43&lt;=ZB14,YH43&gt;ZC14),ZC14-ZB14,IF(YH43&lt;=ZC14,0,IF(AND(YF43&gt;ZB14,YH43&gt;ZC14),ZC14-YF43,0))),0)),0)</f>
        <v>　</v>
      </c>
      <c r="ZC43" s="963"/>
      <c r="ZD43" s="964"/>
      <c r="ZE43" s="962" t="str">
        <f t="shared" si="11"/>
        <v>　</v>
      </c>
      <c r="ZF43" s="963"/>
      <c r="ZG43" s="964"/>
      <c r="ZH43" s="859" t="str">
        <f>IF(ZK43="×",TIME(0,0,0),IF(ZU4="非常勤",YJ43,YV43))</f>
        <v>　</v>
      </c>
      <c r="ZI43" s="860"/>
      <c r="ZJ43" s="861"/>
      <c r="ZK43" s="352"/>
      <c r="ZL43" s="859" t="str">
        <f>IF(ZO43="×",TIME(0,0,0),IF(ZU4="非常勤",YM43,YY43))</f>
        <v>　</v>
      </c>
      <c r="ZM43" s="860"/>
      <c r="ZN43" s="861"/>
      <c r="ZO43" s="352"/>
      <c r="ZP43" s="859" t="str">
        <f>IF(ZS43="×",TIME(0,0,0),IF(ZU4="非常勤",YP43,ZB43))</f>
        <v>　</v>
      </c>
      <c r="ZQ43" s="860"/>
      <c r="ZR43" s="861"/>
      <c r="ZS43" s="352"/>
      <c r="ZT43" s="859" t="str">
        <f>IF(ZW43="×",TIME(0,0,0),IF(ZU4="非常勤",YS43,ZE43))</f>
        <v>　</v>
      </c>
      <c r="ZU43" s="860"/>
      <c r="ZV43" s="861"/>
      <c r="ZW43" s="352"/>
      <c r="ZX43" s="956"/>
      <c r="ZY43" s="956"/>
      <c r="ZZ43" s="862"/>
      <c r="AAA43" s="864"/>
      <c r="AAB43" s="863"/>
      <c r="AAC43" s="865"/>
      <c r="AAD43" s="866"/>
      <c r="AAE43" s="866"/>
      <c r="AAF43" s="867"/>
      <c r="AAG43" s="377">
        <f>'[3]別表_個別勤務状況（1～20）'!$A$43</f>
        <v>29</v>
      </c>
      <c r="AAH43" s="378" t="str">
        <f>'[3]別表_個別勤務状況（1～20）'!$B$43</f>
        <v>祝</v>
      </c>
      <c r="AAI43" s="854"/>
      <c r="AAJ43" s="855"/>
      <c r="AAK43" s="854"/>
      <c r="AAL43" s="855"/>
      <c r="AAM43" s="854"/>
      <c r="AAN43" s="855"/>
      <c r="AAO43" s="854"/>
      <c r="AAP43" s="855"/>
      <c r="AAQ43" s="856" t="str">
        <f>IFERROR(IF(OR(AAH43="日",AAH43="祝",AAH43=0,AAI43=""),"　",MAX(IF(AND(AAI43&lt;=AAQ14,AAK43&gt;AAR14),AAR14-AAQ14,IF(AND(AAI43&gt;AAQ14,AAK43&lt;=AAR14),AAK43-AAI43,IF(AND(AAI43&lt;=AAQ14,AAK43&lt;=AAR14),AAK43-AAQ14,IF(AND(AAI43&gt;AAQ14,AAK43&gt;AAR14),AAR14-AAI43,0)))),0)),0)</f>
        <v>　</v>
      </c>
      <c r="AAR43" s="857"/>
      <c r="AAS43" s="858"/>
      <c r="AAT43" s="856" t="str">
        <f>IFERROR(IF(OR(AAH43="日",AAH43="祝",AAH43=0,AAM43=""),"　",MAX(IF(AND(AAM43&gt;AAW14,AAO43&gt;AAU14),0,IF(AND(AAM43&lt;=AAW14,AAM43&gt;AAT14,AAO43&gt;AAU14),AAW14-AAM43,IF(AND(AAM43&lt;=AAW14,AAM43&lt;=AAT14,AAO43&gt;AAU14),AAW14-AAT14,IF(AND(AAM43&gt;AAT14,AAO43&lt;=AAU14),AAO43-AAM43,IF(AND(AAM43&lt;=AAT14,AAO43&lt;=AAU14),AAO43-AAT14,0))))),0)),0)</f>
        <v>　</v>
      </c>
      <c r="AAU43" s="857"/>
      <c r="AAV43" s="858"/>
      <c r="AAW43" s="856" t="str">
        <f>IFERROR(IF(OR(AAH43="日",AAH43="祝",AAH43=0,AAM43=0),"　",MAX(IF(AND(AAM43&lt;=AAW14,AAO43&gt;AAX14),AAX14-AAW14,IF(AAO43&lt;=AAX14,0,IF(AND(AAM43&gt;AAW14,AAO43&gt;AAX14),AAX14-AAM43,0))),0)),0)</f>
        <v>　</v>
      </c>
      <c r="AAX43" s="857"/>
      <c r="AAY43" s="858"/>
      <c r="AAZ43" s="856" t="str">
        <f>IFERROR(IF(OR(AAH43="日",AAH43="祝",AAH43=0,AAM43=0),"　",MAX(IF(AAM43&gt;AAZ14,AAO43-AAM43,IF(AAM43&lt;=AAZ14,AAO43-AAZ14,0)),0)),0)</f>
        <v>　</v>
      </c>
      <c r="ABA43" s="857"/>
      <c r="ABB43" s="858"/>
      <c r="ABC43" s="962" t="str">
        <f>IFERROR(IF(OR(AAH43="日",AAH43="祝",AAH43=0,AAI43=""),"　",MAX(IF(AND(AAI43&lt;=ABC14,AAK43&gt;ABD14),ABD14-ABC14,IF(AND(AAI43&gt;ABC14,AAK43&lt;=ABD14),AAK43-AAI43,IF(AND(AAI43&lt;=ABC14,AAK43&lt;=ABD14),AAK43-ABC14,IF(AND(AAI43&gt;ABC14,AAK43&gt;ABD14),ABD14-AAI43,0)))),0)),0)</f>
        <v>　</v>
      </c>
      <c r="ABD43" s="963"/>
      <c r="ABE43" s="964"/>
      <c r="ABF43" s="962" t="str">
        <f>IFERROR(IF(OR(AAH43="日",AAH43="祝",AAH43=0,AAM43=0),"　",MAX(IF(AND(AAM43&gt;ABI14,AAO43&gt;ABG14),0,IF(AND(AAM43&lt;=ABI14,AAM43&gt;ABF14,AAO43&gt;ABG14),ABI14-AAM43,IF(AND(AAM43&lt;=ABI14,AAM43&lt;=ABF14,AAO43&gt;ABG14),ABI14-ABF14,IF(AND(AAM43&gt;ABF14,AAO43&lt;=ABG14),AAO43-AAM43,IF(AND(AAM43&lt;=ABF14,AAO43&lt;=ABG14),AAO43-ABF14,0))))),0)),0)</f>
        <v>　</v>
      </c>
      <c r="ABG43" s="963"/>
      <c r="ABH43" s="964"/>
      <c r="ABI43" s="962" t="str">
        <f>IFERROR(IF(OR(AAH43="日",AAH43="祝",AAH43=0,AAM43=0),"　",MAX(IF(AND(AAM43&lt;=ABI14,AAO43&gt;ABJ14),ABJ14-ABI14,IF(AAO43&lt;=ABJ14,0,IF(AND(AAM43&gt;ABI14,AAO43&gt;ABJ14),ABJ14-AAM43,0))),0)),0)</f>
        <v>　</v>
      </c>
      <c r="ABJ43" s="963"/>
      <c r="ABK43" s="964"/>
      <c r="ABL43" s="962" t="str">
        <f t="shared" si="12"/>
        <v>　</v>
      </c>
      <c r="ABM43" s="963"/>
      <c r="ABN43" s="964"/>
      <c r="ABO43" s="859" t="str">
        <f>IF(ABR43="×",TIME(0,0,0),IF(ACB4="非常勤",AAQ43,ABC43))</f>
        <v>　</v>
      </c>
      <c r="ABP43" s="860"/>
      <c r="ABQ43" s="861"/>
      <c r="ABR43" s="352"/>
      <c r="ABS43" s="859" t="str">
        <f>IF(ABV43="×",TIME(0,0,0),IF(ACB4="非常勤",AAT43,ABF43))</f>
        <v>　</v>
      </c>
      <c r="ABT43" s="860"/>
      <c r="ABU43" s="861"/>
      <c r="ABV43" s="352"/>
      <c r="ABW43" s="859" t="str">
        <f>IF(ABZ43="×",TIME(0,0,0),IF(ACB4="非常勤",AAW43,ABI43))</f>
        <v>　</v>
      </c>
      <c r="ABX43" s="860"/>
      <c r="ABY43" s="861"/>
      <c r="ABZ43" s="352"/>
      <c r="ACA43" s="859" t="str">
        <f>IF(ACD43="×",TIME(0,0,0),IF(ACB4="非常勤",AAZ43,ABL43))</f>
        <v>　</v>
      </c>
      <c r="ACB43" s="860"/>
      <c r="ACC43" s="861"/>
      <c r="ACD43" s="352"/>
      <c r="ACE43" s="956"/>
      <c r="ACF43" s="956"/>
      <c r="ACG43" s="862"/>
      <c r="ACH43" s="864"/>
      <c r="ACI43" s="863"/>
      <c r="ACJ43" s="865"/>
      <c r="ACK43" s="866"/>
      <c r="ACL43" s="866"/>
      <c r="ACM43" s="867"/>
      <c r="ACN43" s="377">
        <f>'[3]別表_個別勤務状況（1～20）'!$A$43</f>
        <v>29</v>
      </c>
      <c r="ACO43" s="378" t="str">
        <f>'[3]別表_個別勤務状況（1～20）'!$B$43</f>
        <v>祝</v>
      </c>
      <c r="ACP43" s="854"/>
      <c r="ACQ43" s="855"/>
      <c r="ACR43" s="854"/>
      <c r="ACS43" s="855"/>
      <c r="ACT43" s="854"/>
      <c r="ACU43" s="855"/>
      <c r="ACV43" s="854"/>
      <c r="ACW43" s="855"/>
      <c r="ACX43" s="856" t="str">
        <f>IFERROR(IF(OR(ACO43="日",ACO43="祝",ACO43=0,ACP43=""),"　",MAX(IF(AND(ACP43&lt;=ACX14,ACR43&gt;ACY14),ACY14-ACX14,IF(AND(ACP43&gt;ACX14,ACR43&lt;=ACY14),ACR43-ACP43,IF(AND(ACP43&lt;=ACX14,ACR43&lt;=ACY14),ACR43-ACX14,IF(AND(ACP43&gt;ACX14,ACR43&gt;ACY14),ACY14-ACP43,0)))),0)),0)</f>
        <v>　</v>
      </c>
      <c r="ACY43" s="857"/>
      <c r="ACZ43" s="858"/>
      <c r="ADA43" s="856" t="str">
        <f>IFERROR(IF(OR(ACO43="日",ACO43="祝",ACO43=0,ACT43=""),"　",MAX(IF(AND(ACT43&gt;ADD14,ACV43&gt;ADB14),0,IF(AND(ACT43&lt;=ADD14,ACT43&gt;ADA14,ACV43&gt;ADB14),ADD14-ACT43,IF(AND(ACT43&lt;=ADD14,ACT43&lt;=ADA14,ACV43&gt;ADB14),ADD14-ADA14,IF(AND(ACT43&gt;ADA14,ACV43&lt;=ADB14),ACV43-ACT43,IF(AND(ACT43&lt;=ADA14,ACV43&lt;=ADB14),ACV43-ADA14,0))))),0)),0)</f>
        <v>　</v>
      </c>
      <c r="ADB43" s="857"/>
      <c r="ADC43" s="858"/>
      <c r="ADD43" s="856" t="str">
        <f>IFERROR(IF(OR(ACO43="日",ACO43="祝",ACO43=0,ACT43=0),"　",MAX(IF(AND(ACT43&lt;=ADD14,ACV43&gt;ADE14),ADE14-ADD14,IF(ACV43&lt;=ADE14,0,IF(AND(ACT43&gt;ADD14,ACV43&gt;ADE14),ADE14-ACT43,0))),0)),0)</f>
        <v>　</v>
      </c>
      <c r="ADE43" s="857"/>
      <c r="ADF43" s="858"/>
      <c r="ADG43" s="856" t="str">
        <f>IFERROR(IF(OR(ACO43="日",ACO43="祝",ACO43=0,ACT43=0),"　",MAX(IF(ACT43&gt;ADG14,ACV43-ACT43,IF(ACT43&lt;=ADG14,ACV43-ADG14,0)),0)),0)</f>
        <v>　</v>
      </c>
      <c r="ADH43" s="857"/>
      <c r="ADI43" s="858"/>
      <c r="ADJ43" s="962" t="str">
        <f>IFERROR(IF(OR(ACO43="日",ACO43="祝",ACO43=0,ACP43=""),"　",MAX(IF(AND(ACP43&lt;=ADJ14,ACR43&gt;ADK14),ADK14-ADJ14,IF(AND(ACP43&gt;ADJ14,ACR43&lt;=ADK14),ACR43-ACP43,IF(AND(ACP43&lt;=ADJ14,ACR43&lt;=ADK14),ACR43-ADJ14,IF(AND(ACP43&gt;ADJ14,ACR43&gt;ADK14),ADK14-ACP43,0)))),0)),0)</f>
        <v>　</v>
      </c>
      <c r="ADK43" s="963"/>
      <c r="ADL43" s="964"/>
      <c r="ADM43" s="962" t="str">
        <f>IFERROR(IF(OR(ACO43="日",ACO43="祝",ACO43=0,ACT43=0),"　",MAX(IF(AND(ACT43&gt;ADP14,ACV43&gt;ADN14),0,IF(AND(ACT43&lt;=ADP14,ACT43&gt;ADM14,ACV43&gt;ADN14),ADP14-ACT43,IF(AND(ACT43&lt;=ADP14,ACT43&lt;=ADM14,ACV43&gt;ADN14),ADP14-ADM14,IF(AND(ACT43&gt;ADM14,ACV43&lt;=ADN14),ACV43-ACT43,IF(AND(ACT43&lt;=ADM14,ACV43&lt;=ADN14),ACV43-ADM14,0))))),0)),0)</f>
        <v>　</v>
      </c>
      <c r="ADN43" s="963"/>
      <c r="ADO43" s="964"/>
      <c r="ADP43" s="962" t="str">
        <f>IFERROR(IF(OR(ACO43="日",ACO43="祝",ACO43=0,ACT43=0),"　",MAX(IF(AND(ACT43&lt;=ADP14,ACV43&gt;ADQ14),ADQ14-ADP14,IF(ACV43&lt;=ADQ14,0,IF(AND(ACT43&gt;ADP14,ACV43&gt;ADQ14),ADQ14-ACT43,0))),0)),0)</f>
        <v>　</v>
      </c>
      <c r="ADQ43" s="963"/>
      <c r="ADR43" s="964"/>
      <c r="ADS43" s="962" t="str">
        <f t="shared" si="13"/>
        <v>　</v>
      </c>
      <c r="ADT43" s="963"/>
      <c r="ADU43" s="964"/>
      <c r="ADV43" s="859" t="str">
        <f>IF(ADY43="×",TIME(0,0,0),IF(AEI4="非常勤",ACX43,ADJ43))</f>
        <v>　</v>
      </c>
      <c r="ADW43" s="860"/>
      <c r="ADX43" s="861"/>
      <c r="ADY43" s="352"/>
      <c r="ADZ43" s="859" t="str">
        <f>IF(AEC43="×",TIME(0,0,0),IF(AEI4="非常勤",ADA43,ADM43))</f>
        <v>　</v>
      </c>
      <c r="AEA43" s="860"/>
      <c r="AEB43" s="861"/>
      <c r="AEC43" s="352"/>
      <c r="AED43" s="859" t="str">
        <f>IF(AEG43="×",TIME(0,0,0),IF(AEI4="非常勤",ADD43,ADP43))</f>
        <v>　</v>
      </c>
      <c r="AEE43" s="860"/>
      <c r="AEF43" s="861"/>
      <c r="AEG43" s="352"/>
      <c r="AEH43" s="859" t="str">
        <f>IF(AEK43="×",TIME(0,0,0),IF(AEI4="非常勤",ADG43,ADS43))</f>
        <v>　</v>
      </c>
      <c r="AEI43" s="860"/>
      <c r="AEJ43" s="861"/>
      <c r="AEK43" s="352"/>
      <c r="AEL43" s="956"/>
      <c r="AEM43" s="956"/>
      <c r="AEN43" s="862"/>
      <c r="AEO43" s="864"/>
      <c r="AEP43" s="863"/>
      <c r="AEQ43" s="865"/>
      <c r="AER43" s="866"/>
      <c r="AES43" s="866"/>
      <c r="AET43" s="867"/>
      <c r="AEU43" s="377">
        <f>'[3]別表_個別勤務状況（1～20）'!$A$43</f>
        <v>29</v>
      </c>
      <c r="AEV43" s="378" t="str">
        <f>'[3]別表_個別勤務状況（1～20）'!$B$43</f>
        <v>祝</v>
      </c>
      <c r="AEW43" s="854"/>
      <c r="AEX43" s="855"/>
      <c r="AEY43" s="854"/>
      <c r="AEZ43" s="855"/>
      <c r="AFA43" s="854"/>
      <c r="AFB43" s="855"/>
      <c r="AFC43" s="854"/>
      <c r="AFD43" s="855"/>
      <c r="AFE43" s="856" t="str">
        <f>IFERROR(IF(OR(AEV43="日",AEV43="祝",AEV43=0,AEW43=""),"　",MAX(IF(AND(AEW43&lt;=AFE14,AEY43&gt;AFF14),AFF14-AFE14,IF(AND(AEW43&gt;AFE14,AEY43&lt;=AFF14),AEY43-AEW43,IF(AND(AEW43&lt;=AFE14,AEY43&lt;=AFF14),AEY43-AFE14,IF(AND(AEW43&gt;AFE14,AEY43&gt;AFF14),AFF14-AEW43,0)))),0)),0)</f>
        <v>　</v>
      </c>
      <c r="AFF43" s="857"/>
      <c r="AFG43" s="858"/>
      <c r="AFH43" s="856" t="str">
        <f>IFERROR(IF(OR(AEV43="日",AEV43="祝",AEV43=0,AFA43=""),"　",MAX(IF(AND(AFA43&gt;AFK14,AFC43&gt;AFI14),0,IF(AND(AFA43&lt;=AFK14,AFA43&gt;AFH14,AFC43&gt;AFI14),AFK14-AFA43,IF(AND(AFA43&lt;=AFK14,AFA43&lt;=AFH14,AFC43&gt;AFI14),AFK14-AFH14,IF(AND(AFA43&gt;AFH14,AFC43&lt;=AFI14),AFC43-AFA43,IF(AND(AFA43&lt;=AFH14,AFC43&lt;=AFI14),AFC43-AFH14,0))))),0)),0)</f>
        <v>　</v>
      </c>
      <c r="AFI43" s="857"/>
      <c r="AFJ43" s="858"/>
      <c r="AFK43" s="856" t="str">
        <f>IFERROR(IF(OR(AEV43="日",AEV43="祝",AEV43=0,AFA43=0),"　",MAX(IF(AND(AFA43&lt;=AFK14,AFC43&gt;AFL14),AFL14-AFK14,IF(AFC43&lt;=AFL14,0,IF(AND(AFA43&gt;AFK14,AFC43&gt;AFL14),AFL14-AFA43,0))),0)),0)</f>
        <v>　</v>
      </c>
      <c r="AFL43" s="857"/>
      <c r="AFM43" s="858"/>
      <c r="AFN43" s="856" t="str">
        <f>IFERROR(IF(OR(AEV43="日",AEV43="祝",AEV43=0,AFA43=0),"　",MAX(IF(AFA43&gt;AFN14,AFC43-AFA43,IF(AFA43&lt;=AFN14,AFC43-AFN14,0)),0)),0)</f>
        <v>　</v>
      </c>
      <c r="AFO43" s="857"/>
      <c r="AFP43" s="858"/>
      <c r="AFQ43" s="962" t="str">
        <f>IFERROR(IF(OR(AEV43="日",AEV43="祝",AEV43=0,AEW43=""),"　",MAX(IF(AND(AEW43&lt;=AFQ14,AEY43&gt;AFR14),AFR14-AFQ14,IF(AND(AEW43&gt;AFQ14,AEY43&lt;=AFR14),AEY43-AEW43,IF(AND(AEW43&lt;=AFQ14,AEY43&lt;=AFR14),AEY43-AFQ14,IF(AND(AEW43&gt;AFQ14,AEY43&gt;AFR14),AFR14-AEW43,0)))),0)),0)</f>
        <v>　</v>
      </c>
      <c r="AFR43" s="963"/>
      <c r="AFS43" s="964"/>
      <c r="AFT43" s="962" t="str">
        <f>IFERROR(IF(OR(AEV43="日",AEV43="祝",AEV43=0,AFA43=0),"　",MAX(IF(AND(AFA43&gt;AFW14,AFC43&gt;AFU14),0,IF(AND(AFA43&lt;=AFW14,AFA43&gt;AFT14,AFC43&gt;AFU14),AFW14-AFA43,IF(AND(AFA43&lt;=AFW14,AFA43&lt;=AFT14,AFC43&gt;AFU14),AFW14-AFT14,IF(AND(AFA43&gt;AFT14,AFC43&lt;=AFU14),AFC43-AFA43,IF(AND(AFA43&lt;=AFT14,AFC43&lt;=AFU14),AFC43-AFT14,0))))),0)),0)</f>
        <v>　</v>
      </c>
      <c r="AFU43" s="963"/>
      <c r="AFV43" s="964"/>
      <c r="AFW43" s="962" t="str">
        <f>IFERROR(IF(OR(AEV43="日",AEV43="祝",AEV43=0,AFA43=0),"　",MAX(IF(AND(AFA43&lt;=AFW14,AFC43&gt;AFX14),AFX14-AFW14,IF(AFC43&lt;=AFX14,0,IF(AND(AFA43&gt;AFW14,AFC43&gt;AFX14),AFX14-AFA43,0))),0)),0)</f>
        <v>　</v>
      </c>
      <c r="AFX43" s="963"/>
      <c r="AFY43" s="964"/>
      <c r="AFZ43" s="962" t="str">
        <f t="shared" si="14"/>
        <v>　</v>
      </c>
      <c r="AGA43" s="963"/>
      <c r="AGB43" s="964"/>
      <c r="AGC43" s="859" t="str">
        <f>IF(AGF43="×",TIME(0,0,0),IF(AGP4="非常勤",AFE43,AFQ43))</f>
        <v>　</v>
      </c>
      <c r="AGD43" s="860"/>
      <c r="AGE43" s="861"/>
      <c r="AGF43" s="352"/>
      <c r="AGG43" s="859" t="str">
        <f>IF(AGJ43="×",TIME(0,0,0),IF(AGP4="非常勤",AFH43,AFT43))</f>
        <v>　</v>
      </c>
      <c r="AGH43" s="860"/>
      <c r="AGI43" s="861"/>
      <c r="AGJ43" s="352"/>
      <c r="AGK43" s="859" t="str">
        <f>IF(AGN43="×",TIME(0,0,0),IF(AGP4="非常勤",AFK43,AFW43))</f>
        <v>　</v>
      </c>
      <c r="AGL43" s="860"/>
      <c r="AGM43" s="861"/>
      <c r="AGN43" s="352"/>
      <c r="AGO43" s="859" t="str">
        <f>IF(AGR43="×",TIME(0,0,0),IF(AGP4="非常勤",AFN43,AFZ43))</f>
        <v>　</v>
      </c>
      <c r="AGP43" s="860"/>
      <c r="AGQ43" s="861"/>
      <c r="AGR43" s="352"/>
      <c r="AGS43" s="956"/>
      <c r="AGT43" s="956"/>
      <c r="AGU43" s="862"/>
      <c r="AGV43" s="864"/>
      <c r="AGW43" s="863"/>
      <c r="AGX43" s="865"/>
      <c r="AGY43" s="866"/>
      <c r="AGZ43" s="866"/>
      <c r="AHA43" s="867"/>
      <c r="AHB43" s="377">
        <f>'[3]別表_個別勤務状況（1～20）'!$A$43</f>
        <v>29</v>
      </c>
      <c r="AHC43" s="378" t="str">
        <f>'[3]別表_個別勤務状況（1～20）'!$B$43</f>
        <v>祝</v>
      </c>
      <c r="AHD43" s="854"/>
      <c r="AHE43" s="855"/>
      <c r="AHF43" s="854"/>
      <c r="AHG43" s="855"/>
      <c r="AHH43" s="854"/>
      <c r="AHI43" s="855"/>
      <c r="AHJ43" s="854"/>
      <c r="AHK43" s="855"/>
      <c r="AHL43" s="856" t="str">
        <f>IFERROR(IF(OR(AHC43="日",AHC43="祝",AHC43=0,AHD43=""),"　",MAX(IF(AND(AHD43&lt;=AHL14,AHF43&gt;AHM14),AHM14-AHL14,IF(AND(AHD43&gt;AHL14,AHF43&lt;=AHM14),AHF43-AHD43,IF(AND(AHD43&lt;=AHL14,AHF43&lt;=AHM14),AHF43-AHL14,IF(AND(AHD43&gt;AHL14,AHF43&gt;AHM14),AHM14-AHD43,0)))),0)),0)</f>
        <v>　</v>
      </c>
      <c r="AHM43" s="857"/>
      <c r="AHN43" s="858"/>
      <c r="AHO43" s="856" t="str">
        <f>IFERROR(IF(OR(AHC43="日",AHC43="祝",AHC43=0,AHH43=""),"　",MAX(IF(AND(AHH43&gt;AHR14,AHJ43&gt;AHP14),0,IF(AND(AHH43&lt;=AHR14,AHH43&gt;AHO14,AHJ43&gt;AHP14),AHR14-AHH43,IF(AND(AHH43&lt;=AHR14,AHH43&lt;=AHO14,AHJ43&gt;AHP14),AHR14-AHO14,IF(AND(AHH43&gt;AHO14,AHJ43&lt;=AHP14),AHJ43-AHH43,IF(AND(AHH43&lt;=AHO14,AHJ43&lt;=AHP14),AHJ43-AHO14,0))))),0)),0)</f>
        <v>　</v>
      </c>
      <c r="AHP43" s="857"/>
      <c r="AHQ43" s="858"/>
      <c r="AHR43" s="856" t="str">
        <f>IFERROR(IF(OR(AHC43="日",AHC43="祝",AHC43=0,AHH43=0),"　",MAX(IF(AND(AHH43&lt;=AHR14,AHJ43&gt;AHS14),AHS14-AHR14,IF(AHJ43&lt;=AHS14,0,IF(AND(AHH43&gt;AHR14,AHJ43&gt;AHS14),AHS14-AHH43,0))),0)),0)</f>
        <v>　</v>
      </c>
      <c r="AHS43" s="857"/>
      <c r="AHT43" s="858"/>
      <c r="AHU43" s="856" t="str">
        <f>IFERROR(IF(OR(AHC43="日",AHC43="祝",AHC43=0,AHH43=0),"　",MAX(IF(AHH43&gt;AHU14,AHJ43-AHH43,IF(AHH43&lt;=AHU14,AHJ43-AHU14,0)),0)),0)</f>
        <v>　</v>
      </c>
      <c r="AHV43" s="857"/>
      <c r="AHW43" s="858"/>
      <c r="AHX43" s="962" t="str">
        <f>IFERROR(IF(OR(AHC43="日",AHC43="祝",AHC43=0,AHD43=""),"　",MAX(IF(AND(AHD43&lt;=AHX14,AHF43&gt;AHY14),AHY14-AHX14,IF(AND(AHD43&gt;AHX14,AHF43&lt;=AHY14),AHF43-AHD43,IF(AND(AHD43&lt;=AHX14,AHF43&lt;=AHY14),AHF43-AHX14,IF(AND(AHD43&gt;AHX14,AHF43&gt;AHY14),AHY14-AHD43,0)))),0)),0)</f>
        <v>　</v>
      </c>
      <c r="AHY43" s="963"/>
      <c r="AHZ43" s="964"/>
      <c r="AIA43" s="962" t="str">
        <f>IFERROR(IF(OR(AHC43="日",AHC43="祝",AHC43=0,AHH43=0),"　",MAX(IF(AND(AHH43&gt;AID14,AHJ43&gt;AIB14),0,IF(AND(AHH43&lt;=AID14,AHH43&gt;AIA14,AHJ43&gt;AIB14),AID14-AHH43,IF(AND(AHH43&lt;=AID14,AHH43&lt;=AIA14,AHJ43&gt;AIB14),AID14-AIA14,IF(AND(AHH43&gt;AIA14,AHJ43&lt;=AIB14),AHJ43-AHH43,IF(AND(AHH43&lt;=AIA14,AHJ43&lt;=AIB14),AHJ43-AIA14,0))))),0)),0)</f>
        <v>　</v>
      </c>
      <c r="AIB43" s="963"/>
      <c r="AIC43" s="964"/>
      <c r="AID43" s="962" t="str">
        <f>IFERROR(IF(OR(AHC43="日",AHC43="祝",AHC43=0,AHH43=0),"　",MAX(IF(AND(AHH43&lt;=AID14,AHJ43&gt;AIE14),AIE14-AID14,IF(AHJ43&lt;=AIE14,0,IF(AND(AHH43&gt;AID14,AHJ43&gt;AIE14),AIE14-AHH43,0))),0)),0)</f>
        <v>　</v>
      </c>
      <c r="AIE43" s="963"/>
      <c r="AIF43" s="964"/>
      <c r="AIG43" s="962" t="str">
        <f t="shared" si="15"/>
        <v>　</v>
      </c>
      <c r="AIH43" s="963"/>
      <c r="AII43" s="964"/>
      <c r="AIJ43" s="859" t="str">
        <f>IF(AIM43="×",TIME(0,0,0),IF(AIW4="非常勤",AHL43,AHX43))</f>
        <v>　</v>
      </c>
      <c r="AIK43" s="860"/>
      <c r="AIL43" s="861"/>
      <c r="AIM43" s="352"/>
      <c r="AIN43" s="859" t="str">
        <f>IF(AIQ43="×",TIME(0,0,0),IF(AIW4="非常勤",AHO43,AIA43))</f>
        <v>　</v>
      </c>
      <c r="AIO43" s="860"/>
      <c r="AIP43" s="861"/>
      <c r="AIQ43" s="352"/>
      <c r="AIR43" s="859" t="str">
        <f>IF(AIU43="×",TIME(0,0,0),IF(AIW4="非常勤",AHR43,AID43))</f>
        <v>　</v>
      </c>
      <c r="AIS43" s="860"/>
      <c r="AIT43" s="861"/>
      <c r="AIU43" s="352"/>
      <c r="AIV43" s="859" t="str">
        <f>IF(AIY43="×",TIME(0,0,0),IF(AIW4="非常勤",AHU43,AIG43))</f>
        <v>　</v>
      </c>
      <c r="AIW43" s="860"/>
      <c r="AIX43" s="861"/>
      <c r="AIY43" s="352"/>
      <c r="AIZ43" s="956"/>
      <c r="AJA43" s="956"/>
      <c r="AJB43" s="862"/>
      <c r="AJC43" s="864"/>
      <c r="AJD43" s="863"/>
      <c r="AJE43" s="865"/>
      <c r="AJF43" s="866"/>
      <c r="AJG43" s="866"/>
      <c r="AJH43" s="867"/>
      <c r="AJI43" s="377">
        <f>'[3]別表_個別勤務状況（1～20）'!$A$43</f>
        <v>29</v>
      </c>
      <c r="AJJ43" s="378" t="str">
        <f>'[3]別表_個別勤務状況（1～20）'!$B$43</f>
        <v>祝</v>
      </c>
      <c r="AJK43" s="854"/>
      <c r="AJL43" s="855"/>
      <c r="AJM43" s="854"/>
      <c r="AJN43" s="855"/>
      <c r="AJO43" s="854"/>
      <c r="AJP43" s="855"/>
      <c r="AJQ43" s="854"/>
      <c r="AJR43" s="855"/>
      <c r="AJS43" s="856" t="str">
        <f>IFERROR(IF(OR(AJJ43="日",AJJ43="祝",AJJ43=0,AJK43=""),"　",MAX(IF(AND(AJK43&lt;=AJS14,AJM43&gt;AJT14),AJT14-AJS14,IF(AND(AJK43&gt;AJS14,AJM43&lt;=AJT14),AJM43-AJK43,IF(AND(AJK43&lt;=AJS14,AJM43&lt;=AJT14),AJM43-AJS14,IF(AND(AJK43&gt;AJS14,AJM43&gt;AJT14),AJT14-AJK43,0)))),0)),0)</f>
        <v>　</v>
      </c>
      <c r="AJT43" s="857"/>
      <c r="AJU43" s="858"/>
      <c r="AJV43" s="856" t="str">
        <f>IFERROR(IF(OR(AJJ43="日",AJJ43="祝",AJJ43=0,AJO43=""),"　",MAX(IF(AND(AJO43&gt;AJY14,AJQ43&gt;AJW14),0,IF(AND(AJO43&lt;=AJY14,AJO43&gt;AJV14,AJQ43&gt;AJW14),AJY14-AJO43,IF(AND(AJO43&lt;=AJY14,AJO43&lt;=AJV14,AJQ43&gt;AJW14),AJY14-AJV14,IF(AND(AJO43&gt;AJV14,AJQ43&lt;=AJW14),AJQ43-AJO43,IF(AND(AJO43&lt;=AJV14,AJQ43&lt;=AJW14),AJQ43-AJV14,0))))),0)),0)</f>
        <v>　</v>
      </c>
      <c r="AJW43" s="857"/>
      <c r="AJX43" s="858"/>
      <c r="AJY43" s="856" t="str">
        <f>IFERROR(IF(OR(AJJ43="日",AJJ43="祝",AJJ43=0,AJO43=0),"　",MAX(IF(AND(AJO43&lt;=AJY14,AJQ43&gt;AJZ14),AJZ14-AJY14,IF(AJQ43&lt;=AJZ14,0,IF(AND(AJO43&gt;AJY14,AJQ43&gt;AJZ14),AJZ14-AJO43,0))),0)),0)</f>
        <v>　</v>
      </c>
      <c r="AJZ43" s="857"/>
      <c r="AKA43" s="858"/>
      <c r="AKB43" s="856" t="str">
        <f>IFERROR(IF(OR(AJJ43="日",AJJ43="祝",AJJ43=0,AJO43=0),"　",MAX(IF(AJO43&gt;AKB14,AJQ43-AJO43,IF(AJO43&lt;=AKB14,AJQ43-AKB14,0)),0)),0)</f>
        <v>　</v>
      </c>
      <c r="AKC43" s="857"/>
      <c r="AKD43" s="858"/>
      <c r="AKE43" s="962" t="str">
        <f>IFERROR(IF(OR(AJJ43="日",AJJ43="祝",AJJ43=0,AJK43=""),"　",MAX(IF(AND(AJK43&lt;=AKE14,AJM43&gt;AKF14),AKF14-AKE14,IF(AND(AJK43&gt;AKE14,AJM43&lt;=AKF14),AJM43-AJK43,IF(AND(AJK43&lt;=AKE14,AJM43&lt;=AKF14),AJM43-AKE14,IF(AND(AJK43&gt;AKE14,AJM43&gt;AKF14),AKF14-AJK43,0)))),0)),0)</f>
        <v>　</v>
      </c>
      <c r="AKF43" s="963"/>
      <c r="AKG43" s="964"/>
      <c r="AKH43" s="962" t="str">
        <f>IFERROR(IF(OR(AJJ43="日",AJJ43="祝",AJJ43=0,AJO43=0),"　",MAX(IF(AND(AJO43&gt;AKK14,AJQ43&gt;AKI14),0,IF(AND(AJO43&lt;=AKK14,AJO43&gt;AKH14,AJQ43&gt;AKI14),AKK14-AJO43,IF(AND(AJO43&lt;=AKK14,AJO43&lt;=AKH14,AJQ43&gt;AKI14),AKK14-AKH14,IF(AND(AJO43&gt;AKH14,AJQ43&lt;=AKI14),AJQ43-AJO43,IF(AND(AJO43&lt;=AKH14,AJQ43&lt;=AKI14),AJQ43-AKH14,0))))),0)),0)</f>
        <v>　</v>
      </c>
      <c r="AKI43" s="963"/>
      <c r="AKJ43" s="964"/>
      <c r="AKK43" s="962" t="str">
        <f>IFERROR(IF(OR(AJJ43="日",AJJ43="祝",AJJ43=0,AJO43=0),"　",MAX(IF(AND(AJO43&lt;=AKK14,AJQ43&gt;AKL14),AKL14-AKK14,IF(AJQ43&lt;=AKL14,0,IF(AND(AJO43&gt;AKK14,AJQ43&gt;AKL14),AKL14-AJO43,0))),0)),0)</f>
        <v>　</v>
      </c>
      <c r="AKL43" s="963"/>
      <c r="AKM43" s="964"/>
      <c r="AKN43" s="962" t="str">
        <f t="shared" si="16"/>
        <v>　</v>
      </c>
      <c r="AKO43" s="963"/>
      <c r="AKP43" s="964"/>
      <c r="AKQ43" s="859" t="str">
        <f>IF(AKT43="×",TIME(0,0,0),IF(ALD4="非常勤",AJS43,AKE43))</f>
        <v>　</v>
      </c>
      <c r="AKR43" s="860"/>
      <c r="AKS43" s="861"/>
      <c r="AKT43" s="352"/>
      <c r="AKU43" s="859" t="str">
        <f>IF(AKX43="×",TIME(0,0,0),IF(ALD4="非常勤",AJV43,AKH43))</f>
        <v>　</v>
      </c>
      <c r="AKV43" s="860"/>
      <c r="AKW43" s="861"/>
      <c r="AKX43" s="352"/>
      <c r="AKY43" s="859" t="str">
        <f>IF(ALB43="×",TIME(0,0,0),IF(ALD4="非常勤",AJY43,AKK43))</f>
        <v>　</v>
      </c>
      <c r="AKZ43" s="860"/>
      <c r="ALA43" s="861"/>
      <c r="ALB43" s="352"/>
      <c r="ALC43" s="859" t="str">
        <f>IF(ALF43="×",TIME(0,0,0),IF(ALD4="非常勤",AKB43,AKN43))</f>
        <v>　</v>
      </c>
      <c r="ALD43" s="860"/>
      <c r="ALE43" s="861"/>
      <c r="ALF43" s="352"/>
      <c r="ALG43" s="956"/>
      <c r="ALH43" s="956"/>
      <c r="ALI43" s="862"/>
      <c r="ALJ43" s="864"/>
      <c r="ALK43" s="863"/>
      <c r="ALL43" s="865"/>
      <c r="ALM43" s="866"/>
      <c r="ALN43" s="866"/>
      <c r="ALO43" s="867"/>
      <c r="ALP43" s="377">
        <f>'[3]別表_個別勤務状況（1～20）'!$A$43</f>
        <v>29</v>
      </c>
      <c r="ALQ43" s="378" t="str">
        <f>'[3]別表_個別勤務状況（1～20）'!$B$43</f>
        <v>祝</v>
      </c>
      <c r="ALR43" s="854"/>
      <c r="ALS43" s="855"/>
      <c r="ALT43" s="854"/>
      <c r="ALU43" s="855"/>
      <c r="ALV43" s="854"/>
      <c r="ALW43" s="855"/>
      <c r="ALX43" s="854"/>
      <c r="ALY43" s="855"/>
      <c r="ALZ43" s="856" t="str">
        <f>IFERROR(IF(OR(ALQ43="日",ALQ43="祝",ALQ43=0,ALR43=""),"　",MAX(IF(AND(ALR43&lt;=ALZ14,ALT43&gt;AMA14),AMA14-ALZ14,IF(AND(ALR43&gt;ALZ14,ALT43&lt;=AMA14),ALT43-ALR43,IF(AND(ALR43&lt;=ALZ14,ALT43&lt;=AMA14),ALT43-ALZ14,IF(AND(ALR43&gt;ALZ14,ALT43&gt;AMA14),AMA14-ALR43,0)))),0)),0)</f>
        <v>　</v>
      </c>
      <c r="AMA43" s="857"/>
      <c r="AMB43" s="858"/>
      <c r="AMC43" s="856" t="str">
        <f>IFERROR(IF(OR(ALQ43="日",ALQ43="祝",ALQ43=0,ALV43=""),"　",MAX(IF(AND(ALV43&gt;AMF14,ALX43&gt;AMD14),0,IF(AND(ALV43&lt;=AMF14,ALV43&gt;AMC14,ALX43&gt;AMD14),AMF14-ALV43,IF(AND(ALV43&lt;=AMF14,ALV43&lt;=AMC14,ALX43&gt;AMD14),AMF14-AMC14,IF(AND(ALV43&gt;AMC14,ALX43&lt;=AMD14),ALX43-ALV43,IF(AND(ALV43&lt;=AMC14,ALX43&lt;=AMD14),ALX43-AMC14,0))))),0)),0)</f>
        <v>　</v>
      </c>
      <c r="AMD43" s="857"/>
      <c r="AME43" s="858"/>
      <c r="AMF43" s="856" t="str">
        <f>IFERROR(IF(OR(ALQ43="日",ALQ43="祝",ALQ43=0,ALV43=0),"　",MAX(IF(AND(ALV43&lt;=AMF14,ALX43&gt;AMG14),AMG14-AMF14,IF(ALX43&lt;=AMG14,0,IF(AND(ALV43&gt;AMF14,ALX43&gt;AMG14),AMG14-ALV43,0))),0)),0)</f>
        <v>　</v>
      </c>
      <c r="AMG43" s="857"/>
      <c r="AMH43" s="858"/>
      <c r="AMI43" s="856" t="str">
        <f>IFERROR(IF(OR(ALQ43="日",ALQ43="祝",ALQ43=0,ALV43=0),"　",MAX(IF(ALV43&gt;AMI14,ALX43-ALV43,IF(ALV43&lt;=AMI14,ALX43-AMI14,0)),0)),0)</f>
        <v>　</v>
      </c>
      <c r="AMJ43" s="857"/>
      <c r="AMK43" s="858"/>
      <c r="AML43" s="962" t="str">
        <f>IFERROR(IF(OR(ALQ43="日",ALQ43="祝",ALQ43=0,ALR43=""),"　",MAX(IF(AND(ALR43&lt;=AML14,ALT43&gt;AMM14),AMM14-AML14,IF(AND(ALR43&gt;AML14,ALT43&lt;=AMM14),ALT43-ALR43,IF(AND(ALR43&lt;=AML14,ALT43&lt;=AMM14),ALT43-AML14,IF(AND(ALR43&gt;AML14,ALT43&gt;AMM14),AMM14-ALR43,0)))),0)),0)</f>
        <v>　</v>
      </c>
      <c r="AMM43" s="963"/>
      <c r="AMN43" s="964"/>
      <c r="AMO43" s="962" t="str">
        <f>IFERROR(IF(OR(ALQ43="日",ALQ43="祝",ALQ43=0,ALV43=0),"　",MAX(IF(AND(ALV43&gt;AMR14,ALX43&gt;AMP14),0,IF(AND(ALV43&lt;=AMR14,ALV43&gt;AMO14,ALX43&gt;AMP14),AMR14-ALV43,IF(AND(ALV43&lt;=AMR14,ALV43&lt;=AMO14,ALX43&gt;AMP14),AMR14-AMO14,IF(AND(ALV43&gt;AMO14,ALX43&lt;=AMP14),ALX43-ALV43,IF(AND(ALV43&lt;=AMO14,ALX43&lt;=AMP14),ALX43-AMO14,0))))),0)),0)</f>
        <v>　</v>
      </c>
      <c r="AMP43" s="963"/>
      <c r="AMQ43" s="964"/>
      <c r="AMR43" s="962" t="str">
        <f>IFERROR(IF(OR(ALQ43="日",ALQ43="祝",ALQ43=0,ALV43=0),"　",MAX(IF(AND(ALV43&lt;=AMR14,ALX43&gt;AMS14),AMS14-AMR14,IF(ALX43&lt;=AMS14,0,IF(AND(ALV43&gt;AMR14,ALX43&gt;AMS14),AMS14-ALV43,0))),0)),0)</f>
        <v>　</v>
      </c>
      <c r="AMS43" s="963"/>
      <c r="AMT43" s="964"/>
      <c r="AMU43" s="962" t="str">
        <f t="shared" si="17"/>
        <v>　</v>
      </c>
      <c r="AMV43" s="963"/>
      <c r="AMW43" s="964"/>
      <c r="AMX43" s="859" t="str">
        <f>IF(ANA43="×",TIME(0,0,0),IF(ANK4="非常勤",ALZ43,AML43))</f>
        <v>　</v>
      </c>
      <c r="AMY43" s="860"/>
      <c r="AMZ43" s="861"/>
      <c r="ANA43" s="352"/>
      <c r="ANB43" s="859" t="str">
        <f>IF(ANE43="×",TIME(0,0,0),IF(ANK4="非常勤",AMC43,AMO43))</f>
        <v>　</v>
      </c>
      <c r="ANC43" s="860"/>
      <c r="AND43" s="861"/>
      <c r="ANE43" s="352"/>
      <c r="ANF43" s="859" t="str">
        <f>IF(ANI43="×",TIME(0,0,0),IF(ANK4="非常勤",AMF43,AMR43))</f>
        <v>　</v>
      </c>
      <c r="ANG43" s="860"/>
      <c r="ANH43" s="861"/>
      <c r="ANI43" s="352"/>
      <c r="ANJ43" s="859" t="str">
        <f>IF(ANM43="×",TIME(0,0,0),IF(ANK4="非常勤",AMI43,AMU43))</f>
        <v>　</v>
      </c>
      <c r="ANK43" s="860"/>
      <c r="ANL43" s="861"/>
      <c r="ANM43" s="352"/>
      <c r="ANN43" s="956"/>
      <c r="ANO43" s="956"/>
      <c r="ANP43" s="862"/>
      <c r="ANQ43" s="864"/>
      <c r="ANR43" s="863"/>
      <c r="ANS43" s="865"/>
      <c r="ANT43" s="866"/>
      <c r="ANU43" s="866"/>
      <c r="ANV43" s="867"/>
      <c r="ANW43" s="377">
        <f>'[3]別表_個別勤務状況（1～20）'!$A$43</f>
        <v>29</v>
      </c>
      <c r="ANX43" s="378" t="str">
        <f>'[3]別表_個別勤務状況（1～20）'!$B$43</f>
        <v>祝</v>
      </c>
      <c r="ANY43" s="854"/>
      <c r="ANZ43" s="855"/>
      <c r="AOA43" s="854"/>
      <c r="AOB43" s="855"/>
      <c r="AOC43" s="854"/>
      <c r="AOD43" s="855"/>
      <c r="AOE43" s="854"/>
      <c r="AOF43" s="855"/>
      <c r="AOG43" s="856" t="str">
        <f>IFERROR(IF(OR(ANX43="日",ANX43="祝",ANX43=0,ANY43=""),"　",MAX(IF(AND(ANY43&lt;=AOG14,AOA43&gt;AOH14),AOH14-AOG14,IF(AND(ANY43&gt;AOG14,AOA43&lt;=AOH14),AOA43-ANY43,IF(AND(ANY43&lt;=AOG14,AOA43&lt;=AOH14),AOA43-AOG14,IF(AND(ANY43&gt;AOG14,AOA43&gt;AOH14),AOH14-ANY43,0)))),0)),0)</f>
        <v>　</v>
      </c>
      <c r="AOH43" s="857"/>
      <c r="AOI43" s="858"/>
      <c r="AOJ43" s="856" t="str">
        <f>IFERROR(IF(OR(ANX43="日",ANX43="祝",ANX43=0,AOC43=""),"　",MAX(IF(AND(AOC43&gt;AOM14,AOE43&gt;AOK14),0,IF(AND(AOC43&lt;=AOM14,AOC43&gt;AOJ14,AOE43&gt;AOK14),AOM14-AOC43,IF(AND(AOC43&lt;=AOM14,AOC43&lt;=AOJ14,AOE43&gt;AOK14),AOM14-AOJ14,IF(AND(AOC43&gt;AOJ14,AOE43&lt;=AOK14),AOE43-AOC43,IF(AND(AOC43&lt;=AOJ14,AOE43&lt;=AOK14),AOE43-AOJ14,0))))),0)),0)</f>
        <v>　</v>
      </c>
      <c r="AOK43" s="857"/>
      <c r="AOL43" s="858"/>
      <c r="AOM43" s="856" t="str">
        <f>IFERROR(IF(OR(ANX43="日",ANX43="祝",ANX43=0,AOC43=0),"　",MAX(IF(AND(AOC43&lt;=AOM14,AOE43&gt;AON14),AON14-AOM14,IF(AOE43&lt;=AON14,0,IF(AND(AOC43&gt;AOM14,AOE43&gt;AON14),AON14-AOC43,0))),0)),0)</f>
        <v>　</v>
      </c>
      <c r="AON43" s="857"/>
      <c r="AOO43" s="858"/>
      <c r="AOP43" s="856" t="str">
        <f>IFERROR(IF(OR(ANX43="日",ANX43="祝",ANX43=0,AOC43=0),"　",MAX(IF(AOC43&gt;AOP14,AOE43-AOC43,IF(AOC43&lt;=AOP14,AOE43-AOP14,0)),0)),0)</f>
        <v>　</v>
      </c>
      <c r="AOQ43" s="857"/>
      <c r="AOR43" s="858"/>
      <c r="AOS43" s="962" t="str">
        <f>IFERROR(IF(OR(ANX43="日",ANX43="祝",ANX43=0,ANY43=""),"　",MAX(IF(AND(ANY43&lt;=AOS14,AOA43&gt;AOT14),AOT14-AOS14,IF(AND(ANY43&gt;AOS14,AOA43&lt;=AOT14),AOA43-ANY43,IF(AND(ANY43&lt;=AOS14,AOA43&lt;=AOT14),AOA43-AOS14,IF(AND(ANY43&gt;AOS14,AOA43&gt;AOT14),AOT14-ANY43,0)))),0)),0)</f>
        <v>　</v>
      </c>
      <c r="AOT43" s="963"/>
      <c r="AOU43" s="964"/>
      <c r="AOV43" s="962" t="str">
        <f>IFERROR(IF(OR(ANX43="日",ANX43="祝",ANX43=0,AOC43=0),"　",MAX(IF(AND(AOC43&gt;AOY14,AOE43&gt;AOW14),0,IF(AND(AOC43&lt;=AOY14,AOC43&gt;AOV14,AOE43&gt;AOW14),AOY14-AOC43,IF(AND(AOC43&lt;=AOY14,AOC43&lt;=AOV14,AOE43&gt;AOW14),AOY14-AOV14,IF(AND(AOC43&gt;AOV14,AOE43&lt;=AOW14),AOE43-AOC43,IF(AND(AOC43&lt;=AOV14,AOE43&lt;=AOW14),AOE43-AOV14,0))))),0)),0)</f>
        <v>　</v>
      </c>
      <c r="AOW43" s="963"/>
      <c r="AOX43" s="964"/>
      <c r="AOY43" s="962" t="str">
        <f>IFERROR(IF(OR(ANX43="日",ANX43="祝",ANX43=0,AOC43=0),"　",MAX(IF(AND(AOC43&lt;=AOY14,AOE43&gt;AOZ14),AOZ14-AOY14,IF(AOE43&lt;=AOZ14,0,IF(AND(AOC43&gt;AOY14,AOE43&gt;AOZ14),AOZ14-AOC43,0))),0)),0)</f>
        <v>　</v>
      </c>
      <c r="AOZ43" s="963"/>
      <c r="APA43" s="964"/>
      <c r="APB43" s="962" t="str">
        <f t="shared" si="18"/>
        <v>　</v>
      </c>
      <c r="APC43" s="963"/>
      <c r="APD43" s="964"/>
      <c r="APE43" s="859" t="str">
        <f>IF(APH43="×",TIME(0,0,0),IF(APR4="非常勤",AOG43,AOS43))</f>
        <v>　</v>
      </c>
      <c r="APF43" s="860"/>
      <c r="APG43" s="861"/>
      <c r="APH43" s="352"/>
      <c r="API43" s="859" t="str">
        <f>IF(APL43="×",TIME(0,0,0),IF(APR4="非常勤",AOJ43,AOV43))</f>
        <v>　</v>
      </c>
      <c r="APJ43" s="860"/>
      <c r="APK43" s="861"/>
      <c r="APL43" s="352"/>
      <c r="APM43" s="859" t="str">
        <f>IF(APP43="×",TIME(0,0,0),IF(APR4="非常勤",AOM43,AOY43))</f>
        <v>　</v>
      </c>
      <c r="APN43" s="860"/>
      <c r="APO43" s="861"/>
      <c r="APP43" s="352"/>
      <c r="APQ43" s="859" t="str">
        <f>IF(APT43="×",TIME(0,0,0),IF(APR4="非常勤",AOP43,APB43))</f>
        <v>　</v>
      </c>
      <c r="APR43" s="860"/>
      <c r="APS43" s="861"/>
      <c r="APT43" s="352"/>
      <c r="APU43" s="956"/>
      <c r="APV43" s="956"/>
      <c r="APW43" s="862"/>
      <c r="APX43" s="864"/>
      <c r="APY43" s="863"/>
      <c r="APZ43" s="865"/>
      <c r="AQA43" s="866"/>
      <c r="AQB43" s="866"/>
      <c r="AQC43" s="867"/>
      <c r="AQD43" s="377">
        <f>'[3]別表_個別勤務状況（1～20）'!$A$43</f>
        <v>29</v>
      </c>
      <c r="AQE43" s="378" t="str">
        <f>'[3]別表_個別勤務状況（1～20）'!$B$43</f>
        <v>祝</v>
      </c>
      <c r="AQF43" s="854"/>
      <c r="AQG43" s="855"/>
      <c r="AQH43" s="854"/>
      <c r="AQI43" s="855"/>
      <c r="AQJ43" s="854"/>
      <c r="AQK43" s="855"/>
      <c r="AQL43" s="854"/>
      <c r="AQM43" s="855"/>
      <c r="AQN43" s="856" t="str">
        <f>IFERROR(IF(OR(AQE43="日",AQE43="祝",AQE43=0,AQF43=""),"　",MAX(IF(AND(AQF43&lt;=AQN14,AQH43&gt;AQO14),AQO14-AQN14,IF(AND(AQF43&gt;AQN14,AQH43&lt;=AQO14),AQH43-AQF43,IF(AND(AQF43&lt;=AQN14,AQH43&lt;=AQO14),AQH43-AQN14,IF(AND(AQF43&gt;AQN14,AQH43&gt;AQO14),AQO14-AQF43,0)))),0)),0)</f>
        <v>　</v>
      </c>
      <c r="AQO43" s="857"/>
      <c r="AQP43" s="858"/>
      <c r="AQQ43" s="856" t="str">
        <f>IFERROR(IF(OR(AQE43="日",AQE43="祝",AQE43=0,AQJ43=""),"　",MAX(IF(AND(AQJ43&gt;AQT14,AQL43&gt;AQR14),0,IF(AND(AQJ43&lt;=AQT14,AQJ43&gt;AQQ14,AQL43&gt;AQR14),AQT14-AQJ43,IF(AND(AQJ43&lt;=AQT14,AQJ43&lt;=AQQ14,AQL43&gt;AQR14),AQT14-AQQ14,IF(AND(AQJ43&gt;AQQ14,AQL43&lt;=AQR14),AQL43-AQJ43,IF(AND(AQJ43&lt;=AQQ14,AQL43&lt;=AQR14),AQL43-AQQ14,0))))),0)),0)</f>
        <v>　</v>
      </c>
      <c r="AQR43" s="857"/>
      <c r="AQS43" s="858"/>
      <c r="AQT43" s="856" t="str">
        <f>IFERROR(IF(OR(AQE43="日",AQE43="祝",AQE43=0,AQJ43=0),"　",MAX(IF(AND(AQJ43&lt;=AQT14,AQL43&gt;AQU14),AQU14-AQT14,IF(AQL43&lt;=AQU14,0,IF(AND(AQJ43&gt;AQT14,AQL43&gt;AQU14),AQU14-AQJ43,0))),0)),0)</f>
        <v>　</v>
      </c>
      <c r="AQU43" s="857"/>
      <c r="AQV43" s="858"/>
      <c r="AQW43" s="856" t="str">
        <f>IFERROR(IF(OR(AQE43="日",AQE43="祝",AQE43=0,AQJ43=0),"　",MAX(IF(AQJ43&gt;AQW14,AQL43-AQJ43,IF(AQJ43&lt;=AQW14,AQL43-AQW14,0)),0)),0)</f>
        <v>　</v>
      </c>
      <c r="AQX43" s="857"/>
      <c r="AQY43" s="858"/>
      <c r="AQZ43" s="962" t="str">
        <f>IFERROR(IF(OR(AQE43="日",AQE43="祝",AQE43=0,AQF43=""),"　",MAX(IF(AND(AQF43&lt;=AQZ14,AQH43&gt;ARA14),ARA14-AQZ14,IF(AND(AQF43&gt;AQZ14,AQH43&lt;=ARA14),AQH43-AQF43,IF(AND(AQF43&lt;=AQZ14,AQH43&lt;=ARA14),AQH43-AQZ14,IF(AND(AQF43&gt;AQZ14,AQH43&gt;ARA14),ARA14-AQF43,0)))),0)),0)</f>
        <v>　</v>
      </c>
      <c r="ARA43" s="963"/>
      <c r="ARB43" s="964"/>
      <c r="ARC43" s="962" t="str">
        <f>IFERROR(IF(OR(AQE43="日",AQE43="祝",AQE43=0,AQJ43=0),"　",MAX(IF(AND(AQJ43&gt;ARF14,AQL43&gt;ARD14),0,IF(AND(AQJ43&lt;=ARF14,AQJ43&gt;ARC14,AQL43&gt;ARD14),ARF14-AQJ43,IF(AND(AQJ43&lt;=ARF14,AQJ43&lt;=ARC14,AQL43&gt;ARD14),ARF14-ARC14,IF(AND(AQJ43&gt;ARC14,AQL43&lt;=ARD14),AQL43-AQJ43,IF(AND(AQJ43&lt;=ARC14,AQL43&lt;=ARD14),AQL43-ARC14,0))))),0)),0)</f>
        <v>　</v>
      </c>
      <c r="ARD43" s="963"/>
      <c r="ARE43" s="964"/>
      <c r="ARF43" s="962" t="str">
        <f>IFERROR(IF(OR(AQE43="日",AQE43="祝",AQE43=0,AQJ43=0),"　",MAX(IF(AND(AQJ43&lt;=ARF14,AQL43&gt;ARG14),ARG14-ARF14,IF(AQL43&lt;=ARG14,0,IF(AND(AQJ43&gt;ARF14,AQL43&gt;ARG14),ARG14-AQJ43,0))),0)),0)</f>
        <v>　</v>
      </c>
      <c r="ARG43" s="963"/>
      <c r="ARH43" s="964"/>
      <c r="ARI43" s="962" t="str">
        <f t="shared" si="19"/>
        <v>　</v>
      </c>
      <c r="ARJ43" s="963"/>
      <c r="ARK43" s="964"/>
      <c r="ARL43" s="859" t="str">
        <f>IF(ARO43="×",TIME(0,0,0),IF(ARY4="非常勤",AQN43,AQZ43))</f>
        <v>　</v>
      </c>
      <c r="ARM43" s="860"/>
      <c r="ARN43" s="861"/>
      <c r="ARO43" s="352"/>
      <c r="ARP43" s="859" t="str">
        <f>IF(ARS43="×",TIME(0,0,0),IF(ARY4="非常勤",AQQ43,ARC43))</f>
        <v>　</v>
      </c>
      <c r="ARQ43" s="860"/>
      <c r="ARR43" s="861"/>
      <c r="ARS43" s="352"/>
      <c r="ART43" s="859" t="str">
        <f>IF(ARW43="×",TIME(0,0,0),IF(ARY4="非常勤",AQT43,ARF43))</f>
        <v>　</v>
      </c>
      <c r="ARU43" s="860"/>
      <c r="ARV43" s="861"/>
      <c r="ARW43" s="352"/>
      <c r="ARX43" s="859" t="str">
        <f>IF(ASA43="×",TIME(0,0,0),IF(ARY4="非常勤",AQW43,ARI43))</f>
        <v>　</v>
      </c>
      <c r="ARY43" s="860"/>
      <c r="ARZ43" s="861"/>
      <c r="ASA43" s="352"/>
      <c r="ASB43" s="956"/>
      <c r="ASC43" s="956"/>
      <c r="ASD43" s="862"/>
      <c r="ASE43" s="864"/>
      <c r="ASF43" s="863"/>
      <c r="ASG43" s="865"/>
      <c r="ASH43" s="866"/>
      <c r="ASI43" s="866"/>
      <c r="ASJ43" s="867"/>
    </row>
    <row r="44" spans="1:1180" ht="15" customHeight="1">
      <c r="A44" s="377">
        <f>'別表_個別勤務状況（1～20）'!$A$44</f>
        <v>30</v>
      </c>
      <c r="B44" s="378" t="str">
        <f>'別表_個別勤務状況（1～20）'!$B$44</f>
        <v>木</v>
      </c>
      <c r="C44" s="797"/>
      <c r="D44" s="797"/>
      <c r="E44" s="797"/>
      <c r="F44" s="797"/>
      <c r="G44" s="797"/>
      <c r="H44" s="797"/>
      <c r="I44" s="797"/>
      <c r="J44" s="797"/>
      <c r="K44" s="856" t="str">
        <f>IFERROR(IF(OR(B44="日",B44="祝",B44=0,C44=""),"　",MAX(IF(AND(C44&lt;=K14,E44&gt;L14),L14-K14,IF(AND(C44&gt;K14,E44&lt;=L14),E44-C44,IF(AND(C44&lt;=K14,E44&lt;=L14),E44-K14,IF(AND(C44&gt;K14,E44&gt;L14),L14-C44,0)))),0)),0)</f>
        <v>　</v>
      </c>
      <c r="L44" s="857"/>
      <c r="M44" s="858"/>
      <c r="N44" s="856" t="str">
        <f>IFERROR(IF(OR(B44="日",B44="祝",B44=0,G44=""),"　",MAX(IF(AND(G44&gt;Q14,I44&gt;O14),0,IF(AND(G44&lt;=Q14,G44&gt;N14,I44&gt;O14),Q14-G44,IF(AND(G44&lt;=Q14,G44&lt;=N14,I44&gt;O14),Q14-N14,IF(AND(G44&gt;N14,I44&lt;=O14),I44-G44,IF(AND(G44&lt;=N14,I44&lt;=O14),I44-N14,0))))),0)),0)</f>
        <v>　</v>
      </c>
      <c r="O44" s="857"/>
      <c r="P44" s="858"/>
      <c r="Q44" s="856" t="str">
        <f>IFERROR(IF(OR(B44="日",B44="祝",B44=0,G44=0),"　",MAX(IF(AND(G44&lt;=Q14,I44&gt;R14),R14-Q14,IF(I44&lt;=R14,0,IF(AND(G44&gt;Q14,I44&gt;R14),R14-G44,0))),0)),0)</f>
        <v>　</v>
      </c>
      <c r="R44" s="857"/>
      <c r="S44" s="858"/>
      <c r="T44" s="856" t="str">
        <f>IFERROR(IF(OR(B44="日",B44="祝",B44=0,G44=0),"　",MAX(IF(G44&gt;T14,I44-G44,IF(G44&lt;=T14,I44-T14,0)),0)),0)</f>
        <v>　</v>
      </c>
      <c r="U44" s="857"/>
      <c r="V44" s="858"/>
      <c r="W44" s="972" t="str">
        <f>IFERROR(IF(OR(B44="日",B44="祝",B44=0,C44=""),"　",MAX(IF(AND(C44&lt;=W14,E44&gt;X14),X14-W14,IF(AND(C44&gt;W14,E44&lt;=X14),E44-C44,IF(AND(C44&lt;=W14,E44&lt;=X14),E44-W14,IF(AND(C44&gt;W14,E44&gt;X14),X14-C44,0)))),0)),0)</f>
        <v>　</v>
      </c>
      <c r="X44" s="973"/>
      <c r="Y44" s="973"/>
      <c r="Z44" s="972" t="str">
        <f>IFERROR(IF(OR(B44="日",B44="祝",B44=0,G44=0),"　",MAX(IF(AND(G44&gt;AC14,I44&gt;AA14),0,IF(AND(G44&lt;=AC14,G44&gt;Z14,I44&gt;AA14),AC14-G44,IF(AND(G44&lt;=AC14,G44&lt;=Z14,I44&gt;AA14),AC14-Z14,IF(AND(G44&gt;Z14,I44&lt;=AA14),I44-G44,IF(AND(G44&lt;=Z14,I44&lt;=AA14),I44-Z14,0))))),0)),0)</f>
        <v>　</v>
      </c>
      <c r="AA44" s="972"/>
      <c r="AB44" s="972"/>
      <c r="AC44" s="972" t="str">
        <f>IFERROR(IF(OR(B44="日",B44="祝",B44=0,G44=0),"　",MAX(IF(AND(G44&lt;=AC14,I44&gt;AD14),AD14-AC14,IF(I44&lt;=AD14,0,IF(AND(G44&gt;AC14,I44&gt;AD14),AD14-G44,0))),0)),0)</f>
        <v>　</v>
      </c>
      <c r="AD44" s="973"/>
      <c r="AE44" s="973"/>
      <c r="AF44" s="972" t="str">
        <f t="shared" si="0"/>
        <v>　</v>
      </c>
      <c r="AG44" s="973"/>
      <c r="AH44" s="973"/>
      <c r="AI44" s="954" t="str">
        <f>IF(AL44="×",TIME(0,0,0),IF(AV4="非常勤",K44,W44))</f>
        <v>　</v>
      </c>
      <c r="AJ44" s="885"/>
      <c r="AK44" s="885"/>
      <c r="AL44" s="352"/>
      <c r="AM44" s="954" t="str">
        <f>IF(AP44="×",TIME(0,0,0),IF(AV4="非常勤",N44,Z44))</f>
        <v>　</v>
      </c>
      <c r="AN44" s="885"/>
      <c r="AO44" s="885"/>
      <c r="AP44" s="352"/>
      <c r="AQ44" s="954" t="str">
        <f>IF(AT44="×",TIME(0,0,0),IF(AV4="非常勤",Q44,AC44))</f>
        <v>　</v>
      </c>
      <c r="AR44" s="885"/>
      <c r="AS44" s="885"/>
      <c r="AT44" s="352"/>
      <c r="AU44" s="954" t="str">
        <f>IF(AX44="×",TIME(0,0,0),IF(AV4="非常勤",T44,AF44))</f>
        <v>　</v>
      </c>
      <c r="AV44" s="885"/>
      <c r="AW44" s="955"/>
      <c r="AX44" s="352"/>
      <c r="AY44" s="956"/>
      <c r="AZ44" s="956"/>
      <c r="BA44" s="862"/>
      <c r="BB44" s="864"/>
      <c r="BC44" s="863"/>
      <c r="BD44" s="865"/>
      <c r="BE44" s="866"/>
      <c r="BF44" s="866"/>
      <c r="BG44" s="867"/>
      <c r="BH44" s="377">
        <f>'別表_個別勤務状況（1～20）'!$A$44</f>
        <v>30</v>
      </c>
      <c r="BI44" s="378" t="str">
        <f>'別表_個別勤務状況（1～20）'!$B$44</f>
        <v>木</v>
      </c>
      <c r="BJ44" s="797"/>
      <c r="BK44" s="797"/>
      <c r="BL44" s="797"/>
      <c r="BM44" s="797"/>
      <c r="BN44" s="797"/>
      <c r="BO44" s="797"/>
      <c r="BP44" s="797"/>
      <c r="BQ44" s="797"/>
      <c r="BR44" s="856" t="str">
        <f>IFERROR(IF(OR(BI44="日",BI44="祝",BI44=0,BJ44=""),"　",MAX(IF(AND(BJ44&lt;=BR14,BL44&gt;BS14),BS14-BR14,IF(AND(BJ44&gt;BR14,BL44&lt;=BS14),BL44-BJ44,IF(AND(BJ44&lt;=BR14,BL44&lt;=BS14),BL44-BR14,IF(AND(BJ44&gt;BR14,BL44&gt;BS14),BS14-BJ44,0)))),0)),0)</f>
        <v>　</v>
      </c>
      <c r="BS44" s="857"/>
      <c r="BT44" s="858"/>
      <c r="BU44" s="856" t="str">
        <f>IFERROR(IF(OR(BI44="日",BI44="祝",BI44=0,BN44=""),"　",MAX(IF(AND(BN44&gt;BX14,BP44&gt;BV14),0,IF(AND(BN44&lt;=BX14,BN44&gt;BU14,BP44&gt;BV14),BX14-BN44,IF(AND(BN44&lt;=BX14,BN44&lt;=BU14,BP44&gt;BV14),BX14-BU14,IF(AND(BN44&gt;BU14,BP44&lt;=BV14),BP44-BN44,IF(AND(BN44&lt;=BU14,BP44&lt;=BV14),BP44-BU14,0))))),0)),0)</f>
        <v>　</v>
      </c>
      <c r="BV44" s="857"/>
      <c r="BW44" s="858"/>
      <c r="BX44" s="856" t="str">
        <f>IFERROR(IF(OR(BI44="日",BI44="祝",BI44=0,BN44=0),"　",MAX(IF(AND(BN44&lt;=BX14,BP44&gt;BY14),BY14-BX14,IF(BP44&lt;=BY14,0,IF(AND(BN44&gt;BX14,BP44&gt;BY14),BY14-BN44,0))),0)),0)</f>
        <v>　</v>
      </c>
      <c r="BY44" s="857"/>
      <c r="BZ44" s="858"/>
      <c r="CA44" s="856" t="str">
        <f>IFERROR(IF(OR(BI44="日",BI44="祝",BI44=0,BN44=0),"　",MAX(IF(BN44&gt;CA14,BP44-BN44,IF(BN44&lt;=CA14,BP44-CA14,0)),0)),0)</f>
        <v>　</v>
      </c>
      <c r="CB44" s="857"/>
      <c r="CC44" s="858"/>
      <c r="CD44" s="972" t="str">
        <f>IFERROR(IF(OR(BI44="日",BI44="祝",BI44=0,BJ44=""),"　",MAX(IF(AND(BJ44&lt;=CD14,BL44&gt;CE14),CE14-CD14,IF(AND(BJ44&gt;CD14,BL44&lt;=CE14),BL44-BJ44,IF(AND(BJ44&lt;=CD14,BL44&lt;=CE14),BL44-CD14,IF(AND(BJ44&gt;CD14,BL44&gt;CE14),CE14-BJ44,0)))),0)),0)</f>
        <v>　</v>
      </c>
      <c r="CE44" s="973"/>
      <c r="CF44" s="973"/>
      <c r="CG44" s="972" t="str">
        <f>IFERROR(IF(OR(BI44="日",BI44="祝",BI44=0,BN44=0),"　",MAX(IF(AND(BN44&gt;CJ14,BP44&gt;CH14),0,IF(AND(BN44&lt;=CJ14,BN44&gt;CG14,BP44&gt;CH14),CJ14-BN44,IF(AND(BN44&lt;=CJ14,BN44&lt;=CG14,BP44&gt;CH14),CJ14-CG14,IF(AND(BN44&gt;CG14,BP44&lt;=CH14),BP44-BN44,IF(AND(BN44&lt;=CG14,BP44&lt;=CH14),BP44-CG14,0))))),0)),0)</f>
        <v>　</v>
      </c>
      <c r="CH44" s="972"/>
      <c r="CI44" s="972"/>
      <c r="CJ44" s="972" t="str">
        <f>IFERROR(IF(OR(BI44="日",BI44="祝",BI44=0,BN44=0),"　",MAX(IF(AND(BN44&lt;=CJ14,BP44&gt;CK14),CK14-CJ14,IF(BP44&lt;=CK14,0,IF(AND(BN44&gt;CJ14,BP44&gt;CK14),CK14-BN44,0))),0)),0)</f>
        <v>　</v>
      </c>
      <c r="CK44" s="973"/>
      <c r="CL44" s="973"/>
      <c r="CM44" s="972" t="str">
        <f t="shared" si="1"/>
        <v>　</v>
      </c>
      <c r="CN44" s="973"/>
      <c r="CO44" s="973"/>
      <c r="CP44" s="954" t="str">
        <f>IF(CS44="×",TIME(0,0,0),IF(DC4="非常勤",BR44,CD44))</f>
        <v>　</v>
      </c>
      <c r="CQ44" s="885"/>
      <c r="CR44" s="885"/>
      <c r="CS44" s="352"/>
      <c r="CT44" s="954" t="str">
        <f>IF(CW44="×",TIME(0,0,0),IF(DC4="非常勤",BU44,CG44))</f>
        <v>　</v>
      </c>
      <c r="CU44" s="885"/>
      <c r="CV44" s="885"/>
      <c r="CW44" s="352"/>
      <c r="CX44" s="954" t="str">
        <f>IF(DA44="×",TIME(0,0,0),IF(DC4="非常勤",BX44,CJ44))</f>
        <v>　</v>
      </c>
      <c r="CY44" s="885"/>
      <c r="CZ44" s="885"/>
      <c r="DA44" s="352"/>
      <c r="DB44" s="954" t="str">
        <f>IF(DE44="×",TIME(0,0,0),IF(DC4="非常勤",CA44,CM44))</f>
        <v>　</v>
      </c>
      <c r="DC44" s="885"/>
      <c r="DD44" s="955"/>
      <c r="DE44" s="352"/>
      <c r="DF44" s="956"/>
      <c r="DG44" s="956"/>
      <c r="DH44" s="862"/>
      <c r="DI44" s="864"/>
      <c r="DJ44" s="863"/>
      <c r="DK44" s="865"/>
      <c r="DL44" s="866"/>
      <c r="DM44" s="866"/>
      <c r="DN44" s="867"/>
      <c r="DO44" s="377">
        <f>'別表_個別勤務状況（1～20）'!$A$44</f>
        <v>30</v>
      </c>
      <c r="DP44" s="378" t="str">
        <f>'別表_個別勤務状況（1～20）'!$B$44</f>
        <v>木</v>
      </c>
      <c r="DQ44" s="797"/>
      <c r="DR44" s="797"/>
      <c r="DS44" s="797"/>
      <c r="DT44" s="797"/>
      <c r="DU44" s="797"/>
      <c r="DV44" s="797"/>
      <c r="DW44" s="797"/>
      <c r="DX44" s="797"/>
      <c r="DY44" s="856" t="str">
        <f>IFERROR(IF(OR(DP44="日",DP44="祝",DP44=0,DQ44=""),"　",MAX(IF(AND(DQ44&lt;=DY14,DS44&gt;DZ14),DZ14-DY14,IF(AND(DQ44&gt;DY14,DS44&lt;=DZ14),DS44-DQ44,IF(AND(DQ44&lt;=DY14,DS44&lt;=DZ14),DS44-DY14,IF(AND(DQ44&gt;DY14,DS44&gt;DZ14),DZ14-DQ44,0)))),0)),0)</f>
        <v>　</v>
      </c>
      <c r="DZ44" s="857"/>
      <c r="EA44" s="858"/>
      <c r="EB44" s="856" t="str">
        <f>IFERROR(IF(OR(DP44="日",DP44="祝",DP44=0,DU44=""),"　",MAX(IF(AND(DU44&gt;EE14,DW44&gt;EC14),0,IF(AND(DU44&lt;=EE14,DU44&gt;EB14,DW44&gt;EC14),EE14-DU44,IF(AND(DU44&lt;=EE14,DU44&lt;=EB14,DW44&gt;EC14),EE14-EB14,IF(AND(DU44&gt;EB14,DW44&lt;=EC14),DW44-DU44,IF(AND(DU44&lt;=EB14,DW44&lt;=EC14),DW44-EB14,0))))),0)),0)</f>
        <v>　</v>
      </c>
      <c r="EC44" s="857"/>
      <c r="ED44" s="858"/>
      <c r="EE44" s="856" t="str">
        <f>IFERROR(IF(OR(DP44="日",DP44="祝",DP44=0,DU44=0),"　",MAX(IF(AND(DU44&lt;=EE14,DW44&gt;EF14),EF14-EE14,IF(DW44&lt;=EF14,0,IF(AND(DU44&gt;EE14,DW44&gt;EF14),EF14-DU44,0))),0)),0)</f>
        <v>　</v>
      </c>
      <c r="EF44" s="857"/>
      <c r="EG44" s="858"/>
      <c r="EH44" s="856" t="str">
        <f>IFERROR(IF(OR(DP44="日",DP44="祝",DP44=0,DU44=0),"　",MAX(IF(DU44&gt;EH14,DW44-DU44,IF(DU44&lt;=EH14,DW44-EH14,0)),0)),0)</f>
        <v>　</v>
      </c>
      <c r="EI44" s="857"/>
      <c r="EJ44" s="858"/>
      <c r="EK44" s="972" t="str">
        <f>IFERROR(IF(OR(DP44="日",DP44="祝",DP44=0,DQ44=""),"　",MAX(IF(AND(DQ44&lt;=EK14,DS44&gt;EL14),EL14-EK14,IF(AND(DQ44&gt;EK14,DS44&lt;=EL14),DS44-DQ44,IF(AND(DQ44&lt;=EK14,DS44&lt;=EL14),DS44-EK14,IF(AND(DQ44&gt;EK14,DS44&gt;EL14),EL14-DQ44,0)))),0)),0)</f>
        <v>　</v>
      </c>
      <c r="EL44" s="973"/>
      <c r="EM44" s="973"/>
      <c r="EN44" s="972" t="str">
        <f>IFERROR(IF(OR(DP44="日",DP44="祝",DP44=0,DU44=0),"　",MAX(IF(AND(DU44&gt;EQ14,DW44&gt;EO14),0,IF(AND(DU44&lt;=EQ14,DU44&gt;EN14,DW44&gt;EO14),EQ14-DU44,IF(AND(DU44&lt;=EQ14,DU44&lt;=EN14,DW44&gt;EO14),EQ14-EN14,IF(AND(DU44&gt;EN14,DW44&lt;=EO14),DW44-DU44,IF(AND(DU44&lt;=EN14,DW44&lt;=EO14),DW44-EN14,0))))),0)),0)</f>
        <v>　</v>
      </c>
      <c r="EO44" s="972"/>
      <c r="EP44" s="972"/>
      <c r="EQ44" s="972" t="str">
        <f>IFERROR(IF(OR(DP44="日",DP44="祝",DP44=0,DU44=0),"　",MAX(IF(AND(DU44&lt;=EQ14,DW44&gt;ER14),ER14-EQ14,IF(DW44&lt;=ER14,0,IF(AND(DU44&gt;EQ14,DW44&gt;ER14),ER14-DU44,0))),0)),0)</f>
        <v>　</v>
      </c>
      <c r="ER44" s="973"/>
      <c r="ES44" s="973"/>
      <c r="ET44" s="972" t="str">
        <f t="shared" si="2"/>
        <v>　</v>
      </c>
      <c r="EU44" s="973"/>
      <c r="EV44" s="973"/>
      <c r="EW44" s="954" t="str">
        <f>IF(EZ44="×",TIME(0,0,0),IF(FJ4="非常勤",DY44,EK44))</f>
        <v>　</v>
      </c>
      <c r="EX44" s="885"/>
      <c r="EY44" s="885"/>
      <c r="EZ44" s="352"/>
      <c r="FA44" s="954" t="str">
        <f>IF(FD44="×",TIME(0,0,0),IF(FJ4="非常勤",EB44,EN44))</f>
        <v>　</v>
      </c>
      <c r="FB44" s="885"/>
      <c r="FC44" s="885"/>
      <c r="FD44" s="352"/>
      <c r="FE44" s="954" t="str">
        <f>IF(FH44="×",TIME(0,0,0),IF(FJ4="非常勤",EE44,EQ44))</f>
        <v>　</v>
      </c>
      <c r="FF44" s="885"/>
      <c r="FG44" s="885"/>
      <c r="FH44" s="352"/>
      <c r="FI44" s="954" t="str">
        <f>IF(FL44="×",TIME(0,0,0),IF(FJ4="非常勤",EH44,ET44))</f>
        <v>　</v>
      </c>
      <c r="FJ44" s="885"/>
      <c r="FK44" s="955"/>
      <c r="FL44" s="352"/>
      <c r="FM44" s="956"/>
      <c r="FN44" s="956"/>
      <c r="FO44" s="862"/>
      <c r="FP44" s="864"/>
      <c r="FQ44" s="863"/>
      <c r="FR44" s="865"/>
      <c r="FS44" s="866"/>
      <c r="FT44" s="866"/>
      <c r="FU44" s="867"/>
      <c r="FV44" s="377">
        <f>'別表_個別勤務状況（1～20）'!$A$44</f>
        <v>30</v>
      </c>
      <c r="FW44" s="378" t="str">
        <f>'別表_個別勤務状況（1～20）'!$B$44</f>
        <v>木</v>
      </c>
      <c r="FX44" s="797"/>
      <c r="FY44" s="797"/>
      <c r="FZ44" s="797"/>
      <c r="GA44" s="797"/>
      <c r="GB44" s="797"/>
      <c r="GC44" s="797"/>
      <c r="GD44" s="797"/>
      <c r="GE44" s="797"/>
      <c r="GF44" s="856" t="str">
        <f>IFERROR(IF(OR(FW44="日",FW44="祝",FW44=0,FX44=""),"　",MAX(IF(AND(FX44&lt;=GF14,FZ44&gt;GG14),GG14-GF14,IF(AND(FX44&gt;GF14,FZ44&lt;=GG14),FZ44-FX44,IF(AND(FX44&lt;=GF14,FZ44&lt;=GG14),FZ44-GF14,IF(AND(FX44&gt;GF14,FZ44&gt;GG14),GG14-FX44,0)))),0)),0)</f>
        <v>　</v>
      </c>
      <c r="GG44" s="857"/>
      <c r="GH44" s="858"/>
      <c r="GI44" s="856" t="str">
        <f>IFERROR(IF(OR(FW44="日",FW44="祝",FW44=0,GB44=""),"　",MAX(IF(AND(GB44&gt;GL14,GD44&gt;GJ14),0,IF(AND(GB44&lt;=GL14,GB44&gt;GI14,GD44&gt;GJ14),GL14-GB44,IF(AND(GB44&lt;=GL14,GB44&lt;=GI14,GD44&gt;GJ14),GL14-GI14,IF(AND(GB44&gt;GI14,GD44&lt;=GJ14),GD44-GB44,IF(AND(GB44&lt;=GI14,GD44&lt;=GJ14),GD44-GI14,0))))),0)),0)</f>
        <v>　</v>
      </c>
      <c r="GJ44" s="857"/>
      <c r="GK44" s="858"/>
      <c r="GL44" s="856" t="str">
        <f>IFERROR(IF(OR(FW44="日",FW44="祝",FW44=0,GB44=0),"　",MAX(IF(AND(GB44&lt;=GL14,GD44&gt;GM14),GM14-GL14,IF(GD44&lt;=GM14,0,IF(AND(GB44&gt;GL14,GD44&gt;GM14),GM14-GB44,0))),0)),0)</f>
        <v>　</v>
      </c>
      <c r="GM44" s="857"/>
      <c r="GN44" s="858"/>
      <c r="GO44" s="856" t="str">
        <f>IFERROR(IF(OR(FW44="日",FW44="祝",FW44=0,GB44=0),"　",MAX(IF(GB44&gt;GO14,GD44-GB44,IF(GB44&lt;=GO14,GD44-GO14,0)),0)),0)</f>
        <v>　</v>
      </c>
      <c r="GP44" s="857"/>
      <c r="GQ44" s="858"/>
      <c r="GR44" s="972" t="str">
        <f>IFERROR(IF(OR(FW44="日",FW44="祝",FW44=0,FX44=""),"　",MAX(IF(AND(FX44&lt;=GR14,FZ44&gt;GS14),GS14-GR14,IF(AND(FX44&gt;GR14,FZ44&lt;=GS14),FZ44-FX44,IF(AND(FX44&lt;=GR14,FZ44&lt;=GS14),FZ44-GR14,IF(AND(FX44&gt;GR14,FZ44&gt;GS14),GS14-FX44,0)))),0)),0)</f>
        <v>　</v>
      </c>
      <c r="GS44" s="973"/>
      <c r="GT44" s="973"/>
      <c r="GU44" s="972" t="str">
        <f>IFERROR(IF(OR(FW44="日",FW44="祝",FW44=0,GB44=0),"　",MAX(IF(AND(GB44&gt;GX14,GD44&gt;GV14),0,IF(AND(GB44&lt;=GX14,GB44&gt;GU14,GD44&gt;GV14),GX14-GB44,IF(AND(GB44&lt;=GX14,GB44&lt;=GU14,GD44&gt;GV14),GX14-GU14,IF(AND(GB44&gt;GU14,GD44&lt;=GV14),GD44-GB44,IF(AND(GB44&lt;=GU14,GD44&lt;=GV14),GD44-GU14,0))))),0)),0)</f>
        <v>　</v>
      </c>
      <c r="GV44" s="972"/>
      <c r="GW44" s="972"/>
      <c r="GX44" s="972" t="str">
        <f>IFERROR(IF(OR(FW44="日",FW44="祝",FW44=0,GB44=0),"　",MAX(IF(AND(GB44&lt;=GX14,GD44&gt;GY14),GY14-GX14,IF(GD44&lt;=GY14,0,IF(AND(GB44&gt;GX14,GD44&gt;GY14),GY14-GB44,0))),0)),0)</f>
        <v>　</v>
      </c>
      <c r="GY44" s="973"/>
      <c r="GZ44" s="973"/>
      <c r="HA44" s="972" t="str">
        <f t="shared" si="3"/>
        <v>　</v>
      </c>
      <c r="HB44" s="973"/>
      <c r="HC44" s="973"/>
      <c r="HD44" s="954" t="str">
        <f>IF(HG44="×",TIME(0,0,0),IF(HQ4="非常勤",GF44,GR44))</f>
        <v>　</v>
      </c>
      <c r="HE44" s="885"/>
      <c r="HF44" s="885"/>
      <c r="HG44" s="352"/>
      <c r="HH44" s="954" t="str">
        <f>IF(HK44="×",TIME(0,0,0),IF(HQ4="非常勤",GI44,GU44))</f>
        <v>　</v>
      </c>
      <c r="HI44" s="885"/>
      <c r="HJ44" s="885"/>
      <c r="HK44" s="352"/>
      <c r="HL44" s="954" t="str">
        <f>IF(HO44="×",TIME(0,0,0),IF(HQ4="非常勤",GL44,GX44))</f>
        <v>　</v>
      </c>
      <c r="HM44" s="885"/>
      <c r="HN44" s="885"/>
      <c r="HO44" s="352"/>
      <c r="HP44" s="954" t="str">
        <f>IF(HS44="×",TIME(0,0,0),IF(HQ4="非常勤",GO44,HA44))</f>
        <v>　</v>
      </c>
      <c r="HQ44" s="885"/>
      <c r="HR44" s="955"/>
      <c r="HS44" s="352"/>
      <c r="HT44" s="956"/>
      <c r="HU44" s="956"/>
      <c r="HV44" s="862"/>
      <c r="HW44" s="864"/>
      <c r="HX44" s="863"/>
      <c r="HY44" s="865"/>
      <c r="HZ44" s="866"/>
      <c r="IA44" s="866"/>
      <c r="IB44" s="867"/>
      <c r="IC44" s="377">
        <f>'別表_個別勤務状況（1～20）'!$A$44</f>
        <v>30</v>
      </c>
      <c r="ID44" s="378" t="str">
        <f>'別表_個別勤務状況（1～20）'!$B$44</f>
        <v>木</v>
      </c>
      <c r="IE44" s="797"/>
      <c r="IF44" s="797"/>
      <c r="IG44" s="797"/>
      <c r="IH44" s="797"/>
      <c r="II44" s="797"/>
      <c r="IJ44" s="797"/>
      <c r="IK44" s="797"/>
      <c r="IL44" s="797"/>
      <c r="IM44" s="856" t="str">
        <f>IFERROR(IF(OR(ID44="日",ID44="祝",ID44=0,IE44=""),"　",MAX(IF(AND(IE44&lt;=IM14,IG44&gt;IN14),IN14-IM14,IF(AND(IE44&gt;IM14,IG44&lt;=IN14),IG44-IE44,IF(AND(IE44&lt;=IM14,IG44&lt;=IN14),IG44-IM14,IF(AND(IE44&gt;IM14,IG44&gt;IN14),IN14-IE44,0)))),0)),0)</f>
        <v>　</v>
      </c>
      <c r="IN44" s="857"/>
      <c r="IO44" s="858"/>
      <c r="IP44" s="856" t="str">
        <f>IFERROR(IF(OR(ID44="日",ID44="祝",ID44=0,II44=""),"　",MAX(IF(AND(II44&gt;IS14,IK44&gt;IQ14),0,IF(AND(II44&lt;=IS14,II44&gt;IP14,IK44&gt;IQ14),IS14-II44,IF(AND(II44&lt;=IS14,II44&lt;=IP14,IK44&gt;IQ14),IS14-IP14,IF(AND(II44&gt;IP14,IK44&lt;=IQ14),IK44-II44,IF(AND(II44&lt;=IP14,IK44&lt;=IQ14),IK44-IP14,0))))),0)),0)</f>
        <v>　</v>
      </c>
      <c r="IQ44" s="857"/>
      <c r="IR44" s="858"/>
      <c r="IS44" s="856" t="str">
        <f>IFERROR(IF(OR(ID44="日",ID44="祝",ID44=0,II44=0),"　",MAX(IF(AND(II44&lt;=IS14,IK44&gt;IT14),IT14-IS14,IF(IK44&lt;=IT14,0,IF(AND(II44&gt;IS14,IK44&gt;IT14),IT14-II44,0))),0)),0)</f>
        <v>　</v>
      </c>
      <c r="IT44" s="857"/>
      <c r="IU44" s="858"/>
      <c r="IV44" s="856" t="str">
        <f>IFERROR(IF(OR(ID44="日",ID44="祝",ID44=0,II44=0),"　",MAX(IF(II44&gt;IV14,IK44-II44,IF(II44&lt;=IV14,IK44-IV14,0)),0)),0)</f>
        <v>　</v>
      </c>
      <c r="IW44" s="857"/>
      <c r="IX44" s="858"/>
      <c r="IY44" s="972" t="str">
        <f>IFERROR(IF(OR(ID44="日",ID44="祝",ID44=0,IE44=""),"　",MAX(IF(AND(IE44&lt;=IY14,IG44&gt;IZ14),IZ14-IY14,IF(AND(IE44&gt;IY14,IG44&lt;=IZ14),IG44-IE44,IF(AND(IE44&lt;=IY14,IG44&lt;=IZ14),IG44-IY14,IF(AND(IE44&gt;IY14,IG44&gt;IZ14),IZ14-IE44,0)))),0)),0)</f>
        <v>　</v>
      </c>
      <c r="IZ44" s="973"/>
      <c r="JA44" s="973"/>
      <c r="JB44" s="972" t="str">
        <f>IFERROR(IF(OR(ID44="日",ID44="祝",ID44=0,II44=0),"　",MAX(IF(AND(II44&gt;JE14,IK44&gt;JC14),0,IF(AND(II44&lt;=JE14,II44&gt;JB14,IK44&gt;JC14),JE14-II44,IF(AND(II44&lt;=JE14,II44&lt;=JB14,IK44&gt;JC14),JE14-JB14,IF(AND(II44&gt;JB14,IK44&lt;=JC14),IK44-II44,IF(AND(II44&lt;=JB14,IK44&lt;=JC14),IK44-JB14,0))))),0)),0)</f>
        <v>　</v>
      </c>
      <c r="JC44" s="972"/>
      <c r="JD44" s="972"/>
      <c r="JE44" s="972" t="str">
        <f>IFERROR(IF(OR(ID44="日",ID44="祝",ID44=0,II44=0),"　",MAX(IF(AND(II44&lt;=JE14,IK44&gt;JF14),JF14-JE14,IF(IK44&lt;=JF14,0,IF(AND(II44&gt;JE14,IK44&gt;JF14),JF14-II44,0))),0)),0)</f>
        <v>　</v>
      </c>
      <c r="JF44" s="973"/>
      <c r="JG44" s="973"/>
      <c r="JH44" s="972" t="str">
        <f t="shared" si="4"/>
        <v>　</v>
      </c>
      <c r="JI44" s="973"/>
      <c r="JJ44" s="973"/>
      <c r="JK44" s="954" t="str">
        <f>IF(JN44="×",TIME(0,0,0),IF(JX4="非常勤",IM44,IY44))</f>
        <v>　</v>
      </c>
      <c r="JL44" s="885"/>
      <c r="JM44" s="885"/>
      <c r="JN44" s="352"/>
      <c r="JO44" s="954" t="str">
        <f>IF(JR44="×",TIME(0,0,0),IF(JX4="非常勤",IP44,JB44))</f>
        <v>　</v>
      </c>
      <c r="JP44" s="885"/>
      <c r="JQ44" s="885"/>
      <c r="JR44" s="352"/>
      <c r="JS44" s="954" t="str">
        <f>IF(JV44="×",TIME(0,0,0),IF(JX4="非常勤",IS44,JE44))</f>
        <v>　</v>
      </c>
      <c r="JT44" s="885"/>
      <c r="JU44" s="885"/>
      <c r="JV44" s="352"/>
      <c r="JW44" s="954" t="str">
        <f>IF(JZ44="×",TIME(0,0,0),IF(JX4="非常勤",IV44,JH44))</f>
        <v>　</v>
      </c>
      <c r="JX44" s="885"/>
      <c r="JY44" s="955"/>
      <c r="JZ44" s="352"/>
      <c r="KA44" s="956"/>
      <c r="KB44" s="956"/>
      <c r="KC44" s="862"/>
      <c r="KD44" s="864"/>
      <c r="KE44" s="863"/>
      <c r="KF44" s="865"/>
      <c r="KG44" s="866"/>
      <c r="KH44" s="866"/>
      <c r="KI44" s="867"/>
      <c r="KJ44" s="377">
        <f>'[3]別表_個別勤務状況（1～20）'!$A$44</f>
        <v>30</v>
      </c>
      <c r="KK44" s="378" t="str">
        <f>'[3]別表_個別勤務状況（1～20）'!$B$44</f>
        <v>火</v>
      </c>
      <c r="KL44" s="854"/>
      <c r="KM44" s="855"/>
      <c r="KN44" s="854"/>
      <c r="KO44" s="855"/>
      <c r="KP44" s="854"/>
      <c r="KQ44" s="855"/>
      <c r="KR44" s="854"/>
      <c r="KS44" s="855"/>
      <c r="KT44" s="856" t="str">
        <f>IFERROR(IF(OR(KK44="日",KK44="祝",KK44=0,KL44=""),"　",MAX(IF(AND(KL44&lt;=KT14,KN44&gt;KU14),KU14-KT14,IF(AND(KL44&gt;KT14,KN44&lt;=KU14),KN44-KL44,IF(AND(KL44&lt;=KT14,KN44&lt;=KU14),KN44-KT14,IF(AND(KL44&gt;KT14,KN44&gt;KU14),KU14-KL44,0)))),0)),0)</f>
        <v>　</v>
      </c>
      <c r="KU44" s="857"/>
      <c r="KV44" s="858"/>
      <c r="KW44" s="856" t="str">
        <f>IFERROR(IF(OR(KK44="日",KK44="祝",KK44=0,KP44=""),"　",MAX(IF(AND(KP44&gt;KZ14,KR44&gt;KX14),0,IF(AND(KP44&lt;=KZ14,KP44&gt;KW14,KR44&gt;KX14),KZ14-KP44,IF(AND(KP44&lt;=KZ14,KP44&lt;=KW14,KR44&gt;KX14),KZ14-KW14,IF(AND(KP44&gt;KW14,KR44&lt;=KX14),KR44-KP44,IF(AND(KP44&lt;=KW14,KR44&lt;=KX14),KR44-KW14,0))))),0)),0)</f>
        <v>　</v>
      </c>
      <c r="KX44" s="857"/>
      <c r="KY44" s="858"/>
      <c r="KZ44" s="856" t="str">
        <f>IFERROR(IF(OR(KK44="日",KK44="祝",KK44=0,KP44=0),"　",MAX(IF(AND(KP44&lt;=KZ14,KR44&gt;LA14),LA14-KZ14,IF(KR44&lt;=LA14,0,IF(AND(KP44&gt;KZ14,KR44&gt;LA14),LA14-KP44,0))),0)),0)</f>
        <v>　</v>
      </c>
      <c r="LA44" s="857"/>
      <c r="LB44" s="858"/>
      <c r="LC44" s="856" t="str">
        <f>IFERROR(IF(OR(KK44="日",KK44="祝",KK44=0,KP44=0),"　",MAX(IF(KP44&gt;LC14,KR44-KP44,IF(KP44&lt;=LC14,KR44-LC14,0)),0)),0)</f>
        <v>　</v>
      </c>
      <c r="LD44" s="857"/>
      <c r="LE44" s="858"/>
      <c r="LF44" s="962" t="str">
        <f>IFERROR(IF(OR(KK44="日",KK44="祝",KK44=0,KL44=""),"　",MAX(IF(AND(KL44&lt;=LF14,KN44&gt;LG14),LG14-LF14,IF(AND(KL44&gt;LF14,KN44&lt;=LG14),KN44-KL44,IF(AND(KL44&lt;=LF14,KN44&lt;=LG14),KN44-LF14,IF(AND(KL44&gt;LF14,KN44&gt;LG14),LG14-KL44,0)))),0)),0)</f>
        <v>　</v>
      </c>
      <c r="LG44" s="963"/>
      <c r="LH44" s="964"/>
      <c r="LI44" s="962" t="str">
        <f>IFERROR(IF(OR(KK44="日",KK44="祝",KK44=0,KP44=0),"　",MAX(IF(AND(KP44&gt;LL14,KR44&gt;LJ14),0,IF(AND(KP44&lt;=LL14,KP44&gt;LI14,KR44&gt;LJ14),LL14-KP44,IF(AND(KP44&lt;=LL14,KP44&lt;=LI14,KR44&gt;LJ14),LL14-LI14,IF(AND(KP44&gt;LI14,KR44&lt;=LJ14),KR44-KP44,IF(AND(KP44&lt;=LI14,KR44&lt;=LJ14),KR44-LI14,0))))),0)),0)</f>
        <v>　</v>
      </c>
      <c r="LJ44" s="963"/>
      <c r="LK44" s="964"/>
      <c r="LL44" s="962" t="str">
        <f>IFERROR(IF(OR(KK44="日",KK44="祝",KK44=0,KP44=0),"　",MAX(IF(AND(KP44&lt;=LL14,KR44&gt;LM14),LM14-LL14,IF(KR44&lt;=LM14,0,IF(AND(KP44&gt;LL14,KR44&gt;LM14),LM14-KP44,0))),0)),0)</f>
        <v>　</v>
      </c>
      <c r="LM44" s="963"/>
      <c r="LN44" s="964"/>
      <c r="LO44" s="962" t="str">
        <f t="shared" si="5"/>
        <v>　</v>
      </c>
      <c r="LP44" s="963"/>
      <c r="LQ44" s="964"/>
      <c r="LR44" s="859" t="str">
        <f>IF(LU44="×",TIME(0,0,0),IF(ME4="非常勤",KT44,LF44))</f>
        <v>　</v>
      </c>
      <c r="LS44" s="860"/>
      <c r="LT44" s="861"/>
      <c r="LU44" s="352"/>
      <c r="LV44" s="859" t="str">
        <f>IF(LY44="×",TIME(0,0,0),IF(ME4="非常勤",KW44,LI44))</f>
        <v>　</v>
      </c>
      <c r="LW44" s="860"/>
      <c r="LX44" s="861"/>
      <c r="LY44" s="352"/>
      <c r="LZ44" s="859" t="str">
        <f>IF(MC44="×",TIME(0,0,0),IF(ME4="非常勤",KZ44,LL44))</f>
        <v>　</v>
      </c>
      <c r="MA44" s="860"/>
      <c r="MB44" s="861"/>
      <c r="MC44" s="352"/>
      <c r="MD44" s="859" t="str">
        <f>IF(MG44="×",TIME(0,0,0),IF(ME4="非常勤",LC44,LO44))</f>
        <v>　</v>
      </c>
      <c r="ME44" s="860"/>
      <c r="MF44" s="861"/>
      <c r="MG44" s="352"/>
      <c r="MH44" s="956"/>
      <c r="MI44" s="956"/>
      <c r="MJ44" s="862"/>
      <c r="MK44" s="864"/>
      <c r="ML44" s="863"/>
      <c r="MM44" s="865"/>
      <c r="MN44" s="866"/>
      <c r="MO44" s="866"/>
      <c r="MP44" s="867"/>
      <c r="MQ44" s="377">
        <f>'[3]別表_個別勤務状況（1～20）'!$A$44</f>
        <v>30</v>
      </c>
      <c r="MR44" s="378" t="str">
        <f>'[3]別表_個別勤務状況（1～20）'!$B$44</f>
        <v>火</v>
      </c>
      <c r="MS44" s="854"/>
      <c r="MT44" s="855"/>
      <c r="MU44" s="854"/>
      <c r="MV44" s="855"/>
      <c r="MW44" s="854"/>
      <c r="MX44" s="855"/>
      <c r="MY44" s="854"/>
      <c r="MZ44" s="855"/>
      <c r="NA44" s="856" t="str">
        <f>IFERROR(IF(OR(MR44="日",MR44="祝",MR44=0,MS44=""),"　",MAX(IF(AND(MS44&lt;=NA14,MU44&gt;NB14),NB14-NA14,IF(AND(MS44&gt;NA14,MU44&lt;=NB14),MU44-MS44,IF(AND(MS44&lt;=NA14,MU44&lt;=NB14),MU44-NA14,IF(AND(MS44&gt;NA14,MU44&gt;NB14),NB14-MS44,0)))),0)),0)</f>
        <v>　</v>
      </c>
      <c r="NB44" s="857"/>
      <c r="NC44" s="858"/>
      <c r="ND44" s="856" t="str">
        <f>IFERROR(IF(OR(MR44="日",MR44="祝",MR44=0,MW44=""),"　",MAX(IF(AND(MW44&gt;NG14,MY44&gt;NE14),0,IF(AND(MW44&lt;=NG14,MW44&gt;ND14,MY44&gt;NE14),NG14-MW44,IF(AND(MW44&lt;=NG14,MW44&lt;=ND14,MY44&gt;NE14),NG14-ND14,IF(AND(MW44&gt;ND14,MY44&lt;=NE14),MY44-MW44,IF(AND(MW44&lt;=ND14,MY44&lt;=NE14),MY44-ND14,0))))),0)),0)</f>
        <v>　</v>
      </c>
      <c r="NE44" s="857"/>
      <c r="NF44" s="858"/>
      <c r="NG44" s="856" t="str">
        <f>IFERROR(IF(OR(MR44="日",MR44="祝",MR44=0,MW44=0),"　",MAX(IF(AND(MW44&lt;=NG14,MY44&gt;NH14),NH14-NG14,IF(MY44&lt;=NH14,0,IF(AND(MW44&gt;NG14,MY44&gt;NH14),NH14-MW44,0))),0)),0)</f>
        <v>　</v>
      </c>
      <c r="NH44" s="857"/>
      <c r="NI44" s="858"/>
      <c r="NJ44" s="856" t="str">
        <f>IFERROR(IF(OR(MR44="日",MR44="祝",MR44=0,MW44=0),"　",MAX(IF(MW44&gt;NJ14,MY44-MW44,IF(MW44&lt;=NJ14,MY44-NJ14,0)),0)),0)</f>
        <v>　</v>
      </c>
      <c r="NK44" s="857"/>
      <c r="NL44" s="858"/>
      <c r="NM44" s="962" t="str">
        <f>IFERROR(IF(OR(MR44="日",MR44="祝",MR44=0,MS44=""),"　",MAX(IF(AND(MS44&lt;=NM14,MU44&gt;NN14),NN14-NM14,IF(AND(MS44&gt;NM14,MU44&lt;=NN14),MU44-MS44,IF(AND(MS44&lt;=NM14,MU44&lt;=NN14),MU44-NM14,IF(AND(MS44&gt;NM14,MU44&gt;NN14),NN14-MS44,0)))),0)),0)</f>
        <v>　</v>
      </c>
      <c r="NN44" s="963"/>
      <c r="NO44" s="964"/>
      <c r="NP44" s="962" t="str">
        <f>IFERROR(IF(OR(MR44="日",MR44="祝",MR44=0,MW44=0),"　",MAX(IF(AND(MW44&gt;NS14,MY44&gt;NQ14),0,IF(AND(MW44&lt;=NS14,MW44&gt;NP14,MY44&gt;NQ14),NS14-MW44,IF(AND(MW44&lt;=NS14,MW44&lt;=NP14,MY44&gt;NQ14),NS14-NP14,IF(AND(MW44&gt;NP14,MY44&lt;=NQ14),MY44-MW44,IF(AND(MW44&lt;=NP14,MY44&lt;=NQ14),MY44-NP14,0))))),0)),0)</f>
        <v>　</v>
      </c>
      <c r="NQ44" s="963"/>
      <c r="NR44" s="964"/>
      <c r="NS44" s="962" t="str">
        <f>IFERROR(IF(OR(MR44="日",MR44="祝",MR44=0,MW44=0),"　",MAX(IF(AND(MW44&lt;=NS14,MY44&gt;NT14),NT14-NS14,IF(MY44&lt;=NT14,0,IF(AND(MW44&gt;NS14,MY44&gt;NT14),NT14-MW44,0))),0)),0)</f>
        <v>　</v>
      </c>
      <c r="NT44" s="963"/>
      <c r="NU44" s="964"/>
      <c r="NV44" s="962" t="str">
        <f t="shared" si="6"/>
        <v>　</v>
      </c>
      <c r="NW44" s="963"/>
      <c r="NX44" s="964"/>
      <c r="NY44" s="859" t="str">
        <f>IF(OB44="×",TIME(0,0,0),IF(OL4="非常勤",NA44,NM44))</f>
        <v>　</v>
      </c>
      <c r="NZ44" s="860"/>
      <c r="OA44" s="861"/>
      <c r="OB44" s="352"/>
      <c r="OC44" s="859" t="str">
        <f>IF(OF44="×",TIME(0,0,0),IF(OL4="非常勤",ND44,NP44))</f>
        <v>　</v>
      </c>
      <c r="OD44" s="860"/>
      <c r="OE44" s="861"/>
      <c r="OF44" s="352"/>
      <c r="OG44" s="859" t="str">
        <f>IF(OJ44="×",TIME(0,0,0),IF(OL4="非常勤",NG44,NS44))</f>
        <v>　</v>
      </c>
      <c r="OH44" s="860"/>
      <c r="OI44" s="861"/>
      <c r="OJ44" s="352"/>
      <c r="OK44" s="859" t="str">
        <f>IF(ON44="×",TIME(0,0,0),IF(OL4="非常勤",NJ44,NV44))</f>
        <v>　</v>
      </c>
      <c r="OL44" s="860"/>
      <c r="OM44" s="861"/>
      <c r="ON44" s="352"/>
      <c r="OO44" s="956"/>
      <c r="OP44" s="956"/>
      <c r="OQ44" s="862"/>
      <c r="OR44" s="864"/>
      <c r="OS44" s="863"/>
      <c r="OT44" s="865"/>
      <c r="OU44" s="866"/>
      <c r="OV44" s="866"/>
      <c r="OW44" s="867"/>
      <c r="OX44" s="377">
        <f>'[3]別表_個別勤務状況（1～20）'!$A$44</f>
        <v>30</v>
      </c>
      <c r="OY44" s="378" t="str">
        <f>'[3]別表_個別勤務状況（1～20）'!$B$44</f>
        <v>火</v>
      </c>
      <c r="OZ44" s="854"/>
      <c r="PA44" s="855"/>
      <c r="PB44" s="854"/>
      <c r="PC44" s="855"/>
      <c r="PD44" s="854"/>
      <c r="PE44" s="855"/>
      <c r="PF44" s="854"/>
      <c r="PG44" s="855"/>
      <c r="PH44" s="856" t="str">
        <f>IFERROR(IF(OR(OY44="日",OY44="祝",OY44=0,OZ44=""),"　",MAX(IF(AND(OZ44&lt;=PH14,PB44&gt;PI14),PI14-PH14,IF(AND(OZ44&gt;PH14,PB44&lt;=PI14),PB44-OZ44,IF(AND(OZ44&lt;=PH14,PB44&lt;=PI14),PB44-PH14,IF(AND(OZ44&gt;PH14,PB44&gt;PI14),PI14-OZ44,0)))),0)),0)</f>
        <v>　</v>
      </c>
      <c r="PI44" s="857"/>
      <c r="PJ44" s="858"/>
      <c r="PK44" s="856" t="str">
        <f>IFERROR(IF(OR(OY44="日",OY44="祝",OY44=0,PD44=""),"　",MAX(IF(AND(PD44&gt;PN14,PF44&gt;PL14),0,IF(AND(PD44&lt;=PN14,PD44&gt;PK14,PF44&gt;PL14),PN14-PD44,IF(AND(PD44&lt;=PN14,PD44&lt;=PK14,PF44&gt;PL14),PN14-PK14,IF(AND(PD44&gt;PK14,PF44&lt;=PL14),PF44-PD44,IF(AND(PD44&lt;=PK14,PF44&lt;=PL14),PF44-PK14,0))))),0)),0)</f>
        <v>　</v>
      </c>
      <c r="PL44" s="857"/>
      <c r="PM44" s="858"/>
      <c r="PN44" s="856" t="str">
        <f>IFERROR(IF(OR(OY44="日",OY44="祝",OY44=0,PD44=0),"　",MAX(IF(AND(PD44&lt;=PN14,PF44&gt;PO14),PO14-PN14,IF(PF44&lt;=PO14,0,IF(AND(PD44&gt;PN14,PF44&gt;PO14),PO14-PD44,0))),0)),0)</f>
        <v>　</v>
      </c>
      <c r="PO44" s="857"/>
      <c r="PP44" s="858"/>
      <c r="PQ44" s="856" t="str">
        <f>IFERROR(IF(OR(OY44="日",OY44="祝",OY44=0,PD44=0),"　",MAX(IF(PD44&gt;PQ14,PF44-PD44,IF(PD44&lt;=PQ14,PF44-PQ14,0)),0)),0)</f>
        <v>　</v>
      </c>
      <c r="PR44" s="857"/>
      <c r="PS44" s="858"/>
      <c r="PT44" s="962" t="str">
        <f>IFERROR(IF(OR(OY44="日",OY44="祝",OY44=0,OZ44=""),"　",MAX(IF(AND(OZ44&lt;=PT14,PB44&gt;PU14),PU14-PT14,IF(AND(OZ44&gt;PT14,PB44&lt;=PU14),PB44-OZ44,IF(AND(OZ44&lt;=PT14,PB44&lt;=PU14),PB44-PT14,IF(AND(OZ44&gt;PT14,PB44&gt;PU14),PU14-OZ44,0)))),0)),0)</f>
        <v>　</v>
      </c>
      <c r="PU44" s="963"/>
      <c r="PV44" s="964"/>
      <c r="PW44" s="962" t="str">
        <f>IFERROR(IF(OR(OY44="日",OY44="祝",OY44=0,PD44=0),"　",MAX(IF(AND(PD44&gt;PZ14,PF44&gt;PX14),0,IF(AND(PD44&lt;=PZ14,PD44&gt;PW14,PF44&gt;PX14),PZ14-PD44,IF(AND(PD44&lt;=PZ14,PD44&lt;=PW14,PF44&gt;PX14),PZ14-PW14,IF(AND(PD44&gt;PW14,PF44&lt;=PX14),PF44-PD44,IF(AND(PD44&lt;=PW14,PF44&lt;=PX14),PF44-PW14,0))))),0)),0)</f>
        <v>　</v>
      </c>
      <c r="PX44" s="963"/>
      <c r="PY44" s="964"/>
      <c r="PZ44" s="962" t="str">
        <f>IFERROR(IF(OR(OY44="日",OY44="祝",OY44=0,PD44=0),"　",MAX(IF(AND(PD44&lt;=PZ14,PF44&gt;QA14),QA14-PZ14,IF(PF44&lt;=QA14,0,IF(AND(PD44&gt;PZ14,PF44&gt;QA14),QA14-PD44,0))),0)),0)</f>
        <v>　</v>
      </c>
      <c r="QA44" s="963"/>
      <c r="QB44" s="964"/>
      <c r="QC44" s="962" t="str">
        <f t="shared" si="7"/>
        <v>　</v>
      </c>
      <c r="QD44" s="963"/>
      <c r="QE44" s="964"/>
      <c r="QF44" s="859" t="str">
        <f>IF(QI44="×",TIME(0,0,0),IF(QS4="非常勤",PH44,PT44))</f>
        <v>　</v>
      </c>
      <c r="QG44" s="860"/>
      <c r="QH44" s="861"/>
      <c r="QI44" s="352"/>
      <c r="QJ44" s="859" t="str">
        <f>IF(QM44="×",TIME(0,0,0),IF(QS4="非常勤",PK44,PW44))</f>
        <v>　</v>
      </c>
      <c r="QK44" s="860"/>
      <c r="QL44" s="861"/>
      <c r="QM44" s="352"/>
      <c r="QN44" s="859" t="str">
        <f>IF(QQ44="×",TIME(0,0,0),IF(QS4="非常勤",PN44,PZ44))</f>
        <v>　</v>
      </c>
      <c r="QO44" s="860"/>
      <c r="QP44" s="861"/>
      <c r="QQ44" s="352"/>
      <c r="QR44" s="859" t="str">
        <f>IF(QU44="×",TIME(0,0,0),IF(QS4="非常勤",PQ44,QC44))</f>
        <v>　</v>
      </c>
      <c r="QS44" s="860"/>
      <c r="QT44" s="861"/>
      <c r="QU44" s="352"/>
      <c r="QV44" s="956"/>
      <c r="QW44" s="956"/>
      <c r="QX44" s="862"/>
      <c r="QY44" s="864"/>
      <c r="QZ44" s="863"/>
      <c r="RA44" s="865"/>
      <c r="RB44" s="866"/>
      <c r="RC44" s="866"/>
      <c r="RD44" s="867"/>
      <c r="RE44" s="377">
        <f>'[3]別表_個別勤務状況（1～20）'!$A$44</f>
        <v>30</v>
      </c>
      <c r="RF44" s="378" t="str">
        <f>'[3]別表_個別勤務状況（1～20）'!$B$44</f>
        <v>火</v>
      </c>
      <c r="RG44" s="854"/>
      <c r="RH44" s="855"/>
      <c r="RI44" s="854"/>
      <c r="RJ44" s="855"/>
      <c r="RK44" s="854"/>
      <c r="RL44" s="855"/>
      <c r="RM44" s="854"/>
      <c r="RN44" s="855"/>
      <c r="RO44" s="856" t="str">
        <f>IFERROR(IF(OR(RF44="日",RF44="祝",RF44=0,RG44=""),"　",MAX(IF(AND(RG44&lt;=RO14,RI44&gt;RP14),RP14-RO14,IF(AND(RG44&gt;RO14,RI44&lt;=RP14),RI44-RG44,IF(AND(RG44&lt;=RO14,RI44&lt;=RP14),RI44-RO14,IF(AND(RG44&gt;RO14,RI44&gt;RP14),RP14-RG44,0)))),0)),0)</f>
        <v>　</v>
      </c>
      <c r="RP44" s="857"/>
      <c r="RQ44" s="858"/>
      <c r="RR44" s="856" t="str">
        <f>IFERROR(IF(OR(RF44="日",RF44="祝",RF44=0,RK44=""),"　",MAX(IF(AND(RK44&gt;RU14,RM44&gt;RS14),0,IF(AND(RK44&lt;=RU14,RK44&gt;RR14,RM44&gt;RS14),RU14-RK44,IF(AND(RK44&lt;=RU14,RK44&lt;=RR14,RM44&gt;RS14),RU14-RR14,IF(AND(RK44&gt;RR14,RM44&lt;=RS14),RM44-RK44,IF(AND(RK44&lt;=RR14,RM44&lt;=RS14),RM44-RR14,0))))),0)),0)</f>
        <v>　</v>
      </c>
      <c r="RS44" s="857"/>
      <c r="RT44" s="858"/>
      <c r="RU44" s="856" t="str">
        <f>IFERROR(IF(OR(RF44="日",RF44="祝",RF44=0,RK44=0),"　",MAX(IF(AND(RK44&lt;=RU14,RM44&gt;RV14),RV14-RU14,IF(RM44&lt;=RV14,0,IF(AND(RK44&gt;RU14,RM44&gt;RV14),RV14-RK44,0))),0)),0)</f>
        <v>　</v>
      </c>
      <c r="RV44" s="857"/>
      <c r="RW44" s="858"/>
      <c r="RX44" s="856" t="str">
        <f>IFERROR(IF(OR(RF44="日",RF44="祝",RF44=0,RK44=0),"　",MAX(IF(RK44&gt;RX14,RM44-RK44,IF(RK44&lt;=RX14,RM44-RX14,0)),0)),0)</f>
        <v>　</v>
      </c>
      <c r="RY44" s="857"/>
      <c r="RZ44" s="858"/>
      <c r="SA44" s="962" t="str">
        <f>IFERROR(IF(OR(RF44="日",RF44="祝",RF44=0,RG44=""),"　",MAX(IF(AND(RG44&lt;=SA14,RI44&gt;SB14),SB14-SA14,IF(AND(RG44&gt;SA14,RI44&lt;=SB14),RI44-RG44,IF(AND(RG44&lt;=SA14,RI44&lt;=SB14),RI44-SA14,IF(AND(RG44&gt;SA14,RI44&gt;SB14),SB14-RG44,0)))),0)),0)</f>
        <v>　</v>
      </c>
      <c r="SB44" s="963"/>
      <c r="SC44" s="964"/>
      <c r="SD44" s="962" t="str">
        <f>IFERROR(IF(OR(RF44="日",RF44="祝",RF44=0,RK44=0),"　",MAX(IF(AND(RK44&gt;SG14,RM44&gt;SE14),0,IF(AND(RK44&lt;=SG14,RK44&gt;SD14,RM44&gt;SE14),SG14-RK44,IF(AND(RK44&lt;=SG14,RK44&lt;=SD14,RM44&gt;SE14),SG14-SD14,IF(AND(RK44&gt;SD14,RM44&lt;=SE14),RM44-RK44,IF(AND(RK44&lt;=SD14,RM44&lt;=SE14),RM44-SD14,0))))),0)),0)</f>
        <v>　</v>
      </c>
      <c r="SE44" s="963"/>
      <c r="SF44" s="964"/>
      <c r="SG44" s="962" t="str">
        <f>IFERROR(IF(OR(RF44="日",RF44="祝",RF44=0,RK44=0),"　",MAX(IF(AND(RK44&lt;=SG14,RM44&gt;SH14),SH14-SG14,IF(RM44&lt;=SH14,0,IF(AND(RK44&gt;SG14,RM44&gt;SH14),SH14-RK44,0))),0)),0)</f>
        <v>　</v>
      </c>
      <c r="SH44" s="963"/>
      <c r="SI44" s="964"/>
      <c r="SJ44" s="962" t="str">
        <f t="shared" si="8"/>
        <v>　</v>
      </c>
      <c r="SK44" s="963"/>
      <c r="SL44" s="964"/>
      <c r="SM44" s="859" t="str">
        <f>IF(SP44="×",TIME(0,0,0),IF(SZ4="非常勤",RO44,SA44))</f>
        <v>　</v>
      </c>
      <c r="SN44" s="860"/>
      <c r="SO44" s="861"/>
      <c r="SP44" s="352"/>
      <c r="SQ44" s="859" t="str">
        <f>IF(ST44="×",TIME(0,0,0),IF(SZ4="非常勤",RR44,SD44))</f>
        <v>　</v>
      </c>
      <c r="SR44" s="860"/>
      <c r="SS44" s="861"/>
      <c r="ST44" s="352"/>
      <c r="SU44" s="859" t="str">
        <f>IF(SX44="×",TIME(0,0,0),IF(SZ4="非常勤",RU44,SG44))</f>
        <v>　</v>
      </c>
      <c r="SV44" s="860"/>
      <c r="SW44" s="861"/>
      <c r="SX44" s="352"/>
      <c r="SY44" s="859" t="str">
        <f>IF(TB44="×",TIME(0,0,0),IF(SZ4="非常勤",RX44,SJ44))</f>
        <v>　</v>
      </c>
      <c r="SZ44" s="860"/>
      <c r="TA44" s="861"/>
      <c r="TB44" s="352"/>
      <c r="TC44" s="956"/>
      <c r="TD44" s="956"/>
      <c r="TE44" s="862"/>
      <c r="TF44" s="864"/>
      <c r="TG44" s="863"/>
      <c r="TH44" s="865"/>
      <c r="TI44" s="866"/>
      <c r="TJ44" s="866"/>
      <c r="TK44" s="867"/>
      <c r="TL44" s="377">
        <f>'[3]別表_個別勤務状況（1～20）'!$A$44</f>
        <v>30</v>
      </c>
      <c r="TM44" s="378" t="str">
        <f>'[3]別表_個別勤務状況（1～20）'!$B$44</f>
        <v>火</v>
      </c>
      <c r="TN44" s="854"/>
      <c r="TO44" s="855"/>
      <c r="TP44" s="854"/>
      <c r="TQ44" s="855"/>
      <c r="TR44" s="854"/>
      <c r="TS44" s="855"/>
      <c r="TT44" s="854"/>
      <c r="TU44" s="855"/>
      <c r="TV44" s="856" t="str">
        <f>IFERROR(IF(OR(TM44="日",TM44="祝",TM44=0,TN44=""),"　",MAX(IF(AND(TN44&lt;=TV14,TP44&gt;TW14),TW14-TV14,IF(AND(TN44&gt;TV14,TP44&lt;=TW14),TP44-TN44,IF(AND(TN44&lt;=TV14,TP44&lt;=TW14),TP44-TV14,IF(AND(TN44&gt;TV14,TP44&gt;TW14),TW14-TN44,0)))),0)),0)</f>
        <v>　</v>
      </c>
      <c r="TW44" s="857"/>
      <c r="TX44" s="858"/>
      <c r="TY44" s="856" t="str">
        <f>IFERROR(IF(OR(TM44="日",TM44="祝",TM44=0,TR44=""),"　",MAX(IF(AND(TR44&gt;UB14,TT44&gt;TZ14),0,IF(AND(TR44&lt;=UB14,TR44&gt;TY14,TT44&gt;TZ14),UB14-TR44,IF(AND(TR44&lt;=UB14,TR44&lt;=TY14,TT44&gt;TZ14),UB14-TY14,IF(AND(TR44&gt;TY14,TT44&lt;=TZ14),TT44-TR44,IF(AND(TR44&lt;=TY14,TT44&lt;=TZ14),TT44-TY14,0))))),0)),0)</f>
        <v>　</v>
      </c>
      <c r="TZ44" s="857"/>
      <c r="UA44" s="858"/>
      <c r="UB44" s="856" t="str">
        <f>IFERROR(IF(OR(TM44="日",TM44="祝",TM44=0,TR44=0),"　",MAX(IF(AND(TR44&lt;=UB14,TT44&gt;UC14),UC14-UB14,IF(TT44&lt;=UC14,0,IF(AND(TR44&gt;UB14,TT44&gt;UC14),UC14-TR44,0))),0)),0)</f>
        <v>　</v>
      </c>
      <c r="UC44" s="857"/>
      <c r="UD44" s="858"/>
      <c r="UE44" s="856" t="str">
        <f>IFERROR(IF(OR(TM44="日",TM44="祝",TM44=0,TR44=0),"　",MAX(IF(TR44&gt;UE14,TT44-TR44,IF(TR44&lt;=UE14,TT44-UE14,0)),0)),0)</f>
        <v>　</v>
      </c>
      <c r="UF44" s="857"/>
      <c r="UG44" s="858"/>
      <c r="UH44" s="962" t="str">
        <f>IFERROR(IF(OR(TM44="日",TM44="祝",TM44=0,TN44=""),"　",MAX(IF(AND(TN44&lt;=UH14,TP44&gt;UI14),UI14-UH14,IF(AND(TN44&gt;UH14,TP44&lt;=UI14),TP44-TN44,IF(AND(TN44&lt;=UH14,TP44&lt;=UI14),TP44-UH14,IF(AND(TN44&gt;UH14,TP44&gt;UI14),UI14-TN44,0)))),0)),0)</f>
        <v>　</v>
      </c>
      <c r="UI44" s="963"/>
      <c r="UJ44" s="964"/>
      <c r="UK44" s="962" t="str">
        <f>IFERROR(IF(OR(TM44="日",TM44="祝",TM44=0,TR44=0),"　",MAX(IF(AND(TR44&gt;UN14,TT44&gt;UL14),0,IF(AND(TR44&lt;=UN14,TR44&gt;UK14,TT44&gt;UL14),UN14-TR44,IF(AND(TR44&lt;=UN14,TR44&lt;=UK14,TT44&gt;UL14),UN14-UK14,IF(AND(TR44&gt;UK14,TT44&lt;=UL14),TT44-TR44,IF(AND(TR44&lt;=UK14,TT44&lt;=UL14),TT44-UK14,0))))),0)),0)</f>
        <v>　</v>
      </c>
      <c r="UL44" s="963"/>
      <c r="UM44" s="964"/>
      <c r="UN44" s="962" t="str">
        <f>IFERROR(IF(OR(TM44="日",TM44="祝",TM44=0,TR44=0),"　",MAX(IF(AND(TR44&lt;=UN14,TT44&gt;UO14),UO14-UN14,IF(TT44&lt;=UO14,0,IF(AND(TR44&gt;UN14,TT44&gt;UO14),UO14-TR44,0))),0)),0)</f>
        <v>　</v>
      </c>
      <c r="UO44" s="963"/>
      <c r="UP44" s="964"/>
      <c r="UQ44" s="962" t="str">
        <f t="shared" si="9"/>
        <v>　</v>
      </c>
      <c r="UR44" s="963"/>
      <c r="US44" s="964"/>
      <c r="UT44" s="859" t="str">
        <f>IF(UW44="×",TIME(0,0,0),IF(VG4="非常勤",TV44,UH44))</f>
        <v>　</v>
      </c>
      <c r="UU44" s="860"/>
      <c r="UV44" s="861"/>
      <c r="UW44" s="352"/>
      <c r="UX44" s="859" t="str">
        <f>IF(VA44="×",TIME(0,0,0),IF(VG4="非常勤",TY44,UK44))</f>
        <v>　</v>
      </c>
      <c r="UY44" s="860"/>
      <c r="UZ44" s="861"/>
      <c r="VA44" s="352"/>
      <c r="VB44" s="859" t="str">
        <f>IF(VE44="×",TIME(0,0,0),IF(VG4="非常勤",UB44,UN44))</f>
        <v>　</v>
      </c>
      <c r="VC44" s="860"/>
      <c r="VD44" s="861"/>
      <c r="VE44" s="352"/>
      <c r="VF44" s="859" t="str">
        <f>IF(VI44="×",TIME(0,0,0),IF(VG4="非常勤",UE44,UQ44))</f>
        <v>　</v>
      </c>
      <c r="VG44" s="860"/>
      <c r="VH44" s="861"/>
      <c r="VI44" s="352"/>
      <c r="VJ44" s="956"/>
      <c r="VK44" s="956"/>
      <c r="VL44" s="862"/>
      <c r="VM44" s="864"/>
      <c r="VN44" s="863"/>
      <c r="VO44" s="865"/>
      <c r="VP44" s="866"/>
      <c r="VQ44" s="866"/>
      <c r="VR44" s="867"/>
      <c r="VS44" s="377">
        <f>'[3]別表_個別勤務状況（1～20）'!$A$44</f>
        <v>30</v>
      </c>
      <c r="VT44" s="378" t="str">
        <f>'[3]別表_個別勤務状況（1～20）'!$B$44</f>
        <v>火</v>
      </c>
      <c r="VU44" s="854"/>
      <c r="VV44" s="855"/>
      <c r="VW44" s="854"/>
      <c r="VX44" s="855"/>
      <c r="VY44" s="854"/>
      <c r="VZ44" s="855"/>
      <c r="WA44" s="854"/>
      <c r="WB44" s="855"/>
      <c r="WC44" s="856" t="str">
        <f>IFERROR(IF(OR(VT44="日",VT44="祝",VT44=0,VU44=""),"　",MAX(IF(AND(VU44&lt;=WC14,VW44&gt;WD14),WD14-WC14,IF(AND(VU44&gt;WC14,VW44&lt;=WD14),VW44-VU44,IF(AND(VU44&lt;=WC14,VW44&lt;=WD14),VW44-WC14,IF(AND(VU44&gt;WC14,VW44&gt;WD14),WD14-VU44,0)))),0)),0)</f>
        <v>　</v>
      </c>
      <c r="WD44" s="857"/>
      <c r="WE44" s="858"/>
      <c r="WF44" s="856" t="str">
        <f>IFERROR(IF(OR(VT44="日",VT44="祝",VT44=0,VY44=""),"　",MAX(IF(AND(VY44&gt;WI14,WA44&gt;WG14),0,IF(AND(VY44&lt;=WI14,VY44&gt;WF14,WA44&gt;WG14),WI14-VY44,IF(AND(VY44&lt;=WI14,VY44&lt;=WF14,WA44&gt;WG14),WI14-WF14,IF(AND(VY44&gt;WF14,WA44&lt;=WG14),WA44-VY44,IF(AND(VY44&lt;=WF14,WA44&lt;=WG14),WA44-WF14,0))))),0)),0)</f>
        <v>　</v>
      </c>
      <c r="WG44" s="857"/>
      <c r="WH44" s="858"/>
      <c r="WI44" s="856" t="str">
        <f>IFERROR(IF(OR(VT44="日",VT44="祝",VT44=0,VY44=0),"　",MAX(IF(AND(VY44&lt;=WI14,WA44&gt;WJ14),WJ14-WI14,IF(WA44&lt;=WJ14,0,IF(AND(VY44&gt;WI14,WA44&gt;WJ14),WJ14-VY44,0))),0)),0)</f>
        <v>　</v>
      </c>
      <c r="WJ44" s="857"/>
      <c r="WK44" s="858"/>
      <c r="WL44" s="856" t="str">
        <f>IFERROR(IF(OR(VT44="日",VT44="祝",VT44=0,VY44=0),"　",MAX(IF(VY44&gt;WL14,WA44-VY44,IF(VY44&lt;=WL14,WA44-WL14,0)),0)),0)</f>
        <v>　</v>
      </c>
      <c r="WM44" s="857"/>
      <c r="WN44" s="858"/>
      <c r="WO44" s="962" t="str">
        <f>IFERROR(IF(OR(VT44="日",VT44="祝",VT44=0,VU44=""),"　",MAX(IF(AND(VU44&lt;=WO14,VW44&gt;WP14),WP14-WO14,IF(AND(VU44&gt;WO14,VW44&lt;=WP14),VW44-VU44,IF(AND(VU44&lt;=WO14,VW44&lt;=WP14),VW44-WO14,IF(AND(VU44&gt;WO14,VW44&gt;WP14),WP14-VU44,0)))),0)),0)</f>
        <v>　</v>
      </c>
      <c r="WP44" s="963"/>
      <c r="WQ44" s="964"/>
      <c r="WR44" s="962" t="str">
        <f>IFERROR(IF(OR(VT44="日",VT44="祝",VT44=0,VY44=0),"　",MAX(IF(AND(VY44&gt;WU14,WA44&gt;WS14),0,IF(AND(VY44&lt;=WU14,VY44&gt;WR14,WA44&gt;WS14),WU14-VY44,IF(AND(VY44&lt;=WU14,VY44&lt;=WR14,WA44&gt;WS14),WU14-WR14,IF(AND(VY44&gt;WR14,WA44&lt;=WS14),WA44-VY44,IF(AND(VY44&lt;=WR14,WA44&lt;=WS14),WA44-WR14,0))))),0)),0)</f>
        <v>　</v>
      </c>
      <c r="WS44" s="963"/>
      <c r="WT44" s="964"/>
      <c r="WU44" s="962" t="str">
        <f>IFERROR(IF(OR(VT44="日",VT44="祝",VT44=0,VY44=0),"　",MAX(IF(AND(VY44&lt;=WU14,WA44&gt;WV14),WV14-WU14,IF(WA44&lt;=WV14,0,IF(AND(VY44&gt;WU14,WA44&gt;WV14),WV14-VY44,0))),0)),0)</f>
        <v>　</v>
      </c>
      <c r="WV44" s="963"/>
      <c r="WW44" s="964"/>
      <c r="WX44" s="962" t="str">
        <f t="shared" si="10"/>
        <v>　</v>
      </c>
      <c r="WY44" s="963"/>
      <c r="WZ44" s="964"/>
      <c r="XA44" s="859" t="str">
        <f>IF(XD44="×",TIME(0,0,0),IF(XN4="非常勤",WC44,WO44))</f>
        <v>　</v>
      </c>
      <c r="XB44" s="860"/>
      <c r="XC44" s="861"/>
      <c r="XD44" s="352"/>
      <c r="XE44" s="859" t="str">
        <f>IF(XH44="×",TIME(0,0,0),IF(XN4="非常勤",WF44,WR44))</f>
        <v>　</v>
      </c>
      <c r="XF44" s="860"/>
      <c r="XG44" s="861"/>
      <c r="XH44" s="352"/>
      <c r="XI44" s="859" t="str">
        <f>IF(XL44="×",TIME(0,0,0),IF(XN4="非常勤",WI44,WU44))</f>
        <v>　</v>
      </c>
      <c r="XJ44" s="860"/>
      <c r="XK44" s="861"/>
      <c r="XL44" s="352"/>
      <c r="XM44" s="859" t="str">
        <f>IF(XP44="×",TIME(0,0,0),IF(XN4="非常勤",WL44,WX44))</f>
        <v>　</v>
      </c>
      <c r="XN44" s="860"/>
      <c r="XO44" s="861"/>
      <c r="XP44" s="352"/>
      <c r="XQ44" s="956"/>
      <c r="XR44" s="956"/>
      <c r="XS44" s="862"/>
      <c r="XT44" s="864"/>
      <c r="XU44" s="863"/>
      <c r="XV44" s="865"/>
      <c r="XW44" s="866"/>
      <c r="XX44" s="866"/>
      <c r="XY44" s="867"/>
      <c r="XZ44" s="377">
        <f>'[3]別表_個別勤務状況（1～20）'!$A$44</f>
        <v>30</v>
      </c>
      <c r="YA44" s="378" t="str">
        <f>'[3]別表_個別勤務状況（1～20）'!$B$44</f>
        <v>火</v>
      </c>
      <c r="YB44" s="854"/>
      <c r="YC44" s="855"/>
      <c r="YD44" s="854"/>
      <c r="YE44" s="855"/>
      <c r="YF44" s="854"/>
      <c r="YG44" s="855"/>
      <c r="YH44" s="854"/>
      <c r="YI44" s="855"/>
      <c r="YJ44" s="856" t="str">
        <f>IFERROR(IF(OR(YA44="日",YA44="祝",YA44=0,YB44=""),"　",MAX(IF(AND(YB44&lt;=YJ14,YD44&gt;YK14),YK14-YJ14,IF(AND(YB44&gt;YJ14,YD44&lt;=YK14),YD44-YB44,IF(AND(YB44&lt;=YJ14,YD44&lt;=YK14),YD44-YJ14,IF(AND(YB44&gt;YJ14,YD44&gt;YK14),YK14-YB44,0)))),0)),0)</f>
        <v>　</v>
      </c>
      <c r="YK44" s="857"/>
      <c r="YL44" s="858"/>
      <c r="YM44" s="856" t="str">
        <f>IFERROR(IF(OR(YA44="日",YA44="祝",YA44=0,YF44=""),"　",MAX(IF(AND(YF44&gt;YP14,YH44&gt;YN14),0,IF(AND(YF44&lt;=YP14,YF44&gt;YM14,YH44&gt;YN14),YP14-YF44,IF(AND(YF44&lt;=YP14,YF44&lt;=YM14,YH44&gt;YN14),YP14-YM14,IF(AND(YF44&gt;YM14,YH44&lt;=YN14),YH44-YF44,IF(AND(YF44&lt;=YM14,YH44&lt;=YN14),YH44-YM14,0))))),0)),0)</f>
        <v>　</v>
      </c>
      <c r="YN44" s="857"/>
      <c r="YO44" s="858"/>
      <c r="YP44" s="856" t="str">
        <f>IFERROR(IF(OR(YA44="日",YA44="祝",YA44=0,YF44=0),"　",MAX(IF(AND(YF44&lt;=YP14,YH44&gt;YQ14),YQ14-YP14,IF(YH44&lt;=YQ14,0,IF(AND(YF44&gt;YP14,YH44&gt;YQ14),YQ14-YF44,0))),0)),0)</f>
        <v>　</v>
      </c>
      <c r="YQ44" s="857"/>
      <c r="YR44" s="858"/>
      <c r="YS44" s="856" t="str">
        <f>IFERROR(IF(OR(YA44="日",YA44="祝",YA44=0,YF44=0),"　",MAX(IF(YF44&gt;YS14,YH44-YF44,IF(YF44&lt;=YS14,YH44-YS14,0)),0)),0)</f>
        <v>　</v>
      </c>
      <c r="YT44" s="857"/>
      <c r="YU44" s="858"/>
      <c r="YV44" s="962" t="str">
        <f>IFERROR(IF(OR(YA44="日",YA44="祝",YA44=0,YB44=""),"　",MAX(IF(AND(YB44&lt;=YV14,YD44&gt;YW14),YW14-YV14,IF(AND(YB44&gt;YV14,YD44&lt;=YW14),YD44-YB44,IF(AND(YB44&lt;=YV14,YD44&lt;=YW14),YD44-YV14,IF(AND(YB44&gt;YV14,YD44&gt;YW14),YW14-YB44,0)))),0)),0)</f>
        <v>　</v>
      </c>
      <c r="YW44" s="963"/>
      <c r="YX44" s="964"/>
      <c r="YY44" s="962" t="str">
        <f>IFERROR(IF(OR(YA44="日",YA44="祝",YA44=0,YF44=0),"　",MAX(IF(AND(YF44&gt;ZB14,YH44&gt;YZ14),0,IF(AND(YF44&lt;=ZB14,YF44&gt;YY14,YH44&gt;YZ14),ZB14-YF44,IF(AND(YF44&lt;=ZB14,YF44&lt;=YY14,YH44&gt;YZ14),ZB14-YY14,IF(AND(YF44&gt;YY14,YH44&lt;=YZ14),YH44-YF44,IF(AND(YF44&lt;=YY14,YH44&lt;=YZ14),YH44-YY14,0))))),0)),0)</f>
        <v>　</v>
      </c>
      <c r="YZ44" s="963"/>
      <c r="ZA44" s="964"/>
      <c r="ZB44" s="962" t="str">
        <f>IFERROR(IF(OR(YA44="日",YA44="祝",YA44=0,YF44=0),"　",MAX(IF(AND(YF44&lt;=ZB14,YH44&gt;ZC14),ZC14-ZB14,IF(YH44&lt;=ZC14,0,IF(AND(YF44&gt;ZB14,YH44&gt;ZC14),ZC14-YF44,0))),0)),0)</f>
        <v>　</v>
      </c>
      <c r="ZC44" s="963"/>
      <c r="ZD44" s="964"/>
      <c r="ZE44" s="962" t="str">
        <f t="shared" si="11"/>
        <v>　</v>
      </c>
      <c r="ZF44" s="963"/>
      <c r="ZG44" s="964"/>
      <c r="ZH44" s="859" t="str">
        <f>IF(ZK44="×",TIME(0,0,0),IF(ZU4="非常勤",YJ44,YV44))</f>
        <v>　</v>
      </c>
      <c r="ZI44" s="860"/>
      <c r="ZJ44" s="861"/>
      <c r="ZK44" s="352"/>
      <c r="ZL44" s="859" t="str">
        <f>IF(ZO44="×",TIME(0,0,0),IF(ZU4="非常勤",YM44,YY44))</f>
        <v>　</v>
      </c>
      <c r="ZM44" s="860"/>
      <c r="ZN44" s="861"/>
      <c r="ZO44" s="352"/>
      <c r="ZP44" s="859" t="str">
        <f>IF(ZS44="×",TIME(0,0,0),IF(ZU4="非常勤",YP44,ZB44))</f>
        <v>　</v>
      </c>
      <c r="ZQ44" s="860"/>
      <c r="ZR44" s="861"/>
      <c r="ZS44" s="352"/>
      <c r="ZT44" s="859" t="str">
        <f>IF(ZW44="×",TIME(0,0,0),IF(ZU4="非常勤",YS44,ZE44))</f>
        <v>　</v>
      </c>
      <c r="ZU44" s="860"/>
      <c r="ZV44" s="861"/>
      <c r="ZW44" s="352"/>
      <c r="ZX44" s="956"/>
      <c r="ZY44" s="956"/>
      <c r="ZZ44" s="862"/>
      <c r="AAA44" s="864"/>
      <c r="AAB44" s="863"/>
      <c r="AAC44" s="865"/>
      <c r="AAD44" s="866"/>
      <c r="AAE44" s="866"/>
      <c r="AAF44" s="867"/>
      <c r="AAG44" s="377">
        <f>'[3]別表_個別勤務状況（1～20）'!$A$44</f>
        <v>30</v>
      </c>
      <c r="AAH44" s="378" t="str">
        <f>'[3]別表_個別勤務状況（1～20）'!$B$44</f>
        <v>火</v>
      </c>
      <c r="AAI44" s="854"/>
      <c r="AAJ44" s="855"/>
      <c r="AAK44" s="854"/>
      <c r="AAL44" s="855"/>
      <c r="AAM44" s="854"/>
      <c r="AAN44" s="855"/>
      <c r="AAO44" s="854"/>
      <c r="AAP44" s="855"/>
      <c r="AAQ44" s="856" t="str">
        <f>IFERROR(IF(OR(AAH44="日",AAH44="祝",AAH44=0,AAI44=""),"　",MAX(IF(AND(AAI44&lt;=AAQ14,AAK44&gt;AAR14),AAR14-AAQ14,IF(AND(AAI44&gt;AAQ14,AAK44&lt;=AAR14),AAK44-AAI44,IF(AND(AAI44&lt;=AAQ14,AAK44&lt;=AAR14),AAK44-AAQ14,IF(AND(AAI44&gt;AAQ14,AAK44&gt;AAR14),AAR14-AAI44,0)))),0)),0)</f>
        <v>　</v>
      </c>
      <c r="AAR44" s="857"/>
      <c r="AAS44" s="858"/>
      <c r="AAT44" s="856" t="str">
        <f>IFERROR(IF(OR(AAH44="日",AAH44="祝",AAH44=0,AAM44=""),"　",MAX(IF(AND(AAM44&gt;AAW14,AAO44&gt;AAU14),0,IF(AND(AAM44&lt;=AAW14,AAM44&gt;AAT14,AAO44&gt;AAU14),AAW14-AAM44,IF(AND(AAM44&lt;=AAW14,AAM44&lt;=AAT14,AAO44&gt;AAU14),AAW14-AAT14,IF(AND(AAM44&gt;AAT14,AAO44&lt;=AAU14),AAO44-AAM44,IF(AND(AAM44&lt;=AAT14,AAO44&lt;=AAU14),AAO44-AAT14,0))))),0)),0)</f>
        <v>　</v>
      </c>
      <c r="AAU44" s="857"/>
      <c r="AAV44" s="858"/>
      <c r="AAW44" s="856" t="str">
        <f>IFERROR(IF(OR(AAH44="日",AAH44="祝",AAH44=0,AAM44=0),"　",MAX(IF(AND(AAM44&lt;=AAW14,AAO44&gt;AAX14),AAX14-AAW14,IF(AAO44&lt;=AAX14,0,IF(AND(AAM44&gt;AAW14,AAO44&gt;AAX14),AAX14-AAM44,0))),0)),0)</f>
        <v>　</v>
      </c>
      <c r="AAX44" s="857"/>
      <c r="AAY44" s="858"/>
      <c r="AAZ44" s="856" t="str">
        <f>IFERROR(IF(OR(AAH44="日",AAH44="祝",AAH44=0,AAM44=0),"　",MAX(IF(AAM44&gt;AAZ14,AAO44-AAM44,IF(AAM44&lt;=AAZ14,AAO44-AAZ14,0)),0)),0)</f>
        <v>　</v>
      </c>
      <c r="ABA44" s="857"/>
      <c r="ABB44" s="858"/>
      <c r="ABC44" s="962" t="str">
        <f>IFERROR(IF(OR(AAH44="日",AAH44="祝",AAH44=0,AAI44=""),"　",MAX(IF(AND(AAI44&lt;=ABC14,AAK44&gt;ABD14),ABD14-ABC14,IF(AND(AAI44&gt;ABC14,AAK44&lt;=ABD14),AAK44-AAI44,IF(AND(AAI44&lt;=ABC14,AAK44&lt;=ABD14),AAK44-ABC14,IF(AND(AAI44&gt;ABC14,AAK44&gt;ABD14),ABD14-AAI44,0)))),0)),0)</f>
        <v>　</v>
      </c>
      <c r="ABD44" s="963"/>
      <c r="ABE44" s="964"/>
      <c r="ABF44" s="962" t="str">
        <f>IFERROR(IF(OR(AAH44="日",AAH44="祝",AAH44=0,AAM44=0),"　",MAX(IF(AND(AAM44&gt;ABI14,AAO44&gt;ABG14),0,IF(AND(AAM44&lt;=ABI14,AAM44&gt;ABF14,AAO44&gt;ABG14),ABI14-AAM44,IF(AND(AAM44&lt;=ABI14,AAM44&lt;=ABF14,AAO44&gt;ABG14),ABI14-ABF14,IF(AND(AAM44&gt;ABF14,AAO44&lt;=ABG14),AAO44-AAM44,IF(AND(AAM44&lt;=ABF14,AAO44&lt;=ABG14),AAO44-ABF14,0))))),0)),0)</f>
        <v>　</v>
      </c>
      <c r="ABG44" s="963"/>
      <c r="ABH44" s="964"/>
      <c r="ABI44" s="962" t="str">
        <f>IFERROR(IF(OR(AAH44="日",AAH44="祝",AAH44=0,AAM44=0),"　",MAX(IF(AND(AAM44&lt;=ABI14,AAO44&gt;ABJ14),ABJ14-ABI14,IF(AAO44&lt;=ABJ14,0,IF(AND(AAM44&gt;ABI14,AAO44&gt;ABJ14),ABJ14-AAM44,0))),0)),0)</f>
        <v>　</v>
      </c>
      <c r="ABJ44" s="963"/>
      <c r="ABK44" s="964"/>
      <c r="ABL44" s="962" t="str">
        <f t="shared" si="12"/>
        <v>　</v>
      </c>
      <c r="ABM44" s="963"/>
      <c r="ABN44" s="964"/>
      <c r="ABO44" s="859" t="str">
        <f>IF(ABR44="×",TIME(0,0,0),IF(ACB4="非常勤",AAQ44,ABC44))</f>
        <v>　</v>
      </c>
      <c r="ABP44" s="860"/>
      <c r="ABQ44" s="861"/>
      <c r="ABR44" s="352"/>
      <c r="ABS44" s="859" t="str">
        <f>IF(ABV44="×",TIME(0,0,0),IF(ACB4="非常勤",AAT44,ABF44))</f>
        <v>　</v>
      </c>
      <c r="ABT44" s="860"/>
      <c r="ABU44" s="861"/>
      <c r="ABV44" s="352"/>
      <c r="ABW44" s="859" t="str">
        <f>IF(ABZ44="×",TIME(0,0,0),IF(ACB4="非常勤",AAW44,ABI44))</f>
        <v>　</v>
      </c>
      <c r="ABX44" s="860"/>
      <c r="ABY44" s="861"/>
      <c r="ABZ44" s="352"/>
      <c r="ACA44" s="859" t="str">
        <f>IF(ACD44="×",TIME(0,0,0),IF(ACB4="非常勤",AAZ44,ABL44))</f>
        <v>　</v>
      </c>
      <c r="ACB44" s="860"/>
      <c r="ACC44" s="861"/>
      <c r="ACD44" s="352"/>
      <c r="ACE44" s="956"/>
      <c r="ACF44" s="956"/>
      <c r="ACG44" s="862"/>
      <c r="ACH44" s="864"/>
      <c r="ACI44" s="863"/>
      <c r="ACJ44" s="865"/>
      <c r="ACK44" s="866"/>
      <c r="ACL44" s="866"/>
      <c r="ACM44" s="867"/>
      <c r="ACN44" s="377">
        <f>'[3]別表_個別勤務状況（1～20）'!$A$44</f>
        <v>30</v>
      </c>
      <c r="ACO44" s="378" t="str">
        <f>'[3]別表_個別勤務状況（1～20）'!$B$44</f>
        <v>火</v>
      </c>
      <c r="ACP44" s="854"/>
      <c r="ACQ44" s="855"/>
      <c r="ACR44" s="854"/>
      <c r="ACS44" s="855"/>
      <c r="ACT44" s="854"/>
      <c r="ACU44" s="855"/>
      <c r="ACV44" s="854"/>
      <c r="ACW44" s="855"/>
      <c r="ACX44" s="856" t="str">
        <f>IFERROR(IF(OR(ACO44="日",ACO44="祝",ACO44=0,ACP44=""),"　",MAX(IF(AND(ACP44&lt;=ACX14,ACR44&gt;ACY14),ACY14-ACX14,IF(AND(ACP44&gt;ACX14,ACR44&lt;=ACY14),ACR44-ACP44,IF(AND(ACP44&lt;=ACX14,ACR44&lt;=ACY14),ACR44-ACX14,IF(AND(ACP44&gt;ACX14,ACR44&gt;ACY14),ACY14-ACP44,0)))),0)),0)</f>
        <v>　</v>
      </c>
      <c r="ACY44" s="857"/>
      <c r="ACZ44" s="858"/>
      <c r="ADA44" s="856" t="str">
        <f>IFERROR(IF(OR(ACO44="日",ACO44="祝",ACO44=0,ACT44=""),"　",MAX(IF(AND(ACT44&gt;ADD14,ACV44&gt;ADB14),0,IF(AND(ACT44&lt;=ADD14,ACT44&gt;ADA14,ACV44&gt;ADB14),ADD14-ACT44,IF(AND(ACT44&lt;=ADD14,ACT44&lt;=ADA14,ACV44&gt;ADB14),ADD14-ADA14,IF(AND(ACT44&gt;ADA14,ACV44&lt;=ADB14),ACV44-ACT44,IF(AND(ACT44&lt;=ADA14,ACV44&lt;=ADB14),ACV44-ADA14,0))))),0)),0)</f>
        <v>　</v>
      </c>
      <c r="ADB44" s="857"/>
      <c r="ADC44" s="858"/>
      <c r="ADD44" s="856" t="str">
        <f>IFERROR(IF(OR(ACO44="日",ACO44="祝",ACO44=0,ACT44=0),"　",MAX(IF(AND(ACT44&lt;=ADD14,ACV44&gt;ADE14),ADE14-ADD14,IF(ACV44&lt;=ADE14,0,IF(AND(ACT44&gt;ADD14,ACV44&gt;ADE14),ADE14-ACT44,0))),0)),0)</f>
        <v>　</v>
      </c>
      <c r="ADE44" s="857"/>
      <c r="ADF44" s="858"/>
      <c r="ADG44" s="856" t="str">
        <f>IFERROR(IF(OR(ACO44="日",ACO44="祝",ACO44=0,ACT44=0),"　",MAX(IF(ACT44&gt;ADG14,ACV44-ACT44,IF(ACT44&lt;=ADG14,ACV44-ADG14,0)),0)),0)</f>
        <v>　</v>
      </c>
      <c r="ADH44" s="857"/>
      <c r="ADI44" s="858"/>
      <c r="ADJ44" s="962" t="str">
        <f>IFERROR(IF(OR(ACO44="日",ACO44="祝",ACO44=0,ACP44=""),"　",MAX(IF(AND(ACP44&lt;=ADJ14,ACR44&gt;ADK14),ADK14-ADJ14,IF(AND(ACP44&gt;ADJ14,ACR44&lt;=ADK14),ACR44-ACP44,IF(AND(ACP44&lt;=ADJ14,ACR44&lt;=ADK14),ACR44-ADJ14,IF(AND(ACP44&gt;ADJ14,ACR44&gt;ADK14),ADK14-ACP44,0)))),0)),0)</f>
        <v>　</v>
      </c>
      <c r="ADK44" s="963"/>
      <c r="ADL44" s="964"/>
      <c r="ADM44" s="962" t="str">
        <f>IFERROR(IF(OR(ACO44="日",ACO44="祝",ACO44=0,ACT44=0),"　",MAX(IF(AND(ACT44&gt;ADP14,ACV44&gt;ADN14),0,IF(AND(ACT44&lt;=ADP14,ACT44&gt;ADM14,ACV44&gt;ADN14),ADP14-ACT44,IF(AND(ACT44&lt;=ADP14,ACT44&lt;=ADM14,ACV44&gt;ADN14),ADP14-ADM14,IF(AND(ACT44&gt;ADM14,ACV44&lt;=ADN14),ACV44-ACT44,IF(AND(ACT44&lt;=ADM14,ACV44&lt;=ADN14),ACV44-ADM14,0))))),0)),0)</f>
        <v>　</v>
      </c>
      <c r="ADN44" s="963"/>
      <c r="ADO44" s="964"/>
      <c r="ADP44" s="962" t="str">
        <f>IFERROR(IF(OR(ACO44="日",ACO44="祝",ACO44=0,ACT44=0),"　",MAX(IF(AND(ACT44&lt;=ADP14,ACV44&gt;ADQ14),ADQ14-ADP14,IF(ACV44&lt;=ADQ14,0,IF(AND(ACT44&gt;ADP14,ACV44&gt;ADQ14),ADQ14-ACT44,0))),0)),0)</f>
        <v>　</v>
      </c>
      <c r="ADQ44" s="963"/>
      <c r="ADR44" s="964"/>
      <c r="ADS44" s="962" t="str">
        <f t="shared" si="13"/>
        <v>　</v>
      </c>
      <c r="ADT44" s="963"/>
      <c r="ADU44" s="964"/>
      <c r="ADV44" s="859" t="str">
        <f>IF(ADY44="×",TIME(0,0,0),IF(AEI4="非常勤",ACX44,ADJ44))</f>
        <v>　</v>
      </c>
      <c r="ADW44" s="860"/>
      <c r="ADX44" s="861"/>
      <c r="ADY44" s="352"/>
      <c r="ADZ44" s="859" t="str">
        <f>IF(AEC44="×",TIME(0,0,0),IF(AEI4="非常勤",ADA44,ADM44))</f>
        <v>　</v>
      </c>
      <c r="AEA44" s="860"/>
      <c r="AEB44" s="861"/>
      <c r="AEC44" s="352"/>
      <c r="AED44" s="859" t="str">
        <f>IF(AEG44="×",TIME(0,0,0),IF(AEI4="非常勤",ADD44,ADP44))</f>
        <v>　</v>
      </c>
      <c r="AEE44" s="860"/>
      <c r="AEF44" s="861"/>
      <c r="AEG44" s="352"/>
      <c r="AEH44" s="859" t="str">
        <f>IF(AEK44="×",TIME(0,0,0),IF(AEI4="非常勤",ADG44,ADS44))</f>
        <v>　</v>
      </c>
      <c r="AEI44" s="860"/>
      <c r="AEJ44" s="861"/>
      <c r="AEK44" s="352"/>
      <c r="AEL44" s="956"/>
      <c r="AEM44" s="956"/>
      <c r="AEN44" s="862"/>
      <c r="AEO44" s="864"/>
      <c r="AEP44" s="863"/>
      <c r="AEQ44" s="865"/>
      <c r="AER44" s="866"/>
      <c r="AES44" s="866"/>
      <c r="AET44" s="867"/>
      <c r="AEU44" s="377">
        <f>'[3]別表_個別勤務状況（1～20）'!$A$44</f>
        <v>30</v>
      </c>
      <c r="AEV44" s="378" t="str">
        <f>'[3]別表_個別勤務状況（1～20）'!$B$44</f>
        <v>火</v>
      </c>
      <c r="AEW44" s="854"/>
      <c r="AEX44" s="855"/>
      <c r="AEY44" s="854"/>
      <c r="AEZ44" s="855"/>
      <c r="AFA44" s="854"/>
      <c r="AFB44" s="855"/>
      <c r="AFC44" s="854"/>
      <c r="AFD44" s="855"/>
      <c r="AFE44" s="856" t="str">
        <f>IFERROR(IF(OR(AEV44="日",AEV44="祝",AEV44=0,AEW44=""),"　",MAX(IF(AND(AEW44&lt;=AFE14,AEY44&gt;AFF14),AFF14-AFE14,IF(AND(AEW44&gt;AFE14,AEY44&lt;=AFF14),AEY44-AEW44,IF(AND(AEW44&lt;=AFE14,AEY44&lt;=AFF14),AEY44-AFE14,IF(AND(AEW44&gt;AFE14,AEY44&gt;AFF14),AFF14-AEW44,0)))),0)),0)</f>
        <v>　</v>
      </c>
      <c r="AFF44" s="857"/>
      <c r="AFG44" s="858"/>
      <c r="AFH44" s="856" t="str">
        <f>IFERROR(IF(OR(AEV44="日",AEV44="祝",AEV44=0,AFA44=""),"　",MAX(IF(AND(AFA44&gt;AFK14,AFC44&gt;AFI14),0,IF(AND(AFA44&lt;=AFK14,AFA44&gt;AFH14,AFC44&gt;AFI14),AFK14-AFA44,IF(AND(AFA44&lt;=AFK14,AFA44&lt;=AFH14,AFC44&gt;AFI14),AFK14-AFH14,IF(AND(AFA44&gt;AFH14,AFC44&lt;=AFI14),AFC44-AFA44,IF(AND(AFA44&lt;=AFH14,AFC44&lt;=AFI14),AFC44-AFH14,0))))),0)),0)</f>
        <v>　</v>
      </c>
      <c r="AFI44" s="857"/>
      <c r="AFJ44" s="858"/>
      <c r="AFK44" s="856" t="str">
        <f>IFERROR(IF(OR(AEV44="日",AEV44="祝",AEV44=0,AFA44=0),"　",MAX(IF(AND(AFA44&lt;=AFK14,AFC44&gt;AFL14),AFL14-AFK14,IF(AFC44&lt;=AFL14,0,IF(AND(AFA44&gt;AFK14,AFC44&gt;AFL14),AFL14-AFA44,0))),0)),0)</f>
        <v>　</v>
      </c>
      <c r="AFL44" s="857"/>
      <c r="AFM44" s="858"/>
      <c r="AFN44" s="856" t="str">
        <f>IFERROR(IF(OR(AEV44="日",AEV44="祝",AEV44=0,AFA44=0),"　",MAX(IF(AFA44&gt;AFN14,AFC44-AFA44,IF(AFA44&lt;=AFN14,AFC44-AFN14,0)),0)),0)</f>
        <v>　</v>
      </c>
      <c r="AFO44" s="857"/>
      <c r="AFP44" s="858"/>
      <c r="AFQ44" s="962" t="str">
        <f>IFERROR(IF(OR(AEV44="日",AEV44="祝",AEV44=0,AEW44=""),"　",MAX(IF(AND(AEW44&lt;=AFQ14,AEY44&gt;AFR14),AFR14-AFQ14,IF(AND(AEW44&gt;AFQ14,AEY44&lt;=AFR14),AEY44-AEW44,IF(AND(AEW44&lt;=AFQ14,AEY44&lt;=AFR14),AEY44-AFQ14,IF(AND(AEW44&gt;AFQ14,AEY44&gt;AFR14),AFR14-AEW44,0)))),0)),0)</f>
        <v>　</v>
      </c>
      <c r="AFR44" s="963"/>
      <c r="AFS44" s="964"/>
      <c r="AFT44" s="962" t="str">
        <f>IFERROR(IF(OR(AEV44="日",AEV44="祝",AEV44=0,AFA44=0),"　",MAX(IF(AND(AFA44&gt;AFW14,AFC44&gt;AFU14),0,IF(AND(AFA44&lt;=AFW14,AFA44&gt;AFT14,AFC44&gt;AFU14),AFW14-AFA44,IF(AND(AFA44&lt;=AFW14,AFA44&lt;=AFT14,AFC44&gt;AFU14),AFW14-AFT14,IF(AND(AFA44&gt;AFT14,AFC44&lt;=AFU14),AFC44-AFA44,IF(AND(AFA44&lt;=AFT14,AFC44&lt;=AFU14),AFC44-AFT14,0))))),0)),0)</f>
        <v>　</v>
      </c>
      <c r="AFU44" s="963"/>
      <c r="AFV44" s="964"/>
      <c r="AFW44" s="962" t="str">
        <f>IFERROR(IF(OR(AEV44="日",AEV44="祝",AEV44=0,AFA44=0),"　",MAX(IF(AND(AFA44&lt;=AFW14,AFC44&gt;AFX14),AFX14-AFW14,IF(AFC44&lt;=AFX14,0,IF(AND(AFA44&gt;AFW14,AFC44&gt;AFX14),AFX14-AFA44,0))),0)),0)</f>
        <v>　</v>
      </c>
      <c r="AFX44" s="963"/>
      <c r="AFY44" s="964"/>
      <c r="AFZ44" s="962" t="str">
        <f t="shared" si="14"/>
        <v>　</v>
      </c>
      <c r="AGA44" s="963"/>
      <c r="AGB44" s="964"/>
      <c r="AGC44" s="859" t="str">
        <f>IF(AGF44="×",TIME(0,0,0),IF(AGP4="非常勤",AFE44,AFQ44))</f>
        <v>　</v>
      </c>
      <c r="AGD44" s="860"/>
      <c r="AGE44" s="861"/>
      <c r="AGF44" s="352"/>
      <c r="AGG44" s="859" t="str">
        <f>IF(AGJ44="×",TIME(0,0,0),IF(AGP4="非常勤",AFH44,AFT44))</f>
        <v>　</v>
      </c>
      <c r="AGH44" s="860"/>
      <c r="AGI44" s="861"/>
      <c r="AGJ44" s="352"/>
      <c r="AGK44" s="859" t="str">
        <f>IF(AGN44="×",TIME(0,0,0),IF(AGP4="非常勤",AFK44,AFW44))</f>
        <v>　</v>
      </c>
      <c r="AGL44" s="860"/>
      <c r="AGM44" s="861"/>
      <c r="AGN44" s="352"/>
      <c r="AGO44" s="859" t="str">
        <f>IF(AGR44="×",TIME(0,0,0),IF(AGP4="非常勤",AFN44,AFZ44))</f>
        <v>　</v>
      </c>
      <c r="AGP44" s="860"/>
      <c r="AGQ44" s="861"/>
      <c r="AGR44" s="352"/>
      <c r="AGS44" s="956"/>
      <c r="AGT44" s="956"/>
      <c r="AGU44" s="862"/>
      <c r="AGV44" s="864"/>
      <c r="AGW44" s="863"/>
      <c r="AGX44" s="865"/>
      <c r="AGY44" s="866"/>
      <c r="AGZ44" s="866"/>
      <c r="AHA44" s="867"/>
      <c r="AHB44" s="377">
        <f>'[3]別表_個別勤務状況（1～20）'!$A$44</f>
        <v>30</v>
      </c>
      <c r="AHC44" s="378" t="str">
        <f>'[3]別表_個別勤務状況（1～20）'!$B$44</f>
        <v>火</v>
      </c>
      <c r="AHD44" s="854"/>
      <c r="AHE44" s="855"/>
      <c r="AHF44" s="854"/>
      <c r="AHG44" s="855"/>
      <c r="AHH44" s="854"/>
      <c r="AHI44" s="855"/>
      <c r="AHJ44" s="854"/>
      <c r="AHK44" s="855"/>
      <c r="AHL44" s="856" t="str">
        <f>IFERROR(IF(OR(AHC44="日",AHC44="祝",AHC44=0,AHD44=""),"　",MAX(IF(AND(AHD44&lt;=AHL14,AHF44&gt;AHM14),AHM14-AHL14,IF(AND(AHD44&gt;AHL14,AHF44&lt;=AHM14),AHF44-AHD44,IF(AND(AHD44&lt;=AHL14,AHF44&lt;=AHM14),AHF44-AHL14,IF(AND(AHD44&gt;AHL14,AHF44&gt;AHM14),AHM14-AHD44,0)))),0)),0)</f>
        <v>　</v>
      </c>
      <c r="AHM44" s="857"/>
      <c r="AHN44" s="858"/>
      <c r="AHO44" s="856" t="str">
        <f>IFERROR(IF(OR(AHC44="日",AHC44="祝",AHC44=0,AHH44=""),"　",MAX(IF(AND(AHH44&gt;AHR14,AHJ44&gt;AHP14),0,IF(AND(AHH44&lt;=AHR14,AHH44&gt;AHO14,AHJ44&gt;AHP14),AHR14-AHH44,IF(AND(AHH44&lt;=AHR14,AHH44&lt;=AHO14,AHJ44&gt;AHP14),AHR14-AHO14,IF(AND(AHH44&gt;AHO14,AHJ44&lt;=AHP14),AHJ44-AHH44,IF(AND(AHH44&lt;=AHO14,AHJ44&lt;=AHP14),AHJ44-AHO14,0))))),0)),0)</f>
        <v>　</v>
      </c>
      <c r="AHP44" s="857"/>
      <c r="AHQ44" s="858"/>
      <c r="AHR44" s="856" t="str">
        <f>IFERROR(IF(OR(AHC44="日",AHC44="祝",AHC44=0,AHH44=0),"　",MAX(IF(AND(AHH44&lt;=AHR14,AHJ44&gt;AHS14),AHS14-AHR14,IF(AHJ44&lt;=AHS14,0,IF(AND(AHH44&gt;AHR14,AHJ44&gt;AHS14),AHS14-AHH44,0))),0)),0)</f>
        <v>　</v>
      </c>
      <c r="AHS44" s="857"/>
      <c r="AHT44" s="858"/>
      <c r="AHU44" s="856" t="str">
        <f>IFERROR(IF(OR(AHC44="日",AHC44="祝",AHC44=0,AHH44=0),"　",MAX(IF(AHH44&gt;AHU14,AHJ44-AHH44,IF(AHH44&lt;=AHU14,AHJ44-AHU14,0)),0)),0)</f>
        <v>　</v>
      </c>
      <c r="AHV44" s="857"/>
      <c r="AHW44" s="858"/>
      <c r="AHX44" s="962" t="str">
        <f>IFERROR(IF(OR(AHC44="日",AHC44="祝",AHC44=0,AHD44=""),"　",MAX(IF(AND(AHD44&lt;=AHX14,AHF44&gt;AHY14),AHY14-AHX14,IF(AND(AHD44&gt;AHX14,AHF44&lt;=AHY14),AHF44-AHD44,IF(AND(AHD44&lt;=AHX14,AHF44&lt;=AHY14),AHF44-AHX14,IF(AND(AHD44&gt;AHX14,AHF44&gt;AHY14),AHY14-AHD44,0)))),0)),0)</f>
        <v>　</v>
      </c>
      <c r="AHY44" s="963"/>
      <c r="AHZ44" s="964"/>
      <c r="AIA44" s="962" t="str">
        <f>IFERROR(IF(OR(AHC44="日",AHC44="祝",AHC44=0,AHH44=0),"　",MAX(IF(AND(AHH44&gt;AID14,AHJ44&gt;AIB14),0,IF(AND(AHH44&lt;=AID14,AHH44&gt;AIA14,AHJ44&gt;AIB14),AID14-AHH44,IF(AND(AHH44&lt;=AID14,AHH44&lt;=AIA14,AHJ44&gt;AIB14),AID14-AIA14,IF(AND(AHH44&gt;AIA14,AHJ44&lt;=AIB14),AHJ44-AHH44,IF(AND(AHH44&lt;=AIA14,AHJ44&lt;=AIB14),AHJ44-AIA14,0))))),0)),0)</f>
        <v>　</v>
      </c>
      <c r="AIB44" s="963"/>
      <c r="AIC44" s="964"/>
      <c r="AID44" s="962" t="str">
        <f>IFERROR(IF(OR(AHC44="日",AHC44="祝",AHC44=0,AHH44=0),"　",MAX(IF(AND(AHH44&lt;=AID14,AHJ44&gt;AIE14),AIE14-AID14,IF(AHJ44&lt;=AIE14,0,IF(AND(AHH44&gt;AID14,AHJ44&gt;AIE14),AIE14-AHH44,0))),0)),0)</f>
        <v>　</v>
      </c>
      <c r="AIE44" s="963"/>
      <c r="AIF44" s="964"/>
      <c r="AIG44" s="962" t="str">
        <f t="shared" si="15"/>
        <v>　</v>
      </c>
      <c r="AIH44" s="963"/>
      <c r="AII44" s="964"/>
      <c r="AIJ44" s="859" t="str">
        <f>IF(AIM44="×",TIME(0,0,0),IF(AIW4="非常勤",AHL44,AHX44))</f>
        <v>　</v>
      </c>
      <c r="AIK44" s="860"/>
      <c r="AIL44" s="861"/>
      <c r="AIM44" s="352"/>
      <c r="AIN44" s="859" t="str">
        <f>IF(AIQ44="×",TIME(0,0,0),IF(AIW4="非常勤",AHO44,AIA44))</f>
        <v>　</v>
      </c>
      <c r="AIO44" s="860"/>
      <c r="AIP44" s="861"/>
      <c r="AIQ44" s="352"/>
      <c r="AIR44" s="859" t="str">
        <f>IF(AIU44="×",TIME(0,0,0),IF(AIW4="非常勤",AHR44,AID44))</f>
        <v>　</v>
      </c>
      <c r="AIS44" s="860"/>
      <c r="AIT44" s="861"/>
      <c r="AIU44" s="352"/>
      <c r="AIV44" s="859" t="str">
        <f>IF(AIY44="×",TIME(0,0,0),IF(AIW4="非常勤",AHU44,AIG44))</f>
        <v>　</v>
      </c>
      <c r="AIW44" s="860"/>
      <c r="AIX44" s="861"/>
      <c r="AIY44" s="352"/>
      <c r="AIZ44" s="956"/>
      <c r="AJA44" s="956"/>
      <c r="AJB44" s="862"/>
      <c r="AJC44" s="864"/>
      <c r="AJD44" s="863"/>
      <c r="AJE44" s="865"/>
      <c r="AJF44" s="866"/>
      <c r="AJG44" s="866"/>
      <c r="AJH44" s="867"/>
      <c r="AJI44" s="377">
        <f>'[3]別表_個別勤務状況（1～20）'!$A$44</f>
        <v>30</v>
      </c>
      <c r="AJJ44" s="378" t="str">
        <f>'[3]別表_個別勤務状況（1～20）'!$B$44</f>
        <v>火</v>
      </c>
      <c r="AJK44" s="854"/>
      <c r="AJL44" s="855"/>
      <c r="AJM44" s="854"/>
      <c r="AJN44" s="855"/>
      <c r="AJO44" s="854"/>
      <c r="AJP44" s="855"/>
      <c r="AJQ44" s="854"/>
      <c r="AJR44" s="855"/>
      <c r="AJS44" s="856" t="str">
        <f>IFERROR(IF(OR(AJJ44="日",AJJ44="祝",AJJ44=0,AJK44=""),"　",MAX(IF(AND(AJK44&lt;=AJS14,AJM44&gt;AJT14),AJT14-AJS14,IF(AND(AJK44&gt;AJS14,AJM44&lt;=AJT14),AJM44-AJK44,IF(AND(AJK44&lt;=AJS14,AJM44&lt;=AJT14),AJM44-AJS14,IF(AND(AJK44&gt;AJS14,AJM44&gt;AJT14),AJT14-AJK44,0)))),0)),0)</f>
        <v>　</v>
      </c>
      <c r="AJT44" s="857"/>
      <c r="AJU44" s="858"/>
      <c r="AJV44" s="856" t="str">
        <f>IFERROR(IF(OR(AJJ44="日",AJJ44="祝",AJJ44=0,AJO44=""),"　",MAX(IF(AND(AJO44&gt;AJY14,AJQ44&gt;AJW14),0,IF(AND(AJO44&lt;=AJY14,AJO44&gt;AJV14,AJQ44&gt;AJW14),AJY14-AJO44,IF(AND(AJO44&lt;=AJY14,AJO44&lt;=AJV14,AJQ44&gt;AJW14),AJY14-AJV14,IF(AND(AJO44&gt;AJV14,AJQ44&lt;=AJW14),AJQ44-AJO44,IF(AND(AJO44&lt;=AJV14,AJQ44&lt;=AJW14),AJQ44-AJV14,0))))),0)),0)</f>
        <v>　</v>
      </c>
      <c r="AJW44" s="857"/>
      <c r="AJX44" s="858"/>
      <c r="AJY44" s="856" t="str">
        <f>IFERROR(IF(OR(AJJ44="日",AJJ44="祝",AJJ44=0,AJO44=0),"　",MAX(IF(AND(AJO44&lt;=AJY14,AJQ44&gt;AJZ14),AJZ14-AJY14,IF(AJQ44&lt;=AJZ14,0,IF(AND(AJO44&gt;AJY14,AJQ44&gt;AJZ14),AJZ14-AJO44,0))),0)),0)</f>
        <v>　</v>
      </c>
      <c r="AJZ44" s="857"/>
      <c r="AKA44" s="858"/>
      <c r="AKB44" s="856" t="str">
        <f>IFERROR(IF(OR(AJJ44="日",AJJ44="祝",AJJ44=0,AJO44=0),"　",MAX(IF(AJO44&gt;AKB14,AJQ44-AJO44,IF(AJO44&lt;=AKB14,AJQ44-AKB14,0)),0)),0)</f>
        <v>　</v>
      </c>
      <c r="AKC44" s="857"/>
      <c r="AKD44" s="858"/>
      <c r="AKE44" s="962" t="str">
        <f>IFERROR(IF(OR(AJJ44="日",AJJ44="祝",AJJ44=0,AJK44=""),"　",MAX(IF(AND(AJK44&lt;=AKE14,AJM44&gt;AKF14),AKF14-AKE14,IF(AND(AJK44&gt;AKE14,AJM44&lt;=AKF14),AJM44-AJK44,IF(AND(AJK44&lt;=AKE14,AJM44&lt;=AKF14),AJM44-AKE14,IF(AND(AJK44&gt;AKE14,AJM44&gt;AKF14),AKF14-AJK44,0)))),0)),0)</f>
        <v>　</v>
      </c>
      <c r="AKF44" s="963"/>
      <c r="AKG44" s="964"/>
      <c r="AKH44" s="962" t="str">
        <f>IFERROR(IF(OR(AJJ44="日",AJJ44="祝",AJJ44=0,AJO44=0),"　",MAX(IF(AND(AJO44&gt;AKK14,AJQ44&gt;AKI14),0,IF(AND(AJO44&lt;=AKK14,AJO44&gt;AKH14,AJQ44&gt;AKI14),AKK14-AJO44,IF(AND(AJO44&lt;=AKK14,AJO44&lt;=AKH14,AJQ44&gt;AKI14),AKK14-AKH14,IF(AND(AJO44&gt;AKH14,AJQ44&lt;=AKI14),AJQ44-AJO44,IF(AND(AJO44&lt;=AKH14,AJQ44&lt;=AKI14),AJQ44-AKH14,0))))),0)),0)</f>
        <v>　</v>
      </c>
      <c r="AKI44" s="963"/>
      <c r="AKJ44" s="964"/>
      <c r="AKK44" s="962" t="str">
        <f>IFERROR(IF(OR(AJJ44="日",AJJ44="祝",AJJ44=0,AJO44=0),"　",MAX(IF(AND(AJO44&lt;=AKK14,AJQ44&gt;AKL14),AKL14-AKK14,IF(AJQ44&lt;=AKL14,0,IF(AND(AJO44&gt;AKK14,AJQ44&gt;AKL14),AKL14-AJO44,0))),0)),0)</f>
        <v>　</v>
      </c>
      <c r="AKL44" s="963"/>
      <c r="AKM44" s="964"/>
      <c r="AKN44" s="962" t="str">
        <f t="shared" si="16"/>
        <v>　</v>
      </c>
      <c r="AKO44" s="963"/>
      <c r="AKP44" s="964"/>
      <c r="AKQ44" s="859" t="str">
        <f>IF(AKT44="×",TIME(0,0,0),IF(ALD4="非常勤",AJS44,AKE44))</f>
        <v>　</v>
      </c>
      <c r="AKR44" s="860"/>
      <c r="AKS44" s="861"/>
      <c r="AKT44" s="352"/>
      <c r="AKU44" s="859" t="str">
        <f>IF(AKX44="×",TIME(0,0,0),IF(ALD4="非常勤",AJV44,AKH44))</f>
        <v>　</v>
      </c>
      <c r="AKV44" s="860"/>
      <c r="AKW44" s="861"/>
      <c r="AKX44" s="352"/>
      <c r="AKY44" s="859" t="str">
        <f>IF(ALB44="×",TIME(0,0,0),IF(ALD4="非常勤",AJY44,AKK44))</f>
        <v>　</v>
      </c>
      <c r="AKZ44" s="860"/>
      <c r="ALA44" s="861"/>
      <c r="ALB44" s="352"/>
      <c r="ALC44" s="859" t="str">
        <f>IF(ALF44="×",TIME(0,0,0),IF(ALD4="非常勤",AKB44,AKN44))</f>
        <v>　</v>
      </c>
      <c r="ALD44" s="860"/>
      <c r="ALE44" s="861"/>
      <c r="ALF44" s="352"/>
      <c r="ALG44" s="956"/>
      <c r="ALH44" s="956"/>
      <c r="ALI44" s="862"/>
      <c r="ALJ44" s="864"/>
      <c r="ALK44" s="863"/>
      <c r="ALL44" s="865"/>
      <c r="ALM44" s="866"/>
      <c r="ALN44" s="866"/>
      <c r="ALO44" s="867"/>
      <c r="ALP44" s="377">
        <f>'[3]別表_個別勤務状況（1～20）'!$A$44</f>
        <v>30</v>
      </c>
      <c r="ALQ44" s="378" t="str">
        <f>'[3]別表_個別勤務状況（1～20）'!$B$44</f>
        <v>火</v>
      </c>
      <c r="ALR44" s="854"/>
      <c r="ALS44" s="855"/>
      <c r="ALT44" s="854"/>
      <c r="ALU44" s="855"/>
      <c r="ALV44" s="854"/>
      <c r="ALW44" s="855"/>
      <c r="ALX44" s="854"/>
      <c r="ALY44" s="855"/>
      <c r="ALZ44" s="856" t="str">
        <f>IFERROR(IF(OR(ALQ44="日",ALQ44="祝",ALQ44=0,ALR44=""),"　",MAX(IF(AND(ALR44&lt;=ALZ14,ALT44&gt;AMA14),AMA14-ALZ14,IF(AND(ALR44&gt;ALZ14,ALT44&lt;=AMA14),ALT44-ALR44,IF(AND(ALR44&lt;=ALZ14,ALT44&lt;=AMA14),ALT44-ALZ14,IF(AND(ALR44&gt;ALZ14,ALT44&gt;AMA14),AMA14-ALR44,0)))),0)),0)</f>
        <v>　</v>
      </c>
      <c r="AMA44" s="857"/>
      <c r="AMB44" s="858"/>
      <c r="AMC44" s="856" t="str">
        <f>IFERROR(IF(OR(ALQ44="日",ALQ44="祝",ALQ44=0,ALV44=""),"　",MAX(IF(AND(ALV44&gt;AMF14,ALX44&gt;AMD14),0,IF(AND(ALV44&lt;=AMF14,ALV44&gt;AMC14,ALX44&gt;AMD14),AMF14-ALV44,IF(AND(ALV44&lt;=AMF14,ALV44&lt;=AMC14,ALX44&gt;AMD14),AMF14-AMC14,IF(AND(ALV44&gt;AMC14,ALX44&lt;=AMD14),ALX44-ALV44,IF(AND(ALV44&lt;=AMC14,ALX44&lt;=AMD14),ALX44-AMC14,0))))),0)),0)</f>
        <v>　</v>
      </c>
      <c r="AMD44" s="857"/>
      <c r="AME44" s="858"/>
      <c r="AMF44" s="856" t="str">
        <f>IFERROR(IF(OR(ALQ44="日",ALQ44="祝",ALQ44=0,ALV44=0),"　",MAX(IF(AND(ALV44&lt;=AMF14,ALX44&gt;AMG14),AMG14-AMF14,IF(ALX44&lt;=AMG14,0,IF(AND(ALV44&gt;AMF14,ALX44&gt;AMG14),AMG14-ALV44,0))),0)),0)</f>
        <v>　</v>
      </c>
      <c r="AMG44" s="857"/>
      <c r="AMH44" s="858"/>
      <c r="AMI44" s="856" t="str">
        <f>IFERROR(IF(OR(ALQ44="日",ALQ44="祝",ALQ44=0,ALV44=0),"　",MAX(IF(ALV44&gt;AMI14,ALX44-ALV44,IF(ALV44&lt;=AMI14,ALX44-AMI14,0)),0)),0)</f>
        <v>　</v>
      </c>
      <c r="AMJ44" s="857"/>
      <c r="AMK44" s="858"/>
      <c r="AML44" s="962" t="str">
        <f>IFERROR(IF(OR(ALQ44="日",ALQ44="祝",ALQ44=0,ALR44=""),"　",MAX(IF(AND(ALR44&lt;=AML14,ALT44&gt;AMM14),AMM14-AML14,IF(AND(ALR44&gt;AML14,ALT44&lt;=AMM14),ALT44-ALR44,IF(AND(ALR44&lt;=AML14,ALT44&lt;=AMM14),ALT44-AML14,IF(AND(ALR44&gt;AML14,ALT44&gt;AMM14),AMM14-ALR44,0)))),0)),0)</f>
        <v>　</v>
      </c>
      <c r="AMM44" s="963"/>
      <c r="AMN44" s="964"/>
      <c r="AMO44" s="962" t="str">
        <f>IFERROR(IF(OR(ALQ44="日",ALQ44="祝",ALQ44=0,ALV44=0),"　",MAX(IF(AND(ALV44&gt;AMR14,ALX44&gt;AMP14),0,IF(AND(ALV44&lt;=AMR14,ALV44&gt;AMO14,ALX44&gt;AMP14),AMR14-ALV44,IF(AND(ALV44&lt;=AMR14,ALV44&lt;=AMO14,ALX44&gt;AMP14),AMR14-AMO14,IF(AND(ALV44&gt;AMO14,ALX44&lt;=AMP14),ALX44-ALV44,IF(AND(ALV44&lt;=AMO14,ALX44&lt;=AMP14),ALX44-AMO14,0))))),0)),0)</f>
        <v>　</v>
      </c>
      <c r="AMP44" s="963"/>
      <c r="AMQ44" s="964"/>
      <c r="AMR44" s="962" t="str">
        <f>IFERROR(IF(OR(ALQ44="日",ALQ44="祝",ALQ44=0,ALV44=0),"　",MAX(IF(AND(ALV44&lt;=AMR14,ALX44&gt;AMS14),AMS14-AMR14,IF(ALX44&lt;=AMS14,0,IF(AND(ALV44&gt;AMR14,ALX44&gt;AMS14),AMS14-ALV44,0))),0)),0)</f>
        <v>　</v>
      </c>
      <c r="AMS44" s="963"/>
      <c r="AMT44" s="964"/>
      <c r="AMU44" s="962" t="str">
        <f t="shared" si="17"/>
        <v>　</v>
      </c>
      <c r="AMV44" s="963"/>
      <c r="AMW44" s="964"/>
      <c r="AMX44" s="859" t="str">
        <f>IF(ANA44="×",TIME(0,0,0),IF(ANK4="非常勤",ALZ44,AML44))</f>
        <v>　</v>
      </c>
      <c r="AMY44" s="860"/>
      <c r="AMZ44" s="861"/>
      <c r="ANA44" s="352"/>
      <c r="ANB44" s="859" t="str">
        <f>IF(ANE44="×",TIME(0,0,0),IF(ANK4="非常勤",AMC44,AMO44))</f>
        <v>　</v>
      </c>
      <c r="ANC44" s="860"/>
      <c r="AND44" s="861"/>
      <c r="ANE44" s="352"/>
      <c r="ANF44" s="859" t="str">
        <f>IF(ANI44="×",TIME(0,0,0),IF(ANK4="非常勤",AMF44,AMR44))</f>
        <v>　</v>
      </c>
      <c r="ANG44" s="860"/>
      <c r="ANH44" s="861"/>
      <c r="ANI44" s="352"/>
      <c r="ANJ44" s="859" t="str">
        <f>IF(ANM44="×",TIME(0,0,0),IF(ANK4="非常勤",AMI44,AMU44))</f>
        <v>　</v>
      </c>
      <c r="ANK44" s="860"/>
      <c r="ANL44" s="861"/>
      <c r="ANM44" s="352"/>
      <c r="ANN44" s="956"/>
      <c r="ANO44" s="956"/>
      <c r="ANP44" s="862"/>
      <c r="ANQ44" s="864"/>
      <c r="ANR44" s="863"/>
      <c r="ANS44" s="865"/>
      <c r="ANT44" s="866"/>
      <c r="ANU44" s="866"/>
      <c r="ANV44" s="867"/>
      <c r="ANW44" s="377">
        <f>'[3]別表_個別勤務状況（1～20）'!$A$44</f>
        <v>30</v>
      </c>
      <c r="ANX44" s="378" t="str">
        <f>'[3]別表_個別勤務状況（1～20）'!$B$44</f>
        <v>火</v>
      </c>
      <c r="ANY44" s="854"/>
      <c r="ANZ44" s="855"/>
      <c r="AOA44" s="854"/>
      <c r="AOB44" s="855"/>
      <c r="AOC44" s="854"/>
      <c r="AOD44" s="855"/>
      <c r="AOE44" s="854"/>
      <c r="AOF44" s="855"/>
      <c r="AOG44" s="856" t="str">
        <f>IFERROR(IF(OR(ANX44="日",ANX44="祝",ANX44=0,ANY44=""),"　",MAX(IF(AND(ANY44&lt;=AOG14,AOA44&gt;AOH14),AOH14-AOG14,IF(AND(ANY44&gt;AOG14,AOA44&lt;=AOH14),AOA44-ANY44,IF(AND(ANY44&lt;=AOG14,AOA44&lt;=AOH14),AOA44-AOG14,IF(AND(ANY44&gt;AOG14,AOA44&gt;AOH14),AOH14-ANY44,0)))),0)),0)</f>
        <v>　</v>
      </c>
      <c r="AOH44" s="857"/>
      <c r="AOI44" s="858"/>
      <c r="AOJ44" s="856" t="str">
        <f>IFERROR(IF(OR(ANX44="日",ANX44="祝",ANX44=0,AOC44=""),"　",MAX(IF(AND(AOC44&gt;AOM14,AOE44&gt;AOK14),0,IF(AND(AOC44&lt;=AOM14,AOC44&gt;AOJ14,AOE44&gt;AOK14),AOM14-AOC44,IF(AND(AOC44&lt;=AOM14,AOC44&lt;=AOJ14,AOE44&gt;AOK14),AOM14-AOJ14,IF(AND(AOC44&gt;AOJ14,AOE44&lt;=AOK14),AOE44-AOC44,IF(AND(AOC44&lt;=AOJ14,AOE44&lt;=AOK14),AOE44-AOJ14,0))))),0)),0)</f>
        <v>　</v>
      </c>
      <c r="AOK44" s="857"/>
      <c r="AOL44" s="858"/>
      <c r="AOM44" s="856" t="str">
        <f>IFERROR(IF(OR(ANX44="日",ANX44="祝",ANX44=0,AOC44=0),"　",MAX(IF(AND(AOC44&lt;=AOM14,AOE44&gt;AON14),AON14-AOM14,IF(AOE44&lt;=AON14,0,IF(AND(AOC44&gt;AOM14,AOE44&gt;AON14),AON14-AOC44,0))),0)),0)</f>
        <v>　</v>
      </c>
      <c r="AON44" s="857"/>
      <c r="AOO44" s="858"/>
      <c r="AOP44" s="856" t="str">
        <f>IFERROR(IF(OR(ANX44="日",ANX44="祝",ANX44=0,AOC44=0),"　",MAX(IF(AOC44&gt;AOP14,AOE44-AOC44,IF(AOC44&lt;=AOP14,AOE44-AOP14,0)),0)),0)</f>
        <v>　</v>
      </c>
      <c r="AOQ44" s="857"/>
      <c r="AOR44" s="858"/>
      <c r="AOS44" s="962" t="str">
        <f>IFERROR(IF(OR(ANX44="日",ANX44="祝",ANX44=0,ANY44=""),"　",MAX(IF(AND(ANY44&lt;=AOS14,AOA44&gt;AOT14),AOT14-AOS14,IF(AND(ANY44&gt;AOS14,AOA44&lt;=AOT14),AOA44-ANY44,IF(AND(ANY44&lt;=AOS14,AOA44&lt;=AOT14),AOA44-AOS14,IF(AND(ANY44&gt;AOS14,AOA44&gt;AOT14),AOT14-ANY44,0)))),0)),0)</f>
        <v>　</v>
      </c>
      <c r="AOT44" s="963"/>
      <c r="AOU44" s="964"/>
      <c r="AOV44" s="962" t="str">
        <f>IFERROR(IF(OR(ANX44="日",ANX44="祝",ANX44=0,AOC44=0),"　",MAX(IF(AND(AOC44&gt;AOY14,AOE44&gt;AOW14),0,IF(AND(AOC44&lt;=AOY14,AOC44&gt;AOV14,AOE44&gt;AOW14),AOY14-AOC44,IF(AND(AOC44&lt;=AOY14,AOC44&lt;=AOV14,AOE44&gt;AOW14),AOY14-AOV14,IF(AND(AOC44&gt;AOV14,AOE44&lt;=AOW14),AOE44-AOC44,IF(AND(AOC44&lt;=AOV14,AOE44&lt;=AOW14),AOE44-AOV14,0))))),0)),0)</f>
        <v>　</v>
      </c>
      <c r="AOW44" s="963"/>
      <c r="AOX44" s="964"/>
      <c r="AOY44" s="962" t="str">
        <f>IFERROR(IF(OR(ANX44="日",ANX44="祝",ANX44=0,AOC44=0),"　",MAX(IF(AND(AOC44&lt;=AOY14,AOE44&gt;AOZ14),AOZ14-AOY14,IF(AOE44&lt;=AOZ14,0,IF(AND(AOC44&gt;AOY14,AOE44&gt;AOZ14),AOZ14-AOC44,0))),0)),0)</f>
        <v>　</v>
      </c>
      <c r="AOZ44" s="963"/>
      <c r="APA44" s="964"/>
      <c r="APB44" s="962" t="str">
        <f t="shared" si="18"/>
        <v>　</v>
      </c>
      <c r="APC44" s="963"/>
      <c r="APD44" s="964"/>
      <c r="APE44" s="859" t="str">
        <f>IF(APH44="×",TIME(0,0,0),IF(APR4="非常勤",AOG44,AOS44))</f>
        <v>　</v>
      </c>
      <c r="APF44" s="860"/>
      <c r="APG44" s="861"/>
      <c r="APH44" s="352"/>
      <c r="API44" s="859" t="str">
        <f>IF(APL44="×",TIME(0,0,0),IF(APR4="非常勤",AOJ44,AOV44))</f>
        <v>　</v>
      </c>
      <c r="APJ44" s="860"/>
      <c r="APK44" s="861"/>
      <c r="APL44" s="352"/>
      <c r="APM44" s="859" t="str">
        <f>IF(APP44="×",TIME(0,0,0),IF(APR4="非常勤",AOM44,AOY44))</f>
        <v>　</v>
      </c>
      <c r="APN44" s="860"/>
      <c r="APO44" s="861"/>
      <c r="APP44" s="352"/>
      <c r="APQ44" s="859" t="str">
        <f>IF(APT44="×",TIME(0,0,0),IF(APR4="非常勤",AOP44,APB44))</f>
        <v>　</v>
      </c>
      <c r="APR44" s="860"/>
      <c r="APS44" s="861"/>
      <c r="APT44" s="352"/>
      <c r="APU44" s="956"/>
      <c r="APV44" s="956"/>
      <c r="APW44" s="862"/>
      <c r="APX44" s="864"/>
      <c r="APY44" s="863"/>
      <c r="APZ44" s="865"/>
      <c r="AQA44" s="866"/>
      <c r="AQB44" s="866"/>
      <c r="AQC44" s="867"/>
      <c r="AQD44" s="377">
        <f>'[3]別表_個別勤務状況（1～20）'!$A$44</f>
        <v>30</v>
      </c>
      <c r="AQE44" s="378" t="str">
        <f>'[3]別表_個別勤務状況（1～20）'!$B$44</f>
        <v>火</v>
      </c>
      <c r="AQF44" s="854"/>
      <c r="AQG44" s="855"/>
      <c r="AQH44" s="854"/>
      <c r="AQI44" s="855"/>
      <c r="AQJ44" s="854"/>
      <c r="AQK44" s="855"/>
      <c r="AQL44" s="854"/>
      <c r="AQM44" s="855"/>
      <c r="AQN44" s="856" t="str">
        <f>IFERROR(IF(OR(AQE44="日",AQE44="祝",AQE44=0,AQF44=""),"　",MAX(IF(AND(AQF44&lt;=AQN14,AQH44&gt;AQO14),AQO14-AQN14,IF(AND(AQF44&gt;AQN14,AQH44&lt;=AQO14),AQH44-AQF44,IF(AND(AQF44&lt;=AQN14,AQH44&lt;=AQO14),AQH44-AQN14,IF(AND(AQF44&gt;AQN14,AQH44&gt;AQO14),AQO14-AQF44,0)))),0)),0)</f>
        <v>　</v>
      </c>
      <c r="AQO44" s="857"/>
      <c r="AQP44" s="858"/>
      <c r="AQQ44" s="856" t="str">
        <f>IFERROR(IF(OR(AQE44="日",AQE44="祝",AQE44=0,AQJ44=""),"　",MAX(IF(AND(AQJ44&gt;AQT14,AQL44&gt;AQR14),0,IF(AND(AQJ44&lt;=AQT14,AQJ44&gt;AQQ14,AQL44&gt;AQR14),AQT14-AQJ44,IF(AND(AQJ44&lt;=AQT14,AQJ44&lt;=AQQ14,AQL44&gt;AQR14),AQT14-AQQ14,IF(AND(AQJ44&gt;AQQ14,AQL44&lt;=AQR14),AQL44-AQJ44,IF(AND(AQJ44&lt;=AQQ14,AQL44&lt;=AQR14),AQL44-AQQ14,0))))),0)),0)</f>
        <v>　</v>
      </c>
      <c r="AQR44" s="857"/>
      <c r="AQS44" s="858"/>
      <c r="AQT44" s="856" t="str">
        <f>IFERROR(IF(OR(AQE44="日",AQE44="祝",AQE44=0,AQJ44=0),"　",MAX(IF(AND(AQJ44&lt;=AQT14,AQL44&gt;AQU14),AQU14-AQT14,IF(AQL44&lt;=AQU14,0,IF(AND(AQJ44&gt;AQT14,AQL44&gt;AQU14),AQU14-AQJ44,0))),0)),0)</f>
        <v>　</v>
      </c>
      <c r="AQU44" s="857"/>
      <c r="AQV44" s="858"/>
      <c r="AQW44" s="856" t="str">
        <f>IFERROR(IF(OR(AQE44="日",AQE44="祝",AQE44=0,AQJ44=0),"　",MAX(IF(AQJ44&gt;AQW14,AQL44-AQJ44,IF(AQJ44&lt;=AQW14,AQL44-AQW14,0)),0)),0)</f>
        <v>　</v>
      </c>
      <c r="AQX44" s="857"/>
      <c r="AQY44" s="858"/>
      <c r="AQZ44" s="962" t="str">
        <f>IFERROR(IF(OR(AQE44="日",AQE44="祝",AQE44=0,AQF44=""),"　",MAX(IF(AND(AQF44&lt;=AQZ14,AQH44&gt;ARA14),ARA14-AQZ14,IF(AND(AQF44&gt;AQZ14,AQH44&lt;=ARA14),AQH44-AQF44,IF(AND(AQF44&lt;=AQZ14,AQH44&lt;=ARA14),AQH44-AQZ14,IF(AND(AQF44&gt;AQZ14,AQH44&gt;ARA14),ARA14-AQF44,0)))),0)),0)</f>
        <v>　</v>
      </c>
      <c r="ARA44" s="963"/>
      <c r="ARB44" s="964"/>
      <c r="ARC44" s="962" t="str">
        <f>IFERROR(IF(OR(AQE44="日",AQE44="祝",AQE44=0,AQJ44=0),"　",MAX(IF(AND(AQJ44&gt;ARF14,AQL44&gt;ARD14),0,IF(AND(AQJ44&lt;=ARF14,AQJ44&gt;ARC14,AQL44&gt;ARD14),ARF14-AQJ44,IF(AND(AQJ44&lt;=ARF14,AQJ44&lt;=ARC14,AQL44&gt;ARD14),ARF14-ARC14,IF(AND(AQJ44&gt;ARC14,AQL44&lt;=ARD14),AQL44-AQJ44,IF(AND(AQJ44&lt;=ARC14,AQL44&lt;=ARD14),AQL44-ARC14,0))))),0)),0)</f>
        <v>　</v>
      </c>
      <c r="ARD44" s="963"/>
      <c r="ARE44" s="964"/>
      <c r="ARF44" s="962" t="str">
        <f>IFERROR(IF(OR(AQE44="日",AQE44="祝",AQE44=0,AQJ44=0),"　",MAX(IF(AND(AQJ44&lt;=ARF14,AQL44&gt;ARG14),ARG14-ARF14,IF(AQL44&lt;=ARG14,0,IF(AND(AQJ44&gt;ARF14,AQL44&gt;ARG14),ARG14-AQJ44,0))),0)),0)</f>
        <v>　</v>
      </c>
      <c r="ARG44" s="963"/>
      <c r="ARH44" s="964"/>
      <c r="ARI44" s="962" t="str">
        <f t="shared" si="19"/>
        <v>　</v>
      </c>
      <c r="ARJ44" s="963"/>
      <c r="ARK44" s="964"/>
      <c r="ARL44" s="859" t="str">
        <f>IF(ARO44="×",TIME(0,0,0),IF(ARY4="非常勤",AQN44,AQZ44))</f>
        <v>　</v>
      </c>
      <c r="ARM44" s="860"/>
      <c r="ARN44" s="861"/>
      <c r="ARO44" s="352"/>
      <c r="ARP44" s="859" t="str">
        <f>IF(ARS44="×",TIME(0,0,0),IF(ARY4="非常勤",AQQ44,ARC44))</f>
        <v>　</v>
      </c>
      <c r="ARQ44" s="860"/>
      <c r="ARR44" s="861"/>
      <c r="ARS44" s="352"/>
      <c r="ART44" s="859" t="str">
        <f>IF(ARW44="×",TIME(0,0,0),IF(ARY4="非常勤",AQT44,ARF44))</f>
        <v>　</v>
      </c>
      <c r="ARU44" s="860"/>
      <c r="ARV44" s="861"/>
      <c r="ARW44" s="352"/>
      <c r="ARX44" s="859" t="str">
        <f>IF(ASA44="×",TIME(0,0,0),IF(ARY4="非常勤",AQW44,ARI44))</f>
        <v>　</v>
      </c>
      <c r="ARY44" s="860"/>
      <c r="ARZ44" s="861"/>
      <c r="ASA44" s="352"/>
      <c r="ASB44" s="956"/>
      <c r="ASC44" s="956"/>
      <c r="ASD44" s="862"/>
      <c r="ASE44" s="864"/>
      <c r="ASF44" s="863"/>
      <c r="ASG44" s="865"/>
      <c r="ASH44" s="866"/>
      <c r="ASI44" s="866"/>
      <c r="ASJ44" s="867"/>
    </row>
    <row r="45" spans="1:1180" ht="15" customHeight="1">
      <c r="A45" s="377">
        <f>'別表_個別勤務状況（1～20）'!$A$45</f>
        <v>31</v>
      </c>
      <c r="B45" s="378" t="str">
        <f>'別表_個別勤務状況（1～20）'!$B$45</f>
        <v>金</v>
      </c>
      <c r="C45" s="797"/>
      <c r="D45" s="797"/>
      <c r="E45" s="797"/>
      <c r="F45" s="797"/>
      <c r="G45" s="797"/>
      <c r="H45" s="797"/>
      <c r="I45" s="797"/>
      <c r="J45" s="797"/>
      <c r="K45" s="856" t="str">
        <f>IFERROR(IF(OR(B45="日",B45="祝",B45=0,C45=""),"　",MAX(IF(AND(C45&lt;=K14,E45&gt;L14),L14-K14,IF(AND(C45&gt;K14,E45&lt;=L14),E45-C45,IF(AND(C45&lt;=K14,E45&lt;=L14),E45-K14,IF(AND(C45&gt;K14,E45&gt;L14),L14-C45,0)))),0)),0)</f>
        <v>　</v>
      </c>
      <c r="L45" s="857"/>
      <c r="M45" s="858"/>
      <c r="N45" s="856" t="str">
        <f>IFERROR(IF(OR(B45="日",B45="祝",B45=0,G45=""),"　",MAX(IF(AND(G45&gt;Q14,I45&gt;O14),0,IF(AND(G45&lt;=Q14,G45&gt;N14,I45&gt;O14),Q14-G45,IF(AND(G45&lt;=Q14,G45&lt;=N14,I45&gt;O14),Q14-N14,IF(AND(G45&gt;N14,I45&lt;=O14),I45-G45,IF(AND(G45&lt;=N14,I45&lt;=O14),I45-N14,0))))),0)),0)</f>
        <v>　</v>
      </c>
      <c r="O45" s="857"/>
      <c r="P45" s="858"/>
      <c r="Q45" s="856" t="str">
        <f>IFERROR(IF(OR(B45="日",B45="祝",B45=0,G45=0),"　",MAX(IF(AND(G45&lt;=Q14,I45&gt;R14),R14-Q14,IF(I45&lt;=R14,0,IF(AND(G45&gt;Q14,I45&gt;R14),R14-G45,0))),0)),0)</f>
        <v>　</v>
      </c>
      <c r="R45" s="857"/>
      <c r="S45" s="858"/>
      <c r="T45" s="856" t="str">
        <f>IFERROR(IF(OR(B45="日",B45="祝",B45=0,G45=0),"　",MAX(IF(G45&gt;T14,I45-G45,IF(G45&lt;=T14,I45-T14,0)),0)),0)</f>
        <v>　</v>
      </c>
      <c r="U45" s="857"/>
      <c r="V45" s="858"/>
      <c r="W45" s="972" t="str">
        <f>IFERROR(IF(OR(B45="日",B45="祝",B45=0,C45=""),"　",MAX(IF(AND(C45&lt;=W14,E45&gt;X14),X14-W14,IF(AND(C45&gt;W14,E45&lt;=X14),E45-C45,IF(AND(C45&lt;=W14,E45&lt;=X14),E45-W14,IF(AND(C45&gt;W14,E45&gt;X14),X14-C45,0)))),0)),0)</f>
        <v>　</v>
      </c>
      <c r="X45" s="973"/>
      <c r="Y45" s="973"/>
      <c r="Z45" s="972" t="str">
        <f>IFERROR(IF(OR(B45="日",B45="祝",B45=0,G45=0),"　",MAX(IF(AND(G45&gt;AC14,I45&gt;AA14),0,IF(AND(G45&lt;=AC14,G45&gt;Z14,I45&gt;AA14),AC14-G45,IF(AND(G45&lt;=AC14,G45&lt;=Z14,I45&gt;AA14),AC14-Z14,IF(AND(G45&gt;Z14,I45&lt;=AA14),I45-G45,IF(AND(G45&lt;=Z14,I45&lt;=AA14),I45-Z14,0))))),0)),0)</f>
        <v>　</v>
      </c>
      <c r="AA45" s="972"/>
      <c r="AB45" s="972"/>
      <c r="AC45" s="972" t="str">
        <f>IFERROR(IF(OR(B45="日",B45="祝",B45=0,G45=0),"　",MAX(IF(AND(G45&lt;=AC14,I45&gt;AD14),AD14-AC14,IF(I45&lt;=AD14,0,IF(AND(G45&gt;AC14,I45&gt;AD14),AD14-G45,0))),0)),0)</f>
        <v>　</v>
      </c>
      <c r="AD45" s="973"/>
      <c r="AE45" s="973"/>
      <c r="AF45" s="972" t="str">
        <f t="shared" si="0"/>
        <v>　</v>
      </c>
      <c r="AG45" s="973"/>
      <c r="AH45" s="973"/>
      <c r="AI45" s="954" t="str">
        <f>IF(AL45="×",TIME(0,0,0),IF(AV4="非常勤",K45,W45))</f>
        <v>　</v>
      </c>
      <c r="AJ45" s="885"/>
      <c r="AK45" s="885"/>
      <c r="AL45" s="352"/>
      <c r="AM45" s="954" t="str">
        <f>IF(AP45="×",TIME(0,0,0),IF(AV4="非常勤",N45,Z45))</f>
        <v>　</v>
      </c>
      <c r="AN45" s="885"/>
      <c r="AO45" s="885"/>
      <c r="AP45" s="352"/>
      <c r="AQ45" s="954" t="str">
        <f>IF(AT45="×",TIME(0,0,0),IF(AV4="非常勤",Q45,AC45))</f>
        <v>　</v>
      </c>
      <c r="AR45" s="885"/>
      <c r="AS45" s="885"/>
      <c r="AT45" s="352"/>
      <c r="AU45" s="954" t="str">
        <f>IF(AX45="×",TIME(0,0,0),IF(AV4="非常勤",T45,AF45))</f>
        <v>　</v>
      </c>
      <c r="AV45" s="885"/>
      <c r="AW45" s="955"/>
      <c r="AX45" s="352"/>
      <c r="AY45" s="956"/>
      <c r="AZ45" s="956"/>
      <c r="BA45" s="862"/>
      <c r="BB45" s="864"/>
      <c r="BC45" s="863"/>
      <c r="BD45" s="865"/>
      <c r="BE45" s="866"/>
      <c r="BF45" s="866"/>
      <c r="BG45" s="867"/>
      <c r="BH45" s="377">
        <f>'別表_個別勤務状況（1～20）'!$A$45</f>
        <v>31</v>
      </c>
      <c r="BI45" s="378" t="str">
        <f>'別表_個別勤務状況（1～20）'!$B$45</f>
        <v>金</v>
      </c>
      <c r="BJ45" s="797"/>
      <c r="BK45" s="797"/>
      <c r="BL45" s="797"/>
      <c r="BM45" s="797"/>
      <c r="BN45" s="797"/>
      <c r="BO45" s="797"/>
      <c r="BP45" s="797"/>
      <c r="BQ45" s="797"/>
      <c r="BR45" s="856" t="str">
        <f>IFERROR(IF(OR(BI45="日",BI45="祝",BI45=0,BJ45=""),"　",MAX(IF(AND(BJ45&lt;=BR14,BL45&gt;BS14),BS14-BR14,IF(AND(BJ45&gt;BR14,BL45&lt;=BS14),BL45-BJ45,IF(AND(BJ45&lt;=BR14,BL45&lt;=BS14),BL45-BR14,IF(AND(BJ45&gt;BR14,BL45&gt;BS14),BS14-BJ45,0)))),0)),0)</f>
        <v>　</v>
      </c>
      <c r="BS45" s="857"/>
      <c r="BT45" s="858"/>
      <c r="BU45" s="856" t="str">
        <f>IFERROR(IF(OR(BI45="日",BI45="祝",BI45=0,BN45=""),"　",MAX(IF(AND(BN45&gt;BX14,BP45&gt;BV14),0,IF(AND(BN45&lt;=BX14,BN45&gt;BU14,BP45&gt;BV14),BX14-BN45,IF(AND(BN45&lt;=BX14,BN45&lt;=BU14,BP45&gt;BV14),BX14-BU14,IF(AND(BN45&gt;BU14,BP45&lt;=BV14),BP45-BN45,IF(AND(BN45&lt;=BU14,BP45&lt;=BV14),BP45-BU14,0))))),0)),0)</f>
        <v>　</v>
      </c>
      <c r="BV45" s="857"/>
      <c r="BW45" s="858"/>
      <c r="BX45" s="856" t="str">
        <f>IFERROR(IF(OR(BI45="日",BI45="祝",BI45=0,BN45=0),"　",MAX(IF(AND(BN45&lt;=BX14,BP45&gt;BY14),BY14-BX14,IF(BP45&lt;=BY14,0,IF(AND(BN45&gt;BX14,BP45&gt;BY14),BY14-BN45,0))),0)),0)</f>
        <v>　</v>
      </c>
      <c r="BY45" s="857"/>
      <c r="BZ45" s="858"/>
      <c r="CA45" s="856" t="str">
        <f>IFERROR(IF(OR(BI45="日",BI45="祝",BI45=0,BN45=0),"　",MAX(IF(BN45&gt;CA14,BP45-BN45,IF(BN45&lt;=CA14,BP45-CA14,0)),0)),0)</f>
        <v>　</v>
      </c>
      <c r="CB45" s="857"/>
      <c r="CC45" s="858"/>
      <c r="CD45" s="972" t="str">
        <f>IFERROR(IF(OR(BI45="日",BI45="祝",BI45=0,BJ45=""),"　",MAX(IF(AND(BJ45&lt;=CD14,BL45&gt;CE14),CE14-CD14,IF(AND(BJ45&gt;CD14,BL45&lt;=CE14),BL45-BJ45,IF(AND(BJ45&lt;=CD14,BL45&lt;=CE14),BL45-CD14,IF(AND(BJ45&gt;CD14,BL45&gt;CE14),CE14-BJ45,0)))),0)),0)</f>
        <v>　</v>
      </c>
      <c r="CE45" s="973"/>
      <c r="CF45" s="973"/>
      <c r="CG45" s="972" t="str">
        <f>IFERROR(IF(OR(BI45="日",BI45="祝",BI45=0,BN45=0),"　",MAX(IF(AND(BN45&gt;CJ14,BP45&gt;CH14),0,IF(AND(BN45&lt;=CJ14,BN45&gt;CG14,BP45&gt;CH14),CJ14-BN45,IF(AND(BN45&lt;=CJ14,BN45&lt;=CG14,BP45&gt;CH14),CJ14-CG14,IF(AND(BN45&gt;CG14,BP45&lt;=CH14),BP45-BN45,IF(AND(BN45&lt;=CG14,BP45&lt;=CH14),BP45-CG14,0))))),0)),0)</f>
        <v>　</v>
      </c>
      <c r="CH45" s="972"/>
      <c r="CI45" s="972"/>
      <c r="CJ45" s="972" t="str">
        <f>IFERROR(IF(OR(BI45="日",BI45="祝",BI45=0,BN45=0),"　",MAX(IF(AND(BN45&lt;=CJ14,BP45&gt;CK14),CK14-CJ14,IF(BP45&lt;=CK14,0,IF(AND(BN45&gt;CJ14,BP45&gt;CK14),CK14-BN45,0))),0)),0)</f>
        <v>　</v>
      </c>
      <c r="CK45" s="973"/>
      <c r="CL45" s="973"/>
      <c r="CM45" s="972" t="str">
        <f t="shared" si="1"/>
        <v>　</v>
      </c>
      <c r="CN45" s="973"/>
      <c r="CO45" s="973"/>
      <c r="CP45" s="954" t="str">
        <f>IF(CS45="×",TIME(0,0,0),IF(DC4="非常勤",BR45,CD45))</f>
        <v>　</v>
      </c>
      <c r="CQ45" s="885"/>
      <c r="CR45" s="885"/>
      <c r="CS45" s="352"/>
      <c r="CT45" s="954" t="str">
        <f>IF(CW45="×",TIME(0,0,0),IF(DC4="非常勤",BU45,CG45))</f>
        <v>　</v>
      </c>
      <c r="CU45" s="885"/>
      <c r="CV45" s="885"/>
      <c r="CW45" s="352"/>
      <c r="CX45" s="954" t="str">
        <f>IF(DA45="×",TIME(0,0,0),IF(DC4="非常勤",BX45,CJ45))</f>
        <v>　</v>
      </c>
      <c r="CY45" s="885"/>
      <c r="CZ45" s="885"/>
      <c r="DA45" s="352"/>
      <c r="DB45" s="954" t="str">
        <f>IF(DE45="×",TIME(0,0,0),IF(DC4="非常勤",CA45,CM45))</f>
        <v>　</v>
      </c>
      <c r="DC45" s="885"/>
      <c r="DD45" s="955"/>
      <c r="DE45" s="352"/>
      <c r="DF45" s="956"/>
      <c r="DG45" s="956"/>
      <c r="DH45" s="862"/>
      <c r="DI45" s="864"/>
      <c r="DJ45" s="863"/>
      <c r="DK45" s="865"/>
      <c r="DL45" s="866"/>
      <c r="DM45" s="866"/>
      <c r="DN45" s="867"/>
      <c r="DO45" s="377">
        <f>'別表_個別勤務状況（1～20）'!$A$45</f>
        <v>31</v>
      </c>
      <c r="DP45" s="378" t="str">
        <f>'別表_個別勤務状況（1～20）'!$B$45</f>
        <v>金</v>
      </c>
      <c r="DQ45" s="797"/>
      <c r="DR45" s="797"/>
      <c r="DS45" s="797"/>
      <c r="DT45" s="797"/>
      <c r="DU45" s="797"/>
      <c r="DV45" s="797"/>
      <c r="DW45" s="797"/>
      <c r="DX45" s="797"/>
      <c r="DY45" s="856" t="str">
        <f>IFERROR(IF(OR(DP45="日",DP45="祝",DP45=0,DQ45=""),"　",MAX(IF(AND(DQ45&lt;=DY14,DS45&gt;DZ14),DZ14-DY14,IF(AND(DQ45&gt;DY14,DS45&lt;=DZ14),DS45-DQ45,IF(AND(DQ45&lt;=DY14,DS45&lt;=DZ14),DS45-DY14,IF(AND(DQ45&gt;DY14,DS45&gt;DZ14),DZ14-DQ45,0)))),0)),0)</f>
        <v>　</v>
      </c>
      <c r="DZ45" s="857"/>
      <c r="EA45" s="858"/>
      <c r="EB45" s="856" t="str">
        <f>IFERROR(IF(OR(DP45="日",DP45="祝",DP45=0,DU45=""),"　",MAX(IF(AND(DU45&gt;EE14,DW45&gt;EC14),0,IF(AND(DU45&lt;=EE14,DU45&gt;EB14,DW45&gt;EC14),EE14-DU45,IF(AND(DU45&lt;=EE14,DU45&lt;=EB14,DW45&gt;EC14),EE14-EB14,IF(AND(DU45&gt;EB14,DW45&lt;=EC14),DW45-DU45,IF(AND(DU45&lt;=EB14,DW45&lt;=EC14),DW45-EB14,0))))),0)),0)</f>
        <v>　</v>
      </c>
      <c r="EC45" s="857"/>
      <c r="ED45" s="858"/>
      <c r="EE45" s="856" t="str">
        <f>IFERROR(IF(OR(DP45="日",DP45="祝",DP45=0,DU45=0),"　",MAX(IF(AND(DU45&lt;=EE14,DW45&gt;EF14),EF14-EE14,IF(DW45&lt;=EF14,0,IF(AND(DU45&gt;EE14,DW45&gt;EF14),EF14-DU45,0))),0)),0)</f>
        <v>　</v>
      </c>
      <c r="EF45" s="857"/>
      <c r="EG45" s="858"/>
      <c r="EH45" s="856" t="str">
        <f>IFERROR(IF(OR(DP45="日",DP45="祝",DP45=0,DU45=0),"　",MAX(IF(DU45&gt;EH14,DW45-DU45,IF(DU45&lt;=EH14,DW45-EH14,0)),0)),0)</f>
        <v>　</v>
      </c>
      <c r="EI45" s="857"/>
      <c r="EJ45" s="858"/>
      <c r="EK45" s="972" t="str">
        <f>IFERROR(IF(OR(DP45="日",DP45="祝",DP45=0,DQ45=""),"　",MAX(IF(AND(DQ45&lt;=EK14,DS45&gt;EL14),EL14-EK14,IF(AND(DQ45&gt;EK14,DS45&lt;=EL14),DS45-DQ45,IF(AND(DQ45&lt;=EK14,DS45&lt;=EL14),DS45-EK14,IF(AND(DQ45&gt;EK14,DS45&gt;EL14),EL14-DQ45,0)))),0)),0)</f>
        <v>　</v>
      </c>
      <c r="EL45" s="973"/>
      <c r="EM45" s="973"/>
      <c r="EN45" s="972" t="str">
        <f>IFERROR(IF(OR(DP45="日",DP45="祝",DP45=0,DU45=0),"　",MAX(IF(AND(DU45&gt;EQ14,DW45&gt;EO14),0,IF(AND(DU45&lt;=EQ14,DU45&gt;EN14,DW45&gt;EO14),EQ14-DU45,IF(AND(DU45&lt;=EQ14,DU45&lt;=EN14,DW45&gt;EO14),EQ14-EN14,IF(AND(DU45&gt;EN14,DW45&lt;=EO14),DW45-DU45,IF(AND(DU45&lt;=EN14,DW45&lt;=EO14),DW45-EN14,0))))),0)),0)</f>
        <v>　</v>
      </c>
      <c r="EO45" s="972"/>
      <c r="EP45" s="972"/>
      <c r="EQ45" s="972" t="str">
        <f>IFERROR(IF(OR(DP45="日",DP45="祝",DP45=0,DU45=0),"　",MAX(IF(AND(DU45&lt;=EQ14,DW45&gt;ER14),ER14-EQ14,IF(DW45&lt;=ER14,0,IF(AND(DU45&gt;EQ14,DW45&gt;ER14),ER14-DU45,0))),0)),0)</f>
        <v>　</v>
      </c>
      <c r="ER45" s="973"/>
      <c r="ES45" s="973"/>
      <c r="ET45" s="972" t="str">
        <f t="shared" si="2"/>
        <v>　</v>
      </c>
      <c r="EU45" s="973"/>
      <c r="EV45" s="973"/>
      <c r="EW45" s="954" t="str">
        <f>IF(EZ45="×",TIME(0,0,0),IF(FJ4="非常勤",DY45,EK45))</f>
        <v>　</v>
      </c>
      <c r="EX45" s="885"/>
      <c r="EY45" s="885"/>
      <c r="EZ45" s="352"/>
      <c r="FA45" s="954" t="str">
        <f>IF(FD45="×",TIME(0,0,0),IF(FJ4="非常勤",EB45,EN45))</f>
        <v>　</v>
      </c>
      <c r="FB45" s="885"/>
      <c r="FC45" s="885"/>
      <c r="FD45" s="352"/>
      <c r="FE45" s="954" t="str">
        <f>IF(FH45="×",TIME(0,0,0),IF(FJ4="非常勤",EE45,EQ45))</f>
        <v>　</v>
      </c>
      <c r="FF45" s="885"/>
      <c r="FG45" s="885"/>
      <c r="FH45" s="352"/>
      <c r="FI45" s="954" t="str">
        <f>IF(FL45="×",TIME(0,0,0),IF(FJ4="非常勤",EH45,ET45))</f>
        <v>　</v>
      </c>
      <c r="FJ45" s="885"/>
      <c r="FK45" s="955"/>
      <c r="FL45" s="352"/>
      <c r="FM45" s="956"/>
      <c r="FN45" s="956"/>
      <c r="FO45" s="862"/>
      <c r="FP45" s="864"/>
      <c r="FQ45" s="863"/>
      <c r="FR45" s="865"/>
      <c r="FS45" s="866"/>
      <c r="FT45" s="866"/>
      <c r="FU45" s="867"/>
      <c r="FV45" s="377">
        <f>'別表_個別勤務状況（1～20）'!$A$45</f>
        <v>31</v>
      </c>
      <c r="FW45" s="378" t="str">
        <f>'別表_個別勤務状況（1～20）'!$B$45</f>
        <v>金</v>
      </c>
      <c r="FX45" s="797"/>
      <c r="FY45" s="797"/>
      <c r="FZ45" s="797"/>
      <c r="GA45" s="797"/>
      <c r="GB45" s="797"/>
      <c r="GC45" s="797"/>
      <c r="GD45" s="797"/>
      <c r="GE45" s="797"/>
      <c r="GF45" s="856" t="str">
        <f>IFERROR(IF(OR(FW45="日",FW45="祝",FW45=0,FX45=""),"　",MAX(IF(AND(FX45&lt;=GF14,FZ45&gt;GG14),GG14-GF14,IF(AND(FX45&gt;GF14,FZ45&lt;=GG14),FZ45-FX45,IF(AND(FX45&lt;=GF14,FZ45&lt;=GG14),FZ45-GF14,IF(AND(FX45&gt;GF14,FZ45&gt;GG14),GG14-FX45,0)))),0)),0)</f>
        <v>　</v>
      </c>
      <c r="GG45" s="857"/>
      <c r="GH45" s="858"/>
      <c r="GI45" s="856" t="str">
        <f>IFERROR(IF(OR(FW45="日",FW45="祝",FW45=0,GB45=""),"　",MAX(IF(AND(GB45&gt;GL14,GD45&gt;GJ14),0,IF(AND(GB45&lt;=GL14,GB45&gt;GI14,GD45&gt;GJ14),GL14-GB45,IF(AND(GB45&lt;=GL14,GB45&lt;=GI14,GD45&gt;GJ14),GL14-GI14,IF(AND(GB45&gt;GI14,GD45&lt;=GJ14),GD45-GB45,IF(AND(GB45&lt;=GI14,GD45&lt;=GJ14),GD45-GI14,0))))),0)),0)</f>
        <v>　</v>
      </c>
      <c r="GJ45" s="857"/>
      <c r="GK45" s="858"/>
      <c r="GL45" s="856" t="str">
        <f>IFERROR(IF(OR(FW45="日",FW45="祝",FW45=0,GB45=0),"　",MAX(IF(AND(GB45&lt;=GL14,GD45&gt;GM14),GM14-GL14,IF(GD45&lt;=GM14,0,IF(AND(GB45&gt;GL14,GD45&gt;GM14),GM14-GB45,0))),0)),0)</f>
        <v>　</v>
      </c>
      <c r="GM45" s="857"/>
      <c r="GN45" s="858"/>
      <c r="GO45" s="856" t="str">
        <f>IFERROR(IF(OR(FW45="日",FW45="祝",FW45=0,GB45=0),"　",MAX(IF(GB45&gt;GO14,GD45-GB45,IF(GB45&lt;=GO14,GD45-GO14,0)),0)),0)</f>
        <v>　</v>
      </c>
      <c r="GP45" s="857"/>
      <c r="GQ45" s="858"/>
      <c r="GR45" s="972" t="str">
        <f>IFERROR(IF(OR(FW45="日",FW45="祝",FW45=0,FX45=""),"　",MAX(IF(AND(FX45&lt;=GR14,FZ45&gt;GS14),GS14-GR14,IF(AND(FX45&gt;GR14,FZ45&lt;=GS14),FZ45-FX45,IF(AND(FX45&lt;=GR14,FZ45&lt;=GS14),FZ45-GR14,IF(AND(FX45&gt;GR14,FZ45&gt;GS14),GS14-FX45,0)))),0)),0)</f>
        <v>　</v>
      </c>
      <c r="GS45" s="973"/>
      <c r="GT45" s="973"/>
      <c r="GU45" s="972" t="str">
        <f>IFERROR(IF(OR(FW45="日",FW45="祝",FW45=0,GB45=0),"　",MAX(IF(AND(GB45&gt;GX14,GD45&gt;GV14),0,IF(AND(GB45&lt;=GX14,GB45&gt;GU14,GD45&gt;GV14),GX14-GB45,IF(AND(GB45&lt;=GX14,GB45&lt;=GU14,GD45&gt;GV14),GX14-GU14,IF(AND(GB45&gt;GU14,GD45&lt;=GV14),GD45-GB45,IF(AND(GB45&lt;=GU14,GD45&lt;=GV14),GD45-GU14,0))))),0)),0)</f>
        <v>　</v>
      </c>
      <c r="GV45" s="972"/>
      <c r="GW45" s="972"/>
      <c r="GX45" s="972" t="str">
        <f>IFERROR(IF(OR(FW45="日",FW45="祝",FW45=0,GB45=0),"　",MAX(IF(AND(GB45&lt;=GX14,GD45&gt;GY14),GY14-GX14,IF(GD45&lt;=GY14,0,IF(AND(GB45&gt;GX14,GD45&gt;GY14),GY14-GB45,0))),0)),0)</f>
        <v>　</v>
      </c>
      <c r="GY45" s="973"/>
      <c r="GZ45" s="973"/>
      <c r="HA45" s="972" t="str">
        <f t="shared" si="3"/>
        <v>　</v>
      </c>
      <c r="HB45" s="973"/>
      <c r="HC45" s="973"/>
      <c r="HD45" s="954" t="str">
        <f>IF(HG45="×",TIME(0,0,0),IF(HQ4="非常勤",GF45,GR45))</f>
        <v>　</v>
      </c>
      <c r="HE45" s="885"/>
      <c r="HF45" s="885"/>
      <c r="HG45" s="352"/>
      <c r="HH45" s="954" t="str">
        <f>IF(HK45="×",TIME(0,0,0),IF(HQ4="非常勤",GI45,GU45))</f>
        <v>　</v>
      </c>
      <c r="HI45" s="885"/>
      <c r="HJ45" s="885"/>
      <c r="HK45" s="352"/>
      <c r="HL45" s="954" t="str">
        <f>IF(HO45="×",TIME(0,0,0),IF(HQ4="非常勤",GL45,GX45))</f>
        <v>　</v>
      </c>
      <c r="HM45" s="885"/>
      <c r="HN45" s="885"/>
      <c r="HO45" s="352"/>
      <c r="HP45" s="954" t="str">
        <f>IF(HS45="×",TIME(0,0,0),IF(HQ4="非常勤",GO45,HA45))</f>
        <v>　</v>
      </c>
      <c r="HQ45" s="885"/>
      <c r="HR45" s="955"/>
      <c r="HS45" s="352"/>
      <c r="HT45" s="956"/>
      <c r="HU45" s="956"/>
      <c r="HV45" s="862"/>
      <c r="HW45" s="864"/>
      <c r="HX45" s="863"/>
      <c r="HY45" s="865"/>
      <c r="HZ45" s="866"/>
      <c r="IA45" s="866"/>
      <c r="IB45" s="867"/>
      <c r="IC45" s="377">
        <f>'別表_個別勤務状況（1～20）'!$A$45</f>
        <v>31</v>
      </c>
      <c r="ID45" s="378" t="str">
        <f>'別表_個別勤務状況（1～20）'!$B$45</f>
        <v>金</v>
      </c>
      <c r="IE45" s="797"/>
      <c r="IF45" s="797"/>
      <c r="IG45" s="797"/>
      <c r="IH45" s="797"/>
      <c r="II45" s="797"/>
      <c r="IJ45" s="797"/>
      <c r="IK45" s="797"/>
      <c r="IL45" s="797"/>
      <c r="IM45" s="856" t="str">
        <f>IFERROR(IF(OR(ID45="日",ID45="祝",ID45=0,IE45=""),"　",MAX(IF(AND(IE45&lt;=IM14,IG45&gt;IN14),IN14-IM14,IF(AND(IE45&gt;IM14,IG45&lt;=IN14),IG45-IE45,IF(AND(IE45&lt;=IM14,IG45&lt;=IN14),IG45-IM14,IF(AND(IE45&gt;IM14,IG45&gt;IN14),IN14-IE45,0)))),0)),0)</f>
        <v>　</v>
      </c>
      <c r="IN45" s="857"/>
      <c r="IO45" s="858"/>
      <c r="IP45" s="856" t="str">
        <f>IFERROR(IF(OR(ID45="日",ID45="祝",ID45=0,II45=""),"　",MAX(IF(AND(II45&gt;IS14,IK45&gt;IQ14),0,IF(AND(II45&lt;=IS14,II45&gt;IP14,IK45&gt;IQ14),IS14-II45,IF(AND(II45&lt;=IS14,II45&lt;=IP14,IK45&gt;IQ14),IS14-IP14,IF(AND(II45&gt;IP14,IK45&lt;=IQ14),IK45-II45,IF(AND(II45&lt;=IP14,IK45&lt;=IQ14),IK45-IP14,0))))),0)),0)</f>
        <v>　</v>
      </c>
      <c r="IQ45" s="857"/>
      <c r="IR45" s="858"/>
      <c r="IS45" s="856" t="str">
        <f>IFERROR(IF(OR(ID45="日",ID45="祝",ID45=0,II45=0),"　",MAX(IF(AND(II45&lt;=IS14,IK45&gt;IT14),IT14-IS14,IF(IK45&lt;=IT14,0,IF(AND(II45&gt;IS14,IK45&gt;IT14),IT14-II45,0))),0)),0)</f>
        <v>　</v>
      </c>
      <c r="IT45" s="857"/>
      <c r="IU45" s="858"/>
      <c r="IV45" s="856" t="str">
        <f>IFERROR(IF(OR(ID45="日",ID45="祝",ID45=0,II45=0),"　",MAX(IF(II45&gt;IV14,IK45-II45,IF(II45&lt;=IV14,IK45-IV14,0)),0)),0)</f>
        <v>　</v>
      </c>
      <c r="IW45" s="857"/>
      <c r="IX45" s="858"/>
      <c r="IY45" s="972" t="str">
        <f>IFERROR(IF(OR(ID45="日",ID45="祝",ID45=0,IE45=""),"　",MAX(IF(AND(IE45&lt;=IY14,IG45&gt;IZ14),IZ14-IY14,IF(AND(IE45&gt;IY14,IG45&lt;=IZ14),IG45-IE45,IF(AND(IE45&lt;=IY14,IG45&lt;=IZ14),IG45-IY14,IF(AND(IE45&gt;IY14,IG45&gt;IZ14),IZ14-IE45,0)))),0)),0)</f>
        <v>　</v>
      </c>
      <c r="IZ45" s="973"/>
      <c r="JA45" s="973"/>
      <c r="JB45" s="972" t="str">
        <f>IFERROR(IF(OR(ID45="日",ID45="祝",ID45=0,II45=0),"　",MAX(IF(AND(II45&gt;JE14,IK45&gt;JC14),0,IF(AND(II45&lt;=JE14,II45&gt;JB14,IK45&gt;JC14),JE14-II45,IF(AND(II45&lt;=JE14,II45&lt;=JB14,IK45&gt;JC14),JE14-JB14,IF(AND(II45&gt;JB14,IK45&lt;=JC14),IK45-II45,IF(AND(II45&lt;=JB14,IK45&lt;=JC14),IK45-JB14,0))))),0)),0)</f>
        <v>　</v>
      </c>
      <c r="JC45" s="972"/>
      <c r="JD45" s="972"/>
      <c r="JE45" s="972" t="str">
        <f>IFERROR(IF(OR(ID45="日",ID45="祝",ID45=0,II45=0),"　",MAX(IF(AND(II45&lt;=JE14,IK45&gt;JF14),JF14-JE14,IF(IK45&lt;=JF14,0,IF(AND(II45&gt;JE14,IK45&gt;JF14),JF14-II45,0))),0)),0)</f>
        <v>　</v>
      </c>
      <c r="JF45" s="973"/>
      <c r="JG45" s="973"/>
      <c r="JH45" s="972" t="str">
        <f t="shared" si="4"/>
        <v>　</v>
      </c>
      <c r="JI45" s="973"/>
      <c r="JJ45" s="973"/>
      <c r="JK45" s="954" t="str">
        <f>IF(JN45="×",TIME(0,0,0),IF(JX4="非常勤",IM45,IY45))</f>
        <v>　</v>
      </c>
      <c r="JL45" s="885"/>
      <c r="JM45" s="885"/>
      <c r="JN45" s="352"/>
      <c r="JO45" s="954" t="str">
        <f>IF(JR45="×",TIME(0,0,0),IF(JX4="非常勤",IP45,JB45))</f>
        <v>　</v>
      </c>
      <c r="JP45" s="885"/>
      <c r="JQ45" s="885"/>
      <c r="JR45" s="352"/>
      <c r="JS45" s="954" t="str">
        <f>IF(JV45="×",TIME(0,0,0),IF(JX4="非常勤",IS45,JE45))</f>
        <v>　</v>
      </c>
      <c r="JT45" s="885"/>
      <c r="JU45" s="885"/>
      <c r="JV45" s="352"/>
      <c r="JW45" s="954" t="str">
        <f>IF(JZ45="×",TIME(0,0,0),IF(JX4="非常勤",IV45,JH45))</f>
        <v>　</v>
      </c>
      <c r="JX45" s="885"/>
      <c r="JY45" s="955"/>
      <c r="JZ45" s="352"/>
      <c r="KA45" s="956"/>
      <c r="KB45" s="956"/>
      <c r="KC45" s="862"/>
      <c r="KD45" s="864"/>
      <c r="KE45" s="863"/>
      <c r="KF45" s="865"/>
      <c r="KG45" s="866"/>
      <c r="KH45" s="866"/>
      <c r="KI45" s="867"/>
      <c r="KJ45" s="377">
        <f>'[3]別表_個別勤務状況（1～20）'!$A$45</f>
        <v>1</v>
      </c>
      <c r="KK45" s="378" t="str">
        <f>'[3]別表_個別勤務状況（1～20）'!$B$45</f>
        <v>月</v>
      </c>
      <c r="KL45" s="854"/>
      <c r="KM45" s="855"/>
      <c r="KN45" s="854"/>
      <c r="KO45" s="855"/>
      <c r="KP45" s="854"/>
      <c r="KQ45" s="855"/>
      <c r="KR45" s="854"/>
      <c r="KS45" s="855"/>
      <c r="KT45" s="856" t="str">
        <f>IFERROR(IF(OR(KK45="日",KK45="祝",KK45=0,KL45=""),"　",MAX(IF(AND(KL45&lt;=KT14,KN45&gt;KU14),KU14-KT14,IF(AND(KL45&gt;KT14,KN45&lt;=KU14),KN45-KL45,IF(AND(KL45&lt;=KT14,KN45&lt;=KU14),KN45-KT14,IF(AND(KL45&gt;KT14,KN45&gt;KU14),KU14-KL45,0)))),0)),0)</f>
        <v>　</v>
      </c>
      <c r="KU45" s="857"/>
      <c r="KV45" s="858"/>
      <c r="KW45" s="856" t="str">
        <f>IFERROR(IF(OR(KK45="日",KK45="祝",KK45=0,KP45=""),"　",MAX(IF(AND(KP45&gt;KZ14,KR45&gt;KX14),0,IF(AND(KP45&lt;=KZ14,KP45&gt;KW14,KR45&gt;KX14),KZ14-KP45,IF(AND(KP45&lt;=KZ14,KP45&lt;=KW14,KR45&gt;KX14),KZ14-KW14,IF(AND(KP45&gt;KW14,KR45&lt;=KX14),KR45-KP45,IF(AND(KP45&lt;=KW14,KR45&lt;=KX14),KR45-KW14,0))))),0)),0)</f>
        <v>　</v>
      </c>
      <c r="KX45" s="857"/>
      <c r="KY45" s="858"/>
      <c r="KZ45" s="856" t="str">
        <f>IFERROR(IF(OR(KK45="日",KK45="祝",KK45=0,KP45=0),"　",MAX(IF(AND(KP45&lt;=KZ14,KR45&gt;LA14),LA14-KZ14,IF(KR45&lt;=LA14,0,IF(AND(KP45&gt;KZ14,KR45&gt;LA14),LA14-KP45,0))),0)),0)</f>
        <v>　</v>
      </c>
      <c r="LA45" s="857"/>
      <c r="LB45" s="858"/>
      <c r="LC45" s="856" t="str">
        <f>IFERROR(IF(OR(KK45="日",KK45="祝",KK45=0,KP45=0),"　",MAX(IF(KP45&gt;LC14,KR45-KP45,IF(KP45&lt;=LC14,KR45-LC14,0)),0)),0)</f>
        <v>　</v>
      </c>
      <c r="LD45" s="857"/>
      <c r="LE45" s="858"/>
      <c r="LF45" s="962" t="str">
        <f>IFERROR(IF(OR(KK45="日",KK45="祝",KK45=0,KL45=""),"　",MAX(IF(AND(KL45&lt;=LF14,KN45&gt;LG14),LG14-LF14,IF(AND(KL45&gt;LF14,KN45&lt;=LG14),KN45-KL45,IF(AND(KL45&lt;=LF14,KN45&lt;=LG14),KN45-LF14,IF(AND(KL45&gt;LF14,KN45&gt;LG14),LG14-KL45,0)))),0)),0)</f>
        <v>　</v>
      </c>
      <c r="LG45" s="963"/>
      <c r="LH45" s="964"/>
      <c r="LI45" s="962" t="str">
        <f>IFERROR(IF(OR(KK45="日",KK45="祝",KK45=0,KP45=0),"　",MAX(IF(AND(KP45&gt;LL14,KR45&gt;LJ14),0,IF(AND(KP45&lt;=LL14,KP45&gt;LI14,KR45&gt;LJ14),LL14-KP45,IF(AND(KP45&lt;=LL14,KP45&lt;=LI14,KR45&gt;LJ14),LL14-LI14,IF(AND(KP45&gt;LI14,KR45&lt;=LJ14),KR45-KP45,IF(AND(KP45&lt;=LI14,KR45&lt;=LJ14),KR45-LI14,0))))),0)),0)</f>
        <v>　</v>
      </c>
      <c r="LJ45" s="963"/>
      <c r="LK45" s="964"/>
      <c r="LL45" s="962" t="str">
        <f>IFERROR(IF(OR(KK45="日",KK45="祝",KK45=0,KP45=0),"　",MAX(IF(AND(KP45&lt;=LL14,KR45&gt;LM14),LM14-LL14,IF(KR45&lt;=LM14,0,IF(AND(KP45&gt;LL14,KR45&gt;LM14),LM14-KP45,0))),0)),0)</f>
        <v>　</v>
      </c>
      <c r="LM45" s="963"/>
      <c r="LN45" s="964"/>
      <c r="LO45" s="962" t="str">
        <f t="shared" si="5"/>
        <v>　</v>
      </c>
      <c r="LP45" s="963"/>
      <c r="LQ45" s="964"/>
      <c r="LR45" s="859" t="str">
        <f>IF(LU45="×",TIME(0,0,0),IF(ME4="非常勤",KT45,LF45))</f>
        <v>　</v>
      </c>
      <c r="LS45" s="860"/>
      <c r="LT45" s="861"/>
      <c r="LU45" s="352"/>
      <c r="LV45" s="859" t="str">
        <f>IF(LY45="×",TIME(0,0,0),IF(ME4="非常勤",KW45,LI45))</f>
        <v>　</v>
      </c>
      <c r="LW45" s="860"/>
      <c r="LX45" s="861"/>
      <c r="LY45" s="352"/>
      <c r="LZ45" s="859" t="str">
        <f>IF(MC45="×",TIME(0,0,0),IF(ME4="非常勤",KZ45,LL45))</f>
        <v>　</v>
      </c>
      <c r="MA45" s="860"/>
      <c r="MB45" s="861"/>
      <c r="MC45" s="352"/>
      <c r="MD45" s="859" t="str">
        <f>IF(MG45="×",TIME(0,0,0),IF(ME4="非常勤",LC45,LO45))</f>
        <v>　</v>
      </c>
      <c r="ME45" s="860"/>
      <c r="MF45" s="861"/>
      <c r="MG45" s="352"/>
      <c r="MH45" s="956"/>
      <c r="MI45" s="956"/>
      <c r="MJ45" s="862"/>
      <c r="MK45" s="864"/>
      <c r="ML45" s="863"/>
      <c r="MM45" s="865"/>
      <c r="MN45" s="866"/>
      <c r="MO45" s="866"/>
      <c r="MP45" s="867"/>
      <c r="MQ45" s="377">
        <f>'[3]別表_個別勤務状況（1～20）'!$A$45</f>
        <v>1</v>
      </c>
      <c r="MR45" s="378" t="str">
        <f>'[3]別表_個別勤務状況（1～20）'!$B$45</f>
        <v>月</v>
      </c>
      <c r="MS45" s="854"/>
      <c r="MT45" s="855"/>
      <c r="MU45" s="854"/>
      <c r="MV45" s="855"/>
      <c r="MW45" s="854"/>
      <c r="MX45" s="855"/>
      <c r="MY45" s="854"/>
      <c r="MZ45" s="855"/>
      <c r="NA45" s="856" t="str">
        <f>IFERROR(IF(OR(MR45="日",MR45="祝",MR45=0,MS45=""),"　",MAX(IF(AND(MS45&lt;=NA14,MU45&gt;NB14),NB14-NA14,IF(AND(MS45&gt;NA14,MU45&lt;=NB14),MU45-MS45,IF(AND(MS45&lt;=NA14,MU45&lt;=NB14),MU45-NA14,IF(AND(MS45&gt;NA14,MU45&gt;NB14),NB14-MS45,0)))),0)),0)</f>
        <v>　</v>
      </c>
      <c r="NB45" s="857"/>
      <c r="NC45" s="858"/>
      <c r="ND45" s="856" t="str">
        <f>IFERROR(IF(OR(MR45="日",MR45="祝",MR45=0,MW45=""),"　",MAX(IF(AND(MW45&gt;NG14,MY45&gt;NE14),0,IF(AND(MW45&lt;=NG14,MW45&gt;ND14,MY45&gt;NE14),NG14-MW45,IF(AND(MW45&lt;=NG14,MW45&lt;=ND14,MY45&gt;NE14),NG14-ND14,IF(AND(MW45&gt;ND14,MY45&lt;=NE14),MY45-MW45,IF(AND(MW45&lt;=ND14,MY45&lt;=NE14),MY45-ND14,0))))),0)),0)</f>
        <v>　</v>
      </c>
      <c r="NE45" s="857"/>
      <c r="NF45" s="858"/>
      <c r="NG45" s="856" t="str">
        <f>IFERROR(IF(OR(MR45="日",MR45="祝",MR45=0,MW45=0),"　",MAX(IF(AND(MW45&lt;=NG14,MY45&gt;NH14),NH14-NG14,IF(MY45&lt;=NH14,0,IF(AND(MW45&gt;NG14,MY45&gt;NH14),NH14-MW45,0))),0)),0)</f>
        <v>　</v>
      </c>
      <c r="NH45" s="857"/>
      <c r="NI45" s="858"/>
      <c r="NJ45" s="856" t="str">
        <f>IFERROR(IF(OR(MR45="日",MR45="祝",MR45=0,MW45=0),"　",MAX(IF(MW45&gt;NJ14,MY45-MW45,IF(MW45&lt;=NJ14,MY45-NJ14,0)),0)),0)</f>
        <v>　</v>
      </c>
      <c r="NK45" s="857"/>
      <c r="NL45" s="858"/>
      <c r="NM45" s="962" t="str">
        <f>IFERROR(IF(OR(MR45="日",MR45="祝",MR45=0,MS45=""),"　",MAX(IF(AND(MS45&lt;=NM14,MU45&gt;NN14),NN14-NM14,IF(AND(MS45&gt;NM14,MU45&lt;=NN14),MU45-MS45,IF(AND(MS45&lt;=NM14,MU45&lt;=NN14),MU45-NM14,IF(AND(MS45&gt;NM14,MU45&gt;NN14),NN14-MS45,0)))),0)),0)</f>
        <v>　</v>
      </c>
      <c r="NN45" s="963"/>
      <c r="NO45" s="964"/>
      <c r="NP45" s="962" t="str">
        <f>IFERROR(IF(OR(MR45="日",MR45="祝",MR45=0,MW45=0),"　",MAX(IF(AND(MW45&gt;NS14,MY45&gt;NQ14),0,IF(AND(MW45&lt;=NS14,MW45&gt;NP14,MY45&gt;NQ14),NS14-MW45,IF(AND(MW45&lt;=NS14,MW45&lt;=NP14,MY45&gt;NQ14),NS14-NP14,IF(AND(MW45&gt;NP14,MY45&lt;=NQ14),MY45-MW45,IF(AND(MW45&lt;=NP14,MY45&lt;=NQ14),MY45-NP14,0))))),0)),0)</f>
        <v>　</v>
      </c>
      <c r="NQ45" s="963"/>
      <c r="NR45" s="964"/>
      <c r="NS45" s="962" t="str">
        <f>IFERROR(IF(OR(MR45="日",MR45="祝",MR45=0,MW45=0),"　",MAX(IF(AND(MW45&lt;=NS14,MY45&gt;NT14),NT14-NS14,IF(MY45&lt;=NT14,0,IF(AND(MW45&gt;NS14,MY45&gt;NT14),NT14-MW45,0))),0)),0)</f>
        <v>　</v>
      </c>
      <c r="NT45" s="963"/>
      <c r="NU45" s="964"/>
      <c r="NV45" s="962" t="str">
        <f t="shared" si="6"/>
        <v>　</v>
      </c>
      <c r="NW45" s="963"/>
      <c r="NX45" s="964"/>
      <c r="NY45" s="859" t="str">
        <f>IF(OB45="×",TIME(0,0,0),IF(OL4="非常勤",NA45,NM45))</f>
        <v>　</v>
      </c>
      <c r="NZ45" s="860"/>
      <c r="OA45" s="861"/>
      <c r="OB45" s="352"/>
      <c r="OC45" s="859" t="str">
        <f>IF(OF45="×",TIME(0,0,0),IF(OL4="非常勤",ND45,NP45))</f>
        <v>　</v>
      </c>
      <c r="OD45" s="860"/>
      <c r="OE45" s="861"/>
      <c r="OF45" s="352"/>
      <c r="OG45" s="859" t="str">
        <f>IF(OJ45="×",TIME(0,0,0),IF(OL4="非常勤",NG45,NS45))</f>
        <v>　</v>
      </c>
      <c r="OH45" s="860"/>
      <c r="OI45" s="861"/>
      <c r="OJ45" s="352"/>
      <c r="OK45" s="859" t="str">
        <f>IF(ON45="×",TIME(0,0,0),IF(OL4="非常勤",NJ45,NV45))</f>
        <v>　</v>
      </c>
      <c r="OL45" s="860"/>
      <c r="OM45" s="861"/>
      <c r="ON45" s="352"/>
      <c r="OO45" s="956"/>
      <c r="OP45" s="956"/>
      <c r="OQ45" s="862"/>
      <c r="OR45" s="864"/>
      <c r="OS45" s="863"/>
      <c r="OT45" s="865"/>
      <c r="OU45" s="866"/>
      <c r="OV45" s="866"/>
      <c r="OW45" s="867"/>
      <c r="OX45" s="377">
        <f>'[3]別表_個別勤務状況（1～20）'!$A$45</f>
        <v>1</v>
      </c>
      <c r="OY45" s="378" t="str">
        <f>'[3]別表_個別勤務状況（1～20）'!$B$45</f>
        <v>月</v>
      </c>
      <c r="OZ45" s="854"/>
      <c r="PA45" s="855"/>
      <c r="PB45" s="854"/>
      <c r="PC45" s="855"/>
      <c r="PD45" s="854"/>
      <c r="PE45" s="855"/>
      <c r="PF45" s="854"/>
      <c r="PG45" s="855"/>
      <c r="PH45" s="856" t="str">
        <f>IFERROR(IF(OR(OY45="日",OY45="祝",OY45=0,OZ45=""),"　",MAX(IF(AND(OZ45&lt;=PH14,PB45&gt;PI14),PI14-PH14,IF(AND(OZ45&gt;PH14,PB45&lt;=PI14),PB45-OZ45,IF(AND(OZ45&lt;=PH14,PB45&lt;=PI14),PB45-PH14,IF(AND(OZ45&gt;PH14,PB45&gt;PI14),PI14-OZ45,0)))),0)),0)</f>
        <v>　</v>
      </c>
      <c r="PI45" s="857"/>
      <c r="PJ45" s="858"/>
      <c r="PK45" s="856" t="str">
        <f>IFERROR(IF(OR(OY45="日",OY45="祝",OY45=0,PD45=""),"　",MAX(IF(AND(PD45&gt;PN14,PF45&gt;PL14),0,IF(AND(PD45&lt;=PN14,PD45&gt;PK14,PF45&gt;PL14),PN14-PD45,IF(AND(PD45&lt;=PN14,PD45&lt;=PK14,PF45&gt;PL14),PN14-PK14,IF(AND(PD45&gt;PK14,PF45&lt;=PL14),PF45-PD45,IF(AND(PD45&lt;=PK14,PF45&lt;=PL14),PF45-PK14,0))))),0)),0)</f>
        <v>　</v>
      </c>
      <c r="PL45" s="857"/>
      <c r="PM45" s="858"/>
      <c r="PN45" s="856" t="str">
        <f>IFERROR(IF(OR(OY45="日",OY45="祝",OY45=0,PD45=0),"　",MAX(IF(AND(PD45&lt;=PN14,PF45&gt;PO14),PO14-PN14,IF(PF45&lt;=PO14,0,IF(AND(PD45&gt;PN14,PF45&gt;PO14),PO14-PD45,0))),0)),0)</f>
        <v>　</v>
      </c>
      <c r="PO45" s="857"/>
      <c r="PP45" s="858"/>
      <c r="PQ45" s="856" t="str">
        <f>IFERROR(IF(OR(OY45="日",OY45="祝",OY45=0,PD45=0),"　",MAX(IF(PD45&gt;PQ14,PF45-PD45,IF(PD45&lt;=PQ14,PF45-PQ14,0)),0)),0)</f>
        <v>　</v>
      </c>
      <c r="PR45" s="857"/>
      <c r="PS45" s="858"/>
      <c r="PT45" s="962" t="str">
        <f>IFERROR(IF(OR(OY45="日",OY45="祝",OY45=0,OZ45=""),"　",MAX(IF(AND(OZ45&lt;=PT14,PB45&gt;PU14),PU14-PT14,IF(AND(OZ45&gt;PT14,PB45&lt;=PU14),PB45-OZ45,IF(AND(OZ45&lt;=PT14,PB45&lt;=PU14),PB45-PT14,IF(AND(OZ45&gt;PT14,PB45&gt;PU14),PU14-OZ45,0)))),0)),0)</f>
        <v>　</v>
      </c>
      <c r="PU45" s="963"/>
      <c r="PV45" s="964"/>
      <c r="PW45" s="962" t="str">
        <f>IFERROR(IF(OR(OY45="日",OY45="祝",OY45=0,PD45=0),"　",MAX(IF(AND(PD45&gt;PZ14,PF45&gt;PX14),0,IF(AND(PD45&lt;=PZ14,PD45&gt;PW14,PF45&gt;PX14),PZ14-PD45,IF(AND(PD45&lt;=PZ14,PD45&lt;=PW14,PF45&gt;PX14),PZ14-PW14,IF(AND(PD45&gt;PW14,PF45&lt;=PX14),PF45-PD45,IF(AND(PD45&lt;=PW14,PF45&lt;=PX14),PF45-PW14,0))))),0)),0)</f>
        <v>　</v>
      </c>
      <c r="PX45" s="963"/>
      <c r="PY45" s="964"/>
      <c r="PZ45" s="962" t="str">
        <f>IFERROR(IF(OR(OY45="日",OY45="祝",OY45=0,PD45=0),"　",MAX(IF(AND(PD45&lt;=PZ14,PF45&gt;QA14),QA14-PZ14,IF(PF45&lt;=QA14,0,IF(AND(PD45&gt;PZ14,PF45&gt;QA14),QA14-PD45,0))),0)),0)</f>
        <v>　</v>
      </c>
      <c r="QA45" s="963"/>
      <c r="QB45" s="964"/>
      <c r="QC45" s="962" t="str">
        <f t="shared" si="7"/>
        <v>　</v>
      </c>
      <c r="QD45" s="963"/>
      <c r="QE45" s="964"/>
      <c r="QF45" s="859" t="str">
        <f>IF(QI45="×",TIME(0,0,0),IF(QS4="非常勤",PH45,PT45))</f>
        <v>　</v>
      </c>
      <c r="QG45" s="860"/>
      <c r="QH45" s="861"/>
      <c r="QI45" s="352"/>
      <c r="QJ45" s="859" t="str">
        <f>IF(QM45="×",TIME(0,0,0),IF(QS4="非常勤",PK45,PW45))</f>
        <v>　</v>
      </c>
      <c r="QK45" s="860"/>
      <c r="QL45" s="861"/>
      <c r="QM45" s="352"/>
      <c r="QN45" s="859" t="str">
        <f>IF(QQ45="×",TIME(0,0,0),IF(QS4="非常勤",PN45,PZ45))</f>
        <v>　</v>
      </c>
      <c r="QO45" s="860"/>
      <c r="QP45" s="861"/>
      <c r="QQ45" s="352"/>
      <c r="QR45" s="859" t="str">
        <f>IF(QU45="×",TIME(0,0,0),IF(QS4="非常勤",PQ45,QC45))</f>
        <v>　</v>
      </c>
      <c r="QS45" s="860"/>
      <c r="QT45" s="861"/>
      <c r="QU45" s="352"/>
      <c r="QV45" s="956"/>
      <c r="QW45" s="956"/>
      <c r="QX45" s="862"/>
      <c r="QY45" s="864"/>
      <c r="QZ45" s="863"/>
      <c r="RA45" s="865"/>
      <c r="RB45" s="866"/>
      <c r="RC45" s="866"/>
      <c r="RD45" s="867"/>
      <c r="RE45" s="377">
        <f>'[3]別表_個別勤務状況（1～20）'!$A$45</f>
        <v>1</v>
      </c>
      <c r="RF45" s="378" t="str">
        <f>'[3]別表_個別勤務状況（1～20）'!$B$45</f>
        <v>月</v>
      </c>
      <c r="RG45" s="854"/>
      <c r="RH45" s="855"/>
      <c r="RI45" s="854"/>
      <c r="RJ45" s="855"/>
      <c r="RK45" s="854"/>
      <c r="RL45" s="855"/>
      <c r="RM45" s="854"/>
      <c r="RN45" s="855"/>
      <c r="RO45" s="856" t="str">
        <f>IFERROR(IF(OR(RF45="日",RF45="祝",RF45=0,RG45=""),"　",MAX(IF(AND(RG45&lt;=RO14,RI45&gt;RP14),RP14-RO14,IF(AND(RG45&gt;RO14,RI45&lt;=RP14),RI45-RG45,IF(AND(RG45&lt;=RO14,RI45&lt;=RP14),RI45-RO14,IF(AND(RG45&gt;RO14,RI45&gt;RP14),RP14-RG45,0)))),0)),0)</f>
        <v>　</v>
      </c>
      <c r="RP45" s="857"/>
      <c r="RQ45" s="858"/>
      <c r="RR45" s="856" t="str">
        <f>IFERROR(IF(OR(RF45="日",RF45="祝",RF45=0,RK45=""),"　",MAX(IF(AND(RK45&gt;RU14,RM45&gt;RS14),0,IF(AND(RK45&lt;=RU14,RK45&gt;RR14,RM45&gt;RS14),RU14-RK45,IF(AND(RK45&lt;=RU14,RK45&lt;=RR14,RM45&gt;RS14),RU14-RR14,IF(AND(RK45&gt;RR14,RM45&lt;=RS14),RM45-RK45,IF(AND(RK45&lt;=RR14,RM45&lt;=RS14),RM45-RR14,0))))),0)),0)</f>
        <v>　</v>
      </c>
      <c r="RS45" s="857"/>
      <c r="RT45" s="858"/>
      <c r="RU45" s="856" t="str">
        <f>IFERROR(IF(OR(RF45="日",RF45="祝",RF45=0,RK45=0),"　",MAX(IF(AND(RK45&lt;=RU14,RM45&gt;RV14),RV14-RU14,IF(RM45&lt;=RV14,0,IF(AND(RK45&gt;RU14,RM45&gt;RV14),RV14-RK45,0))),0)),0)</f>
        <v>　</v>
      </c>
      <c r="RV45" s="857"/>
      <c r="RW45" s="858"/>
      <c r="RX45" s="856" t="str">
        <f>IFERROR(IF(OR(RF45="日",RF45="祝",RF45=0,RK45=0),"　",MAX(IF(RK45&gt;RX14,RM45-RK45,IF(RK45&lt;=RX14,RM45-RX14,0)),0)),0)</f>
        <v>　</v>
      </c>
      <c r="RY45" s="857"/>
      <c r="RZ45" s="858"/>
      <c r="SA45" s="962" t="str">
        <f>IFERROR(IF(OR(RF45="日",RF45="祝",RF45=0,RG45=""),"　",MAX(IF(AND(RG45&lt;=SA14,RI45&gt;SB14),SB14-SA14,IF(AND(RG45&gt;SA14,RI45&lt;=SB14),RI45-RG45,IF(AND(RG45&lt;=SA14,RI45&lt;=SB14),RI45-SA14,IF(AND(RG45&gt;SA14,RI45&gt;SB14),SB14-RG45,0)))),0)),0)</f>
        <v>　</v>
      </c>
      <c r="SB45" s="963"/>
      <c r="SC45" s="964"/>
      <c r="SD45" s="962" t="str">
        <f>IFERROR(IF(OR(RF45="日",RF45="祝",RF45=0,RK45=0),"　",MAX(IF(AND(RK45&gt;SG14,RM45&gt;SE14),0,IF(AND(RK45&lt;=SG14,RK45&gt;SD14,RM45&gt;SE14),SG14-RK45,IF(AND(RK45&lt;=SG14,RK45&lt;=SD14,RM45&gt;SE14),SG14-SD14,IF(AND(RK45&gt;SD14,RM45&lt;=SE14),RM45-RK45,IF(AND(RK45&lt;=SD14,RM45&lt;=SE14),RM45-SD14,0))))),0)),0)</f>
        <v>　</v>
      </c>
      <c r="SE45" s="963"/>
      <c r="SF45" s="964"/>
      <c r="SG45" s="962" t="str">
        <f>IFERROR(IF(OR(RF45="日",RF45="祝",RF45=0,RK45=0),"　",MAX(IF(AND(RK45&lt;=SG14,RM45&gt;SH14),SH14-SG14,IF(RM45&lt;=SH14,0,IF(AND(RK45&gt;SG14,RM45&gt;SH14),SH14-RK45,0))),0)),0)</f>
        <v>　</v>
      </c>
      <c r="SH45" s="963"/>
      <c r="SI45" s="964"/>
      <c r="SJ45" s="962" t="str">
        <f t="shared" si="8"/>
        <v>　</v>
      </c>
      <c r="SK45" s="963"/>
      <c r="SL45" s="964"/>
      <c r="SM45" s="859" t="str">
        <f>IF(SP45="×",TIME(0,0,0),IF(SZ4="非常勤",RO45,SA45))</f>
        <v>　</v>
      </c>
      <c r="SN45" s="860"/>
      <c r="SO45" s="861"/>
      <c r="SP45" s="352"/>
      <c r="SQ45" s="859" t="str">
        <f>IF(ST45="×",TIME(0,0,0),IF(SZ4="非常勤",RR45,SD45))</f>
        <v>　</v>
      </c>
      <c r="SR45" s="860"/>
      <c r="SS45" s="861"/>
      <c r="ST45" s="352"/>
      <c r="SU45" s="859" t="str">
        <f>IF(SX45="×",TIME(0,0,0),IF(SZ4="非常勤",RU45,SG45))</f>
        <v>　</v>
      </c>
      <c r="SV45" s="860"/>
      <c r="SW45" s="861"/>
      <c r="SX45" s="352"/>
      <c r="SY45" s="859" t="str">
        <f>IF(TB45="×",TIME(0,0,0),IF(SZ4="非常勤",RX45,SJ45))</f>
        <v>　</v>
      </c>
      <c r="SZ45" s="860"/>
      <c r="TA45" s="861"/>
      <c r="TB45" s="352"/>
      <c r="TC45" s="956"/>
      <c r="TD45" s="956"/>
      <c r="TE45" s="862"/>
      <c r="TF45" s="864"/>
      <c r="TG45" s="863"/>
      <c r="TH45" s="865"/>
      <c r="TI45" s="866"/>
      <c r="TJ45" s="866"/>
      <c r="TK45" s="867"/>
      <c r="TL45" s="377">
        <f>'[3]別表_個別勤務状況（1～20）'!$A$45</f>
        <v>1</v>
      </c>
      <c r="TM45" s="378" t="str">
        <f>'[3]別表_個別勤務状況（1～20）'!$B$45</f>
        <v>月</v>
      </c>
      <c r="TN45" s="854"/>
      <c r="TO45" s="855"/>
      <c r="TP45" s="854"/>
      <c r="TQ45" s="855"/>
      <c r="TR45" s="854"/>
      <c r="TS45" s="855"/>
      <c r="TT45" s="854"/>
      <c r="TU45" s="855"/>
      <c r="TV45" s="856" t="str">
        <f>IFERROR(IF(OR(TM45="日",TM45="祝",TM45=0,TN45=""),"　",MAX(IF(AND(TN45&lt;=TV14,TP45&gt;TW14),TW14-TV14,IF(AND(TN45&gt;TV14,TP45&lt;=TW14),TP45-TN45,IF(AND(TN45&lt;=TV14,TP45&lt;=TW14),TP45-TV14,IF(AND(TN45&gt;TV14,TP45&gt;TW14),TW14-TN45,0)))),0)),0)</f>
        <v>　</v>
      </c>
      <c r="TW45" s="857"/>
      <c r="TX45" s="858"/>
      <c r="TY45" s="856" t="str">
        <f>IFERROR(IF(OR(TM45="日",TM45="祝",TM45=0,TR45=""),"　",MAX(IF(AND(TR45&gt;UB14,TT45&gt;TZ14),0,IF(AND(TR45&lt;=UB14,TR45&gt;TY14,TT45&gt;TZ14),UB14-TR45,IF(AND(TR45&lt;=UB14,TR45&lt;=TY14,TT45&gt;TZ14),UB14-TY14,IF(AND(TR45&gt;TY14,TT45&lt;=TZ14),TT45-TR45,IF(AND(TR45&lt;=TY14,TT45&lt;=TZ14),TT45-TY14,0))))),0)),0)</f>
        <v>　</v>
      </c>
      <c r="TZ45" s="857"/>
      <c r="UA45" s="858"/>
      <c r="UB45" s="856" t="str">
        <f>IFERROR(IF(OR(TM45="日",TM45="祝",TM45=0,TR45=0),"　",MAX(IF(AND(TR45&lt;=UB14,TT45&gt;UC14),UC14-UB14,IF(TT45&lt;=UC14,0,IF(AND(TR45&gt;UB14,TT45&gt;UC14),UC14-TR45,0))),0)),0)</f>
        <v>　</v>
      </c>
      <c r="UC45" s="857"/>
      <c r="UD45" s="858"/>
      <c r="UE45" s="856" t="str">
        <f>IFERROR(IF(OR(TM45="日",TM45="祝",TM45=0,TR45=0),"　",MAX(IF(TR45&gt;UE14,TT45-TR45,IF(TR45&lt;=UE14,TT45-UE14,0)),0)),0)</f>
        <v>　</v>
      </c>
      <c r="UF45" s="857"/>
      <c r="UG45" s="858"/>
      <c r="UH45" s="962" t="str">
        <f>IFERROR(IF(OR(TM45="日",TM45="祝",TM45=0,TN45=""),"　",MAX(IF(AND(TN45&lt;=UH14,TP45&gt;UI14),UI14-UH14,IF(AND(TN45&gt;UH14,TP45&lt;=UI14),TP45-TN45,IF(AND(TN45&lt;=UH14,TP45&lt;=UI14),TP45-UH14,IF(AND(TN45&gt;UH14,TP45&gt;UI14),UI14-TN45,0)))),0)),0)</f>
        <v>　</v>
      </c>
      <c r="UI45" s="963"/>
      <c r="UJ45" s="964"/>
      <c r="UK45" s="962" t="str">
        <f>IFERROR(IF(OR(TM45="日",TM45="祝",TM45=0,TR45=0),"　",MAX(IF(AND(TR45&gt;UN14,TT45&gt;UL14),0,IF(AND(TR45&lt;=UN14,TR45&gt;UK14,TT45&gt;UL14),UN14-TR45,IF(AND(TR45&lt;=UN14,TR45&lt;=UK14,TT45&gt;UL14),UN14-UK14,IF(AND(TR45&gt;UK14,TT45&lt;=UL14),TT45-TR45,IF(AND(TR45&lt;=UK14,TT45&lt;=UL14),TT45-UK14,0))))),0)),0)</f>
        <v>　</v>
      </c>
      <c r="UL45" s="963"/>
      <c r="UM45" s="964"/>
      <c r="UN45" s="962" t="str">
        <f>IFERROR(IF(OR(TM45="日",TM45="祝",TM45=0,TR45=0),"　",MAX(IF(AND(TR45&lt;=UN14,TT45&gt;UO14),UO14-UN14,IF(TT45&lt;=UO14,0,IF(AND(TR45&gt;UN14,TT45&gt;UO14),UO14-TR45,0))),0)),0)</f>
        <v>　</v>
      </c>
      <c r="UO45" s="963"/>
      <c r="UP45" s="964"/>
      <c r="UQ45" s="962" t="str">
        <f t="shared" si="9"/>
        <v>　</v>
      </c>
      <c r="UR45" s="963"/>
      <c r="US45" s="964"/>
      <c r="UT45" s="859" t="str">
        <f>IF(UW45="×",TIME(0,0,0),IF(VG4="非常勤",TV45,UH45))</f>
        <v>　</v>
      </c>
      <c r="UU45" s="860"/>
      <c r="UV45" s="861"/>
      <c r="UW45" s="352"/>
      <c r="UX45" s="859" t="str">
        <f>IF(VA45="×",TIME(0,0,0),IF(VG4="非常勤",TY45,UK45))</f>
        <v>　</v>
      </c>
      <c r="UY45" s="860"/>
      <c r="UZ45" s="861"/>
      <c r="VA45" s="352"/>
      <c r="VB45" s="859" t="str">
        <f>IF(VE45="×",TIME(0,0,0),IF(VG4="非常勤",UB45,UN45))</f>
        <v>　</v>
      </c>
      <c r="VC45" s="860"/>
      <c r="VD45" s="861"/>
      <c r="VE45" s="352"/>
      <c r="VF45" s="859" t="str">
        <f>IF(VI45="×",TIME(0,0,0),IF(VG4="非常勤",UE45,UQ45))</f>
        <v>　</v>
      </c>
      <c r="VG45" s="860"/>
      <c r="VH45" s="861"/>
      <c r="VI45" s="352"/>
      <c r="VJ45" s="956"/>
      <c r="VK45" s="956"/>
      <c r="VL45" s="862"/>
      <c r="VM45" s="864"/>
      <c r="VN45" s="863"/>
      <c r="VO45" s="865"/>
      <c r="VP45" s="866"/>
      <c r="VQ45" s="866"/>
      <c r="VR45" s="867"/>
      <c r="VS45" s="377">
        <f>'[3]別表_個別勤務状況（1～20）'!$A$45</f>
        <v>1</v>
      </c>
      <c r="VT45" s="378" t="str">
        <f>'[3]別表_個別勤務状況（1～20）'!$B$45</f>
        <v>月</v>
      </c>
      <c r="VU45" s="854"/>
      <c r="VV45" s="855"/>
      <c r="VW45" s="854"/>
      <c r="VX45" s="855"/>
      <c r="VY45" s="854"/>
      <c r="VZ45" s="855"/>
      <c r="WA45" s="854"/>
      <c r="WB45" s="855"/>
      <c r="WC45" s="856" t="str">
        <f>IFERROR(IF(OR(VT45="日",VT45="祝",VT45=0,VU45=""),"　",MAX(IF(AND(VU45&lt;=WC14,VW45&gt;WD14),WD14-WC14,IF(AND(VU45&gt;WC14,VW45&lt;=WD14),VW45-VU45,IF(AND(VU45&lt;=WC14,VW45&lt;=WD14),VW45-WC14,IF(AND(VU45&gt;WC14,VW45&gt;WD14),WD14-VU45,0)))),0)),0)</f>
        <v>　</v>
      </c>
      <c r="WD45" s="857"/>
      <c r="WE45" s="858"/>
      <c r="WF45" s="856" t="str">
        <f>IFERROR(IF(OR(VT45="日",VT45="祝",VT45=0,VY45=""),"　",MAX(IF(AND(VY45&gt;WI14,WA45&gt;WG14),0,IF(AND(VY45&lt;=WI14,VY45&gt;WF14,WA45&gt;WG14),WI14-VY45,IF(AND(VY45&lt;=WI14,VY45&lt;=WF14,WA45&gt;WG14),WI14-WF14,IF(AND(VY45&gt;WF14,WA45&lt;=WG14),WA45-VY45,IF(AND(VY45&lt;=WF14,WA45&lt;=WG14),WA45-WF14,0))))),0)),0)</f>
        <v>　</v>
      </c>
      <c r="WG45" s="857"/>
      <c r="WH45" s="858"/>
      <c r="WI45" s="856" t="str">
        <f>IFERROR(IF(OR(VT45="日",VT45="祝",VT45=0,VY45=0),"　",MAX(IF(AND(VY45&lt;=WI14,WA45&gt;WJ14),WJ14-WI14,IF(WA45&lt;=WJ14,0,IF(AND(VY45&gt;WI14,WA45&gt;WJ14),WJ14-VY45,0))),0)),0)</f>
        <v>　</v>
      </c>
      <c r="WJ45" s="857"/>
      <c r="WK45" s="858"/>
      <c r="WL45" s="856" t="str">
        <f>IFERROR(IF(OR(VT45="日",VT45="祝",VT45=0,VY45=0),"　",MAX(IF(VY45&gt;WL14,WA45-VY45,IF(VY45&lt;=WL14,WA45-WL14,0)),0)),0)</f>
        <v>　</v>
      </c>
      <c r="WM45" s="857"/>
      <c r="WN45" s="858"/>
      <c r="WO45" s="962" t="str">
        <f>IFERROR(IF(OR(VT45="日",VT45="祝",VT45=0,VU45=""),"　",MAX(IF(AND(VU45&lt;=WO14,VW45&gt;WP14),WP14-WO14,IF(AND(VU45&gt;WO14,VW45&lt;=WP14),VW45-VU45,IF(AND(VU45&lt;=WO14,VW45&lt;=WP14),VW45-WO14,IF(AND(VU45&gt;WO14,VW45&gt;WP14),WP14-VU45,0)))),0)),0)</f>
        <v>　</v>
      </c>
      <c r="WP45" s="963"/>
      <c r="WQ45" s="964"/>
      <c r="WR45" s="962" t="str">
        <f>IFERROR(IF(OR(VT45="日",VT45="祝",VT45=0,VY45=0),"　",MAX(IF(AND(VY45&gt;WU14,WA45&gt;WS14),0,IF(AND(VY45&lt;=WU14,VY45&gt;WR14,WA45&gt;WS14),WU14-VY45,IF(AND(VY45&lt;=WU14,VY45&lt;=WR14,WA45&gt;WS14),WU14-WR14,IF(AND(VY45&gt;WR14,WA45&lt;=WS14),WA45-VY45,IF(AND(VY45&lt;=WR14,WA45&lt;=WS14),WA45-WR14,0))))),0)),0)</f>
        <v>　</v>
      </c>
      <c r="WS45" s="963"/>
      <c r="WT45" s="964"/>
      <c r="WU45" s="962" t="str">
        <f>IFERROR(IF(OR(VT45="日",VT45="祝",VT45=0,VY45=0),"　",MAX(IF(AND(VY45&lt;=WU14,WA45&gt;WV14),WV14-WU14,IF(WA45&lt;=WV14,0,IF(AND(VY45&gt;WU14,WA45&gt;WV14),WV14-VY45,0))),0)),0)</f>
        <v>　</v>
      </c>
      <c r="WV45" s="963"/>
      <c r="WW45" s="964"/>
      <c r="WX45" s="962" t="str">
        <f t="shared" si="10"/>
        <v>　</v>
      </c>
      <c r="WY45" s="963"/>
      <c r="WZ45" s="964"/>
      <c r="XA45" s="859" t="str">
        <f>IF(XD45="×",TIME(0,0,0),IF(XN4="非常勤",WC45,WO45))</f>
        <v>　</v>
      </c>
      <c r="XB45" s="860"/>
      <c r="XC45" s="861"/>
      <c r="XD45" s="352"/>
      <c r="XE45" s="859" t="str">
        <f>IF(XH45="×",TIME(0,0,0),IF(XN4="非常勤",WF45,WR45))</f>
        <v>　</v>
      </c>
      <c r="XF45" s="860"/>
      <c r="XG45" s="861"/>
      <c r="XH45" s="352"/>
      <c r="XI45" s="859" t="str">
        <f>IF(XL45="×",TIME(0,0,0),IF(XN4="非常勤",WI45,WU45))</f>
        <v>　</v>
      </c>
      <c r="XJ45" s="860"/>
      <c r="XK45" s="861"/>
      <c r="XL45" s="352"/>
      <c r="XM45" s="859" t="str">
        <f>IF(XP45="×",TIME(0,0,0),IF(XN4="非常勤",WL45,WX45))</f>
        <v>　</v>
      </c>
      <c r="XN45" s="860"/>
      <c r="XO45" s="861"/>
      <c r="XP45" s="352"/>
      <c r="XQ45" s="956"/>
      <c r="XR45" s="956"/>
      <c r="XS45" s="862"/>
      <c r="XT45" s="864"/>
      <c r="XU45" s="863"/>
      <c r="XV45" s="865"/>
      <c r="XW45" s="866"/>
      <c r="XX45" s="866"/>
      <c r="XY45" s="867"/>
      <c r="XZ45" s="377">
        <f>'[3]別表_個別勤務状況（1～20）'!$A$45</f>
        <v>1</v>
      </c>
      <c r="YA45" s="378" t="str">
        <f>'[3]別表_個別勤務状況（1～20）'!$B$45</f>
        <v>月</v>
      </c>
      <c r="YB45" s="854"/>
      <c r="YC45" s="855"/>
      <c r="YD45" s="854"/>
      <c r="YE45" s="855"/>
      <c r="YF45" s="854"/>
      <c r="YG45" s="855"/>
      <c r="YH45" s="854"/>
      <c r="YI45" s="855"/>
      <c r="YJ45" s="856" t="str">
        <f>IFERROR(IF(OR(YA45="日",YA45="祝",YA45=0,YB45=""),"　",MAX(IF(AND(YB45&lt;=YJ14,YD45&gt;YK14),YK14-YJ14,IF(AND(YB45&gt;YJ14,YD45&lt;=YK14),YD45-YB45,IF(AND(YB45&lt;=YJ14,YD45&lt;=YK14),YD45-YJ14,IF(AND(YB45&gt;YJ14,YD45&gt;YK14),YK14-YB45,0)))),0)),0)</f>
        <v>　</v>
      </c>
      <c r="YK45" s="857"/>
      <c r="YL45" s="858"/>
      <c r="YM45" s="856" t="str">
        <f>IFERROR(IF(OR(YA45="日",YA45="祝",YA45=0,YF45=""),"　",MAX(IF(AND(YF45&gt;YP14,YH45&gt;YN14),0,IF(AND(YF45&lt;=YP14,YF45&gt;YM14,YH45&gt;YN14),YP14-YF45,IF(AND(YF45&lt;=YP14,YF45&lt;=YM14,YH45&gt;YN14),YP14-YM14,IF(AND(YF45&gt;YM14,YH45&lt;=YN14),YH45-YF45,IF(AND(YF45&lt;=YM14,YH45&lt;=YN14),YH45-YM14,0))))),0)),0)</f>
        <v>　</v>
      </c>
      <c r="YN45" s="857"/>
      <c r="YO45" s="858"/>
      <c r="YP45" s="856" t="str">
        <f>IFERROR(IF(OR(YA45="日",YA45="祝",YA45=0,YF45=0),"　",MAX(IF(AND(YF45&lt;=YP14,YH45&gt;YQ14),YQ14-YP14,IF(YH45&lt;=YQ14,0,IF(AND(YF45&gt;YP14,YH45&gt;YQ14),YQ14-YF45,0))),0)),0)</f>
        <v>　</v>
      </c>
      <c r="YQ45" s="857"/>
      <c r="YR45" s="858"/>
      <c r="YS45" s="856" t="str">
        <f>IFERROR(IF(OR(YA45="日",YA45="祝",YA45=0,YF45=0),"　",MAX(IF(YF45&gt;YS14,YH45-YF45,IF(YF45&lt;=YS14,YH45-YS14,0)),0)),0)</f>
        <v>　</v>
      </c>
      <c r="YT45" s="857"/>
      <c r="YU45" s="858"/>
      <c r="YV45" s="962" t="str">
        <f>IFERROR(IF(OR(YA45="日",YA45="祝",YA45=0,YB45=""),"　",MAX(IF(AND(YB45&lt;=YV14,YD45&gt;YW14),YW14-YV14,IF(AND(YB45&gt;YV14,YD45&lt;=YW14),YD45-YB45,IF(AND(YB45&lt;=YV14,YD45&lt;=YW14),YD45-YV14,IF(AND(YB45&gt;YV14,YD45&gt;YW14),YW14-YB45,0)))),0)),0)</f>
        <v>　</v>
      </c>
      <c r="YW45" s="963"/>
      <c r="YX45" s="964"/>
      <c r="YY45" s="962" t="str">
        <f>IFERROR(IF(OR(YA45="日",YA45="祝",YA45=0,YF45=0),"　",MAX(IF(AND(YF45&gt;ZB14,YH45&gt;YZ14),0,IF(AND(YF45&lt;=ZB14,YF45&gt;YY14,YH45&gt;YZ14),ZB14-YF45,IF(AND(YF45&lt;=ZB14,YF45&lt;=YY14,YH45&gt;YZ14),ZB14-YY14,IF(AND(YF45&gt;YY14,YH45&lt;=YZ14),YH45-YF45,IF(AND(YF45&lt;=YY14,YH45&lt;=YZ14),YH45-YY14,0))))),0)),0)</f>
        <v>　</v>
      </c>
      <c r="YZ45" s="963"/>
      <c r="ZA45" s="964"/>
      <c r="ZB45" s="962" t="str">
        <f>IFERROR(IF(OR(YA45="日",YA45="祝",YA45=0,YF45=0),"　",MAX(IF(AND(YF45&lt;=ZB14,YH45&gt;ZC14),ZC14-ZB14,IF(YH45&lt;=ZC14,0,IF(AND(YF45&gt;ZB14,YH45&gt;ZC14),ZC14-YF45,0))),0)),0)</f>
        <v>　</v>
      </c>
      <c r="ZC45" s="963"/>
      <c r="ZD45" s="964"/>
      <c r="ZE45" s="962" t="str">
        <f t="shared" si="11"/>
        <v>　</v>
      </c>
      <c r="ZF45" s="963"/>
      <c r="ZG45" s="964"/>
      <c r="ZH45" s="859" t="str">
        <f>IF(ZK45="×",TIME(0,0,0),IF(ZU4="非常勤",YJ45,YV45))</f>
        <v>　</v>
      </c>
      <c r="ZI45" s="860"/>
      <c r="ZJ45" s="861"/>
      <c r="ZK45" s="352"/>
      <c r="ZL45" s="859" t="str">
        <f>IF(ZO45="×",TIME(0,0,0),IF(ZU4="非常勤",YM45,YY45))</f>
        <v>　</v>
      </c>
      <c r="ZM45" s="860"/>
      <c r="ZN45" s="861"/>
      <c r="ZO45" s="352"/>
      <c r="ZP45" s="859" t="str">
        <f>IF(ZS45="×",TIME(0,0,0),IF(ZU4="非常勤",YP45,ZB45))</f>
        <v>　</v>
      </c>
      <c r="ZQ45" s="860"/>
      <c r="ZR45" s="861"/>
      <c r="ZS45" s="352"/>
      <c r="ZT45" s="859" t="str">
        <f>IF(ZW45="×",TIME(0,0,0),IF(ZU4="非常勤",YS45,ZE45))</f>
        <v>　</v>
      </c>
      <c r="ZU45" s="860"/>
      <c r="ZV45" s="861"/>
      <c r="ZW45" s="352"/>
      <c r="ZX45" s="956"/>
      <c r="ZY45" s="956"/>
      <c r="ZZ45" s="862"/>
      <c r="AAA45" s="864"/>
      <c r="AAB45" s="863"/>
      <c r="AAC45" s="865"/>
      <c r="AAD45" s="866"/>
      <c r="AAE45" s="866"/>
      <c r="AAF45" s="867"/>
      <c r="AAG45" s="377">
        <f>'[3]別表_個別勤務状況（1～20）'!$A$45</f>
        <v>1</v>
      </c>
      <c r="AAH45" s="378" t="str">
        <f>'[3]別表_個別勤務状況（1～20）'!$B$45</f>
        <v>月</v>
      </c>
      <c r="AAI45" s="854"/>
      <c r="AAJ45" s="855"/>
      <c r="AAK45" s="854"/>
      <c r="AAL45" s="855"/>
      <c r="AAM45" s="854"/>
      <c r="AAN45" s="855"/>
      <c r="AAO45" s="854"/>
      <c r="AAP45" s="855"/>
      <c r="AAQ45" s="856" t="str">
        <f>IFERROR(IF(OR(AAH45="日",AAH45="祝",AAH45=0,AAI45=""),"　",MAX(IF(AND(AAI45&lt;=AAQ14,AAK45&gt;AAR14),AAR14-AAQ14,IF(AND(AAI45&gt;AAQ14,AAK45&lt;=AAR14),AAK45-AAI45,IF(AND(AAI45&lt;=AAQ14,AAK45&lt;=AAR14),AAK45-AAQ14,IF(AND(AAI45&gt;AAQ14,AAK45&gt;AAR14),AAR14-AAI45,0)))),0)),0)</f>
        <v>　</v>
      </c>
      <c r="AAR45" s="857"/>
      <c r="AAS45" s="858"/>
      <c r="AAT45" s="856" t="str">
        <f>IFERROR(IF(OR(AAH45="日",AAH45="祝",AAH45=0,AAM45=""),"　",MAX(IF(AND(AAM45&gt;AAW14,AAO45&gt;AAU14),0,IF(AND(AAM45&lt;=AAW14,AAM45&gt;AAT14,AAO45&gt;AAU14),AAW14-AAM45,IF(AND(AAM45&lt;=AAW14,AAM45&lt;=AAT14,AAO45&gt;AAU14),AAW14-AAT14,IF(AND(AAM45&gt;AAT14,AAO45&lt;=AAU14),AAO45-AAM45,IF(AND(AAM45&lt;=AAT14,AAO45&lt;=AAU14),AAO45-AAT14,0))))),0)),0)</f>
        <v>　</v>
      </c>
      <c r="AAU45" s="857"/>
      <c r="AAV45" s="858"/>
      <c r="AAW45" s="856" t="str">
        <f>IFERROR(IF(OR(AAH45="日",AAH45="祝",AAH45=0,AAM45=0),"　",MAX(IF(AND(AAM45&lt;=AAW14,AAO45&gt;AAX14),AAX14-AAW14,IF(AAO45&lt;=AAX14,0,IF(AND(AAM45&gt;AAW14,AAO45&gt;AAX14),AAX14-AAM45,0))),0)),0)</f>
        <v>　</v>
      </c>
      <c r="AAX45" s="857"/>
      <c r="AAY45" s="858"/>
      <c r="AAZ45" s="856" t="str">
        <f>IFERROR(IF(OR(AAH45="日",AAH45="祝",AAH45=0,AAM45=0),"　",MAX(IF(AAM45&gt;AAZ14,AAO45-AAM45,IF(AAM45&lt;=AAZ14,AAO45-AAZ14,0)),0)),0)</f>
        <v>　</v>
      </c>
      <c r="ABA45" s="857"/>
      <c r="ABB45" s="858"/>
      <c r="ABC45" s="962" t="str">
        <f>IFERROR(IF(OR(AAH45="日",AAH45="祝",AAH45=0,AAI45=""),"　",MAX(IF(AND(AAI45&lt;=ABC14,AAK45&gt;ABD14),ABD14-ABC14,IF(AND(AAI45&gt;ABC14,AAK45&lt;=ABD14),AAK45-AAI45,IF(AND(AAI45&lt;=ABC14,AAK45&lt;=ABD14),AAK45-ABC14,IF(AND(AAI45&gt;ABC14,AAK45&gt;ABD14),ABD14-AAI45,0)))),0)),0)</f>
        <v>　</v>
      </c>
      <c r="ABD45" s="963"/>
      <c r="ABE45" s="964"/>
      <c r="ABF45" s="962" t="str">
        <f>IFERROR(IF(OR(AAH45="日",AAH45="祝",AAH45=0,AAM45=0),"　",MAX(IF(AND(AAM45&gt;ABI14,AAO45&gt;ABG14),0,IF(AND(AAM45&lt;=ABI14,AAM45&gt;ABF14,AAO45&gt;ABG14),ABI14-AAM45,IF(AND(AAM45&lt;=ABI14,AAM45&lt;=ABF14,AAO45&gt;ABG14),ABI14-ABF14,IF(AND(AAM45&gt;ABF14,AAO45&lt;=ABG14),AAO45-AAM45,IF(AND(AAM45&lt;=ABF14,AAO45&lt;=ABG14),AAO45-ABF14,0))))),0)),0)</f>
        <v>　</v>
      </c>
      <c r="ABG45" s="963"/>
      <c r="ABH45" s="964"/>
      <c r="ABI45" s="962" t="str">
        <f>IFERROR(IF(OR(AAH45="日",AAH45="祝",AAH45=0,AAM45=0),"　",MAX(IF(AND(AAM45&lt;=ABI14,AAO45&gt;ABJ14),ABJ14-ABI14,IF(AAO45&lt;=ABJ14,0,IF(AND(AAM45&gt;ABI14,AAO45&gt;ABJ14),ABJ14-AAM45,0))),0)),0)</f>
        <v>　</v>
      </c>
      <c r="ABJ45" s="963"/>
      <c r="ABK45" s="964"/>
      <c r="ABL45" s="962" t="str">
        <f t="shared" si="12"/>
        <v>　</v>
      </c>
      <c r="ABM45" s="963"/>
      <c r="ABN45" s="964"/>
      <c r="ABO45" s="859" t="str">
        <f>IF(ABR45="×",TIME(0,0,0),IF(ACB4="非常勤",AAQ45,ABC45))</f>
        <v>　</v>
      </c>
      <c r="ABP45" s="860"/>
      <c r="ABQ45" s="861"/>
      <c r="ABR45" s="352"/>
      <c r="ABS45" s="859" t="str">
        <f>IF(ABV45="×",TIME(0,0,0),IF(ACB4="非常勤",AAT45,ABF45))</f>
        <v>　</v>
      </c>
      <c r="ABT45" s="860"/>
      <c r="ABU45" s="861"/>
      <c r="ABV45" s="352"/>
      <c r="ABW45" s="859" t="str">
        <f>IF(ABZ45="×",TIME(0,0,0),IF(ACB4="非常勤",AAW45,ABI45))</f>
        <v>　</v>
      </c>
      <c r="ABX45" s="860"/>
      <c r="ABY45" s="861"/>
      <c r="ABZ45" s="352"/>
      <c r="ACA45" s="859" t="str">
        <f>IF(ACD45="×",TIME(0,0,0),IF(ACB4="非常勤",AAZ45,ABL45))</f>
        <v>　</v>
      </c>
      <c r="ACB45" s="860"/>
      <c r="ACC45" s="861"/>
      <c r="ACD45" s="352"/>
      <c r="ACE45" s="956"/>
      <c r="ACF45" s="956"/>
      <c r="ACG45" s="862"/>
      <c r="ACH45" s="864"/>
      <c r="ACI45" s="863"/>
      <c r="ACJ45" s="865"/>
      <c r="ACK45" s="866"/>
      <c r="ACL45" s="866"/>
      <c r="ACM45" s="867"/>
      <c r="ACN45" s="377">
        <f>'[3]別表_個別勤務状況（1～20）'!$A$45</f>
        <v>1</v>
      </c>
      <c r="ACO45" s="378" t="str">
        <f>'[3]別表_個別勤務状況（1～20）'!$B$45</f>
        <v>月</v>
      </c>
      <c r="ACP45" s="854"/>
      <c r="ACQ45" s="855"/>
      <c r="ACR45" s="854"/>
      <c r="ACS45" s="855"/>
      <c r="ACT45" s="854"/>
      <c r="ACU45" s="855"/>
      <c r="ACV45" s="854"/>
      <c r="ACW45" s="855"/>
      <c r="ACX45" s="856" t="str">
        <f>IFERROR(IF(OR(ACO45="日",ACO45="祝",ACO45=0,ACP45=""),"　",MAX(IF(AND(ACP45&lt;=ACX14,ACR45&gt;ACY14),ACY14-ACX14,IF(AND(ACP45&gt;ACX14,ACR45&lt;=ACY14),ACR45-ACP45,IF(AND(ACP45&lt;=ACX14,ACR45&lt;=ACY14),ACR45-ACX14,IF(AND(ACP45&gt;ACX14,ACR45&gt;ACY14),ACY14-ACP45,0)))),0)),0)</f>
        <v>　</v>
      </c>
      <c r="ACY45" s="857"/>
      <c r="ACZ45" s="858"/>
      <c r="ADA45" s="856" t="str">
        <f>IFERROR(IF(OR(ACO45="日",ACO45="祝",ACO45=0,ACT45=""),"　",MAX(IF(AND(ACT45&gt;ADD14,ACV45&gt;ADB14),0,IF(AND(ACT45&lt;=ADD14,ACT45&gt;ADA14,ACV45&gt;ADB14),ADD14-ACT45,IF(AND(ACT45&lt;=ADD14,ACT45&lt;=ADA14,ACV45&gt;ADB14),ADD14-ADA14,IF(AND(ACT45&gt;ADA14,ACV45&lt;=ADB14),ACV45-ACT45,IF(AND(ACT45&lt;=ADA14,ACV45&lt;=ADB14),ACV45-ADA14,0))))),0)),0)</f>
        <v>　</v>
      </c>
      <c r="ADB45" s="857"/>
      <c r="ADC45" s="858"/>
      <c r="ADD45" s="856" t="str">
        <f>IFERROR(IF(OR(ACO45="日",ACO45="祝",ACO45=0,ACT45=0),"　",MAX(IF(AND(ACT45&lt;=ADD14,ACV45&gt;ADE14),ADE14-ADD14,IF(ACV45&lt;=ADE14,0,IF(AND(ACT45&gt;ADD14,ACV45&gt;ADE14),ADE14-ACT45,0))),0)),0)</f>
        <v>　</v>
      </c>
      <c r="ADE45" s="857"/>
      <c r="ADF45" s="858"/>
      <c r="ADG45" s="856" t="str">
        <f>IFERROR(IF(OR(ACO45="日",ACO45="祝",ACO45=0,ACT45=0),"　",MAX(IF(ACT45&gt;ADG14,ACV45-ACT45,IF(ACT45&lt;=ADG14,ACV45-ADG14,0)),0)),0)</f>
        <v>　</v>
      </c>
      <c r="ADH45" s="857"/>
      <c r="ADI45" s="858"/>
      <c r="ADJ45" s="962" t="str">
        <f>IFERROR(IF(OR(ACO45="日",ACO45="祝",ACO45=0,ACP45=""),"　",MAX(IF(AND(ACP45&lt;=ADJ14,ACR45&gt;ADK14),ADK14-ADJ14,IF(AND(ACP45&gt;ADJ14,ACR45&lt;=ADK14),ACR45-ACP45,IF(AND(ACP45&lt;=ADJ14,ACR45&lt;=ADK14),ACR45-ADJ14,IF(AND(ACP45&gt;ADJ14,ACR45&gt;ADK14),ADK14-ACP45,0)))),0)),0)</f>
        <v>　</v>
      </c>
      <c r="ADK45" s="963"/>
      <c r="ADL45" s="964"/>
      <c r="ADM45" s="962" t="str">
        <f>IFERROR(IF(OR(ACO45="日",ACO45="祝",ACO45=0,ACT45=0),"　",MAX(IF(AND(ACT45&gt;ADP14,ACV45&gt;ADN14),0,IF(AND(ACT45&lt;=ADP14,ACT45&gt;ADM14,ACV45&gt;ADN14),ADP14-ACT45,IF(AND(ACT45&lt;=ADP14,ACT45&lt;=ADM14,ACV45&gt;ADN14),ADP14-ADM14,IF(AND(ACT45&gt;ADM14,ACV45&lt;=ADN14),ACV45-ACT45,IF(AND(ACT45&lt;=ADM14,ACV45&lt;=ADN14),ACV45-ADM14,0))))),0)),0)</f>
        <v>　</v>
      </c>
      <c r="ADN45" s="963"/>
      <c r="ADO45" s="964"/>
      <c r="ADP45" s="962" t="str">
        <f>IFERROR(IF(OR(ACO45="日",ACO45="祝",ACO45=0,ACT45=0),"　",MAX(IF(AND(ACT45&lt;=ADP14,ACV45&gt;ADQ14),ADQ14-ADP14,IF(ACV45&lt;=ADQ14,0,IF(AND(ACT45&gt;ADP14,ACV45&gt;ADQ14),ADQ14-ACT45,0))),0)),0)</f>
        <v>　</v>
      </c>
      <c r="ADQ45" s="963"/>
      <c r="ADR45" s="964"/>
      <c r="ADS45" s="962" t="str">
        <f t="shared" si="13"/>
        <v>　</v>
      </c>
      <c r="ADT45" s="963"/>
      <c r="ADU45" s="964"/>
      <c r="ADV45" s="859" t="str">
        <f>IF(ADY45="×",TIME(0,0,0),IF(AEI4="非常勤",ACX45,ADJ45))</f>
        <v>　</v>
      </c>
      <c r="ADW45" s="860"/>
      <c r="ADX45" s="861"/>
      <c r="ADY45" s="352"/>
      <c r="ADZ45" s="859" t="str">
        <f>IF(AEC45="×",TIME(0,0,0),IF(AEI4="非常勤",ADA45,ADM45))</f>
        <v>　</v>
      </c>
      <c r="AEA45" s="860"/>
      <c r="AEB45" s="861"/>
      <c r="AEC45" s="352"/>
      <c r="AED45" s="859" t="str">
        <f>IF(AEG45="×",TIME(0,0,0),IF(AEI4="非常勤",ADD45,ADP45))</f>
        <v>　</v>
      </c>
      <c r="AEE45" s="860"/>
      <c r="AEF45" s="861"/>
      <c r="AEG45" s="352"/>
      <c r="AEH45" s="859" t="str">
        <f>IF(AEK45="×",TIME(0,0,0),IF(AEI4="非常勤",ADG45,ADS45))</f>
        <v>　</v>
      </c>
      <c r="AEI45" s="860"/>
      <c r="AEJ45" s="861"/>
      <c r="AEK45" s="352"/>
      <c r="AEL45" s="956"/>
      <c r="AEM45" s="956"/>
      <c r="AEN45" s="862"/>
      <c r="AEO45" s="864"/>
      <c r="AEP45" s="863"/>
      <c r="AEQ45" s="865"/>
      <c r="AER45" s="866"/>
      <c r="AES45" s="866"/>
      <c r="AET45" s="867"/>
      <c r="AEU45" s="377">
        <f>'[3]別表_個別勤務状況（1～20）'!$A$45</f>
        <v>1</v>
      </c>
      <c r="AEV45" s="378" t="str">
        <f>'[3]別表_個別勤務状況（1～20）'!$B$45</f>
        <v>月</v>
      </c>
      <c r="AEW45" s="854"/>
      <c r="AEX45" s="855"/>
      <c r="AEY45" s="854"/>
      <c r="AEZ45" s="855"/>
      <c r="AFA45" s="854"/>
      <c r="AFB45" s="855"/>
      <c r="AFC45" s="854"/>
      <c r="AFD45" s="855"/>
      <c r="AFE45" s="856" t="str">
        <f>IFERROR(IF(OR(AEV45="日",AEV45="祝",AEV45=0,AEW45=""),"　",MAX(IF(AND(AEW45&lt;=AFE14,AEY45&gt;AFF14),AFF14-AFE14,IF(AND(AEW45&gt;AFE14,AEY45&lt;=AFF14),AEY45-AEW45,IF(AND(AEW45&lt;=AFE14,AEY45&lt;=AFF14),AEY45-AFE14,IF(AND(AEW45&gt;AFE14,AEY45&gt;AFF14),AFF14-AEW45,0)))),0)),0)</f>
        <v>　</v>
      </c>
      <c r="AFF45" s="857"/>
      <c r="AFG45" s="858"/>
      <c r="AFH45" s="856" t="str">
        <f>IFERROR(IF(OR(AEV45="日",AEV45="祝",AEV45=0,AFA45=""),"　",MAX(IF(AND(AFA45&gt;AFK14,AFC45&gt;AFI14),0,IF(AND(AFA45&lt;=AFK14,AFA45&gt;AFH14,AFC45&gt;AFI14),AFK14-AFA45,IF(AND(AFA45&lt;=AFK14,AFA45&lt;=AFH14,AFC45&gt;AFI14),AFK14-AFH14,IF(AND(AFA45&gt;AFH14,AFC45&lt;=AFI14),AFC45-AFA45,IF(AND(AFA45&lt;=AFH14,AFC45&lt;=AFI14),AFC45-AFH14,0))))),0)),0)</f>
        <v>　</v>
      </c>
      <c r="AFI45" s="857"/>
      <c r="AFJ45" s="858"/>
      <c r="AFK45" s="856" t="str">
        <f>IFERROR(IF(OR(AEV45="日",AEV45="祝",AEV45=0,AFA45=0),"　",MAX(IF(AND(AFA45&lt;=AFK14,AFC45&gt;AFL14),AFL14-AFK14,IF(AFC45&lt;=AFL14,0,IF(AND(AFA45&gt;AFK14,AFC45&gt;AFL14),AFL14-AFA45,0))),0)),0)</f>
        <v>　</v>
      </c>
      <c r="AFL45" s="857"/>
      <c r="AFM45" s="858"/>
      <c r="AFN45" s="856" t="str">
        <f>IFERROR(IF(OR(AEV45="日",AEV45="祝",AEV45=0,AFA45=0),"　",MAX(IF(AFA45&gt;AFN14,AFC45-AFA45,IF(AFA45&lt;=AFN14,AFC45-AFN14,0)),0)),0)</f>
        <v>　</v>
      </c>
      <c r="AFO45" s="857"/>
      <c r="AFP45" s="858"/>
      <c r="AFQ45" s="962" t="str">
        <f>IFERROR(IF(OR(AEV45="日",AEV45="祝",AEV45=0,AEW45=""),"　",MAX(IF(AND(AEW45&lt;=AFQ14,AEY45&gt;AFR14),AFR14-AFQ14,IF(AND(AEW45&gt;AFQ14,AEY45&lt;=AFR14),AEY45-AEW45,IF(AND(AEW45&lt;=AFQ14,AEY45&lt;=AFR14),AEY45-AFQ14,IF(AND(AEW45&gt;AFQ14,AEY45&gt;AFR14),AFR14-AEW45,0)))),0)),0)</f>
        <v>　</v>
      </c>
      <c r="AFR45" s="963"/>
      <c r="AFS45" s="964"/>
      <c r="AFT45" s="962" t="str">
        <f>IFERROR(IF(OR(AEV45="日",AEV45="祝",AEV45=0,AFA45=0),"　",MAX(IF(AND(AFA45&gt;AFW14,AFC45&gt;AFU14),0,IF(AND(AFA45&lt;=AFW14,AFA45&gt;AFT14,AFC45&gt;AFU14),AFW14-AFA45,IF(AND(AFA45&lt;=AFW14,AFA45&lt;=AFT14,AFC45&gt;AFU14),AFW14-AFT14,IF(AND(AFA45&gt;AFT14,AFC45&lt;=AFU14),AFC45-AFA45,IF(AND(AFA45&lt;=AFT14,AFC45&lt;=AFU14),AFC45-AFT14,0))))),0)),0)</f>
        <v>　</v>
      </c>
      <c r="AFU45" s="963"/>
      <c r="AFV45" s="964"/>
      <c r="AFW45" s="962" t="str">
        <f>IFERROR(IF(OR(AEV45="日",AEV45="祝",AEV45=0,AFA45=0),"　",MAX(IF(AND(AFA45&lt;=AFW14,AFC45&gt;AFX14),AFX14-AFW14,IF(AFC45&lt;=AFX14,0,IF(AND(AFA45&gt;AFW14,AFC45&gt;AFX14),AFX14-AFA45,0))),0)),0)</f>
        <v>　</v>
      </c>
      <c r="AFX45" s="963"/>
      <c r="AFY45" s="964"/>
      <c r="AFZ45" s="962" t="str">
        <f t="shared" si="14"/>
        <v>　</v>
      </c>
      <c r="AGA45" s="963"/>
      <c r="AGB45" s="964"/>
      <c r="AGC45" s="859" t="str">
        <f>IF(AGF45="×",TIME(0,0,0),IF(AGP4="非常勤",AFE45,AFQ45))</f>
        <v>　</v>
      </c>
      <c r="AGD45" s="860"/>
      <c r="AGE45" s="861"/>
      <c r="AGF45" s="352"/>
      <c r="AGG45" s="859" t="str">
        <f>IF(AGJ45="×",TIME(0,0,0),IF(AGP4="非常勤",AFH45,AFT45))</f>
        <v>　</v>
      </c>
      <c r="AGH45" s="860"/>
      <c r="AGI45" s="861"/>
      <c r="AGJ45" s="352"/>
      <c r="AGK45" s="859" t="str">
        <f>IF(AGN45="×",TIME(0,0,0),IF(AGP4="非常勤",AFK45,AFW45))</f>
        <v>　</v>
      </c>
      <c r="AGL45" s="860"/>
      <c r="AGM45" s="861"/>
      <c r="AGN45" s="352"/>
      <c r="AGO45" s="859" t="str">
        <f>IF(AGR45="×",TIME(0,0,0),IF(AGP4="非常勤",AFN45,AFZ45))</f>
        <v>　</v>
      </c>
      <c r="AGP45" s="860"/>
      <c r="AGQ45" s="861"/>
      <c r="AGR45" s="352"/>
      <c r="AGS45" s="956"/>
      <c r="AGT45" s="956"/>
      <c r="AGU45" s="862"/>
      <c r="AGV45" s="864"/>
      <c r="AGW45" s="863"/>
      <c r="AGX45" s="865"/>
      <c r="AGY45" s="866"/>
      <c r="AGZ45" s="866"/>
      <c r="AHA45" s="867"/>
      <c r="AHB45" s="377">
        <f>'[3]別表_個別勤務状況（1～20）'!$A$45</f>
        <v>1</v>
      </c>
      <c r="AHC45" s="378" t="str">
        <f>'[3]別表_個別勤務状況（1～20）'!$B$45</f>
        <v>月</v>
      </c>
      <c r="AHD45" s="854"/>
      <c r="AHE45" s="855"/>
      <c r="AHF45" s="854"/>
      <c r="AHG45" s="855"/>
      <c r="AHH45" s="854"/>
      <c r="AHI45" s="855"/>
      <c r="AHJ45" s="854"/>
      <c r="AHK45" s="855"/>
      <c r="AHL45" s="856" t="str">
        <f>IFERROR(IF(OR(AHC45="日",AHC45="祝",AHC45=0,AHD45=""),"　",MAX(IF(AND(AHD45&lt;=AHL14,AHF45&gt;AHM14),AHM14-AHL14,IF(AND(AHD45&gt;AHL14,AHF45&lt;=AHM14),AHF45-AHD45,IF(AND(AHD45&lt;=AHL14,AHF45&lt;=AHM14),AHF45-AHL14,IF(AND(AHD45&gt;AHL14,AHF45&gt;AHM14),AHM14-AHD45,0)))),0)),0)</f>
        <v>　</v>
      </c>
      <c r="AHM45" s="857"/>
      <c r="AHN45" s="858"/>
      <c r="AHO45" s="856" t="str">
        <f>IFERROR(IF(OR(AHC45="日",AHC45="祝",AHC45=0,AHH45=""),"　",MAX(IF(AND(AHH45&gt;AHR14,AHJ45&gt;AHP14),0,IF(AND(AHH45&lt;=AHR14,AHH45&gt;AHO14,AHJ45&gt;AHP14),AHR14-AHH45,IF(AND(AHH45&lt;=AHR14,AHH45&lt;=AHO14,AHJ45&gt;AHP14),AHR14-AHO14,IF(AND(AHH45&gt;AHO14,AHJ45&lt;=AHP14),AHJ45-AHH45,IF(AND(AHH45&lt;=AHO14,AHJ45&lt;=AHP14),AHJ45-AHO14,0))))),0)),0)</f>
        <v>　</v>
      </c>
      <c r="AHP45" s="857"/>
      <c r="AHQ45" s="858"/>
      <c r="AHR45" s="856" t="str">
        <f>IFERROR(IF(OR(AHC45="日",AHC45="祝",AHC45=0,AHH45=0),"　",MAX(IF(AND(AHH45&lt;=AHR14,AHJ45&gt;AHS14),AHS14-AHR14,IF(AHJ45&lt;=AHS14,0,IF(AND(AHH45&gt;AHR14,AHJ45&gt;AHS14),AHS14-AHH45,0))),0)),0)</f>
        <v>　</v>
      </c>
      <c r="AHS45" s="857"/>
      <c r="AHT45" s="858"/>
      <c r="AHU45" s="856" t="str">
        <f>IFERROR(IF(OR(AHC45="日",AHC45="祝",AHC45=0,AHH45=0),"　",MAX(IF(AHH45&gt;AHU14,AHJ45-AHH45,IF(AHH45&lt;=AHU14,AHJ45-AHU14,0)),0)),0)</f>
        <v>　</v>
      </c>
      <c r="AHV45" s="857"/>
      <c r="AHW45" s="858"/>
      <c r="AHX45" s="962" t="str">
        <f>IFERROR(IF(OR(AHC45="日",AHC45="祝",AHC45=0,AHD45=""),"　",MAX(IF(AND(AHD45&lt;=AHX14,AHF45&gt;AHY14),AHY14-AHX14,IF(AND(AHD45&gt;AHX14,AHF45&lt;=AHY14),AHF45-AHD45,IF(AND(AHD45&lt;=AHX14,AHF45&lt;=AHY14),AHF45-AHX14,IF(AND(AHD45&gt;AHX14,AHF45&gt;AHY14),AHY14-AHD45,0)))),0)),0)</f>
        <v>　</v>
      </c>
      <c r="AHY45" s="963"/>
      <c r="AHZ45" s="964"/>
      <c r="AIA45" s="962" t="str">
        <f>IFERROR(IF(OR(AHC45="日",AHC45="祝",AHC45=0,AHH45=0),"　",MAX(IF(AND(AHH45&gt;AID14,AHJ45&gt;AIB14),0,IF(AND(AHH45&lt;=AID14,AHH45&gt;AIA14,AHJ45&gt;AIB14),AID14-AHH45,IF(AND(AHH45&lt;=AID14,AHH45&lt;=AIA14,AHJ45&gt;AIB14),AID14-AIA14,IF(AND(AHH45&gt;AIA14,AHJ45&lt;=AIB14),AHJ45-AHH45,IF(AND(AHH45&lt;=AIA14,AHJ45&lt;=AIB14),AHJ45-AIA14,0))))),0)),0)</f>
        <v>　</v>
      </c>
      <c r="AIB45" s="963"/>
      <c r="AIC45" s="964"/>
      <c r="AID45" s="962" t="str">
        <f>IFERROR(IF(OR(AHC45="日",AHC45="祝",AHC45=0,AHH45=0),"　",MAX(IF(AND(AHH45&lt;=AID14,AHJ45&gt;AIE14),AIE14-AID14,IF(AHJ45&lt;=AIE14,0,IF(AND(AHH45&gt;AID14,AHJ45&gt;AIE14),AIE14-AHH45,0))),0)),0)</f>
        <v>　</v>
      </c>
      <c r="AIE45" s="963"/>
      <c r="AIF45" s="964"/>
      <c r="AIG45" s="962" t="str">
        <f t="shared" si="15"/>
        <v>　</v>
      </c>
      <c r="AIH45" s="963"/>
      <c r="AII45" s="964"/>
      <c r="AIJ45" s="859" t="str">
        <f>IF(AIM45="×",TIME(0,0,0),IF(AIW4="非常勤",AHL45,AHX45))</f>
        <v>　</v>
      </c>
      <c r="AIK45" s="860"/>
      <c r="AIL45" s="861"/>
      <c r="AIM45" s="352"/>
      <c r="AIN45" s="859" t="str">
        <f>IF(AIQ45="×",TIME(0,0,0),IF(AIW4="非常勤",AHO45,AIA45))</f>
        <v>　</v>
      </c>
      <c r="AIO45" s="860"/>
      <c r="AIP45" s="861"/>
      <c r="AIQ45" s="352"/>
      <c r="AIR45" s="859" t="str">
        <f>IF(AIU45="×",TIME(0,0,0),IF(AIW4="非常勤",AHR45,AID45))</f>
        <v>　</v>
      </c>
      <c r="AIS45" s="860"/>
      <c r="AIT45" s="861"/>
      <c r="AIU45" s="352"/>
      <c r="AIV45" s="859" t="str">
        <f>IF(AIY45="×",TIME(0,0,0),IF(AIW4="非常勤",AHU45,AIG45))</f>
        <v>　</v>
      </c>
      <c r="AIW45" s="860"/>
      <c r="AIX45" s="861"/>
      <c r="AIY45" s="352"/>
      <c r="AIZ45" s="956"/>
      <c r="AJA45" s="956"/>
      <c r="AJB45" s="862"/>
      <c r="AJC45" s="864"/>
      <c r="AJD45" s="863"/>
      <c r="AJE45" s="865"/>
      <c r="AJF45" s="866"/>
      <c r="AJG45" s="866"/>
      <c r="AJH45" s="867"/>
      <c r="AJI45" s="377">
        <f>'[3]別表_個別勤務状況（1～20）'!$A$45</f>
        <v>1</v>
      </c>
      <c r="AJJ45" s="378" t="str">
        <f>'[3]別表_個別勤務状況（1～20）'!$B$45</f>
        <v>月</v>
      </c>
      <c r="AJK45" s="854"/>
      <c r="AJL45" s="855"/>
      <c r="AJM45" s="854"/>
      <c r="AJN45" s="855"/>
      <c r="AJO45" s="854"/>
      <c r="AJP45" s="855"/>
      <c r="AJQ45" s="854"/>
      <c r="AJR45" s="855"/>
      <c r="AJS45" s="856" t="str">
        <f>IFERROR(IF(OR(AJJ45="日",AJJ45="祝",AJJ45=0,AJK45=""),"　",MAX(IF(AND(AJK45&lt;=AJS14,AJM45&gt;AJT14),AJT14-AJS14,IF(AND(AJK45&gt;AJS14,AJM45&lt;=AJT14),AJM45-AJK45,IF(AND(AJK45&lt;=AJS14,AJM45&lt;=AJT14),AJM45-AJS14,IF(AND(AJK45&gt;AJS14,AJM45&gt;AJT14),AJT14-AJK45,0)))),0)),0)</f>
        <v>　</v>
      </c>
      <c r="AJT45" s="857"/>
      <c r="AJU45" s="858"/>
      <c r="AJV45" s="856" t="str">
        <f>IFERROR(IF(OR(AJJ45="日",AJJ45="祝",AJJ45=0,AJO45=""),"　",MAX(IF(AND(AJO45&gt;AJY14,AJQ45&gt;AJW14),0,IF(AND(AJO45&lt;=AJY14,AJO45&gt;AJV14,AJQ45&gt;AJW14),AJY14-AJO45,IF(AND(AJO45&lt;=AJY14,AJO45&lt;=AJV14,AJQ45&gt;AJW14),AJY14-AJV14,IF(AND(AJO45&gt;AJV14,AJQ45&lt;=AJW14),AJQ45-AJO45,IF(AND(AJO45&lt;=AJV14,AJQ45&lt;=AJW14),AJQ45-AJV14,0))))),0)),0)</f>
        <v>　</v>
      </c>
      <c r="AJW45" s="857"/>
      <c r="AJX45" s="858"/>
      <c r="AJY45" s="856" t="str">
        <f>IFERROR(IF(OR(AJJ45="日",AJJ45="祝",AJJ45=0,AJO45=0),"　",MAX(IF(AND(AJO45&lt;=AJY14,AJQ45&gt;AJZ14),AJZ14-AJY14,IF(AJQ45&lt;=AJZ14,0,IF(AND(AJO45&gt;AJY14,AJQ45&gt;AJZ14),AJZ14-AJO45,0))),0)),0)</f>
        <v>　</v>
      </c>
      <c r="AJZ45" s="857"/>
      <c r="AKA45" s="858"/>
      <c r="AKB45" s="856" t="str">
        <f>IFERROR(IF(OR(AJJ45="日",AJJ45="祝",AJJ45=0,AJO45=0),"　",MAX(IF(AJO45&gt;AKB14,AJQ45-AJO45,IF(AJO45&lt;=AKB14,AJQ45-AKB14,0)),0)),0)</f>
        <v>　</v>
      </c>
      <c r="AKC45" s="857"/>
      <c r="AKD45" s="858"/>
      <c r="AKE45" s="962" t="str">
        <f>IFERROR(IF(OR(AJJ45="日",AJJ45="祝",AJJ45=0,AJK45=""),"　",MAX(IF(AND(AJK45&lt;=AKE14,AJM45&gt;AKF14),AKF14-AKE14,IF(AND(AJK45&gt;AKE14,AJM45&lt;=AKF14),AJM45-AJK45,IF(AND(AJK45&lt;=AKE14,AJM45&lt;=AKF14),AJM45-AKE14,IF(AND(AJK45&gt;AKE14,AJM45&gt;AKF14),AKF14-AJK45,0)))),0)),0)</f>
        <v>　</v>
      </c>
      <c r="AKF45" s="963"/>
      <c r="AKG45" s="964"/>
      <c r="AKH45" s="962" t="str">
        <f>IFERROR(IF(OR(AJJ45="日",AJJ45="祝",AJJ45=0,AJO45=0),"　",MAX(IF(AND(AJO45&gt;AKK14,AJQ45&gt;AKI14),0,IF(AND(AJO45&lt;=AKK14,AJO45&gt;AKH14,AJQ45&gt;AKI14),AKK14-AJO45,IF(AND(AJO45&lt;=AKK14,AJO45&lt;=AKH14,AJQ45&gt;AKI14),AKK14-AKH14,IF(AND(AJO45&gt;AKH14,AJQ45&lt;=AKI14),AJQ45-AJO45,IF(AND(AJO45&lt;=AKH14,AJQ45&lt;=AKI14),AJQ45-AKH14,0))))),0)),0)</f>
        <v>　</v>
      </c>
      <c r="AKI45" s="963"/>
      <c r="AKJ45" s="964"/>
      <c r="AKK45" s="962" t="str">
        <f>IFERROR(IF(OR(AJJ45="日",AJJ45="祝",AJJ45=0,AJO45=0),"　",MAX(IF(AND(AJO45&lt;=AKK14,AJQ45&gt;AKL14),AKL14-AKK14,IF(AJQ45&lt;=AKL14,0,IF(AND(AJO45&gt;AKK14,AJQ45&gt;AKL14),AKL14-AJO45,0))),0)),0)</f>
        <v>　</v>
      </c>
      <c r="AKL45" s="963"/>
      <c r="AKM45" s="964"/>
      <c r="AKN45" s="962" t="str">
        <f t="shared" si="16"/>
        <v>　</v>
      </c>
      <c r="AKO45" s="963"/>
      <c r="AKP45" s="964"/>
      <c r="AKQ45" s="859" t="str">
        <f>IF(AKT45="×",TIME(0,0,0),IF(ALD4="非常勤",AJS45,AKE45))</f>
        <v>　</v>
      </c>
      <c r="AKR45" s="860"/>
      <c r="AKS45" s="861"/>
      <c r="AKT45" s="352"/>
      <c r="AKU45" s="859" t="str">
        <f>IF(AKX45="×",TIME(0,0,0),IF(ALD4="非常勤",AJV45,AKH45))</f>
        <v>　</v>
      </c>
      <c r="AKV45" s="860"/>
      <c r="AKW45" s="861"/>
      <c r="AKX45" s="352"/>
      <c r="AKY45" s="859" t="str">
        <f>IF(ALB45="×",TIME(0,0,0),IF(ALD4="非常勤",AJY45,AKK45))</f>
        <v>　</v>
      </c>
      <c r="AKZ45" s="860"/>
      <c r="ALA45" s="861"/>
      <c r="ALB45" s="352"/>
      <c r="ALC45" s="859" t="str">
        <f>IF(ALF45="×",TIME(0,0,0),IF(ALD4="非常勤",AKB45,AKN45))</f>
        <v>　</v>
      </c>
      <c r="ALD45" s="860"/>
      <c r="ALE45" s="861"/>
      <c r="ALF45" s="352"/>
      <c r="ALG45" s="956"/>
      <c r="ALH45" s="956"/>
      <c r="ALI45" s="862"/>
      <c r="ALJ45" s="864"/>
      <c r="ALK45" s="863"/>
      <c r="ALL45" s="865"/>
      <c r="ALM45" s="866"/>
      <c r="ALN45" s="866"/>
      <c r="ALO45" s="867"/>
      <c r="ALP45" s="377">
        <f>'[3]別表_個別勤務状況（1～20）'!$A$45</f>
        <v>1</v>
      </c>
      <c r="ALQ45" s="378" t="str">
        <f>'[3]別表_個別勤務状況（1～20）'!$B$45</f>
        <v>月</v>
      </c>
      <c r="ALR45" s="854"/>
      <c r="ALS45" s="855"/>
      <c r="ALT45" s="854"/>
      <c r="ALU45" s="855"/>
      <c r="ALV45" s="854"/>
      <c r="ALW45" s="855"/>
      <c r="ALX45" s="854"/>
      <c r="ALY45" s="855"/>
      <c r="ALZ45" s="856" t="str">
        <f>IFERROR(IF(OR(ALQ45="日",ALQ45="祝",ALQ45=0,ALR45=""),"　",MAX(IF(AND(ALR45&lt;=ALZ14,ALT45&gt;AMA14),AMA14-ALZ14,IF(AND(ALR45&gt;ALZ14,ALT45&lt;=AMA14),ALT45-ALR45,IF(AND(ALR45&lt;=ALZ14,ALT45&lt;=AMA14),ALT45-ALZ14,IF(AND(ALR45&gt;ALZ14,ALT45&gt;AMA14),AMA14-ALR45,0)))),0)),0)</f>
        <v>　</v>
      </c>
      <c r="AMA45" s="857"/>
      <c r="AMB45" s="858"/>
      <c r="AMC45" s="856" t="str">
        <f>IFERROR(IF(OR(ALQ45="日",ALQ45="祝",ALQ45=0,ALV45=""),"　",MAX(IF(AND(ALV45&gt;AMF14,ALX45&gt;AMD14),0,IF(AND(ALV45&lt;=AMF14,ALV45&gt;AMC14,ALX45&gt;AMD14),AMF14-ALV45,IF(AND(ALV45&lt;=AMF14,ALV45&lt;=AMC14,ALX45&gt;AMD14),AMF14-AMC14,IF(AND(ALV45&gt;AMC14,ALX45&lt;=AMD14),ALX45-ALV45,IF(AND(ALV45&lt;=AMC14,ALX45&lt;=AMD14),ALX45-AMC14,0))))),0)),0)</f>
        <v>　</v>
      </c>
      <c r="AMD45" s="857"/>
      <c r="AME45" s="858"/>
      <c r="AMF45" s="856" t="str">
        <f>IFERROR(IF(OR(ALQ45="日",ALQ45="祝",ALQ45=0,ALV45=0),"　",MAX(IF(AND(ALV45&lt;=AMF14,ALX45&gt;AMG14),AMG14-AMF14,IF(ALX45&lt;=AMG14,0,IF(AND(ALV45&gt;AMF14,ALX45&gt;AMG14),AMG14-ALV45,0))),0)),0)</f>
        <v>　</v>
      </c>
      <c r="AMG45" s="857"/>
      <c r="AMH45" s="858"/>
      <c r="AMI45" s="856" t="str">
        <f>IFERROR(IF(OR(ALQ45="日",ALQ45="祝",ALQ45=0,ALV45=0),"　",MAX(IF(ALV45&gt;AMI14,ALX45-ALV45,IF(ALV45&lt;=AMI14,ALX45-AMI14,0)),0)),0)</f>
        <v>　</v>
      </c>
      <c r="AMJ45" s="857"/>
      <c r="AMK45" s="858"/>
      <c r="AML45" s="962" t="str">
        <f>IFERROR(IF(OR(ALQ45="日",ALQ45="祝",ALQ45=0,ALR45=""),"　",MAX(IF(AND(ALR45&lt;=AML14,ALT45&gt;AMM14),AMM14-AML14,IF(AND(ALR45&gt;AML14,ALT45&lt;=AMM14),ALT45-ALR45,IF(AND(ALR45&lt;=AML14,ALT45&lt;=AMM14),ALT45-AML14,IF(AND(ALR45&gt;AML14,ALT45&gt;AMM14),AMM14-ALR45,0)))),0)),0)</f>
        <v>　</v>
      </c>
      <c r="AMM45" s="963"/>
      <c r="AMN45" s="964"/>
      <c r="AMO45" s="962" t="str">
        <f>IFERROR(IF(OR(ALQ45="日",ALQ45="祝",ALQ45=0,ALV45=0),"　",MAX(IF(AND(ALV45&gt;AMR14,ALX45&gt;AMP14),0,IF(AND(ALV45&lt;=AMR14,ALV45&gt;AMO14,ALX45&gt;AMP14),AMR14-ALV45,IF(AND(ALV45&lt;=AMR14,ALV45&lt;=AMO14,ALX45&gt;AMP14),AMR14-AMO14,IF(AND(ALV45&gt;AMO14,ALX45&lt;=AMP14),ALX45-ALV45,IF(AND(ALV45&lt;=AMO14,ALX45&lt;=AMP14),ALX45-AMO14,0))))),0)),0)</f>
        <v>　</v>
      </c>
      <c r="AMP45" s="963"/>
      <c r="AMQ45" s="964"/>
      <c r="AMR45" s="962" t="str">
        <f>IFERROR(IF(OR(ALQ45="日",ALQ45="祝",ALQ45=0,ALV45=0),"　",MAX(IF(AND(ALV45&lt;=AMR14,ALX45&gt;AMS14),AMS14-AMR14,IF(ALX45&lt;=AMS14,0,IF(AND(ALV45&gt;AMR14,ALX45&gt;AMS14),AMS14-ALV45,0))),0)),0)</f>
        <v>　</v>
      </c>
      <c r="AMS45" s="963"/>
      <c r="AMT45" s="964"/>
      <c r="AMU45" s="962" t="str">
        <f t="shared" si="17"/>
        <v>　</v>
      </c>
      <c r="AMV45" s="963"/>
      <c r="AMW45" s="964"/>
      <c r="AMX45" s="859" t="str">
        <f>IF(ANA45="×",TIME(0,0,0),IF(ANK4="非常勤",ALZ45,AML45))</f>
        <v>　</v>
      </c>
      <c r="AMY45" s="860"/>
      <c r="AMZ45" s="861"/>
      <c r="ANA45" s="352"/>
      <c r="ANB45" s="859" t="str">
        <f>IF(ANE45="×",TIME(0,0,0),IF(ANK4="非常勤",AMC45,AMO45))</f>
        <v>　</v>
      </c>
      <c r="ANC45" s="860"/>
      <c r="AND45" s="861"/>
      <c r="ANE45" s="352"/>
      <c r="ANF45" s="859" t="str">
        <f>IF(ANI45="×",TIME(0,0,0),IF(ANK4="非常勤",AMF45,AMR45))</f>
        <v>　</v>
      </c>
      <c r="ANG45" s="860"/>
      <c r="ANH45" s="861"/>
      <c r="ANI45" s="352"/>
      <c r="ANJ45" s="859" t="str">
        <f>IF(ANM45="×",TIME(0,0,0),IF(ANK4="非常勤",AMI45,AMU45))</f>
        <v>　</v>
      </c>
      <c r="ANK45" s="860"/>
      <c r="ANL45" s="861"/>
      <c r="ANM45" s="352"/>
      <c r="ANN45" s="956"/>
      <c r="ANO45" s="956"/>
      <c r="ANP45" s="862"/>
      <c r="ANQ45" s="864"/>
      <c r="ANR45" s="863"/>
      <c r="ANS45" s="865"/>
      <c r="ANT45" s="866"/>
      <c r="ANU45" s="866"/>
      <c r="ANV45" s="867"/>
      <c r="ANW45" s="377">
        <f>'[3]別表_個別勤務状況（1～20）'!$A$45</f>
        <v>1</v>
      </c>
      <c r="ANX45" s="378" t="str">
        <f>'[3]別表_個別勤務状況（1～20）'!$B$45</f>
        <v>月</v>
      </c>
      <c r="ANY45" s="854"/>
      <c r="ANZ45" s="855"/>
      <c r="AOA45" s="854"/>
      <c r="AOB45" s="855"/>
      <c r="AOC45" s="854"/>
      <c r="AOD45" s="855"/>
      <c r="AOE45" s="854"/>
      <c r="AOF45" s="855"/>
      <c r="AOG45" s="856" t="str">
        <f>IFERROR(IF(OR(ANX45="日",ANX45="祝",ANX45=0,ANY45=""),"　",MAX(IF(AND(ANY45&lt;=AOG14,AOA45&gt;AOH14),AOH14-AOG14,IF(AND(ANY45&gt;AOG14,AOA45&lt;=AOH14),AOA45-ANY45,IF(AND(ANY45&lt;=AOG14,AOA45&lt;=AOH14),AOA45-AOG14,IF(AND(ANY45&gt;AOG14,AOA45&gt;AOH14),AOH14-ANY45,0)))),0)),0)</f>
        <v>　</v>
      </c>
      <c r="AOH45" s="857"/>
      <c r="AOI45" s="858"/>
      <c r="AOJ45" s="856" t="str">
        <f>IFERROR(IF(OR(ANX45="日",ANX45="祝",ANX45=0,AOC45=""),"　",MAX(IF(AND(AOC45&gt;AOM14,AOE45&gt;AOK14),0,IF(AND(AOC45&lt;=AOM14,AOC45&gt;AOJ14,AOE45&gt;AOK14),AOM14-AOC45,IF(AND(AOC45&lt;=AOM14,AOC45&lt;=AOJ14,AOE45&gt;AOK14),AOM14-AOJ14,IF(AND(AOC45&gt;AOJ14,AOE45&lt;=AOK14),AOE45-AOC45,IF(AND(AOC45&lt;=AOJ14,AOE45&lt;=AOK14),AOE45-AOJ14,0))))),0)),0)</f>
        <v>　</v>
      </c>
      <c r="AOK45" s="857"/>
      <c r="AOL45" s="858"/>
      <c r="AOM45" s="856" t="str">
        <f>IFERROR(IF(OR(ANX45="日",ANX45="祝",ANX45=0,AOC45=0),"　",MAX(IF(AND(AOC45&lt;=AOM14,AOE45&gt;AON14),AON14-AOM14,IF(AOE45&lt;=AON14,0,IF(AND(AOC45&gt;AOM14,AOE45&gt;AON14),AON14-AOC45,0))),0)),0)</f>
        <v>　</v>
      </c>
      <c r="AON45" s="857"/>
      <c r="AOO45" s="858"/>
      <c r="AOP45" s="856" t="str">
        <f>IFERROR(IF(OR(ANX45="日",ANX45="祝",ANX45=0,AOC45=0),"　",MAX(IF(AOC45&gt;AOP14,AOE45-AOC45,IF(AOC45&lt;=AOP14,AOE45-AOP14,0)),0)),0)</f>
        <v>　</v>
      </c>
      <c r="AOQ45" s="857"/>
      <c r="AOR45" s="858"/>
      <c r="AOS45" s="962" t="str">
        <f>IFERROR(IF(OR(ANX45="日",ANX45="祝",ANX45=0,ANY45=""),"　",MAX(IF(AND(ANY45&lt;=AOS14,AOA45&gt;AOT14),AOT14-AOS14,IF(AND(ANY45&gt;AOS14,AOA45&lt;=AOT14),AOA45-ANY45,IF(AND(ANY45&lt;=AOS14,AOA45&lt;=AOT14),AOA45-AOS14,IF(AND(ANY45&gt;AOS14,AOA45&gt;AOT14),AOT14-ANY45,0)))),0)),0)</f>
        <v>　</v>
      </c>
      <c r="AOT45" s="963"/>
      <c r="AOU45" s="964"/>
      <c r="AOV45" s="962" t="str">
        <f>IFERROR(IF(OR(ANX45="日",ANX45="祝",ANX45=0,AOC45=0),"　",MAX(IF(AND(AOC45&gt;AOY14,AOE45&gt;AOW14),0,IF(AND(AOC45&lt;=AOY14,AOC45&gt;AOV14,AOE45&gt;AOW14),AOY14-AOC45,IF(AND(AOC45&lt;=AOY14,AOC45&lt;=AOV14,AOE45&gt;AOW14),AOY14-AOV14,IF(AND(AOC45&gt;AOV14,AOE45&lt;=AOW14),AOE45-AOC45,IF(AND(AOC45&lt;=AOV14,AOE45&lt;=AOW14),AOE45-AOV14,0))))),0)),0)</f>
        <v>　</v>
      </c>
      <c r="AOW45" s="963"/>
      <c r="AOX45" s="964"/>
      <c r="AOY45" s="962" t="str">
        <f>IFERROR(IF(OR(ANX45="日",ANX45="祝",ANX45=0,AOC45=0),"　",MAX(IF(AND(AOC45&lt;=AOY14,AOE45&gt;AOZ14),AOZ14-AOY14,IF(AOE45&lt;=AOZ14,0,IF(AND(AOC45&gt;AOY14,AOE45&gt;AOZ14),AOZ14-AOC45,0))),0)),0)</f>
        <v>　</v>
      </c>
      <c r="AOZ45" s="963"/>
      <c r="APA45" s="964"/>
      <c r="APB45" s="962" t="str">
        <f t="shared" si="18"/>
        <v>　</v>
      </c>
      <c r="APC45" s="963"/>
      <c r="APD45" s="964"/>
      <c r="APE45" s="859" t="str">
        <f>IF(APH45="×",TIME(0,0,0),IF(APR4="非常勤",AOG45,AOS45))</f>
        <v>　</v>
      </c>
      <c r="APF45" s="860"/>
      <c r="APG45" s="861"/>
      <c r="APH45" s="352"/>
      <c r="API45" s="859" t="str">
        <f>IF(APL45="×",TIME(0,0,0),IF(APR4="非常勤",AOJ45,AOV45))</f>
        <v>　</v>
      </c>
      <c r="APJ45" s="860"/>
      <c r="APK45" s="861"/>
      <c r="APL45" s="352"/>
      <c r="APM45" s="859" t="str">
        <f>IF(APP45="×",TIME(0,0,0),IF(APR4="非常勤",AOM45,AOY45))</f>
        <v>　</v>
      </c>
      <c r="APN45" s="860"/>
      <c r="APO45" s="861"/>
      <c r="APP45" s="352"/>
      <c r="APQ45" s="859" t="str">
        <f>IF(APT45="×",TIME(0,0,0),IF(APR4="非常勤",AOP45,APB45))</f>
        <v>　</v>
      </c>
      <c r="APR45" s="860"/>
      <c r="APS45" s="861"/>
      <c r="APT45" s="352"/>
      <c r="APU45" s="956"/>
      <c r="APV45" s="956"/>
      <c r="APW45" s="862"/>
      <c r="APX45" s="864"/>
      <c r="APY45" s="863"/>
      <c r="APZ45" s="865"/>
      <c r="AQA45" s="866"/>
      <c r="AQB45" s="866"/>
      <c r="AQC45" s="867"/>
      <c r="AQD45" s="377">
        <f>'[3]別表_個別勤務状況（1～20）'!$A$45</f>
        <v>1</v>
      </c>
      <c r="AQE45" s="378" t="str">
        <f>'[3]別表_個別勤務状況（1～20）'!$B$45</f>
        <v>月</v>
      </c>
      <c r="AQF45" s="854"/>
      <c r="AQG45" s="855"/>
      <c r="AQH45" s="854"/>
      <c r="AQI45" s="855"/>
      <c r="AQJ45" s="854"/>
      <c r="AQK45" s="855"/>
      <c r="AQL45" s="854"/>
      <c r="AQM45" s="855"/>
      <c r="AQN45" s="856" t="str">
        <f>IFERROR(IF(OR(AQE45="日",AQE45="祝",AQE45=0,AQF45=""),"　",MAX(IF(AND(AQF45&lt;=AQN14,AQH45&gt;AQO14),AQO14-AQN14,IF(AND(AQF45&gt;AQN14,AQH45&lt;=AQO14),AQH45-AQF45,IF(AND(AQF45&lt;=AQN14,AQH45&lt;=AQO14),AQH45-AQN14,IF(AND(AQF45&gt;AQN14,AQH45&gt;AQO14),AQO14-AQF45,0)))),0)),0)</f>
        <v>　</v>
      </c>
      <c r="AQO45" s="857"/>
      <c r="AQP45" s="858"/>
      <c r="AQQ45" s="856" t="str">
        <f>IFERROR(IF(OR(AQE45="日",AQE45="祝",AQE45=0,AQJ45=""),"　",MAX(IF(AND(AQJ45&gt;AQT14,AQL45&gt;AQR14),0,IF(AND(AQJ45&lt;=AQT14,AQJ45&gt;AQQ14,AQL45&gt;AQR14),AQT14-AQJ45,IF(AND(AQJ45&lt;=AQT14,AQJ45&lt;=AQQ14,AQL45&gt;AQR14),AQT14-AQQ14,IF(AND(AQJ45&gt;AQQ14,AQL45&lt;=AQR14),AQL45-AQJ45,IF(AND(AQJ45&lt;=AQQ14,AQL45&lt;=AQR14),AQL45-AQQ14,0))))),0)),0)</f>
        <v>　</v>
      </c>
      <c r="AQR45" s="857"/>
      <c r="AQS45" s="858"/>
      <c r="AQT45" s="856" t="str">
        <f>IFERROR(IF(OR(AQE45="日",AQE45="祝",AQE45=0,AQJ45=0),"　",MAX(IF(AND(AQJ45&lt;=AQT14,AQL45&gt;AQU14),AQU14-AQT14,IF(AQL45&lt;=AQU14,0,IF(AND(AQJ45&gt;AQT14,AQL45&gt;AQU14),AQU14-AQJ45,0))),0)),0)</f>
        <v>　</v>
      </c>
      <c r="AQU45" s="857"/>
      <c r="AQV45" s="858"/>
      <c r="AQW45" s="856" t="str">
        <f>IFERROR(IF(OR(AQE45="日",AQE45="祝",AQE45=0,AQJ45=0),"　",MAX(IF(AQJ45&gt;AQW14,AQL45-AQJ45,IF(AQJ45&lt;=AQW14,AQL45-AQW14,0)),0)),0)</f>
        <v>　</v>
      </c>
      <c r="AQX45" s="857"/>
      <c r="AQY45" s="858"/>
      <c r="AQZ45" s="962" t="str">
        <f>IFERROR(IF(OR(AQE45="日",AQE45="祝",AQE45=0,AQF45=""),"　",MAX(IF(AND(AQF45&lt;=AQZ14,AQH45&gt;ARA14),ARA14-AQZ14,IF(AND(AQF45&gt;AQZ14,AQH45&lt;=ARA14),AQH45-AQF45,IF(AND(AQF45&lt;=AQZ14,AQH45&lt;=ARA14),AQH45-AQZ14,IF(AND(AQF45&gt;AQZ14,AQH45&gt;ARA14),ARA14-AQF45,0)))),0)),0)</f>
        <v>　</v>
      </c>
      <c r="ARA45" s="963"/>
      <c r="ARB45" s="964"/>
      <c r="ARC45" s="962" t="str">
        <f>IFERROR(IF(OR(AQE45="日",AQE45="祝",AQE45=0,AQJ45=0),"　",MAX(IF(AND(AQJ45&gt;ARF14,AQL45&gt;ARD14),0,IF(AND(AQJ45&lt;=ARF14,AQJ45&gt;ARC14,AQL45&gt;ARD14),ARF14-AQJ45,IF(AND(AQJ45&lt;=ARF14,AQJ45&lt;=ARC14,AQL45&gt;ARD14),ARF14-ARC14,IF(AND(AQJ45&gt;ARC14,AQL45&lt;=ARD14),AQL45-AQJ45,IF(AND(AQJ45&lt;=ARC14,AQL45&lt;=ARD14),AQL45-ARC14,0))))),0)),0)</f>
        <v>　</v>
      </c>
      <c r="ARD45" s="963"/>
      <c r="ARE45" s="964"/>
      <c r="ARF45" s="962" t="str">
        <f>IFERROR(IF(OR(AQE45="日",AQE45="祝",AQE45=0,AQJ45=0),"　",MAX(IF(AND(AQJ45&lt;=ARF14,AQL45&gt;ARG14),ARG14-ARF14,IF(AQL45&lt;=ARG14,0,IF(AND(AQJ45&gt;ARF14,AQL45&gt;ARG14),ARG14-AQJ45,0))),0)),0)</f>
        <v>　</v>
      </c>
      <c r="ARG45" s="963"/>
      <c r="ARH45" s="964"/>
      <c r="ARI45" s="962" t="str">
        <f t="shared" si="19"/>
        <v>　</v>
      </c>
      <c r="ARJ45" s="963"/>
      <c r="ARK45" s="964"/>
      <c r="ARL45" s="859" t="str">
        <f>IF(ARO45="×",TIME(0,0,0),IF(ARY4="非常勤",AQN45,AQZ45))</f>
        <v>　</v>
      </c>
      <c r="ARM45" s="860"/>
      <c r="ARN45" s="861"/>
      <c r="ARO45" s="352"/>
      <c r="ARP45" s="859" t="str">
        <f>IF(ARS45="×",TIME(0,0,0),IF(ARY4="非常勤",AQQ45,ARC45))</f>
        <v>　</v>
      </c>
      <c r="ARQ45" s="860"/>
      <c r="ARR45" s="861"/>
      <c r="ARS45" s="352"/>
      <c r="ART45" s="859" t="str">
        <f>IF(ARW45="×",TIME(0,0,0),IF(ARY4="非常勤",AQT45,ARF45))</f>
        <v>　</v>
      </c>
      <c r="ARU45" s="860"/>
      <c r="ARV45" s="861"/>
      <c r="ARW45" s="352"/>
      <c r="ARX45" s="859" t="str">
        <f>IF(ASA45="×",TIME(0,0,0),IF(ARY4="非常勤",AQW45,ARI45))</f>
        <v>　</v>
      </c>
      <c r="ARY45" s="860"/>
      <c r="ARZ45" s="861"/>
      <c r="ASA45" s="352"/>
      <c r="ASB45" s="956"/>
      <c r="ASC45" s="956"/>
      <c r="ASD45" s="862"/>
      <c r="ASE45" s="864"/>
      <c r="ASF45" s="863"/>
      <c r="ASG45" s="865"/>
      <c r="ASH45" s="866"/>
      <c r="ASI45" s="866"/>
      <c r="ASJ45" s="867"/>
    </row>
    <row r="46" spans="1:1180" ht="24.75" customHeight="1">
      <c r="A46" s="824" t="s">
        <v>328</v>
      </c>
      <c r="B46" s="825"/>
      <c r="C46" s="825"/>
      <c r="D46" s="825"/>
      <c r="E46" s="825"/>
      <c r="F46" s="825"/>
      <c r="G46" s="825"/>
      <c r="H46" s="825"/>
      <c r="I46" s="825"/>
      <c r="J46" s="826"/>
      <c r="K46" s="827"/>
      <c r="L46" s="828"/>
      <c r="M46" s="828"/>
      <c r="N46" s="828"/>
      <c r="O46" s="828"/>
      <c r="P46" s="829"/>
      <c r="Q46" s="827"/>
      <c r="R46" s="828"/>
      <c r="S46" s="828"/>
      <c r="T46" s="828"/>
      <c r="U46" s="828"/>
      <c r="V46" s="829"/>
      <c r="W46" s="830"/>
      <c r="X46" s="831"/>
      <c r="Y46" s="831"/>
      <c r="Z46" s="831"/>
      <c r="AA46" s="831"/>
      <c r="AB46" s="831"/>
      <c r="AC46" s="830"/>
      <c r="AD46" s="831"/>
      <c r="AE46" s="831"/>
      <c r="AF46" s="831"/>
      <c r="AG46" s="831"/>
      <c r="AH46" s="831"/>
      <c r="AI46" s="833">
        <f>SUM(AI15:AK45)+SUM(AM15:AO45)</f>
        <v>0</v>
      </c>
      <c r="AJ46" s="834"/>
      <c r="AK46" s="834"/>
      <c r="AL46" s="834"/>
      <c r="AM46" s="834"/>
      <c r="AN46" s="834"/>
      <c r="AO46" s="834"/>
      <c r="AP46" s="835"/>
      <c r="AQ46" s="833">
        <f>SUM(AQ15:AS45)+SUM(AU15:AW45)</f>
        <v>0</v>
      </c>
      <c r="AR46" s="834"/>
      <c r="AS46" s="834"/>
      <c r="AT46" s="834"/>
      <c r="AU46" s="834"/>
      <c r="AV46" s="834"/>
      <c r="AW46" s="834"/>
      <c r="AX46" s="835"/>
      <c r="AY46" s="958">
        <f>SUM(AY15:AZ45)</f>
        <v>0</v>
      </c>
      <c r="AZ46" s="958"/>
      <c r="BA46" s="958">
        <f>SUM(BA15:BC45)</f>
        <v>0</v>
      </c>
      <c r="BB46" s="958"/>
      <c r="BC46" s="958"/>
      <c r="BD46" s="839"/>
      <c r="BE46" s="840"/>
      <c r="BF46" s="840"/>
      <c r="BG46" s="841"/>
      <c r="BH46" s="824" t="s">
        <v>328</v>
      </c>
      <c r="BI46" s="825"/>
      <c r="BJ46" s="825"/>
      <c r="BK46" s="825"/>
      <c r="BL46" s="825"/>
      <c r="BM46" s="825"/>
      <c r="BN46" s="825"/>
      <c r="BO46" s="825"/>
      <c r="BP46" s="825"/>
      <c r="BQ46" s="826"/>
      <c r="BR46" s="827"/>
      <c r="BS46" s="828"/>
      <c r="BT46" s="828"/>
      <c r="BU46" s="828"/>
      <c r="BV46" s="828"/>
      <c r="BW46" s="829"/>
      <c r="BX46" s="827"/>
      <c r="BY46" s="828"/>
      <c r="BZ46" s="828"/>
      <c r="CA46" s="828"/>
      <c r="CB46" s="828"/>
      <c r="CC46" s="829"/>
      <c r="CD46" s="830"/>
      <c r="CE46" s="831"/>
      <c r="CF46" s="831"/>
      <c r="CG46" s="831"/>
      <c r="CH46" s="831"/>
      <c r="CI46" s="831"/>
      <c r="CJ46" s="830"/>
      <c r="CK46" s="831"/>
      <c r="CL46" s="831"/>
      <c r="CM46" s="831"/>
      <c r="CN46" s="831"/>
      <c r="CO46" s="831"/>
      <c r="CP46" s="833">
        <f>SUM(CP15:CR45)+SUM(CT15:CV45)</f>
        <v>0</v>
      </c>
      <c r="CQ46" s="834"/>
      <c r="CR46" s="834"/>
      <c r="CS46" s="834"/>
      <c r="CT46" s="834"/>
      <c r="CU46" s="834"/>
      <c r="CV46" s="834"/>
      <c r="CW46" s="835"/>
      <c r="CX46" s="833">
        <f>SUM(CX15:CZ45)+SUM(DB15:DD45)</f>
        <v>0</v>
      </c>
      <c r="CY46" s="834"/>
      <c r="CZ46" s="834"/>
      <c r="DA46" s="834"/>
      <c r="DB46" s="834"/>
      <c r="DC46" s="834"/>
      <c r="DD46" s="834"/>
      <c r="DE46" s="835"/>
      <c r="DF46" s="958">
        <f>SUM(DF15:DG45)</f>
        <v>0</v>
      </c>
      <c r="DG46" s="958"/>
      <c r="DH46" s="958">
        <f>SUM(DH15:DJ45)</f>
        <v>0</v>
      </c>
      <c r="DI46" s="958"/>
      <c r="DJ46" s="958"/>
      <c r="DK46" s="839"/>
      <c r="DL46" s="840"/>
      <c r="DM46" s="840"/>
      <c r="DN46" s="841"/>
      <c r="DO46" s="824" t="s">
        <v>328</v>
      </c>
      <c r="DP46" s="825"/>
      <c r="DQ46" s="825"/>
      <c r="DR46" s="825"/>
      <c r="DS46" s="825"/>
      <c r="DT46" s="825"/>
      <c r="DU46" s="825"/>
      <c r="DV46" s="825"/>
      <c r="DW46" s="825"/>
      <c r="DX46" s="826"/>
      <c r="DY46" s="827"/>
      <c r="DZ46" s="828"/>
      <c r="EA46" s="828"/>
      <c r="EB46" s="828"/>
      <c r="EC46" s="828"/>
      <c r="ED46" s="829"/>
      <c r="EE46" s="827"/>
      <c r="EF46" s="828"/>
      <c r="EG46" s="828"/>
      <c r="EH46" s="828"/>
      <c r="EI46" s="828"/>
      <c r="EJ46" s="829"/>
      <c r="EK46" s="830"/>
      <c r="EL46" s="831"/>
      <c r="EM46" s="831"/>
      <c r="EN46" s="831"/>
      <c r="EO46" s="831"/>
      <c r="EP46" s="831"/>
      <c r="EQ46" s="830"/>
      <c r="ER46" s="831"/>
      <c r="ES46" s="831"/>
      <c r="ET46" s="831"/>
      <c r="EU46" s="831"/>
      <c r="EV46" s="831"/>
      <c r="EW46" s="833">
        <f>SUM(EW15:EY45)+SUM(FA15:FC45)</f>
        <v>0</v>
      </c>
      <c r="EX46" s="834"/>
      <c r="EY46" s="834"/>
      <c r="EZ46" s="834"/>
      <c r="FA46" s="834"/>
      <c r="FB46" s="834"/>
      <c r="FC46" s="834"/>
      <c r="FD46" s="835"/>
      <c r="FE46" s="833">
        <f>SUM(FE15:FG45)+SUM(FI15:FK45)</f>
        <v>0</v>
      </c>
      <c r="FF46" s="834"/>
      <c r="FG46" s="834"/>
      <c r="FH46" s="834"/>
      <c r="FI46" s="834"/>
      <c r="FJ46" s="834"/>
      <c r="FK46" s="834"/>
      <c r="FL46" s="835"/>
      <c r="FM46" s="958">
        <f>SUM(FM15:FN45)</f>
        <v>0</v>
      </c>
      <c r="FN46" s="958"/>
      <c r="FO46" s="958">
        <f>SUM(FO15:FQ45)</f>
        <v>0</v>
      </c>
      <c r="FP46" s="958"/>
      <c r="FQ46" s="958"/>
      <c r="FR46" s="839"/>
      <c r="FS46" s="840"/>
      <c r="FT46" s="840"/>
      <c r="FU46" s="841"/>
      <c r="FV46" s="824" t="s">
        <v>328</v>
      </c>
      <c r="FW46" s="825"/>
      <c r="FX46" s="825"/>
      <c r="FY46" s="825"/>
      <c r="FZ46" s="825"/>
      <c r="GA46" s="825"/>
      <c r="GB46" s="825"/>
      <c r="GC46" s="825"/>
      <c r="GD46" s="825"/>
      <c r="GE46" s="826"/>
      <c r="GF46" s="827"/>
      <c r="GG46" s="828"/>
      <c r="GH46" s="828"/>
      <c r="GI46" s="828"/>
      <c r="GJ46" s="828"/>
      <c r="GK46" s="829"/>
      <c r="GL46" s="827"/>
      <c r="GM46" s="828"/>
      <c r="GN46" s="828"/>
      <c r="GO46" s="828"/>
      <c r="GP46" s="828"/>
      <c r="GQ46" s="829"/>
      <c r="GR46" s="830"/>
      <c r="GS46" s="831"/>
      <c r="GT46" s="831"/>
      <c r="GU46" s="831"/>
      <c r="GV46" s="831"/>
      <c r="GW46" s="831"/>
      <c r="GX46" s="830"/>
      <c r="GY46" s="831"/>
      <c r="GZ46" s="831"/>
      <c r="HA46" s="831"/>
      <c r="HB46" s="831"/>
      <c r="HC46" s="831"/>
      <c r="HD46" s="833">
        <f>SUM(HD15:HF45)+SUM(HH15:HJ45)</f>
        <v>0</v>
      </c>
      <c r="HE46" s="834"/>
      <c r="HF46" s="834"/>
      <c r="HG46" s="834"/>
      <c r="HH46" s="834"/>
      <c r="HI46" s="834"/>
      <c r="HJ46" s="834"/>
      <c r="HK46" s="835"/>
      <c r="HL46" s="833">
        <f>SUM(HL15:HN45)+SUM(HP15:HR45)</f>
        <v>0</v>
      </c>
      <c r="HM46" s="834"/>
      <c r="HN46" s="834"/>
      <c r="HO46" s="834"/>
      <c r="HP46" s="834"/>
      <c r="HQ46" s="834"/>
      <c r="HR46" s="834"/>
      <c r="HS46" s="835"/>
      <c r="HT46" s="958">
        <f>SUM(HT15:HU45)</f>
        <v>0</v>
      </c>
      <c r="HU46" s="958"/>
      <c r="HV46" s="958">
        <f>SUM(HV15:HX45)</f>
        <v>0</v>
      </c>
      <c r="HW46" s="958"/>
      <c r="HX46" s="958"/>
      <c r="HY46" s="839"/>
      <c r="HZ46" s="840"/>
      <c r="IA46" s="840"/>
      <c r="IB46" s="841"/>
      <c r="IC46" s="824" t="s">
        <v>328</v>
      </c>
      <c r="ID46" s="825"/>
      <c r="IE46" s="825"/>
      <c r="IF46" s="825"/>
      <c r="IG46" s="825"/>
      <c r="IH46" s="825"/>
      <c r="II46" s="825"/>
      <c r="IJ46" s="825"/>
      <c r="IK46" s="825"/>
      <c r="IL46" s="826"/>
      <c r="IM46" s="827"/>
      <c r="IN46" s="828"/>
      <c r="IO46" s="828"/>
      <c r="IP46" s="828"/>
      <c r="IQ46" s="828"/>
      <c r="IR46" s="829"/>
      <c r="IS46" s="827"/>
      <c r="IT46" s="828"/>
      <c r="IU46" s="828"/>
      <c r="IV46" s="828"/>
      <c r="IW46" s="828"/>
      <c r="IX46" s="829"/>
      <c r="IY46" s="830"/>
      <c r="IZ46" s="831"/>
      <c r="JA46" s="831"/>
      <c r="JB46" s="831"/>
      <c r="JC46" s="831"/>
      <c r="JD46" s="831"/>
      <c r="JE46" s="830"/>
      <c r="JF46" s="831"/>
      <c r="JG46" s="831"/>
      <c r="JH46" s="831"/>
      <c r="JI46" s="831"/>
      <c r="JJ46" s="831"/>
      <c r="JK46" s="833">
        <f>SUM(JK15:JM45)+SUM(JO15:JQ45)</f>
        <v>0</v>
      </c>
      <c r="JL46" s="834"/>
      <c r="JM46" s="834"/>
      <c r="JN46" s="834"/>
      <c r="JO46" s="834"/>
      <c r="JP46" s="834"/>
      <c r="JQ46" s="834"/>
      <c r="JR46" s="835"/>
      <c r="JS46" s="833">
        <f>SUM(JS15:JU45)+SUM(JW15:JY45)</f>
        <v>0</v>
      </c>
      <c r="JT46" s="834"/>
      <c r="JU46" s="834"/>
      <c r="JV46" s="834"/>
      <c r="JW46" s="834"/>
      <c r="JX46" s="834"/>
      <c r="JY46" s="834"/>
      <c r="JZ46" s="835"/>
      <c r="KA46" s="958">
        <f>SUM(KA15:KB45)</f>
        <v>0</v>
      </c>
      <c r="KB46" s="958"/>
      <c r="KC46" s="958">
        <f>SUM(KC15:KE45)</f>
        <v>0</v>
      </c>
      <c r="KD46" s="958"/>
      <c r="KE46" s="958"/>
      <c r="KF46" s="839"/>
      <c r="KG46" s="840"/>
      <c r="KH46" s="840"/>
      <c r="KI46" s="841"/>
      <c r="KJ46" s="824" t="s">
        <v>328</v>
      </c>
      <c r="KK46" s="825"/>
      <c r="KL46" s="825"/>
      <c r="KM46" s="825"/>
      <c r="KN46" s="825"/>
      <c r="KO46" s="825"/>
      <c r="KP46" s="825"/>
      <c r="KQ46" s="825"/>
      <c r="KR46" s="825"/>
      <c r="KS46" s="826"/>
      <c r="KT46" s="827"/>
      <c r="KU46" s="828"/>
      <c r="KV46" s="828"/>
      <c r="KW46" s="828"/>
      <c r="KX46" s="828"/>
      <c r="KY46" s="829"/>
      <c r="KZ46" s="827"/>
      <c r="LA46" s="828"/>
      <c r="LB46" s="828"/>
      <c r="LC46" s="828"/>
      <c r="LD46" s="828"/>
      <c r="LE46" s="829"/>
      <c r="LF46" s="830"/>
      <c r="LG46" s="831"/>
      <c r="LH46" s="831"/>
      <c r="LI46" s="831"/>
      <c r="LJ46" s="831"/>
      <c r="LK46" s="832"/>
      <c r="LL46" s="830"/>
      <c r="LM46" s="831"/>
      <c r="LN46" s="831"/>
      <c r="LO46" s="831"/>
      <c r="LP46" s="831"/>
      <c r="LQ46" s="832"/>
      <c r="LR46" s="833">
        <f>SUM(LR15:LT45)+SUM(LV15:LX45)</f>
        <v>0</v>
      </c>
      <c r="LS46" s="834"/>
      <c r="LT46" s="834"/>
      <c r="LU46" s="834"/>
      <c r="LV46" s="834"/>
      <c r="LW46" s="834"/>
      <c r="LX46" s="834"/>
      <c r="LY46" s="835"/>
      <c r="LZ46" s="833">
        <f>SUM(LZ15:MB45)+SUM(MD15:MF45)</f>
        <v>0</v>
      </c>
      <c r="MA46" s="834"/>
      <c r="MB46" s="834"/>
      <c r="MC46" s="834"/>
      <c r="MD46" s="834"/>
      <c r="ME46" s="834"/>
      <c r="MF46" s="834"/>
      <c r="MG46" s="835"/>
      <c r="MH46" s="836">
        <f>SUM(MH15:MI45)</f>
        <v>0</v>
      </c>
      <c r="MI46" s="837"/>
      <c r="MJ46" s="836">
        <f>SUM(MJ15:ML45)</f>
        <v>0</v>
      </c>
      <c r="MK46" s="838"/>
      <c r="ML46" s="837"/>
      <c r="MM46" s="839"/>
      <c r="MN46" s="840"/>
      <c r="MO46" s="840"/>
      <c r="MP46" s="841"/>
      <c r="MQ46" s="824" t="s">
        <v>328</v>
      </c>
      <c r="MR46" s="825"/>
      <c r="MS46" s="825"/>
      <c r="MT46" s="825"/>
      <c r="MU46" s="825"/>
      <c r="MV46" s="825"/>
      <c r="MW46" s="825"/>
      <c r="MX46" s="825"/>
      <c r="MY46" s="825"/>
      <c r="MZ46" s="826"/>
      <c r="NA46" s="827"/>
      <c r="NB46" s="828"/>
      <c r="NC46" s="828"/>
      <c r="ND46" s="828"/>
      <c r="NE46" s="828"/>
      <c r="NF46" s="829"/>
      <c r="NG46" s="827"/>
      <c r="NH46" s="828"/>
      <c r="NI46" s="828"/>
      <c r="NJ46" s="828"/>
      <c r="NK46" s="828"/>
      <c r="NL46" s="829"/>
      <c r="NM46" s="830"/>
      <c r="NN46" s="831"/>
      <c r="NO46" s="831"/>
      <c r="NP46" s="831"/>
      <c r="NQ46" s="831"/>
      <c r="NR46" s="832"/>
      <c r="NS46" s="830"/>
      <c r="NT46" s="831"/>
      <c r="NU46" s="831"/>
      <c r="NV46" s="831"/>
      <c r="NW46" s="831"/>
      <c r="NX46" s="832"/>
      <c r="NY46" s="833">
        <f>SUM(NY15:OA45)+SUM(OC15:OE45)</f>
        <v>0</v>
      </c>
      <c r="NZ46" s="834"/>
      <c r="OA46" s="834"/>
      <c r="OB46" s="834"/>
      <c r="OC46" s="834"/>
      <c r="OD46" s="834"/>
      <c r="OE46" s="834"/>
      <c r="OF46" s="835"/>
      <c r="OG46" s="833">
        <f>SUM(OG15:OI45)+SUM(OK15:OM45)</f>
        <v>0</v>
      </c>
      <c r="OH46" s="834"/>
      <c r="OI46" s="834"/>
      <c r="OJ46" s="834"/>
      <c r="OK46" s="834"/>
      <c r="OL46" s="834"/>
      <c r="OM46" s="834"/>
      <c r="ON46" s="835"/>
      <c r="OO46" s="836">
        <f>SUM(OO15:OP45)</f>
        <v>0</v>
      </c>
      <c r="OP46" s="837"/>
      <c r="OQ46" s="836">
        <f>SUM(OQ15:OS45)</f>
        <v>0</v>
      </c>
      <c r="OR46" s="838"/>
      <c r="OS46" s="837"/>
      <c r="OT46" s="839"/>
      <c r="OU46" s="840"/>
      <c r="OV46" s="840"/>
      <c r="OW46" s="841"/>
      <c r="OX46" s="824" t="s">
        <v>328</v>
      </c>
      <c r="OY46" s="825"/>
      <c r="OZ46" s="825"/>
      <c r="PA46" s="825"/>
      <c r="PB46" s="825"/>
      <c r="PC46" s="825"/>
      <c r="PD46" s="825"/>
      <c r="PE46" s="825"/>
      <c r="PF46" s="825"/>
      <c r="PG46" s="826"/>
      <c r="PH46" s="827"/>
      <c r="PI46" s="828"/>
      <c r="PJ46" s="828"/>
      <c r="PK46" s="828"/>
      <c r="PL46" s="828"/>
      <c r="PM46" s="829"/>
      <c r="PN46" s="827"/>
      <c r="PO46" s="828"/>
      <c r="PP46" s="828"/>
      <c r="PQ46" s="828"/>
      <c r="PR46" s="828"/>
      <c r="PS46" s="829"/>
      <c r="PT46" s="830"/>
      <c r="PU46" s="831"/>
      <c r="PV46" s="831"/>
      <c r="PW46" s="831"/>
      <c r="PX46" s="831"/>
      <c r="PY46" s="832"/>
      <c r="PZ46" s="830"/>
      <c r="QA46" s="831"/>
      <c r="QB46" s="831"/>
      <c r="QC46" s="831"/>
      <c r="QD46" s="831"/>
      <c r="QE46" s="832"/>
      <c r="QF46" s="833">
        <f>SUM(QF15:QH45)+SUM(QJ15:QL45)</f>
        <v>0</v>
      </c>
      <c r="QG46" s="834"/>
      <c r="QH46" s="834"/>
      <c r="QI46" s="834"/>
      <c r="QJ46" s="834"/>
      <c r="QK46" s="834"/>
      <c r="QL46" s="834"/>
      <c r="QM46" s="835"/>
      <c r="QN46" s="833">
        <f>SUM(QN15:QP45)+SUM(QR15:QT45)</f>
        <v>0</v>
      </c>
      <c r="QO46" s="834"/>
      <c r="QP46" s="834"/>
      <c r="QQ46" s="834"/>
      <c r="QR46" s="834"/>
      <c r="QS46" s="834"/>
      <c r="QT46" s="834"/>
      <c r="QU46" s="835"/>
      <c r="QV46" s="836">
        <f>SUM(QV15:QW45)</f>
        <v>0</v>
      </c>
      <c r="QW46" s="837"/>
      <c r="QX46" s="836">
        <f>SUM(QX15:QZ45)</f>
        <v>0</v>
      </c>
      <c r="QY46" s="838"/>
      <c r="QZ46" s="837"/>
      <c r="RA46" s="839"/>
      <c r="RB46" s="840"/>
      <c r="RC46" s="840"/>
      <c r="RD46" s="841"/>
      <c r="RE46" s="824" t="s">
        <v>328</v>
      </c>
      <c r="RF46" s="825"/>
      <c r="RG46" s="825"/>
      <c r="RH46" s="825"/>
      <c r="RI46" s="825"/>
      <c r="RJ46" s="825"/>
      <c r="RK46" s="825"/>
      <c r="RL46" s="825"/>
      <c r="RM46" s="825"/>
      <c r="RN46" s="826"/>
      <c r="RO46" s="827"/>
      <c r="RP46" s="828"/>
      <c r="RQ46" s="828"/>
      <c r="RR46" s="828"/>
      <c r="RS46" s="828"/>
      <c r="RT46" s="829"/>
      <c r="RU46" s="827"/>
      <c r="RV46" s="828"/>
      <c r="RW46" s="828"/>
      <c r="RX46" s="828"/>
      <c r="RY46" s="828"/>
      <c r="RZ46" s="829"/>
      <c r="SA46" s="830"/>
      <c r="SB46" s="831"/>
      <c r="SC46" s="831"/>
      <c r="SD46" s="831"/>
      <c r="SE46" s="831"/>
      <c r="SF46" s="832"/>
      <c r="SG46" s="830"/>
      <c r="SH46" s="831"/>
      <c r="SI46" s="831"/>
      <c r="SJ46" s="831"/>
      <c r="SK46" s="831"/>
      <c r="SL46" s="832"/>
      <c r="SM46" s="833">
        <f>SUM(SM15:SO45)+SUM(SQ15:SS45)</f>
        <v>0</v>
      </c>
      <c r="SN46" s="834"/>
      <c r="SO46" s="834"/>
      <c r="SP46" s="834"/>
      <c r="SQ46" s="834"/>
      <c r="SR46" s="834"/>
      <c r="SS46" s="834"/>
      <c r="ST46" s="835"/>
      <c r="SU46" s="833">
        <f>SUM(SU15:SW45)+SUM(SY15:TA45)</f>
        <v>0</v>
      </c>
      <c r="SV46" s="834"/>
      <c r="SW46" s="834"/>
      <c r="SX46" s="834"/>
      <c r="SY46" s="834"/>
      <c r="SZ46" s="834"/>
      <c r="TA46" s="834"/>
      <c r="TB46" s="835"/>
      <c r="TC46" s="836">
        <f>SUM(TC15:TD45)</f>
        <v>0</v>
      </c>
      <c r="TD46" s="837"/>
      <c r="TE46" s="836">
        <f>SUM(TE15:TG45)</f>
        <v>0</v>
      </c>
      <c r="TF46" s="838"/>
      <c r="TG46" s="837"/>
      <c r="TH46" s="839"/>
      <c r="TI46" s="840"/>
      <c r="TJ46" s="840"/>
      <c r="TK46" s="841"/>
      <c r="TL46" s="824" t="s">
        <v>328</v>
      </c>
      <c r="TM46" s="825"/>
      <c r="TN46" s="825"/>
      <c r="TO46" s="825"/>
      <c r="TP46" s="825"/>
      <c r="TQ46" s="825"/>
      <c r="TR46" s="825"/>
      <c r="TS46" s="825"/>
      <c r="TT46" s="825"/>
      <c r="TU46" s="826"/>
      <c r="TV46" s="827"/>
      <c r="TW46" s="828"/>
      <c r="TX46" s="828"/>
      <c r="TY46" s="828"/>
      <c r="TZ46" s="828"/>
      <c r="UA46" s="829"/>
      <c r="UB46" s="827"/>
      <c r="UC46" s="828"/>
      <c r="UD46" s="828"/>
      <c r="UE46" s="828"/>
      <c r="UF46" s="828"/>
      <c r="UG46" s="829"/>
      <c r="UH46" s="830"/>
      <c r="UI46" s="831"/>
      <c r="UJ46" s="831"/>
      <c r="UK46" s="831"/>
      <c r="UL46" s="831"/>
      <c r="UM46" s="832"/>
      <c r="UN46" s="830"/>
      <c r="UO46" s="831"/>
      <c r="UP46" s="831"/>
      <c r="UQ46" s="831"/>
      <c r="UR46" s="831"/>
      <c r="US46" s="832"/>
      <c r="UT46" s="833">
        <f>SUM(UT15:UV45)+SUM(UX15:UZ45)</f>
        <v>0</v>
      </c>
      <c r="UU46" s="834"/>
      <c r="UV46" s="834"/>
      <c r="UW46" s="834"/>
      <c r="UX46" s="834"/>
      <c r="UY46" s="834"/>
      <c r="UZ46" s="834"/>
      <c r="VA46" s="835"/>
      <c r="VB46" s="833">
        <f>SUM(VB15:VD45)+SUM(VF15:VH45)</f>
        <v>0</v>
      </c>
      <c r="VC46" s="834"/>
      <c r="VD46" s="834"/>
      <c r="VE46" s="834"/>
      <c r="VF46" s="834"/>
      <c r="VG46" s="834"/>
      <c r="VH46" s="834"/>
      <c r="VI46" s="835"/>
      <c r="VJ46" s="836">
        <f>SUM(VJ15:VK45)</f>
        <v>0</v>
      </c>
      <c r="VK46" s="837"/>
      <c r="VL46" s="836">
        <f>SUM(VL15:VN45)</f>
        <v>0</v>
      </c>
      <c r="VM46" s="838"/>
      <c r="VN46" s="837"/>
      <c r="VO46" s="839"/>
      <c r="VP46" s="840"/>
      <c r="VQ46" s="840"/>
      <c r="VR46" s="841"/>
      <c r="VS46" s="824" t="s">
        <v>328</v>
      </c>
      <c r="VT46" s="825"/>
      <c r="VU46" s="825"/>
      <c r="VV46" s="825"/>
      <c r="VW46" s="825"/>
      <c r="VX46" s="825"/>
      <c r="VY46" s="825"/>
      <c r="VZ46" s="825"/>
      <c r="WA46" s="825"/>
      <c r="WB46" s="826"/>
      <c r="WC46" s="827"/>
      <c r="WD46" s="828"/>
      <c r="WE46" s="828"/>
      <c r="WF46" s="828"/>
      <c r="WG46" s="828"/>
      <c r="WH46" s="829"/>
      <c r="WI46" s="827"/>
      <c r="WJ46" s="828"/>
      <c r="WK46" s="828"/>
      <c r="WL46" s="828"/>
      <c r="WM46" s="828"/>
      <c r="WN46" s="829"/>
      <c r="WO46" s="830"/>
      <c r="WP46" s="831"/>
      <c r="WQ46" s="831"/>
      <c r="WR46" s="831"/>
      <c r="WS46" s="831"/>
      <c r="WT46" s="832"/>
      <c r="WU46" s="830"/>
      <c r="WV46" s="831"/>
      <c r="WW46" s="831"/>
      <c r="WX46" s="831"/>
      <c r="WY46" s="831"/>
      <c r="WZ46" s="832"/>
      <c r="XA46" s="833">
        <f>SUM(XA15:XC45)+SUM(XE15:XG45)</f>
        <v>0</v>
      </c>
      <c r="XB46" s="834"/>
      <c r="XC46" s="834"/>
      <c r="XD46" s="834"/>
      <c r="XE46" s="834"/>
      <c r="XF46" s="834"/>
      <c r="XG46" s="834"/>
      <c r="XH46" s="835"/>
      <c r="XI46" s="833">
        <f>SUM(XI15:XK45)+SUM(XM15:XO45)</f>
        <v>0</v>
      </c>
      <c r="XJ46" s="834"/>
      <c r="XK46" s="834"/>
      <c r="XL46" s="834"/>
      <c r="XM46" s="834"/>
      <c r="XN46" s="834"/>
      <c r="XO46" s="834"/>
      <c r="XP46" s="835"/>
      <c r="XQ46" s="836">
        <f>SUM(XQ15:XR45)</f>
        <v>0</v>
      </c>
      <c r="XR46" s="837"/>
      <c r="XS46" s="836">
        <f>SUM(XS15:XU45)</f>
        <v>0</v>
      </c>
      <c r="XT46" s="838"/>
      <c r="XU46" s="837"/>
      <c r="XV46" s="839"/>
      <c r="XW46" s="840"/>
      <c r="XX46" s="840"/>
      <c r="XY46" s="841"/>
      <c r="XZ46" s="824" t="s">
        <v>328</v>
      </c>
      <c r="YA46" s="825"/>
      <c r="YB46" s="825"/>
      <c r="YC46" s="825"/>
      <c r="YD46" s="825"/>
      <c r="YE46" s="825"/>
      <c r="YF46" s="825"/>
      <c r="YG46" s="825"/>
      <c r="YH46" s="825"/>
      <c r="YI46" s="826"/>
      <c r="YJ46" s="827"/>
      <c r="YK46" s="828"/>
      <c r="YL46" s="828"/>
      <c r="YM46" s="828"/>
      <c r="YN46" s="828"/>
      <c r="YO46" s="829"/>
      <c r="YP46" s="827"/>
      <c r="YQ46" s="828"/>
      <c r="YR46" s="828"/>
      <c r="YS46" s="828"/>
      <c r="YT46" s="828"/>
      <c r="YU46" s="829"/>
      <c r="YV46" s="830"/>
      <c r="YW46" s="831"/>
      <c r="YX46" s="831"/>
      <c r="YY46" s="831"/>
      <c r="YZ46" s="831"/>
      <c r="ZA46" s="832"/>
      <c r="ZB46" s="830"/>
      <c r="ZC46" s="831"/>
      <c r="ZD46" s="831"/>
      <c r="ZE46" s="831"/>
      <c r="ZF46" s="831"/>
      <c r="ZG46" s="832"/>
      <c r="ZH46" s="833">
        <f>SUM(ZH15:ZJ45)+SUM(ZL15:ZN45)</f>
        <v>0</v>
      </c>
      <c r="ZI46" s="834"/>
      <c r="ZJ46" s="834"/>
      <c r="ZK46" s="834"/>
      <c r="ZL46" s="834"/>
      <c r="ZM46" s="834"/>
      <c r="ZN46" s="834"/>
      <c r="ZO46" s="835"/>
      <c r="ZP46" s="833">
        <f>SUM(ZP15:ZR45)+SUM(ZT15:ZV45)</f>
        <v>0</v>
      </c>
      <c r="ZQ46" s="834"/>
      <c r="ZR46" s="834"/>
      <c r="ZS46" s="834"/>
      <c r="ZT46" s="834"/>
      <c r="ZU46" s="834"/>
      <c r="ZV46" s="834"/>
      <c r="ZW46" s="835"/>
      <c r="ZX46" s="836">
        <f>SUM(ZX15:ZY45)</f>
        <v>0</v>
      </c>
      <c r="ZY46" s="837"/>
      <c r="ZZ46" s="836">
        <f>SUM(ZZ15:AAB45)</f>
        <v>0</v>
      </c>
      <c r="AAA46" s="838"/>
      <c r="AAB46" s="837"/>
      <c r="AAC46" s="839"/>
      <c r="AAD46" s="840"/>
      <c r="AAE46" s="840"/>
      <c r="AAF46" s="841"/>
      <c r="AAG46" s="824" t="s">
        <v>328</v>
      </c>
      <c r="AAH46" s="825"/>
      <c r="AAI46" s="825"/>
      <c r="AAJ46" s="825"/>
      <c r="AAK46" s="825"/>
      <c r="AAL46" s="825"/>
      <c r="AAM46" s="825"/>
      <c r="AAN46" s="825"/>
      <c r="AAO46" s="825"/>
      <c r="AAP46" s="826"/>
      <c r="AAQ46" s="827"/>
      <c r="AAR46" s="828"/>
      <c r="AAS46" s="828"/>
      <c r="AAT46" s="828"/>
      <c r="AAU46" s="828"/>
      <c r="AAV46" s="829"/>
      <c r="AAW46" s="827"/>
      <c r="AAX46" s="828"/>
      <c r="AAY46" s="828"/>
      <c r="AAZ46" s="828"/>
      <c r="ABA46" s="828"/>
      <c r="ABB46" s="829"/>
      <c r="ABC46" s="830"/>
      <c r="ABD46" s="831"/>
      <c r="ABE46" s="831"/>
      <c r="ABF46" s="831"/>
      <c r="ABG46" s="831"/>
      <c r="ABH46" s="832"/>
      <c r="ABI46" s="830"/>
      <c r="ABJ46" s="831"/>
      <c r="ABK46" s="831"/>
      <c r="ABL46" s="831"/>
      <c r="ABM46" s="831"/>
      <c r="ABN46" s="832"/>
      <c r="ABO46" s="833">
        <f>SUM(ABO15:ABQ45)+SUM(ABS15:ABU45)</f>
        <v>0</v>
      </c>
      <c r="ABP46" s="834"/>
      <c r="ABQ46" s="834"/>
      <c r="ABR46" s="834"/>
      <c r="ABS46" s="834"/>
      <c r="ABT46" s="834"/>
      <c r="ABU46" s="834"/>
      <c r="ABV46" s="835"/>
      <c r="ABW46" s="833">
        <f>SUM(ABW15:ABY45)+SUM(ACA15:ACC45)</f>
        <v>0</v>
      </c>
      <c r="ABX46" s="834"/>
      <c r="ABY46" s="834"/>
      <c r="ABZ46" s="834"/>
      <c r="ACA46" s="834"/>
      <c r="ACB46" s="834"/>
      <c r="ACC46" s="834"/>
      <c r="ACD46" s="835"/>
      <c r="ACE46" s="836">
        <f>SUM(ACE15:ACF45)</f>
        <v>0</v>
      </c>
      <c r="ACF46" s="837"/>
      <c r="ACG46" s="836">
        <f>SUM(ACG15:ACI45)</f>
        <v>0</v>
      </c>
      <c r="ACH46" s="838"/>
      <c r="ACI46" s="837"/>
      <c r="ACJ46" s="839"/>
      <c r="ACK46" s="840"/>
      <c r="ACL46" s="840"/>
      <c r="ACM46" s="841"/>
      <c r="ACN46" s="824" t="s">
        <v>328</v>
      </c>
      <c r="ACO46" s="825"/>
      <c r="ACP46" s="825"/>
      <c r="ACQ46" s="825"/>
      <c r="ACR46" s="825"/>
      <c r="ACS46" s="825"/>
      <c r="ACT46" s="825"/>
      <c r="ACU46" s="825"/>
      <c r="ACV46" s="825"/>
      <c r="ACW46" s="826"/>
      <c r="ACX46" s="827"/>
      <c r="ACY46" s="828"/>
      <c r="ACZ46" s="828"/>
      <c r="ADA46" s="828"/>
      <c r="ADB46" s="828"/>
      <c r="ADC46" s="829"/>
      <c r="ADD46" s="827"/>
      <c r="ADE46" s="828"/>
      <c r="ADF46" s="828"/>
      <c r="ADG46" s="828"/>
      <c r="ADH46" s="828"/>
      <c r="ADI46" s="829"/>
      <c r="ADJ46" s="830"/>
      <c r="ADK46" s="831"/>
      <c r="ADL46" s="831"/>
      <c r="ADM46" s="831"/>
      <c r="ADN46" s="831"/>
      <c r="ADO46" s="832"/>
      <c r="ADP46" s="830"/>
      <c r="ADQ46" s="831"/>
      <c r="ADR46" s="831"/>
      <c r="ADS46" s="831"/>
      <c r="ADT46" s="831"/>
      <c r="ADU46" s="832"/>
      <c r="ADV46" s="833">
        <f>SUM(ADV15:ADX45)+SUM(ADZ15:AEB45)</f>
        <v>0</v>
      </c>
      <c r="ADW46" s="834"/>
      <c r="ADX46" s="834"/>
      <c r="ADY46" s="834"/>
      <c r="ADZ46" s="834"/>
      <c r="AEA46" s="834"/>
      <c r="AEB46" s="834"/>
      <c r="AEC46" s="835"/>
      <c r="AED46" s="833">
        <f>SUM(AED15:AEF45)+SUM(AEH15:AEJ45)</f>
        <v>0</v>
      </c>
      <c r="AEE46" s="834"/>
      <c r="AEF46" s="834"/>
      <c r="AEG46" s="834"/>
      <c r="AEH46" s="834"/>
      <c r="AEI46" s="834"/>
      <c r="AEJ46" s="834"/>
      <c r="AEK46" s="835"/>
      <c r="AEL46" s="836">
        <f>SUM(AEL15:AEM45)</f>
        <v>0</v>
      </c>
      <c r="AEM46" s="837"/>
      <c r="AEN46" s="836">
        <f>SUM(AEN15:AEP45)</f>
        <v>0</v>
      </c>
      <c r="AEO46" s="838"/>
      <c r="AEP46" s="837"/>
      <c r="AEQ46" s="839"/>
      <c r="AER46" s="840"/>
      <c r="AES46" s="840"/>
      <c r="AET46" s="841"/>
      <c r="AEU46" s="824" t="s">
        <v>328</v>
      </c>
      <c r="AEV46" s="825"/>
      <c r="AEW46" s="825"/>
      <c r="AEX46" s="825"/>
      <c r="AEY46" s="825"/>
      <c r="AEZ46" s="825"/>
      <c r="AFA46" s="825"/>
      <c r="AFB46" s="825"/>
      <c r="AFC46" s="825"/>
      <c r="AFD46" s="826"/>
      <c r="AFE46" s="827"/>
      <c r="AFF46" s="828"/>
      <c r="AFG46" s="828"/>
      <c r="AFH46" s="828"/>
      <c r="AFI46" s="828"/>
      <c r="AFJ46" s="829"/>
      <c r="AFK46" s="827"/>
      <c r="AFL46" s="828"/>
      <c r="AFM46" s="828"/>
      <c r="AFN46" s="828"/>
      <c r="AFO46" s="828"/>
      <c r="AFP46" s="829"/>
      <c r="AFQ46" s="830"/>
      <c r="AFR46" s="831"/>
      <c r="AFS46" s="831"/>
      <c r="AFT46" s="831"/>
      <c r="AFU46" s="831"/>
      <c r="AFV46" s="832"/>
      <c r="AFW46" s="830"/>
      <c r="AFX46" s="831"/>
      <c r="AFY46" s="831"/>
      <c r="AFZ46" s="831"/>
      <c r="AGA46" s="831"/>
      <c r="AGB46" s="832"/>
      <c r="AGC46" s="833">
        <f>SUM(AGC15:AGE45)+SUM(AGG15:AGI45)</f>
        <v>0</v>
      </c>
      <c r="AGD46" s="834"/>
      <c r="AGE46" s="834"/>
      <c r="AGF46" s="834"/>
      <c r="AGG46" s="834"/>
      <c r="AGH46" s="834"/>
      <c r="AGI46" s="834"/>
      <c r="AGJ46" s="835"/>
      <c r="AGK46" s="833">
        <f>SUM(AGK15:AGM45)+SUM(AGO15:AGQ45)</f>
        <v>0</v>
      </c>
      <c r="AGL46" s="834"/>
      <c r="AGM46" s="834"/>
      <c r="AGN46" s="834"/>
      <c r="AGO46" s="834"/>
      <c r="AGP46" s="834"/>
      <c r="AGQ46" s="834"/>
      <c r="AGR46" s="835"/>
      <c r="AGS46" s="836">
        <f>SUM(AGS15:AGT45)</f>
        <v>0</v>
      </c>
      <c r="AGT46" s="837"/>
      <c r="AGU46" s="836">
        <f>SUM(AGU15:AGW45)</f>
        <v>0</v>
      </c>
      <c r="AGV46" s="838"/>
      <c r="AGW46" s="837"/>
      <c r="AGX46" s="839"/>
      <c r="AGY46" s="840"/>
      <c r="AGZ46" s="840"/>
      <c r="AHA46" s="841"/>
      <c r="AHB46" s="824" t="s">
        <v>328</v>
      </c>
      <c r="AHC46" s="825"/>
      <c r="AHD46" s="825"/>
      <c r="AHE46" s="825"/>
      <c r="AHF46" s="825"/>
      <c r="AHG46" s="825"/>
      <c r="AHH46" s="825"/>
      <c r="AHI46" s="825"/>
      <c r="AHJ46" s="825"/>
      <c r="AHK46" s="826"/>
      <c r="AHL46" s="827"/>
      <c r="AHM46" s="828"/>
      <c r="AHN46" s="828"/>
      <c r="AHO46" s="828"/>
      <c r="AHP46" s="828"/>
      <c r="AHQ46" s="829"/>
      <c r="AHR46" s="827"/>
      <c r="AHS46" s="828"/>
      <c r="AHT46" s="828"/>
      <c r="AHU46" s="828"/>
      <c r="AHV46" s="828"/>
      <c r="AHW46" s="829"/>
      <c r="AHX46" s="830"/>
      <c r="AHY46" s="831"/>
      <c r="AHZ46" s="831"/>
      <c r="AIA46" s="831"/>
      <c r="AIB46" s="831"/>
      <c r="AIC46" s="832"/>
      <c r="AID46" s="830"/>
      <c r="AIE46" s="831"/>
      <c r="AIF46" s="831"/>
      <c r="AIG46" s="831"/>
      <c r="AIH46" s="831"/>
      <c r="AII46" s="832"/>
      <c r="AIJ46" s="833">
        <f>SUM(AIJ15:AIL45)+SUM(AIN15:AIP45)</f>
        <v>0</v>
      </c>
      <c r="AIK46" s="834"/>
      <c r="AIL46" s="834"/>
      <c r="AIM46" s="834"/>
      <c r="AIN46" s="834"/>
      <c r="AIO46" s="834"/>
      <c r="AIP46" s="834"/>
      <c r="AIQ46" s="835"/>
      <c r="AIR46" s="833">
        <f>SUM(AIR15:AIT45)+SUM(AIV15:AIX45)</f>
        <v>0</v>
      </c>
      <c r="AIS46" s="834"/>
      <c r="AIT46" s="834"/>
      <c r="AIU46" s="834"/>
      <c r="AIV46" s="834"/>
      <c r="AIW46" s="834"/>
      <c r="AIX46" s="834"/>
      <c r="AIY46" s="835"/>
      <c r="AIZ46" s="836">
        <f>SUM(AIZ15:AJA45)</f>
        <v>0</v>
      </c>
      <c r="AJA46" s="837"/>
      <c r="AJB46" s="836">
        <f>SUM(AJB15:AJD45)</f>
        <v>0</v>
      </c>
      <c r="AJC46" s="838"/>
      <c r="AJD46" s="837"/>
      <c r="AJE46" s="839"/>
      <c r="AJF46" s="840"/>
      <c r="AJG46" s="840"/>
      <c r="AJH46" s="841"/>
      <c r="AJI46" s="824" t="s">
        <v>328</v>
      </c>
      <c r="AJJ46" s="825"/>
      <c r="AJK46" s="825"/>
      <c r="AJL46" s="825"/>
      <c r="AJM46" s="825"/>
      <c r="AJN46" s="825"/>
      <c r="AJO46" s="825"/>
      <c r="AJP46" s="825"/>
      <c r="AJQ46" s="825"/>
      <c r="AJR46" s="826"/>
      <c r="AJS46" s="827"/>
      <c r="AJT46" s="828"/>
      <c r="AJU46" s="828"/>
      <c r="AJV46" s="828"/>
      <c r="AJW46" s="828"/>
      <c r="AJX46" s="829"/>
      <c r="AJY46" s="827"/>
      <c r="AJZ46" s="828"/>
      <c r="AKA46" s="828"/>
      <c r="AKB46" s="828"/>
      <c r="AKC46" s="828"/>
      <c r="AKD46" s="829"/>
      <c r="AKE46" s="830"/>
      <c r="AKF46" s="831"/>
      <c r="AKG46" s="831"/>
      <c r="AKH46" s="831"/>
      <c r="AKI46" s="831"/>
      <c r="AKJ46" s="832"/>
      <c r="AKK46" s="830"/>
      <c r="AKL46" s="831"/>
      <c r="AKM46" s="831"/>
      <c r="AKN46" s="831"/>
      <c r="AKO46" s="831"/>
      <c r="AKP46" s="832"/>
      <c r="AKQ46" s="833">
        <f>SUM(AKQ15:AKS45)+SUM(AKU15:AKW45)</f>
        <v>0</v>
      </c>
      <c r="AKR46" s="834"/>
      <c r="AKS46" s="834"/>
      <c r="AKT46" s="834"/>
      <c r="AKU46" s="834"/>
      <c r="AKV46" s="834"/>
      <c r="AKW46" s="834"/>
      <c r="AKX46" s="835"/>
      <c r="AKY46" s="833">
        <f>SUM(AKY15:ALA45)+SUM(ALC15:ALE45)</f>
        <v>0</v>
      </c>
      <c r="AKZ46" s="834"/>
      <c r="ALA46" s="834"/>
      <c r="ALB46" s="834"/>
      <c r="ALC46" s="834"/>
      <c r="ALD46" s="834"/>
      <c r="ALE46" s="834"/>
      <c r="ALF46" s="835"/>
      <c r="ALG46" s="836">
        <f>SUM(ALG15:ALH45)</f>
        <v>0</v>
      </c>
      <c r="ALH46" s="837"/>
      <c r="ALI46" s="836">
        <f>SUM(ALI15:ALK45)</f>
        <v>0</v>
      </c>
      <c r="ALJ46" s="838"/>
      <c r="ALK46" s="837"/>
      <c r="ALL46" s="839"/>
      <c r="ALM46" s="840"/>
      <c r="ALN46" s="840"/>
      <c r="ALO46" s="841"/>
      <c r="ALP46" s="824" t="s">
        <v>328</v>
      </c>
      <c r="ALQ46" s="825"/>
      <c r="ALR46" s="825"/>
      <c r="ALS46" s="825"/>
      <c r="ALT46" s="825"/>
      <c r="ALU46" s="825"/>
      <c r="ALV46" s="825"/>
      <c r="ALW46" s="825"/>
      <c r="ALX46" s="825"/>
      <c r="ALY46" s="826"/>
      <c r="ALZ46" s="827"/>
      <c r="AMA46" s="828"/>
      <c r="AMB46" s="828"/>
      <c r="AMC46" s="828"/>
      <c r="AMD46" s="828"/>
      <c r="AME46" s="829"/>
      <c r="AMF46" s="827"/>
      <c r="AMG46" s="828"/>
      <c r="AMH46" s="828"/>
      <c r="AMI46" s="828"/>
      <c r="AMJ46" s="828"/>
      <c r="AMK46" s="829"/>
      <c r="AML46" s="830"/>
      <c r="AMM46" s="831"/>
      <c r="AMN46" s="831"/>
      <c r="AMO46" s="831"/>
      <c r="AMP46" s="831"/>
      <c r="AMQ46" s="832"/>
      <c r="AMR46" s="830"/>
      <c r="AMS46" s="831"/>
      <c r="AMT46" s="831"/>
      <c r="AMU46" s="831"/>
      <c r="AMV46" s="831"/>
      <c r="AMW46" s="832"/>
      <c r="AMX46" s="833">
        <f>SUM(AMX15:AMZ45)+SUM(ANB15:AND45)</f>
        <v>0</v>
      </c>
      <c r="AMY46" s="834"/>
      <c r="AMZ46" s="834"/>
      <c r="ANA46" s="834"/>
      <c r="ANB46" s="834"/>
      <c r="ANC46" s="834"/>
      <c r="AND46" s="834"/>
      <c r="ANE46" s="835"/>
      <c r="ANF46" s="833">
        <f>SUM(ANF15:ANH45)+SUM(ANJ15:ANL45)</f>
        <v>0</v>
      </c>
      <c r="ANG46" s="834"/>
      <c r="ANH46" s="834"/>
      <c r="ANI46" s="834"/>
      <c r="ANJ46" s="834"/>
      <c r="ANK46" s="834"/>
      <c r="ANL46" s="834"/>
      <c r="ANM46" s="835"/>
      <c r="ANN46" s="836">
        <f>SUM(ANN15:ANO45)</f>
        <v>0</v>
      </c>
      <c r="ANO46" s="837"/>
      <c r="ANP46" s="836">
        <f>SUM(ANP15:ANR45)</f>
        <v>0</v>
      </c>
      <c r="ANQ46" s="838"/>
      <c r="ANR46" s="837"/>
      <c r="ANS46" s="839"/>
      <c r="ANT46" s="840"/>
      <c r="ANU46" s="840"/>
      <c r="ANV46" s="841"/>
      <c r="ANW46" s="824" t="s">
        <v>328</v>
      </c>
      <c r="ANX46" s="825"/>
      <c r="ANY46" s="825"/>
      <c r="ANZ46" s="825"/>
      <c r="AOA46" s="825"/>
      <c r="AOB46" s="825"/>
      <c r="AOC46" s="825"/>
      <c r="AOD46" s="825"/>
      <c r="AOE46" s="825"/>
      <c r="AOF46" s="826"/>
      <c r="AOG46" s="827"/>
      <c r="AOH46" s="828"/>
      <c r="AOI46" s="828"/>
      <c r="AOJ46" s="828"/>
      <c r="AOK46" s="828"/>
      <c r="AOL46" s="829"/>
      <c r="AOM46" s="827"/>
      <c r="AON46" s="828"/>
      <c r="AOO46" s="828"/>
      <c r="AOP46" s="828"/>
      <c r="AOQ46" s="828"/>
      <c r="AOR46" s="829"/>
      <c r="AOS46" s="830"/>
      <c r="AOT46" s="831"/>
      <c r="AOU46" s="831"/>
      <c r="AOV46" s="831"/>
      <c r="AOW46" s="831"/>
      <c r="AOX46" s="832"/>
      <c r="AOY46" s="830"/>
      <c r="AOZ46" s="831"/>
      <c r="APA46" s="831"/>
      <c r="APB46" s="831"/>
      <c r="APC46" s="831"/>
      <c r="APD46" s="832"/>
      <c r="APE46" s="833">
        <f>SUM(APE15:APG45)+SUM(API15:APK45)</f>
        <v>0</v>
      </c>
      <c r="APF46" s="834"/>
      <c r="APG46" s="834"/>
      <c r="APH46" s="834"/>
      <c r="API46" s="834"/>
      <c r="APJ46" s="834"/>
      <c r="APK46" s="834"/>
      <c r="APL46" s="835"/>
      <c r="APM46" s="833">
        <f>SUM(APM15:APO45)+SUM(APQ15:APS45)</f>
        <v>0</v>
      </c>
      <c r="APN46" s="834"/>
      <c r="APO46" s="834"/>
      <c r="APP46" s="834"/>
      <c r="APQ46" s="834"/>
      <c r="APR46" s="834"/>
      <c r="APS46" s="834"/>
      <c r="APT46" s="835"/>
      <c r="APU46" s="836">
        <f>SUM(APU15:APV45)</f>
        <v>0</v>
      </c>
      <c r="APV46" s="837"/>
      <c r="APW46" s="836">
        <f>SUM(APW15:APY45)</f>
        <v>0</v>
      </c>
      <c r="APX46" s="838"/>
      <c r="APY46" s="837"/>
      <c r="APZ46" s="839"/>
      <c r="AQA46" s="840"/>
      <c r="AQB46" s="840"/>
      <c r="AQC46" s="841"/>
      <c r="AQD46" s="824" t="s">
        <v>328</v>
      </c>
      <c r="AQE46" s="825"/>
      <c r="AQF46" s="825"/>
      <c r="AQG46" s="825"/>
      <c r="AQH46" s="825"/>
      <c r="AQI46" s="825"/>
      <c r="AQJ46" s="825"/>
      <c r="AQK46" s="825"/>
      <c r="AQL46" s="825"/>
      <c r="AQM46" s="826"/>
      <c r="AQN46" s="827"/>
      <c r="AQO46" s="828"/>
      <c r="AQP46" s="828"/>
      <c r="AQQ46" s="828"/>
      <c r="AQR46" s="828"/>
      <c r="AQS46" s="829"/>
      <c r="AQT46" s="827"/>
      <c r="AQU46" s="828"/>
      <c r="AQV46" s="828"/>
      <c r="AQW46" s="828"/>
      <c r="AQX46" s="828"/>
      <c r="AQY46" s="829"/>
      <c r="AQZ46" s="830"/>
      <c r="ARA46" s="831"/>
      <c r="ARB46" s="831"/>
      <c r="ARC46" s="831"/>
      <c r="ARD46" s="831"/>
      <c r="ARE46" s="832"/>
      <c r="ARF46" s="830"/>
      <c r="ARG46" s="831"/>
      <c r="ARH46" s="831"/>
      <c r="ARI46" s="831"/>
      <c r="ARJ46" s="831"/>
      <c r="ARK46" s="832"/>
      <c r="ARL46" s="833">
        <f>SUM(ARL15:ARN45)+SUM(ARP15:ARR45)</f>
        <v>0</v>
      </c>
      <c r="ARM46" s="834"/>
      <c r="ARN46" s="834"/>
      <c r="ARO46" s="834"/>
      <c r="ARP46" s="834"/>
      <c r="ARQ46" s="834"/>
      <c r="ARR46" s="834"/>
      <c r="ARS46" s="835"/>
      <c r="ART46" s="833">
        <f>SUM(ART15:ARV45)+SUM(ARX15:ARZ45)</f>
        <v>0</v>
      </c>
      <c r="ARU46" s="834"/>
      <c r="ARV46" s="834"/>
      <c r="ARW46" s="834"/>
      <c r="ARX46" s="834"/>
      <c r="ARY46" s="834"/>
      <c r="ARZ46" s="834"/>
      <c r="ASA46" s="835"/>
      <c r="ASB46" s="836">
        <f>SUM(ASB15:ASC45)</f>
        <v>0</v>
      </c>
      <c r="ASC46" s="837"/>
      <c r="ASD46" s="836">
        <f>SUM(ASD15:ASF45)</f>
        <v>0</v>
      </c>
      <c r="ASE46" s="838"/>
      <c r="ASF46" s="837"/>
      <c r="ASG46" s="839"/>
      <c r="ASH46" s="840"/>
      <c r="ASI46" s="840"/>
      <c r="ASJ46" s="841"/>
    </row>
    <row r="47" spans="1:1180" ht="39" customHeight="1">
      <c r="A47" s="842" t="s">
        <v>329</v>
      </c>
      <c r="B47" s="843"/>
      <c r="C47" s="843"/>
      <c r="D47" s="843"/>
      <c r="E47" s="843"/>
      <c r="F47" s="843"/>
      <c r="G47" s="843"/>
      <c r="H47" s="843"/>
      <c r="I47" s="843"/>
      <c r="J47" s="844"/>
      <c r="K47" s="845"/>
      <c r="L47" s="846"/>
      <c r="M47" s="846"/>
      <c r="N47" s="846"/>
      <c r="O47" s="846"/>
      <c r="P47" s="846"/>
      <c r="Q47" s="846"/>
      <c r="R47" s="846"/>
      <c r="S47" s="846"/>
      <c r="T47" s="846"/>
      <c r="U47" s="846"/>
      <c r="V47" s="846"/>
      <c r="W47" s="846"/>
      <c r="X47" s="846"/>
      <c r="Y47" s="846"/>
      <c r="Z47" s="846"/>
      <c r="AA47" s="846"/>
      <c r="AB47" s="846"/>
      <c r="AC47" s="846"/>
      <c r="AD47" s="846"/>
      <c r="AE47" s="846"/>
      <c r="AF47" s="846"/>
      <c r="AG47" s="846"/>
      <c r="AH47" s="847"/>
      <c r="AI47" s="961">
        <f>AI46-AY46</f>
        <v>0</v>
      </c>
      <c r="AJ47" s="961"/>
      <c r="AK47" s="961"/>
      <c r="AL47" s="961"/>
      <c r="AM47" s="961"/>
      <c r="AN47" s="961"/>
      <c r="AO47" s="961"/>
      <c r="AP47" s="961"/>
      <c r="AQ47" s="961">
        <f>AQ46-BA46</f>
        <v>0</v>
      </c>
      <c r="AR47" s="961"/>
      <c r="AS47" s="961"/>
      <c r="AT47" s="961"/>
      <c r="AU47" s="961"/>
      <c r="AV47" s="961"/>
      <c r="AW47" s="961"/>
      <c r="AX47" s="961"/>
      <c r="AY47" s="851" t="s">
        <v>313</v>
      </c>
      <c r="AZ47" s="852"/>
      <c r="BA47" s="852"/>
      <c r="BB47" s="852"/>
      <c r="BC47" s="852"/>
      <c r="BD47" s="852"/>
      <c r="BE47" s="852"/>
      <c r="BF47" s="852"/>
      <c r="BG47" s="853"/>
      <c r="BH47" s="842" t="s">
        <v>329</v>
      </c>
      <c r="BI47" s="843"/>
      <c r="BJ47" s="843"/>
      <c r="BK47" s="843"/>
      <c r="BL47" s="843"/>
      <c r="BM47" s="843"/>
      <c r="BN47" s="843"/>
      <c r="BO47" s="843"/>
      <c r="BP47" s="843"/>
      <c r="BQ47" s="844"/>
      <c r="BR47" s="845"/>
      <c r="BS47" s="846"/>
      <c r="BT47" s="846"/>
      <c r="BU47" s="846"/>
      <c r="BV47" s="846"/>
      <c r="BW47" s="846"/>
      <c r="BX47" s="846"/>
      <c r="BY47" s="846"/>
      <c r="BZ47" s="846"/>
      <c r="CA47" s="846"/>
      <c r="CB47" s="846"/>
      <c r="CC47" s="846"/>
      <c r="CD47" s="846"/>
      <c r="CE47" s="846"/>
      <c r="CF47" s="846"/>
      <c r="CG47" s="846"/>
      <c r="CH47" s="846"/>
      <c r="CI47" s="846"/>
      <c r="CJ47" s="846"/>
      <c r="CK47" s="846"/>
      <c r="CL47" s="846"/>
      <c r="CM47" s="846"/>
      <c r="CN47" s="846"/>
      <c r="CO47" s="847"/>
      <c r="CP47" s="961">
        <f>CP46-DF46</f>
        <v>0</v>
      </c>
      <c r="CQ47" s="961"/>
      <c r="CR47" s="961"/>
      <c r="CS47" s="961"/>
      <c r="CT47" s="961"/>
      <c r="CU47" s="961"/>
      <c r="CV47" s="961"/>
      <c r="CW47" s="961"/>
      <c r="CX47" s="961">
        <f>CX46-DH46</f>
        <v>0</v>
      </c>
      <c r="CY47" s="961"/>
      <c r="CZ47" s="961"/>
      <c r="DA47" s="961"/>
      <c r="DB47" s="961"/>
      <c r="DC47" s="961"/>
      <c r="DD47" s="961"/>
      <c r="DE47" s="961"/>
      <c r="DF47" s="851" t="s">
        <v>313</v>
      </c>
      <c r="DG47" s="852"/>
      <c r="DH47" s="852"/>
      <c r="DI47" s="852"/>
      <c r="DJ47" s="852"/>
      <c r="DK47" s="852"/>
      <c r="DL47" s="852"/>
      <c r="DM47" s="852"/>
      <c r="DN47" s="853"/>
      <c r="DO47" s="842" t="s">
        <v>329</v>
      </c>
      <c r="DP47" s="843"/>
      <c r="DQ47" s="843"/>
      <c r="DR47" s="843"/>
      <c r="DS47" s="843"/>
      <c r="DT47" s="843"/>
      <c r="DU47" s="843"/>
      <c r="DV47" s="843"/>
      <c r="DW47" s="843"/>
      <c r="DX47" s="844"/>
      <c r="DY47" s="845"/>
      <c r="DZ47" s="846"/>
      <c r="EA47" s="846"/>
      <c r="EB47" s="846"/>
      <c r="EC47" s="846"/>
      <c r="ED47" s="846"/>
      <c r="EE47" s="846"/>
      <c r="EF47" s="846"/>
      <c r="EG47" s="846"/>
      <c r="EH47" s="846"/>
      <c r="EI47" s="846"/>
      <c r="EJ47" s="846"/>
      <c r="EK47" s="846"/>
      <c r="EL47" s="846"/>
      <c r="EM47" s="846"/>
      <c r="EN47" s="846"/>
      <c r="EO47" s="846"/>
      <c r="EP47" s="846"/>
      <c r="EQ47" s="846"/>
      <c r="ER47" s="846"/>
      <c r="ES47" s="846"/>
      <c r="ET47" s="846"/>
      <c r="EU47" s="846"/>
      <c r="EV47" s="847"/>
      <c r="EW47" s="961">
        <f>EW46-FM46</f>
        <v>0</v>
      </c>
      <c r="EX47" s="961"/>
      <c r="EY47" s="961"/>
      <c r="EZ47" s="961"/>
      <c r="FA47" s="961"/>
      <c r="FB47" s="961"/>
      <c r="FC47" s="961"/>
      <c r="FD47" s="961"/>
      <c r="FE47" s="961">
        <f>FE46-FO46</f>
        <v>0</v>
      </c>
      <c r="FF47" s="961"/>
      <c r="FG47" s="961"/>
      <c r="FH47" s="961"/>
      <c r="FI47" s="961"/>
      <c r="FJ47" s="961"/>
      <c r="FK47" s="961"/>
      <c r="FL47" s="961"/>
      <c r="FM47" s="851" t="s">
        <v>313</v>
      </c>
      <c r="FN47" s="852"/>
      <c r="FO47" s="852"/>
      <c r="FP47" s="852"/>
      <c r="FQ47" s="852"/>
      <c r="FR47" s="852"/>
      <c r="FS47" s="852"/>
      <c r="FT47" s="852"/>
      <c r="FU47" s="853"/>
      <c r="FV47" s="842" t="s">
        <v>329</v>
      </c>
      <c r="FW47" s="843"/>
      <c r="FX47" s="843"/>
      <c r="FY47" s="843"/>
      <c r="FZ47" s="843"/>
      <c r="GA47" s="843"/>
      <c r="GB47" s="843"/>
      <c r="GC47" s="843"/>
      <c r="GD47" s="843"/>
      <c r="GE47" s="844"/>
      <c r="GF47" s="845"/>
      <c r="GG47" s="846"/>
      <c r="GH47" s="846"/>
      <c r="GI47" s="846"/>
      <c r="GJ47" s="846"/>
      <c r="GK47" s="846"/>
      <c r="GL47" s="846"/>
      <c r="GM47" s="846"/>
      <c r="GN47" s="846"/>
      <c r="GO47" s="846"/>
      <c r="GP47" s="846"/>
      <c r="GQ47" s="846"/>
      <c r="GR47" s="846"/>
      <c r="GS47" s="846"/>
      <c r="GT47" s="846"/>
      <c r="GU47" s="846"/>
      <c r="GV47" s="846"/>
      <c r="GW47" s="846"/>
      <c r="GX47" s="846"/>
      <c r="GY47" s="846"/>
      <c r="GZ47" s="846"/>
      <c r="HA47" s="846"/>
      <c r="HB47" s="846"/>
      <c r="HC47" s="847"/>
      <c r="HD47" s="961">
        <f>HD46-HT46</f>
        <v>0</v>
      </c>
      <c r="HE47" s="961"/>
      <c r="HF47" s="961"/>
      <c r="HG47" s="961"/>
      <c r="HH47" s="961"/>
      <c r="HI47" s="961"/>
      <c r="HJ47" s="961"/>
      <c r="HK47" s="961"/>
      <c r="HL47" s="961">
        <f>HL46-HV46</f>
        <v>0</v>
      </c>
      <c r="HM47" s="961"/>
      <c r="HN47" s="961"/>
      <c r="HO47" s="961"/>
      <c r="HP47" s="961"/>
      <c r="HQ47" s="961"/>
      <c r="HR47" s="961"/>
      <c r="HS47" s="961"/>
      <c r="HT47" s="851" t="s">
        <v>313</v>
      </c>
      <c r="HU47" s="852"/>
      <c r="HV47" s="852"/>
      <c r="HW47" s="852"/>
      <c r="HX47" s="852"/>
      <c r="HY47" s="852"/>
      <c r="HZ47" s="852"/>
      <c r="IA47" s="852"/>
      <c r="IB47" s="853"/>
      <c r="IC47" s="842" t="s">
        <v>329</v>
      </c>
      <c r="ID47" s="843"/>
      <c r="IE47" s="843"/>
      <c r="IF47" s="843"/>
      <c r="IG47" s="843"/>
      <c r="IH47" s="843"/>
      <c r="II47" s="843"/>
      <c r="IJ47" s="843"/>
      <c r="IK47" s="843"/>
      <c r="IL47" s="844"/>
      <c r="IM47" s="845"/>
      <c r="IN47" s="846"/>
      <c r="IO47" s="846"/>
      <c r="IP47" s="846"/>
      <c r="IQ47" s="846"/>
      <c r="IR47" s="846"/>
      <c r="IS47" s="846"/>
      <c r="IT47" s="846"/>
      <c r="IU47" s="846"/>
      <c r="IV47" s="846"/>
      <c r="IW47" s="846"/>
      <c r="IX47" s="846"/>
      <c r="IY47" s="846"/>
      <c r="IZ47" s="846"/>
      <c r="JA47" s="846"/>
      <c r="JB47" s="846"/>
      <c r="JC47" s="846"/>
      <c r="JD47" s="846"/>
      <c r="JE47" s="846"/>
      <c r="JF47" s="846"/>
      <c r="JG47" s="846"/>
      <c r="JH47" s="846"/>
      <c r="JI47" s="846"/>
      <c r="JJ47" s="847"/>
      <c r="JK47" s="961">
        <f>JK46-KA46</f>
        <v>0</v>
      </c>
      <c r="JL47" s="961"/>
      <c r="JM47" s="961"/>
      <c r="JN47" s="961"/>
      <c r="JO47" s="961"/>
      <c r="JP47" s="961"/>
      <c r="JQ47" s="961"/>
      <c r="JR47" s="961"/>
      <c r="JS47" s="961">
        <f>JS46-KC46</f>
        <v>0</v>
      </c>
      <c r="JT47" s="961"/>
      <c r="JU47" s="961"/>
      <c r="JV47" s="961"/>
      <c r="JW47" s="961"/>
      <c r="JX47" s="961"/>
      <c r="JY47" s="961"/>
      <c r="JZ47" s="961"/>
      <c r="KA47" s="851" t="s">
        <v>313</v>
      </c>
      <c r="KB47" s="852"/>
      <c r="KC47" s="852"/>
      <c r="KD47" s="852"/>
      <c r="KE47" s="852"/>
      <c r="KF47" s="852"/>
      <c r="KG47" s="852"/>
      <c r="KH47" s="852"/>
      <c r="KI47" s="853"/>
      <c r="KJ47" s="842" t="s">
        <v>329</v>
      </c>
      <c r="KK47" s="843"/>
      <c r="KL47" s="843"/>
      <c r="KM47" s="843"/>
      <c r="KN47" s="843"/>
      <c r="KO47" s="843"/>
      <c r="KP47" s="843"/>
      <c r="KQ47" s="843"/>
      <c r="KR47" s="843"/>
      <c r="KS47" s="844"/>
      <c r="KT47" s="845"/>
      <c r="KU47" s="846"/>
      <c r="KV47" s="846"/>
      <c r="KW47" s="846"/>
      <c r="KX47" s="846"/>
      <c r="KY47" s="846"/>
      <c r="KZ47" s="846"/>
      <c r="LA47" s="846"/>
      <c r="LB47" s="846"/>
      <c r="LC47" s="846"/>
      <c r="LD47" s="846"/>
      <c r="LE47" s="846"/>
      <c r="LF47" s="846"/>
      <c r="LG47" s="846"/>
      <c r="LH47" s="846"/>
      <c r="LI47" s="846"/>
      <c r="LJ47" s="846"/>
      <c r="LK47" s="846"/>
      <c r="LL47" s="846"/>
      <c r="LM47" s="846"/>
      <c r="LN47" s="846"/>
      <c r="LO47" s="846"/>
      <c r="LP47" s="846"/>
      <c r="LQ47" s="847"/>
      <c r="LR47" s="848">
        <f>LR46-MH46</f>
        <v>0</v>
      </c>
      <c r="LS47" s="849"/>
      <c r="LT47" s="849"/>
      <c r="LU47" s="849"/>
      <c r="LV47" s="849"/>
      <c r="LW47" s="849"/>
      <c r="LX47" s="849"/>
      <c r="LY47" s="850"/>
      <c r="LZ47" s="848">
        <f>LZ46-MJ46</f>
        <v>0</v>
      </c>
      <c r="MA47" s="849"/>
      <c r="MB47" s="849"/>
      <c r="MC47" s="849"/>
      <c r="MD47" s="849"/>
      <c r="ME47" s="849"/>
      <c r="MF47" s="849"/>
      <c r="MG47" s="850"/>
      <c r="MH47" s="851" t="s">
        <v>313</v>
      </c>
      <c r="MI47" s="852"/>
      <c r="MJ47" s="852"/>
      <c r="MK47" s="852"/>
      <c r="ML47" s="852"/>
      <c r="MM47" s="852"/>
      <c r="MN47" s="852"/>
      <c r="MO47" s="852"/>
      <c r="MP47" s="853"/>
      <c r="MQ47" s="842" t="s">
        <v>329</v>
      </c>
      <c r="MR47" s="843"/>
      <c r="MS47" s="843"/>
      <c r="MT47" s="843"/>
      <c r="MU47" s="843"/>
      <c r="MV47" s="843"/>
      <c r="MW47" s="843"/>
      <c r="MX47" s="843"/>
      <c r="MY47" s="843"/>
      <c r="MZ47" s="844"/>
      <c r="NA47" s="845"/>
      <c r="NB47" s="846"/>
      <c r="NC47" s="846"/>
      <c r="ND47" s="846"/>
      <c r="NE47" s="846"/>
      <c r="NF47" s="846"/>
      <c r="NG47" s="846"/>
      <c r="NH47" s="846"/>
      <c r="NI47" s="846"/>
      <c r="NJ47" s="846"/>
      <c r="NK47" s="846"/>
      <c r="NL47" s="846"/>
      <c r="NM47" s="846"/>
      <c r="NN47" s="846"/>
      <c r="NO47" s="846"/>
      <c r="NP47" s="846"/>
      <c r="NQ47" s="846"/>
      <c r="NR47" s="846"/>
      <c r="NS47" s="846"/>
      <c r="NT47" s="846"/>
      <c r="NU47" s="846"/>
      <c r="NV47" s="846"/>
      <c r="NW47" s="846"/>
      <c r="NX47" s="847"/>
      <c r="NY47" s="848">
        <f>NY46-OO46</f>
        <v>0</v>
      </c>
      <c r="NZ47" s="849"/>
      <c r="OA47" s="849"/>
      <c r="OB47" s="849"/>
      <c r="OC47" s="849"/>
      <c r="OD47" s="849"/>
      <c r="OE47" s="849"/>
      <c r="OF47" s="850"/>
      <c r="OG47" s="848">
        <f>OG46-OQ46</f>
        <v>0</v>
      </c>
      <c r="OH47" s="849"/>
      <c r="OI47" s="849"/>
      <c r="OJ47" s="849"/>
      <c r="OK47" s="849"/>
      <c r="OL47" s="849"/>
      <c r="OM47" s="849"/>
      <c r="ON47" s="850"/>
      <c r="OO47" s="851" t="s">
        <v>313</v>
      </c>
      <c r="OP47" s="852"/>
      <c r="OQ47" s="852"/>
      <c r="OR47" s="852"/>
      <c r="OS47" s="852"/>
      <c r="OT47" s="852"/>
      <c r="OU47" s="852"/>
      <c r="OV47" s="852"/>
      <c r="OW47" s="853"/>
      <c r="OX47" s="842" t="s">
        <v>329</v>
      </c>
      <c r="OY47" s="843"/>
      <c r="OZ47" s="843"/>
      <c r="PA47" s="843"/>
      <c r="PB47" s="843"/>
      <c r="PC47" s="843"/>
      <c r="PD47" s="843"/>
      <c r="PE47" s="843"/>
      <c r="PF47" s="843"/>
      <c r="PG47" s="844"/>
      <c r="PH47" s="845"/>
      <c r="PI47" s="846"/>
      <c r="PJ47" s="846"/>
      <c r="PK47" s="846"/>
      <c r="PL47" s="846"/>
      <c r="PM47" s="846"/>
      <c r="PN47" s="846"/>
      <c r="PO47" s="846"/>
      <c r="PP47" s="846"/>
      <c r="PQ47" s="846"/>
      <c r="PR47" s="846"/>
      <c r="PS47" s="846"/>
      <c r="PT47" s="846"/>
      <c r="PU47" s="846"/>
      <c r="PV47" s="846"/>
      <c r="PW47" s="846"/>
      <c r="PX47" s="846"/>
      <c r="PY47" s="846"/>
      <c r="PZ47" s="846"/>
      <c r="QA47" s="846"/>
      <c r="QB47" s="846"/>
      <c r="QC47" s="846"/>
      <c r="QD47" s="846"/>
      <c r="QE47" s="847"/>
      <c r="QF47" s="848">
        <f>QF46-QV46</f>
        <v>0</v>
      </c>
      <c r="QG47" s="849"/>
      <c r="QH47" s="849"/>
      <c r="QI47" s="849"/>
      <c r="QJ47" s="849"/>
      <c r="QK47" s="849"/>
      <c r="QL47" s="849"/>
      <c r="QM47" s="850"/>
      <c r="QN47" s="848">
        <f>QN46-QX46</f>
        <v>0</v>
      </c>
      <c r="QO47" s="849"/>
      <c r="QP47" s="849"/>
      <c r="QQ47" s="849"/>
      <c r="QR47" s="849"/>
      <c r="QS47" s="849"/>
      <c r="QT47" s="849"/>
      <c r="QU47" s="850"/>
      <c r="QV47" s="851" t="s">
        <v>313</v>
      </c>
      <c r="QW47" s="852"/>
      <c r="QX47" s="852"/>
      <c r="QY47" s="852"/>
      <c r="QZ47" s="852"/>
      <c r="RA47" s="852"/>
      <c r="RB47" s="852"/>
      <c r="RC47" s="852"/>
      <c r="RD47" s="853"/>
      <c r="RE47" s="842" t="s">
        <v>329</v>
      </c>
      <c r="RF47" s="843"/>
      <c r="RG47" s="843"/>
      <c r="RH47" s="843"/>
      <c r="RI47" s="843"/>
      <c r="RJ47" s="843"/>
      <c r="RK47" s="843"/>
      <c r="RL47" s="843"/>
      <c r="RM47" s="843"/>
      <c r="RN47" s="844"/>
      <c r="RO47" s="845"/>
      <c r="RP47" s="846"/>
      <c r="RQ47" s="846"/>
      <c r="RR47" s="846"/>
      <c r="RS47" s="846"/>
      <c r="RT47" s="846"/>
      <c r="RU47" s="846"/>
      <c r="RV47" s="846"/>
      <c r="RW47" s="846"/>
      <c r="RX47" s="846"/>
      <c r="RY47" s="846"/>
      <c r="RZ47" s="846"/>
      <c r="SA47" s="846"/>
      <c r="SB47" s="846"/>
      <c r="SC47" s="846"/>
      <c r="SD47" s="846"/>
      <c r="SE47" s="846"/>
      <c r="SF47" s="846"/>
      <c r="SG47" s="846"/>
      <c r="SH47" s="846"/>
      <c r="SI47" s="846"/>
      <c r="SJ47" s="846"/>
      <c r="SK47" s="846"/>
      <c r="SL47" s="847"/>
      <c r="SM47" s="848">
        <f>SM46-TC46</f>
        <v>0</v>
      </c>
      <c r="SN47" s="849"/>
      <c r="SO47" s="849"/>
      <c r="SP47" s="849"/>
      <c r="SQ47" s="849"/>
      <c r="SR47" s="849"/>
      <c r="SS47" s="849"/>
      <c r="ST47" s="850"/>
      <c r="SU47" s="848">
        <f>SU46-TE46</f>
        <v>0</v>
      </c>
      <c r="SV47" s="849"/>
      <c r="SW47" s="849"/>
      <c r="SX47" s="849"/>
      <c r="SY47" s="849"/>
      <c r="SZ47" s="849"/>
      <c r="TA47" s="849"/>
      <c r="TB47" s="850"/>
      <c r="TC47" s="851" t="s">
        <v>313</v>
      </c>
      <c r="TD47" s="852"/>
      <c r="TE47" s="852"/>
      <c r="TF47" s="852"/>
      <c r="TG47" s="852"/>
      <c r="TH47" s="852"/>
      <c r="TI47" s="852"/>
      <c r="TJ47" s="852"/>
      <c r="TK47" s="853"/>
      <c r="TL47" s="842" t="s">
        <v>329</v>
      </c>
      <c r="TM47" s="843"/>
      <c r="TN47" s="843"/>
      <c r="TO47" s="843"/>
      <c r="TP47" s="843"/>
      <c r="TQ47" s="843"/>
      <c r="TR47" s="843"/>
      <c r="TS47" s="843"/>
      <c r="TT47" s="843"/>
      <c r="TU47" s="844"/>
      <c r="TV47" s="845"/>
      <c r="TW47" s="846"/>
      <c r="TX47" s="846"/>
      <c r="TY47" s="846"/>
      <c r="TZ47" s="846"/>
      <c r="UA47" s="846"/>
      <c r="UB47" s="846"/>
      <c r="UC47" s="846"/>
      <c r="UD47" s="846"/>
      <c r="UE47" s="846"/>
      <c r="UF47" s="846"/>
      <c r="UG47" s="846"/>
      <c r="UH47" s="846"/>
      <c r="UI47" s="846"/>
      <c r="UJ47" s="846"/>
      <c r="UK47" s="846"/>
      <c r="UL47" s="846"/>
      <c r="UM47" s="846"/>
      <c r="UN47" s="846"/>
      <c r="UO47" s="846"/>
      <c r="UP47" s="846"/>
      <c r="UQ47" s="846"/>
      <c r="UR47" s="846"/>
      <c r="US47" s="847"/>
      <c r="UT47" s="848">
        <f>UT46-VJ46</f>
        <v>0</v>
      </c>
      <c r="UU47" s="849"/>
      <c r="UV47" s="849"/>
      <c r="UW47" s="849"/>
      <c r="UX47" s="849"/>
      <c r="UY47" s="849"/>
      <c r="UZ47" s="849"/>
      <c r="VA47" s="850"/>
      <c r="VB47" s="848">
        <f>VB46-VL46</f>
        <v>0</v>
      </c>
      <c r="VC47" s="849"/>
      <c r="VD47" s="849"/>
      <c r="VE47" s="849"/>
      <c r="VF47" s="849"/>
      <c r="VG47" s="849"/>
      <c r="VH47" s="849"/>
      <c r="VI47" s="850"/>
      <c r="VJ47" s="851" t="s">
        <v>313</v>
      </c>
      <c r="VK47" s="852"/>
      <c r="VL47" s="852"/>
      <c r="VM47" s="852"/>
      <c r="VN47" s="852"/>
      <c r="VO47" s="852"/>
      <c r="VP47" s="852"/>
      <c r="VQ47" s="852"/>
      <c r="VR47" s="853"/>
      <c r="VS47" s="842" t="s">
        <v>329</v>
      </c>
      <c r="VT47" s="843"/>
      <c r="VU47" s="843"/>
      <c r="VV47" s="843"/>
      <c r="VW47" s="843"/>
      <c r="VX47" s="843"/>
      <c r="VY47" s="843"/>
      <c r="VZ47" s="843"/>
      <c r="WA47" s="843"/>
      <c r="WB47" s="844"/>
      <c r="WC47" s="845"/>
      <c r="WD47" s="846"/>
      <c r="WE47" s="846"/>
      <c r="WF47" s="846"/>
      <c r="WG47" s="846"/>
      <c r="WH47" s="846"/>
      <c r="WI47" s="846"/>
      <c r="WJ47" s="846"/>
      <c r="WK47" s="846"/>
      <c r="WL47" s="846"/>
      <c r="WM47" s="846"/>
      <c r="WN47" s="846"/>
      <c r="WO47" s="846"/>
      <c r="WP47" s="846"/>
      <c r="WQ47" s="846"/>
      <c r="WR47" s="846"/>
      <c r="WS47" s="846"/>
      <c r="WT47" s="846"/>
      <c r="WU47" s="846"/>
      <c r="WV47" s="846"/>
      <c r="WW47" s="846"/>
      <c r="WX47" s="846"/>
      <c r="WY47" s="846"/>
      <c r="WZ47" s="847"/>
      <c r="XA47" s="848">
        <f>XA46-XQ46</f>
        <v>0</v>
      </c>
      <c r="XB47" s="849"/>
      <c r="XC47" s="849"/>
      <c r="XD47" s="849"/>
      <c r="XE47" s="849"/>
      <c r="XF47" s="849"/>
      <c r="XG47" s="849"/>
      <c r="XH47" s="850"/>
      <c r="XI47" s="848">
        <f>XI46-XS46</f>
        <v>0</v>
      </c>
      <c r="XJ47" s="849"/>
      <c r="XK47" s="849"/>
      <c r="XL47" s="849"/>
      <c r="XM47" s="849"/>
      <c r="XN47" s="849"/>
      <c r="XO47" s="849"/>
      <c r="XP47" s="850"/>
      <c r="XQ47" s="851" t="s">
        <v>313</v>
      </c>
      <c r="XR47" s="852"/>
      <c r="XS47" s="852"/>
      <c r="XT47" s="852"/>
      <c r="XU47" s="852"/>
      <c r="XV47" s="852"/>
      <c r="XW47" s="852"/>
      <c r="XX47" s="852"/>
      <c r="XY47" s="853"/>
      <c r="XZ47" s="842" t="s">
        <v>329</v>
      </c>
      <c r="YA47" s="843"/>
      <c r="YB47" s="843"/>
      <c r="YC47" s="843"/>
      <c r="YD47" s="843"/>
      <c r="YE47" s="843"/>
      <c r="YF47" s="843"/>
      <c r="YG47" s="843"/>
      <c r="YH47" s="843"/>
      <c r="YI47" s="844"/>
      <c r="YJ47" s="845"/>
      <c r="YK47" s="846"/>
      <c r="YL47" s="846"/>
      <c r="YM47" s="846"/>
      <c r="YN47" s="846"/>
      <c r="YO47" s="846"/>
      <c r="YP47" s="846"/>
      <c r="YQ47" s="846"/>
      <c r="YR47" s="846"/>
      <c r="YS47" s="846"/>
      <c r="YT47" s="846"/>
      <c r="YU47" s="846"/>
      <c r="YV47" s="846"/>
      <c r="YW47" s="846"/>
      <c r="YX47" s="846"/>
      <c r="YY47" s="846"/>
      <c r="YZ47" s="846"/>
      <c r="ZA47" s="846"/>
      <c r="ZB47" s="846"/>
      <c r="ZC47" s="846"/>
      <c r="ZD47" s="846"/>
      <c r="ZE47" s="846"/>
      <c r="ZF47" s="846"/>
      <c r="ZG47" s="847"/>
      <c r="ZH47" s="848">
        <f>ZH46-ZX46</f>
        <v>0</v>
      </c>
      <c r="ZI47" s="849"/>
      <c r="ZJ47" s="849"/>
      <c r="ZK47" s="849"/>
      <c r="ZL47" s="849"/>
      <c r="ZM47" s="849"/>
      <c r="ZN47" s="849"/>
      <c r="ZO47" s="850"/>
      <c r="ZP47" s="848">
        <f>ZP46-ZZ46</f>
        <v>0</v>
      </c>
      <c r="ZQ47" s="849"/>
      <c r="ZR47" s="849"/>
      <c r="ZS47" s="849"/>
      <c r="ZT47" s="849"/>
      <c r="ZU47" s="849"/>
      <c r="ZV47" s="849"/>
      <c r="ZW47" s="850"/>
      <c r="ZX47" s="851" t="s">
        <v>313</v>
      </c>
      <c r="ZY47" s="852"/>
      <c r="ZZ47" s="852"/>
      <c r="AAA47" s="852"/>
      <c r="AAB47" s="852"/>
      <c r="AAC47" s="852"/>
      <c r="AAD47" s="852"/>
      <c r="AAE47" s="852"/>
      <c r="AAF47" s="853"/>
      <c r="AAG47" s="842" t="s">
        <v>329</v>
      </c>
      <c r="AAH47" s="843"/>
      <c r="AAI47" s="843"/>
      <c r="AAJ47" s="843"/>
      <c r="AAK47" s="843"/>
      <c r="AAL47" s="843"/>
      <c r="AAM47" s="843"/>
      <c r="AAN47" s="843"/>
      <c r="AAO47" s="843"/>
      <c r="AAP47" s="844"/>
      <c r="AAQ47" s="845"/>
      <c r="AAR47" s="846"/>
      <c r="AAS47" s="846"/>
      <c r="AAT47" s="846"/>
      <c r="AAU47" s="846"/>
      <c r="AAV47" s="846"/>
      <c r="AAW47" s="846"/>
      <c r="AAX47" s="846"/>
      <c r="AAY47" s="846"/>
      <c r="AAZ47" s="846"/>
      <c r="ABA47" s="846"/>
      <c r="ABB47" s="846"/>
      <c r="ABC47" s="846"/>
      <c r="ABD47" s="846"/>
      <c r="ABE47" s="846"/>
      <c r="ABF47" s="846"/>
      <c r="ABG47" s="846"/>
      <c r="ABH47" s="846"/>
      <c r="ABI47" s="846"/>
      <c r="ABJ47" s="846"/>
      <c r="ABK47" s="846"/>
      <c r="ABL47" s="846"/>
      <c r="ABM47" s="846"/>
      <c r="ABN47" s="847"/>
      <c r="ABO47" s="848">
        <f>ABO46-ACE46</f>
        <v>0</v>
      </c>
      <c r="ABP47" s="849"/>
      <c r="ABQ47" s="849"/>
      <c r="ABR47" s="849"/>
      <c r="ABS47" s="849"/>
      <c r="ABT47" s="849"/>
      <c r="ABU47" s="849"/>
      <c r="ABV47" s="850"/>
      <c r="ABW47" s="848">
        <f>ABW46-ACG46</f>
        <v>0</v>
      </c>
      <c r="ABX47" s="849"/>
      <c r="ABY47" s="849"/>
      <c r="ABZ47" s="849"/>
      <c r="ACA47" s="849"/>
      <c r="ACB47" s="849"/>
      <c r="ACC47" s="849"/>
      <c r="ACD47" s="850"/>
      <c r="ACE47" s="851" t="s">
        <v>313</v>
      </c>
      <c r="ACF47" s="852"/>
      <c r="ACG47" s="852"/>
      <c r="ACH47" s="852"/>
      <c r="ACI47" s="852"/>
      <c r="ACJ47" s="852"/>
      <c r="ACK47" s="852"/>
      <c r="ACL47" s="852"/>
      <c r="ACM47" s="853"/>
      <c r="ACN47" s="842" t="s">
        <v>329</v>
      </c>
      <c r="ACO47" s="843"/>
      <c r="ACP47" s="843"/>
      <c r="ACQ47" s="843"/>
      <c r="ACR47" s="843"/>
      <c r="ACS47" s="843"/>
      <c r="ACT47" s="843"/>
      <c r="ACU47" s="843"/>
      <c r="ACV47" s="843"/>
      <c r="ACW47" s="844"/>
      <c r="ACX47" s="845"/>
      <c r="ACY47" s="846"/>
      <c r="ACZ47" s="846"/>
      <c r="ADA47" s="846"/>
      <c r="ADB47" s="846"/>
      <c r="ADC47" s="846"/>
      <c r="ADD47" s="846"/>
      <c r="ADE47" s="846"/>
      <c r="ADF47" s="846"/>
      <c r="ADG47" s="846"/>
      <c r="ADH47" s="846"/>
      <c r="ADI47" s="846"/>
      <c r="ADJ47" s="846"/>
      <c r="ADK47" s="846"/>
      <c r="ADL47" s="846"/>
      <c r="ADM47" s="846"/>
      <c r="ADN47" s="846"/>
      <c r="ADO47" s="846"/>
      <c r="ADP47" s="846"/>
      <c r="ADQ47" s="846"/>
      <c r="ADR47" s="846"/>
      <c r="ADS47" s="846"/>
      <c r="ADT47" s="846"/>
      <c r="ADU47" s="847"/>
      <c r="ADV47" s="848">
        <f>ADV46-AEL46</f>
        <v>0</v>
      </c>
      <c r="ADW47" s="849"/>
      <c r="ADX47" s="849"/>
      <c r="ADY47" s="849"/>
      <c r="ADZ47" s="849"/>
      <c r="AEA47" s="849"/>
      <c r="AEB47" s="849"/>
      <c r="AEC47" s="850"/>
      <c r="AED47" s="848">
        <f>AED46-AEN46</f>
        <v>0</v>
      </c>
      <c r="AEE47" s="849"/>
      <c r="AEF47" s="849"/>
      <c r="AEG47" s="849"/>
      <c r="AEH47" s="849"/>
      <c r="AEI47" s="849"/>
      <c r="AEJ47" s="849"/>
      <c r="AEK47" s="850"/>
      <c r="AEL47" s="851" t="s">
        <v>313</v>
      </c>
      <c r="AEM47" s="852"/>
      <c r="AEN47" s="852"/>
      <c r="AEO47" s="852"/>
      <c r="AEP47" s="852"/>
      <c r="AEQ47" s="852"/>
      <c r="AER47" s="852"/>
      <c r="AES47" s="852"/>
      <c r="AET47" s="853"/>
      <c r="AEU47" s="842" t="s">
        <v>329</v>
      </c>
      <c r="AEV47" s="843"/>
      <c r="AEW47" s="843"/>
      <c r="AEX47" s="843"/>
      <c r="AEY47" s="843"/>
      <c r="AEZ47" s="843"/>
      <c r="AFA47" s="843"/>
      <c r="AFB47" s="843"/>
      <c r="AFC47" s="843"/>
      <c r="AFD47" s="844"/>
      <c r="AFE47" s="845"/>
      <c r="AFF47" s="846"/>
      <c r="AFG47" s="846"/>
      <c r="AFH47" s="846"/>
      <c r="AFI47" s="846"/>
      <c r="AFJ47" s="846"/>
      <c r="AFK47" s="846"/>
      <c r="AFL47" s="846"/>
      <c r="AFM47" s="846"/>
      <c r="AFN47" s="846"/>
      <c r="AFO47" s="846"/>
      <c r="AFP47" s="846"/>
      <c r="AFQ47" s="846"/>
      <c r="AFR47" s="846"/>
      <c r="AFS47" s="846"/>
      <c r="AFT47" s="846"/>
      <c r="AFU47" s="846"/>
      <c r="AFV47" s="846"/>
      <c r="AFW47" s="846"/>
      <c r="AFX47" s="846"/>
      <c r="AFY47" s="846"/>
      <c r="AFZ47" s="846"/>
      <c r="AGA47" s="846"/>
      <c r="AGB47" s="847"/>
      <c r="AGC47" s="848">
        <f>AGC46-AGS46</f>
        <v>0</v>
      </c>
      <c r="AGD47" s="849"/>
      <c r="AGE47" s="849"/>
      <c r="AGF47" s="849"/>
      <c r="AGG47" s="849"/>
      <c r="AGH47" s="849"/>
      <c r="AGI47" s="849"/>
      <c r="AGJ47" s="850"/>
      <c r="AGK47" s="848">
        <f>AGK46-AGU46</f>
        <v>0</v>
      </c>
      <c r="AGL47" s="849"/>
      <c r="AGM47" s="849"/>
      <c r="AGN47" s="849"/>
      <c r="AGO47" s="849"/>
      <c r="AGP47" s="849"/>
      <c r="AGQ47" s="849"/>
      <c r="AGR47" s="850"/>
      <c r="AGS47" s="851" t="s">
        <v>313</v>
      </c>
      <c r="AGT47" s="852"/>
      <c r="AGU47" s="852"/>
      <c r="AGV47" s="852"/>
      <c r="AGW47" s="852"/>
      <c r="AGX47" s="852"/>
      <c r="AGY47" s="852"/>
      <c r="AGZ47" s="852"/>
      <c r="AHA47" s="853"/>
      <c r="AHB47" s="842" t="s">
        <v>329</v>
      </c>
      <c r="AHC47" s="843"/>
      <c r="AHD47" s="843"/>
      <c r="AHE47" s="843"/>
      <c r="AHF47" s="843"/>
      <c r="AHG47" s="843"/>
      <c r="AHH47" s="843"/>
      <c r="AHI47" s="843"/>
      <c r="AHJ47" s="843"/>
      <c r="AHK47" s="844"/>
      <c r="AHL47" s="845"/>
      <c r="AHM47" s="846"/>
      <c r="AHN47" s="846"/>
      <c r="AHO47" s="846"/>
      <c r="AHP47" s="846"/>
      <c r="AHQ47" s="846"/>
      <c r="AHR47" s="846"/>
      <c r="AHS47" s="846"/>
      <c r="AHT47" s="846"/>
      <c r="AHU47" s="846"/>
      <c r="AHV47" s="846"/>
      <c r="AHW47" s="846"/>
      <c r="AHX47" s="846"/>
      <c r="AHY47" s="846"/>
      <c r="AHZ47" s="846"/>
      <c r="AIA47" s="846"/>
      <c r="AIB47" s="846"/>
      <c r="AIC47" s="846"/>
      <c r="AID47" s="846"/>
      <c r="AIE47" s="846"/>
      <c r="AIF47" s="846"/>
      <c r="AIG47" s="846"/>
      <c r="AIH47" s="846"/>
      <c r="AII47" s="847"/>
      <c r="AIJ47" s="848">
        <f>AIJ46-AIZ46</f>
        <v>0</v>
      </c>
      <c r="AIK47" s="849"/>
      <c r="AIL47" s="849"/>
      <c r="AIM47" s="849"/>
      <c r="AIN47" s="849"/>
      <c r="AIO47" s="849"/>
      <c r="AIP47" s="849"/>
      <c r="AIQ47" s="850"/>
      <c r="AIR47" s="848">
        <f>AIR46-AJB46</f>
        <v>0</v>
      </c>
      <c r="AIS47" s="849"/>
      <c r="AIT47" s="849"/>
      <c r="AIU47" s="849"/>
      <c r="AIV47" s="849"/>
      <c r="AIW47" s="849"/>
      <c r="AIX47" s="849"/>
      <c r="AIY47" s="850"/>
      <c r="AIZ47" s="851" t="s">
        <v>313</v>
      </c>
      <c r="AJA47" s="852"/>
      <c r="AJB47" s="852"/>
      <c r="AJC47" s="852"/>
      <c r="AJD47" s="852"/>
      <c r="AJE47" s="852"/>
      <c r="AJF47" s="852"/>
      <c r="AJG47" s="852"/>
      <c r="AJH47" s="853"/>
      <c r="AJI47" s="842" t="s">
        <v>329</v>
      </c>
      <c r="AJJ47" s="843"/>
      <c r="AJK47" s="843"/>
      <c r="AJL47" s="843"/>
      <c r="AJM47" s="843"/>
      <c r="AJN47" s="843"/>
      <c r="AJO47" s="843"/>
      <c r="AJP47" s="843"/>
      <c r="AJQ47" s="843"/>
      <c r="AJR47" s="844"/>
      <c r="AJS47" s="845"/>
      <c r="AJT47" s="846"/>
      <c r="AJU47" s="846"/>
      <c r="AJV47" s="846"/>
      <c r="AJW47" s="846"/>
      <c r="AJX47" s="846"/>
      <c r="AJY47" s="846"/>
      <c r="AJZ47" s="846"/>
      <c r="AKA47" s="846"/>
      <c r="AKB47" s="846"/>
      <c r="AKC47" s="846"/>
      <c r="AKD47" s="846"/>
      <c r="AKE47" s="846"/>
      <c r="AKF47" s="846"/>
      <c r="AKG47" s="846"/>
      <c r="AKH47" s="846"/>
      <c r="AKI47" s="846"/>
      <c r="AKJ47" s="846"/>
      <c r="AKK47" s="846"/>
      <c r="AKL47" s="846"/>
      <c r="AKM47" s="846"/>
      <c r="AKN47" s="846"/>
      <c r="AKO47" s="846"/>
      <c r="AKP47" s="847"/>
      <c r="AKQ47" s="848">
        <f>AKQ46-ALG46</f>
        <v>0</v>
      </c>
      <c r="AKR47" s="849"/>
      <c r="AKS47" s="849"/>
      <c r="AKT47" s="849"/>
      <c r="AKU47" s="849"/>
      <c r="AKV47" s="849"/>
      <c r="AKW47" s="849"/>
      <c r="AKX47" s="850"/>
      <c r="AKY47" s="848">
        <f>AKY46-ALI46</f>
        <v>0</v>
      </c>
      <c r="AKZ47" s="849"/>
      <c r="ALA47" s="849"/>
      <c r="ALB47" s="849"/>
      <c r="ALC47" s="849"/>
      <c r="ALD47" s="849"/>
      <c r="ALE47" s="849"/>
      <c r="ALF47" s="850"/>
      <c r="ALG47" s="851" t="s">
        <v>313</v>
      </c>
      <c r="ALH47" s="852"/>
      <c r="ALI47" s="852"/>
      <c r="ALJ47" s="852"/>
      <c r="ALK47" s="852"/>
      <c r="ALL47" s="852"/>
      <c r="ALM47" s="852"/>
      <c r="ALN47" s="852"/>
      <c r="ALO47" s="853"/>
      <c r="ALP47" s="842" t="s">
        <v>329</v>
      </c>
      <c r="ALQ47" s="843"/>
      <c r="ALR47" s="843"/>
      <c r="ALS47" s="843"/>
      <c r="ALT47" s="843"/>
      <c r="ALU47" s="843"/>
      <c r="ALV47" s="843"/>
      <c r="ALW47" s="843"/>
      <c r="ALX47" s="843"/>
      <c r="ALY47" s="844"/>
      <c r="ALZ47" s="845"/>
      <c r="AMA47" s="846"/>
      <c r="AMB47" s="846"/>
      <c r="AMC47" s="846"/>
      <c r="AMD47" s="846"/>
      <c r="AME47" s="846"/>
      <c r="AMF47" s="846"/>
      <c r="AMG47" s="846"/>
      <c r="AMH47" s="846"/>
      <c r="AMI47" s="846"/>
      <c r="AMJ47" s="846"/>
      <c r="AMK47" s="846"/>
      <c r="AML47" s="846"/>
      <c r="AMM47" s="846"/>
      <c r="AMN47" s="846"/>
      <c r="AMO47" s="846"/>
      <c r="AMP47" s="846"/>
      <c r="AMQ47" s="846"/>
      <c r="AMR47" s="846"/>
      <c r="AMS47" s="846"/>
      <c r="AMT47" s="846"/>
      <c r="AMU47" s="846"/>
      <c r="AMV47" s="846"/>
      <c r="AMW47" s="847"/>
      <c r="AMX47" s="848">
        <f>AMX46-ANN46</f>
        <v>0</v>
      </c>
      <c r="AMY47" s="849"/>
      <c r="AMZ47" s="849"/>
      <c r="ANA47" s="849"/>
      <c r="ANB47" s="849"/>
      <c r="ANC47" s="849"/>
      <c r="AND47" s="849"/>
      <c r="ANE47" s="850"/>
      <c r="ANF47" s="848">
        <f>ANF46-ANP46</f>
        <v>0</v>
      </c>
      <c r="ANG47" s="849"/>
      <c r="ANH47" s="849"/>
      <c r="ANI47" s="849"/>
      <c r="ANJ47" s="849"/>
      <c r="ANK47" s="849"/>
      <c r="ANL47" s="849"/>
      <c r="ANM47" s="850"/>
      <c r="ANN47" s="851" t="s">
        <v>313</v>
      </c>
      <c r="ANO47" s="852"/>
      <c r="ANP47" s="852"/>
      <c r="ANQ47" s="852"/>
      <c r="ANR47" s="852"/>
      <c r="ANS47" s="852"/>
      <c r="ANT47" s="852"/>
      <c r="ANU47" s="852"/>
      <c r="ANV47" s="853"/>
      <c r="ANW47" s="842" t="s">
        <v>329</v>
      </c>
      <c r="ANX47" s="843"/>
      <c r="ANY47" s="843"/>
      <c r="ANZ47" s="843"/>
      <c r="AOA47" s="843"/>
      <c r="AOB47" s="843"/>
      <c r="AOC47" s="843"/>
      <c r="AOD47" s="843"/>
      <c r="AOE47" s="843"/>
      <c r="AOF47" s="844"/>
      <c r="AOG47" s="845"/>
      <c r="AOH47" s="846"/>
      <c r="AOI47" s="846"/>
      <c r="AOJ47" s="846"/>
      <c r="AOK47" s="846"/>
      <c r="AOL47" s="846"/>
      <c r="AOM47" s="846"/>
      <c r="AON47" s="846"/>
      <c r="AOO47" s="846"/>
      <c r="AOP47" s="846"/>
      <c r="AOQ47" s="846"/>
      <c r="AOR47" s="846"/>
      <c r="AOS47" s="846"/>
      <c r="AOT47" s="846"/>
      <c r="AOU47" s="846"/>
      <c r="AOV47" s="846"/>
      <c r="AOW47" s="846"/>
      <c r="AOX47" s="846"/>
      <c r="AOY47" s="846"/>
      <c r="AOZ47" s="846"/>
      <c r="APA47" s="846"/>
      <c r="APB47" s="846"/>
      <c r="APC47" s="846"/>
      <c r="APD47" s="847"/>
      <c r="APE47" s="848">
        <f>APE46-APU46</f>
        <v>0</v>
      </c>
      <c r="APF47" s="849"/>
      <c r="APG47" s="849"/>
      <c r="APH47" s="849"/>
      <c r="API47" s="849"/>
      <c r="APJ47" s="849"/>
      <c r="APK47" s="849"/>
      <c r="APL47" s="850"/>
      <c r="APM47" s="848">
        <f>APM46-APW46</f>
        <v>0</v>
      </c>
      <c r="APN47" s="849"/>
      <c r="APO47" s="849"/>
      <c r="APP47" s="849"/>
      <c r="APQ47" s="849"/>
      <c r="APR47" s="849"/>
      <c r="APS47" s="849"/>
      <c r="APT47" s="850"/>
      <c r="APU47" s="851" t="s">
        <v>313</v>
      </c>
      <c r="APV47" s="852"/>
      <c r="APW47" s="852"/>
      <c r="APX47" s="852"/>
      <c r="APY47" s="852"/>
      <c r="APZ47" s="852"/>
      <c r="AQA47" s="852"/>
      <c r="AQB47" s="852"/>
      <c r="AQC47" s="853"/>
      <c r="AQD47" s="842" t="s">
        <v>329</v>
      </c>
      <c r="AQE47" s="843"/>
      <c r="AQF47" s="843"/>
      <c r="AQG47" s="843"/>
      <c r="AQH47" s="843"/>
      <c r="AQI47" s="843"/>
      <c r="AQJ47" s="843"/>
      <c r="AQK47" s="843"/>
      <c r="AQL47" s="843"/>
      <c r="AQM47" s="844"/>
      <c r="AQN47" s="845"/>
      <c r="AQO47" s="846"/>
      <c r="AQP47" s="846"/>
      <c r="AQQ47" s="846"/>
      <c r="AQR47" s="846"/>
      <c r="AQS47" s="846"/>
      <c r="AQT47" s="846"/>
      <c r="AQU47" s="846"/>
      <c r="AQV47" s="846"/>
      <c r="AQW47" s="846"/>
      <c r="AQX47" s="846"/>
      <c r="AQY47" s="846"/>
      <c r="AQZ47" s="846"/>
      <c r="ARA47" s="846"/>
      <c r="ARB47" s="846"/>
      <c r="ARC47" s="846"/>
      <c r="ARD47" s="846"/>
      <c r="ARE47" s="846"/>
      <c r="ARF47" s="846"/>
      <c r="ARG47" s="846"/>
      <c r="ARH47" s="846"/>
      <c r="ARI47" s="846"/>
      <c r="ARJ47" s="846"/>
      <c r="ARK47" s="847"/>
      <c r="ARL47" s="848">
        <f>ARL46-ASB46</f>
        <v>0</v>
      </c>
      <c r="ARM47" s="849"/>
      <c r="ARN47" s="849"/>
      <c r="ARO47" s="849"/>
      <c r="ARP47" s="849"/>
      <c r="ARQ47" s="849"/>
      <c r="ARR47" s="849"/>
      <c r="ARS47" s="850"/>
      <c r="ART47" s="848">
        <f>ART46-ASD46</f>
        <v>0</v>
      </c>
      <c r="ARU47" s="849"/>
      <c r="ARV47" s="849"/>
      <c r="ARW47" s="849"/>
      <c r="ARX47" s="849"/>
      <c r="ARY47" s="849"/>
      <c r="ARZ47" s="849"/>
      <c r="ASA47" s="850"/>
      <c r="ASB47" s="851" t="s">
        <v>313</v>
      </c>
      <c r="ASC47" s="852"/>
      <c r="ASD47" s="852"/>
      <c r="ASE47" s="852"/>
      <c r="ASF47" s="852"/>
      <c r="ASG47" s="852"/>
      <c r="ASH47" s="852"/>
      <c r="ASI47" s="852"/>
      <c r="ASJ47" s="853"/>
    </row>
    <row r="48" spans="1:1180" ht="18" customHeight="1">
      <c r="A48" s="379" t="s">
        <v>309</v>
      </c>
      <c r="B48" s="69"/>
      <c r="C48" s="69" t="s">
        <v>314</v>
      </c>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69"/>
      <c r="AH48" s="69"/>
      <c r="AI48" s="69"/>
      <c r="AJ48" s="69"/>
      <c r="AK48" s="380"/>
      <c r="AL48" s="380"/>
      <c r="AM48" s="380"/>
      <c r="AN48" s="380"/>
      <c r="AO48" s="380"/>
      <c r="AP48" s="380"/>
      <c r="AQ48" s="380"/>
      <c r="AR48" s="380"/>
      <c r="AS48" s="380"/>
      <c r="AT48" s="380"/>
      <c r="AU48" s="380"/>
      <c r="AV48" s="380"/>
      <c r="AW48" s="380"/>
      <c r="AX48" s="380"/>
      <c r="AY48" s="380"/>
      <c r="AZ48" s="380"/>
      <c r="BA48" s="380"/>
      <c r="BB48" s="380"/>
      <c r="BC48" s="380"/>
      <c r="BH48" s="379" t="s">
        <v>309</v>
      </c>
      <c r="BI48" s="69"/>
      <c r="BJ48" s="69" t="s">
        <v>314</v>
      </c>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380"/>
      <c r="CS48" s="380"/>
      <c r="CT48" s="380"/>
      <c r="CU48" s="380"/>
      <c r="CV48" s="380"/>
      <c r="CW48" s="380"/>
      <c r="CX48" s="380"/>
      <c r="CY48" s="380"/>
      <c r="CZ48" s="380"/>
      <c r="DA48" s="380"/>
      <c r="DB48" s="380"/>
      <c r="DC48" s="380"/>
      <c r="DD48" s="380"/>
      <c r="DE48" s="380"/>
      <c r="DF48" s="380"/>
      <c r="DG48" s="380"/>
      <c r="DH48" s="380"/>
      <c r="DI48" s="380"/>
      <c r="DJ48" s="380"/>
      <c r="DO48" s="379" t="s">
        <v>309</v>
      </c>
      <c r="DP48" s="69"/>
      <c r="DQ48" s="69" t="s">
        <v>314</v>
      </c>
      <c r="DR48" s="69"/>
      <c r="DS48" s="69"/>
      <c r="DT48" s="69"/>
      <c r="DU48" s="69"/>
      <c r="DV48" s="69"/>
      <c r="DW48" s="69"/>
      <c r="DX48" s="69"/>
      <c r="DY48" s="69"/>
      <c r="DZ48" s="69"/>
      <c r="EA48" s="69"/>
      <c r="EB48" s="69"/>
      <c r="EC48" s="69"/>
      <c r="ED48" s="69"/>
      <c r="EE48" s="69"/>
      <c r="EF48" s="69"/>
      <c r="EG48" s="69"/>
      <c r="EH48" s="69"/>
      <c r="EI48" s="69"/>
      <c r="EJ48" s="69"/>
      <c r="EK48" s="69"/>
      <c r="EL48" s="69"/>
      <c r="EM48" s="69"/>
      <c r="EN48" s="69"/>
      <c r="EO48" s="69"/>
      <c r="EP48" s="69"/>
      <c r="EQ48" s="69"/>
      <c r="ER48" s="69"/>
      <c r="ES48" s="69"/>
      <c r="ET48" s="69"/>
      <c r="EU48" s="69"/>
      <c r="EV48" s="69"/>
      <c r="EW48" s="69"/>
      <c r="EX48" s="69"/>
      <c r="EY48" s="380"/>
      <c r="EZ48" s="380"/>
      <c r="FA48" s="380"/>
      <c r="FB48" s="380"/>
      <c r="FC48" s="380"/>
      <c r="FD48" s="380"/>
      <c r="FE48" s="380"/>
      <c r="FF48" s="380"/>
      <c r="FG48" s="380"/>
      <c r="FH48" s="380"/>
      <c r="FI48" s="380"/>
      <c r="FJ48" s="380"/>
      <c r="FK48" s="380"/>
      <c r="FL48" s="380"/>
      <c r="FM48" s="380"/>
      <c r="FN48" s="380"/>
      <c r="FO48" s="380"/>
      <c r="FP48" s="380"/>
      <c r="FQ48" s="380"/>
      <c r="FV48" s="379" t="s">
        <v>309</v>
      </c>
      <c r="FW48" s="69"/>
      <c r="FX48" s="69" t="s">
        <v>314</v>
      </c>
      <c r="FY48" s="69"/>
      <c r="FZ48" s="69"/>
      <c r="GA48" s="69"/>
      <c r="GB48" s="69"/>
      <c r="GC48" s="69"/>
      <c r="GD48" s="69"/>
      <c r="GE48" s="69"/>
      <c r="GF48" s="69"/>
      <c r="GG48" s="69"/>
      <c r="GH48" s="69"/>
      <c r="GI48" s="69"/>
      <c r="GJ48" s="69"/>
      <c r="GK48" s="69"/>
      <c r="GL48" s="69"/>
      <c r="GM48" s="69"/>
      <c r="GN48" s="69"/>
      <c r="GO48" s="69"/>
      <c r="GP48" s="69"/>
      <c r="GQ48" s="69"/>
      <c r="GR48" s="69"/>
      <c r="GS48" s="69"/>
      <c r="GT48" s="69"/>
      <c r="GU48" s="69"/>
      <c r="GV48" s="69"/>
      <c r="GW48" s="69"/>
      <c r="GX48" s="69"/>
      <c r="GY48" s="69"/>
      <c r="GZ48" s="69"/>
      <c r="HA48" s="69"/>
      <c r="HB48" s="69"/>
      <c r="HC48" s="69"/>
      <c r="HD48" s="69"/>
      <c r="HE48" s="69"/>
      <c r="HF48" s="380"/>
      <c r="HG48" s="380"/>
      <c r="HH48" s="380"/>
      <c r="HI48" s="380"/>
      <c r="HJ48" s="380"/>
      <c r="HK48" s="380"/>
      <c r="HL48" s="380"/>
      <c r="HM48" s="380"/>
      <c r="HN48" s="380"/>
      <c r="HO48" s="380"/>
      <c r="HP48" s="380"/>
      <c r="HQ48" s="380"/>
      <c r="HR48" s="380"/>
      <c r="HS48" s="380"/>
      <c r="HT48" s="380"/>
      <c r="HU48" s="380"/>
      <c r="HV48" s="380"/>
      <c r="HW48" s="380"/>
      <c r="HX48" s="380"/>
      <c r="IC48" s="379" t="s">
        <v>309</v>
      </c>
      <c r="ID48" s="69"/>
      <c r="IE48" s="69" t="s">
        <v>314</v>
      </c>
      <c r="IF48" s="69"/>
      <c r="IG48" s="69"/>
      <c r="IH48" s="69"/>
      <c r="II48" s="69"/>
      <c r="IJ48" s="69"/>
      <c r="IK48" s="69"/>
      <c r="IL48" s="69"/>
      <c r="IM48" s="69"/>
      <c r="IN48" s="69"/>
      <c r="IO48" s="69"/>
      <c r="IP48" s="69"/>
      <c r="IQ48" s="69"/>
      <c r="IR48" s="69"/>
      <c r="IS48" s="69"/>
      <c r="IT48" s="69"/>
      <c r="IU48" s="69"/>
      <c r="IV48" s="69"/>
      <c r="IW48" s="69"/>
      <c r="IX48" s="69"/>
      <c r="IY48" s="69"/>
      <c r="IZ48" s="69"/>
      <c r="JA48" s="69"/>
      <c r="JB48" s="69"/>
      <c r="JC48" s="69"/>
      <c r="JD48" s="69"/>
      <c r="JE48" s="69"/>
      <c r="JF48" s="69"/>
      <c r="JG48" s="69"/>
      <c r="JH48" s="69"/>
      <c r="JI48" s="69"/>
      <c r="JJ48" s="69"/>
      <c r="JK48" s="69"/>
      <c r="JL48" s="69"/>
      <c r="JM48" s="380"/>
      <c r="JN48" s="380"/>
      <c r="JO48" s="380"/>
      <c r="JP48" s="380"/>
      <c r="JQ48" s="380"/>
      <c r="JR48" s="380"/>
      <c r="JS48" s="380"/>
      <c r="JT48" s="380"/>
      <c r="JU48" s="380"/>
      <c r="JV48" s="380"/>
      <c r="JW48" s="380"/>
      <c r="JX48" s="380"/>
      <c r="JY48" s="380"/>
      <c r="JZ48" s="380"/>
      <c r="KA48" s="380"/>
      <c r="KB48" s="380"/>
      <c r="KC48" s="380"/>
      <c r="KD48" s="380"/>
      <c r="KE48" s="380"/>
      <c r="KJ48" s="379" t="s">
        <v>309</v>
      </c>
      <c r="KK48" s="69"/>
      <c r="KL48" s="69" t="s">
        <v>314</v>
      </c>
      <c r="KM48" s="69"/>
      <c r="KN48" s="69"/>
      <c r="KO48" s="69"/>
      <c r="KP48" s="69"/>
      <c r="KQ48" s="69"/>
      <c r="KR48" s="69"/>
      <c r="KS48" s="69"/>
      <c r="KT48" s="69"/>
      <c r="KU48" s="69"/>
      <c r="KV48" s="69"/>
      <c r="KW48" s="69"/>
      <c r="KX48" s="69"/>
      <c r="KY48" s="69"/>
      <c r="KZ48" s="69"/>
      <c r="LA48" s="69"/>
      <c r="LB48" s="69"/>
      <c r="LC48" s="69"/>
      <c r="LD48" s="69"/>
      <c r="LE48" s="69"/>
      <c r="LF48" s="69"/>
      <c r="LG48" s="69"/>
      <c r="LH48" s="69"/>
      <c r="LI48" s="69"/>
      <c r="LJ48" s="69"/>
      <c r="LK48" s="69"/>
      <c r="LL48" s="69"/>
      <c r="LM48" s="69"/>
      <c r="LN48" s="69"/>
      <c r="LO48" s="69"/>
      <c r="LP48" s="69"/>
      <c r="LQ48" s="69"/>
      <c r="LR48" s="69"/>
      <c r="LS48" s="69"/>
      <c r="LT48" s="380"/>
      <c r="LU48" s="380"/>
      <c r="LV48" s="380"/>
      <c r="LW48" s="380"/>
      <c r="LX48" s="380"/>
      <c r="LY48" s="380"/>
      <c r="LZ48" s="380"/>
      <c r="MA48" s="380"/>
      <c r="MB48" s="380"/>
      <c r="MC48" s="380"/>
      <c r="MD48" s="380"/>
      <c r="ME48" s="380"/>
      <c r="MF48" s="380"/>
      <c r="MG48" s="380"/>
      <c r="MH48" s="380"/>
      <c r="MI48" s="380"/>
      <c r="MJ48" s="380"/>
      <c r="MK48" s="380"/>
      <c r="ML48" s="380"/>
      <c r="MQ48" s="379" t="s">
        <v>309</v>
      </c>
      <c r="MR48" s="69"/>
      <c r="MS48" s="69" t="s">
        <v>314</v>
      </c>
      <c r="MT48" s="69"/>
      <c r="MU48" s="69"/>
      <c r="MV48" s="69"/>
      <c r="MW48" s="69"/>
      <c r="MX48" s="69"/>
      <c r="MY48" s="69"/>
      <c r="MZ48" s="69"/>
      <c r="NA48" s="69"/>
      <c r="NB48" s="69"/>
      <c r="NC48" s="69"/>
      <c r="ND48" s="69"/>
      <c r="NE48" s="69"/>
      <c r="NF48" s="69"/>
      <c r="NG48" s="69"/>
      <c r="NH48" s="69"/>
      <c r="NI48" s="69"/>
      <c r="NJ48" s="69"/>
      <c r="NK48" s="69"/>
      <c r="NL48" s="69"/>
      <c r="NM48" s="69"/>
      <c r="NN48" s="69"/>
      <c r="NO48" s="69"/>
      <c r="NP48" s="69"/>
      <c r="NQ48" s="69"/>
      <c r="NR48" s="69"/>
      <c r="NS48" s="69"/>
      <c r="NT48" s="69"/>
      <c r="NU48" s="69"/>
      <c r="NV48" s="69"/>
      <c r="NW48" s="69"/>
      <c r="NX48" s="69"/>
      <c r="NY48" s="69"/>
      <c r="NZ48" s="69"/>
      <c r="OA48" s="380"/>
      <c r="OB48" s="380"/>
      <c r="OC48" s="380"/>
      <c r="OD48" s="380"/>
      <c r="OE48" s="380"/>
      <c r="OF48" s="380"/>
      <c r="OG48" s="380"/>
      <c r="OH48" s="380"/>
      <c r="OI48" s="380"/>
      <c r="OJ48" s="380"/>
      <c r="OK48" s="380"/>
      <c r="OL48" s="380"/>
      <c r="OM48" s="380"/>
      <c r="ON48" s="380"/>
      <c r="OO48" s="380"/>
      <c r="OP48" s="380"/>
      <c r="OQ48" s="380"/>
      <c r="OR48" s="380"/>
      <c r="OS48" s="380"/>
      <c r="OX48" s="379" t="s">
        <v>309</v>
      </c>
      <c r="OY48" s="69"/>
      <c r="OZ48" s="69" t="s">
        <v>314</v>
      </c>
      <c r="PA48" s="69"/>
      <c r="PB48" s="69"/>
      <c r="PC48" s="69"/>
      <c r="PD48" s="69"/>
      <c r="PE48" s="69"/>
      <c r="PF48" s="69"/>
      <c r="PG48" s="69"/>
      <c r="PH48" s="69"/>
      <c r="PI48" s="69"/>
      <c r="PJ48" s="69"/>
      <c r="PK48" s="69"/>
      <c r="PL48" s="69"/>
      <c r="PM48" s="69"/>
      <c r="PN48" s="69"/>
      <c r="PO48" s="69"/>
      <c r="PP48" s="69"/>
      <c r="PQ48" s="69"/>
      <c r="PR48" s="69"/>
      <c r="PS48" s="69"/>
      <c r="PT48" s="69"/>
      <c r="PU48" s="69"/>
      <c r="PV48" s="69"/>
      <c r="PW48" s="69"/>
      <c r="PX48" s="69"/>
      <c r="PY48" s="69"/>
      <c r="PZ48" s="69"/>
      <c r="QA48" s="69"/>
      <c r="QB48" s="69"/>
      <c r="QC48" s="69"/>
      <c r="QD48" s="69"/>
      <c r="QE48" s="69"/>
      <c r="QF48" s="69"/>
      <c r="QG48" s="69"/>
      <c r="QH48" s="380"/>
      <c r="QI48" s="380"/>
      <c r="QJ48" s="380"/>
      <c r="QK48" s="380"/>
      <c r="QL48" s="380"/>
      <c r="QM48" s="380"/>
      <c r="QN48" s="380"/>
      <c r="QO48" s="380"/>
      <c r="QP48" s="380"/>
      <c r="QQ48" s="380"/>
      <c r="QR48" s="380"/>
      <c r="QS48" s="380"/>
      <c r="QT48" s="380"/>
      <c r="QU48" s="380"/>
      <c r="QV48" s="380"/>
      <c r="QW48" s="380"/>
      <c r="QX48" s="380"/>
      <c r="QY48" s="380"/>
      <c r="QZ48" s="380"/>
      <c r="RE48" s="379" t="s">
        <v>309</v>
      </c>
      <c r="RF48" s="69"/>
      <c r="RG48" s="69" t="s">
        <v>314</v>
      </c>
      <c r="RH48" s="69"/>
      <c r="RI48" s="69"/>
      <c r="RJ48" s="69"/>
      <c r="RK48" s="69"/>
      <c r="RL48" s="69"/>
      <c r="RM48" s="69"/>
      <c r="RN48" s="69"/>
      <c r="RO48" s="69"/>
      <c r="RP48" s="69"/>
      <c r="RQ48" s="69"/>
      <c r="RR48" s="69"/>
      <c r="RS48" s="69"/>
      <c r="RT48" s="69"/>
      <c r="RU48" s="69"/>
      <c r="RV48" s="69"/>
      <c r="RW48" s="69"/>
      <c r="RX48" s="69"/>
      <c r="RY48" s="69"/>
      <c r="RZ48" s="69"/>
      <c r="SA48" s="69"/>
      <c r="SB48" s="69"/>
      <c r="SC48" s="69"/>
      <c r="SD48" s="69"/>
      <c r="SE48" s="69"/>
      <c r="SF48" s="69"/>
      <c r="SG48" s="69"/>
      <c r="SH48" s="69"/>
      <c r="SI48" s="69"/>
      <c r="SJ48" s="69"/>
      <c r="SK48" s="69"/>
      <c r="SL48" s="69"/>
      <c r="SM48" s="69"/>
      <c r="SN48" s="69"/>
      <c r="SO48" s="380"/>
      <c r="SP48" s="380"/>
      <c r="SQ48" s="380"/>
      <c r="SR48" s="380"/>
      <c r="SS48" s="380"/>
      <c r="ST48" s="380"/>
      <c r="SU48" s="380"/>
      <c r="SV48" s="380"/>
      <c r="SW48" s="380"/>
      <c r="SX48" s="380"/>
      <c r="SY48" s="380"/>
      <c r="SZ48" s="380"/>
      <c r="TA48" s="380"/>
      <c r="TB48" s="380"/>
      <c r="TC48" s="380"/>
      <c r="TD48" s="380"/>
      <c r="TE48" s="380"/>
      <c r="TF48" s="380"/>
      <c r="TG48" s="380"/>
      <c r="TL48" s="379" t="s">
        <v>309</v>
      </c>
      <c r="TM48" s="69"/>
      <c r="TN48" s="69" t="s">
        <v>314</v>
      </c>
      <c r="TO48" s="69"/>
      <c r="TP48" s="69"/>
      <c r="TQ48" s="69"/>
      <c r="TR48" s="69"/>
      <c r="TS48" s="69"/>
      <c r="TT48" s="69"/>
      <c r="TU48" s="69"/>
      <c r="TV48" s="69"/>
      <c r="TW48" s="69"/>
      <c r="TX48" s="69"/>
      <c r="TY48" s="69"/>
      <c r="TZ48" s="69"/>
      <c r="UA48" s="69"/>
      <c r="UB48" s="69"/>
      <c r="UC48" s="69"/>
      <c r="UD48" s="69"/>
      <c r="UE48" s="69"/>
      <c r="UF48" s="69"/>
      <c r="UG48" s="69"/>
      <c r="UH48" s="69"/>
      <c r="UI48" s="69"/>
      <c r="UJ48" s="69"/>
      <c r="UK48" s="69"/>
      <c r="UL48" s="69"/>
      <c r="UM48" s="69"/>
      <c r="UN48" s="69"/>
      <c r="UO48" s="69"/>
      <c r="UP48" s="69"/>
      <c r="UQ48" s="69"/>
      <c r="UR48" s="69"/>
      <c r="US48" s="69"/>
      <c r="UT48" s="69"/>
      <c r="UU48" s="69"/>
      <c r="UV48" s="380"/>
      <c r="UW48" s="380"/>
      <c r="UX48" s="380"/>
      <c r="UY48" s="380"/>
      <c r="UZ48" s="380"/>
      <c r="VA48" s="380"/>
      <c r="VB48" s="380"/>
      <c r="VC48" s="380"/>
      <c r="VD48" s="380"/>
      <c r="VE48" s="380"/>
      <c r="VF48" s="380"/>
      <c r="VG48" s="380"/>
      <c r="VH48" s="380"/>
      <c r="VI48" s="380"/>
      <c r="VJ48" s="380"/>
      <c r="VK48" s="380"/>
      <c r="VL48" s="380"/>
      <c r="VM48" s="380"/>
      <c r="VN48" s="380"/>
      <c r="VS48" s="379" t="s">
        <v>309</v>
      </c>
      <c r="VT48" s="69"/>
      <c r="VU48" s="69" t="s">
        <v>314</v>
      </c>
      <c r="VV48" s="69"/>
      <c r="VW48" s="69"/>
      <c r="VX48" s="69"/>
      <c r="VY48" s="69"/>
      <c r="VZ48" s="69"/>
      <c r="WA48" s="69"/>
      <c r="WB48" s="69"/>
      <c r="WC48" s="69"/>
      <c r="WD48" s="69"/>
      <c r="WE48" s="69"/>
      <c r="WF48" s="69"/>
      <c r="WG48" s="69"/>
      <c r="WH48" s="69"/>
      <c r="WI48" s="69"/>
      <c r="WJ48" s="69"/>
      <c r="WK48" s="69"/>
      <c r="WL48" s="69"/>
      <c r="WM48" s="69"/>
      <c r="WN48" s="69"/>
      <c r="WO48" s="69"/>
      <c r="WP48" s="69"/>
      <c r="WQ48" s="69"/>
      <c r="WR48" s="69"/>
      <c r="WS48" s="69"/>
      <c r="WT48" s="69"/>
      <c r="WU48" s="69"/>
      <c r="WV48" s="69"/>
      <c r="WW48" s="69"/>
      <c r="WX48" s="69"/>
      <c r="WY48" s="69"/>
      <c r="WZ48" s="69"/>
      <c r="XA48" s="69"/>
      <c r="XB48" s="69"/>
      <c r="XC48" s="380"/>
      <c r="XD48" s="380"/>
      <c r="XE48" s="380"/>
      <c r="XF48" s="380"/>
      <c r="XG48" s="380"/>
      <c r="XH48" s="380"/>
      <c r="XI48" s="380"/>
      <c r="XJ48" s="380"/>
      <c r="XK48" s="380"/>
      <c r="XL48" s="380"/>
      <c r="XM48" s="380"/>
      <c r="XN48" s="380"/>
      <c r="XO48" s="380"/>
      <c r="XP48" s="380"/>
      <c r="XQ48" s="380"/>
      <c r="XR48" s="380"/>
      <c r="XS48" s="380"/>
      <c r="XT48" s="380"/>
      <c r="XU48" s="380"/>
      <c r="XZ48" s="379" t="s">
        <v>309</v>
      </c>
      <c r="YA48" s="69"/>
      <c r="YB48" s="69" t="s">
        <v>314</v>
      </c>
      <c r="YC48" s="69"/>
      <c r="YD48" s="69"/>
      <c r="YE48" s="69"/>
      <c r="YF48" s="69"/>
      <c r="YG48" s="69"/>
      <c r="YH48" s="69"/>
      <c r="YI48" s="69"/>
      <c r="YJ48" s="69"/>
      <c r="YK48" s="69"/>
      <c r="YL48" s="69"/>
      <c r="YM48" s="69"/>
      <c r="YN48" s="69"/>
      <c r="YO48" s="69"/>
      <c r="YP48" s="69"/>
      <c r="YQ48" s="69"/>
      <c r="YR48" s="69"/>
      <c r="YS48" s="69"/>
      <c r="YT48" s="69"/>
      <c r="YU48" s="69"/>
      <c r="YV48" s="69"/>
      <c r="YW48" s="69"/>
      <c r="YX48" s="69"/>
      <c r="YY48" s="69"/>
      <c r="YZ48" s="69"/>
      <c r="ZA48" s="69"/>
      <c r="ZB48" s="69"/>
      <c r="ZC48" s="69"/>
      <c r="ZD48" s="69"/>
      <c r="ZE48" s="69"/>
      <c r="ZF48" s="69"/>
      <c r="ZG48" s="69"/>
      <c r="ZH48" s="69"/>
      <c r="ZI48" s="69"/>
      <c r="ZJ48" s="380"/>
      <c r="ZK48" s="380"/>
      <c r="ZL48" s="380"/>
      <c r="ZM48" s="380"/>
      <c r="ZN48" s="380"/>
      <c r="ZO48" s="380"/>
      <c r="ZP48" s="380"/>
      <c r="ZQ48" s="380"/>
      <c r="ZR48" s="380"/>
      <c r="ZS48" s="380"/>
      <c r="ZT48" s="380"/>
      <c r="ZU48" s="380"/>
      <c r="ZV48" s="380"/>
      <c r="ZW48" s="380"/>
      <c r="ZX48" s="380"/>
      <c r="ZY48" s="380"/>
      <c r="ZZ48" s="380"/>
      <c r="AAA48" s="380"/>
      <c r="AAB48" s="380"/>
      <c r="AAG48" s="379" t="s">
        <v>309</v>
      </c>
      <c r="AAH48" s="69"/>
      <c r="AAI48" s="69" t="s">
        <v>314</v>
      </c>
      <c r="AAJ48" s="69"/>
      <c r="AAK48" s="69"/>
      <c r="AAL48" s="69"/>
      <c r="AAM48" s="69"/>
      <c r="AAN48" s="69"/>
      <c r="AAO48" s="69"/>
      <c r="AAP48" s="69"/>
      <c r="AAQ48" s="69"/>
      <c r="AAR48" s="69"/>
      <c r="AAS48" s="69"/>
      <c r="AAT48" s="69"/>
      <c r="AAU48" s="69"/>
      <c r="AAV48" s="69"/>
      <c r="AAW48" s="69"/>
      <c r="AAX48" s="69"/>
      <c r="AAY48" s="69"/>
      <c r="AAZ48" s="69"/>
      <c r="ABA48" s="69"/>
      <c r="ABB48" s="69"/>
      <c r="ABC48" s="69"/>
      <c r="ABD48" s="69"/>
      <c r="ABE48" s="69"/>
      <c r="ABF48" s="69"/>
      <c r="ABG48" s="69"/>
      <c r="ABH48" s="69"/>
      <c r="ABI48" s="69"/>
      <c r="ABJ48" s="69"/>
      <c r="ABK48" s="69"/>
      <c r="ABL48" s="69"/>
      <c r="ABM48" s="69"/>
      <c r="ABN48" s="69"/>
      <c r="ABO48" s="69"/>
      <c r="ABP48" s="69"/>
      <c r="ABQ48" s="380"/>
      <c r="ABR48" s="380"/>
      <c r="ABS48" s="380"/>
      <c r="ABT48" s="380"/>
      <c r="ABU48" s="380"/>
      <c r="ABV48" s="380"/>
      <c r="ABW48" s="380"/>
      <c r="ABX48" s="380"/>
      <c r="ABY48" s="380"/>
      <c r="ABZ48" s="380"/>
      <c r="ACA48" s="380"/>
      <c r="ACB48" s="380"/>
      <c r="ACC48" s="380"/>
      <c r="ACD48" s="380"/>
      <c r="ACE48" s="380"/>
      <c r="ACF48" s="380"/>
      <c r="ACG48" s="380"/>
      <c r="ACH48" s="380"/>
      <c r="ACI48" s="380"/>
      <c r="ACN48" s="379" t="s">
        <v>309</v>
      </c>
      <c r="ACO48" s="69"/>
      <c r="ACP48" s="69" t="s">
        <v>314</v>
      </c>
      <c r="ACQ48" s="69"/>
      <c r="ACR48" s="69"/>
      <c r="ACS48" s="69"/>
      <c r="ACT48" s="69"/>
      <c r="ACU48" s="69"/>
      <c r="ACV48" s="69"/>
      <c r="ACW48" s="69"/>
      <c r="ACX48" s="69"/>
      <c r="ACY48" s="69"/>
      <c r="ACZ48" s="69"/>
      <c r="ADA48" s="69"/>
      <c r="ADB48" s="69"/>
      <c r="ADC48" s="69"/>
      <c r="ADD48" s="69"/>
      <c r="ADE48" s="69"/>
      <c r="ADF48" s="69"/>
      <c r="ADG48" s="69"/>
      <c r="ADH48" s="69"/>
      <c r="ADI48" s="69"/>
      <c r="ADJ48" s="69"/>
      <c r="ADK48" s="69"/>
      <c r="ADL48" s="69"/>
      <c r="ADM48" s="69"/>
      <c r="ADN48" s="69"/>
      <c r="ADO48" s="69"/>
      <c r="ADP48" s="69"/>
      <c r="ADQ48" s="69"/>
      <c r="ADR48" s="69"/>
      <c r="ADS48" s="69"/>
      <c r="ADT48" s="69"/>
      <c r="ADU48" s="69"/>
      <c r="ADV48" s="69"/>
      <c r="ADW48" s="69"/>
      <c r="ADX48" s="380"/>
      <c r="ADY48" s="380"/>
      <c r="ADZ48" s="380"/>
      <c r="AEA48" s="380"/>
      <c r="AEB48" s="380"/>
      <c r="AEC48" s="380"/>
      <c r="AED48" s="380"/>
      <c r="AEE48" s="380"/>
      <c r="AEF48" s="380"/>
      <c r="AEG48" s="380"/>
      <c r="AEH48" s="380"/>
      <c r="AEI48" s="380"/>
      <c r="AEJ48" s="380"/>
      <c r="AEK48" s="380"/>
      <c r="AEL48" s="380"/>
      <c r="AEM48" s="380"/>
      <c r="AEN48" s="380"/>
      <c r="AEO48" s="380"/>
      <c r="AEP48" s="380"/>
      <c r="AEU48" s="379" t="s">
        <v>309</v>
      </c>
      <c r="AEV48" s="69"/>
      <c r="AEW48" s="69" t="s">
        <v>314</v>
      </c>
      <c r="AEX48" s="69"/>
      <c r="AEY48" s="69"/>
      <c r="AEZ48" s="69"/>
      <c r="AFA48" s="69"/>
      <c r="AFB48" s="69"/>
      <c r="AFC48" s="69"/>
      <c r="AFD48" s="69"/>
      <c r="AFE48" s="69"/>
      <c r="AFF48" s="69"/>
      <c r="AFG48" s="69"/>
      <c r="AFH48" s="69"/>
      <c r="AFI48" s="69"/>
      <c r="AFJ48" s="69"/>
      <c r="AFK48" s="69"/>
      <c r="AFL48" s="69"/>
      <c r="AFM48" s="69"/>
      <c r="AFN48" s="69"/>
      <c r="AFO48" s="69"/>
      <c r="AFP48" s="69"/>
      <c r="AFQ48" s="69"/>
      <c r="AFR48" s="69"/>
      <c r="AFS48" s="69"/>
      <c r="AFT48" s="69"/>
      <c r="AFU48" s="69"/>
      <c r="AFV48" s="69"/>
      <c r="AFW48" s="69"/>
      <c r="AFX48" s="69"/>
      <c r="AFY48" s="69"/>
      <c r="AFZ48" s="69"/>
      <c r="AGA48" s="69"/>
      <c r="AGB48" s="69"/>
      <c r="AGC48" s="69"/>
      <c r="AGD48" s="69"/>
      <c r="AGE48" s="380"/>
      <c r="AGF48" s="380"/>
      <c r="AGG48" s="380"/>
      <c r="AGH48" s="380"/>
      <c r="AGI48" s="380"/>
      <c r="AGJ48" s="380"/>
      <c r="AGK48" s="380"/>
      <c r="AGL48" s="380"/>
      <c r="AGM48" s="380"/>
      <c r="AGN48" s="380"/>
      <c r="AGO48" s="380"/>
      <c r="AGP48" s="380"/>
      <c r="AGQ48" s="380"/>
      <c r="AGR48" s="380"/>
      <c r="AGS48" s="380"/>
      <c r="AGT48" s="380"/>
      <c r="AGU48" s="380"/>
      <c r="AGV48" s="380"/>
      <c r="AGW48" s="380"/>
      <c r="AHB48" s="379" t="s">
        <v>309</v>
      </c>
      <c r="AHC48" s="69"/>
      <c r="AHD48" s="69" t="s">
        <v>314</v>
      </c>
      <c r="AHE48" s="69"/>
      <c r="AHF48" s="69"/>
      <c r="AHG48" s="69"/>
      <c r="AHH48" s="69"/>
      <c r="AHI48" s="69"/>
      <c r="AHJ48" s="69"/>
      <c r="AHK48" s="69"/>
      <c r="AHL48" s="69"/>
      <c r="AHM48" s="69"/>
      <c r="AHN48" s="69"/>
      <c r="AHO48" s="69"/>
      <c r="AHP48" s="69"/>
      <c r="AHQ48" s="69"/>
      <c r="AHR48" s="69"/>
      <c r="AHS48" s="69"/>
      <c r="AHT48" s="69"/>
      <c r="AHU48" s="69"/>
      <c r="AHV48" s="69"/>
      <c r="AHW48" s="69"/>
      <c r="AHX48" s="69"/>
      <c r="AHY48" s="69"/>
      <c r="AHZ48" s="69"/>
      <c r="AIA48" s="69"/>
      <c r="AIB48" s="69"/>
      <c r="AIC48" s="69"/>
      <c r="AID48" s="69"/>
      <c r="AIE48" s="69"/>
      <c r="AIF48" s="69"/>
      <c r="AIG48" s="69"/>
      <c r="AIH48" s="69"/>
      <c r="AII48" s="69"/>
      <c r="AIJ48" s="69"/>
      <c r="AIK48" s="69"/>
      <c r="AIL48" s="380"/>
      <c r="AIM48" s="380"/>
      <c r="AIN48" s="380"/>
      <c r="AIO48" s="380"/>
      <c r="AIP48" s="380"/>
      <c r="AIQ48" s="380"/>
      <c r="AIR48" s="380"/>
      <c r="AIS48" s="380"/>
      <c r="AIT48" s="380"/>
      <c r="AIU48" s="380"/>
      <c r="AIV48" s="380"/>
      <c r="AIW48" s="380"/>
      <c r="AIX48" s="380"/>
      <c r="AIY48" s="380"/>
      <c r="AIZ48" s="380"/>
      <c r="AJA48" s="380"/>
      <c r="AJB48" s="380"/>
      <c r="AJC48" s="380"/>
      <c r="AJD48" s="380"/>
      <c r="AJI48" s="379" t="s">
        <v>309</v>
      </c>
      <c r="AJJ48" s="69"/>
      <c r="AJK48" s="69" t="s">
        <v>314</v>
      </c>
      <c r="AJL48" s="69"/>
      <c r="AJM48" s="69"/>
      <c r="AJN48" s="69"/>
      <c r="AJO48" s="69"/>
      <c r="AJP48" s="69"/>
      <c r="AJQ48" s="69"/>
      <c r="AJR48" s="69"/>
      <c r="AJS48" s="69"/>
      <c r="AJT48" s="69"/>
      <c r="AJU48" s="69"/>
      <c r="AJV48" s="69"/>
      <c r="AJW48" s="69"/>
      <c r="AJX48" s="69"/>
      <c r="AJY48" s="69"/>
      <c r="AJZ48" s="69"/>
      <c r="AKA48" s="69"/>
      <c r="AKB48" s="69"/>
      <c r="AKC48" s="69"/>
      <c r="AKD48" s="69"/>
      <c r="AKE48" s="69"/>
      <c r="AKF48" s="69"/>
      <c r="AKG48" s="69"/>
      <c r="AKH48" s="69"/>
      <c r="AKI48" s="69"/>
      <c r="AKJ48" s="69"/>
      <c r="AKK48" s="69"/>
      <c r="AKL48" s="69"/>
      <c r="AKM48" s="69"/>
      <c r="AKN48" s="69"/>
      <c r="AKO48" s="69"/>
      <c r="AKP48" s="69"/>
      <c r="AKQ48" s="69"/>
      <c r="AKR48" s="69"/>
      <c r="AKS48" s="380"/>
      <c r="AKT48" s="380"/>
      <c r="AKU48" s="380"/>
      <c r="AKV48" s="380"/>
      <c r="AKW48" s="380"/>
      <c r="AKX48" s="380"/>
      <c r="AKY48" s="380"/>
      <c r="AKZ48" s="380"/>
      <c r="ALA48" s="380"/>
      <c r="ALB48" s="380"/>
      <c r="ALC48" s="380"/>
      <c r="ALD48" s="380"/>
      <c r="ALE48" s="380"/>
      <c r="ALF48" s="380"/>
      <c r="ALG48" s="380"/>
      <c r="ALH48" s="380"/>
      <c r="ALI48" s="380"/>
      <c r="ALJ48" s="380"/>
      <c r="ALK48" s="380"/>
      <c r="ALP48" s="379" t="s">
        <v>309</v>
      </c>
      <c r="ALQ48" s="69"/>
      <c r="ALR48" s="69" t="s">
        <v>314</v>
      </c>
      <c r="ALS48" s="69"/>
      <c r="ALT48" s="69"/>
      <c r="ALU48" s="69"/>
      <c r="ALV48" s="69"/>
      <c r="ALW48" s="69"/>
      <c r="ALX48" s="69"/>
      <c r="ALY48" s="69"/>
      <c r="ALZ48" s="69"/>
      <c r="AMA48" s="69"/>
      <c r="AMB48" s="69"/>
      <c r="AMC48" s="69"/>
      <c r="AMD48" s="69"/>
      <c r="AME48" s="69"/>
      <c r="AMF48" s="69"/>
      <c r="AMG48" s="69"/>
      <c r="AMH48" s="69"/>
      <c r="AMI48" s="69"/>
      <c r="AMJ48" s="69"/>
      <c r="AMK48" s="69"/>
      <c r="AML48" s="69"/>
      <c r="AMM48" s="69"/>
      <c r="AMN48" s="69"/>
      <c r="AMO48" s="69"/>
      <c r="AMP48" s="69"/>
      <c r="AMQ48" s="69"/>
      <c r="AMR48" s="69"/>
      <c r="AMS48" s="69"/>
      <c r="AMT48" s="69"/>
      <c r="AMU48" s="69"/>
      <c r="AMV48" s="69"/>
      <c r="AMW48" s="69"/>
      <c r="AMX48" s="69"/>
      <c r="AMY48" s="69"/>
      <c r="AMZ48" s="380"/>
      <c r="ANA48" s="380"/>
      <c r="ANB48" s="380"/>
      <c r="ANC48" s="380"/>
      <c r="AND48" s="380"/>
      <c r="ANE48" s="380"/>
      <c r="ANF48" s="380"/>
      <c r="ANG48" s="380"/>
      <c r="ANH48" s="380"/>
      <c r="ANI48" s="380"/>
      <c r="ANJ48" s="380"/>
      <c r="ANK48" s="380"/>
      <c r="ANL48" s="380"/>
      <c r="ANM48" s="380"/>
      <c r="ANN48" s="380"/>
      <c r="ANO48" s="380"/>
      <c r="ANP48" s="380"/>
      <c r="ANQ48" s="380"/>
      <c r="ANR48" s="380"/>
      <c r="ANW48" s="379" t="s">
        <v>309</v>
      </c>
      <c r="ANX48" s="69"/>
      <c r="ANY48" s="69" t="s">
        <v>314</v>
      </c>
      <c r="ANZ48" s="69"/>
      <c r="AOA48" s="69"/>
      <c r="AOB48" s="69"/>
      <c r="AOC48" s="69"/>
      <c r="AOD48" s="69"/>
      <c r="AOE48" s="69"/>
      <c r="AOF48" s="69"/>
      <c r="AOG48" s="69"/>
      <c r="AOH48" s="69"/>
      <c r="AOI48" s="69"/>
      <c r="AOJ48" s="69"/>
      <c r="AOK48" s="69"/>
      <c r="AOL48" s="69"/>
      <c r="AOM48" s="69"/>
      <c r="AON48" s="69"/>
      <c r="AOO48" s="69"/>
      <c r="AOP48" s="69"/>
      <c r="AOQ48" s="69"/>
      <c r="AOR48" s="69"/>
      <c r="AOS48" s="69"/>
      <c r="AOT48" s="69"/>
      <c r="AOU48" s="69"/>
      <c r="AOV48" s="69"/>
      <c r="AOW48" s="69"/>
      <c r="AOX48" s="69"/>
      <c r="AOY48" s="69"/>
      <c r="AOZ48" s="69"/>
      <c r="APA48" s="69"/>
      <c r="APB48" s="69"/>
      <c r="APC48" s="69"/>
      <c r="APD48" s="69"/>
      <c r="APE48" s="69"/>
      <c r="APF48" s="69"/>
      <c r="APG48" s="380"/>
      <c r="APH48" s="380"/>
      <c r="API48" s="380"/>
      <c r="APJ48" s="380"/>
      <c r="APK48" s="380"/>
      <c r="APL48" s="380"/>
      <c r="APM48" s="380"/>
      <c r="APN48" s="380"/>
      <c r="APO48" s="380"/>
      <c r="APP48" s="380"/>
      <c r="APQ48" s="380"/>
      <c r="APR48" s="380"/>
      <c r="APS48" s="380"/>
      <c r="APT48" s="380"/>
      <c r="APU48" s="380"/>
      <c r="APV48" s="380"/>
      <c r="APW48" s="380"/>
      <c r="APX48" s="380"/>
      <c r="APY48" s="380"/>
      <c r="AQD48" s="379" t="s">
        <v>309</v>
      </c>
      <c r="AQE48" s="69"/>
      <c r="AQF48" s="69" t="s">
        <v>314</v>
      </c>
      <c r="AQG48" s="69"/>
      <c r="AQH48" s="69"/>
      <c r="AQI48" s="69"/>
      <c r="AQJ48" s="69"/>
      <c r="AQK48" s="69"/>
      <c r="AQL48" s="69"/>
      <c r="AQM48" s="69"/>
      <c r="AQN48" s="69"/>
      <c r="AQO48" s="69"/>
      <c r="AQP48" s="69"/>
      <c r="AQQ48" s="69"/>
      <c r="AQR48" s="69"/>
      <c r="AQS48" s="69"/>
      <c r="AQT48" s="69"/>
      <c r="AQU48" s="69"/>
      <c r="AQV48" s="69"/>
      <c r="AQW48" s="69"/>
      <c r="AQX48" s="69"/>
      <c r="AQY48" s="69"/>
      <c r="AQZ48" s="69"/>
      <c r="ARA48" s="69"/>
      <c r="ARB48" s="69"/>
      <c r="ARC48" s="69"/>
      <c r="ARD48" s="69"/>
      <c r="ARE48" s="69"/>
      <c r="ARF48" s="69"/>
      <c r="ARG48" s="69"/>
      <c r="ARH48" s="69"/>
      <c r="ARI48" s="69"/>
      <c r="ARJ48" s="69"/>
      <c r="ARK48" s="69"/>
      <c r="ARL48" s="69"/>
      <c r="ARM48" s="69"/>
      <c r="ARN48" s="380"/>
      <c r="ARO48" s="380"/>
      <c r="ARP48" s="380"/>
      <c r="ARQ48" s="380"/>
      <c r="ARR48" s="380"/>
      <c r="ARS48" s="380"/>
      <c r="ART48" s="380"/>
      <c r="ARU48" s="380"/>
      <c r="ARV48" s="380"/>
      <c r="ARW48" s="380"/>
      <c r="ARX48" s="380"/>
      <c r="ARY48" s="380"/>
      <c r="ARZ48" s="380"/>
      <c r="ASA48" s="380"/>
      <c r="ASB48" s="380"/>
      <c r="ASC48" s="380"/>
      <c r="ASD48" s="380"/>
      <c r="ASE48" s="380"/>
      <c r="ASF48" s="380"/>
    </row>
    <row r="49" spans="1:1180" ht="18" customHeight="1">
      <c r="A49" s="379" t="s">
        <v>309</v>
      </c>
      <c r="B49" s="69"/>
      <c r="C49" s="69" t="s">
        <v>311</v>
      </c>
      <c r="D49" s="69"/>
      <c r="E49" s="69"/>
      <c r="F49" s="69"/>
      <c r="G49" s="69"/>
      <c r="H49" s="69"/>
      <c r="I49" s="69"/>
      <c r="J49" s="69"/>
      <c r="K49" s="69"/>
      <c r="L49" s="69"/>
      <c r="M49" s="69"/>
      <c r="N49" s="69"/>
      <c r="O49" s="69"/>
      <c r="P49" s="69"/>
      <c r="Q49" s="69"/>
      <c r="R49" s="69"/>
      <c r="S49" s="69"/>
      <c r="T49" s="69"/>
      <c r="U49" s="69"/>
      <c r="V49" s="69"/>
      <c r="W49" s="69"/>
      <c r="X49" s="69"/>
      <c r="Y49" s="69"/>
      <c r="Z49" s="69"/>
      <c r="AA49" s="69"/>
      <c r="AB49" s="69"/>
      <c r="AC49" s="69"/>
      <c r="AD49" s="69"/>
      <c r="AE49" s="69"/>
      <c r="AF49" s="381"/>
      <c r="AG49" s="69"/>
      <c r="AH49" s="69"/>
      <c r="AI49" s="69"/>
      <c r="AJ49" s="69"/>
      <c r="AK49" s="380"/>
      <c r="AL49" s="380"/>
      <c r="AM49" s="380"/>
      <c r="AN49" s="380"/>
      <c r="AO49" s="380"/>
      <c r="AP49" s="380"/>
      <c r="AQ49" s="380"/>
      <c r="AR49" s="380"/>
      <c r="AS49" s="380"/>
      <c r="AT49" s="380"/>
      <c r="AU49" s="380"/>
      <c r="AV49" s="380"/>
      <c r="AW49" s="380"/>
      <c r="AX49" s="380"/>
      <c r="AY49" s="380"/>
      <c r="AZ49" s="380"/>
      <c r="BA49" s="380"/>
      <c r="BB49" s="380"/>
      <c r="BC49" s="380"/>
      <c r="BH49" s="379" t="s">
        <v>309</v>
      </c>
      <c r="BI49" s="69"/>
      <c r="BJ49" s="69" t="s">
        <v>311</v>
      </c>
      <c r="BK49" s="69"/>
      <c r="BL49" s="69"/>
      <c r="BM49" s="69"/>
      <c r="BN49" s="69"/>
      <c r="BO49" s="69"/>
      <c r="BP49" s="69"/>
      <c r="BQ49" s="69"/>
      <c r="BR49" s="69"/>
      <c r="BS49" s="69"/>
      <c r="BT49" s="69"/>
      <c r="BU49" s="69"/>
      <c r="BV49" s="69"/>
      <c r="BW49" s="69"/>
      <c r="BX49" s="69"/>
      <c r="BY49" s="69"/>
      <c r="BZ49" s="69"/>
      <c r="CA49" s="69"/>
      <c r="CB49" s="69"/>
      <c r="CC49" s="69"/>
      <c r="CD49" s="69"/>
      <c r="CE49" s="69"/>
      <c r="CF49" s="69"/>
      <c r="CG49" s="69"/>
      <c r="CH49" s="69"/>
      <c r="CI49" s="69"/>
      <c r="CJ49" s="69"/>
      <c r="CK49" s="69"/>
      <c r="CL49" s="69"/>
      <c r="CM49" s="381"/>
      <c r="CN49" s="69"/>
      <c r="CO49" s="69"/>
      <c r="CP49" s="69"/>
      <c r="CQ49" s="69"/>
      <c r="CR49" s="380"/>
      <c r="CS49" s="380"/>
      <c r="CT49" s="380"/>
      <c r="CU49" s="380"/>
      <c r="CV49" s="380"/>
      <c r="CW49" s="380"/>
      <c r="CX49" s="380"/>
      <c r="CY49" s="380"/>
      <c r="CZ49" s="380"/>
      <c r="DA49" s="380"/>
      <c r="DB49" s="380"/>
      <c r="DC49" s="380"/>
      <c r="DD49" s="380"/>
      <c r="DE49" s="380"/>
      <c r="DF49" s="380"/>
      <c r="DG49" s="380"/>
      <c r="DH49" s="380"/>
      <c r="DI49" s="380"/>
      <c r="DJ49" s="380"/>
      <c r="DO49" s="379" t="s">
        <v>309</v>
      </c>
      <c r="DP49" s="69"/>
      <c r="DQ49" s="69" t="s">
        <v>311</v>
      </c>
      <c r="DR49" s="69"/>
      <c r="DS49" s="69"/>
      <c r="DT49" s="69"/>
      <c r="DU49" s="69"/>
      <c r="DV49" s="69"/>
      <c r="DW49" s="69"/>
      <c r="DX49" s="69"/>
      <c r="DY49" s="69"/>
      <c r="DZ49" s="69"/>
      <c r="EA49" s="69"/>
      <c r="EB49" s="69"/>
      <c r="EC49" s="69"/>
      <c r="ED49" s="69"/>
      <c r="EE49" s="69"/>
      <c r="EF49" s="69"/>
      <c r="EG49" s="69"/>
      <c r="EH49" s="69"/>
      <c r="EI49" s="69"/>
      <c r="EJ49" s="69"/>
      <c r="EK49" s="69"/>
      <c r="EL49" s="69"/>
      <c r="EM49" s="69"/>
      <c r="EN49" s="69"/>
      <c r="EO49" s="69"/>
      <c r="EP49" s="69"/>
      <c r="EQ49" s="69"/>
      <c r="ER49" s="69"/>
      <c r="ES49" s="69"/>
      <c r="ET49" s="381"/>
      <c r="EU49" s="69"/>
      <c r="EV49" s="69"/>
      <c r="EW49" s="69"/>
      <c r="EX49" s="69"/>
      <c r="EY49" s="380"/>
      <c r="EZ49" s="380"/>
      <c r="FA49" s="380"/>
      <c r="FB49" s="380"/>
      <c r="FC49" s="380"/>
      <c r="FD49" s="380"/>
      <c r="FE49" s="380"/>
      <c r="FF49" s="380"/>
      <c r="FG49" s="380"/>
      <c r="FH49" s="380"/>
      <c r="FI49" s="380"/>
      <c r="FJ49" s="380"/>
      <c r="FK49" s="380"/>
      <c r="FL49" s="380"/>
      <c r="FM49" s="380"/>
      <c r="FN49" s="380"/>
      <c r="FO49" s="380"/>
      <c r="FP49" s="380"/>
      <c r="FQ49" s="380"/>
      <c r="FV49" s="379" t="s">
        <v>309</v>
      </c>
      <c r="FW49" s="69"/>
      <c r="FX49" s="69" t="s">
        <v>311</v>
      </c>
      <c r="FY49" s="69"/>
      <c r="FZ49" s="69"/>
      <c r="GA49" s="69"/>
      <c r="GB49" s="69"/>
      <c r="GC49" s="69"/>
      <c r="GD49" s="69"/>
      <c r="GE49" s="69"/>
      <c r="GF49" s="69"/>
      <c r="GG49" s="69"/>
      <c r="GH49" s="69"/>
      <c r="GI49" s="69"/>
      <c r="GJ49" s="69"/>
      <c r="GK49" s="69"/>
      <c r="GL49" s="69"/>
      <c r="GM49" s="69"/>
      <c r="GN49" s="69"/>
      <c r="GO49" s="69"/>
      <c r="GP49" s="69"/>
      <c r="GQ49" s="69"/>
      <c r="GR49" s="69"/>
      <c r="GS49" s="69"/>
      <c r="GT49" s="69"/>
      <c r="GU49" s="69"/>
      <c r="GV49" s="69"/>
      <c r="GW49" s="69"/>
      <c r="GX49" s="69"/>
      <c r="GY49" s="69"/>
      <c r="GZ49" s="69"/>
      <c r="HA49" s="381"/>
      <c r="HB49" s="69"/>
      <c r="HC49" s="69"/>
      <c r="HD49" s="69"/>
      <c r="HE49" s="69"/>
      <c r="HF49" s="380"/>
      <c r="HG49" s="380"/>
      <c r="HH49" s="380"/>
      <c r="HI49" s="380"/>
      <c r="HJ49" s="380"/>
      <c r="HK49" s="380"/>
      <c r="HL49" s="380"/>
      <c r="HM49" s="380"/>
      <c r="HN49" s="380"/>
      <c r="HO49" s="380"/>
      <c r="HP49" s="380"/>
      <c r="HQ49" s="380"/>
      <c r="HR49" s="380"/>
      <c r="HS49" s="380"/>
      <c r="HT49" s="380"/>
      <c r="HU49" s="380"/>
      <c r="HV49" s="380"/>
      <c r="HW49" s="380"/>
      <c r="HX49" s="380"/>
      <c r="IC49" s="379" t="s">
        <v>309</v>
      </c>
      <c r="ID49" s="69"/>
      <c r="IE49" s="69" t="s">
        <v>311</v>
      </c>
      <c r="IF49" s="69"/>
      <c r="IG49" s="69"/>
      <c r="IH49" s="69"/>
      <c r="II49" s="69"/>
      <c r="IJ49" s="69"/>
      <c r="IK49" s="69"/>
      <c r="IL49" s="69"/>
      <c r="IM49" s="69"/>
      <c r="IN49" s="69"/>
      <c r="IO49" s="69"/>
      <c r="IP49" s="69"/>
      <c r="IQ49" s="69"/>
      <c r="IR49" s="69"/>
      <c r="IS49" s="69"/>
      <c r="IT49" s="69"/>
      <c r="IU49" s="69"/>
      <c r="IV49" s="69"/>
      <c r="IW49" s="69"/>
      <c r="IX49" s="69"/>
      <c r="IY49" s="69"/>
      <c r="IZ49" s="69"/>
      <c r="JA49" s="69"/>
      <c r="JB49" s="69"/>
      <c r="JC49" s="69"/>
      <c r="JD49" s="69"/>
      <c r="JE49" s="69"/>
      <c r="JF49" s="69"/>
      <c r="JG49" s="69"/>
      <c r="JH49" s="381"/>
      <c r="JI49" s="69"/>
      <c r="JJ49" s="69"/>
      <c r="JK49" s="69"/>
      <c r="JL49" s="69"/>
      <c r="JM49" s="380"/>
      <c r="JN49" s="380"/>
      <c r="JO49" s="380"/>
      <c r="JP49" s="380"/>
      <c r="JQ49" s="380"/>
      <c r="JR49" s="380"/>
      <c r="JS49" s="380"/>
      <c r="JT49" s="380"/>
      <c r="JU49" s="380"/>
      <c r="JV49" s="380"/>
      <c r="JW49" s="380"/>
      <c r="JX49" s="380"/>
      <c r="JY49" s="380"/>
      <c r="JZ49" s="380"/>
      <c r="KA49" s="380"/>
      <c r="KB49" s="380"/>
      <c r="KC49" s="380"/>
      <c r="KD49" s="380"/>
      <c r="KE49" s="380"/>
      <c r="KJ49" s="379" t="s">
        <v>309</v>
      </c>
      <c r="KK49" s="69"/>
      <c r="KL49" s="69" t="s">
        <v>311</v>
      </c>
      <c r="KM49" s="69"/>
      <c r="KN49" s="69"/>
      <c r="KO49" s="69"/>
      <c r="KP49" s="69"/>
      <c r="KQ49" s="69"/>
      <c r="KR49" s="69"/>
      <c r="KS49" s="69"/>
      <c r="KT49" s="69"/>
      <c r="KU49" s="69"/>
      <c r="KV49" s="69"/>
      <c r="KW49" s="69"/>
      <c r="KX49" s="69"/>
      <c r="KY49" s="69"/>
      <c r="KZ49" s="69"/>
      <c r="LA49" s="69"/>
      <c r="LB49" s="69"/>
      <c r="LC49" s="69"/>
      <c r="LD49" s="69"/>
      <c r="LE49" s="69"/>
      <c r="LF49" s="69"/>
      <c r="LG49" s="69"/>
      <c r="LH49" s="69"/>
      <c r="LI49" s="69"/>
      <c r="LJ49" s="69"/>
      <c r="LK49" s="69"/>
      <c r="LL49" s="69"/>
      <c r="LM49" s="69"/>
      <c r="LN49" s="69"/>
      <c r="LO49" s="381"/>
      <c r="LP49" s="69"/>
      <c r="LQ49" s="69"/>
      <c r="LR49" s="69"/>
      <c r="LS49" s="69"/>
      <c r="LT49" s="380"/>
      <c r="LU49" s="380"/>
      <c r="LV49" s="380"/>
      <c r="LW49" s="380"/>
      <c r="LX49" s="380"/>
      <c r="LY49" s="380"/>
      <c r="LZ49" s="380"/>
      <c r="MA49" s="380"/>
      <c r="MB49" s="380"/>
      <c r="MC49" s="380"/>
      <c r="MD49" s="380"/>
      <c r="ME49" s="380"/>
      <c r="MF49" s="380"/>
      <c r="MG49" s="380"/>
      <c r="MH49" s="380"/>
      <c r="MI49" s="380"/>
      <c r="MJ49" s="380"/>
      <c r="MK49" s="380"/>
      <c r="ML49" s="380"/>
      <c r="MQ49" s="379" t="s">
        <v>309</v>
      </c>
      <c r="MR49" s="69"/>
      <c r="MS49" s="69" t="s">
        <v>311</v>
      </c>
      <c r="MT49" s="69"/>
      <c r="MU49" s="69"/>
      <c r="MV49" s="69"/>
      <c r="MW49" s="69"/>
      <c r="MX49" s="69"/>
      <c r="MY49" s="69"/>
      <c r="MZ49" s="69"/>
      <c r="NA49" s="69"/>
      <c r="NB49" s="69"/>
      <c r="NC49" s="69"/>
      <c r="ND49" s="69"/>
      <c r="NE49" s="69"/>
      <c r="NF49" s="69"/>
      <c r="NG49" s="69"/>
      <c r="NH49" s="69"/>
      <c r="NI49" s="69"/>
      <c r="NJ49" s="69"/>
      <c r="NK49" s="69"/>
      <c r="NL49" s="69"/>
      <c r="NM49" s="69"/>
      <c r="NN49" s="69"/>
      <c r="NO49" s="69"/>
      <c r="NP49" s="69"/>
      <c r="NQ49" s="69"/>
      <c r="NR49" s="69"/>
      <c r="NS49" s="69"/>
      <c r="NT49" s="69"/>
      <c r="NU49" s="69"/>
      <c r="NV49" s="381"/>
      <c r="NW49" s="69"/>
      <c r="NX49" s="69"/>
      <c r="NY49" s="69"/>
      <c r="NZ49" s="69"/>
      <c r="OA49" s="380"/>
      <c r="OB49" s="380"/>
      <c r="OC49" s="380"/>
      <c r="OD49" s="380"/>
      <c r="OE49" s="380"/>
      <c r="OF49" s="380"/>
      <c r="OG49" s="380"/>
      <c r="OH49" s="380"/>
      <c r="OI49" s="380"/>
      <c r="OJ49" s="380"/>
      <c r="OK49" s="380"/>
      <c r="OL49" s="380"/>
      <c r="OM49" s="380"/>
      <c r="ON49" s="380"/>
      <c r="OO49" s="380"/>
      <c r="OP49" s="380"/>
      <c r="OQ49" s="380"/>
      <c r="OR49" s="380"/>
      <c r="OS49" s="380"/>
      <c r="OX49" s="379" t="s">
        <v>309</v>
      </c>
      <c r="OY49" s="69"/>
      <c r="OZ49" s="69" t="s">
        <v>311</v>
      </c>
      <c r="PA49" s="69"/>
      <c r="PB49" s="69"/>
      <c r="PC49" s="69"/>
      <c r="PD49" s="69"/>
      <c r="PE49" s="69"/>
      <c r="PF49" s="69"/>
      <c r="PG49" s="69"/>
      <c r="PH49" s="69"/>
      <c r="PI49" s="69"/>
      <c r="PJ49" s="69"/>
      <c r="PK49" s="69"/>
      <c r="PL49" s="69"/>
      <c r="PM49" s="69"/>
      <c r="PN49" s="69"/>
      <c r="PO49" s="69"/>
      <c r="PP49" s="69"/>
      <c r="PQ49" s="69"/>
      <c r="PR49" s="69"/>
      <c r="PS49" s="69"/>
      <c r="PT49" s="69"/>
      <c r="PU49" s="69"/>
      <c r="PV49" s="69"/>
      <c r="PW49" s="69"/>
      <c r="PX49" s="69"/>
      <c r="PY49" s="69"/>
      <c r="PZ49" s="69"/>
      <c r="QA49" s="69"/>
      <c r="QB49" s="69"/>
      <c r="QC49" s="381"/>
      <c r="QD49" s="69"/>
      <c r="QE49" s="69"/>
      <c r="QF49" s="69"/>
      <c r="QG49" s="69"/>
      <c r="QH49" s="380"/>
      <c r="QI49" s="380"/>
      <c r="QJ49" s="380"/>
      <c r="QK49" s="380"/>
      <c r="QL49" s="380"/>
      <c r="QM49" s="380"/>
      <c r="QN49" s="380"/>
      <c r="QO49" s="380"/>
      <c r="QP49" s="380"/>
      <c r="QQ49" s="380"/>
      <c r="QR49" s="380"/>
      <c r="QS49" s="380"/>
      <c r="QT49" s="380"/>
      <c r="QU49" s="380"/>
      <c r="QV49" s="380"/>
      <c r="QW49" s="380"/>
      <c r="QX49" s="380"/>
      <c r="QY49" s="380"/>
      <c r="QZ49" s="380"/>
      <c r="RE49" s="379" t="s">
        <v>309</v>
      </c>
      <c r="RF49" s="69"/>
      <c r="RG49" s="69" t="s">
        <v>311</v>
      </c>
      <c r="RH49" s="69"/>
      <c r="RI49" s="69"/>
      <c r="RJ49" s="69"/>
      <c r="RK49" s="69"/>
      <c r="RL49" s="69"/>
      <c r="RM49" s="69"/>
      <c r="RN49" s="69"/>
      <c r="RO49" s="69"/>
      <c r="RP49" s="69"/>
      <c r="RQ49" s="69"/>
      <c r="RR49" s="69"/>
      <c r="RS49" s="69"/>
      <c r="RT49" s="69"/>
      <c r="RU49" s="69"/>
      <c r="RV49" s="69"/>
      <c r="RW49" s="69"/>
      <c r="RX49" s="69"/>
      <c r="RY49" s="69"/>
      <c r="RZ49" s="69"/>
      <c r="SA49" s="69"/>
      <c r="SB49" s="69"/>
      <c r="SC49" s="69"/>
      <c r="SD49" s="69"/>
      <c r="SE49" s="69"/>
      <c r="SF49" s="69"/>
      <c r="SG49" s="69"/>
      <c r="SH49" s="69"/>
      <c r="SI49" s="69"/>
      <c r="SJ49" s="381"/>
      <c r="SK49" s="69"/>
      <c r="SL49" s="69"/>
      <c r="SM49" s="69"/>
      <c r="SN49" s="69"/>
      <c r="SO49" s="380"/>
      <c r="SP49" s="380"/>
      <c r="SQ49" s="380"/>
      <c r="SR49" s="380"/>
      <c r="SS49" s="380"/>
      <c r="ST49" s="380"/>
      <c r="SU49" s="380"/>
      <c r="SV49" s="380"/>
      <c r="SW49" s="380"/>
      <c r="SX49" s="380"/>
      <c r="SY49" s="380"/>
      <c r="SZ49" s="380"/>
      <c r="TA49" s="380"/>
      <c r="TB49" s="380"/>
      <c r="TC49" s="380"/>
      <c r="TD49" s="380"/>
      <c r="TE49" s="380"/>
      <c r="TF49" s="380"/>
      <c r="TG49" s="380"/>
      <c r="TL49" s="379" t="s">
        <v>309</v>
      </c>
      <c r="TM49" s="69"/>
      <c r="TN49" s="69" t="s">
        <v>311</v>
      </c>
      <c r="TO49" s="69"/>
      <c r="TP49" s="69"/>
      <c r="TQ49" s="69"/>
      <c r="TR49" s="69"/>
      <c r="TS49" s="69"/>
      <c r="TT49" s="69"/>
      <c r="TU49" s="69"/>
      <c r="TV49" s="69"/>
      <c r="TW49" s="69"/>
      <c r="TX49" s="69"/>
      <c r="TY49" s="69"/>
      <c r="TZ49" s="69"/>
      <c r="UA49" s="69"/>
      <c r="UB49" s="69"/>
      <c r="UC49" s="69"/>
      <c r="UD49" s="69"/>
      <c r="UE49" s="69"/>
      <c r="UF49" s="69"/>
      <c r="UG49" s="69"/>
      <c r="UH49" s="69"/>
      <c r="UI49" s="69"/>
      <c r="UJ49" s="69"/>
      <c r="UK49" s="69"/>
      <c r="UL49" s="69"/>
      <c r="UM49" s="69"/>
      <c r="UN49" s="69"/>
      <c r="UO49" s="69"/>
      <c r="UP49" s="69"/>
      <c r="UQ49" s="381"/>
      <c r="UR49" s="69"/>
      <c r="US49" s="69"/>
      <c r="UT49" s="69"/>
      <c r="UU49" s="69"/>
      <c r="UV49" s="380"/>
      <c r="UW49" s="380"/>
      <c r="UX49" s="380"/>
      <c r="UY49" s="380"/>
      <c r="UZ49" s="380"/>
      <c r="VA49" s="380"/>
      <c r="VB49" s="380"/>
      <c r="VC49" s="380"/>
      <c r="VD49" s="380"/>
      <c r="VE49" s="380"/>
      <c r="VF49" s="380"/>
      <c r="VG49" s="380"/>
      <c r="VH49" s="380"/>
      <c r="VI49" s="380"/>
      <c r="VJ49" s="380"/>
      <c r="VK49" s="380"/>
      <c r="VL49" s="380"/>
      <c r="VM49" s="380"/>
      <c r="VN49" s="380"/>
      <c r="VS49" s="379" t="s">
        <v>309</v>
      </c>
      <c r="VT49" s="69"/>
      <c r="VU49" s="69" t="s">
        <v>311</v>
      </c>
      <c r="VV49" s="69"/>
      <c r="VW49" s="69"/>
      <c r="VX49" s="69"/>
      <c r="VY49" s="69"/>
      <c r="VZ49" s="69"/>
      <c r="WA49" s="69"/>
      <c r="WB49" s="69"/>
      <c r="WC49" s="69"/>
      <c r="WD49" s="69"/>
      <c r="WE49" s="69"/>
      <c r="WF49" s="69"/>
      <c r="WG49" s="69"/>
      <c r="WH49" s="69"/>
      <c r="WI49" s="69"/>
      <c r="WJ49" s="69"/>
      <c r="WK49" s="69"/>
      <c r="WL49" s="69"/>
      <c r="WM49" s="69"/>
      <c r="WN49" s="69"/>
      <c r="WO49" s="69"/>
      <c r="WP49" s="69"/>
      <c r="WQ49" s="69"/>
      <c r="WR49" s="69"/>
      <c r="WS49" s="69"/>
      <c r="WT49" s="69"/>
      <c r="WU49" s="69"/>
      <c r="WV49" s="69"/>
      <c r="WW49" s="69"/>
      <c r="WX49" s="381"/>
      <c r="WY49" s="69"/>
      <c r="WZ49" s="69"/>
      <c r="XA49" s="69"/>
      <c r="XB49" s="69"/>
      <c r="XC49" s="380"/>
      <c r="XD49" s="380"/>
      <c r="XE49" s="380"/>
      <c r="XF49" s="380"/>
      <c r="XG49" s="380"/>
      <c r="XH49" s="380"/>
      <c r="XI49" s="380"/>
      <c r="XJ49" s="380"/>
      <c r="XK49" s="380"/>
      <c r="XL49" s="380"/>
      <c r="XM49" s="380"/>
      <c r="XN49" s="380"/>
      <c r="XO49" s="380"/>
      <c r="XP49" s="380"/>
      <c r="XQ49" s="380"/>
      <c r="XR49" s="380"/>
      <c r="XS49" s="380"/>
      <c r="XT49" s="380"/>
      <c r="XU49" s="380"/>
      <c r="XZ49" s="379" t="s">
        <v>309</v>
      </c>
      <c r="YA49" s="69"/>
      <c r="YB49" s="69" t="s">
        <v>311</v>
      </c>
      <c r="YC49" s="69"/>
      <c r="YD49" s="69"/>
      <c r="YE49" s="69"/>
      <c r="YF49" s="69"/>
      <c r="YG49" s="69"/>
      <c r="YH49" s="69"/>
      <c r="YI49" s="69"/>
      <c r="YJ49" s="69"/>
      <c r="YK49" s="69"/>
      <c r="YL49" s="69"/>
      <c r="YM49" s="69"/>
      <c r="YN49" s="69"/>
      <c r="YO49" s="69"/>
      <c r="YP49" s="69"/>
      <c r="YQ49" s="69"/>
      <c r="YR49" s="69"/>
      <c r="YS49" s="69"/>
      <c r="YT49" s="69"/>
      <c r="YU49" s="69"/>
      <c r="YV49" s="69"/>
      <c r="YW49" s="69"/>
      <c r="YX49" s="69"/>
      <c r="YY49" s="69"/>
      <c r="YZ49" s="69"/>
      <c r="ZA49" s="69"/>
      <c r="ZB49" s="69"/>
      <c r="ZC49" s="69"/>
      <c r="ZD49" s="69"/>
      <c r="ZE49" s="381"/>
      <c r="ZF49" s="69"/>
      <c r="ZG49" s="69"/>
      <c r="ZH49" s="69"/>
      <c r="ZI49" s="69"/>
      <c r="ZJ49" s="380"/>
      <c r="ZK49" s="380"/>
      <c r="ZL49" s="380"/>
      <c r="ZM49" s="380"/>
      <c r="ZN49" s="380"/>
      <c r="ZO49" s="380"/>
      <c r="ZP49" s="380"/>
      <c r="ZQ49" s="380"/>
      <c r="ZR49" s="380"/>
      <c r="ZS49" s="380"/>
      <c r="ZT49" s="380"/>
      <c r="ZU49" s="380"/>
      <c r="ZV49" s="380"/>
      <c r="ZW49" s="380"/>
      <c r="ZX49" s="380"/>
      <c r="ZY49" s="380"/>
      <c r="ZZ49" s="380"/>
      <c r="AAA49" s="380"/>
      <c r="AAB49" s="380"/>
      <c r="AAG49" s="379" t="s">
        <v>309</v>
      </c>
      <c r="AAH49" s="69"/>
      <c r="AAI49" s="69" t="s">
        <v>311</v>
      </c>
      <c r="AAJ49" s="69"/>
      <c r="AAK49" s="69"/>
      <c r="AAL49" s="69"/>
      <c r="AAM49" s="69"/>
      <c r="AAN49" s="69"/>
      <c r="AAO49" s="69"/>
      <c r="AAP49" s="69"/>
      <c r="AAQ49" s="69"/>
      <c r="AAR49" s="69"/>
      <c r="AAS49" s="69"/>
      <c r="AAT49" s="69"/>
      <c r="AAU49" s="69"/>
      <c r="AAV49" s="69"/>
      <c r="AAW49" s="69"/>
      <c r="AAX49" s="69"/>
      <c r="AAY49" s="69"/>
      <c r="AAZ49" s="69"/>
      <c r="ABA49" s="69"/>
      <c r="ABB49" s="69"/>
      <c r="ABC49" s="69"/>
      <c r="ABD49" s="69"/>
      <c r="ABE49" s="69"/>
      <c r="ABF49" s="69"/>
      <c r="ABG49" s="69"/>
      <c r="ABH49" s="69"/>
      <c r="ABI49" s="69"/>
      <c r="ABJ49" s="69"/>
      <c r="ABK49" s="69"/>
      <c r="ABL49" s="381"/>
      <c r="ABM49" s="69"/>
      <c r="ABN49" s="69"/>
      <c r="ABO49" s="69"/>
      <c r="ABP49" s="69"/>
      <c r="ABQ49" s="380"/>
      <c r="ABR49" s="380"/>
      <c r="ABS49" s="380"/>
      <c r="ABT49" s="380"/>
      <c r="ABU49" s="380"/>
      <c r="ABV49" s="380"/>
      <c r="ABW49" s="380"/>
      <c r="ABX49" s="380"/>
      <c r="ABY49" s="380"/>
      <c r="ABZ49" s="380"/>
      <c r="ACA49" s="380"/>
      <c r="ACB49" s="380"/>
      <c r="ACC49" s="380"/>
      <c r="ACD49" s="380"/>
      <c r="ACE49" s="380"/>
      <c r="ACF49" s="380"/>
      <c r="ACG49" s="380"/>
      <c r="ACH49" s="380"/>
      <c r="ACI49" s="380"/>
      <c r="ACN49" s="379" t="s">
        <v>309</v>
      </c>
      <c r="ACO49" s="69"/>
      <c r="ACP49" s="69" t="s">
        <v>311</v>
      </c>
      <c r="ACQ49" s="69"/>
      <c r="ACR49" s="69"/>
      <c r="ACS49" s="69"/>
      <c r="ACT49" s="69"/>
      <c r="ACU49" s="69"/>
      <c r="ACV49" s="69"/>
      <c r="ACW49" s="69"/>
      <c r="ACX49" s="69"/>
      <c r="ACY49" s="69"/>
      <c r="ACZ49" s="69"/>
      <c r="ADA49" s="69"/>
      <c r="ADB49" s="69"/>
      <c r="ADC49" s="69"/>
      <c r="ADD49" s="69"/>
      <c r="ADE49" s="69"/>
      <c r="ADF49" s="69"/>
      <c r="ADG49" s="69"/>
      <c r="ADH49" s="69"/>
      <c r="ADI49" s="69"/>
      <c r="ADJ49" s="69"/>
      <c r="ADK49" s="69"/>
      <c r="ADL49" s="69"/>
      <c r="ADM49" s="69"/>
      <c r="ADN49" s="69"/>
      <c r="ADO49" s="69"/>
      <c r="ADP49" s="69"/>
      <c r="ADQ49" s="69"/>
      <c r="ADR49" s="69"/>
      <c r="ADS49" s="381"/>
      <c r="ADT49" s="69"/>
      <c r="ADU49" s="69"/>
      <c r="ADV49" s="69"/>
      <c r="ADW49" s="69"/>
      <c r="ADX49" s="380"/>
      <c r="ADY49" s="380"/>
      <c r="ADZ49" s="380"/>
      <c r="AEA49" s="380"/>
      <c r="AEB49" s="380"/>
      <c r="AEC49" s="380"/>
      <c r="AED49" s="380"/>
      <c r="AEE49" s="380"/>
      <c r="AEF49" s="380"/>
      <c r="AEG49" s="380"/>
      <c r="AEH49" s="380"/>
      <c r="AEI49" s="380"/>
      <c r="AEJ49" s="380"/>
      <c r="AEK49" s="380"/>
      <c r="AEL49" s="380"/>
      <c r="AEM49" s="380"/>
      <c r="AEN49" s="380"/>
      <c r="AEO49" s="380"/>
      <c r="AEP49" s="380"/>
      <c r="AEU49" s="379" t="s">
        <v>309</v>
      </c>
      <c r="AEV49" s="69"/>
      <c r="AEW49" s="69" t="s">
        <v>311</v>
      </c>
      <c r="AEX49" s="69"/>
      <c r="AEY49" s="69"/>
      <c r="AEZ49" s="69"/>
      <c r="AFA49" s="69"/>
      <c r="AFB49" s="69"/>
      <c r="AFC49" s="69"/>
      <c r="AFD49" s="69"/>
      <c r="AFE49" s="69"/>
      <c r="AFF49" s="69"/>
      <c r="AFG49" s="69"/>
      <c r="AFH49" s="69"/>
      <c r="AFI49" s="69"/>
      <c r="AFJ49" s="69"/>
      <c r="AFK49" s="69"/>
      <c r="AFL49" s="69"/>
      <c r="AFM49" s="69"/>
      <c r="AFN49" s="69"/>
      <c r="AFO49" s="69"/>
      <c r="AFP49" s="69"/>
      <c r="AFQ49" s="69"/>
      <c r="AFR49" s="69"/>
      <c r="AFS49" s="69"/>
      <c r="AFT49" s="69"/>
      <c r="AFU49" s="69"/>
      <c r="AFV49" s="69"/>
      <c r="AFW49" s="69"/>
      <c r="AFX49" s="69"/>
      <c r="AFY49" s="69"/>
      <c r="AFZ49" s="381"/>
      <c r="AGA49" s="69"/>
      <c r="AGB49" s="69"/>
      <c r="AGC49" s="69"/>
      <c r="AGD49" s="69"/>
      <c r="AGE49" s="380"/>
      <c r="AGF49" s="380"/>
      <c r="AGG49" s="380"/>
      <c r="AGH49" s="380"/>
      <c r="AGI49" s="380"/>
      <c r="AGJ49" s="380"/>
      <c r="AGK49" s="380"/>
      <c r="AGL49" s="380"/>
      <c r="AGM49" s="380"/>
      <c r="AGN49" s="380"/>
      <c r="AGO49" s="380"/>
      <c r="AGP49" s="380"/>
      <c r="AGQ49" s="380"/>
      <c r="AGR49" s="380"/>
      <c r="AGS49" s="380"/>
      <c r="AGT49" s="380"/>
      <c r="AGU49" s="380"/>
      <c r="AGV49" s="380"/>
      <c r="AGW49" s="380"/>
      <c r="AHB49" s="379" t="s">
        <v>309</v>
      </c>
      <c r="AHC49" s="69"/>
      <c r="AHD49" s="69" t="s">
        <v>311</v>
      </c>
      <c r="AHE49" s="69"/>
      <c r="AHF49" s="69"/>
      <c r="AHG49" s="69"/>
      <c r="AHH49" s="69"/>
      <c r="AHI49" s="69"/>
      <c r="AHJ49" s="69"/>
      <c r="AHK49" s="69"/>
      <c r="AHL49" s="69"/>
      <c r="AHM49" s="69"/>
      <c r="AHN49" s="69"/>
      <c r="AHO49" s="69"/>
      <c r="AHP49" s="69"/>
      <c r="AHQ49" s="69"/>
      <c r="AHR49" s="69"/>
      <c r="AHS49" s="69"/>
      <c r="AHT49" s="69"/>
      <c r="AHU49" s="69"/>
      <c r="AHV49" s="69"/>
      <c r="AHW49" s="69"/>
      <c r="AHX49" s="69"/>
      <c r="AHY49" s="69"/>
      <c r="AHZ49" s="69"/>
      <c r="AIA49" s="69"/>
      <c r="AIB49" s="69"/>
      <c r="AIC49" s="69"/>
      <c r="AID49" s="69"/>
      <c r="AIE49" s="69"/>
      <c r="AIF49" s="69"/>
      <c r="AIG49" s="381"/>
      <c r="AIH49" s="69"/>
      <c r="AII49" s="69"/>
      <c r="AIJ49" s="69"/>
      <c r="AIK49" s="69"/>
      <c r="AIL49" s="380"/>
      <c r="AIM49" s="380"/>
      <c r="AIN49" s="380"/>
      <c r="AIO49" s="380"/>
      <c r="AIP49" s="380"/>
      <c r="AIQ49" s="380"/>
      <c r="AIR49" s="380"/>
      <c r="AIS49" s="380"/>
      <c r="AIT49" s="380"/>
      <c r="AIU49" s="380"/>
      <c r="AIV49" s="380"/>
      <c r="AIW49" s="380"/>
      <c r="AIX49" s="380"/>
      <c r="AIY49" s="380"/>
      <c r="AIZ49" s="380"/>
      <c r="AJA49" s="380"/>
      <c r="AJB49" s="380"/>
      <c r="AJC49" s="380"/>
      <c r="AJD49" s="380"/>
      <c r="AJI49" s="379" t="s">
        <v>309</v>
      </c>
      <c r="AJJ49" s="69"/>
      <c r="AJK49" s="69" t="s">
        <v>311</v>
      </c>
      <c r="AJL49" s="69"/>
      <c r="AJM49" s="69"/>
      <c r="AJN49" s="69"/>
      <c r="AJO49" s="69"/>
      <c r="AJP49" s="69"/>
      <c r="AJQ49" s="69"/>
      <c r="AJR49" s="69"/>
      <c r="AJS49" s="69"/>
      <c r="AJT49" s="69"/>
      <c r="AJU49" s="69"/>
      <c r="AJV49" s="69"/>
      <c r="AJW49" s="69"/>
      <c r="AJX49" s="69"/>
      <c r="AJY49" s="69"/>
      <c r="AJZ49" s="69"/>
      <c r="AKA49" s="69"/>
      <c r="AKB49" s="69"/>
      <c r="AKC49" s="69"/>
      <c r="AKD49" s="69"/>
      <c r="AKE49" s="69"/>
      <c r="AKF49" s="69"/>
      <c r="AKG49" s="69"/>
      <c r="AKH49" s="69"/>
      <c r="AKI49" s="69"/>
      <c r="AKJ49" s="69"/>
      <c r="AKK49" s="69"/>
      <c r="AKL49" s="69"/>
      <c r="AKM49" s="69"/>
      <c r="AKN49" s="381"/>
      <c r="AKO49" s="69"/>
      <c r="AKP49" s="69"/>
      <c r="AKQ49" s="69"/>
      <c r="AKR49" s="69"/>
      <c r="AKS49" s="380"/>
      <c r="AKT49" s="380"/>
      <c r="AKU49" s="380"/>
      <c r="AKV49" s="380"/>
      <c r="AKW49" s="380"/>
      <c r="AKX49" s="380"/>
      <c r="AKY49" s="380"/>
      <c r="AKZ49" s="380"/>
      <c r="ALA49" s="380"/>
      <c r="ALB49" s="380"/>
      <c r="ALC49" s="380"/>
      <c r="ALD49" s="380"/>
      <c r="ALE49" s="380"/>
      <c r="ALF49" s="380"/>
      <c r="ALG49" s="380"/>
      <c r="ALH49" s="380"/>
      <c r="ALI49" s="380"/>
      <c r="ALJ49" s="380"/>
      <c r="ALK49" s="380"/>
      <c r="ALP49" s="379" t="s">
        <v>309</v>
      </c>
      <c r="ALQ49" s="69"/>
      <c r="ALR49" s="69" t="s">
        <v>311</v>
      </c>
      <c r="ALS49" s="69"/>
      <c r="ALT49" s="69"/>
      <c r="ALU49" s="69"/>
      <c r="ALV49" s="69"/>
      <c r="ALW49" s="69"/>
      <c r="ALX49" s="69"/>
      <c r="ALY49" s="69"/>
      <c r="ALZ49" s="69"/>
      <c r="AMA49" s="69"/>
      <c r="AMB49" s="69"/>
      <c r="AMC49" s="69"/>
      <c r="AMD49" s="69"/>
      <c r="AME49" s="69"/>
      <c r="AMF49" s="69"/>
      <c r="AMG49" s="69"/>
      <c r="AMH49" s="69"/>
      <c r="AMI49" s="69"/>
      <c r="AMJ49" s="69"/>
      <c r="AMK49" s="69"/>
      <c r="AML49" s="69"/>
      <c r="AMM49" s="69"/>
      <c r="AMN49" s="69"/>
      <c r="AMO49" s="69"/>
      <c r="AMP49" s="69"/>
      <c r="AMQ49" s="69"/>
      <c r="AMR49" s="69"/>
      <c r="AMS49" s="69"/>
      <c r="AMT49" s="69"/>
      <c r="AMU49" s="381"/>
      <c r="AMV49" s="69"/>
      <c r="AMW49" s="69"/>
      <c r="AMX49" s="69"/>
      <c r="AMY49" s="69"/>
      <c r="AMZ49" s="380"/>
      <c r="ANA49" s="380"/>
      <c r="ANB49" s="380"/>
      <c r="ANC49" s="380"/>
      <c r="AND49" s="380"/>
      <c r="ANE49" s="380"/>
      <c r="ANF49" s="380"/>
      <c r="ANG49" s="380"/>
      <c r="ANH49" s="380"/>
      <c r="ANI49" s="380"/>
      <c r="ANJ49" s="380"/>
      <c r="ANK49" s="380"/>
      <c r="ANL49" s="380"/>
      <c r="ANM49" s="380"/>
      <c r="ANN49" s="380"/>
      <c r="ANO49" s="380"/>
      <c r="ANP49" s="380"/>
      <c r="ANQ49" s="380"/>
      <c r="ANR49" s="380"/>
      <c r="ANW49" s="379" t="s">
        <v>309</v>
      </c>
      <c r="ANX49" s="69"/>
      <c r="ANY49" s="69" t="s">
        <v>311</v>
      </c>
      <c r="ANZ49" s="69"/>
      <c r="AOA49" s="69"/>
      <c r="AOB49" s="69"/>
      <c r="AOC49" s="69"/>
      <c r="AOD49" s="69"/>
      <c r="AOE49" s="69"/>
      <c r="AOF49" s="69"/>
      <c r="AOG49" s="69"/>
      <c r="AOH49" s="69"/>
      <c r="AOI49" s="69"/>
      <c r="AOJ49" s="69"/>
      <c r="AOK49" s="69"/>
      <c r="AOL49" s="69"/>
      <c r="AOM49" s="69"/>
      <c r="AON49" s="69"/>
      <c r="AOO49" s="69"/>
      <c r="AOP49" s="69"/>
      <c r="AOQ49" s="69"/>
      <c r="AOR49" s="69"/>
      <c r="AOS49" s="69"/>
      <c r="AOT49" s="69"/>
      <c r="AOU49" s="69"/>
      <c r="AOV49" s="69"/>
      <c r="AOW49" s="69"/>
      <c r="AOX49" s="69"/>
      <c r="AOY49" s="69"/>
      <c r="AOZ49" s="69"/>
      <c r="APA49" s="69"/>
      <c r="APB49" s="381"/>
      <c r="APC49" s="69"/>
      <c r="APD49" s="69"/>
      <c r="APE49" s="69"/>
      <c r="APF49" s="69"/>
      <c r="APG49" s="380"/>
      <c r="APH49" s="380"/>
      <c r="API49" s="380"/>
      <c r="APJ49" s="380"/>
      <c r="APK49" s="380"/>
      <c r="APL49" s="380"/>
      <c r="APM49" s="380"/>
      <c r="APN49" s="380"/>
      <c r="APO49" s="380"/>
      <c r="APP49" s="380"/>
      <c r="APQ49" s="380"/>
      <c r="APR49" s="380"/>
      <c r="APS49" s="380"/>
      <c r="APT49" s="380"/>
      <c r="APU49" s="380"/>
      <c r="APV49" s="380"/>
      <c r="APW49" s="380"/>
      <c r="APX49" s="380"/>
      <c r="APY49" s="380"/>
      <c r="AQD49" s="379" t="s">
        <v>309</v>
      </c>
      <c r="AQE49" s="69"/>
      <c r="AQF49" s="69" t="s">
        <v>311</v>
      </c>
      <c r="AQG49" s="69"/>
      <c r="AQH49" s="69"/>
      <c r="AQI49" s="69"/>
      <c r="AQJ49" s="69"/>
      <c r="AQK49" s="69"/>
      <c r="AQL49" s="69"/>
      <c r="AQM49" s="69"/>
      <c r="AQN49" s="69"/>
      <c r="AQO49" s="69"/>
      <c r="AQP49" s="69"/>
      <c r="AQQ49" s="69"/>
      <c r="AQR49" s="69"/>
      <c r="AQS49" s="69"/>
      <c r="AQT49" s="69"/>
      <c r="AQU49" s="69"/>
      <c r="AQV49" s="69"/>
      <c r="AQW49" s="69"/>
      <c r="AQX49" s="69"/>
      <c r="AQY49" s="69"/>
      <c r="AQZ49" s="69"/>
      <c r="ARA49" s="69"/>
      <c r="ARB49" s="69"/>
      <c r="ARC49" s="69"/>
      <c r="ARD49" s="69"/>
      <c r="ARE49" s="69"/>
      <c r="ARF49" s="69"/>
      <c r="ARG49" s="69"/>
      <c r="ARH49" s="69"/>
      <c r="ARI49" s="381"/>
      <c r="ARJ49" s="69"/>
      <c r="ARK49" s="69"/>
      <c r="ARL49" s="69"/>
      <c r="ARM49" s="69"/>
      <c r="ARN49" s="380"/>
      <c r="ARO49" s="380"/>
      <c r="ARP49" s="380"/>
      <c r="ARQ49" s="380"/>
      <c r="ARR49" s="380"/>
      <c r="ARS49" s="380"/>
      <c r="ART49" s="380"/>
      <c r="ARU49" s="380"/>
      <c r="ARV49" s="380"/>
      <c r="ARW49" s="380"/>
      <c r="ARX49" s="380"/>
      <c r="ARY49" s="380"/>
      <c r="ARZ49" s="380"/>
      <c r="ASA49" s="380"/>
      <c r="ASB49" s="380"/>
      <c r="ASC49" s="380"/>
      <c r="ASD49" s="380"/>
      <c r="ASE49" s="380"/>
      <c r="ASF49" s="380"/>
    </row>
    <row r="50" spans="1:1180" ht="36" customHeight="1">
      <c r="A50" s="382" t="s">
        <v>309</v>
      </c>
      <c r="B50" s="380"/>
      <c r="C50" s="868" t="e">
        <f>'別表_個別勤務状況（1～20）'!$C$50</f>
        <v>#N/A</v>
      </c>
      <c r="D50" s="868"/>
      <c r="E50" s="868"/>
      <c r="F50" s="868"/>
      <c r="G50" s="868"/>
      <c r="H50" s="868"/>
      <c r="I50" s="868"/>
      <c r="J50" s="868"/>
      <c r="K50" s="868"/>
      <c r="L50" s="868"/>
      <c r="M50" s="868"/>
      <c r="N50" s="868"/>
      <c r="O50" s="868"/>
      <c r="P50" s="868"/>
      <c r="Q50" s="868"/>
      <c r="R50" s="868"/>
      <c r="S50" s="868"/>
      <c r="T50" s="868"/>
      <c r="U50" s="868"/>
      <c r="V50" s="868"/>
      <c r="W50" s="868"/>
      <c r="X50" s="868"/>
      <c r="Y50" s="868"/>
      <c r="Z50" s="868"/>
      <c r="AA50" s="868"/>
      <c r="AB50" s="868"/>
      <c r="AC50" s="868"/>
      <c r="AD50" s="868"/>
      <c r="AE50" s="868"/>
      <c r="AF50" s="868"/>
      <c r="AG50" s="868"/>
      <c r="AH50" s="868"/>
      <c r="AI50" s="868"/>
      <c r="AJ50" s="868"/>
      <c r="AK50" s="868"/>
      <c r="AL50" s="868"/>
      <c r="AM50" s="868"/>
      <c r="AN50" s="868"/>
      <c r="AO50" s="868"/>
      <c r="AP50" s="868"/>
      <c r="AQ50" s="868"/>
      <c r="AR50" s="868"/>
      <c r="AS50" s="868"/>
      <c r="AT50" s="868"/>
      <c r="AU50" s="868"/>
      <c r="AV50" s="868"/>
      <c r="AW50" s="868"/>
      <c r="AX50" s="868"/>
      <c r="AY50" s="868"/>
      <c r="AZ50" s="868"/>
      <c r="BA50" s="868"/>
      <c r="BB50" s="868"/>
      <c r="BC50" s="868"/>
      <c r="BD50" s="868"/>
      <c r="BE50" s="868"/>
      <c r="BF50" s="868"/>
      <c r="BG50" s="868"/>
      <c r="BH50" s="382" t="s">
        <v>309</v>
      </c>
      <c r="BI50" s="380"/>
      <c r="BJ50" s="868" t="e">
        <f>'別表_個別勤務状況（1～20）'!$C$50</f>
        <v>#N/A</v>
      </c>
      <c r="BK50" s="868"/>
      <c r="BL50" s="868"/>
      <c r="BM50" s="868"/>
      <c r="BN50" s="868"/>
      <c r="BO50" s="868"/>
      <c r="BP50" s="868"/>
      <c r="BQ50" s="868"/>
      <c r="BR50" s="868"/>
      <c r="BS50" s="868"/>
      <c r="BT50" s="868"/>
      <c r="BU50" s="868"/>
      <c r="BV50" s="868"/>
      <c r="BW50" s="868"/>
      <c r="BX50" s="868"/>
      <c r="BY50" s="868"/>
      <c r="BZ50" s="868"/>
      <c r="CA50" s="868"/>
      <c r="CB50" s="868"/>
      <c r="CC50" s="868"/>
      <c r="CD50" s="868"/>
      <c r="CE50" s="868"/>
      <c r="CF50" s="868"/>
      <c r="CG50" s="868"/>
      <c r="CH50" s="868"/>
      <c r="CI50" s="868"/>
      <c r="CJ50" s="868"/>
      <c r="CK50" s="868"/>
      <c r="CL50" s="868"/>
      <c r="CM50" s="868"/>
      <c r="CN50" s="868"/>
      <c r="CO50" s="868"/>
      <c r="CP50" s="868"/>
      <c r="CQ50" s="868"/>
      <c r="CR50" s="868"/>
      <c r="CS50" s="868"/>
      <c r="CT50" s="868"/>
      <c r="CU50" s="868"/>
      <c r="CV50" s="868"/>
      <c r="CW50" s="868"/>
      <c r="CX50" s="868"/>
      <c r="CY50" s="868"/>
      <c r="CZ50" s="868"/>
      <c r="DA50" s="868"/>
      <c r="DB50" s="868"/>
      <c r="DC50" s="868"/>
      <c r="DD50" s="868"/>
      <c r="DE50" s="868"/>
      <c r="DF50" s="868"/>
      <c r="DG50" s="868"/>
      <c r="DH50" s="868"/>
      <c r="DI50" s="868"/>
      <c r="DJ50" s="868"/>
      <c r="DK50" s="868"/>
      <c r="DL50" s="868"/>
      <c r="DM50" s="868"/>
      <c r="DN50" s="868"/>
      <c r="DO50" s="382" t="s">
        <v>309</v>
      </c>
      <c r="DP50" s="380"/>
      <c r="DQ50" s="868" t="e">
        <f>'別表_個別勤務状況（1～20）'!$C$50</f>
        <v>#N/A</v>
      </c>
      <c r="DR50" s="868"/>
      <c r="DS50" s="868"/>
      <c r="DT50" s="868"/>
      <c r="DU50" s="868"/>
      <c r="DV50" s="868"/>
      <c r="DW50" s="868"/>
      <c r="DX50" s="868"/>
      <c r="DY50" s="868"/>
      <c r="DZ50" s="868"/>
      <c r="EA50" s="868"/>
      <c r="EB50" s="868"/>
      <c r="EC50" s="868"/>
      <c r="ED50" s="868"/>
      <c r="EE50" s="868"/>
      <c r="EF50" s="868"/>
      <c r="EG50" s="868"/>
      <c r="EH50" s="868"/>
      <c r="EI50" s="868"/>
      <c r="EJ50" s="868"/>
      <c r="EK50" s="868"/>
      <c r="EL50" s="868"/>
      <c r="EM50" s="868"/>
      <c r="EN50" s="868"/>
      <c r="EO50" s="868"/>
      <c r="EP50" s="868"/>
      <c r="EQ50" s="868"/>
      <c r="ER50" s="868"/>
      <c r="ES50" s="868"/>
      <c r="ET50" s="868"/>
      <c r="EU50" s="868"/>
      <c r="EV50" s="868"/>
      <c r="EW50" s="868"/>
      <c r="EX50" s="868"/>
      <c r="EY50" s="868"/>
      <c r="EZ50" s="868"/>
      <c r="FA50" s="868"/>
      <c r="FB50" s="868"/>
      <c r="FC50" s="868"/>
      <c r="FD50" s="868"/>
      <c r="FE50" s="868"/>
      <c r="FF50" s="868"/>
      <c r="FG50" s="868"/>
      <c r="FH50" s="868"/>
      <c r="FI50" s="868"/>
      <c r="FJ50" s="868"/>
      <c r="FK50" s="868"/>
      <c r="FL50" s="868"/>
      <c r="FM50" s="868"/>
      <c r="FN50" s="868"/>
      <c r="FO50" s="868"/>
      <c r="FP50" s="868"/>
      <c r="FQ50" s="868"/>
      <c r="FR50" s="868"/>
      <c r="FS50" s="868"/>
      <c r="FT50" s="868"/>
      <c r="FU50" s="868"/>
      <c r="FV50" s="382" t="s">
        <v>309</v>
      </c>
      <c r="FW50" s="380"/>
      <c r="FX50" s="868" t="e">
        <f>'別表_個別勤務状況（1～20）'!$C$50</f>
        <v>#N/A</v>
      </c>
      <c r="FY50" s="868"/>
      <c r="FZ50" s="868"/>
      <c r="GA50" s="868"/>
      <c r="GB50" s="868"/>
      <c r="GC50" s="868"/>
      <c r="GD50" s="868"/>
      <c r="GE50" s="868"/>
      <c r="GF50" s="868"/>
      <c r="GG50" s="868"/>
      <c r="GH50" s="868"/>
      <c r="GI50" s="868"/>
      <c r="GJ50" s="868"/>
      <c r="GK50" s="868"/>
      <c r="GL50" s="868"/>
      <c r="GM50" s="868"/>
      <c r="GN50" s="868"/>
      <c r="GO50" s="868"/>
      <c r="GP50" s="868"/>
      <c r="GQ50" s="868"/>
      <c r="GR50" s="868"/>
      <c r="GS50" s="868"/>
      <c r="GT50" s="868"/>
      <c r="GU50" s="868"/>
      <c r="GV50" s="868"/>
      <c r="GW50" s="868"/>
      <c r="GX50" s="868"/>
      <c r="GY50" s="868"/>
      <c r="GZ50" s="868"/>
      <c r="HA50" s="868"/>
      <c r="HB50" s="868"/>
      <c r="HC50" s="868"/>
      <c r="HD50" s="868"/>
      <c r="HE50" s="868"/>
      <c r="HF50" s="868"/>
      <c r="HG50" s="868"/>
      <c r="HH50" s="868"/>
      <c r="HI50" s="868"/>
      <c r="HJ50" s="868"/>
      <c r="HK50" s="868"/>
      <c r="HL50" s="868"/>
      <c r="HM50" s="868"/>
      <c r="HN50" s="868"/>
      <c r="HO50" s="868"/>
      <c r="HP50" s="868"/>
      <c r="HQ50" s="868"/>
      <c r="HR50" s="868"/>
      <c r="HS50" s="868"/>
      <c r="HT50" s="868"/>
      <c r="HU50" s="868"/>
      <c r="HV50" s="868"/>
      <c r="HW50" s="868"/>
      <c r="HX50" s="868"/>
      <c r="HY50" s="868"/>
      <c r="HZ50" s="868"/>
      <c r="IA50" s="868"/>
      <c r="IB50" s="868"/>
      <c r="IC50" s="382" t="s">
        <v>309</v>
      </c>
      <c r="ID50" s="380"/>
      <c r="IE50" s="868" t="e">
        <f>'別表_個別勤務状況（1～20）'!$C$50</f>
        <v>#N/A</v>
      </c>
      <c r="IF50" s="868"/>
      <c r="IG50" s="868"/>
      <c r="IH50" s="868"/>
      <c r="II50" s="868"/>
      <c r="IJ50" s="868"/>
      <c r="IK50" s="868"/>
      <c r="IL50" s="868"/>
      <c r="IM50" s="868"/>
      <c r="IN50" s="868"/>
      <c r="IO50" s="868"/>
      <c r="IP50" s="868"/>
      <c r="IQ50" s="868"/>
      <c r="IR50" s="868"/>
      <c r="IS50" s="868"/>
      <c r="IT50" s="868"/>
      <c r="IU50" s="868"/>
      <c r="IV50" s="868"/>
      <c r="IW50" s="868"/>
      <c r="IX50" s="868"/>
      <c r="IY50" s="868"/>
      <c r="IZ50" s="868"/>
      <c r="JA50" s="868"/>
      <c r="JB50" s="868"/>
      <c r="JC50" s="868"/>
      <c r="JD50" s="868"/>
      <c r="JE50" s="868"/>
      <c r="JF50" s="868"/>
      <c r="JG50" s="868"/>
      <c r="JH50" s="868"/>
      <c r="JI50" s="868"/>
      <c r="JJ50" s="868"/>
      <c r="JK50" s="868"/>
      <c r="JL50" s="868"/>
      <c r="JM50" s="868"/>
      <c r="JN50" s="868"/>
      <c r="JO50" s="868"/>
      <c r="JP50" s="868"/>
      <c r="JQ50" s="868"/>
      <c r="JR50" s="868"/>
      <c r="JS50" s="868"/>
      <c r="JT50" s="868"/>
      <c r="JU50" s="868"/>
      <c r="JV50" s="868"/>
      <c r="JW50" s="868"/>
      <c r="JX50" s="868"/>
      <c r="JY50" s="868"/>
      <c r="JZ50" s="868"/>
      <c r="KA50" s="868"/>
      <c r="KB50" s="868"/>
      <c r="KC50" s="868"/>
      <c r="KD50" s="868"/>
      <c r="KE50" s="868"/>
      <c r="KF50" s="868"/>
      <c r="KG50" s="868"/>
      <c r="KH50" s="868"/>
      <c r="KI50" s="868"/>
      <c r="KJ50" s="382" t="s">
        <v>309</v>
      </c>
      <c r="KK50" s="380"/>
      <c r="KL50" s="868" t="e">
        <f>'[3]別表_個別勤務状況（1～20）'!$C$50</f>
        <v>#N/A</v>
      </c>
      <c r="KM50" s="868"/>
      <c r="KN50" s="868"/>
      <c r="KO50" s="868"/>
      <c r="KP50" s="868"/>
      <c r="KQ50" s="868"/>
      <c r="KR50" s="868"/>
      <c r="KS50" s="868"/>
      <c r="KT50" s="868"/>
      <c r="KU50" s="868"/>
      <c r="KV50" s="868"/>
      <c r="KW50" s="868"/>
      <c r="KX50" s="868"/>
      <c r="KY50" s="868"/>
      <c r="KZ50" s="868"/>
      <c r="LA50" s="868"/>
      <c r="LB50" s="868"/>
      <c r="LC50" s="868"/>
      <c r="LD50" s="868"/>
      <c r="LE50" s="868"/>
      <c r="LF50" s="868"/>
      <c r="LG50" s="868"/>
      <c r="LH50" s="868"/>
      <c r="LI50" s="868"/>
      <c r="LJ50" s="868"/>
      <c r="LK50" s="868"/>
      <c r="LL50" s="868"/>
      <c r="LM50" s="868"/>
      <c r="LN50" s="868"/>
      <c r="LO50" s="868"/>
      <c r="LP50" s="868"/>
      <c r="LQ50" s="868"/>
      <c r="LR50" s="868"/>
      <c r="LS50" s="868"/>
      <c r="LT50" s="868"/>
      <c r="LU50" s="868"/>
      <c r="LV50" s="868"/>
      <c r="LW50" s="868"/>
      <c r="LX50" s="868"/>
      <c r="LY50" s="868"/>
      <c r="LZ50" s="868"/>
      <c r="MA50" s="868"/>
      <c r="MB50" s="868"/>
      <c r="MC50" s="868"/>
      <c r="MD50" s="868"/>
      <c r="ME50" s="868"/>
      <c r="MF50" s="868"/>
      <c r="MG50" s="868"/>
      <c r="MH50" s="868"/>
      <c r="MI50" s="868"/>
      <c r="MJ50" s="868"/>
      <c r="MK50" s="868"/>
      <c r="ML50" s="868"/>
      <c r="MM50" s="868"/>
      <c r="MN50" s="868"/>
      <c r="MO50" s="868"/>
      <c r="MP50" s="868"/>
      <c r="MQ50" s="382" t="s">
        <v>309</v>
      </c>
      <c r="MR50" s="380"/>
      <c r="MS50" s="868" t="e">
        <f>'[3]別表_個別勤務状況（1～20）'!$C$50</f>
        <v>#N/A</v>
      </c>
      <c r="MT50" s="868"/>
      <c r="MU50" s="868"/>
      <c r="MV50" s="868"/>
      <c r="MW50" s="868"/>
      <c r="MX50" s="868"/>
      <c r="MY50" s="868"/>
      <c r="MZ50" s="868"/>
      <c r="NA50" s="868"/>
      <c r="NB50" s="868"/>
      <c r="NC50" s="868"/>
      <c r="ND50" s="868"/>
      <c r="NE50" s="868"/>
      <c r="NF50" s="868"/>
      <c r="NG50" s="868"/>
      <c r="NH50" s="868"/>
      <c r="NI50" s="868"/>
      <c r="NJ50" s="868"/>
      <c r="NK50" s="868"/>
      <c r="NL50" s="868"/>
      <c r="NM50" s="868"/>
      <c r="NN50" s="868"/>
      <c r="NO50" s="868"/>
      <c r="NP50" s="868"/>
      <c r="NQ50" s="868"/>
      <c r="NR50" s="868"/>
      <c r="NS50" s="868"/>
      <c r="NT50" s="868"/>
      <c r="NU50" s="868"/>
      <c r="NV50" s="868"/>
      <c r="NW50" s="868"/>
      <c r="NX50" s="868"/>
      <c r="NY50" s="868"/>
      <c r="NZ50" s="868"/>
      <c r="OA50" s="868"/>
      <c r="OB50" s="868"/>
      <c r="OC50" s="868"/>
      <c r="OD50" s="868"/>
      <c r="OE50" s="868"/>
      <c r="OF50" s="868"/>
      <c r="OG50" s="868"/>
      <c r="OH50" s="868"/>
      <c r="OI50" s="868"/>
      <c r="OJ50" s="868"/>
      <c r="OK50" s="868"/>
      <c r="OL50" s="868"/>
      <c r="OM50" s="868"/>
      <c r="ON50" s="868"/>
      <c r="OO50" s="868"/>
      <c r="OP50" s="868"/>
      <c r="OQ50" s="868"/>
      <c r="OR50" s="868"/>
      <c r="OS50" s="868"/>
      <c r="OT50" s="868"/>
      <c r="OU50" s="868"/>
      <c r="OV50" s="868"/>
      <c r="OW50" s="868"/>
      <c r="OX50" s="382" t="s">
        <v>309</v>
      </c>
      <c r="OY50" s="380"/>
      <c r="OZ50" s="868" t="e">
        <f>'[3]別表_個別勤務状況（1～20）'!$C$50</f>
        <v>#N/A</v>
      </c>
      <c r="PA50" s="868"/>
      <c r="PB50" s="868"/>
      <c r="PC50" s="868"/>
      <c r="PD50" s="868"/>
      <c r="PE50" s="868"/>
      <c r="PF50" s="868"/>
      <c r="PG50" s="868"/>
      <c r="PH50" s="868"/>
      <c r="PI50" s="868"/>
      <c r="PJ50" s="868"/>
      <c r="PK50" s="868"/>
      <c r="PL50" s="868"/>
      <c r="PM50" s="868"/>
      <c r="PN50" s="868"/>
      <c r="PO50" s="868"/>
      <c r="PP50" s="868"/>
      <c r="PQ50" s="868"/>
      <c r="PR50" s="868"/>
      <c r="PS50" s="868"/>
      <c r="PT50" s="868"/>
      <c r="PU50" s="868"/>
      <c r="PV50" s="868"/>
      <c r="PW50" s="868"/>
      <c r="PX50" s="868"/>
      <c r="PY50" s="868"/>
      <c r="PZ50" s="868"/>
      <c r="QA50" s="868"/>
      <c r="QB50" s="868"/>
      <c r="QC50" s="868"/>
      <c r="QD50" s="868"/>
      <c r="QE50" s="868"/>
      <c r="QF50" s="868"/>
      <c r="QG50" s="868"/>
      <c r="QH50" s="868"/>
      <c r="QI50" s="868"/>
      <c r="QJ50" s="868"/>
      <c r="QK50" s="868"/>
      <c r="QL50" s="868"/>
      <c r="QM50" s="868"/>
      <c r="QN50" s="868"/>
      <c r="QO50" s="868"/>
      <c r="QP50" s="868"/>
      <c r="QQ50" s="868"/>
      <c r="QR50" s="868"/>
      <c r="QS50" s="868"/>
      <c r="QT50" s="868"/>
      <c r="QU50" s="868"/>
      <c r="QV50" s="868"/>
      <c r="QW50" s="868"/>
      <c r="QX50" s="868"/>
      <c r="QY50" s="868"/>
      <c r="QZ50" s="868"/>
      <c r="RA50" s="868"/>
      <c r="RB50" s="868"/>
      <c r="RC50" s="868"/>
      <c r="RD50" s="868"/>
      <c r="RE50" s="382" t="s">
        <v>309</v>
      </c>
      <c r="RF50" s="380"/>
      <c r="RG50" s="868" t="e">
        <f>'[3]別表_個別勤務状況（1～20）'!$C$50</f>
        <v>#N/A</v>
      </c>
      <c r="RH50" s="868"/>
      <c r="RI50" s="868"/>
      <c r="RJ50" s="868"/>
      <c r="RK50" s="868"/>
      <c r="RL50" s="868"/>
      <c r="RM50" s="868"/>
      <c r="RN50" s="868"/>
      <c r="RO50" s="868"/>
      <c r="RP50" s="868"/>
      <c r="RQ50" s="868"/>
      <c r="RR50" s="868"/>
      <c r="RS50" s="868"/>
      <c r="RT50" s="868"/>
      <c r="RU50" s="868"/>
      <c r="RV50" s="868"/>
      <c r="RW50" s="868"/>
      <c r="RX50" s="868"/>
      <c r="RY50" s="868"/>
      <c r="RZ50" s="868"/>
      <c r="SA50" s="868"/>
      <c r="SB50" s="868"/>
      <c r="SC50" s="868"/>
      <c r="SD50" s="868"/>
      <c r="SE50" s="868"/>
      <c r="SF50" s="868"/>
      <c r="SG50" s="868"/>
      <c r="SH50" s="868"/>
      <c r="SI50" s="868"/>
      <c r="SJ50" s="868"/>
      <c r="SK50" s="868"/>
      <c r="SL50" s="868"/>
      <c r="SM50" s="868"/>
      <c r="SN50" s="868"/>
      <c r="SO50" s="868"/>
      <c r="SP50" s="868"/>
      <c r="SQ50" s="868"/>
      <c r="SR50" s="868"/>
      <c r="SS50" s="868"/>
      <c r="ST50" s="868"/>
      <c r="SU50" s="868"/>
      <c r="SV50" s="868"/>
      <c r="SW50" s="868"/>
      <c r="SX50" s="868"/>
      <c r="SY50" s="868"/>
      <c r="SZ50" s="868"/>
      <c r="TA50" s="868"/>
      <c r="TB50" s="868"/>
      <c r="TC50" s="868"/>
      <c r="TD50" s="868"/>
      <c r="TE50" s="868"/>
      <c r="TF50" s="868"/>
      <c r="TG50" s="868"/>
      <c r="TH50" s="868"/>
      <c r="TI50" s="868"/>
      <c r="TJ50" s="868"/>
      <c r="TK50" s="868"/>
      <c r="TL50" s="382" t="s">
        <v>309</v>
      </c>
      <c r="TM50" s="380"/>
      <c r="TN50" s="868" t="e">
        <f>'[3]別表_個別勤務状況（1～20）'!$C$50</f>
        <v>#N/A</v>
      </c>
      <c r="TO50" s="868"/>
      <c r="TP50" s="868"/>
      <c r="TQ50" s="868"/>
      <c r="TR50" s="868"/>
      <c r="TS50" s="868"/>
      <c r="TT50" s="868"/>
      <c r="TU50" s="868"/>
      <c r="TV50" s="868"/>
      <c r="TW50" s="868"/>
      <c r="TX50" s="868"/>
      <c r="TY50" s="868"/>
      <c r="TZ50" s="868"/>
      <c r="UA50" s="868"/>
      <c r="UB50" s="868"/>
      <c r="UC50" s="868"/>
      <c r="UD50" s="868"/>
      <c r="UE50" s="868"/>
      <c r="UF50" s="868"/>
      <c r="UG50" s="868"/>
      <c r="UH50" s="868"/>
      <c r="UI50" s="868"/>
      <c r="UJ50" s="868"/>
      <c r="UK50" s="868"/>
      <c r="UL50" s="868"/>
      <c r="UM50" s="868"/>
      <c r="UN50" s="868"/>
      <c r="UO50" s="868"/>
      <c r="UP50" s="868"/>
      <c r="UQ50" s="868"/>
      <c r="UR50" s="868"/>
      <c r="US50" s="868"/>
      <c r="UT50" s="868"/>
      <c r="UU50" s="868"/>
      <c r="UV50" s="868"/>
      <c r="UW50" s="868"/>
      <c r="UX50" s="868"/>
      <c r="UY50" s="868"/>
      <c r="UZ50" s="868"/>
      <c r="VA50" s="868"/>
      <c r="VB50" s="868"/>
      <c r="VC50" s="868"/>
      <c r="VD50" s="868"/>
      <c r="VE50" s="868"/>
      <c r="VF50" s="868"/>
      <c r="VG50" s="868"/>
      <c r="VH50" s="868"/>
      <c r="VI50" s="868"/>
      <c r="VJ50" s="868"/>
      <c r="VK50" s="868"/>
      <c r="VL50" s="868"/>
      <c r="VM50" s="868"/>
      <c r="VN50" s="868"/>
      <c r="VO50" s="868"/>
      <c r="VP50" s="868"/>
      <c r="VQ50" s="868"/>
      <c r="VR50" s="868"/>
      <c r="VS50" s="382" t="s">
        <v>309</v>
      </c>
      <c r="VT50" s="380"/>
      <c r="VU50" s="868" t="e">
        <f>'[3]別表_個別勤務状況（1～20）'!$C$50</f>
        <v>#N/A</v>
      </c>
      <c r="VV50" s="868"/>
      <c r="VW50" s="868"/>
      <c r="VX50" s="868"/>
      <c r="VY50" s="868"/>
      <c r="VZ50" s="868"/>
      <c r="WA50" s="868"/>
      <c r="WB50" s="868"/>
      <c r="WC50" s="868"/>
      <c r="WD50" s="868"/>
      <c r="WE50" s="868"/>
      <c r="WF50" s="868"/>
      <c r="WG50" s="868"/>
      <c r="WH50" s="868"/>
      <c r="WI50" s="868"/>
      <c r="WJ50" s="868"/>
      <c r="WK50" s="868"/>
      <c r="WL50" s="868"/>
      <c r="WM50" s="868"/>
      <c r="WN50" s="868"/>
      <c r="WO50" s="868"/>
      <c r="WP50" s="868"/>
      <c r="WQ50" s="868"/>
      <c r="WR50" s="868"/>
      <c r="WS50" s="868"/>
      <c r="WT50" s="868"/>
      <c r="WU50" s="868"/>
      <c r="WV50" s="868"/>
      <c r="WW50" s="868"/>
      <c r="WX50" s="868"/>
      <c r="WY50" s="868"/>
      <c r="WZ50" s="868"/>
      <c r="XA50" s="868"/>
      <c r="XB50" s="868"/>
      <c r="XC50" s="868"/>
      <c r="XD50" s="868"/>
      <c r="XE50" s="868"/>
      <c r="XF50" s="868"/>
      <c r="XG50" s="868"/>
      <c r="XH50" s="868"/>
      <c r="XI50" s="868"/>
      <c r="XJ50" s="868"/>
      <c r="XK50" s="868"/>
      <c r="XL50" s="868"/>
      <c r="XM50" s="868"/>
      <c r="XN50" s="868"/>
      <c r="XO50" s="868"/>
      <c r="XP50" s="868"/>
      <c r="XQ50" s="868"/>
      <c r="XR50" s="868"/>
      <c r="XS50" s="868"/>
      <c r="XT50" s="868"/>
      <c r="XU50" s="868"/>
      <c r="XV50" s="868"/>
      <c r="XW50" s="868"/>
      <c r="XX50" s="868"/>
      <c r="XY50" s="868"/>
      <c r="XZ50" s="382" t="s">
        <v>309</v>
      </c>
      <c r="YA50" s="380"/>
      <c r="YB50" s="868" t="e">
        <f>'[3]別表_個別勤務状況（1～20）'!$C$50</f>
        <v>#N/A</v>
      </c>
      <c r="YC50" s="868"/>
      <c r="YD50" s="868"/>
      <c r="YE50" s="868"/>
      <c r="YF50" s="868"/>
      <c r="YG50" s="868"/>
      <c r="YH50" s="868"/>
      <c r="YI50" s="868"/>
      <c r="YJ50" s="868"/>
      <c r="YK50" s="868"/>
      <c r="YL50" s="868"/>
      <c r="YM50" s="868"/>
      <c r="YN50" s="868"/>
      <c r="YO50" s="868"/>
      <c r="YP50" s="868"/>
      <c r="YQ50" s="868"/>
      <c r="YR50" s="868"/>
      <c r="YS50" s="868"/>
      <c r="YT50" s="868"/>
      <c r="YU50" s="868"/>
      <c r="YV50" s="868"/>
      <c r="YW50" s="868"/>
      <c r="YX50" s="868"/>
      <c r="YY50" s="868"/>
      <c r="YZ50" s="868"/>
      <c r="ZA50" s="868"/>
      <c r="ZB50" s="868"/>
      <c r="ZC50" s="868"/>
      <c r="ZD50" s="868"/>
      <c r="ZE50" s="868"/>
      <c r="ZF50" s="868"/>
      <c r="ZG50" s="868"/>
      <c r="ZH50" s="868"/>
      <c r="ZI50" s="868"/>
      <c r="ZJ50" s="868"/>
      <c r="ZK50" s="868"/>
      <c r="ZL50" s="868"/>
      <c r="ZM50" s="868"/>
      <c r="ZN50" s="868"/>
      <c r="ZO50" s="868"/>
      <c r="ZP50" s="868"/>
      <c r="ZQ50" s="868"/>
      <c r="ZR50" s="868"/>
      <c r="ZS50" s="868"/>
      <c r="ZT50" s="868"/>
      <c r="ZU50" s="868"/>
      <c r="ZV50" s="868"/>
      <c r="ZW50" s="868"/>
      <c r="ZX50" s="868"/>
      <c r="ZY50" s="868"/>
      <c r="ZZ50" s="868"/>
      <c r="AAA50" s="868"/>
      <c r="AAB50" s="868"/>
      <c r="AAC50" s="868"/>
      <c r="AAD50" s="868"/>
      <c r="AAE50" s="868"/>
      <c r="AAF50" s="868"/>
      <c r="AAG50" s="382" t="s">
        <v>309</v>
      </c>
      <c r="AAH50" s="380"/>
      <c r="AAI50" s="868" t="e">
        <f>'[3]別表_個別勤務状況（1～20）'!$C$50</f>
        <v>#N/A</v>
      </c>
      <c r="AAJ50" s="868"/>
      <c r="AAK50" s="868"/>
      <c r="AAL50" s="868"/>
      <c r="AAM50" s="868"/>
      <c r="AAN50" s="868"/>
      <c r="AAO50" s="868"/>
      <c r="AAP50" s="868"/>
      <c r="AAQ50" s="868"/>
      <c r="AAR50" s="868"/>
      <c r="AAS50" s="868"/>
      <c r="AAT50" s="868"/>
      <c r="AAU50" s="868"/>
      <c r="AAV50" s="868"/>
      <c r="AAW50" s="868"/>
      <c r="AAX50" s="868"/>
      <c r="AAY50" s="868"/>
      <c r="AAZ50" s="868"/>
      <c r="ABA50" s="868"/>
      <c r="ABB50" s="868"/>
      <c r="ABC50" s="868"/>
      <c r="ABD50" s="868"/>
      <c r="ABE50" s="868"/>
      <c r="ABF50" s="868"/>
      <c r="ABG50" s="868"/>
      <c r="ABH50" s="868"/>
      <c r="ABI50" s="868"/>
      <c r="ABJ50" s="868"/>
      <c r="ABK50" s="868"/>
      <c r="ABL50" s="868"/>
      <c r="ABM50" s="868"/>
      <c r="ABN50" s="868"/>
      <c r="ABO50" s="868"/>
      <c r="ABP50" s="868"/>
      <c r="ABQ50" s="868"/>
      <c r="ABR50" s="868"/>
      <c r="ABS50" s="868"/>
      <c r="ABT50" s="868"/>
      <c r="ABU50" s="868"/>
      <c r="ABV50" s="868"/>
      <c r="ABW50" s="868"/>
      <c r="ABX50" s="868"/>
      <c r="ABY50" s="868"/>
      <c r="ABZ50" s="868"/>
      <c r="ACA50" s="868"/>
      <c r="ACB50" s="868"/>
      <c r="ACC50" s="868"/>
      <c r="ACD50" s="868"/>
      <c r="ACE50" s="868"/>
      <c r="ACF50" s="868"/>
      <c r="ACG50" s="868"/>
      <c r="ACH50" s="868"/>
      <c r="ACI50" s="868"/>
      <c r="ACJ50" s="868"/>
      <c r="ACK50" s="868"/>
      <c r="ACL50" s="868"/>
      <c r="ACM50" s="868"/>
      <c r="ACN50" s="382" t="s">
        <v>309</v>
      </c>
      <c r="ACO50" s="380"/>
      <c r="ACP50" s="868" t="e">
        <f>'[3]別表_個別勤務状況（1～20）'!$C$50</f>
        <v>#N/A</v>
      </c>
      <c r="ACQ50" s="868"/>
      <c r="ACR50" s="868"/>
      <c r="ACS50" s="868"/>
      <c r="ACT50" s="868"/>
      <c r="ACU50" s="868"/>
      <c r="ACV50" s="868"/>
      <c r="ACW50" s="868"/>
      <c r="ACX50" s="868"/>
      <c r="ACY50" s="868"/>
      <c r="ACZ50" s="868"/>
      <c r="ADA50" s="868"/>
      <c r="ADB50" s="868"/>
      <c r="ADC50" s="868"/>
      <c r="ADD50" s="868"/>
      <c r="ADE50" s="868"/>
      <c r="ADF50" s="868"/>
      <c r="ADG50" s="868"/>
      <c r="ADH50" s="868"/>
      <c r="ADI50" s="868"/>
      <c r="ADJ50" s="868"/>
      <c r="ADK50" s="868"/>
      <c r="ADL50" s="868"/>
      <c r="ADM50" s="868"/>
      <c r="ADN50" s="868"/>
      <c r="ADO50" s="868"/>
      <c r="ADP50" s="868"/>
      <c r="ADQ50" s="868"/>
      <c r="ADR50" s="868"/>
      <c r="ADS50" s="868"/>
      <c r="ADT50" s="868"/>
      <c r="ADU50" s="868"/>
      <c r="ADV50" s="868"/>
      <c r="ADW50" s="868"/>
      <c r="ADX50" s="868"/>
      <c r="ADY50" s="868"/>
      <c r="ADZ50" s="868"/>
      <c r="AEA50" s="868"/>
      <c r="AEB50" s="868"/>
      <c r="AEC50" s="868"/>
      <c r="AED50" s="868"/>
      <c r="AEE50" s="868"/>
      <c r="AEF50" s="868"/>
      <c r="AEG50" s="868"/>
      <c r="AEH50" s="868"/>
      <c r="AEI50" s="868"/>
      <c r="AEJ50" s="868"/>
      <c r="AEK50" s="868"/>
      <c r="AEL50" s="868"/>
      <c r="AEM50" s="868"/>
      <c r="AEN50" s="868"/>
      <c r="AEO50" s="868"/>
      <c r="AEP50" s="868"/>
      <c r="AEQ50" s="868"/>
      <c r="AER50" s="868"/>
      <c r="AES50" s="868"/>
      <c r="AET50" s="868"/>
      <c r="AEU50" s="382" t="s">
        <v>309</v>
      </c>
      <c r="AEV50" s="380"/>
      <c r="AEW50" s="868" t="e">
        <f>'[3]別表_個別勤務状況（1～20）'!$C$50</f>
        <v>#N/A</v>
      </c>
      <c r="AEX50" s="868"/>
      <c r="AEY50" s="868"/>
      <c r="AEZ50" s="868"/>
      <c r="AFA50" s="868"/>
      <c r="AFB50" s="868"/>
      <c r="AFC50" s="868"/>
      <c r="AFD50" s="868"/>
      <c r="AFE50" s="868"/>
      <c r="AFF50" s="868"/>
      <c r="AFG50" s="868"/>
      <c r="AFH50" s="868"/>
      <c r="AFI50" s="868"/>
      <c r="AFJ50" s="868"/>
      <c r="AFK50" s="868"/>
      <c r="AFL50" s="868"/>
      <c r="AFM50" s="868"/>
      <c r="AFN50" s="868"/>
      <c r="AFO50" s="868"/>
      <c r="AFP50" s="868"/>
      <c r="AFQ50" s="868"/>
      <c r="AFR50" s="868"/>
      <c r="AFS50" s="868"/>
      <c r="AFT50" s="868"/>
      <c r="AFU50" s="868"/>
      <c r="AFV50" s="868"/>
      <c r="AFW50" s="868"/>
      <c r="AFX50" s="868"/>
      <c r="AFY50" s="868"/>
      <c r="AFZ50" s="868"/>
      <c r="AGA50" s="868"/>
      <c r="AGB50" s="868"/>
      <c r="AGC50" s="868"/>
      <c r="AGD50" s="868"/>
      <c r="AGE50" s="868"/>
      <c r="AGF50" s="868"/>
      <c r="AGG50" s="868"/>
      <c r="AGH50" s="868"/>
      <c r="AGI50" s="868"/>
      <c r="AGJ50" s="868"/>
      <c r="AGK50" s="868"/>
      <c r="AGL50" s="868"/>
      <c r="AGM50" s="868"/>
      <c r="AGN50" s="868"/>
      <c r="AGO50" s="868"/>
      <c r="AGP50" s="868"/>
      <c r="AGQ50" s="868"/>
      <c r="AGR50" s="868"/>
      <c r="AGS50" s="868"/>
      <c r="AGT50" s="868"/>
      <c r="AGU50" s="868"/>
      <c r="AGV50" s="868"/>
      <c r="AGW50" s="868"/>
      <c r="AGX50" s="868"/>
      <c r="AGY50" s="868"/>
      <c r="AGZ50" s="868"/>
      <c r="AHA50" s="868"/>
      <c r="AHB50" s="382" t="s">
        <v>309</v>
      </c>
      <c r="AHC50" s="380"/>
      <c r="AHD50" s="868" t="e">
        <f>'[3]別表_個別勤務状況（1～20）'!$C$50</f>
        <v>#N/A</v>
      </c>
      <c r="AHE50" s="868"/>
      <c r="AHF50" s="868"/>
      <c r="AHG50" s="868"/>
      <c r="AHH50" s="868"/>
      <c r="AHI50" s="868"/>
      <c r="AHJ50" s="868"/>
      <c r="AHK50" s="868"/>
      <c r="AHL50" s="868"/>
      <c r="AHM50" s="868"/>
      <c r="AHN50" s="868"/>
      <c r="AHO50" s="868"/>
      <c r="AHP50" s="868"/>
      <c r="AHQ50" s="868"/>
      <c r="AHR50" s="868"/>
      <c r="AHS50" s="868"/>
      <c r="AHT50" s="868"/>
      <c r="AHU50" s="868"/>
      <c r="AHV50" s="868"/>
      <c r="AHW50" s="868"/>
      <c r="AHX50" s="868"/>
      <c r="AHY50" s="868"/>
      <c r="AHZ50" s="868"/>
      <c r="AIA50" s="868"/>
      <c r="AIB50" s="868"/>
      <c r="AIC50" s="868"/>
      <c r="AID50" s="868"/>
      <c r="AIE50" s="868"/>
      <c r="AIF50" s="868"/>
      <c r="AIG50" s="868"/>
      <c r="AIH50" s="868"/>
      <c r="AII50" s="868"/>
      <c r="AIJ50" s="868"/>
      <c r="AIK50" s="868"/>
      <c r="AIL50" s="868"/>
      <c r="AIM50" s="868"/>
      <c r="AIN50" s="868"/>
      <c r="AIO50" s="868"/>
      <c r="AIP50" s="868"/>
      <c r="AIQ50" s="868"/>
      <c r="AIR50" s="868"/>
      <c r="AIS50" s="868"/>
      <c r="AIT50" s="868"/>
      <c r="AIU50" s="868"/>
      <c r="AIV50" s="868"/>
      <c r="AIW50" s="868"/>
      <c r="AIX50" s="868"/>
      <c r="AIY50" s="868"/>
      <c r="AIZ50" s="868"/>
      <c r="AJA50" s="868"/>
      <c r="AJB50" s="868"/>
      <c r="AJC50" s="868"/>
      <c r="AJD50" s="868"/>
      <c r="AJE50" s="868"/>
      <c r="AJF50" s="868"/>
      <c r="AJG50" s="868"/>
      <c r="AJH50" s="868"/>
      <c r="AJI50" s="382" t="s">
        <v>309</v>
      </c>
      <c r="AJJ50" s="380"/>
      <c r="AJK50" s="868" t="e">
        <f>'[3]別表_個別勤務状況（1～20）'!$C$50</f>
        <v>#N/A</v>
      </c>
      <c r="AJL50" s="868"/>
      <c r="AJM50" s="868"/>
      <c r="AJN50" s="868"/>
      <c r="AJO50" s="868"/>
      <c r="AJP50" s="868"/>
      <c r="AJQ50" s="868"/>
      <c r="AJR50" s="868"/>
      <c r="AJS50" s="868"/>
      <c r="AJT50" s="868"/>
      <c r="AJU50" s="868"/>
      <c r="AJV50" s="868"/>
      <c r="AJW50" s="868"/>
      <c r="AJX50" s="868"/>
      <c r="AJY50" s="868"/>
      <c r="AJZ50" s="868"/>
      <c r="AKA50" s="868"/>
      <c r="AKB50" s="868"/>
      <c r="AKC50" s="868"/>
      <c r="AKD50" s="868"/>
      <c r="AKE50" s="868"/>
      <c r="AKF50" s="868"/>
      <c r="AKG50" s="868"/>
      <c r="AKH50" s="868"/>
      <c r="AKI50" s="868"/>
      <c r="AKJ50" s="868"/>
      <c r="AKK50" s="868"/>
      <c r="AKL50" s="868"/>
      <c r="AKM50" s="868"/>
      <c r="AKN50" s="868"/>
      <c r="AKO50" s="868"/>
      <c r="AKP50" s="868"/>
      <c r="AKQ50" s="868"/>
      <c r="AKR50" s="868"/>
      <c r="AKS50" s="868"/>
      <c r="AKT50" s="868"/>
      <c r="AKU50" s="868"/>
      <c r="AKV50" s="868"/>
      <c r="AKW50" s="868"/>
      <c r="AKX50" s="868"/>
      <c r="AKY50" s="868"/>
      <c r="AKZ50" s="868"/>
      <c r="ALA50" s="868"/>
      <c r="ALB50" s="868"/>
      <c r="ALC50" s="868"/>
      <c r="ALD50" s="868"/>
      <c r="ALE50" s="868"/>
      <c r="ALF50" s="868"/>
      <c r="ALG50" s="868"/>
      <c r="ALH50" s="868"/>
      <c r="ALI50" s="868"/>
      <c r="ALJ50" s="868"/>
      <c r="ALK50" s="868"/>
      <c r="ALL50" s="868"/>
      <c r="ALM50" s="868"/>
      <c r="ALN50" s="868"/>
      <c r="ALO50" s="868"/>
      <c r="ALP50" s="382" t="s">
        <v>309</v>
      </c>
      <c r="ALQ50" s="380"/>
      <c r="ALR50" s="868" t="e">
        <f>'[3]別表_個別勤務状況（1～20）'!$C$50</f>
        <v>#N/A</v>
      </c>
      <c r="ALS50" s="868"/>
      <c r="ALT50" s="868"/>
      <c r="ALU50" s="868"/>
      <c r="ALV50" s="868"/>
      <c r="ALW50" s="868"/>
      <c r="ALX50" s="868"/>
      <c r="ALY50" s="868"/>
      <c r="ALZ50" s="868"/>
      <c r="AMA50" s="868"/>
      <c r="AMB50" s="868"/>
      <c r="AMC50" s="868"/>
      <c r="AMD50" s="868"/>
      <c r="AME50" s="868"/>
      <c r="AMF50" s="868"/>
      <c r="AMG50" s="868"/>
      <c r="AMH50" s="868"/>
      <c r="AMI50" s="868"/>
      <c r="AMJ50" s="868"/>
      <c r="AMK50" s="868"/>
      <c r="AML50" s="868"/>
      <c r="AMM50" s="868"/>
      <c r="AMN50" s="868"/>
      <c r="AMO50" s="868"/>
      <c r="AMP50" s="868"/>
      <c r="AMQ50" s="868"/>
      <c r="AMR50" s="868"/>
      <c r="AMS50" s="868"/>
      <c r="AMT50" s="868"/>
      <c r="AMU50" s="868"/>
      <c r="AMV50" s="868"/>
      <c r="AMW50" s="868"/>
      <c r="AMX50" s="868"/>
      <c r="AMY50" s="868"/>
      <c r="AMZ50" s="868"/>
      <c r="ANA50" s="868"/>
      <c r="ANB50" s="868"/>
      <c r="ANC50" s="868"/>
      <c r="AND50" s="868"/>
      <c r="ANE50" s="868"/>
      <c r="ANF50" s="868"/>
      <c r="ANG50" s="868"/>
      <c r="ANH50" s="868"/>
      <c r="ANI50" s="868"/>
      <c r="ANJ50" s="868"/>
      <c r="ANK50" s="868"/>
      <c r="ANL50" s="868"/>
      <c r="ANM50" s="868"/>
      <c r="ANN50" s="868"/>
      <c r="ANO50" s="868"/>
      <c r="ANP50" s="868"/>
      <c r="ANQ50" s="868"/>
      <c r="ANR50" s="868"/>
      <c r="ANS50" s="868"/>
      <c r="ANT50" s="868"/>
      <c r="ANU50" s="868"/>
      <c r="ANV50" s="868"/>
      <c r="ANW50" s="382" t="s">
        <v>309</v>
      </c>
      <c r="ANX50" s="380"/>
      <c r="ANY50" s="868" t="e">
        <f>'[3]別表_個別勤務状況（1～20）'!$C$50</f>
        <v>#N/A</v>
      </c>
      <c r="ANZ50" s="868"/>
      <c r="AOA50" s="868"/>
      <c r="AOB50" s="868"/>
      <c r="AOC50" s="868"/>
      <c r="AOD50" s="868"/>
      <c r="AOE50" s="868"/>
      <c r="AOF50" s="868"/>
      <c r="AOG50" s="868"/>
      <c r="AOH50" s="868"/>
      <c r="AOI50" s="868"/>
      <c r="AOJ50" s="868"/>
      <c r="AOK50" s="868"/>
      <c r="AOL50" s="868"/>
      <c r="AOM50" s="868"/>
      <c r="AON50" s="868"/>
      <c r="AOO50" s="868"/>
      <c r="AOP50" s="868"/>
      <c r="AOQ50" s="868"/>
      <c r="AOR50" s="868"/>
      <c r="AOS50" s="868"/>
      <c r="AOT50" s="868"/>
      <c r="AOU50" s="868"/>
      <c r="AOV50" s="868"/>
      <c r="AOW50" s="868"/>
      <c r="AOX50" s="868"/>
      <c r="AOY50" s="868"/>
      <c r="AOZ50" s="868"/>
      <c r="APA50" s="868"/>
      <c r="APB50" s="868"/>
      <c r="APC50" s="868"/>
      <c r="APD50" s="868"/>
      <c r="APE50" s="868"/>
      <c r="APF50" s="868"/>
      <c r="APG50" s="868"/>
      <c r="APH50" s="868"/>
      <c r="API50" s="868"/>
      <c r="APJ50" s="868"/>
      <c r="APK50" s="868"/>
      <c r="APL50" s="868"/>
      <c r="APM50" s="868"/>
      <c r="APN50" s="868"/>
      <c r="APO50" s="868"/>
      <c r="APP50" s="868"/>
      <c r="APQ50" s="868"/>
      <c r="APR50" s="868"/>
      <c r="APS50" s="868"/>
      <c r="APT50" s="868"/>
      <c r="APU50" s="868"/>
      <c r="APV50" s="868"/>
      <c r="APW50" s="868"/>
      <c r="APX50" s="868"/>
      <c r="APY50" s="868"/>
      <c r="APZ50" s="868"/>
      <c r="AQA50" s="868"/>
      <c r="AQB50" s="868"/>
      <c r="AQC50" s="868"/>
      <c r="AQD50" s="382" t="s">
        <v>309</v>
      </c>
      <c r="AQE50" s="380"/>
      <c r="AQF50" s="868" t="e">
        <f>'[3]別表_個別勤務状況（1～20）'!$C$50</f>
        <v>#N/A</v>
      </c>
      <c r="AQG50" s="868"/>
      <c r="AQH50" s="868"/>
      <c r="AQI50" s="868"/>
      <c r="AQJ50" s="868"/>
      <c r="AQK50" s="868"/>
      <c r="AQL50" s="868"/>
      <c r="AQM50" s="868"/>
      <c r="AQN50" s="868"/>
      <c r="AQO50" s="868"/>
      <c r="AQP50" s="868"/>
      <c r="AQQ50" s="868"/>
      <c r="AQR50" s="868"/>
      <c r="AQS50" s="868"/>
      <c r="AQT50" s="868"/>
      <c r="AQU50" s="868"/>
      <c r="AQV50" s="868"/>
      <c r="AQW50" s="868"/>
      <c r="AQX50" s="868"/>
      <c r="AQY50" s="868"/>
      <c r="AQZ50" s="868"/>
      <c r="ARA50" s="868"/>
      <c r="ARB50" s="868"/>
      <c r="ARC50" s="868"/>
      <c r="ARD50" s="868"/>
      <c r="ARE50" s="868"/>
      <c r="ARF50" s="868"/>
      <c r="ARG50" s="868"/>
      <c r="ARH50" s="868"/>
      <c r="ARI50" s="868"/>
      <c r="ARJ50" s="868"/>
      <c r="ARK50" s="868"/>
      <c r="ARL50" s="868"/>
      <c r="ARM50" s="868"/>
      <c r="ARN50" s="868"/>
      <c r="ARO50" s="868"/>
      <c r="ARP50" s="868"/>
      <c r="ARQ50" s="868"/>
      <c r="ARR50" s="868"/>
      <c r="ARS50" s="868"/>
      <c r="ART50" s="868"/>
      <c r="ARU50" s="868"/>
      <c r="ARV50" s="868"/>
      <c r="ARW50" s="868"/>
      <c r="ARX50" s="868"/>
      <c r="ARY50" s="868"/>
      <c r="ARZ50" s="868"/>
      <c r="ASA50" s="868"/>
      <c r="ASB50" s="868"/>
      <c r="ASC50" s="868"/>
      <c r="ASD50" s="868"/>
      <c r="ASE50" s="868"/>
      <c r="ASF50" s="868"/>
      <c r="ASG50" s="868"/>
      <c r="ASH50" s="868"/>
      <c r="ASI50" s="868"/>
      <c r="ASJ50" s="868"/>
    </row>
    <row r="51" spans="1:1180" ht="15" customHeight="1">
      <c r="A51" s="380"/>
      <c r="B51" s="380"/>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3"/>
      <c r="AD51" s="383"/>
      <c r="AE51" s="383"/>
      <c r="AF51" s="383"/>
      <c r="AG51" s="383"/>
      <c r="AH51" s="383"/>
      <c r="AI51" s="383"/>
      <c r="AJ51" s="383"/>
      <c r="AK51" s="383"/>
      <c r="AL51" s="383"/>
      <c r="AM51" s="383"/>
      <c r="AN51" s="383"/>
      <c r="AO51" s="383"/>
      <c r="AP51" s="383"/>
      <c r="AQ51" s="383"/>
      <c r="AR51" s="383"/>
      <c r="AS51" s="383"/>
      <c r="AT51" s="384"/>
      <c r="AU51" s="383"/>
      <c r="AV51" s="383"/>
      <c r="AW51" s="383"/>
      <c r="AX51" s="383"/>
      <c r="AY51" s="383"/>
      <c r="AZ51" s="383"/>
      <c r="BA51" s="383"/>
      <c r="BB51" s="383"/>
      <c r="BC51" s="383"/>
      <c r="BH51" s="380"/>
      <c r="BI51" s="380"/>
      <c r="BJ51" s="383"/>
      <c r="BK51" s="383"/>
      <c r="BL51" s="383"/>
      <c r="BM51" s="383"/>
      <c r="BN51" s="383"/>
      <c r="BO51" s="383"/>
      <c r="BP51" s="383"/>
      <c r="BQ51" s="383"/>
      <c r="BR51" s="383"/>
      <c r="BS51" s="383"/>
      <c r="BT51" s="383"/>
      <c r="BU51" s="383"/>
      <c r="BV51" s="383"/>
      <c r="BW51" s="383"/>
      <c r="BX51" s="383"/>
      <c r="BY51" s="383"/>
      <c r="BZ51" s="383"/>
      <c r="CA51" s="383"/>
      <c r="CB51" s="383"/>
      <c r="CC51" s="383"/>
      <c r="CD51" s="383"/>
      <c r="CE51" s="383"/>
      <c r="CF51" s="383"/>
      <c r="CG51" s="383"/>
      <c r="CH51" s="383"/>
      <c r="CI51" s="383"/>
      <c r="CJ51" s="383"/>
      <c r="CK51" s="383"/>
      <c r="CL51" s="383"/>
      <c r="CM51" s="383"/>
      <c r="CN51" s="383"/>
      <c r="CO51" s="383"/>
      <c r="CP51" s="383"/>
      <c r="CQ51" s="383"/>
      <c r="CR51" s="383"/>
      <c r="CS51" s="383"/>
      <c r="CT51" s="383"/>
      <c r="CU51" s="383"/>
      <c r="CV51" s="383"/>
      <c r="CW51" s="383"/>
      <c r="CX51" s="383"/>
      <c r="CY51" s="383"/>
      <c r="CZ51" s="383"/>
      <c r="DA51" s="384"/>
      <c r="DB51" s="383"/>
      <c r="DC51" s="383"/>
      <c r="DD51" s="383"/>
      <c r="DE51" s="383"/>
      <c r="DF51" s="383"/>
      <c r="DG51" s="383"/>
      <c r="DH51" s="383"/>
      <c r="DI51" s="383"/>
      <c r="DJ51" s="383"/>
      <c r="DO51" s="380"/>
      <c r="DP51" s="380"/>
      <c r="DQ51" s="383"/>
      <c r="DR51" s="383"/>
      <c r="DS51" s="383"/>
      <c r="DT51" s="383"/>
      <c r="DU51" s="383"/>
      <c r="DV51" s="383"/>
      <c r="DW51" s="383"/>
      <c r="DX51" s="383"/>
      <c r="DY51" s="383"/>
      <c r="DZ51" s="383"/>
      <c r="EA51" s="383"/>
      <c r="EB51" s="383"/>
      <c r="EC51" s="383"/>
      <c r="ED51" s="383"/>
      <c r="EE51" s="383"/>
      <c r="EF51" s="383"/>
      <c r="EG51" s="383"/>
      <c r="EH51" s="383"/>
      <c r="EI51" s="383"/>
      <c r="EJ51" s="383"/>
      <c r="EK51" s="383"/>
      <c r="EL51" s="383"/>
      <c r="EM51" s="383"/>
      <c r="EN51" s="383"/>
      <c r="EO51" s="383"/>
      <c r="EP51" s="383"/>
      <c r="EQ51" s="383"/>
      <c r="ER51" s="383"/>
      <c r="ES51" s="383"/>
      <c r="ET51" s="383"/>
      <c r="EU51" s="383"/>
      <c r="EV51" s="383"/>
      <c r="EW51" s="383"/>
      <c r="EX51" s="383"/>
      <c r="EY51" s="383"/>
      <c r="EZ51" s="383"/>
      <c r="FA51" s="383"/>
      <c r="FB51" s="383"/>
      <c r="FC51" s="383"/>
      <c r="FD51" s="383"/>
      <c r="FE51" s="383"/>
      <c r="FF51" s="383"/>
      <c r="FG51" s="383"/>
      <c r="FH51" s="384"/>
      <c r="FI51" s="383"/>
      <c r="FJ51" s="383"/>
      <c r="FK51" s="383"/>
      <c r="FL51" s="383"/>
      <c r="FM51" s="383"/>
      <c r="FN51" s="383"/>
      <c r="FO51" s="383"/>
      <c r="FP51" s="383"/>
      <c r="FQ51" s="383"/>
      <c r="FV51" s="380"/>
      <c r="FW51" s="380"/>
      <c r="FX51" s="383"/>
      <c r="FY51" s="383"/>
      <c r="FZ51" s="383"/>
      <c r="GA51" s="383"/>
      <c r="GB51" s="383"/>
      <c r="GC51" s="383"/>
      <c r="GD51" s="383"/>
      <c r="GE51" s="383"/>
      <c r="GF51" s="383"/>
      <c r="GG51" s="383"/>
      <c r="GH51" s="383"/>
      <c r="GI51" s="383"/>
      <c r="GJ51" s="383"/>
      <c r="GK51" s="383"/>
      <c r="GL51" s="383"/>
      <c r="GM51" s="383"/>
      <c r="GN51" s="383"/>
      <c r="GO51" s="383"/>
      <c r="GP51" s="383"/>
      <c r="GQ51" s="383"/>
      <c r="GR51" s="383"/>
      <c r="GS51" s="383"/>
      <c r="GT51" s="383"/>
      <c r="GU51" s="383"/>
      <c r="GV51" s="383"/>
      <c r="GW51" s="383"/>
      <c r="GX51" s="383"/>
      <c r="GY51" s="383"/>
      <c r="GZ51" s="383"/>
      <c r="HA51" s="383"/>
      <c r="HB51" s="383"/>
      <c r="HC51" s="383"/>
      <c r="HD51" s="383"/>
      <c r="HE51" s="383"/>
      <c r="HF51" s="383"/>
      <c r="HG51" s="383"/>
      <c r="HH51" s="383"/>
      <c r="HI51" s="383"/>
      <c r="HJ51" s="383"/>
      <c r="HK51" s="383"/>
      <c r="HL51" s="383"/>
      <c r="HM51" s="383"/>
      <c r="HN51" s="383"/>
      <c r="HO51" s="384"/>
      <c r="HP51" s="383"/>
      <c r="HQ51" s="383"/>
      <c r="HR51" s="383"/>
      <c r="HS51" s="383"/>
      <c r="HT51" s="383"/>
      <c r="HU51" s="383"/>
      <c r="HV51" s="383"/>
      <c r="HW51" s="383"/>
      <c r="HX51" s="383"/>
      <c r="IC51" s="380"/>
      <c r="ID51" s="380"/>
      <c r="IE51" s="383"/>
      <c r="IF51" s="383"/>
      <c r="IG51" s="383"/>
      <c r="IH51" s="383"/>
      <c r="II51" s="383"/>
      <c r="IJ51" s="383"/>
      <c r="IK51" s="383"/>
      <c r="IL51" s="383"/>
      <c r="IM51" s="383"/>
      <c r="IN51" s="383"/>
      <c r="IO51" s="383"/>
      <c r="IP51" s="383"/>
      <c r="IQ51" s="383"/>
      <c r="IR51" s="383"/>
      <c r="IS51" s="383"/>
      <c r="IT51" s="383"/>
      <c r="IU51" s="383"/>
      <c r="IV51" s="383"/>
      <c r="IW51" s="383"/>
      <c r="IX51" s="383"/>
      <c r="IY51" s="383"/>
      <c r="IZ51" s="383"/>
      <c r="JA51" s="383"/>
      <c r="JB51" s="383"/>
      <c r="JC51" s="383"/>
      <c r="JD51" s="383"/>
      <c r="JE51" s="383"/>
      <c r="JF51" s="383"/>
      <c r="JG51" s="383"/>
      <c r="JH51" s="383"/>
      <c r="JI51" s="383"/>
      <c r="JJ51" s="383"/>
      <c r="JK51" s="383"/>
      <c r="JL51" s="383"/>
      <c r="JM51" s="383"/>
      <c r="JN51" s="383"/>
      <c r="JO51" s="383"/>
      <c r="JP51" s="383"/>
      <c r="JQ51" s="383"/>
      <c r="JR51" s="383"/>
      <c r="JS51" s="383"/>
      <c r="JT51" s="383"/>
      <c r="JU51" s="383"/>
      <c r="JV51" s="384"/>
      <c r="JW51" s="383"/>
      <c r="JX51" s="383"/>
      <c r="JY51" s="383"/>
      <c r="JZ51" s="383"/>
      <c r="KA51" s="383"/>
      <c r="KB51" s="383"/>
      <c r="KC51" s="383"/>
      <c r="KD51" s="383"/>
      <c r="KE51" s="383"/>
      <c r="KJ51" s="380"/>
      <c r="KK51" s="380"/>
      <c r="KL51" s="383"/>
      <c r="KM51" s="383"/>
      <c r="KN51" s="383"/>
      <c r="KO51" s="383"/>
      <c r="KP51" s="383"/>
      <c r="KQ51" s="383"/>
      <c r="KR51" s="383"/>
      <c r="KS51" s="383"/>
      <c r="KT51" s="383"/>
      <c r="KU51" s="383"/>
      <c r="KV51" s="383"/>
      <c r="KW51" s="383"/>
      <c r="KX51" s="383"/>
      <c r="KY51" s="383"/>
      <c r="KZ51" s="383"/>
      <c r="LA51" s="383"/>
      <c r="LB51" s="383"/>
      <c r="LC51" s="383"/>
      <c r="LD51" s="383"/>
      <c r="LE51" s="383"/>
      <c r="LF51" s="383"/>
      <c r="LG51" s="383"/>
      <c r="LH51" s="383"/>
      <c r="LI51" s="383"/>
      <c r="LJ51" s="383"/>
      <c r="LK51" s="383"/>
      <c r="LL51" s="383"/>
      <c r="LM51" s="383"/>
      <c r="LN51" s="383"/>
      <c r="LO51" s="383"/>
      <c r="LP51" s="383"/>
      <c r="LQ51" s="383"/>
      <c r="LR51" s="383"/>
      <c r="LS51" s="383"/>
      <c r="LT51" s="383"/>
      <c r="LU51" s="383"/>
      <c r="LV51" s="383"/>
      <c r="LW51" s="383"/>
      <c r="LX51" s="383"/>
      <c r="LY51" s="383"/>
      <c r="LZ51" s="383"/>
      <c r="MA51" s="383"/>
      <c r="MB51" s="383"/>
      <c r="MC51" s="384"/>
      <c r="MD51" s="383"/>
      <c r="ME51" s="383"/>
      <c r="MF51" s="383"/>
      <c r="MG51" s="383"/>
      <c r="MH51" s="383"/>
      <c r="MI51" s="383"/>
      <c r="MJ51" s="383"/>
      <c r="MK51" s="383"/>
      <c r="ML51" s="383"/>
      <c r="MQ51" s="380"/>
      <c r="MR51" s="380"/>
      <c r="MS51" s="383"/>
      <c r="MT51" s="383"/>
      <c r="MU51" s="383"/>
      <c r="MV51" s="383"/>
      <c r="MW51" s="383"/>
      <c r="MX51" s="383"/>
      <c r="MY51" s="383"/>
      <c r="MZ51" s="383"/>
      <c r="NA51" s="383"/>
      <c r="NB51" s="383"/>
      <c r="NC51" s="383"/>
      <c r="ND51" s="383"/>
      <c r="NE51" s="383"/>
      <c r="NF51" s="383"/>
      <c r="NG51" s="383"/>
      <c r="NH51" s="383"/>
      <c r="NI51" s="383"/>
      <c r="NJ51" s="383"/>
      <c r="NK51" s="383"/>
      <c r="NL51" s="383"/>
      <c r="NM51" s="383"/>
      <c r="NN51" s="383"/>
      <c r="NO51" s="383"/>
      <c r="NP51" s="383"/>
      <c r="NQ51" s="383"/>
      <c r="NR51" s="383"/>
      <c r="NS51" s="383"/>
      <c r="NT51" s="383"/>
      <c r="NU51" s="383"/>
      <c r="NV51" s="383"/>
      <c r="NW51" s="383"/>
      <c r="NX51" s="383"/>
      <c r="NY51" s="383"/>
      <c r="NZ51" s="383"/>
      <c r="OA51" s="383"/>
      <c r="OB51" s="383"/>
      <c r="OC51" s="383"/>
      <c r="OD51" s="383"/>
      <c r="OE51" s="383"/>
      <c r="OF51" s="383"/>
      <c r="OG51" s="383"/>
      <c r="OH51" s="383"/>
      <c r="OI51" s="383"/>
      <c r="OJ51" s="384"/>
      <c r="OK51" s="383"/>
      <c r="OL51" s="383"/>
      <c r="OM51" s="383"/>
      <c r="ON51" s="383"/>
      <c r="OO51" s="383"/>
      <c r="OP51" s="383"/>
      <c r="OQ51" s="383"/>
      <c r="OR51" s="383"/>
      <c r="OS51" s="383"/>
      <c r="OX51" s="380"/>
      <c r="OY51" s="380"/>
      <c r="OZ51" s="383"/>
      <c r="PA51" s="383"/>
      <c r="PB51" s="383"/>
      <c r="PC51" s="383"/>
      <c r="PD51" s="383"/>
      <c r="PE51" s="383"/>
      <c r="PF51" s="383"/>
      <c r="PG51" s="383"/>
      <c r="PH51" s="383"/>
      <c r="PI51" s="383"/>
      <c r="PJ51" s="383"/>
      <c r="PK51" s="383"/>
      <c r="PL51" s="383"/>
      <c r="PM51" s="383"/>
      <c r="PN51" s="383"/>
      <c r="PO51" s="383"/>
      <c r="PP51" s="383"/>
      <c r="PQ51" s="383"/>
      <c r="PR51" s="383"/>
      <c r="PS51" s="383"/>
      <c r="PT51" s="383"/>
      <c r="PU51" s="383"/>
      <c r="PV51" s="383"/>
      <c r="PW51" s="383"/>
      <c r="PX51" s="383"/>
      <c r="PY51" s="383"/>
      <c r="PZ51" s="383"/>
      <c r="QA51" s="383"/>
      <c r="QB51" s="383"/>
      <c r="QC51" s="383"/>
      <c r="QD51" s="383"/>
      <c r="QE51" s="383"/>
      <c r="QF51" s="383"/>
      <c r="QG51" s="383"/>
      <c r="QH51" s="383"/>
      <c r="QI51" s="383"/>
      <c r="QJ51" s="383"/>
      <c r="QK51" s="383"/>
      <c r="QL51" s="383"/>
      <c r="QM51" s="383"/>
      <c r="QN51" s="383"/>
      <c r="QO51" s="383"/>
      <c r="QP51" s="383"/>
      <c r="QQ51" s="384"/>
      <c r="QR51" s="383"/>
      <c r="QS51" s="383"/>
      <c r="QT51" s="383"/>
      <c r="QU51" s="383"/>
      <c r="QV51" s="383"/>
      <c r="QW51" s="383"/>
      <c r="QX51" s="383"/>
      <c r="QY51" s="383"/>
      <c r="QZ51" s="383"/>
      <c r="RE51" s="380"/>
      <c r="RF51" s="380"/>
      <c r="RG51" s="383"/>
      <c r="RH51" s="383"/>
      <c r="RI51" s="383"/>
      <c r="RJ51" s="383"/>
      <c r="RK51" s="383"/>
      <c r="RL51" s="383"/>
      <c r="RM51" s="383"/>
      <c r="RN51" s="383"/>
      <c r="RO51" s="383"/>
      <c r="RP51" s="383"/>
      <c r="RQ51" s="383"/>
      <c r="RR51" s="383"/>
      <c r="RS51" s="383"/>
      <c r="RT51" s="383"/>
      <c r="RU51" s="383"/>
      <c r="RV51" s="383"/>
      <c r="RW51" s="383"/>
      <c r="RX51" s="383"/>
      <c r="RY51" s="383"/>
      <c r="RZ51" s="383"/>
      <c r="SA51" s="383"/>
      <c r="SB51" s="383"/>
      <c r="SC51" s="383"/>
      <c r="SD51" s="383"/>
      <c r="SE51" s="383"/>
      <c r="SF51" s="383"/>
      <c r="SG51" s="383"/>
      <c r="SH51" s="383"/>
      <c r="SI51" s="383"/>
      <c r="SJ51" s="383"/>
      <c r="SK51" s="383"/>
      <c r="SL51" s="383"/>
      <c r="SM51" s="383"/>
      <c r="SN51" s="383"/>
      <c r="SO51" s="383"/>
      <c r="SP51" s="383"/>
      <c r="SQ51" s="383"/>
      <c r="SR51" s="383"/>
      <c r="SS51" s="383"/>
      <c r="ST51" s="383"/>
      <c r="SU51" s="383"/>
      <c r="SV51" s="383"/>
      <c r="SW51" s="383"/>
      <c r="SX51" s="384"/>
      <c r="SY51" s="383"/>
      <c r="SZ51" s="383"/>
      <c r="TA51" s="383"/>
      <c r="TB51" s="383"/>
      <c r="TC51" s="383"/>
      <c r="TD51" s="383"/>
      <c r="TE51" s="383"/>
      <c r="TF51" s="383"/>
      <c r="TG51" s="383"/>
      <c r="TL51" s="380"/>
      <c r="TM51" s="380"/>
      <c r="TN51" s="383"/>
      <c r="TO51" s="383"/>
      <c r="TP51" s="383"/>
      <c r="TQ51" s="383"/>
      <c r="TR51" s="383"/>
      <c r="TS51" s="383"/>
      <c r="TT51" s="383"/>
      <c r="TU51" s="383"/>
      <c r="TV51" s="383"/>
      <c r="TW51" s="383"/>
      <c r="TX51" s="383"/>
      <c r="TY51" s="383"/>
      <c r="TZ51" s="383"/>
      <c r="UA51" s="383"/>
      <c r="UB51" s="383"/>
      <c r="UC51" s="383"/>
      <c r="UD51" s="383"/>
      <c r="UE51" s="383"/>
      <c r="UF51" s="383"/>
      <c r="UG51" s="383"/>
      <c r="UH51" s="383"/>
      <c r="UI51" s="383"/>
      <c r="UJ51" s="383"/>
      <c r="UK51" s="383"/>
      <c r="UL51" s="383"/>
      <c r="UM51" s="383"/>
      <c r="UN51" s="383"/>
      <c r="UO51" s="383"/>
      <c r="UP51" s="383"/>
      <c r="UQ51" s="383"/>
      <c r="UR51" s="383"/>
      <c r="US51" s="383"/>
      <c r="UT51" s="383"/>
      <c r="UU51" s="383"/>
      <c r="UV51" s="383"/>
      <c r="UW51" s="383"/>
      <c r="UX51" s="383"/>
      <c r="UY51" s="383"/>
      <c r="UZ51" s="383"/>
      <c r="VA51" s="383"/>
      <c r="VB51" s="383"/>
      <c r="VC51" s="383"/>
      <c r="VD51" s="383"/>
      <c r="VE51" s="384"/>
      <c r="VF51" s="383"/>
      <c r="VG51" s="383"/>
      <c r="VH51" s="383"/>
      <c r="VI51" s="383"/>
      <c r="VJ51" s="383"/>
      <c r="VK51" s="383"/>
      <c r="VL51" s="383"/>
      <c r="VM51" s="383"/>
      <c r="VN51" s="383"/>
      <c r="VS51" s="380"/>
      <c r="VT51" s="380"/>
      <c r="VU51" s="383"/>
      <c r="VV51" s="383"/>
      <c r="VW51" s="383"/>
      <c r="VX51" s="383"/>
      <c r="VY51" s="383"/>
      <c r="VZ51" s="383"/>
      <c r="WA51" s="383"/>
      <c r="WB51" s="383"/>
      <c r="WC51" s="383"/>
      <c r="WD51" s="383"/>
      <c r="WE51" s="383"/>
      <c r="WF51" s="383"/>
      <c r="WG51" s="383"/>
      <c r="WH51" s="383"/>
      <c r="WI51" s="383"/>
      <c r="WJ51" s="383"/>
      <c r="WK51" s="383"/>
      <c r="WL51" s="383"/>
      <c r="WM51" s="383"/>
      <c r="WN51" s="383"/>
      <c r="WO51" s="383"/>
      <c r="WP51" s="383"/>
      <c r="WQ51" s="383"/>
      <c r="WR51" s="383"/>
      <c r="WS51" s="383"/>
      <c r="WT51" s="383"/>
      <c r="WU51" s="383"/>
      <c r="WV51" s="383"/>
      <c r="WW51" s="383"/>
      <c r="WX51" s="383"/>
      <c r="WY51" s="383"/>
      <c r="WZ51" s="383"/>
      <c r="XA51" s="383"/>
      <c r="XB51" s="383"/>
      <c r="XC51" s="383"/>
      <c r="XD51" s="383"/>
      <c r="XE51" s="383"/>
      <c r="XF51" s="383"/>
      <c r="XG51" s="383"/>
      <c r="XH51" s="383"/>
      <c r="XI51" s="383"/>
      <c r="XJ51" s="383"/>
      <c r="XK51" s="383"/>
      <c r="XL51" s="384"/>
      <c r="XM51" s="383"/>
      <c r="XN51" s="383"/>
      <c r="XO51" s="383"/>
      <c r="XP51" s="383"/>
      <c r="XQ51" s="383"/>
      <c r="XR51" s="383"/>
      <c r="XS51" s="383"/>
      <c r="XT51" s="383"/>
      <c r="XU51" s="383"/>
      <c r="XZ51" s="380"/>
      <c r="YA51" s="380"/>
      <c r="YB51" s="383"/>
      <c r="YC51" s="383"/>
      <c r="YD51" s="383"/>
      <c r="YE51" s="383"/>
      <c r="YF51" s="383"/>
      <c r="YG51" s="383"/>
      <c r="YH51" s="383"/>
      <c r="YI51" s="383"/>
      <c r="YJ51" s="383"/>
      <c r="YK51" s="383"/>
      <c r="YL51" s="383"/>
      <c r="YM51" s="383"/>
      <c r="YN51" s="383"/>
      <c r="YO51" s="383"/>
      <c r="YP51" s="383"/>
      <c r="YQ51" s="383"/>
      <c r="YR51" s="383"/>
      <c r="YS51" s="383"/>
      <c r="YT51" s="383"/>
      <c r="YU51" s="383"/>
      <c r="YV51" s="383"/>
      <c r="YW51" s="383"/>
      <c r="YX51" s="383"/>
      <c r="YY51" s="383"/>
      <c r="YZ51" s="383"/>
      <c r="ZA51" s="383"/>
      <c r="ZB51" s="383"/>
      <c r="ZC51" s="383"/>
      <c r="ZD51" s="383"/>
      <c r="ZE51" s="383"/>
      <c r="ZF51" s="383"/>
      <c r="ZG51" s="383"/>
      <c r="ZH51" s="383"/>
      <c r="ZI51" s="383"/>
      <c r="ZJ51" s="383"/>
      <c r="ZK51" s="383"/>
      <c r="ZL51" s="383"/>
      <c r="ZM51" s="383"/>
      <c r="ZN51" s="383"/>
      <c r="ZO51" s="383"/>
      <c r="ZP51" s="383"/>
      <c r="ZQ51" s="383"/>
      <c r="ZR51" s="383"/>
      <c r="ZS51" s="384"/>
      <c r="ZT51" s="383"/>
      <c r="ZU51" s="383"/>
      <c r="ZV51" s="383"/>
      <c r="ZW51" s="383"/>
      <c r="ZX51" s="383"/>
      <c r="ZY51" s="383"/>
      <c r="ZZ51" s="383"/>
      <c r="AAA51" s="383"/>
      <c r="AAB51" s="383"/>
      <c r="AAG51" s="380"/>
      <c r="AAH51" s="380"/>
      <c r="AAI51" s="383"/>
      <c r="AAJ51" s="383"/>
      <c r="AAK51" s="383"/>
      <c r="AAL51" s="383"/>
      <c r="AAM51" s="383"/>
      <c r="AAN51" s="383"/>
      <c r="AAO51" s="383"/>
      <c r="AAP51" s="383"/>
      <c r="AAQ51" s="383"/>
      <c r="AAR51" s="383"/>
      <c r="AAS51" s="383"/>
      <c r="AAT51" s="383"/>
      <c r="AAU51" s="383"/>
      <c r="AAV51" s="383"/>
      <c r="AAW51" s="383"/>
      <c r="AAX51" s="383"/>
      <c r="AAY51" s="383"/>
      <c r="AAZ51" s="383"/>
      <c r="ABA51" s="383"/>
      <c r="ABB51" s="383"/>
      <c r="ABC51" s="383"/>
      <c r="ABD51" s="383"/>
      <c r="ABE51" s="383"/>
      <c r="ABF51" s="383"/>
      <c r="ABG51" s="383"/>
      <c r="ABH51" s="383"/>
      <c r="ABI51" s="383"/>
      <c r="ABJ51" s="383"/>
      <c r="ABK51" s="383"/>
      <c r="ABL51" s="383"/>
      <c r="ABM51" s="383"/>
      <c r="ABN51" s="383"/>
      <c r="ABO51" s="383"/>
      <c r="ABP51" s="383"/>
      <c r="ABQ51" s="383"/>
      <c r="ABR51" s="383"/>
      <c r="ABS51" s="383"/>
      <c r="ABT51" s="383"/>
      <c r="ABU51" s="383"/>
      <c r="ABV51" s="383"/>
      <c r="ABW51" s="383"/>
      <c r="ABX51" s="383"/>
      <c r="ABY51" s="383"/>
      <c r="ABZ51" s="384"/>
      <c r="ACA51" s="383"/>
      <c r="ACB51" s="383"/>
      <c r="ACC51" s="383"/>
      <c r="ACD51" s="383"/>
      <c r="ACE51" s="383"/>
      <c r="ACF51" s="383"/>
      <c r="ACG51" s="383"/>
      <c r="ACH51" s="383"/>
      <c r="ACI51" s="383"/>
      <c r="ACN51" s="380"/>
      <c r="ACO51" s="380"/>
      <c r="ACP51" s="383"/>
      <c r="ACQ51" s="383"/>
      <c r="ACR51" s="383"/>
      <c r="ACS51" s="383"/>
      <c r="ACT51" s="383"/>
      <c r="ACU51" s="383"/>
      <c r="ACV51" s="383"/>
      <c r="ACW51" s="383"/>
      <c r="ACX51" s="383"/>
      <c r="ACY51" s="383"/>
      <c r="ACZ51" s="383"/>
      <c r="ADA51" s="383"/>
      <c r="ADB51" s="383"/>
      <c r="ADC51" s="383"/>
      <c r="ADD51" s="383"/>
      <c r="ADE51" s="383"/>
      <c r="ADF51" s="383"/>
      <c r="ADG51" s="383"/>
      <c r="ADH51" s="383"/>
      <c r="ADI51" s="383"/>
      <c r="ADJ51" s="383"/>
      <c r="ADK51" s="383"/>
      <c r="ADL51" s="383"/>
      <c r="ADM51" s="383"/>
      <c r="ADN51" s="383"/>
      <c r="ADO51" s="383"/>
      <c r="ADP51" s="383"/>
      <c r="ADQ51" s="383"/>
      <c r="ADR51" s="383"/>
      <c r="ADS51" s="383"/>
      <c r="ADT51" s="383"/>
      <c r="ADU51" s="383"/>
      <c r="ADV51" s="383"/>
      <c r="ADW51" s="383"/>
      <c r="ADX51" s="383"/>
      <c r="ADY51" s="383"/>
      <c r="ADZ51" s="383"/>
      <c r="AEA51" s="383"/>
      <c r="AEB51" s="383"/>
      <c r="AEC51" s="383"/>
      <c r="AED51" s="383"/>
      <c r="AEE51" s="383"/>
      <c r="AEF51" s="383"/>
      <c r="AEG51" s="384"/>
      <c r="AEH51" s="383"/>
      <c r="AEI51" s="383"/>
      <c r="AEJ51" s="383"/>
      <c r="AEK51" s="383"/>
      <c r="AEL51" s="383"/>
      <c r="AEM51" s="383"/>
      <c r="AEN51" s="383"/>
      <c r="AEO51" s="383"/>
      <c r="AEP51" s="383"/>
      <c r="AEU51" s="380"/>
      <c r="AEV51" s="380"/>
      <c r="AEW51" s="383"/>
      <c r="AEX51" s="383"/>
      <c r="AEY51" s="383"/>
      <c r="AEZ51" s="383"/>
      <c r="AFA51" s="383"/>
      <c r="AFB51" s="383"/>
      <c r="AFC51" s="383"/>
      <c r="AFD51" s="383"/>
      <c r="AFE51" s="383"/>
      <c r="AFF51" s="383"/>
      <c r="AFG51" s="383"/>
      <c r="AFH51" s="383"/>
      <c r="AFI51" s="383"/>
      <c r="AFJ51" s="383"/>
      <c r="AFK51" s="383"/>
      <c r="AFL51" s="383"/>
      <c r="AFM51" s="383"/>
      <c r="AFN51" s="383"/>
      <c r="AFO51" s="383"/>
      <c r="AFP51" s="383"/>
      <c r="AFQ51" s="383"/>
      <c r="AFR51" s="383"/>
      <c r="AFS51" s="383"/>
      <c r="AFT51" s="383"/>
      <c r="AFU51" s="383"/>
      <c r="AFV51" s="383"/>
      <c r="AFW51" s="383"/>
      <c r="AFX51" s="383"/>
      <c r="AFY51" s="383"/>
      <c r="AFZ51" s="383"/>
      <c r="AGA51" s="383"/>
      <c r="AGB51" s="383"/>
      <c r="AGC51" s="383"/>
      <c r="AGD51" s="383"/>
      <c r="AGE51" s="383"/>
      <c r="AGF51" s="383"/>
      <c r="AGG51" s="383"/>
      <c r="AGH51" s="383"/>
      <c r="AGI51" s="383"/>
      <c r="AGJ51" s="383"/>
      <c r="AGK51" s="383"/>
      <c r="AGL51" s="383"/>
      <c r="AGM51" s="383"/>
      <c r="AGN51" s="384"/>
      <c r="AGO51" s="383"/>
      <c r="AGP51" s="383"/>
      <c r="AGQ51" s="383"/>
      <c r="AGR51" s="383"/>
      <c r="AGS51" s="383"/>
      <c r="AGT51" s="383"/>
      <c r="AGU51" s="383"/>
      <c r="AGV51" s="383"/>
      <c r="AGW51" s="383"/>
      <c r="AHB51" s="380"/>
      <c r="AHC51" s="380"/>
      <c r="AHD51" s="383"/>
      <c r="AHE51" s="383"/>
      <c r="AHF51" s="383"/>
      <c r="AHG51" s="383"/>
      <c r="AHH51" s="383"/>
      <c r="AHI51" s="383"/>
      <c r="AHJ51" s="383"/>
      <c r="AHK51" s="383"/>
      <c r="AHL51" s="383"/>
      <c r="AHM51" s="383"/>
      <c r="AHN51" s="383"/>
      <c r="AHO51" s="383"/>
      <c r="AHP51" s="383"/>
      <c r="AHQ51" s="383"/>
      <c r="AHR51" s="383"/>
      <c r="AHS51" s="383"/>
      <c r="AHT51" s="383"/>
      <c r="AHU51" s="383"/>
      <c r="AHV51" s="383"/>
      <c r="AHW51" s="383"/>
      <c r="AHX51" s="383"/>
      <c r="AHY51" s="383"/>
      <c r="AHZ51" s="383"/>
      <c r="AIA51" s="383"/>
      <c r="AIB51" s="383"/>
      <c r="AIC51" s="383"/>
      <c r="AID51" s="383"/>
      <c r="AIE51" s="383"/>
      <c r="AIF51" s="383"/>
      <c r="AIG51" s="383"/>
      <c r="AIH51" s="383"/>
      <c r="AII51" s="383"/>
      <c r="AIJ51" s="383"/>
      <c r="AIK51" s="383"/>
      <c r="AIL51" s="383"/>
      <c r="AIM51" s="383"/>
      <c r="AIN51" s="383"/>
      <c r="AIO51" s="383"/>
      <c r="AIP51" s="383"/>
      <c r="AIQ51" s="383"/>
      <c r="AIR51" s="383"/>
      <c r="AIS51" s="383"/>
      <c r="AIT51" s="383"/>
      <c r="AIU51" s="384"/>
      <c r="AIV51" s="383"/>
      <c r="AIW51" s="383"/>
      <c r="AIX51" s="383"/>
      <c r="AIY51" s="383"/>
      <c r="AIZ51" s="383"/>
      <c r="AJA51" s="383"/>
      <c r="AJB51" s="383"/>
      <c r="AJC51" s="383"/>
      <c r="AJD51" s="383"/>
      <c r="AJI51" s="380"/>
      <c r="AJJ51" s="380"/>
      <c r="AJK51" s="383"/>
      <c r="AJL51" s="383"/>
      <c r="AJM51" s="383"/>
      <c r="AJN51" s="383"/>
      <c r="AJO51" s="383"/>
      <c r="AJP51" s="383"/>
      <c r="AJQ51" s="383"/>
      <c r="AJR51" s="383"/>
      <c r="AJS51" s="383"/>
      <c r="AJT51" s="383"/>
      <c r="AJU51" s="383"/>
      <c r="AJV51" s="383"/>
      <c r="AJW51" s="383"/>
      <c r="AJX51" s="383"/>
      <c r="AJY51" s="383"/>
      <c r="AJZ51" s="383"/>
      <c r="AKA51" s="383"/>
      <c r="AKB51" s="383"/>
      <c r="AKC51" s="383"/>
      <c r="AKD51" s="383"/>
      <c r="AKE51" s="383"/>
      <c r="AKF51" s="383"/>
      <c r="AKG51" s="383"/>
      <c r="AKH51" s="383"/>
      <c r="AKI51" s="383"/>
      <c r="AKJ51" s="383"/>
      <c r="AKK51" s="383"/>
      <c r="AKL51" s="383"/>
      <c r="AKM51" s="383"/>
      <c r="AKN51" s="383"/>
      <c r="AKO51" s="383"/>
      <c r="AKP51" s="383"/>
      <c r="AKQ51" s="383"/>
      <c r="AKR51" s="383"/>
      <c r="AKS51" s="383"/>
      <c r="AKT51" s="383"/>
      <c r="AKU51" s="383"/>
      <c r="AKV51" s="383"/>
      <c r="AKW51" s="383"/>
      <c r="AKX51" s="383"/>
      <c r="AKY51" s="383"/>
      <c r="AKZ51" s="383"/>
      <c r="ALA51" s="383"/>
      <c r="ALB51" s="384"/>
      <c r="ALC51" s="383"/>
      <c r="ALD51" s="383"/>
      <c r="ALE51" s="383"/>
      <c r="ALF51" s="383"/>
      <c r="ALG51" s="383"/>
      <c r="ALH51" s="383"/>
      <c r="ALI51" s="383"/>
      <c r="ALJ51" s="383"/>
      <c r="ALK51" s="383"/>
      <c r="ALP51" s="380"/>
      <c r="ALQ51" s="380"/>
      <c r="ALR51" s="383"/>
      <c r="ALS51" s="383"/>
      <c r="ALT51" s="383"/>
      <c r="ALU51" s="383"/>
      <c r="ALV51" s="383"/>
      <c r="ALW51" s="383"/>
      <c r="ALX51" s="383"/>
      <c r="ALY51" s="383"/>
      <c r="ALZ51" s="383"/>
      <c r="AMA51" s="383"/>
      <c r="AMB51" s="383"/>
      <c r="AMC51" s="383"/>
      <c r="AMD51" s="383"/>
      <c r="AME51" s="383"/>
      <c r="AMF51" s="383"/>
      <c r="AMG51" s="383"/>
      <c r="AMH51" s="383"/>
      <c r="AMI51" s="383"/>
      <c r="AMJ51" s="383"/>
      <c r="AMK51" s="383"/>
      <c r="AML51" s="383"/>
      <c r="AMM51" s="383"/>
      <c r="AMN51" s="383"/>
      <c r="AMO51" s="383"/>
      <c r="AMP51" s="383"/>
      <c r="AMQ51" s="383"/>
      <c r="AMR51" s="383"/>
      <c r="AMS51" s="383"/>
      <c r="AMT51" s="383"/>
      <c r="AMU51" s="383"/>
      <c r="AMV51" s="383"/>
      <c r="AMW51" s="383"/>
      <c r="AMX51" s="383"/>
      <c r="AMY51" s="383"/>
      <c r="AMZ51" s="383"/>
      <c r="ANA51" s="383"/>
      <c r="ANB51" s="383"/>
      <c r="ANC51" s="383"/>
      <c r="AND51" s="383"/>
      <c r="ANE51" s="383"/>
      <c r="ANF51" s="383"/>
      <c r="ANG51" s="383"/>
      <c r="ANH51" s="383"/>
      <c r="ANI51" s="384"/>
      <c r="ANJ51" s="383"/>
      <c r="ANK51" s="383"/>
      <c r="ANL51" s="383"/>
      <c r="ANM51" s="383"/>
      <c r="ANN51" s="383"/>
      <c r="ANO51" s="383"/>
      <c r="ANP51" s="383"/>
      <c r="ANQ51" s="383"/>
      <c r="ANR51" s="383"/>
      <c r="ANW51" s="380"/>
      <c r="ANX51" s="380"/>
      <c r="ANY51" s="383"/>
      <c r="ANZ51" s="383"/>
      <c r="AOA51" s="383"/>
      <c r="AOB51" s="383"/>
      <c r="AOC51" s="383"/>
      <c r="AOD51" s="383"/>
      <c r="AOE51" s="383"/>
      <c r="AOF51" s="383"/>
      <c r="AOG51" s="383"/>
      <c r="AOH51" s="383"/>
      <c r="AOI51" s="383"/>
      <c r="AOJ51" s="383"/>
      <c r="AOK51" s="383"/>
      <c r="AOL51" s="383"/>
      <c r="AOM51" s="383"/>
      <c r="AON51" s="383"/>
      <c r="AOO51" s="383"/>
      <c r="AOP51" s="383"/>
      <c r="AOQ51" s="383"/>
      <c r="AOR51" s="383"/>
      <c r="AOS51" s="383"/>
      <c r="AOT51" s="383"/>
      <c r="AOU51" s="383"/>
      <c r="AOV51" s="383"/>
      <c r="AOW51" s="383"/>
      <c r="AOX51" s="383"/>
      <c r="AOY51" s="383"/>
      <c r="AOZ51" s="383"/>
      <c r="APA51" s="383"/>
      <c r="APB51" s="383"/>
      <c r="APC51" s="383"/>
      <c r="APD51" s="383"/>
      <c r="APE51" s="383"/>
      <c r="APF51" s="383"/>
      <c r="APG51" s="383"/>
      <c r="APH51" s="383"/>
      <c r="API51" s="383"/>
      <c r="APJ51" s="383"/>
      <c r="APK51" s="383"/>
      <c r="APL51" s="383"/>
      <c r="APM51" s="383"/>
      <c r="APN51" s="383"/>
      <c r="APO51" s="383"/>
      <c r="APP51" s="384"/>
      <c r="APQ51" s="383"/>
      <c r="APR51" s="383"/>
      <c r="APS51" s="383"/>
      <c r="APT51" s="383"/>
      <c r="APU51" s="383"/>
      <c r="APV51" s="383"/>
      <c r="APW51" s="383"/>
      <c r="APX51" s="383"/>
      <c r="APY51" s="383"/>
      <c r="AQD51" s="380"/>
      <c r="AQE51" s="380"/>
      <c r="AQF51" s="383"/>
      <c r="AQG51" s="383"/>
      <c r="AQH51" s="383"/>
      <c r="AQI51" s="383"/>
      <c r="AQJ51" s="383"/>
      <c r="AQK51" s="383"/>
      <c r="AQL51" s="383"/>
      <c r="AQM51" s="383"/>
      <c r="AQN51" s="383"/>
      <c r="AQO51" s="383"/>
      <c r="AQP51" s="383"/>
      <c r="AQQ51" s="383"/>
      <c r="AQR51" s="383"/>
      <c r="AQS51" s="383"/>
      <c r="AQT51" s="383"/>
      <c r="AQU51" s="383"/>
      <c r="AQV51" s="383"/>
      <c r="AQW51" s="383"/>
      <c r="AQX51" s="383"/>
      <c r="AQY51" s="383"/>
      <c r="AQZ51" s="383"/>
      <c r="ARA51" s="383"/>
      <c r="ARB51" s="383"/>
      <c r="ARC51" s="383"/>
      <c r="ARD51" s="383"/>
      <c r="ARE51" s="383"/>
      <c r="ARF51" s="383"/>
      <c r="ARG51" s="383"/>
      <c r="ARH51" s="383"/>
      <c r="ARI51" s="383"/>
      <c r="ARJ51" s="383"/>
      <c r="ARK51" s="383"/>
      <c r="ARL51" s="383"/>
      <c r="ARM51" s="383"/>
      <c r="ARN51" s="383"/>
      <c r="ARO51" s="383"/>
      <c r="ARP51" s="383"/>
      <c r="ARQ51" s="383"/>
      <c r="ARR51" s="383"/>
      <c r="ARS51" s="383"/>
      <c r="ART51" s="383"/>
      <c r="ARU51" s="383"/>
      <c r="ARV51" s="383"/>
      <c r="ARW51" s="384"/>
      <c r="ARX51" s="383"/>
      <c r="ARY51" s="383"/>
      <c r="ARZ51" s="383"/>
      <c r="ASA51" s="383"/>
      <c r="ASB51" s="383"/>
      <c r="ASC51" s="383"/>
      <c r="ASD51" s="383"/>
      <c r="ASE51" s="383"/>
      <c r="ASF51" s="383"/>
    </row>
    <row r="52" spans="1:1180" ht="12.75" customHeight="1">
      <c r="A52" s="385"/>
      <c r="B52" s="380" t="s">
        <v>353</v>
      </c>
      <c r="C52" s="386"/>
      <c r="D52" s="386"/>
      <c r="E52" s="386"/>
      <c r="F52" s="386"/>
      <c r="G52" s="386"/>
      <c r="H52" s="386"/>
      <c r="I52" s="386"/>
      <c r="J52" s="386"/>
      <c r="K52" s="386"/>
      <c r="L52" s="386"/>
      <c r="M52" s="386"/>
      <c r="N52" s="386"/>
      <c r="O52" s="386"/>
      <c r="P52" s="386"/>
      <c r="Q52" s="386"/>
      <c r="R52" s="386"/>
      <c r="S52" s="386"/>
      <c r="T52" s="386"/>
      <c r="U52" s="386"/>
      <c r="V52" s="386"/>
      <c r="W52" s="386"/>
      <c r="X52" s="386"/>
      <c r="Y52" s="386"/>
      <c r="Z52" s="386"/>
      <c r="AA52" s="386"/>
      <c r="AB52" s="386"/>
      <c r="AC52" s="386"/>
      <c r="AD52" s="386"/>
      <c r="AE52" s="386"/>
      <c r="AF52" s="386"/>
      <c r="AG52" s="386"/>
      <c r="AH52" s="386"/>
      <c r="AI52" s="386"/>
      <c r="AJ52" s="386"/>
      <c r="AK52" s="386"/>
      <c r="AL52" s="386"/>
      <c r="AM52" s="386"/>
      <c r="AN52" s="386"/>
      <c r="AO52" s="386"/>
      <c r="AP52" s="386"/>
      <c r="AQ52" s="386"/>
      <c r="AR52" s="386"/>
      <c r="AS52" s="386"/>
      <c r="AT52" s="386"/>
      <c r="AU52" s="386"/>
      <c r="AV52" s="386"/>
      <c r="AW52" s="386"/>
      <c r="AX52" s="386"/>
      <c r="AY52" s="386"/>
      <c r="AZ52" s="386"/>
      <c r="BA52" s="386"/>
      <c r="BB52" s="386"/>
      <c r="BC52" s="386"/>
      <c r="BH52" s="385"/>
      <c r="BI52" s="380" t="s">
        <v>353</v>
      </c>
      <c r="BJ52" s="386"/>
      <c r="BK52" s="386"/>
      <c r="BL52" s="386"/>
      <c r="BM52" s="386"/>
      <c r="BN52" s="386"/>
      <c r="BO52" s="386"/>
      <c r="BP52" s="386"/>
      <c r="BQ52" s="386"/>
      <c r="BR52" s="386"/>
      <c r="BS52" s="386"/>
      <c r="BT52" s="386"/>
      <c r="BU52" s="386"/>
      <c r="BV52" s="386"/>
      <c r="BW52" s="386"/>
      <c r="BX52" s="386"/>
      <c r="BY52" s="386"/>
      <c r="BZ52" s="386"/>
      <c r="CA52" s="386"/>
      <c r="CB52" s="386"/>
      <c r="CC52" s="386"/>
      <c r="CD52" s="386"/>
      <c r="CE52" s="386"/>
      <c r="CF52" s="386"/>
      <c r="CG52" s="386"/>
      <c r="CH52" s="386"/>
      <c r="CI52" s="386"/>
      <c r="CJ52" s="386"/>
      <c r="CK52" s="386"/>
      <c r="CL52" s="386"/>
      <c r="CM52" s="386"/>
      <c r="CN52" s="386"/>
      <c r="CO52" s="386"/>
      <c r="CP52" s="386"/>
      <c r="CQ52" s="386"/>
      <c r="CR52" s="386"/>
      <c r="CS52" s="386"/>
      <c r="CT52" s="386"/>
      <c r="CU52" s="386"/>
      <c r="CV52" s="386"/>
      <c r="CW52" s="386"/>
      <c r="CX52" s="386"/>
      <c r="CY52" s="386"/>
      <c r="CZ52" s="386"/>
      <c r="DA52" s="386"/>
      <c r="DB52" s="386"/>
      <c r="DC52" s="386"/>
      <c r="DD52" s="386"/>
      <c r="DE52" s="386"/>
      <c r="DF52" s="386"/>
      <c r="DG52" s="386"/>
      <c r="DH52" s="386"/>
      <c r="DI52" s="386"/>
      <c r="DJ52" s="386"/>
      <c r="DO52" s="385"/>
      <c r="DP52" s="380" t="s">
        <v>353</v>
      </c>
      <c r="DQ52" s="386"/>
      <c r="DR52" s="386"/>
      <c r="DS52" s="386"/>
      <c r="DT52" s="386"/>
      <c r="DU52" s="386"/>
      <c r="DV52" s="386"/>
      <c r="DW52" s="386"/>
      <c r="DX52" s="386"/>
      <c r="DY52" s="386"/>
      <c r="DZ52" s="386"/>
      <c r="EA52" s="386"/>
      <c r="EB52" s="386"/>
      <c r="EC52" s="386"/>
      <c r="ED52" s="386"/>
      <c r="EE52" s="386"/>
      <c r="EF52" s="386"/>
      <c r="EG52" s="386"/>
      <c r="EH52" s="386"/>
      <c r="EI52" s="386"/>
      <c r="EJ52" s="386"/>
      <c r="EK52" s="386"/>
      <c r="EL52" s="386"/>
      <c r="EM52" s="386"/>
      <c r="EN52" s="386"/>
      <c r="EO52" s="386"/>
      <c r="EP52" s="386"/>
      <c r="EQ52" s="386"/>
      <c r="ER52" s="386"/>
      <c r="ES52" s="386"/>
      <c r="ET52" s="386"/>
      <c r="EU52" s="386"/>
      <c r="EV52" s="386"/>
      <c r="EW52" s="386"/>
      <c r="EX52" s="386"/>
      <c r="EY52" s="386"/>
      <c r="EZ52" s="386"/>
      <c r="FA52" s="386"/>
      <c r="FB52" s="386"/>
      <c r="FC52" s="386"/>
      <c r="FD52" s="386"/>
      <c r="FE52" s="386"/>
      <c r="FF52" s="386"/>
      <c r="FG52" s="386"/>
      <c r="FH52" s="386"/>
      <c r="FI52" s="386"/>
      <c r="FJ52" s="386"/>
      <c r="FK52" s="386"/>
      <c r="FL52" s="386"/>
      <c r="FM52" s="386"/>
      <c r="FN52" s="386"/>
      <c r="FO52" s="386"/>
      <c r="FP52" s="386"/>
      <c r="FQ52" s="386"/>
      <c r="FV52" s="385"/>
      <c r="FW52" s="380"/>
      <c r="FX52" s="386"/>
      <c r="FY52" s="386"/>
      <c r="FZ52" s="386"/>
      <c r="GA52" s="386"/>
      <c r="GB52" s="386"/>
      <c r="GC52" s="386"/>
      <c r="GD52" s="386"/>
      <c r="GE52" s="386"/>
      <c r="GF52" s="386"/>
      <c r="GG52" s="386"/>
      <c r="GH52" s="386"/>
      <c r="GI52" s="386"/>
      <c r="GJ52" s="386"/>
      <c r="GK52" s="386"/>
      <c r="GL52" s="386"/>
      <c r="GM52" s="386"/>
      <c r="GN52" s="386"/>
      <c r="GO52" s="386"/>
      <c r="GP52" s="386"/>
      <c r="GQ52" s="386"/>
      <c r="GR52" s="386"/>
      <c r="GS52" s="386"/>
      <c r="GT52" s="386"/>
      <c r="GU52" s="386"/>
      <c r="GV52" s="386"/>
      <c r="GW52" s="386"/>
      <c r="GX52" s="386"/>
      <c r="GY52" s="386"/>
      <c r="GZ52" s="386"/>
      <c r="HA52" s="386"/>
      <c r="HB52" s="386"/>
      <c r="HC52" s="386"/>
      <c r="HD52" s="386"/>
      <c r="HE52" s="386"/>
      <c r="HF52" s="386"/>
      <c r="HG52" s="386"/>
      <c r="HH52" s="386"/>
      <c r="HI52" s="386"/>
      <c r="HJ52" s="386"/>
      <c r="HK52" s="386"/>
      <c r="HL52" s="386"/>
      <c r="HM52" s="386"/>
      <c r="HN52" s="386"/>
      <c r="HO52" s="386"/>
      <c r="HP52" s="386"/>
      <c r="HQ52" s="386"/>
      <c r="HR52" s="386"/>
      <c r="HS52" s="386"/>
      <c r="HT52" s="386"/>
      <c r="HU52" s="386"/>
      <c r="HV52" s="386"/>
      <c r="HW52" s="386"/>
      <c r="HX52" s="386"/>
      <c r="IC52" s="385"/>
      <c r="ID52" s="380"/>
      <c r="IE52" s="386"/>
      <c r="IF52" s="386"/>
      <c r="IG52" s="386"/>
      <c r="IH52" s="386"/>
      <c r="II52" s="386"/>
      <c r="IJ52" s="386"/>
      <c r="IK52" s="386"/>
      <c r="IL52" s="386"/>
      <c r="IM52" s="386"/>
      <c r="IN52" s="386"/>
      <c r="IO52" s="386"/>
      <c r="IP52" s="386"/>
      <c r="IQ52" s="386"/>
      <c r="IR52" s="386"/>
      <c r="IS52" s="386"/>
      <c r="IT52" s="386"/>
      <c r="IU52" s="386"/>
      <c r="IV52" s="386"/>
      <c r="IW52" s="386"/>
      <c r="IX52" s="386"/>
      <c r="IY52" s="386"/>
      <c r="IZ52" s="386"/>
      <c r="JA52" s="386"/>
      <c r="JB52" s="386"/>
      <c r="JC52" s="386"/>
      <c r="JD52" s="386"/>
      <c r="JE52" s="386"/>
      <c r="JF52" s="386"/>
      <c r="JG52" s="386"/>
      <c r="JH52" s="386"/>
      <c r="JI52" s="386"/>
      <c r="JJ52" s="386"/>
      <c r="JK52" s="386"/>
      <c r="JL52" s="386"/>
      <c r="JM52" s="386"/>
      <c r="JN52" s="386"/>
      <c r="JO52" s="386"/>
      <c r="JP52" s="386"/>
      <c r="JQ52" s="386"/>
      <c r="JR52" s="386"/>
      <c r="JS52" s="386"/>
      <c r="JT52" s="386"/>
      <c r="JU52" s="386"/>
      <c r="JV52" s="386"/>
      <c r="JW52" s="386"/>
      <c r="JX52" s="386"/>
      <c r="JY52" s="386"/>
      <c r="JZ52" s="386"/>
      <c r="KA52" s="386"/>
      <c r="KB52" s="386"/>
      <c r="KC52" s="386"/>
      <c r="KD52" s="386"/>
      <c r="KE52" s="386"/>
      <c r="KJ52" s="385"/>
      <c r="KK52" s="380"/>
      <c r="KL52" s="386"/>
      <c r="KM52" s="386"/>
      <c r="KN52" s="386"/>
      <c r="KO52" s="386"/>
      <c r="KP52" s="386"/>
      <c r="KQ52" s="386"/>
      <c r="KR52" s="386"/>
      <c r="KS52" s="386"/>
      <c r="KT52" s="386"/>
      <c r="KU52" s="386"/>
      <c r="KV52" s="386"/>
      <c r="KW52" s="386"/>
      <c r="KX52" s="386"/>
      <c r="KY52" s="386"/>
      <c r="KZ52" s="386"/>
      <c r="LA52" s="386"/>
      <c r="LB52" s="386"/>
      <c r="LC52" s="386"/>
      <c r="LD52" s="386"/>
      <c r="LE52" s="386"/>
      <c r="LF52" s="386"/>
      <c r="LG52" s="386"/>
      <c r="LH52" s="386"/>
      <c r="LI52" s="386"/>
      <c r="LJ52" s="386"/>
      <c r="LK52" s="386"/>
      <c r="LL52" s="386"/>
      <c r="LM52" s="386"/>
      <c r="LN52" s="386"/>
      <c r="LO52" s="386"/>
      <c r="LP52" s="386"/>
      <c r="LQ52" s="386"/>
      <c r="LR52" s="386"/>
      <c r="LS52" s="386"/>
      <c r="LT52" s="386"/>
      <c r="LU52" s="386"/>
      <c r="LV52" s="386"/>
      <c r="LW52" s="386"/>
      <c r="LX52" s="386"/>
      <c r="LY52" s="386"/>
      <c r="LZ52" s="386"/>
      <c r="MA52" s="386"/>
      <c r="MB52" s="386"/>
      <c r="MC52" s="386"/>
      <c r="MD52" s="386"/>
      <c r="ME52" s="386"/>
      <c r="MF52" s="386"/>
      <c r="MG52" s="386"/>
      <c r="MH52" s="386"/>
      <c r="MI52" s="386"/>
      <c r="MJ52" s="386"/>
      <c r="MK52" s="386"/>
      <c r="ML52" s="386"/>
      <c r="MQ52" s="385"/>
      <c r="MR52" s="380"/>
      <c r="MS52" s="386"/>
      <c r="MT52" s="386"/>
      <c r="MU52" s="386"/>
      <c r="MV52" s="386"/>
      <c r="MW52" s="386"/>
      <c r="MX52" s="386"/>
      <c r="MY52" s="386"/>
      <c r="MZ52" s="386"/>
      <c r="NA52" s="386"/>
      <c r="NB52" s="386"/>
      <c r="NC52" s="386"/>
      <c r="ND52" s="386"/>
      <c r="NE52" s="386"/>
      <c r="NF52" s="386"/>
      <c r="NG52" s="386"/>
      <c r="NH52" s="386"/>
      <c r="NI52" s="386"/>
      <c r="NJ52" s="386"/>
      <c r="NK52" s="386"/>
      <c r="NL52" s="386"/>
      <c r="NM52" s="386"/>
      <c r="NN52" s="386"/>
      <c r="NO52" s="386"/>
      <c r="NP52" s="386"/>
      <c r="NQ52" s="386"/>
      <c r="NR52" s="386"/>
      <c r="NS52" s="386"/>
      <c r="NT52" s="386"/>
      <c r="NU52" s="386"/>
      <c r="NV52" s="386"/>
      <c r="NW52" s="386"/>
      <c r="NX52" s="386"/>
      <c r="NY52" s="386"/>
      <c r="NZ52" s="386"/>
      <c r="OA52" s="386"/>
      <c r="OB52" s="386"/>
      <c r="OC52" s="386"/>
      <c r="OD52" s="386"/>
      <c r="OE52" s="386"/>
      <c r="OF52" s="386"/>
      <c r="OG52" s="386"/>
      <c r="OH52" s="386"/>
      <c r="OI52" s="386"/>
      <c r="OJ52" s="386"/>
      <c r="OK52" s="386"/>
      <c r="OL52" s="386"/>
      <c r="OM52" s="386"/>
      <c r="ON52" s="386"/>
      <c r="OO52" s="386"/>
      <c r="OP52" s="386"/>
      <c r="OQ52" s="386"/>
      <c r="OR52" s="386"/>
      <c r="OS52" s="386"/>
      <c r="OX52" s="385"/>
      <c r="OY52" s="380"/>
      <c r="OZ52" s="386"/>
      <c r="PA52" s="386"/>
      <c r="PB52" s="386"/>
      <c r="PC52" s="386"/>
      <c r="PD52" s="386"/>
      <c r="PE52" s="386"/>
      <c r="PF52" s="386"/>
      <c r="PG52" s="386"/>
      <c r="PH52" s="386"/>
      <c r="PI52" s="386"/>
      <c r="PJ52" s="386"/>
      <c r="PK52" s="386"/>
      <c r="PL52" s="386"/>
      <c r="PM52" s="386"/>
      <c r="PN52" s="386"/>
      <c r="PO52" s="386"/>
      <c r="PP52" s="386"/>
      <c r="PQ52" s="386"/>
      <c r="PR52" s="386"/>
      <c r="PS52" s="386"/>
      <c r="PT52" s="386"/>
      <c r="PU52" s="386"/>
      <c r="PV52" s="386"/>
      <c r="PW52" s="386"/>
      <c r="PX52" s="386"/>
      <c r="PY52" s="386"/>
      <c r="PZ52" s="386"/>
      <c r="QA52" s="386"/>
      <c r="QB52" s="386"/>
      <c r="QC52" s="386"/>
      <c r="QD52" s="386"/>
      <c r="QE52" s="386"/>
      <c r="QF52" s="386"/>
      <c r="QG52" s="386"/>
      <c r="QH52" s="386"/>
      <c r="QI52" s="386"/>
      <c r="QJ52" s="386"/>
      <c r="QK52" s="386"/>
      <c r="QL52" s="386"/>
      <c r="QM52" s="386"/>
      <c r="QN52" s="386"/>
      <c r="QO52" s="386"/>
      <c r="QP52" s="386"/>
      <c r="QQ52" s="386"/>
      <c r="QR52" s="386"/>
      <c r="QS52" s="386"/>
      <c r="QT52" s="386"/>
      <c r="QU52" s="386"/>
      <c r="QV52" s="386"/>
      <c r="QW52" s="386"/>
      <c r="QX52" s="386"/>
      <c r="QY52" s="386"/>
      <c r="QZ52" s="386"/>
      <c r="RE52" s="385"/>
      <c r="RF52" s="380"/>
      <c r="RG52" s="386"/>
      <c r="RH52" s="386"/>
      <c r="RI52" s="386"/>
      <c r="RJ52" s="386"/>
      <c r="RK52" s="386"/>
      <c r="RL52" s="386"/>
      <c r="RM52" s="386"/>
      <c r="RN52" s="386"/>
      <c r="RO52" s="386"/>
      <c r="RP52" s="386"/>
      <c r="RQ52" s="386"/>
      <c r="RR52" s="386"/>
      <c r="RS52" s="386"/>
      <c r="RT52" s="386"/>
      <c r="RU52" s="386"/>
      <c r="RV52" s="386"/>
      <c r="RW52" s="386"/>
      <c r="RX52" s="386"/>
      <c r="RY52" s="386"/>
      <c r="RZ52" s="386"/>
      <c r="SA52" s="386"/>
      <c r="SB52" s="386"/>
      <c r="SC52" s="386"/>
      <c r="SD52" s="386"/>
      <c r="SE52" s="386"/>
      <c r="SF52" s="386"/>
      <c r="SG52" s="386"/>
      <c r="SH52" s="386"/>
      <c r="SI52" s="386"/>
      <c r="SJ52" s="386"/>
      <c r="SK52" s="386"/>
      <c r="SL52" s="386"/>
      <c r="SM52" s="386"/>
      <c r="SN52" s="386"/>
      <c r="SO52" s="386"/>
      <c r="SP52" s="386"/>
      <c r="SQ52" s="386"/>
      <c r="SR52" s="386"/>
      <c r="SS52" s="386"/>
      <c r="ST52" s="386"/>
      <c r="SU52" s="386"/>
      <c r="SV52" s="386"/>
      <c r="SW52" s="386"/>
      <c r="SX52" s="386"/>
      <c r="SY52" s="386"/>
      <c r="SZ52" s="386"/>
      <c r="TA52" s="386"/>
      <c r="TB52" s="386"/>
      <c r="TC52" s="386"/>
      <c r="TD52" s="386"/>
      <c r="TE52" s="386"/>
      <c r="TF52" s="386"/>
      <c r="TG52" s="386"/>
      <c r="TL52" s="385"/>
      <c r="TM52" s="380"/>
      <c r="TN52" s="386"/>
      <c r="TO52" s="386"/>
      <c r="TP52" s="386"/>
      <c r="TQ52" s="386"/>
      <c r="TR52" s="386"/>
      <c r="TS52" s="386"/>
      <c r="TT52" s="386"/>
      <c r="TU52" s="386"/>
      <c r="TV52" s="386"/>
      <c r="TW52" s="386"/>
      <c r="TX52" s="386"/>
      <c r="TY52" s="386"/>
      <c r="TZ52" s="386"/>
      <c r="UA52" s="386"/>
      <c r="UB52" s="386"/>
      <c r="UC52" s="386"/>
      <c r="UD52" s="386"/>
      <c r="UE52" s="386"/>
      <c r="UF52" s="386"/>
      <c r="UG52" s="386"/>
      <c r="UH52" s="386"/>
      <c r="UI52" s="386"/>
      <c r="UJ52" s="386"/>
      <c r="UK52" s="386"/>
      <c r="UL52" s="386"/>
      <c r="UM52" s="386"/>
      <c r="UN52" s="386"/>
      <c r="UO52" s="386"/>
      <c r="UP52" s="386"/>
      <c r="UQ52" s="386"/>
      <c r="UR52" s="386"/>
      <c r="US52" s="386"/>
      <c r="UT52" s="386"/>
      <c r="UU52" s="386"/>
      <c r="UV52" s="386"/>
      <c r="UW52" s="386"/>
      <c r="UX52" s="386"/>
      <c r="UY52" s="386"/>
      <c r="UZ52" s="386"/>
      <c r="VA52" s="386"/>
      <c r="VB52" s="386"/>
      <c r="VC52" s="386"/>
      <c r="VD52" s="386"/>
      <c r="VE52" s="386"/>
      <c r="VF52" s="386"/>
      <c r="VG52" s="386"/>
      <c r="VH52" s="386"/>
      <c r="VI52" s="386"/>
      <c r="VJ52" s="386"/>
      <c r="VK52" s="386"/>
      <c r="VL52" s="386"/>
      <c r="VM52" s="386"/>
      <c r="VN52" s="386"/>
      <c r="VS52" s="385"/>
      <c r="VT52" s="380"/>
      <c r="VU52" s="386"/>
      <c r="VV52" s="386"/>
      <c r="VW52" s="386"/>
      <c r="VX52" s="386"/>
      <c r="VY52" s="386"/>
      <c r="VZ52" s="386"/>
      <c r="WA52" s="386"/>
      <c r="WB52" s="386"/>
      <c r="WC52" s="386"/>
      <c r="WD52" s="386"/>
      <c r="WE52" s="386"/>
      <c r="WF52" s="386"/>
      <c r="WG52" s="386"/>
      <c r="WH52" s="386"/>
      <c r="WI52" s="386"/>
      <c r="WJ52" s="386"/>
      <c r="WK52" s="386"/>
      <c r="WL52" s="386"/>
      <c r="WM52" s="386"/>
      <c r="WN52" s="386"/>
      <c r="WO52" s="386"/>
      <c r="WP52" s="386"/>
      <c r="WQ52" s="386"/>
      <c r="WR52" s="386"/>
      <c r="WS52" s="386"/>
      <c r="WT52" s="386"/>
      <c r="WU52" s="386"/>
      <c r="WV52" s="386"/>
      <c r="WW52" s="386"/>
      <c r="WX52" s="386"/>
      <c r="WY52" s="386"/>
      <c r="WZ52" s="386"/>
      <c r="XA52" s="386"/>
      <c r="XB52" s="386"/>
      <c r="XC52" s="386"/>
      <c r="XD52" s="386"/>
      <c r="XE52" s="386"/>
      <c r="XF52" s="386"/>
      <c r="XG52" s="386"/>
      <c r="XH52" s="386"/>
      <c r="XI52" s="386"/>
      <c r="XJ52" s="386"/>
      <c r="XK52" s="386"/>
      <c r="XL52" s="386"/>
      <c r="XM52" s="386"/>
      <c r="XN52" s="386"/>
      <c r="XO52" s="386"/>
      <c r="XP52" s="386"/>
      <c r="XQ52" s="386"/>
      <c r="XR52" s="386"/>
      <c r="XS52" s="386"/>
      <c r="XT52" s="386"/>
      <c r="XU52" s="386"/>
      <c r="XZ52" s="385"/>
      <c r="YA52" s="380"/>
      <c r="YB52" s="386"/>
      <c r="YC52" s="386"/>
      <c r="YD52" s="386"/>
      <c r="YE52" s="386"/>
      <c r="YF52" s="386"/>
      <c r="YG52" s="386"/>
      <c r="YH52" s="386"/>
      <c r="YI52" s="386"/>
      <c r="YJ52" s="386"/>
      <c r="YK52" s="386"/>
      <c r="YL52" s="386"/>
      <c r="YM52" s="386"/>
      <c r="YN52" s="386"/>
      <c r="YO52" s="386"/>
      <c r="YP52" s="386"/>
      <c r="YQ52" s="386"/>
      <c r="YR52" s="386"/>
      <c r="YS52" s="386"/>
      <c r="YT52" s="386"/>
      <c r="YU52" s="386"/>
      <c r="YV52" s="386"/>
      <c r="YW52" s="386"/>
      <c r="YX52" s="386"/>
      <c r="YY52" s="386"/>
      <c r="YZ52" s="386"/>
      <c r="ZA52" s="386"/>
      <c r="ZB52" s="386"/>
      <c r="ZC52" s="386"/>
      <c r="ZD52" s="386"/>
      <c r="ZE52" s="386"/>
      <c r="ZF52" s="386"/>
      <c r="ZG52" s="386"/>
      <c r="ZH52" s="386"/>
      <c r="ZI52" s="386"/>
      <c r="ZJ52" s="386"/>
      <c r="ZK52" s="386"/>
      <c r="ZL52" s="386"/>
      <c r="ZM52" s="386"/>
      <c r="ZN52" s="386"/>
      <c r="ZO52" s="386"/>
      <c r="ZP52" s="386"/>
      <c r="ZQ52" s="386"/>
      <c r="ZR52" s="386"/>
      <c r="ZS52" s="386"/>
      <c r="ZT52" s="386"/>
      <c r="ZU52" s="386"/>
      <c r="ZV52" s="386"/>
      <c r="ZW52" s="386"/>
      <c r="ZX52" s="386"/>
      <c r="ZY52" s="386"/>
      <c r="ZZ52" s="386"/>
      <c r="AAA52" s="386"/>
      <c r="AAB52" s="386"/>
      <c r="AAG52" s="385"/>
      <c r="AAH52" s="380"/>
      <c r="AAI52" s="386"/>
      <c r="AAJ52" s="386"/>
      <c r="AAK52" s="386"/>
      <c r="AAL52" s="386"/>
      <c r="AAM52" s="386"/>
      <c r="AAN52" s="386"/>
      <c r="AAO52" s="386"/>
      <c r="AAP52" s="386"/>
      <c r="AAQ52" s="386"/>
      <c r="AAR52" s="386"/>
      <c r="AAS52" s="386"/>
      <c r="AAT52" s="386"/>
      <c r="AAU52" s="386"/>
      <c r="AAV52" s="386"/>
      <c r="AAW52" s="386"/>
      <c r="AAX52" s="386"/>
      <c r="AAY52" s="386"/>
      <c r="AAZ52" s="386"/>
      <c r="ABA52" s="386"/>
      <c r="ABB52" s="386"/>
      <c r="ABC52" s="386"/>
      <c r="ABD52" s="386"/>
      <c r="ABE52" s="386"/>
      <c r="ABF52" s="386"/>
      <c r="ABG52" s="386"/>
      <c r="ABH52" s="386"/>
      <c r="ABI52" s="386"/>
      <c r="ABJ52" s="386"/>
      <c r="ABK52" s="386"/>
      <c r="ABL52" s="386"/>
      <c r="ABM52" s="386"/>
      <c r="ABN52" s="386"/>
      <c r="ABO52" s="386"/>
      <c r="ABP52" s="386"/>
      <c r="ABQ52" s="386"/>
      <c r="ABR52" s="386"/>
      <c r="ABS52" s="386"/>
      <c r="ABT52" s="386"/>
      <c r="ABU52" s="386"/>
      <c r="ABV52" s="386"/>
      <c r="ABW52" s="386"/>
      <c r="ABX52" s="386"/>
      <c r="ABY52" s="386"/>
      <c r="ABZ52" s="386"/>
      <c r="ACA52" s="386"/>
      <c r="ACB52" s="386"/>
      <c r="ACC52" s="386"/>
      <c r="ACD52" s="386"/>
      <c r="ACE52" s="386"/>
      <c r="ACF52" s="386"/>
      <c r="ACG52" s="386"/>
      <c r="ACH52" s="386"/>
      <c r="ACI52" s="386"/>
      <c r="ACN52" s="385"/>
      <c r="ACO52" s="380"/>
      <c r="ACP52" s="386"/>
      <c r="ACQ52" s="386"/>
      <c r="ACR52" s="386"/>
      <c r="ACS52" s="386"/>
      <c r="ACT52" s="386"/>
      <c r="ACU52" s="386"/>
      <c r="ACV52" s="386"/>
      <c r="ACW52" s="386"/>
      <c r="ACX52" s="386"/>
      <c r="ACY52" s="386"/>
      <c r="ACZ52" s="386"/>
      <c r="ADA52" s="386"/>
      <c r="ADB52" s="386"/>
      <c r="ADC52" s="386"/>
      <c r="ADD52" s="386"/>
      <c r="ADE52" s="386"/>
      <c r="ADF52" s="386"/>
      <c r="ADG52" s="386"/>
      <c r="ADH52" s="386"/>
      <c r="ADI52" s="386"/>
      <c r="ADJ52" s="386"/>
      <c r="ADK52" s="386"/>
      <c r="ADL52" s="386"/>
      <c r="ADM52" s="386"/>
      <c r="ADN52" s="386"/>
      <c r="ADO52" s="386"/>
      <c r="ADP52" s="386"/>
      <c r="ADQ52" s="386"/>
      <c r="ADR52" s="386"/>
      <c r="ADS52" s="386"/>
      <c r="ADT52" s="386"/>
      <c r="ADU52" s="386"/>
      <c r="ADV52" s="386"/>
      <c r="ADW52" s="386"/>
      <c r="ADX52" s="386"/>
      <c r="ADY52" s="386"/>
      <c r="ADZ52" s="386"/>
      <c r="AEA52" s="386"/>
      <c r="AEB52" s="386"/>
      <c r="AEC52" s="386"/>
      <c r="AED52" s="386"/>
      <c r="AEE52" s="386"/>
      <c r="AEF52" s="386"/>
      <c r="AEG52" s="386"/>
      <c r="AEH52" s="386"/>
      <c r="AEI52" s="386"/>
      <c r="AEJ52" s="386"/>
      <c r="AEK52" s="386"/>
      <c r="AEL52" s="386"/>
      <c r="AEM52" s="386"/>
      <c r="AEN52" s="386"/>
      <c r="AEO52" s="386"/>
      <c r="AEP52" s="386"/>
      <c r="AEU52" s="385"/>
      <c r="AEV52" s="380"/>
      <c r="AEW52" s="386"/>
      <c r="AEX52" s="386"/>
      <c r="AEY52" s="386"/>
      <c r="AEZ52" s="386"/>
      <c r="AFA52" s="386"/>
      <c r="AFB52" s="386"/>
      <c r="AFC52" s="386"/>
      <c r="AFD52" s="386"/>
      <c r="AFE52" s="386"/>
      <c r="AFF52" s="386"/>
      <c r="AFG52" s="386"/>
      <c r="AFH52" s="386"/>
      <c r="AFI52" s="386"/>
      <c r="AFJ52" s="386"/>
      <c r="AFK52" s="386"/>
      <c r="AFL52" s="386"/>
      <c r="AFM52" s="386"/>
      <c r="AFN52" s="386"/>
      <c r="AFO52" s="386"/>
      <c r="AFP52" s="386"/>
      <c r="AFQ52" s="386"/>
      <c r="AFR52" s="386"/>
      <c r="AFS52" s="386"/>
      <c r="AFT52" s="386"/>
      <c r="AFU52" s="386"/>
      <c r="AFV52" s="386"/>
      <c r="AFW52" s="386"/>
      <c r="AFX52" s="386"/>
      <c r="AFY52" s="386"/>
      <c r="AFZ52" s="386"/>
      <c r="AGA52" s="386"/>
      <c r="AGB52" s="386"/>
      <c r="AGC52" s="386"/>
      <c r="AGD52" s="386"/>
      <c r="AGE52" s="386"/>
      <c r="AGF52" s="386"/>
      <c r="AGG52" s="386"/>
      <c r="AGH52" s="386"/>
      <c r="AGI52" s="386"/>
      <c r="AGJ52" s="386"/>
      <c r="AGK52" s="386"/>
      <c r="AGL52" s="386"/>
      <c r="AGM52" s="386"/>
      <c r="AGN52" s="386"/>
      <c r="AGO52" s="386"/>
      <c r="AGP52" s="386"/>
      <c r="AGQ52" s="386"/>
      <c r="AGR52" s="386"/>
      <c r="AGS52" s="386"/>
      <c r="AGT52" s="386"/>
      <c r="AGU52" s="386"/>
      <c r="AGV52" s="386"/>
      <c r="AGW52" s="386"/>
      <c r="AHB52" s="385"/>
      <c r="AHC52" s="380"/>
      <c r="AHD52" s="386"/>
      <c r="AHE52" s="386"/>
      <c r="AHF52" s="386"/>
      <c r="AHG52" s="386"/>
      <c r="AHH52" s="386"/>
      <c r="AHI52" s="386"/>
      <c r="AHJ52" s="386"/>
      <c r="AHK52" s="386"/>
      <c r="AHL52" s="386"/>
      <c r="AHM52" s="386"/>
      <c r="AHN52" s="386"/>
      <c r="AHO52" s="386"/>
      <c r="AHP52" s="386"/>
      <c r="AHQ52" s="386"/>
      <c r="AHR52" s="386"/>
      <c r="AHS52" s="386"/>
      <c r="AHT52" s="386"/>
      <c r="AHU52" s="386"/>
      <c r="AHV52" s="386"/>
      <c r="AHW52" s="386"/>
      <c r="AHX52" s="386"/>
      <c r="AHY52" s="386"/>
      <c r="AHZ52" s="386"/>
      <c r="AIA52" s="386"/>
      <c r="AIB52" s="386"/>
      <c r="AIC52" s="386"/>
      <c r="AID52" s="386"/>
      <c r="AIE52" s="386"/>
      <c r="AIF52" s="386"/>
      <c r="AIG52" s="386"/>
      <c r="AIH52" s="386"/>
      <c r="AII52" s="386"/>
      <c r="AIJ52" s="386"/>
      <c r="AIK52" s="386"/>
      <c r="AIL52" s="386"/>
      <c r="AIM52" s="386"/>
      <c r="AIN52" s="386"/>
      <c r="AIO52" s="386"/>
      <c r="AIP52" s="386"/>
      <c r="AIQ52" s="386"/>
      <c r="AIR52" s="386"/>
      <c r="AIS52" s="386"/>
      <c r="AIT52" s="386"/>
      <c r="AIU52" s="386"/>
      <c r="AIV52" s="386"/>
      <c r="AIW52" s="386"/>
      <c r="AIX52" s="386"/>
      <c r="AIY52" s="386"/>
      <c r="AIZ52" s="386"/>
      <c r="AJA52" s="386"/>
      <c r="AJB52" s="386"/>
      <c r="AJC52" s="386"/>
      <c r="AJD52" s="386"/>
      <c r="AJI52" s="385"/>
      <c r="AJJ52" s="380"/>
      <c r="AJK52" s="386"/>
      <c r="AJL52" s="386"/>
      <c r="AJM52" s="386"/>
      <c r="AJN52" s="386"/>
      <c r="AJO52" s="386"/>
      <c r="AJP52" s="386"/>
      <c r="AJQ52" s="386"/>
      <c r="AJR52" s="386"/>
      <c r="AJS52" s="386"/>
      <c r="AJT52" s="386"/>
      <c r="AJU52" s="386"/>
      <c r="AJV52" s="386"/>
      <c r="AJW52" s="386"/>
      <c r="AJX52" s="386"/>
      <c r="AJY52" s="386"/>
      <c r="AJZ52" s="386"/>
      <c r="AKA52" s="386"/>
      <c r="AKB52" s="386"/>
      <c r="AKC52" s="386"/>
      <c r="AKD52" s="386"/>
      <c r="AKE52" s="386"/>
      <c r="AKF52" s="386"/>
      <c r="AKG52" s="386"/>
      <c r="AKH52" s="386"/>
      <c r="AKI52" s="386"/>
      <c r="AKJ52" s="386"/>
      <c r="AKK52" s="386"/>
      <c r="AKL52" s="386"/>
      <c r="AKM52" s="386"/>
      <c r="AKN52" s="386"/>
      <c r="AKO52" s="386"/>
      <c r="AKP52" s="386"/>
      <c r="AKQ52" s="386"/>
      <c r="AKR52" s="386"/>
      <c r="AKS52" s="386"/>
      <c r="AKT52" s="386"/>
      <c r="AKU52" s="386"/>
      <c r="AKV52" s="386"/>
      <c r="AKW52" s="386"/>
      <c r="AKX52" s="386"/>
      <c r="AKY52" s="386"/>
      <c r="AKZ52" s="386"/>
      <c r="ALA52" s="386"/>
      <c r="ALB52" s="386"/>
      <c r="ALC52" s="386"/>
      <c r="ALD52" s="386"/>
      <c r="ALE52" s="386"/>
      <c r="ALF52" s="386"/>
      <c r="ALG52" s="386"/>
      <c r="ALH52" s="386"/>
      <c r="ALI52" s="386"/>
      <c r="ALJ52" s="386"/>
      <c r="ALK52" s="386"/>
      <c r="ALP52" s="385"/>
      <c r="ALQ52" s="380"/>
      <c r="ALR52" s="386"/>
      <c r="ALS52" s="386"/>
      <c r="ALT52" s="386"/>
      <c r="ALU52" s="386"/>
      <c r="ALV52" s="386"/>
      <c r="ALW52" s="386"/>
      <c r="ALX52" s="386"/>
      <c r="ALY52" s="386"/>
      <c r="ALZ52" s="386"/>
      <c r="AMA52" s="386"/>
      <c r="AMB52" s="386"/>
      <c r="AMC52" s="386"/>
      <c r="AMD52" s="386"/>
      <c r="AME52" s="386"/>
      <c r="AMF52" s="386"/>
      <c r="AMG52" s="386"/>
      <c r="AMH52" s="386"/>
      <c r="AMI52" s="386"/>
      <c r="AMJ52" s="386"/>
      <c r="AMK52" s="386"/>
      <c r="AML52" s="386"/>
      <c r="AMM52" s="386"/>
      <c r="AMN52" s="386"/>
      <c r="AMO52" s="386"/>
      <c r="AMP52" s="386"/>
      <c r="AMQ52" s="386"/>
      <c r="AMR52" s="386"/>
      <c r="AMS52" s="386"/>
      <c r="AMT52" s="386"/>
      <c r="AMU52" s="386"/>
      <c r="AMV52" s="386"/>
      <c r="AMW52" s="386"/>
      <c r="AMX52" s="386"/>
      <c r="AMY52" s="386"/>
      <c r="AMZ52" s="386"/>
      <c r="ANA52" s="386"/>
      <c r="ANB52" s="386"/>
      <c r="ANC52" s="386"/>
      <c r="AND52" s="386"/>
      <c r="ANE52" s="386"/>
      <c r="ANF52" s="386"/>
      <c r="ANG52" s="386"/>
      <c r="ANH52" s="386"/>
      <c r="ANI52" s="386"/>
      <c r="ANJ52" s="386"/>
      <c r="ANK52" s="386"/>
      <c r="ANL52" s="386"/>
      <c r="ANM52" s="386"/>
      <c r="ANN52" s="386"/>
      <c r="ANO52" s="386"/>
      <c r="ANP52" s="386"/>
      <c r="ANQ52" s="386"/>
      <c r="ANR52" s="386"/>
      <c r="ANW52" s="385"/>
      <c r="ANX52" s="380"/>
      <c r="ANY52" s="386"/>
      <c r="ANZ52" s="386"/>
      <c r="AOA52" s="386"/>
      <c r="AOB52" s="386"/>
      <c r="AOC52" s="386"/>
      <c r="AOD52" s="386"/>
      <c r="AOE52" s="386"/>
      <c r="AOF52" s="386"/>
      <c r="AOG52" s="386"/>
      <c r="AOH52" s="386"/>
      <c r="AOI52" s="386"/>
      <c r="AOJ52" s="386"/>
      <c r="AOK52" s="386"/>
      <c r="AOL52" s="386"/>
      <c r="AOM52" s="386"/>
      <c r="AON52" s="386"/>
      <c r="AOO52" s="386"/>
      <c r="AOP52" s="386"/>
      <c r="AOQ52" s="386"/>
      <c r="AOR52" s="386"/>
      <c r="AOS52" s="386"/>
      <c r="AOT52" s="386"/>
      <c r="AOU52" s="386"/>
      <c r="AOV52" s="386"/>
      <c r="AOW52" s="386"/>
      <c r="AOX52" s="386"/>
      <c r="AOY52" s="386"/>
      <c r="AOZ52" s="386"/>
      <c r="APA52" s="386"/>
      <c r="APB52" s="386"/>
      <c r="APC52" s="386"/>
      <c r="APD52" s="386"/>
      <c r="APE52" s="386"/>
      <c r="APF52" s="386"/>
      <c r="APG52" s="386"/>
      <c r="APH52" s="386"/>
      <c r="API52" s="386"/>
      <c r="APJ52" s="386"/>
      <c r="APK52" s="386"/>
      <c r="APL52" s="386"/>
      <c r="APM52" s="386"/>
      <c r="APN52" s="386"/>
      <c r="APO52" s="386"/>
      <c r="APP52" s="386"/>
      <c r="APQ52" s="386"/>
      <c r="APR52" s="386"/>
      <c r="APS52" s="386"/>
      <c r="APT52" s="386"/>
      <c r="APU52" s="386"/>
      <c r="APV52" s="386"/>
      <c r="APW52" s="386"/>
      <c r="APX52" s="386"/>
      <c r="APY52" s="386"/>
      <c r="AQD52" s="385"/>
      <c r="AQE52" s="380"/>
      <c r="AQF52" s="386"/>
      <c r="AQG52" s="386"/>
      <c r="AQH52" s="386"/>
      <c r="AQI52" s="386"/>
      <c r="AQJ52" s="386"/>
      <c r="AQK52" s="386"/>
      <c r="AQL52" s="386"/>
      <c r="AQM52" s="386"/>
      <c r="AQN52" s="386"/>
      <c r="AQO52" s="386"/>
      <c r="AQP52" s="386"/>
      <c r="AQQ52" s="386"/>
      <c r="AQR52" s="386"/>
      <c r="AQS52" s="386"/>
      <c r="AQT52" s="386"/>
      <c r="AQU52" s="386"/>
      <c r="AQV52" s="386"/>
      <c r="AQW52" s="386"/>
      <c r="AQX52" s="386"/>
      <c r="AQY52" s="386"/>
      <c r="AQZ52" s="386"/>
      <c r="ARA52" s="386"/>
      <c r="ARB52" s="386"/>
      <c r="ARC52" s="386"/>
      <c r="ARD52" s="386"/>
      <c r="ARE52" s="386"/>
      <c r="ARF52" s="386"/>
      <c r="ARG52" s="386"/>
      <c r="ARH52" s="386"/>
      <c r="ARI52" s="386"/>
      <c r="ARJ52" s="386"/>
      <c r="ARK52" s="386"/>
      <c r="ARL52" s="386"/>
      <c r="ARM52" s="386"/>
      <c r="ARN52" s="386"/>
      <c r="ARO52" s="386"/>
      <c r="ARP52" s="386"/>
      <c r="ARQ52" s="386"/>
      <c r="ARR52" s="386"/>
      <c r="ARS52" s="386"/>
      <c r="ART52" s="386"/>
      <c r="ARU52" s="386"/>
      <c r="ARV52" s="386"/>
      <c r="ARW52" s="386"/>
      <c r="ARX52" s="386"/>
      <c r="ARY52" s="386"/>
      <c r="ARZ52" s="386"/>
      <c r="ASA52" s="386"/>
      <c r="ASB52" s="386"/>
      <c r="ASC52" s="386"/>
      <c r="ASD52" s="386"/>
      <c r="ASE52" s="386"/>
      <c r="ASF52" s="386"/>
    </row>
    <row r="53" spans="1:1180">
      <c r="A53" s="380"/>
      <c r="B53" s="380"/>
      <c r="C53" s="386"/>
      <c r="D53" s="386"/>
      <c r="E53" s="386"/>
      <c r="F53" s="386"/>
      <c r="G53" s="386"/>
      <c r="H53" s="386"/>
      <c r="I53" s="386"/>
      <c r="J53" s="386"/>
      <c r="K53" s="386"/>
      <c r="L53" s="386"/>
      <c r="M53" s="386"/>
      <c r="N53" s="386"/>
      <c r="O53" s="386"/>
      <c r="P53" s="386"/>
      <c r="Q53" s="386"/>
      <c r="R53" s="386"/>
      <c r="S53" s="386"/>
      <c r="T53" s="386"/>
      <c r="U53" s="386"/>
      <c r="V53" s="386"/>
      <c r="W53" s="386"/>
      <c r="X53" s="386"/>
      <c r="Y53" s="386"/>
      <c r="Z53" s="386"/>
      <c r="AA53" s="386"/>
      <c r="AB53" s="386"/>
      <c r="AC53" s="386"/>
      <c r="AD53" s="386"/>
      <c r="AE53" s="386"/>
      <c r="AF53" s="386"/>
      <c r="AG53" s="386"/>
      <c r="AH53" s="386"/>
      <c r="AI53" s="386"/>
      <c r="AJ53" s="386"/>
      <c r="AK53" s="386"/>
      <c r="AL53" s="386"/>
      <c r="AM53" s="386"/>
      <c r="AN53" s="386"/>
      <c r="AO53" s="386"/>
      <c r="AP53" s="386"/>
      <c r="AQ53" s="386"/>
      <c r="AR53" s="386"/>
      <c r="AS53" s="386"/>
      <c r="AT53" s="386"/>
      <c r="AU53" s="386"/>
      <c r="AV53" s="386"/>
      <c r="AW53" s="386"/>
      <c r="AX53" s="386"/>
      <c r="AY53" s="386"/>
      <c r="AZ53" s="386"/>
      <c r="BA53" s="386"/>
      <c r="BB53" s="386"/>
      <c r="BC53" s="386"/>
      <c r="BH53" s="380"/>
      <c r="BI53" s="380"/>
      <c r="BJ53" s="386"/>
      <c r="BK53" s="386"/>
      <c r="BL53" s="386"/>
      <c r="BM53" s="386"/>
      <c r="BN53" s="386"/>
      <c r="BO53" s="386"/>
      <c r="BP53" s="386"/>
      <c r="BQ53" s="386"/>
      <c r="BR53" s="386"/>
      <c r="BS53" s="386"/>
      <c r="BT53" s="386"/>
      <c r="BU53" s="386"/>
      <c r="BV53" s="386"/>
      <c r="BW53" s="386"/>
      <c r="BX53" s="386"/>
      <c r="BY53" s="386"/>
      <c r="BZ53" s="386"/>
      <c r="CA53" s="386"/>
      <c r="CB53" s="386"/>
      <c r="CC53" s="386"/>
      <c r="CD53" s="386"/>
      <c r="CE53" s="386"/>
      <c r="CF53" s="386"/>
      <c r="CG53" s="386"/>
      <c r="CH53" s="386"/>
      <c r="CI53" s="386"/>
      <c r="CJ53" s="386"/>
      <c r="CK53" s="386"/>
      <c r="CL53" s="386"/>
      <c r="CM53" s="386"/>
      <c r="CN53" s="386"/>
      <c r="CO53" s="386"/>
      <c r="CP53" s="386"/>
      <c r="CQ53" s="386"/>
      <c r="CR53" s="386"/>
      <c r="CS53" s="386"/>
      <c r="CT53" s="386"/>
      <c r="CU53" s="386"/>
      <c r="CV53" s="386"/>
      <c r="CW53" s="386"/>
      <c r="CX53" s="386"/>
      <c r="CY53" s="386"/>
      <c r="CZ53" s="386"/>
      <c r="DA53" s="386"/>
      <c r="DB53" s="386"/>
      <c r="DC53" s="386"/>
      <c r="DD53" s="386"/>
      <c r="DE53" s="386"/>
      <c r="DF53" s="386"/>
      <c r="DG53" s="386"/>
      <c r="DH53" s="386"/>
      <c r="DI53" s="386"/>
      <c r="DJ53" s="386"/>
      <c r="DO53" s="380"/>
      <c r="DP53" s="380"/>
      <c r="DQ53" s="386"/>
      <c r="DR53" s="386"/>
      <c r="DS53" s="386"/>
      <c r="DT53" s="386"/>
      <c r="DU53" s="386"/>
      <c r="DV53" s="386"/>
      <c r="DW53" s="386"/>
      <c r="DX53" s="386"/>
      <c r="DY53" s="386"/>
      <c r="DZ53" s="386"/>
      <c r="EA53" s="386"/>
      <c r="EB53" s="386"/>
      <c r="EC53" s="386"/>
      <c r="ED53" s="386"/>
      <c r="EE53" s="386"/>
      <c r="EF53" s="386"/>
      <c r="EG53" s="386"/>
      <c r="EH53" s="386"/>
      <c r="EI53" s="386"/>
      <c r="EJ53" s="386"/>
      <c r="EK53" s="386"/>
      <c r="EL53" s="386"/>
      <c r="EM53" s="386"/>
      <c r="EN53" s="386"/>
      <c r="EO53" s="386"/>
      <c r="EP53" s="386"/>
      <c r="EQ53" s="386"/>
      <c r="ER53" s="386"/>
      <c r="ES53" s="386"/>
      <c r="ET53" s="386"/>
      <c r="EU53" s="386"/>
      <c r="EV53" s="386"/>
      <c r="EW53" s="386"/>
      <c r="EX53" s="386"/>
      <c r="EY53" s="386"/>
      <c r="EZ53" s="386"/>
      <c r="FA53" s="386"/>
      <c r="FB53" s="386"/>
      <c r="FC53" s="386"/>
      <c r="FD53" s="386"/>
      <c r="FE53" s="386"/>
      <c r="FF53" s="386"/>
      <c r="FG53" s="386"/>
      <c r="FH53" s="386"/>
      <c r="FI53" s="386"/>
      <c r="FJ53" s="386"/>
      <c r="FK53" s="386"/>
      <c r="FL53" s="386"/>
      <c r="FM53" s="386"/>
      <c r="FN53" s="386"/>
      <c r="FO53" s="386"/>
      <c r="FP53" s="386"/>
      <c r="FQ53" s="386"/>
      <c r="FV53" s="380"/>
      <c r="FW53" s="380"/>
      <c r="FX53" s="386"/>
      <c r="FY53" s="386"/>
      <c r="FZ53" s="386"/>
      <c r="GA53" s="386"/>
      <c r="GB53" s="386"/>
      <c r="GC53" s="386"/>
      <c r="GD53" s="386"/>
      <c r="GE53" s="386"/>
      <c r="GF53" s="386"/>
      <c r="GG53" s="386"/>
      <c r="GH53" s="386"/>
      <c r="GI53" s="386"/>
      <c r="GJ53" s="386"/>
      <c r="GK53" s="386"/>
      <c r="GL53" s="386"/>
      <c r="GM53" s="386"/>
      <c r="GN53" s="386"/>
      <c r="GO53" s="386"/>
      <c r="GP53" s="386"/>
      <c r="GQ53" s="386"/>
      <c r="GR53" s="386"/>
      <c r="GS53" s="386"/>
      <c r="GT53" s="386"/>
      <c r="GU53" s="386"/>
      <c r="GV53" s="386"/>
      <c r="GW53" s="386"/>
      <c r="GX53" s="386"/>
      <c r="GY53" s="386"/>
      <c r="GZ53" s="386"/>
      <c r="HA53" s="386"/>
      <c r="HB53" s="386"/>
      <c r="HC53" s="386"/>
      <c r="HD53" s="386"/>
      <c r="HE53" s="386"/>
      <c r="HF53" s="386"/>
      <c r="HG53" s="386"/>
      <c r="HH53" s="386"/>
      <c r="HI53" s="386"/>
      <c r="HJ53" s="386"/>
      <c r="HK53" s="386"/>
      <c r="HL53" s="386"/>
      <c r="HM53" s="386"/>
      <c r="HN53" s="386"/>
      <c r="HO53" s="386"/>
      <c r="HP53" s="386"/>
      <c r="HQ53" s="386"/>
      <c r="HR53" s="386"/>
      <c r="HS53" s="386"/>
      <c r="HT53" s="386"/>
      <c r="HU53" s="386"/>
      <c r="HV53" s="386"/>
      <c r="HW53" s="386"/>
      <c r="HX53" s="386"/>
      <c r="IC53" s="380"/>
      <c r="ID53" s="380"/>
      <c r="IE53" s="386"/>
      <c r="IF53" s="386"/>
      <c r="IG53" s="386"/>
      <c r="IH53" s="386"/>
      <c r="II53" s="386"/>
      <c r="IJ53" s="386"/>
      <c r="IK53" s="386"/>
      <c r="IL53" s="386"/>
      <c r="IM53" s="386"/>
      <c r="IN53" s="386"/>
      <c r="IO53" s="386"/>
      <c r="IP53" s="386"/>
      <c r="IQ53" s="386"/>
      <c r="IR53" s="386"/>
      <c r="IS53" s="386"/>
      <c r="IT53" s="386"/>
      <c r="IU53" s="386"/>
      <c r="IV53" s="386"/>
      <c r="IW53" s="386"/>
      <c r="IX53" s="386"/>
      <c r="IY53" s="386"/>
      <c r="IZ53" s="386"/>
      <c r="JA53" s="386"/>
      <c r="JB53" s="386"/>
      <c r="JC53" s="386"/>
      <c r="JD53" s="386"/>
      <c r="JE53" s="386"/>
      <c r="JF53" s="386"/>
      <c r="JG53" s="386"/>
      <c r="JH53" s="386"/>
      <c r="JI53" s="386"/>
      <c r="JJ53" s="386"/>
      <c r="JK53" s="386"/>
      <c r="JL53" s="386"/>
      <c r="JM53" s="386"/>
      <c r="JN53" s="386"/>
      <c r="JO53" s="386"/>
      <c r="JP53" s="386"/>
      <c r="JQ53" s="386"/>
      <c r="JR53" s="386"/>
      <c r="JS53" s="386"/>
      <c r="JT53" s="386"/>
      <c r="JU53" s="386"/>
      <c r="JV53" s="386"/>
      <c r="JW53" s="386"/>
      <c r="JX53" s="386"/>
      <c r="JY53" s="386"/>
      <c r="JZ53" s="386"/>
      <c r="KA53" s="386"/>
      <c r="KB53" s="386"/>
      <c r="KC53" s="386"/>
      <c r="KD53" s="386"/>
      <c r="KE53" s="386"/>
      <c r="KJ53" s="380"/>
      <c r="KK53" s="380"/>
      <c r="KL53" s="386"/>
      <c r="KM53" s="386"/>
      <c r="KN53" s="386"/>
      <c r="KO53" s="386"/>
      <c r="KP53" s="386"/>
      <c r="KQ53" s="386"/>
      <c r="KR53" s="386"/>
      <c r="KS53" s="386"/>
      <c r="KT53" s="386"/>
      <c r="KU53" s="386"/>
      <c r="KV53" s="386"/>
      <c r="KW53" s="386"/>
      <c r="KX53" s="386"/>
      <c r="KY53" s="386"/>
      <c r="KZ53" s="386"/>
      <c r="LA53" s="386"/>
      <c r="LB53" s="386"/>
      <c r="LC53" s="386"/>
      <c r="LD53" s="386"/>
      <c r="LE53" s="386"/>
      <c r="LF53" s="386"/>
      <c r="LG53" s="386"/>
      <c r="LH53" s="386"/>
      <c r="LI53" s="386"/>
      <c r="LJ53" s="386"/>
      <c r="LK53" s="386"/>
      <c r="LL53" s="386"/>
      <c r="LM53" s="386"/>
      <c r="LN53" s="386"/>
      <c r="LO53" s="386"/>
      <c r="LP53" s="386"/>
      <c r="LQ53" s="386"/>
      <c r="LR53" s="386"/>
      <c r="LS53" s="386"/>
      <c r="LT53" s="386"/>
      <c r="LU53" s="386"/>
      <c r="LV53" s="386"/>
      <c r="LW53" s="386"/>
      <c r="LX53" s="386"/>
      <c r="LY53" s="386"/>
      <c r="LZ53" s="386"/>
      <c r="MA53" s="386"/>
      <c r="MB53" s="386"/>
      <c r="MC53" s="386"/>
      <c r="MD53" s="386"/>
      <c r="ME53" s="386"/>
      <c r="MF53" s="386"/>
      <c r="MG53" s="386"/>
      <c r="MH53" s="386"/>
      <c r="MI53" s="386"/>
      <c r="MJ53" s="386"/>
      <c r="MK53" s="386"/>
      <c r="ML53" s="386"/>
      <c r="MQ53" s="380"/>
      <c r="MR53" s="380"/>
      <c r="MS53" s="386"/>
      <c r="MT53" s="386"/>
      <c r="MU53" s="386"/>
      <c r="MV53" s="386"/>
      <c r="MW53" s="386"/>
      <c r="MX53" s="386"/>
      <c r="MY53" s="386"/>
      <c r="MZ53" s="386"/>
      <c r="NA53" s="386"/>
      <c r="NB53" s="386"/>
      <c r="NC53" s="386"/>
      <c r="ND53" s="386"/>
      <c r="NE53" s="386"/>
      <c r="NF53" s="386"/>
      <c r="NG53" s="386"/>
      <c r="NH53" s="386"/>
      <c r="NI53" s="386"/>
      <c r="NJ53" s="386"/>
      <c r="NK53" s="386"/>
      <c r="NL53" s="386"/>
      <c r="NM53" s="386"/>
      <c r="NN53" s="386"/>
      <c r="NO53" s="386"/>
      <c r="NP53" s="386"/>
      <c r="NQ53" s="386"/>
      <c r="NR53" s="386"/>
      <c r="NS53" s="386"/>
      <c r="NT53" s="386"/>
      <c r="NU53" s="386"/>
      <c r="NV53" s="386"/>
      <c r="NW53" s="386"/>
      <c r="NX53" s="386"/>
      <c r="NY53" s="386"/>
      <c r="NZ53" s="386"/>
      <c r="OA53" s="386"/>
      <c r="OB53" s="386"/>
      <c r="OC53" s="386"/>
      <c r="OD53" s="386"/>
      <c r="OE53" s="386"/>
      <c r="OF53" s="386"/>
      <c r="OG53" s="386"/>
      <c r="OH53" s="386"/>
      <c r="OI53" s="386"/>
      <c r="OJ53" s="386"/>
      <c r="OK53" s="386"/>
      <c r="OL53" s="386"/>
      <c r="OM53" s="386"/>
      <c r="ON53" s="386"/>
      <c r="OO53" s="386"/>
      <c r="OP53" s="386"/>
      <c r="OQ53" s="386"/>
      <c r="OR53" s="386"/>
      <c r="OS53" s="386"/>
      <c r="OX53" s="380"/>
      <c r="OY53" s="380"/>
      <c r="OZ53" s="386"/>
      <c r="PA53" s="386"/>
      <c r="PB53" s="386"/>
      <c r="PC53" s="386"/>
      <c r="PD53" s="386"/>
      <c r="PE53" s="386"/>
      <c r="PF53" s="386"/>
      <c r="PG53" s="386"/>
      <c r="PH53" s="386"/>
      <c r="PI53" s="386"/>
      <c r="PJ53" s="386"/>
      <c r="PK53" s="386"/>
      <c r="PL53" s="386"/>
      <c r="PM53" s="386"/>
      <c r="PN53" s="386"/>
      <c r="PO53" s="386"/>
      <c r="PP53" s="386"/>
      <c r="PQ53" s="386"/>
      <c r="PR53" s="386"/>
      <c r="PS53" s="386"/>
      <c r="PT53" s="386"/>
      <c r="PU53" s="386"/>
      <c r="PV53" s="386"/>
      <c r="PW53" s="386"/>
      <c r="PX53" s="386"/>
      <c r="PY53" s="386"/>
      <c r="PZ53" s="386"/>
      <c r="QA53" s="386"/>
      <c r="QB53" s="386"/>
      <c r="QC53" s="386"/>
      <c r="QD53" s="386"/>
      <c r="QE53" s="386"/>
      <c r="QF53" s="386"/>
      <c r="QG53" s="386"/>
      <c r="QH53" s="386"/>
      <c r="QI53" s="386"/>
      <c r="QJ53" s="386"/>
      <c r="QK53" s="386"/>
      <c r="QL53" s="386"/>
      <c r="QM53" s="386"/>
      <c r="QN53" s="386"/>
      <c r="QO53" s="386"/>
      <c r="QP53" s="386"/>
      <c r="QQ53" s="386"/>
      <c r="QR53" s="386"/>
      <c r="QS53" s="386"/>
      <c r="QT53" s="386"/>
      <c r="QU53" s="386"/>
      <c r="QV53" s="386"/>
      <c r="QW53" s="386"/>
      <c r="QX53" s="386"/>
      <c r="QY53" s="386"/>
      <c r="QZ53" s="386"/>
      <c r="RE53" s="380"/>
      <c r="RF53" s="380"/>
      <c r="RG53" s="386"/>
      <c r="RH53" s="386"/>
      <c r="RI53" s="386"/>
      <c r="RJ53" s="386"/>
      <c r="RK53" s="386"/>
      <c r="RL53" s="386"/>
      <c r="RM53" s="386"/>
      <c r="RN53" s="386"/>
      <c r="RO53" s="386"/>
      <c r="RP53" s="386"/>
      <c r="RQ53" s="386"/>
      <c r="RR53" s="386"/>
      <c r="RS53" s="386"/>
      <c r="RT53" s="386"/>
      <c r="RU53" s="386"/>
      <c r="RV53" s="386"/>
      <c r="RW53" s="386"/>
      <c r="RX53" s="386"/>
      <c r="RY53" s="386"/>
      <c r="RZ53" s="386"/>
      <c r="SA53" s="386"/>
      <c r="SB53" s="386"/>
      <c r="SC53" s="386"/>
      <c r="SD53" s="386"/>
      <c r="SE53" s="386"/>
      <c r="SF53" s="386"/>
      <c r="SG53" s="386"/>
      <c r="SH53" s="386"/>
      <c r="SI53" s="386"/>
      <c r="SJ53" s="386"/>
      <c r="SK53" s="386"/>
      <c r="SL53" s="386"/>
      <c r="SM53" s="386"/>
      <c r="SN53" s="386"/>
      <c r="SO53" s="386"/>
      <c r="SP53" s="386"/>
      <c r="SQ53" s="386"/>
      <c r="SR53" s="386"/>
      <c r="SS53" s="386"/>
      <c r="ST53" s="386"/>
      <c r="SU53" s="386"/>
      <c r="SV53" s="386"/>
      <c r="SW53" s="386"/>
      <c r="SX53" s="386"/>
      <c r="SY53" s="386"/>
      <c r="SZ53" s="386"/>
      <c r="TA53" s="386"/>
      <c r="TB53" s="386"/>
      <c r="TC53" s="386"/>
      <c r="TD53" s="386"/>
      <c r="TE53" s="386"/>
      <c r="TF53" s="386"/>
      <c r="TG53" s="386"/>
      <c r="TL53" s="380"/>
      <c r="TM53" s="380"/>
      <c r="TN53" s="386"/>
      <c r="TO53" s="386"/>
      <c r="TP53" s="386"/>
      <c r="TQ53" s="386"/>
      <c r="TR53" s="386"/>
      <c r="TS53" s="386"/>
      <c r="TT53" s="386"/>
      <c r="TU53" s="386"/>
      <c r="TV53" s="386"/>
      <c r="TW53" s="386"/>
      <c r="TX53" s="386"/>
      <c r="TY53" s="386"/>
      <c r="TZ53" s="386"/>
      <c r="UA53" s="386"/>
      <c r="UB53" s="386"/>
      <c r="UC53" s="386"/>
      <c r="UD53" s="386"/>
      <c r="UE53" s="386"/>
      <c r="UF53" s="386"/>
      <c r="UG53" s="386"/>
      <c r="UH53" s="386"/>
      <c r="UI53" s="386"/>
      <c r="UJ53" s="386"/>
      <c r="UK53" s="386"/>
      <c r="UL53" s="386"/>
      <c r="UM53" s="386"/>
      <c r="UN53" s="386"/>
      <c r="UO53" s="386"/>
      <c r="UP53" s="386"/>
      <c r="UQ53" s="386"/>
      <c r="UR53" s="386"/>
      <c r="US53" s="386"/>
      <c r="UT53" s="386"/>
      <c r="UU53" s="386"/>
      <c r="UV53" s="386"/>
      <c r="UW53" s="386"/>
      <c r="UX53" s="386"/>
      <c r="UY53" s="386"/>
      <c r="UZ53" s="386"/>
      <c r="VA53" s="386"/>
      <c r="VB53" s="386"/>
      <c r="VC53" s="386"/>
      <c r="VD53" s="386"/>
      <c r="VE53" s="386"/>
      <c r="VF53" s="386"/>
      <c r="VG53" s="386"/>
      <c r="VH53" s="386"/>
      <c r="VI53" s="386"/>
      <c r="VJ53" s="386"/>
      <c r="VK53" s="386"/>
      <c r="VL53" s="386"/>
      <c r="VM53" s="386"/>
      <c r="VN53" s="386"/>
      <c r="VS53" s="380"/>
      <c r="VT53" s="380"/>
      <c r="VU53" s="386"/>
      <c r="VV53" s="386"/>
      <c r="VW53" s="386"/>
      <c r="VX53" s="386"/>
      <c r="VY53" s="386"/>
      <c r="VZ53" s="386"/>
      <c r="WA53" s="386"/>
      <c r="WB53" s="386"/>
      <c r="WC53" s="386"/>
      <c r="WD53" s="386"/>
      <c r="WE53" s="386"/>
      <c r="WF53" s="386"/>
      <c r="WG53" s="386"/>
      <c r="WH53" s="386"/>
      <c r="WI53" s="386"/>
      <c r="WJ53" s="386"/>
      <c r="WK53" s="386"/>
      <c r="WL53" s="386"/>
      <c r="WM53" s="386"/>
      <c r="WN53" s="386"/>
      <c r="WO53" s="386"/>
      <c r="WP53" s="386"/>
      <c r="WQ53" s="386"/>
      <c r="WR53" s="386"/>
      <c r="WS53" s="386"/>
      <c r="WT53" s="386"/>
      <c r="WU53" s="386"/>
      <c r="WV53" s="386"/>
      <c r="WW53" s="386"/>
      <c r="WX53" s="386"/>
      <c r="WY53" s="386"/>
      <c r="WZ53" s="386"/>
      <c r="XA53" s="386"/>
      <c r="XB53" s="386"/>
      <c r="XC53" s="386"/>
      <c r="XD53" s="386"/>
      <c r="XE53" s="386"/>
      <c r="XF53" s="386"/>
      <c r="XG53" s="386"/>
      <c r="XH53" s="386"/>
      <c r="XI53" s="386"/>
      <c r="XJ53" s="386"/>
      <c r="XK53" s="386"/>
      <c r="XL53" s="386"/>
      <c r="XM53" s="386"/>
      <c r="XN53" s="386"/>
      <c r="XO53" s="386"/>
      <c r="XP53" s="386"/>
      <c r="XQ53" s="386"/>
      <c r="XR53" s="386"/>
      <c r="XS53" s="386"/>
      <c r="XT53" s="386"/>
      <c r="XU53" s="386"/>
      <c r="XZ53" s="380"/>
      <c r="YA53" s="380"/>
      <c r="YB53" s="386"/>
      <c r="YC53" s="386"/>
      <c r="YD53" s="386"/>
      <c r="YE53" s="386"/>
      <c r="YF53" s="386"/>
      <c r="YG53" s="386"/>
      <c r="YH53" s="386"/>
      <c r="YI53" s="386"/>
      <c r="YJ53" s="386"/>
      <c r="YK53" s="386"/>
      <c r="YL53" s="386"/>
      <c r="YM53" s="386"/>
      <c r="YN53" s="386"/>
      <c r="YO53" s="386"/>
      <c r="YP53" s="386"/>
      <c r="YQ53" s="386"/>
      <c r="YR53" s="386"/>
      <c r="YS53" s="386"/>
      <c r="YT53" s="386"/>
      <c r="YU53" s="386"/>
      <c r="YV53" s="386"/>
      <c r="YW53" s="386"/>
      <c r="YX53" s="386"/>
      <c r="YY53" s="386"/>
      <c r="YZ53" s="386"/>
      <c r="ZA53" s="386"/>
      <c r="ZB53" s="386"/>
      <c r="ZC53" s="386"/>
      <c r="ZD53" s="386"/>
      <c r="ZE53" s="386"/>
      <c r="ZF53" s="386"/>
      <c r="ZG53" s="386"/>
      <c r="ZH53" s="386"/>
      <c r="ZI53" s="386"/>
      <c r="ZJ53" s="386"/>
      <c r="ZK53" s="386"/>
      <c r="ZL53" s="386"/>
      <c r="ZM53" s="386"/>
      <c r="ZN53" s="386"/>
      <c r="ZO53" s="386"/>
      <c r="ZP53" s="386"/>
      <c r="ZQ53" s="386"/>
      <c r="ZR53" s="386"/>
      <c r="ZS53" s="386"/>
      <c r="ZT53" s="386"/>
      <c r="ZU53" s="386"/>
      <c r="ZV53" s="386"/>
      <c r="ZW53" s="386"/>
      <c r="ZX53" s="386"/>
      <c r="ZY53" s="386"/>
      <c r="ZZ53" s="386"/>
      <c r="AAA53" s="386"/>
      <c r="AAB53" s="386"/>
      <c r="AAG53" s="380"/>
      <c r="AAH53" s="380"/>
      <c r="AAI53" s="386"/>
      <c r="AAJ53" s="386"/>
      <c r="AAK53" s="386"/>
      <c r="AAL53" s="386"/>
      <c r="AAM53" s="386"/>
      <c r="AAN53" s="386"/>
      <c r="AAO53" s="386"/>
      <c r="AAP53" s="386"/>
      <c r="AAQ53" s="386"/>
      <c r="AAR53" s="386"/>
      <c r="AAS53" s="386"/>
      <c r="AAT53" s="386"/>
      <c r="AAU53" s="386"/>
      <c r="AAV53" s="386"/>
      <c r="AAW53" s="386"/>
      <c r="AAX53" s="386"/>
      <c r="AAY53" s="386"/>
      <c r="AAZ53" s="386"/>
      <c r="ABA53" s="386"/>
      <c r="ABB53" s="386"/>
      <c r="ABC53" s="386"/>
      <c r="ABD53" s="386"/>
      <c r="ABE53" s="386"/>
      <c r="ABF53" s="386"/>
      <c r="ABG53" s="386"/>
      <c r="ABH53" s="386"/>
      <c r="ABI53" s="386"/>
      <c r="ABJ53" s="386"/>
      <c r="ABK53" s="386"/>
      <c r="ABL53" s="386"/>
      <c r="ABM53" s="386"/>
      <c r="ABN53" s="386"/>
      <c r="ABO53" s="386"/>
      <c r="ABP53" s="386"/>
      <c r="ABQ53" s="386"/>
      <c r="ABR53" s="386"/>
      <c r="ABS53" s="386"/>
      <c r="ABT53" s="386"/>
      <c r="ABU53" s="386"/>
      <c r="ABV53" s="386"/>
      <c r="ABW53" s="386"/>
      <c r="ABX53" s="386"/>
      <c r="ABY53" s="386"/>
      <c r="ABZ53" s="386"/>
      <c r="ACA53" s="386"/>
      <c r="ACB53" s="386"/>
      <c r="ACC53" s="386"/>
      <c r="ACD53" s="386"/>
      <c r="ACE53" s="386"/>
      <c r="ACF53" s="386"/>
      <c r="ACG53" s="386"/>
      <c r="ACH53" s="386"/>
      <c r="ACI53" s="386"/>
      <c r="ACN53" s="380"/>
      <c r="ACO53" s="380"/>
      <c r="ACP53" s="386"/>
      <c r="ACQ53" s="386"/>
      <c r="ACR53" s="386"/>
      <c r="ACS53" s="386"/>
      <c r="ACT53" s="386"/>
      <c r="ACU53" s="386"/>
      <c r="ACV53" s="386"/>
      <c r="ACW53" s="386"/>
      <c r="ACX53" s="386"/>
      <c r="ACY53" s="386"/>
      <c r="ACZ53" s="386"/>
      <c r="ADA53" s="386"/>
      <c r="ADB53" s="386"/>
      <c r="ADC53" s="386"/>
      <c r="ADD53" s="386"/>
      <c r="ADE53" s="386"/>
      <c r="ADF53" s="386"/>
      <c r="ADG53" s="386"/>
      <c r="ADH53" s="386"/>
      <c r="ADI53" s="386"/>
      <c r="ADJ53" s="386"/>
      <c r="ADK53" s="386"/>
      <c r="ADL53" s="386"/>
      <c r="ADM53" s="386"/>
      <c r="ADN53" s="386"/>
      <c r="ADO53" s="386"/>
      <c r="ADP53" s="386"/>
      <c r="ADQ53" s="386"/>
      <c r="ADR53" s="386"/>
      <c r="ADS53" s="386"/>
      <c r="ADT53" s="386"/>
      <c r="ADU53" s="386"/>
      <c r="ADV53" s="386"/>
      <c r="ADW53" s="386"/>
      <c r="ADX53" s="386"/>
      <c r="ADY53" s="386"/>
      <c r="ADZ53" s="386"/>
      <c r="AEA53" s="386"/>
      <c r="AEB53" s="386"/>
      <c r="AEC53" s="386"/>
      <c r="AED53" s="386"/>
      <c r="AEE53" s="386"/>
      <c r="AEF53" s="386"/>
      <c r="AEG53" s="386"/>
      <c r="AEH53" s="386"/>
      <c r="AEI53" s="386"/>
      <c r="AEJ53" s="386"/>
      <c r="AEK53" s="386"/>
      <c r="AEL53" s="386"/>
      <c r="AEM53" s="386"/>
      <c r="AEN53" s="386"/>
      <c r="AEO53" s="386"/>
      <c r="AEP53" s="386"/>
      <c r="AEU53" s="380"/>
      <c r="AEV53" s="380"/>
      <c r="AEW53" s="386"/>
      <c r="AEX53" s="386"/>
      <c r="AEY53" s="386"/>
      <c r="AEZ53" s="386"/>
      <c r="AFA53" s="386"/>
      <c r="AFB53" s="386"/>
      <c r="AFC53" s="386"/>
      <c r="AFD53" s="386"/>
      <c r="AFE53" s="386"/>
      <c r="AFF53" s="386"/>
      <c r="AFG53" s="386"/>
      <c r="AFH53" s="386"/>
      <c r="AFI53" s="386"/>
      <c r="AFJ53" s="386"/>
      <c r="AFK53" s="386"/>
      <c r="AFL53" s="386"/>
      <c r="AFM53" s="386"/>
      <c r="AFN53" s="386"/>
      <c r="AFO53" s="386"/>
      <c r="AFP53" s="386"/>
      <c r="AFQ53" s="386"/>
      <c r="AFR53" s="386"/>
      <c r="AFS53" s="386"/>
      <c r="AFT53" s="386"/>
      <c r="AFU53" s="386"/>
      <c r="AFV53" s="386"/>
      <c r="AFW53" s="386"/>
      <c r="AFX53" s="386"/>
      <c r="AFY53" s="386"/>
      <c r="AFZ53" s="386"/>
      <c r="AGA53" s="386"/>
      <c r="AGB53" s="386"/>
      <c r="AGC53" s="386"/>
      <c r="AGD53" s="386"/>
      <c r="AGE53" s="386"/>
      <c r="AGF53" s="386"/>
      <c r="AGG53" s="386"/>
      <c r="AGH53" s="386"/>
      <c r="AGI53" s="386"/>
      <c r="AGJ53" s="386"/>
      <c r="AGK53" s="386"/>
      <c r="AGL53" s="386"/>
      <c r="AGM53" s="386"/>
      <c r="AGN53" s="386"/>
      <c r="AGO53" s="386"/>
      <c r="AGP53" s="386"/>
      <c r="AGQ53" s="386"/>
      <c r="AGR53" s="386"/>
      <c r="AGS53" s="386"/>
      <c r="AGT53" s="386"/>
      <c r="AGU53" s="386"/>
      <c r="AGV53" s="386"/>
      <c r="AGW53" s="386"/>
      <c r="AHB53" s="380"/>
      <c r="AHC53" s="380"/>
      <c r="AHD53" s="386"/>
      <c r="AHE53" s="386"/>
      <c r="AHF53" s="386"/>
      <c r="AHG53" s="386"/>
      <c r="AHH53" s="386"/>
      <c r="AHI53" s="386"/>
      <c r="AHJ53" s="386"/>
      <c r="AHK53" s="386"/>
      <c r="AHL53" s="386"/>
      <c r="AHM53" s="386"/>
      <c r="AHN53" s="386"/>
      <c r="AHO53" s="386"/>
      <c r="AHP53" s="386"/>
      <c r="AHQ53" s="386"/>
      <c r="AHR53" s="386"/>
      <c r="AHS53" s="386"/>
      <c r="AHT53" s="386"/>
      <c r="AHU53" s="386"/>
      <c r="AHV53" s="386"/>
      <c r="AHW53" s="386"/>
      <c r="AHX53" s="386"/>
      <c r="AHY53" s="386"/>
      <c r="AHZ53" s="386"/>
      <c r="AIA53" s="386"/>
      <c r="AIB53" s="386"/>
      <c r="AIC53" s="386"/>
      <c r="AID53" s="386"/>
      <c r="AIE53" s="386"/>
      <c r="AIF53" s="386"/>
      <c r="AIG53" s="386"/>
      <c r="AIH53" s="386"/>
      <c r="AII53" s="386"/>
      <c r="AIJ53" s="386"/>
      <c r="AIK53" s="386"/>
      <c r="AIL53" s="386"/>
      <c r="AIM53" s="386"/>
      <c r="AIN53" s="386"/>
      <c r="AIO53" s="386"/>
      <c r="AIP53" s="386"/>
      <c r="AIQ53" s="386"/>
      <c r="AIR53" s="386"/>
      <c r="AIS53" s="386"/>
      <c r="AIT53" s="386"/>
      <c r="AIU53" s="386"/>
      <c r="AIV53" s="386"/>
      <c r="AIW53" s="386"/>
      <c r="AIX53" s="386"/>
      <c r="AIY53" s="386"/>
      <c r="AIZ53" s="386"/>
      <c r="AJA53" s="386"/>
      <c r="AJB53" s="386"/>
      <c r="AJC53" s="386"/>
      <c r="AJD53" s="386"/>
      <c r="AJI53" s="380"/>
      <c r="AJJ53" s="380"/>
      <c r="AJK53" s="386"/>
      <c r="AJL53" s="386"/>
      <c r="AJM53" s="386"/>
      <c r="AJN53" s="386"/>
      <c r="AJO53" s="386"/>
      <c r="AJP53" s="386"/>
      <c r="AJQ53" s="386"/>
      <c r="AJR53" s="386"/>
      <c r="AJS53" s="386"/>
      <c r="AJT53" s="386"/>
      <c r="AJU53" s="386"/>
      <c r="AJV53" s="386"/>
      <c r="AJW53" s="386"/>
      <c r="AJX53" s="386"/>
      <c r="AJY53" s="386"/>
      <c r="AJZ53" s="386"/>
      <c r="AKA53" s="386"/>
      <c r="AKB53" s="386"/>
      <c r="AKC53" s="386"/>
      <c r="AKD53" s="386"/>
      <c r="AKE53" s="386"/>
      <c r="AKF53" s="386"/>
      <c r="AKG53" s="386"/>
      <c r="AKH53" s="386"/>
      <c r="AKI53" s="386"/>
      <c r="AKJ53" s="386"/>
      <c r="AKK53" s="386"/>
      <c r="AKL53" s="386"/>
      <c r="AKM53" s="386"/>
      <c r="AKN53" s="386"/>
      <c r="AKO53" s="386"/>
      <c r="AKP53" s="386"/>
      <c r="AKQ53" s="386"/>
      <c r="AKR53" s="386"/>
      <c r="AKS53" s="386"/>
      <c r="AKT53" s="386"/>
      <c r="AKU53" s="386"/>
      <c r="AKV53" s="386"/>
      <c r="AKW53" s="386"/>
      <c r="AKX53" s="386"/>
      <c r="AKY53" s="386"/>
      <c r="AKZ53" s="386"/>
      <c r="ALA53" s="386"/>
      <c r="ALB53" s="386"/>
      <c r="ALC53" s="386"/>
      <c r="ALD53" s="386"/>
      <c r="ALE53" s="386"/>
      <c r="ALF53" s="386"/>
      <c r="ALG53" s="386"/>
      <c r="ALH53" s="386"/>
      <c r="ALI53" s="386"/>
      <c r="ALJ53" s="386"/>
      <c r="ALK53" s="386"/>
      <c r="ALP53" s="380"/>
      <c r="ALQ53" s="380"/>
      <c r="ALR53" s="386"/>
      <c r="ALS53" s="386"/>
      <c r="ALT53" s="386"/>
      <c r="ALU53" s="386"/>
      <c r="ALV53" s="386"/>
      <c r="ALW53" s="386"/>
      <c r="ALX53" s="386"/>
      <c r="ALY53" s="386"/>
      <c r="ALZ53" s="386"/>
      <c r="AMA53" s="386"/>
      <c r="AMB53" s="386"/>
      <c r="AMC53" s="386"/>
      <c r="AMD53" s="386"/>
      <c r="AME53" s="386"/>
      <c r="AMF53" s="386"/>
      <c r="AMG53" s="386"/>
      <c r="AMH53" s="386"/>
      <c r="AMI53" s="386"/>
      <c r="AMJ53" s="386"/>
      <c r="AMK53" s="386"/>
      <c r="AML53" s="386"/>
      <c r="AMM53" s="386"/>
      <c r="AMN53" s="386"/>
      <c r="AMO53" s="386"/>
      <c r="AMP53" s="386"/>
      <c r="AMQ53" s="386"/>
      <c r="AMR53" s="386"/>
      <c r="AMS53" s="386"/>
      <c r="AMT53" s="386"/>
      <c r="AMU53" s="386"/>
      <c r="AMV53" s="386"/>
      <c r="AMW53" s="386"/>
      <c r="AMX53" s="386"/>
      <c r="AMY53" s="386"/>
      <c r="AMZ53" s="386"/>
      <c r="ANA53" s="386"/>
      <c r="ANB53" s="386"/>
      <c r="ANC53" s="386"/>
      <c r="AND53" s="386"/>
      <c r="ANE53" s="386"/>
      <c r="ANF53" s="386"/>
      <c r="ANG53" s="386"/>
      <c r="ANH53" s="386"/>
      <c r="ANI53" s="386"/>
      <c r="ANJ53" s="386"/>
      <c r="ANK53" s="386"/>
      <c r="ANL53" s="386"/>
      <c r="ANM53" s="386"/>
      <c r="ANN53" s="386"/>
      <c r="ANO53" s="386"/>
      <c r="ANP53" s="386"/>
      <c r="ANQ53" s="386"/>
      <c r="ANR53" s="386"/>
      <c r="ANW53" s="380"/>
      <c r="ANX53" s="380"/>
      <c r="ANY53" s="386"/>
      <c r="ANZ53" s="386"/>
      <c r="AOA53" s="386"/>
      <c r="AOB53" s="386"/>
      <c r="AOC53" s="386"/>
      <c r="AOD53" s="386"/>
      <c r="AOE53" s="386"/>
      <c r="AOF53" s="386"/>
      <c r="AOG53" s="386"/>
      <c r="AOH53" s="386"/>
      <c r="AOI53" s="386"/>
      <c r="AOJ53" s="386"/>
      <c r="AOK53" s="386"/>
      <c r="AOL53" s="386"/>
      <c r="AOM53" s="386"/>
      <c r="AON53" s="386"/>
      <c r="AOO53" s="386"/>
      <c r="AOP53" s="386"/>
      <c r="AOQ53" s="386"/>
      <c r="AOR53" s="386"/>
      <c r="AOS53" s="386"/>
      <c r="AOT53" s="386"/>
      <c r="AOU53" s="386"/>
      <c r="AOV53" s="386"/>
      <c r="AOW53" s="386"/>
      <c r="AOX53" s="386"/>
      <c r="AOY53" s="386"/>
      <c r="AOZ53" s="386"/>
      <c r="APA53" s="386"/>
      <c r="APB53" s="386"/>
      <c r="APC53" s="386"/>
      <c r="APD53" s="386"/>
      <c r="APE53" s="386"/>
      <c r="APF53" s="386"/>
      <c r="APG53" s="386"/>
      <c r="APH53" s="386"/>
      <c r="API53" s="386"/>
      <c r="APJ53" s="386"/>
      <c r="APK53" s="386"/>
      <c r="APL53" s="386"/>
      <c r="APM53" s="386"/>
      <c r="APN53" s="386"/>
      <c r="APO53" s="386"/>
      <c r="APP53" s="386"/>
      <c r="APQ53" s="386"/>
      <c r="APR53" s="386"/>
      <c r="APS53" s="386"/>
      <c r="APT53" s="386"/>
      <c r="APU53" s="386"/>
      <c r="APV53" s="386"/>
      <c r="APW53" s="386"/>
      <c r="APX53" s="386"/>
      <c r="APY53" s="386"/>
      <c r="AQD53" s="380"/>
      <c r="AQE53" s="380"/>
      <c r="AQF53" s="386"/>
      <c r="AQG53" s="386"/>
      <c r="AQH53" s="386"/>
      <c r="AQI53" s="386"/>
      <c r="AQJ53" s="386"/>
      <c r="AQK53" s="386"/>
      <c r="AQL53" s="386"/>
      <c r="AQM53" s="386"/>
      <c r="AQN53" s="386"/>
      <c r="AQO53" s="386"/>
      <c r="AQP53" s="386"/>
      <c r="AQQ53" s="386"/>
      <c r="AQR53" s="386"/>
      <c r="AQS53" s="386"/>
      <c r="AQT53" s="386"/>
      <c r="AQU53" s="386"/>
      <c r="AQV53" s="386"/>
      <c r="AQW53" s="386"/>
      <c r="AQX53" s="386"/>
      <c r="AQY53" s="386"/>
      <c r="AQZ53" s="386"/>
      <c r="ARA53" s="386"/>
      <c r="ARB53" s="386"/>
      <c r="ARC53" s="386"/>
      <c r="ARD53" s="386"/>
      <c r="ARE53" s="386"/>
      <c r="ARF53" s="386"/>
      <c r="ARG53" s="386"/>
      <c r="ARH53" s="386"/>
      <c r="ARI53" s="386"/>
      <c r="ARJ53" s="386"/>
      <c r="ARK53" s="386"/>
      <c r="ARL53" s="386"/>
      <c r="ARM53" s="386"/>
      <c r="ARN53" s="386"/>
      <c r="ARO53" s="386"/>
      <c r="ARP53" s="386"/>
      <c r="ARQ53" s="386"/>
      <c r="ARR53" s="386"/>
      <c r="ARS53" s="386"/>
      <c r="ART53" s="386"/>
      <c r="ARU53" s="386"/>
      <c r="ARV53" s="386"/>
      <c r="ARW53" s="386"/>
      <c r="ARX53" s="386"/>
      <c r="ARY53" s="386"/>
      <c r="ARZ53" s="386"/>
      <c r="ASA53" s="386"/>
      <c r="ASB53" s="386"/>
      <c r="ASC53" s="386"/>
      <c r="ASD53" s="386"/>
      <c r="ASE53" s="386"/>
      <c r="ASF53" s="386"/>
    </row>
  </sheetData>
  <sheetProtection sheet="1" selectLockedCells="1"/>
  <protectedRanges>
    <protectedRange sqref="BD48:BG50 AX47 AX9:BG9 AM8:BG8 BD1:BG2 AY10:BG12 FQ15:FU45 BG4:BG5 BA46:BG47 BA13:BG14 HX15:IB45 BC15:BG45 KE15:KI45 DE9:DN9 DE47 CT8:DN8 DK1:DN2 DF10:DN12 KF48:KI50 DN4:DN5 DH46:DN47 DH13:DN14 DJ15:DN45 DK48:DN50 BD6:BG7 FL9:FU9 FL47 FA8:FU8 FR1:FU2 FM10:FU12 KC13:KI14 FU4:FU5 FO46:FU47 FO13:FU14 KC46:KI47 FR48:FU50 DK6:DN7 HS9:IB9 HS47 HH8:IB8 HY1:IB2 HT10:IB12 KA10:KI12 IB4:IB5 HV46:IB47 HV13:IB14 KI4:KI5 HY48:IB50 FR6:FU7 KF6:KI7 JZ47 JZ9:KI9 JO8:KI8 KF1:KI2 HY6:IB7" name="範囲4"/>
    <protectedRange sqref="B16:M45 B15:J15 BJ16:CC45 BJ15:BQ15 BI15:BI45 DQ16:EJ45 DQ15:DX15 DP15:DP45 FX16:GQ45 FX15:GE15 FW15:FW45 IE16:IX45 IE15:IL15 ID15:ID45 Q16:V45" name="２"/>
    <protectedRange sqref="A1:AU2 A4:R5 AA4:AL5 AP4 AV4:AZ5 AR4:AT5 AQ5 C3:AR3 BH1:DB2 BH4:BY5 CH4:CS5 CW4 DC4:DG5 CY4:DA5 CX5 BJ3:CY3 DO1:FI2 DO4:EF5 EO4:EZ5 FD4 FJ4:FN5 FF4:FH5 FE5 DQ3:FF3 FV1:HP2 FV4:GM5 GV4:HG5 HK4 HQ4:HU5 HM4:HO5 HL5 FX3:HM3 IC1:JW2 IC4:IT5 JC4:JN5 JR4 JX4:KB5 JT4:JV5 JS5 IE3:JT3" name="３"/>
    <protectedRange sqref="BD3:BG3 DK3:DN3 FR3:FU3 HY3:IB3 KF3:KI3" name="範囲4_1_2"/>
    <protectedRange sqref="AS3:AU3 CZ3:DB3 FG3:FI3 HN3:HP3 JU3:JW3" name="３_1_2"/>
    <protectedRange sqref="A3:B3 BH3:BI3 DO3:DP3 FV3:FW3 IC3:ID3" name="３_1"/>
    <protectedRange sqref="K15:M15 T15:AB15 AF15:AH15 BR15:BW15 CA15:CI15 CM15:CO15 DY15:ED15 EH15:EP15 ET15:EV15 GF15:GK15 GO15:GW15 HA15:HC15 IM15:IR15 IV15:JD15 JH15:JJ15" name="２_1"/>
    <protectedRange sqref="Q15:S15 BX15:BZ15 EE15:EG15 GL15:GN15 IS15:IU15" name="２_2"/>
    <protectedRange sqref="AC15:AE15 CJ15:CL15 EQ15:ES15 GX15:GZ15 JE15:JG15" name="２_3"/>
    <protectedRange sqref="N15:P45" name="２_4"/>
    <protectedRange sqref="ASD46:ASJ47 ASG48:ASJ50 ASF15:ASJ45 MM6:MP7 MG47 MG9:MP9 LV8:MP8 MM1:MP2 MH10:MP12 MP4:MP5 MJ13:MP14 MJ46:MP47 MM48:MP50 ML15:MP45 ASB10:ASJ12 ASJ4:ASJ5 ASD13:ASJ14 OT6:OW7 ON47 ON9:OW9 OC8:OW8 OT1:OW2 OO10:OW12 OW4:OW5 OQ13:OW14 OQ46:OW47 OT48:OW50 OS15:OW45 ASA9:ASJ9 ARP8:ASJ8 ASG1:ASJ2 RA6:RD7 QU47 QU9:RD9 QJ8:RD8 RA1:RD2 QV10:RD12 RD4:RD5 QX13:RD14 QX46:RD47 RA48:RD50 QZ15:RD45 ALI46:ALO47 ASG6:ASJ7 ASA47 TH6:TK7 TB47 TB9:TK9 SQ8:TK8 TH1:TK2 TC10:TK12 TK4:TK5 TE13:TK14 TE46:TK47 TH48:TK50 TG15:TK45 APY15:AQC45 ALL48:ALO50 ALK15:ALO45 VO6:VR7 VI47 VI9:VR9 UX8:VR8 VO1:VR2 VJ10:VR12 VR4:VR5 VL13:VR14 VL46:VR47 VO48:VR50 VN15:VR45 APW13:AQC14 APW46:AQC47 APZ48:AQC50 XV6:XY7 XP47 XP9:XY9 XE8:XY8 XV1:XY2 XQ10:XY12 XY4:XY5 XS13:XY14 XS46:XY47 XV48:XY50 XU15:XY45 APZ1:AQC2 APU10:AQC12 AQC4:AQC5 AAC6:AAF7 ZW47 ZW9:AAF9 ZL8:AAF8 AAC1:AAF2 ZX10:AAF12 AAF4:AAF5 ZZ13:AAF14 ZZ46:AAF47 AAC48:AAF50 AAB15:AAF45 APT47 APT9:AQC9 API8:AQC8 ACJ6:ACM7 ACD47 ACD9:ACM9 ABS8:ACM8 ACJ1:ACM2 ACE10:ACM12 ACM4:ACM5 ACG13:ACM14 ACG46:ACM47 ACJ48:ACM50 ACI15:ACM45 ANS6:ANV7 ANM47 APZ6:AQC7 AEQ6:AET7 AEK47 AEK9:AET9 ADZ8:AET8 AEQ1:AET2 AEL10:AET12 AET4:AET5 AEN13:AET14 AEN46:AET47 AEQ48:AET50 AEP15:AET45 ANS48:ANV50 ANR15:ANV45 ANM9:ANV9 AGX6:AHA7 AGR47 AGR9:AHA9 AGG8:AHA8 AGX1:AHA2 AGS10:AHA12 AHA4:AHA5 AGU13:AHA14 AGU46:AHA47 AGX48:AHA50 AGW15:AHA45 ANV4:ANV5 ANP13:ANV14 ANP46:ANV47 AJE6:AJH7 AIY47 AIY9:AJH9 AIN8:AJH8 AJE1:AJH2 AIZ10:AJH12 AJH4:AJH5 AJB13:AJH14 AJB46:AJH47 AJE48:AJH50 AJD15:AJH45 ANB8:ANV8 ANS1:ANV2 ANN10:ANV12 ALL6:ALO7 ALF47 ALF9:ALO9 AKU8:ALO8 ALL1:ALO2 ALG10:ALO12 ALO4:ALO5 ALI13:ALO14" name="範囲4_1"/>
    <protectedRange sqref="KL16:LE45 KL15:KS15 KK15:KK45 MS16:NL45 MS15:MZ15 MR15:MR45 OZ16:PS45 OZ15:PG15 OY15:OY45 RG16:RZ45 RG15:RN15 RF15:RF45 TN16:UG45 TN15:TU15 TM15:TM45 VU16:WN45 VU15:WB15 VT15:VT45 YB16:YU45 YB15:YI15 YA15:YA45 AAI16:ABB45 AAI15:AAP15 AAH15:AAH45 ACP16:ADI45 ACP15:ACW15 ACO15:ACO45 AEW16:AFP45 AEW15:AFD15 AEV15:AEV45 AHD16:AHW45 AHD15:AHK15 AHC15:AHC45 AJK16:AKD45 AJK15:AJR15 AJJ15:AJJ45 ALR16:AMK45 ALR15:ALY15 ALQ15:ALQ45 ANY16:AOR45 ANY15:AOF15 ANX15:ANX45 AQF16:AQY45 AQF15:AQM15 AQE15:AQE45" name="２_5"/>
    <protectedRange sqref="KJ1:MD2 KJ4:LA5 LJ4:LU5 LY4 ME4:MI5 MA4:MC5 LZ5 KL3:MA3 MQ1:OK2 MQ4:NH5 NQ4:OB5 OF4 OL4:OP5 OH4:OJ5 OG5 MS3:OH3 OX1:QR2 OX4:PO5 PX4:QI5 QM4 QS4:QW5 QO4:QQ5 QN5 OZ3:QO3 RE1:SY2 RE4:RV5 SE4:SP5 ST4 SZ4:TD5 SV4:SX5 SU5 RG3:SV3 TL1:VF2 TL4:UC5 UL4:UW5 VA4 VG4:VK5 VC4:VE5 VB5 TN3:VC3 VS1:XM2 VS4:WJ5 WS4:XD5 XH4 XN4:XR5 XJ4:XL5 XI5 VU3:XJ3 XZ1:ZT2 XZ4:YQ5 YZ4:ZK5 ZO4 ZU4:ZY5 ZQ4:ZS5 ZP5 YB3:ZQ3 AAG1:ACA2 AAG4:AAX5 ABG4:ABR5 ABV4 ACB4:ACF5 ABX4:ABZ5 ABW5 AAI3:ABX3 ACN1:AEH2 ACN4:ADE5 ADN4:ADY5 AEC4 AEI4:AEM5 AEE4:AEG5 AED5 ACP3:AEE3 AEU1:AGO2 AEU4:AFL5 AFU4:AGF5 AGJ4 AGP4:AGT5 AGL4:AGN5 AGK5 AEW3:AGL3 AHB1:AIV2 AHB4:AHS5 AIB4:AIM5 AIQ4 AIW4:AJA5 AIS4:AIU5 AIR5 AHD3:AIS3 AJI1:ALC2 AJI4:AJZ5 AKI4:AKT5 AKX4 ALD4:ALH5 AKZ4:ALB5 AKY5 AJK3:AKZ3 ALP1:ANJ2 ALP4:AMG5 AMP4:ANA5 ANE4 ANK4:ANO5 ANG4:ANI5 ANF5 ALR3:ANG3 ANW1:APQ2 ANW4:AON5 AOW4:APH5 APL4 APR4:APV5 APN4:APP5 APM5 ANY3:APN3 AQD1:ARX2 AQD4:AQU5 ARD4:ARO5 ARS4 ARY4:ASC5 ARU4:ARW5 ART5 AQF3:ARU3" name="３_2"/>
    <protectedRange sqref="MM3:MP3 OT3:OW3 RA3:RD3 TH3:TK3 VO3:VR3 XV3:XY3 AAC3:AAF3 ACJ3:ACM3 AEQ3:AET3 AGX3:AHA3 AJE3:AJH3 ALL3:ALO3 ANS3:ANV3 APZ3:AQC3 ASG3:ASJ3" name="範囲4_1_2_1"/>
    <protectedRange sqref="MB3:MD3 OI3:OK3 QP3:QR3 SW3:SY3 VD3:VF3 XK3:XM3 ZR3:ZT3 ABY3:ACA3 AEF3:AEH3 AGM3:AGO3 AIT3:AIV3 ALA3:ALC3 ANH3:ANJ3 APO3:APQ3 ARV3:ARX3" name="３_1_2_1"/>
    <protectedRange sqref="KJ3:KK3 MQ3:MR3 OX3:OY3 RE3:RF3 TL3:TM3 VS3:VT3 XZ3:YA3 AAG3:AAH3 ACN3:ACO3 AEU3:AEV3 AHB3:AHC3 AJI3:AJJ3 ALP3:ALQ3 ANW3:ANX3 AQD3:AQE3" name="３_1_1"/>
    <protectedRange sqref="KT15:KY15 LC15:LK15 LO15:LQ15 NA15:NF15 NJ15:NR15 NV15:NX15 PH15:PM15 PQ15:PY15 QC15:QE15 RO15:RT15 RX15:SF15 SJ15:SL15 TV15:UA15 UE15:UM15 UQ15:US15 WC15:WH15 WL15:WT15 WX15:WZ15 YJ15:YO15 YS15:ZA15 ZE15:ZG15 AAQ15:AAV15 AAZ15:ABH15 ABL15:ABN15 ACX15:ADC15 ADG15:ADO15 ADS15:ADU15 AFE15:AFJ15 AFN15:AFV15 AFZ15:AGB15 AHL15:AHQ15 AHU15:AIC15 AIG15:AII15 AJS15:AJX15 AKB15:AKJ15 AKN15:AKP15 ALZ15:AME15 AMI15:AMQ15 AMU15:AMW15 AOG15:AOL15 AOP15:AOX15 APB15:APD15 AQN15:AQS15 AQW15:ARE15 ARI15:ARK15" name="２_1_1"/>
    <protectedRange sqref="KZ15:LB15 NG15:NI15 PN15:PP15 RU15:RW15 UB15:UD15 WI15:WK15 YP15:YR15 AAW15:AAY15 ADD15:ADF15 AFK15:AFM15 AHR15:AHT15 AJY15:AKA15 AMF15:AMH15 AOM15:AOO15 AQT15:AQV15" name="２_2_1"/>
    <protectedRange sqref="LL15:LN15 NS15:NU15 PZ15:QB15 SG15:SI15 UN15:UP15 WU15:WW15 ZB15:ZD15 ABI15:ABK15 ADP15:ADR15 AFW15:AFY15 AID15:AIF15 AKK15:AKM15 AMR15:AMT15 AOY15:APA15 ARF15:ARH15" name="２_3_1"/>
  </protectedRanges>
  <mergeCells count="13240">
    <mergeCell ref="KF46:KI46"/>
    <mergeCell ref="IC47:IL47"/>
    <mergeCell ref="IM47:JJ47"/>
    <mergeCell ref="JK47:JR47"/>
    <mergeCell ref="JS47:JZ47"/>
    <mergeCell ref="KA47:KI47"/>
    <mergeCell ref="IE50:KI50"/>
    <mergeCell ref="IC46:IL46"/>
    <mergeCell ref="IM46:IR46"/>
    <mergeCell ref="IS46:IX46"/>
    <mergeCell ref="IY46:JD46"/>
    <mergeCell ref="JE46:JJ46"/>
    <mergeCell ref="JK46:JR46"/>
    <mergeCell ref="JS46:JZ46"/>
    <mergeCell ref="KA46:KB46"/>
    <mergeCell ref="KC46:KE46"/>
    <mergeCell ref="KF44:KI44"/>
    <mergeCell ref="IE45:IF45"/>
    <mergeCell ref="IG45:IH45"/>
    <mergeCell ref="II45:IJ45"/>
    <mergeCell ref="IK45:IL45"/>
    <mergeCell ref="IM45:IO45"/>
    <mergeCell ref="IP45:IR45"/>
    <mergeCell ref="IS45:IU45"/>
    <mergeCell ref="IV45:IX45"/>
    <mergeCell ref="IY45:JA45"/>
    <mergeCell ref="JB45:JD45"/>
    <mergeCell ref="JE45:JG45"/>
    <mergeCell ref="JH45:JJ45"/>
    <mergeCell ref="JK45:JM45"/>
    <mergeCell ref="JO45:JQ45"/>
    <mergeCell ref="JS45:JU45"/>
    <mergeCell ref="KF42:KI42"/>
    <mergeCell ref="IE43:IF43"/>
    <mergeCell ref="IG43:IH43"/>
    <mergeCell ref="II43:IJ43"/>
    <mergeCell ref="IK43:IL43"/>
    <mergeCell ref="IM43:IO43"/>
    <mergeCell ref="IP43:IR43"/>
    <mergeCell ref="IS43:IU43"/>
    <mergeCell ref="IV43:IX43"/>
    <mergeCell ref="IY43:JA43"/>
    <mergeCell ref="JB43:JD43"/>
    <mergeCell ref="JE43:JG43"/>
    <mergeCell ref="JH43:JJ43"/>
    <mergeCell ref="JK43:JM43"/>
    <mergeCell ref="JO43:JQ43"/>
    <mergeCell ref="JS43:JU43"/>
    <mergeCell ref="JW43:JY43"/>
    <mergeCell ref="KA43:KB43"/>
    <mergeCell ref="KC43:KE43"/>
    <mergeCell ref="KF43:KI43"/>
    <mergeCell ref="JB42:JD42"/>
    <mergeCell ref="JE42:JG42"/>
    <mergeCell ref="JH42:JJ42"/>
    <mergeCell ref="JK42:JM42"/>
    <mergeCell ref="JO42:JQ42"/>
    <mergeCell ref="JS42:JU42"/>
    <mergeCell ref="JW42:JY42"/>
    <mergeCell ref="KA42:KB42"/>
    <mergeCell ref="KC42:KE42"/>
    <mergeCell ref="IE42:IF42"/>
    <mergeCell ref="IG42:IH42"/>
    <mergeCell ref="II42:IJ42"/>
    <mergeCell ref="JW45:JY45"/>
    <mergeCell ref="KA45:KB45"/>
    <mergeCell ref="KC45:KE45"/>
    <mergeCell ref="KF45:KI45"/>
    <mergeCell ref="JB44:JD44"/>
    <mergeCell ref="JE44:JG44"/>
    <mergeCell ref="JH44:JJ44"/>
    <mergeCell ref="JK44:JM44"/>
    <mergeCell ref="JO44:JQ44"/>
    <mergeCell ref="JS44:JU44"/>
    <mergeCell ref="JW44:JY44"/>
    <mergeCell ref="KA44:KB44"/>
    <mergeCell ref="KC44:KE44"/>
    <mergeCell ref="IE44:IF44"/>
    <mergeCell ref="IG44:IH44"/>
    <mergeCell ref="II44:IJ44"/>
    <mergeCell ref="IK44:IL44"/>
    <mergeCell ref="IM44:IO44"/>
    <mergeCell ref="IP44:IR44"/>
    <mergeCell ref="IS44:IU44"/>
    <mergeCell ref="IV44:IX44"/>
    <mergeCell ref="IY44:JA44"/>
    <mergeCell ref="JW40:JY40"/>
    <mergeCell ref="KA40:KB40"/>
    <mergeCell ref="KC40:KE40"/>
    <mergeCell ref="IE40:IF40"/>
    <mergeCell ref="IG40:IH40"/>
    <mergeCell ref="II40:IJ40"/>
    <mergeCell ref="IK40:IL40"/>
    <mergeCell ref="IM40:IO40"/>
    <mergeCell ref="IP40:IR40"/>
    <mergeCell ref="IS40:IU40"/>
    <mergeCell ref="IV40:IX40"/>
    <mergeCell ref="IY40:JA40"/>
    <mergeCell ref="KF38:KI38"/>
    <mergeCell ref="IE39:IF39"/>
    <mergeCell ref="IG39:IH39"/>
    <mergeCell ref="II39:IJ39"/>
    <mergeCell ref="IK39:IL39"/>
    <mergeCell ref="IM39:IO39"/>
    <mergeCell ref="IP39:IR39"/>
    <mergeCell ref="IS39:IU39"/>
    <mergeCell ref="IV39:IX39"/>
    <mergeCell ref="IY39:JA39"/>
    <mergeCell ref="JB39:JD39"/>
    <mergeCell ref="JE39:JG39"/>
    <mergeCell ref="JH39:JJ39"/>
    <mergeCell ref="JK39:JM39"/>
    <mergeCell ref="JO39:JQ39"/>
    <mergeCell ref="JS39:JU39"/>
    <mergeCell ref="JW39:JY39"/>
    <mergeCell ref="KA39:KB39"/>
    <mergeCell ref="KC39:KE39"/>
    <mergeCell ref="KF39:KI39"/>
    <mergeCell ref="IK42:IL42"/>
    <mergeCell ref="IM42:IO42"/>
    <mergeCell ref="IP42:IR42"/>
    <mergeCell ref="IS42:IU42"/>
    <mergeCell ref="IV42:IX42"/>
    <mergeCell ref="IY42:JA42"/>
    <mergeCell ref="KF40:KI40"/>
    <mergeCell ref="IE41:IF41"/>
    <mergeCell ref="IG41:IH41"/>
    <mergeCell ref="II41:IJ41"/>
    <mergeCell ref="IK41:IL41"/>
    <mergeCell ref="IM41:IO41"/>
    <mergeCell ref="IP41:IR41"/>
    <mergeCell ref="IS41:IU41"/>
    <mergeCell ref="IV41:IX41"/>
    <mergeCell ref="IY41:JA41"/>
    <mergeCell ref="JB41:JD41"/>
    <mergeCell ref="JE41:JG41"/>
    <mergeCell ref="JH41:JJ41"/>
    <mergeCell ref="JK41:JM41"/>
    <mergeCell ref="JO41:JQ41"/>
    <mergeCell ref="JS41:JU41"/>
    <mergeCell ref="JW41:JY41"/>
    <mergeCell ref="KA41:KB41"/>
    <mergeCell ref="KC41:KE41"/>
    <mergeCell ref="KF41:KI41"/>
    <mergeCell ref="JB40:JD40"/>
    <mergeCell ref="JE40:JG40"/>
    <mergeCell ref="JH40:JJ40"/>
    <mergeCell ref="JK40:JM40"/>
    <mergeCell ref="JO40:JQ40"/>
    <mergeCell ref="JS40:JU40"/>
    <mergeCell ref="KF36:KI36"/>
    <mergeCell ref="IE37:IF37"/>
    <mergeCell ref="IG37:IH37"/>
    <mergeCell ref="II37:IJ37"/>
    <mergeCell ref="IK37:IL37"/>
    <mergeCell ref="IM37:IO37"/>
    <mergeCell ref="IP37:IR37"/>
    <mergeCell ref="IS37:IU37"/>
    <mergeCell ref="IV37:IX37"/>
    <mergeCell ref="IY37:JA37"/>
    <mergeCell ref="JB37:JD37"/>
    <mergeCell ref="JE37:JG37"/>
    <mergeCell ref="JH37:JJ37"/>
    <mergeCell ref="JK37:JM37"/>
    <mergeCell ref="JO37:JQ37"/>
    <mergeCell ref="JS37:JU37"/>
    <mergeCell ref="JW37:JY37"/>
    <mergeCell ref="KA37:KB37"/>
    <mergeCell ref="KC37:KE37"/>
    <mergeCell ref="KF37:KI37"/>
    <mergeCell ref="JB36:JD36"/>
    <mergeCell ref="JE36:JG36"/>
    <mergeCell ref="JH36:JJ36"/>
    <mergeCell ref="JK36:JM36"/>
    <mergeCell ref="JO36:JQ36"/>
    <mergeCell ref="JS36:JU36"/>
    <mergeCell ref="JW36:JY36"/>
    <mergeCell ref="KA36:KB36"/>
    <mergeCell ref="KC36:KE36"/>
    <mergeCell ref="IE36:IF36"/>
    <mergeCell ref="IG36:IH36"/>
    <mergeCell ref="II36:IJ36"/>
    <mergeCell ref="JB38:JD38"/>
    <mergeCell ref="JE38:JG38"/>
    <mergeCell ref="JH38:JJ38"/>
    <mergeCell ref="JK38:JM38"/>
    <mergeCell ref="JO38:JQ38"/>
    <mergeCell ref="JS38:JU38"/>
    <mergeCell ref="JW38:JY38"/>
    <mergeCell ref="KA38:KB38"/>
    <mergeCell ref="KC38:KE38"/>
    <mergeCell ref="IE38:IF38"/>
    <mergeCell ref="IG38:IH38"/>
    <mergeCell ref="II38:IJ38"/>
    <mergeCell ref="IK38:IL38"/>
    <mergeCell ref="IM38:IO38"/>
    <mergeCell ref="IP38:IR38"/>
    <mergeCell ref="IS38:IU38"/>
    <mergeCell ref="IV38:IX38"/>
    <mergeCell ref="IY38:JA38"/>
    <mergeCell ref="JW34:JY34"/>
    <mergeCell ref="KA34:KB34"/>
    <mergeCell ref="KC34:KE34"/>
    <mergeCell ref="IE34:IF34"/>
    <mergeCell ref="IG34:IH34"/>
    <mergeCell ref="II34:IJ34"/>
    <mergeCell ref="IK34:IL34"/>
    <mergeCell ref="IM34:IO34"/>
    <mergeCell ref="IP34:IR34"/>
    <mergeCell ref="IS34:IU34"/>
    <mergeCell ref="IV34:IX34"/>
    <mergeCell ref="IY34:JA34"/>
    <mergeCell ref="KF32:KI32"/>
    <mergeCell ref="IE33:IF33"/>
    <mergeCell ref="IG33:IH33"/>
    <mergeCell ref="II33:IJ33"/>
    <mergeCell ref="IK33:IL33"/>
    <mergeCell ref="IM33:IO33"/>
    <mergeCell ref="IP33:IR33"/>
    <mergeCell ref="IS33:IU33"/>
    <mergeCell ref="IV33:IX33"/>
    <mergeCell ref="IY33:JA33"/>
    <mergeCell ref="JB33:JD33"/>
    <mergeCell ref="JE33:JG33"/>
    <mergeCell ref="JH33:JJ33"/>
    <mergeCell ref="JK33:JM33"/>
    <mergeCell ref="JO33:JQ33"/>
    <mergeCell ref="JS33:JU33"/>
    <mergeCell ref="JW33:JY33"/>
    <mergeCell ref="KA33:KB33"/>
    <mergeCell ref="KC33:KE33"/>
    <mergeCell ref="KF33:KI33"/>
    <mergeCell ref="IK36:IL36"/>
    <mergeCell ref="IM36:IO36"/>
    <mergeCell ref="IP36:IR36"/>
    <mergeCell ref="IS36:IU36"/>
    <mergeCell ref="IV36:IX36"/>
    <mergeCell ref="IY36:JA36"/>
    <mergeCell ref="KF34:KI34"/>
    <mergeCell ref="IE35:IF35"/>
    <mergeCell ref="IG35:IH35"/>
    <mergeCell ref="II35:IJ35"/>
    <mergeCell ref="IK35:IL35"/>
    <mergeCell ref="IM35:IO35"/>
    <mergeCell ref="IP35:IR35"/>
    <mergeCell ref="IS35:IU35"/>
    <mergeCell ref="IV35:IX35"/>
    <mergeCell ref="IY35:JA35"/>
    <mergeCell ref="JB35:JD35"/>
    <mergeCell ref="JE35:JG35"/>
    <mergeCell ref="JH35:JJ35"/>
    <mergeCell ref="JK35:JM35"/>
    <mergeCell ref="JO35:JQ35"/>
    <mergeCell ref="JS35:JU35"/>
    <mergeCell ref="JW35:JY35"/>
    <mergeCell ref="KA35:KB35"/>
    <mergeCell ref="KC35:KE35"/>
    <mergeCell ref="KF35:KI35"/>
    <mergeCell ref="JB34:JD34"/>
    <mergeCell ref="JE34:JG34"/>
    <mergeCell ref="JH34:JJ34"/>
    <mergeCell ref="JK34:JM34"/>
    <mergeCell ref="JO34:JQ34"/>
    <mergeCell ref="JS34:JU34"/>
    <mergeCell ref="KF30:KI30"/>
    <mergeCell ref="IE31:IF31"/>
    <mergeCell ref="IG31:IH31"/>
    <mergeCell ref="II31:IJ31"/>
    <mergeCell ref="IK31:IL31"/>
    <mergeCell ref="IM31:IO31"/>
    <mergeCell ref="IP31:IR31"/>
    <mergeCell ref="IS31:IU31"/>
    <mergeCell ref="IV31:IX31"/>
    <mergeCell ref="IY31:JA31"/>
    <mergeCell ref="JB31:JD31"/>
    <mergeCell ref="JE31:JG31"/>
    <mergeCell ref="JH31:JJ31"/>
    <mergeCell ref="JK31:JM31"/>
    <mergeCell ref="JO31:JQ31"/>
    <mergeCell ref="JS31:JU31"/>
    <mergeCell ref="JW31:JY31"/>
    <mergeCell ref="KA31:KB31"/>
    <mergeCell ref="KC31:KE31"/>
    <mergeCell ref="KF31:KI31"/>
    <mergeCell ref="JB30:JD30"/>
    <mergeCell ref="JE30:JG30"/>
    <mergeCell ref="JH30:JJ30"/>
    <mergeCell ref="JK30:JM30"/>
    <mergeCell ref="JO30:JQ30"/>
    <mergeCell ref="JS30:JU30"/>
    <mergeCell ref="JW30:JY30"/>
    <mergeCell ref="KA30:KB30"/>
    <mergeCell ref="KC30:KE30"/>
    <mergeCell ref="IE30:IF30"/>
    <mergeCell ref="IG30:IH30"/>
    <mergeCell ref="II30:IJ30"/>
    <mergeCell ref="JB32:JD32"/>
    <mergeCell ref="JE32:JG32"/>
    <mergeCell ref="JH32:JJ32"/>
    <mergeCell ref="JK32:JM32"/>
    <mergeCell ref="JO32:JQ32"/>
    <mergeCell ref="JS32:JU32"/>
    <mergeCell ref="JW32:JY32"/>
    <mergeCell ref="KA32:KB32"/>
    <mergeCell ref="KC32:KE32"/>
    <mergeCell ref="IE32:IF32"/>
    <mergeCell ref="IG32:IH32"/>
    <mergeCell ref="II32:IJ32"/>
    <mergeCell ref="IK32:IL32"/>
    <mergeCell ref="IM32:IO32"/>
    <mergeCell ref="IP32:IR32"/>
    <mergeCell ref="IS32:IU32"/>
    <mergeCell ref="IV32:IX32"/>
    <mergeCell ref="IY32:JA32"/>
    <mergeCell ref="JW28:JY28"/>
    <mergeCell ref="KA28:KB28"/>
    <mergeCell ref="KC28:KE28"/>
    <mergeCell ref="IE28:IF28"/>
    <mergeCell ref="IG28:IH28"/>
    <mergeCell ref="II28:IJ28"/>
    <mergeCell ref="IK28:IL28"/>
    <mergeCell ref="IM28:IO28"/>
    <mergeCell ref="IP28:IR28"/>
    <mergeCell ref="IS28:IU28"/>
    <mergeCell ref="IV28:IX28"/>
    <mergeCell ref="IY28:JA28"/>
    <mergeCell ref="KF26:KI26"/>
    <mergeCell ref="IE27:IF27"/>
    <mergeCell ref="IG27:IH27"/>
    <mergeCell ref="II27:IJ27"/>
    <mergeCell ref="IK27:IL27"/>
    <mergeCell ref="IM27:IO27"/>
    <mergeCell ref="IP27:IR27"/>
    <mergeCell ref="IS27:IU27"/>
    <mergeCell ref="IV27:IX27"/>
    <mergeCell ref="IY27:JA27"/>
    <mergeCell ref="JB27:JD27"/>
    <mergeCell ref="JE27:JG27"/>
    <mergeCell ref="JH27:JJ27"/>
    <mergeCell ref="JK27:JM27"/>
    <mergeCell ref="JO27:JQ27"/>
    <mergeCell ref="JS27:JU27"/>
    <mergeCell ref="JW27:JY27"/>
    <mergeCell ref="KA27:KB27"/>
    <mergeCell ref="KC27:KE27"/>
    <mergeCell ref="KF27:KI27"/>
    <mergeCell ref="IK30:IL30"/>
    <mergeCell ref="IM30:IO30"/>
    <mergeCell ref="IP30:IR30"/>
    <mergeCell ref="IS30:IU30"/>
    <mergeCell ref="IV30:IX30"/>
    <mergeCell ref="IY30:JA30"/>
    <mergeCell ref="KF28:KI28"/>
    <mergeCell ref="IE29:IF29"/>
    <mergeCell ref="IG29:IH29"/>
    <mergeCell ref="II29:IJ29"/>
    <mergeCell ref="IK29:IL29"/>
    <mergeCell ref="IM29:IO29"/>
    <mergeCell ref="IP29:IR29"/>
    <mergeCell ref="IS29:IU29"/>
    <mergeCell ref="IV29:IX29"/>
    <mergeCell ref="IY29:JA29"/>
    <mergeCell ref="JB29:JD29"/>
    <mergeCell ref="JE29:JG29"/>
    <mergeCell ref="JH29:JJ29"/>
    <mergeCell ref="JK29:JM29"/>
    <mergeCell ref="JO29:JQ29"/>
    <mergeCell ref="JS29:JU29"/>
    <mergeCell ref="JW29:JY29"/>
    <mergeCell ref="KA29:KB29"/>
    <mergeCell ref="KC29:KE29"/>
    <mergeCell ref="KF29:KI29"/>
    <mergeCell ref="JB28:JD28"/>
    <mergeCell ref="JE28:JG28"/>
    <mergeCell ref="JH28:JJ28"/>
    <mergeCell ref="JK28:JM28"/>
    <mergeCell ref="JO28:JQ28"/>
    <mergeCell ref="JS28:JU28"/>
    <mergeCell ref="KF24:KI24"/>
    <mergeCell ref="IE25:IF25"/>
    <mergeCell ref="IG25:IH25"/>
    <mergeCell ref="II25:IJ25"/>
    <mergeCell ref="IK25:IL25"/>
    <mergeCell ref="IM25:IO25"/>
    <mergeCell ref="IP25:IR25"/>
    <mergeCell ref="IS25:IU25"/>
    <mergeCell ref="IV25:IX25"/>
    <mergeCell ref="IY25:JA25"/>
    <mergeCell ref="JB25:JD25"/>
    <mergeCell ref="JE25:JG25"/>
    <mergeCell ref="JH25:JJ25"/>
    <mergeCell ref="JK25:JM25"/>
    <mergeCell ref="JO25:JQ25"/>
    <mergeCell ref="JS25:JU25"/>
    <mergeCell ref="JW25:JY25"/>
    <mergeCell ref="KA25:KB25"/>
    <mergeCell ref="KC25:KE25"/>
    <mergeCell ref="KF25:KI25"/>
    <mergeCell ref="JB24:JD24"/>
    <mergeCell ref="JE24:JG24"/>
    <mergeCell ref="JH24:JJ24"/>
    <mergeCell ref="JK24:JM24"/>
    <mergeCell ref="JO24:JQ24"/>
    <mergeCell ref="JS24:JU24"/>
    <mergeCell ref="JW24:JY24"/>
    <mergeCell ref="KA24:KB24"/>
    <mergeCell ref="KC24:KE24"/>
    <mergeCell ref="IE24:IF24"/>
    <mergeCell ref="IG24:IH24"/>
    <mergeCell ref="II24:IJ24"/>
    <mergeCell ref="JB26:JD26"/>
    <mergeCell ref="JE26:JG26"/>
    <mergeCell ref="JH26:JJ26"/>
    <mergeCell ref="JK26:JM26"/>
    <mergeCell ref="JO26:JQ26"/>
    <mergeCell ref="JS26:JU26"/>
    <mergeCell ref="JW26:JY26"/>
    <mergeCell ref="KA26:KB26"/>
    <mergeCell ref="KC26:KE26"/>
    <mergeCell ref="IE26:IF26"/>
    <mergeCell ref="IG26:IH26"/>
    <mergeCell ref="II26:IJ26"/>
    <mergeCell ref="IK26:IL26"/>
    <mergeCell ref="IM26:IO26"/>
    <mergeCell ref="IP26:IR26"/>
    <mergeCell ref="IS26:IU26"/>
    <mergeCell ref="IV26:IX26"/>
    <mergeCell ref="IY26:JA26"/>
    <mergeCell ref="JW22:JY22"/>
    <mergeCell ref="KA22:KB22"/>
    <mergeCell ref="KC22:KE22"/>
    <mergeCell ref="IE22:IF22"/>
    <mergeCell ref="IG22:IH22"/>
    <mergeCell ref="II22:IJ22"/>
    <mergeCell ref="IK22:IL22"/>
    <mergeCell ref="IM22:IO22"/>
    <mergeCell ref="IP22:IR22"/>
    <mergeCell ref="IS22:IU22"/>
    <mergeCell ref="IV22:IX22"/>
    <mergeCell ref="IY22:JA22"/>
    <mergeCell ref="KF20:KI20"/>
    <mergeCell ref="IE21:IF21"/>
    <mergeCell ref="IG21:IH21"/>
    <mergeCell ref="II21:IJ21"/>
    <mergeCell ref="IK21:IL21"/>
    <mergeCell ref="IM21:IO21"/>
    <mergeCell ref="IP21:IR21"/>
    <mergeCell ref="IS21:IU21"/>
    <mergeCell ref="IV21:IX21"/>
    <mergeCell ref="IY21:JA21"/>
    <mergeCell ref="JB21:JD21"/>
    <mergeCell ref="JE21:JG21"/>
    <mergeCell ref="JH21:JJ21"/>
    <mergeCell ref="JK21:JM21"/>
    <mergeCell ref="JO21:JQ21"/>
    <mergeCell ref="JS21:JU21"/>
    <mergeCell ref="JW21:JY21"/>
    <mergeCell ref="KA21:KB21"/>
    <mergeCell ref="KC21:KE21"/>
    <mergeCell ref="KF21:KI21"/>
    <mergeCell ref="IK24:IL24"/>
    <mergeCell ref="IM24:IO24"/>
    <mergeCell ref="IP24:IR24"/>
    <mergeCell ref="IS24:IU24"/>
    <mergeCell ref="IV24:IX24"/>
    <mergeCell ref="IY24:JA24"/>
    <mergeCell ref="KF22:KI22"/>
    <mergeCell ref="IE23:IF23"/>
    <mergeCell ref="IG23:IH23"/>
    <mergeCell ref="II23:IJ23"/>
    <mergeCell ref="IK23:IL23"/>
    <mergeCell ref="IM23:IO23"/>
    <mergeCell ref="IP23:IR23"/>
    <mergeCell ref="IS23:IU23"/>
    <mergeCell ref="IV23:IX23"/>
    <mergeCell ref="IY23:JA23"/>
    <mergeCell ref="JB23:JD23"/>
    <mergeCell ref="JE23:JG23"/>
    <mergeCell ref="JH23:JJ23"/>
    <mergeCell ref="JK23:JM23"/>
    <mergeCell ref="JO23:JQ23"/>
    <mergeCell ref="JS23:JU23"/>
    <mergeCell ref="JW23:JY23"/>
    <mergeCell ref="KA23:KB23"/>
    <mergeCell ref="KC23:KE23"/>
    <mergeCell ref="KF23:KI23"/>
    <mergeCell ref="JB22:JD22"/>
    <mergeCell ref="JE22:JG22"/>
    <mergeCell ref="JH22:JJ22"/>
    <mergeCell ref="JK22:JM22"/>
    <mergeCell ref="JO22:JQ22"/>
    <mergeCell ref="JS22:JU22"/>
    <mergeCell ref="KF18:KI18"/>
    <mergeCell ref="IE19:IF19"/>
    <mergeCell ref="IG19:IH19"/>
    <mergeCell ref="II19:IJ19"/>
    <mergeCell ref="IK19:IL19"/>
    <mergeCell ref="IM19:IO19"/>
    <mergeCell ref="IP19:IR19"/>
    <mergeCell ref="IS19:IU19"/>
    <mergeCell ref="IV19:IX19"/>
    <mergeCell ref="IY19:JA19"/>
    <mergeCell ref="JB19:JD19"/>
    <mergeCell ref="JE19:JG19"/>
    <mergeCell ref="JH19:JJ19"/>
    <mergeCell ref="JK19:JM19"/>
    <mergeCell ref="JO19:JQ19"/>
    <mergeCell ref="JS19:JU19"/>
    <mergeCell ref="JW19:JY19"/>
    <mergeCell ref="KA19:KB19"/>
    <mergeCell ref="KC19:KE19"/>
    <mergeCell ref="KF19:KI19"/>
    <mergeCell ref="JB18:JD18"/>
    <mergeCell ref="JE18:JG18"/>
    <mergeCell ref="JH18:JJ18"/>
    <mergeCell ref="JK18:JM18"/>
    <mergeCell ref="JO18:JQ18"/>
    <mergeCell ref="JS18:JU18"/>
    <mergeCell ref="JW18:JY18"/>
    <mergeCell ref="KA18:KB18"/>
    <mergeCell ref="KC18:KE18"/>
    <mergeCell ref="IE18:IF18"/>
    <mergeCell ref="IG18:IH18"/>
    <mergeCell ref="II18:IJ18"/>
    <mergeCell ref="JB20:JD20"/>
    <mergeCell ref="JE20:JG20"/>
    <mergeCell ref="JH20:JJ20"/>
    <mergeCell ref="JK20:JM20"/>
    <mergeCell ref="JO20:JQ20"/>
    <mergeCell ref="JS20:JU20"/>
    <mergeCell ref="JW20:JY20"/>
    <mergeCell ref="KA20:KB20"/>
    <mergeCell ref="KC20:KE20"/>
    <mergeCell ref="IE20:IF20"/>
    <mergeCell ref="IG20:IH20"/>
    <mergeCell ref="II20:IJ20"/>
    <mergeCell ref="IK20:IL20"/>
    <mergeCell ref="IM20:IO20"/>
    <mergeCell ref="IP20:IR20"/>
    <mergeCell ref="IS20:IU20"/>
    <mergeCell ref="IV20:IX20"/>
    <mergeCell ref="IY20:JA20"/>
    <mergeCell ref="JW16:JY16"/>
    <mergeCell ref="KA16:KB16"/>
    <mergeCell ref="KC16:KE16"/>
    <mergeCell ref="IE16:IF16"/>
    <mergeCell ref="IG16:IH16"/>
    <mergeCell ref="II16:IJ16"/>
    <mergeCell ref="IK16:IL16"/>
    <mergeCell ref="IM16:IO16"/>
    <mergeCell ref="IP16:IR16"/>
    <mergeCell ref="IS16:IU16"/>
    <mergeCell ref="IV16:IX16"/>
    <mergeCell ref="IY16:JA16"/>
    <mergeCell ref="KF13:KI13"/>
    <mergeCell ref="IE15:IF15"/>
    <mergeCell ref="IG15:IH15"/>
    <mergeCell ref="II15:IJ15"/>
    <mergeCell ref="IK15:IL15"/>
    <mergeCell ref="IM15:IO15"/>
    <mergeCell ref="IP15:IR15"/>
    <mergeCell ref="IS15:IU15"/>
    <mergeCell ref="IV15:IX15"/>
    <mergeCell ref="IY15:JA15"/>
    <mergeCell ref="JB15:JD15"/>
    <mergeCell ref="JE15:JG15"/>
    <mergeCell ref="JH15:JJ15"/>
    <mergeCell ref="JK15:JM15"/>
    <mergeCell ref="JO15:JQ15"/>
    <mergeCell ref="JS15:JU15"/>
    <mergeCell ref="JW15:JY15"/>
    <mergeCell ref="KA15:KB15"/>
    <mergeCell ref="KC15:KE15"/>
    <mergeCell ref="KF15:KI15"/>
    <mergeCell ref="IK18:IL18"/>
    <mergeCell ref="IM18:IO18"/>
    <mergeCell ref="IP18:IR18"/>
    <mergeCell ref="IS18:IU18"/>
    <mergeCell ref="IV18:IX18"/>
    <mergeCell ref="IY18:JA18"/>
    <mergeCell ref="KF16:KI16"/>
    <mergeCell ref="IE17:IF17"/>
    <mergeCell ref="IG17:IH17"/>
    <mergeCell ref="II17:IJ17"/>
    <mergeCell ref="IK17:IL17"/>
    <mergeCell ref="IM17:IO17"/>
    <mergeCell ref="IP17:IR17"/>
    <mergeCell ref="IS17:IU17"/>
    <mergeCell ref="IV17:IX17"/>
    <mergeCell ref="IY17:JA17"/>
    <mergeCell ref="JB17:JD17"/>
    <mergeCell ref="JE17:JG17"/>
    <mergeCell ref="JH17:JJ17"/>
    <mergeCell ref="JK17:JM17"/>
    <mergeCell ref="JO17:JQ17"/>
    <mergeCell ref="JS17:JU17"/>
    <mergeCell ref="JW17:JY17"/>
    <mergeCell ref="KA17:KB17"/>
    <mergeCell ref="KC17:KE17"/>
    <mergeCell ref="KF17:KI17"/>
    <mergeCell ref="JB16:JD16"/>
    <mergeCell ref="JE16:JG16"/>
    <mergeCell ref="JH16:JJ16"/>
    <mergeCell ref="JK16:JM16"/>
    <mergeCell ref="JO16:JQ16"/>
    <mergeCell ref="JS16:JU16"/>
    <mergeCell ref="JX3:KI3"/>
    <mergeCell ref="ID4:IF5"/>
    <mergeCell ref="IG4:JP5"/>
    <mergeCell ref="JR4:JW5"/>
    <mergeCell ref="JX4:KA5"/>
    <mergeCell ref="KC4:KF5"/>
    <mergeCell ref="KG4:KH5"/>
    <mergeCell ref="KI4:KI5"/>
    <mergeCell ref="HY46:IB46"/>
    <mergeCell ref="FV47:GE47"/>
    <mergeCell ref="GF47:HC47"/>
    <mergeCell ref="HD47:HK47"/>
    <mergeCell ref="HL47:HS47"/>
    <mergeCell ref="HT47:IB47"/>
    <mergeCell ref="FX50:IB50"/>
    <mergeCell ref="JU3:JW3"/>
    <mergeCell ref="IC7:KI7"/>
    <mergeCell ref="IC8:IC12"/>
    <mergeCell ref="ID8:ID12"/>
    <mergeCell ref="IE8:IF12"/>
    <mergeCell ref="IG8:IH12"/>
    <mergeCell ref="II8:IJ12"/>
    <mergeCell ref="IK8:IL12"/>
    <mergeCell ref="IM8:IX8"/>
    <mergeCell ref="IY8:JJ8"/>
    <mergeCell ref="JK8:JZ8"/>
    <mergeCell ref="KA8:KE8"/>
    <mergeCell ref="KF8:KI12"/>
    <mergeCell ref="IM9:IR9"/>
    <mergeCell ref="IS9:IX9"/>
    <mergeCell ref="IY9:JD9"/>
    <mergeCell ref="IE13:IF13"/>
    <mergeCell ref="IG13:IH13"/>
    <mergeCell ref="II13:IJ13"/>
    <mergeCell ref="IK13:IL13"/>
    <mergeCell ref="JK13:JM13"/>
    <mergeCell ref="JO13:JQ13"/>
    <mergeCell ref="JS13:JU13"/>
    <mergeCell ref="JW13:JY13"/>
    <mergeCell ref="KA13:KB13"/>
    <mergeCell ref="JE9:JJ9"/>
    <mergeCell ref="JK9:JR9"/>
    <mergeCell ref="JS9:JZ9"/>
    <mergeCell ref="KA9:KE9"/>
    <mergeCell ref="IM10:IO12"/>
    <mergeCell ref="IP10:IR12"/>
    <mergeCell ref="IS10:IU12"/>
    <mergeCell ref="IV10:IX12"/>
    <mergeCell ref="IY10:JA12"/>
    <mergeCell ref="JB10:JD12"/>
    <mergeCell ref="JE10:JG12"/>
    <mergeCell ref="JH10:JJ12"/>
    <mergeCell ref="JK10:JM12"/>
    <mergeCell ref="JN10:JN13"/>
    <mergeCell ref="JO10:JQ12"/>
    <mergeCell ref="JR10:JR13"/>
    <mergeCell ref="JS10:JU12"/>
    <mergeCell ref="JV10:JV13"/>
    <mergeCell ref="JW10:JY12"/>
    <mergeCell ref="JZ10:JZ13"/>
    <mergeCell ref="KA10:KB12"/>
    <mergeCell ref="KC10:KE12"/>
    <mergeCell ref="KC13:KE13"/>
    <mergeCell ref="HD44:HF44"/>
    <mergeCell ref="HH44:HJ44"/>
    <mergeCell ref="HL44:HN44"/>
    <mergeCell ref="HP44:HR44"/>
    <mergeCell ref="HT44:HU44"/>
    <mergeCell ref="HV44:HX44"/>
    <mergeCell ref="FX44:FY44"/>
    <mergeCell ref="FZ44:GA44"/>
    <mergeCell ref="GB44:GC44"/>
    <mergeCell ref="GD44:GE44"/>
    <mergeCell ref="GF44:GH44"/>
    <mergeCell ref="GI44:GK44"/>
    <mergeCell ref="GL44:GN44"/>
    <mergeCell ref="GO44:GQ44"/>
    <mergeCell ref="GR44:GT44"/>
    <mergeCell ref="HY42:IB42"/>
    <mergeCell ref="FX43:FY43"/>
    <mergeCell ref="FZ43:GA43"/>
    <mergeCell ref="GB43:GC43"/>
    <mergeCell ref="GD43:GE43"/>
    <mergeCell ref="GF43:GH43"/>
    <mergeCell ref="GI43:GK43"/>
    <mergeCell ref="GL43:GN43"/>
    <mergeCell ref="GO43:GQ43"/>
    <mergeCell ref="GR43:GT43"/>
    <mergeCell ref="GU43:GW43"/>
    <mergeCell ref="GX43:GZ43"/>
    <mergeCell ref="HA43:HC43"/>
    <mergeCell ref="HD43:HF43"/>
    <mergeCell ref="HH43:HJ43"/>
    <mergeCell ref="HL43:HN43"/>
    <mergeCell ref="HP43:HR43"/>
    <mergeCell ref="FV46:GE46"/>
    <mergeCell ref="GF46:GK46"/>
    <mergeCell ref="GL46:GQ46"/>
    <mergeCell ref="GR46:GW46"/>
    <mergeCell ref="GX46:HC46"/>
    <mergeCell ref="HD46:HK46"/>
    <mergeCell ref="HL46:HS46"/>
    <mergeCell ref="HT46:HU46"/>
    <mergeCell ref="HV46:HX46"/>
    <mergeCell ref="HY44:IB44"/>
    <mergeCell ref="FX45:FY45"/>
    <mergeCell ref="FZ45:GA45"/>
    <mergeCell ref="GB45:GC45"/>
    <mergeCell ref="GD45:GE45"/>
    <mergeCell ref="GF45:GH45"/>
    <mergeCell ref="GI45:GK45"/>
    <mergeCell ref="GL45:GN45"/>
    <mergeCell ref="GO45:GQ45"/>
    <mergeCell ref="GR45:GT45"/>
    <mergeCell ref="GU45:GW45"/>
    <mergeCell ref="GX45:GZ45"/>
    <mergeCell ref="HA45:HC45"/>
    <mergeCell ref="HD45:HF45"/>
    <mergeCell ref="HH45:HJ45"/>
    <mergeCell ref="HL45:HN45"/>
    <mergeCell ref="HP45:HR45"/>
    <mergeCell ref="HT45:HU45"/>
    <mergeCell ref="HV45:HX45"/>
    <mergeCell ref="HY45:IB45"/>
    <mergeCell ref="GU44:GW44"/>
    <mergeCell ref="GX44:GZ44"/>
    <mergeCell ref="HA44:HC44"/>
    <mergeCell ref="HY40:IB40"/>
    <mergeCell ref="FX41:FY41"/>
    <mergeCell ref="FZ41:GA41"/>
    <mergeCell ref="GB41:GC41"/>
    <mergeCell ref="GD41:GE41"/>
    <mergeCell ref="GF41:GH41"/>
    <mergeCell ref="GI41:GK41"/>
    <mergeCell ref="GL41:GN41"/>
    <mergeCell ref="GO41:GQ41"/>
    <mergeCell ref="GR41:GT41"/>
    <mergeCell ref="GU41:GW41"/>
    <mergeCell ref="GX41:GZ41"/>
    <mergeCell ref="HA41:HC41"/>
    <mergeCell ref="HD41:HF41"/>
    <mergeCell ref="HH41:HJ41"/>
    <mergeCell ref="HL41:HN41"/>
    <mergeCell ref="HP41:HR41"/>
    <mergeCell ref="HT41:HU41"/>
    <mergeCell ref="HV41:HX41"/>
    <mergeCell ref="HY41:IB41"/>
    <mergeCell ref="GU40:GW40"/>
    <mergeCell ref="GX40:GZ40"/>
    <mergeCell ref="HA40:HC40"/>
    <mergeCell ref="HD40:HF40"/>
    <mergeCell ref="HH40:HJ40"/>
    <mergeCell ref="HL40:HN40"/>
    <mergeCell ref="HP40:HR40"/>
    <mergeCell ref="HT40:HU40"/>
    <mergeCell ref="HV40:HX40"/>
    <mergeCell ref="FX40:FY40"/>
    <mergeCell ref="FZ40:GA40"/>
    <mergeCell ref="GB40:GC40"/>
    <mergeCell ref="HT43:HU43"/>
    <mergeCell ref="HV43:HX43"/>
    <mergeCell ref="HY43:IB43"/>
    <mergeCell ref="GU42:GW42"/>
    <mergeCell ref="GX42:GZ42"/>
    <mergeCell ref="HA42:HC42"/>
    <mergeCell ref="HD42:HF42"/>
    <mergeCell ref="HH42:HJ42"/>
    <mergeCell ref="HL42:HN42"/>
    <mergeCell ref="HP42:HR42"/>
    <mergeCell ref="HT42:HU42"/>
    <mergeCell ref="HV42:HX42"/>
    <mergeCell ref="FX42:FY42"/>
    <mergeCell ref="FZ42:GA42"/>
    <mergeCell ref="GB42:GC42"/>
    <mergeCell ref="GD42:GE42"/>
    <mergeCell ref="GF42:GH42"/>
    <mergeCell ref="GI42:GK42"/>
    <mergeCell ref="GL42:GN42"/>
    <mergeCell ref="GO42:GQ42"/>
    <mergeCell ref="GR42:GT42"/>
    <mergeCell ref="HP38:HR38"/>
    <mergeCell ref="HT38:HU38"/>
    <mergeCell ref="HV38:HX38"/>
    <mergeCell ref="FX38:FY38"/>
    <mergeCell ref="FZ38:GA38"/>
    <mergeCell ref="GB38:GC38"/>
    <mergeCell ref="GD38:GE38"/>
    <mergeCell ref="GF38:GH38"/>
    <mergeCell ref="GI38:GK38"/>
    <mergeCell ref="GL38:GN38"/>
    <mergeCell ref="GO38:GQ38"/>
    <mergeCell ref="GR38:GT38"/>
    <mergeCell ref="HY36:IB36"/>
    <mergeCell ref="FX37:FY37"/>
    <mergeCell ref="FZ37:GA37"/>
    <mergeCell ref="GB37:GC37"/>
    <mergeCell ref="GD37:GE37"/>
    <mergeCell ref="GF37:GH37"/>
    <mergeCell ref="GI37:GK37"/>
    <mergeCell ref="GL37:GN37"/>
    <mergeCell ref="GO37:GQ37"/>
    <mergeCell ref="GR37:GT37"/>
    <mergeCell ref="GU37:GW37"/>
    <mergeCell ref="GX37:GZ37"/>
    <mergeCell ref="HA37:HC37"/>
    <mergeCell ref="HD37:HF37"/>
    <mergeCell ref="HH37:HJ37"/>
    <mergeCell ref="HL37:HN37"/>
    <mergeCell ref="HP37:HR37"/>
    <mergeCell ref="HT37:HU37"/>
    <mergeCell ref="HV37:HX37"/>
    <mergeCell ref="HY37:IB37"/>
    <mergeCell ref="GD40:GE40"/>
    <mergeCell ref="GF40:GH40"/>
    <mergeCell ref="GI40:GK40"/>
    <mergeCell ref="GL40:GN40"/>
    <mergeCell ref="GO40:GQ40"/>
    <mergeCell ref="GR40:GT40"/>
    <mergeCell ref="HY38:IB38"/>
    <mergeCell ref="FX39:FY39"/>
    <mergeCell ref="FZ39:GA39"/>
    <mergeCell ref="GB39:GC39"/>
    <mergeCell ref="GD39:GE39"/>
    <mergeCell ref="GF39:GH39"/>
    <mergeCell ref="GI39:GK39"/>
    <mergeCell ref="GL39:GN39"/>
    <mergeCell ref="GO39:GQ39"/>
    <mergeCell ref="GR39:GT39"/>
    <mergeCell ref="GU39:GW39"/>
    <mergeCell ref="GX39:GZ39"/>
    <mergeCell ref="HA39:HC39"/>
    <mergeCell ref="HD39:HF39"/>
    <mergeCell ref="HH39:HJ39"/>
    <mergeCell ref="HL39:HN39"/>
    <mergeCell ref="HP39:HR39"/>
    <mergeCell ref="HT39:HU39"/>
    <mergeCell ref="HV39:HX39"/>
    <mergeCell ref="HY39:IB39"/>
    <mergeCell ref="GU38:GW38"/>
    <mergeCell ref="GX38:GZ38"/>
    <mergeCell ref="HA38:HC38"/>
    <mergeCell ref="HD38:HF38"/>
    <mergeCell ref="HH38:HJ38"/>
    <mergeCell ref="HL38:HN38"/>
    <mergeCell ref="HY34:IB34"/>
    <mergeCell ref="FX35:FY35"/>
    <mergeCell ref="FZ35:GA35"/>
    <mergeCell ref="GB35:GC35"/>
    <mergeCell ref="GD35:GE35"/>
    <mergeCell ref="GF35:GH35"/>
    <mergeCell ref="GI35:GK35"/>
    <mergeCell ref="GL35:GN35"/>
    <mergeCell ref="GO35:GQ35"/>
    <mergeCell ref="GR35:GT35"/>
    <mergeCell ref="GU35:GW35"/>
    <mergeCell ref="GX35:GZ35"/>
    <mergeCell ref="HA35:HC35"/>
    <mergeCell ref="HD35:HF35"/>
    <mergeCell ref="HH35:HJ35"/>
    <mergeCell ref="HL35:HN35"/>
    <mergeCell ref="HP35:HR35"/>
    <mergeCell ref="HT35:HU35"/>
    <mergeCell ref="HV35:HX35"/>
    <mergeCell ref="HY35:IB35"/>
    <mergeCell ref="GU34:GW34"/>
    <mergeCell ref="GX34:GZ34"/>
    <mergeCell ref="HA34:HC34"/>
    <mergeCell ref="HD34:HF34"/>
    <mergeCell ref="HH34:HJ34"/>
    <mergeCell ref="HL34:HN34"/>
    <mergeCell ref="HP34:HR34"/>
    <mergeCell ref="HT34:HU34"/>
    <mergeCell ref="HV34:HX34"/>
    <mergeCell ref="FX34:FY34"/>
    <mergeCell ref="FZ34:GA34"/>
    <mergeCell ref="GB34:GC34"/>
    <mergeCell ref="GU36:GW36"/>
    <mergeCell ref="GX36:GZ36"/>
    <mergeCell ref="HA36:HC36"/>
    <mergeCell ref="HD36:HF36"/>
    <mergeCell ref="HH36:HJ36"/>
    <mergeCell ref="HL36:HN36"/>
    <mergeCell ref="HP36:HR36"/>
    <mergeCell ref="HT36:HU36"/>
    <mergeCell ref="HV36:HX36"/>
    <mergeCell ref="FX36:FY36"/>
    <mergeCell ref="FZ36:GA36"/>
    <mergeCell ref="GB36:GC36"/>
    <mergeCell ref="GD36:GE36"/>
    <mergeCell ref="GF36:GH36"/>
    <mergeCell ref="GI36:GK36"/>
    <mergeCell ref="GL36:GN36"/>
    <mergeCell ref="GO36:GQ36"/>
    <mergeCell ref="GR36:GT36"/>
    <mergeCell ref="HP32:HR32"/>
    <mergeCell ref="HT32:HU32"/>
    <mergeCell ref="HV32:HX32"/>
    <mergeCell ref="FX32:FY32"/>
    <mergeCell ref="FZ32:GA32"/>
    <mergeCell ref="GB32:GC32"/>
    <mergeCell ref="GD32:GE32"/>
    <mergeCell ref="GF32:GH32"/>
    <mergeCell ref="GI32:GK32"/>
    <mergeCell ref="GL32:GN32"/>
    <mergeCell ref="GO32:GQ32"/>
    <mergeCell ref="GR32:GT32"/>
    <mergeCell ref="HY30:IB30"/>
    <mergeCell ref="FX31:FY31"/>
    <mergeCell ref="FZ31:GA31"/>
    <mergeCell ref="GB31:GC31"/>
    <mergeCell ref="GD31:GE31"/>
    <mergeCell ref="GF31:GH31"/>
    <mergeCell ref="GI31:GK31"/>
    <mergeCell ref="GL31:GN31"/>
    <mergeCell ref="GO31:GQ31"/>
    <mergeCell ref="GR31:GT31"/>
    <mergeCell ref="GU31:GW31"/>
    <mergeCell ref="GX31:GZ31"/>
    <mergeCell ref="HA31:HC31"/>
    <mergeCell ref="HD31:HF31"/>
    <mergeCell ref="HH31:HJ31"/>
    <mergeCell ref="HL31:HN31"/>
    <mergeCell ref="HP31:HR31"/>
    <mergeCell ref="HT31:HU31"/>
    <mergeCell ref="HV31:HX31"/>
    <mergeCell ref="HY31:IB31"/>
    <mergeCell ref="GD34:GE34"/>
    <mergeCell ref="GF34:GH34"/>
    <mergeCell ref="GI34:GK34"/>
    <mergeCell ref="GL34:GN34"/>
    <mergeCell ref="GO34:GQ34"/>
    <mergeCell ref="GR34:GT34"/>
    <mergeCell ref="HY32:IB32"/>
    <mergeCell ref="FX33:FY33"/>
    <mergeCell ref="FZ33:GA33"/>
    <mergeCell ref="GB33:GC33"/>
    <mergeCell ref="GD33:GE33"/>
    <mergeCell ref="GF33:GH33"/>
    <mergeCell ref="GI33:GK33"/>
    <mergeCell ref="GL33:GN33"/>
    <mergeCell ref="GO33:GQ33"/>
    <mergeCell ref="GR33:GT33"/>
    <mergeCell ref="GU33:GW33"/>
    <mergeCell ref="GX33:GZ33"/>
    <mergeCell ref="HA33:HC33"/>
    <mergeCell ref="HD33:HF33"/>
    <mergeCell ref="HH33:HJ33"/>
    <mergeCell ref="HL33:HN33"/>
    <mergeCell ref="HP33:HR33"/>
    <mergeCell ref="HT33:HU33"/>
    <mergeCell ref="HV33:HX33"/>
    <mergeCell ref="HY33:IB33"/>
    <mergeCell ref="GU32:GW32"/>
    <mergeCell ref="GX32:GZ32"/>
    <mergeCell ref="HA32:HC32"/>
    <mergeCell ref="HD32:HF32"/>
    <mergeCell ref="HH32:HJ32"/>
    <mergeCell ref="HL32:HN32"/>
    <mergeCell ref="HY28:IB28"/>
    <mergeCell ref="FX29:FY29"/>
    <mergeCell ref="FZ29:GA29"/>
    <mergeCell ref="GB29:GC29"/>
    <mergeCell ref="GD29:GE29"/>
    <mergeCell ref="GF29:GH29"/>
    <mergeCell ref="GI29:GK29"/>
    <mergeCell ref="GL29:GN29"/>
    <mergeCell ref="GO29:GQ29"/>
    <mergeCell ref="GR29:GT29"/>
    <mergeCell ref="GU29:GW29"/>
    <mergeCell ref="GX29:GZ29"/>
    <mergeCell ref="HA29:HC29"/>
    <mergeCell ref="HD29:HF29"/>
    <mergeCell ref="HH29:HJ29"/>
    <mergeCell ref="HL29:HN29"/>
    <mergeCell ref="HP29:HR29"/>
    <mergeCell ref="HT29:HU29"/>
    <mergeCell ref="HV29:HX29"/>
    <mergeCell ref="HY29:IB29"/>
    <mergeCell ref="GU28:GW28"/>
    <mergeCell ref="GX28:GZ28"/>
    <mergeCell ref="HA28:HC28"/>
    <mergeCell ref="HD28:HF28"/>
    <mergeCell ref="HH28:HJ28"/>
    <mergeCell ref="HL28:HN28"/>
    <mergeCell ref="HP28:HR28"/>
    <mergeCell ref="HT28:HU28"/>
    <mergeCell ref="HV28:HX28"/>
    <mergeCell ref="FX28:FY28"/>
    <mergeCell ref="FZ28:GA28"/>
    <mergeCell ref="GB28:GC28"/>
    <mergeCell ref="GU30:GW30"/>
    <mergeCell ref="GX30:GZ30"/>
    <mergeCell ref="HA30:HC30"/>
    <mergeCell ref="HD30:HF30"/>
    <mergeCell ref="HH30:HJ30"/>
    <mergeCell ref="HL30:HN30"/>
    <mergeCell ref="HP30:HR30"/>
    <mergeCell ref="HT30:HU30"/>
    <mergeCell ref="HV30:HX30"/>
    <mergeCell ref="FX30:FY30"/>
    <mergeCell ref="FZ30:GA30"/>
    <mergeCell ref="GB30:GC30"/>
    <mergeCell ref="GD30:GE30"/>
    <mergeCell ref="GF30:GH30"/>
    <mergeCell ref="GI30:GK30"/>
    <mergeCell ref="GL30:GN30"/>
    <mergeCell ref="GO30:GQ30"/>
    <mergeCell ref="GR30:GT30"/>
    <mergeCell ref="HP26:HR26"/>
    <mergeCell ref="HT26:HU26"/>
    <mergeCell ref="HV26:HX26"/>
    <mergeCell ref="FX26:FY26"/>
    <mergeCell ref="FZ26:GA26"/>
    <mergeCell ref="GB26:GC26"/>
    <mergeCell ref="GD26:GE26"/>
    <mergeCell ref="GF26:GH26"/>
    <mergeCell ref="GI26:GK26"/>
    <mergeCell ref="GL26:GN26"/>
    <mergeCell ref="GO26:GQ26"/>
    <mergeCell ref="GR26:GT26"/>
    <mergeCell ref="HY24:IB24"/>
    <mergeCell ref="FX25:FY25"/>
    <mergeCell ref="FZ25:GA25"/>
    <mergeCell ref="GB25:GC25"/>
    <mergeCell ref="GD25:GE25"/>
    <mergeCell ref="GF25:GH25"/>
    <mergeCell ref="GI25:GK25"/>
    <mergeCell ref="GL25:GN25"/>
    <mergeCell ref="GO25:GQ25"/>
    <mergeCell ref="GR25:GT25"/>
    <mergeCell ref="GU25:GW25"/>
    <mergeCell ref="GX25:GZ25"/>
    <mergeCell ref="HA25:HC25"/>
    <mergeCell ref="HD25:HF25"/>
    <mergeCell ref="HH25:HJ25"/>
    <mergeCell ref="HL25:HN25"/>
    <mergeCell ref="HP25:HR25"/>
    <mergeCell ref="HT25:HU25"/>
    <mergeCell ref="HV25:HX25"/>
    <mergeCell ref="HY25:IB25"/>
    <mergeCell ref="GD28:GE28"/>
    <mergeCell ref="GF28:GH28"/>
    <mergeCell ref="GI28:GK28"/>
    <mergeCell ref="GL28:GN28"/>
    <mergeCell ref="GO28:GQ28"/>
    <mergeCell ref="GR28:GT28"/>
    <mergeCell ref="HY26:IB26"/>
    <mergeCell ref="FX27:FY27"/>
    <mergeCell ref="FZ27:GA27"/>
    <mergeCell ref="GB27:GC27"/>
    <mergeCell ref="GD27:GE27"/>
    <mergeCell ref="GF27:GH27"/>
    <mergeCell ref="GI27:GK27"/>
    <mergeCell ref="GL27:GN27"/>
    <mergeCell ref="GO27:GQ27"/>
    <mergeCell ref="GR27:GT27"/>
    <mergeCell ref="GU27:GW27"/>
    <mergeCell ref="GX27:GZ27"/>
    <mergeCell ref="HA27:HC27"/>
    <mergeCell ref="HD27:HF27"/>
    <mergeCell ref="HH27:HJ27"/>
    <mergeCell ref="HL27:HN27"/>
    <mergeCell ref="HP27:HR27"/>
    <mergeCell ref="HT27:HU27"/>
    <mergeCell ref="HV27:HX27"/>
    <mergeCell ref="HY27:IB27"/>
    <mergeCell ref="GU26:GW26"/>
    <mergeCell ref="GX26:GZ26"/>
    <mergeCell ref="HA26:HC26"/>
    <mergeCell ref="HD26:HF26"/>
    <mergeCell ref="HH26:HJ26"/>
    <mergeCell ref="HL26:HN26"/>
    <mergeCell ref="FX23:FY23"/>
    <mergeCell ref="FZ23:GA23"/>
    <mergeCell ref="GB23:GC23"/>
    <mergeCell ref="GD23:GE23"/>
    <mergeCell ref="GF23:GH23"/>
    <mergeCell ref="GI23:GK23"/>
    <mergeCell ref="GL23:GN23"/>
    <mergeCell ref="GO23:GQ23"/>
    <mergeCell ref="GR23:GT23"/>
    <mergeCell ref="GU23:GW23"/>
    <mergeCell ref="GX23:GZ23"/>
    <mergeCell ref="HA23:HC23"/>
    <mergeCell ref="HD23:HF23"/>
    <mergeCell ref="HH23:HJ23"/>
    <mergeCell ref="HL23:HN23"/>
    <mergeCell ref="HP23:HR23"/>
    <mergeCell ref="HT23:HU23"/>
    <mergeCell ref="HV23:HX23"/>
    <mergeCell ref="HY23:IB23"/>
    <mergeCell ref="GU22:GW22"/>
    <mergeCell ref="GX22:GZ22"/>
    <mergeCell ref="HA22:HC22"/>
    <mergeCell ref="HD22:HF22"/>
    <mergeCell ref="HH22:HJ22"/>
    <mergeCell ref="HL22:HN22"/>
    <mergeCell ref="HP22:HR22"/>
    <mergeCell ref="HT22:HU22"/>
    <mergeCell ref="HV22:HX22"/>
    <mergeCell ref="FX22:FY22"/>
    <mergeCell ref="FZ22:GA22"/>
    <mergeCell ref="GB22:GC22"/>
    <mergeCell ref="GU24:GW24"/>
    <mergeCell ref="GX24:GZ24"/>
    <mergeCell ref="HA24:HC24"/>
    <mergeCell ref="HD24:HF24"/>
    <mergeCell ref="HH24:HJ24"/>
    <mergeCell ref="HL24:HN24"/>
    <mergeCell ref="HP24:HR24"/>
    <mergeCell ref="HT24:HU24"/>
    <mergeCell ref="HV24:HX24"/>
    <mergeCell ref="FX24:FY24"/>
    <mergeCell ref="FZ24:GA24"/>
    <mergeCell ref="GB24:GC24"/>
    <mergeCell ref="GD24:GE24"/>
    <mergeCell ref="GF24:GH24"/>
    <mergeCell ref="GI24:GK24"/>
    <mergeCell ref="GL24:GN24"/>
    <mergeCell ref="GO24:GQ24"/>
    <mergeCell ref="GR24:GT24"/>
    <mergeCell ref="GD22:GE22"/>
    <mergeCell ref="GF22:GH22"/>
    <mergeCell ref="GI22:GK22"/>
    <mergeCell ref="GL22:GN22"/>
    <mergeCell ref="GO22:GQ22"/>
    <mergeCell ref="GR22:GT22"/>
    <mergeCell ref="HY20:IB20"/>
    <mergeCell ref="FX21:FY21"/>
    <mergeCell ref="FZ21:GA21"/>
    <mergeCell ref="GB21:GC21"/>
    <mergeCell ref="GD21:GE21"/>
    <mergeCell ref="GF21:GH21"/>
    <mergeCell ref="GI21:GK21"/>
    <mergeCell ref="GL21:GN21"/>
    <mergeCell ref="GO21:GQ21"/>
    <mergeCell ref="GR21:GT21"/>
    <mergeCell ref="GU21:GW21"/>
    <mergeCell ref="GX21:GZ21"/>
    <mergeCell ref="HA21:HC21"/>
    <mergeCell ref="HD21:HF21"/>
    <mergeCell ref="HH21:HJ21"/>
    <mergeCell ref="HL21:HN21"/>
    <mergeCell ref="HP21:HR21"/>
    <mergeCell ref="HT21:HU21"/>
    <mergeCell ref="HV21:HX21"/>
    <mergeCell ref="HY21:IB21"/>
    <mergeCell ref="GU20:GW20"/>
    <mergeCell ref="GX20:GZ20"/>
    <mergeCell ref="HA20:HC20"/>
    <mergeCell ref="HD20:HF20"/>
    <mergeCell ref="HH20:HJ20"/>
    <mergeCell ref="HL20:HN20"/>
    <mergeCell ref="HY22:IB22"/>
    <mergeCell ref="GU18:GW18"/>
    <mergeCell ref="GX18:GZ18"/>
    <mergeCell ref="HA18:HC18"/>
    <mergeCell ref="HD18:HF18"/>
    <mergeCell ref="HH18:HJ18"/>
    <mergeCell ref="HL18:HN18"/>
    <mergeCell ref="HP18:HR18"/>
    <mergeCell ref="HT18:HU18"/>
    <mergeCell ref="HV18:HX18"/>
    <mergeCell ref="FX18:FY18"/>
    <mergeCell ref="FZ18:GA18"/>
    <mergeCell ref="GB18:GC18"/>
    <mergeCell ref="GD18:GE18"/>
    <mergeCell ref="GF18:GH18"/>
    <mergeCell ref="GI18:GK18"/>
    <mergeCell ref="GL18:GN18"/>
    <mergeCell ref="GO18:GQ18"/>
    <mergeCell ref="GR18:GT18"/>
    <mergeCell ref="HP20:HR20"/>
    <mergeCell ref="HT20:HU20"/>
    <mergeCell ref="HV20:HX20"/>
    <mergeCell ref="FX20:FY20"/>
    <mergeCell ref="FZ20:GA20"/>
    <mergeCell ref="GB20:GC20"/>
    <mergeCell ref="GD20:GE20"/>
    <mergeCell ref="GF20:GH20"/>
    <mergeCell ref="GI20:GK20"/>
    <mergeCell ref="GL20:GN20"/>
    <mergeCell ref="GO20:GQ20"/>
    <mergeCell ref="GR20:GT20"/>
    <mergeCell ref="HY18:IB18"/>
    <mergeCell ref="FX19:FY19"/>
    <mergeCell ref="FZ19:GA19"/>
    <mergeCell ref="GB19:GC19"/>
    <mergeCell ref="GD19:GE19"/>
    <mergeCell ref="GF19:GH19"/>
    <mergeCell ref="GI19:GK19"/>
    <mergeCell ref="GL19:GN19"/>
    <mergeCell ref="GO19:GQ19"/>
    <mergeCell ref="GR19:GT19"/>
    <mergeCell ref="GU19:GW19"/>
    <mergeCell ref="GX19:GZ19"/>
    <mergeCell ref="HA19:HC19"/>
    <mergeCell ref="HD19:HF19"/>
    <mergeCell ref="HH19:HJ19"/>
    <mergeCell ref="HL19:HN19"/>
    <mergeCell ref="HP19:HR19"/>
    <mergeCell ref="HT19:HU19"/>
    <mergeCell ref="HV19:HX19"/>
    <mergeCell ref="HY19:IB19"/>
    <mergeCell ref="HY13:IB13"/>
    <mergeCell ref="FX15:FY15"/>
    <mergeCell ref="FZ15:GA15"/>
    <mergeCell ref="GB15:GC15"/>
    <mergeCell ref="GD15:GE15"/>
    <mergeCell ref="GF15:GH15"/>
    <mergeCell ref="GI15:GK15"/>
    <mergeCell ref="GL15:GN15"/>
    <mergeCell ref="GO15:GQ15"/>
    <mergeCell ref="GR15:GT15"/>
    <mergeCell ref="GU15:GW15"/>
    <mergeCell ref="GX15:GZ15"/>
    <mergeCell ref="HA15:HC15"/>
    <mergeCell ref="HD15:HF15"/>
    <mergeCell ref="HH15:HJ15"/>
    <mergeCell ref="HL15:HN15"/>
    <mergeCell ref="HP15:HR15"/>
    <mergeCell ref="HT15:HU15"/>
    <mergeCell ref="HV15:HX15"/>
    <mergeCell ref="HY15:IB15"/>
    <mergeCell ref="FX13:FY13"/>
    <mergeCell ref="FZ13:GA13"/>
    <mergeCell ref="GB13:GC13"/>
    <mergeCell ref="GD13:GE13"/>
    <mergeCell ref="HD13:HF13"/>
    <mergeCell ref="HH13:HJ13"/>
    <mergeCell ref="HY16:IB16"/>
    <mergeCell ref="FX17:FY17"/>
    <mergeCell ref="FZ17:GA17"/>
    <mergeCell ref="GB17:GC17"/>
    <mergeCell ref="GD17:GE17"/>
    <mergeCell ref="GF17:GH17"/>
    <mergeCell ref="GI17:GK17"/>
    <mergeCell ref="GL17:GN17"/>
    <mergeCell ref="GO17:GQ17"/>
    <mergeCell ref="GR17:GT17"/>
    <mergeCell ref="GU17:GW17"/>
    <mergeCell ref="GX17:GZ17"/>
    <mergeCell ref="HA17:HC17"/>
    <mergeCell ref="HD17:HF17"/>
    <mergeCell ref="HH17:HJ17"/>
    <mergeCell ref="HL17:HN17"/>
    <mergeCell ref="HP17:HR17"/>
    <mergeCell ref="HT17:HU17"/>
    <mergeCell ref="HV17:HX17"/>
    <mergeCell ref="HY17:IB17"/>
    <mergeCell ref="GU16:GW16"/>
    <mergeCell ref="GX16:GZ16"/>
    <mergeCell ref="HA16:HC16"/>
    <mergeCell ref="HD16:HF16"/>
    <mergeCell ref="HH16:HJ16"/>
    <mergeCell ref="HL16:HN16"/>
    <mergeCell ref="HP16:HR16"/>
    <mergeCell ref="HT16:HU16"/>
    <mergeCell ref="HV16:HX16"/>
    <mergeCell ref="FX16:FY16"/>
    <mergeCell ref="FZ16:GA16"/>
    <mergeCell ref="GB16:GC16"/>
    <mergeCell ref="HQ3:IB3"/>
    <mergeCell ref="FW4:FY5"/>
    <mergeCell ref="FZ4:HI5"/>
    <mergeCell ref="HK4:HP5"/>
    <mergeCell ref="HQ4:HT5"/>
    <mergeCell ref="HV4:HY5"/>
    <mergeCell ref="HZ4:IA5"/>
    <mergeCell ref="IB4:IB5"/>
    <mergeCell ref="FR46:FU46"/>
    <mergeCell ref="DO47:DX47"/>
    <mergeCell ref="DY47:EV47"/>
    <mergeCell ref="EW47:FD47"/>
    <mergeCell ref="FE47:FL47"/>
    <mergeCell ref="FM47:FU47"/>
    <mergeCell ref="DQ50:FU50"/>
    <mergeCell ref="HN3:HP3"/>
    <mergeCell ref="FV7:IB7"/>
    <mergeCell ref="FV8:FV12"/>
    <mergeCell ref="FW8:FW12"/>
    <mergeCell ref="FX8:FY12"/>
    <mergeCell ref="FZ8:GA12"/>
    <mergeCell ref="GB8:GC12"/>
    <mergeCell ref="GD8:GE12"/>
    <mergeCell ref="GF8:GQ8"/>
    <mergeCell ref="GR8:HC8"/>
    <mergeCell ref="HD8:HS8"/>
    <mergeCell ref="HT8:HX8"/>
    <mergeCell ref="HY8:IB12"/>
    <mergeCell ref="GF9:GK9"/>
    <mergeCell ref="GL9:GQ9"/>
    <mergeCell ref="GR9:GW9"/>
    <mergeCell ref="HL13:HN13"/>
    <mergeCell ref="HP13:HR13"/>
    <mergeCell ref="HT13:HU13"/>
    <mergeCell ref="GX9:HC9"/>
    <mergeCell ref="HD9:HK9"/>
    <mergeCell ref="HL9:HS9"/>
    <mergeCell ref="HT9:HX9"/>
    <mergeCell ref="GF10:GH12"/>
    <mergeCell ref="GI10:GK12"/>
    <mergeCell ref="GL10:GN12"/>
    <mergeCell ref="GO10:GQ12"/>
    <mergeCell ref="GR10:GT12"/>
    <mergeCell ref="GU10:GW12"/>
    <mergeCell ref="GX10:GZ12"/>
    <mergeCell ref="HA10:HC12"/>
    <mergeCell ref="HD10:HF12"/>
    <mergeCell ref="HG10:HG13"/>
    <mergeCell ref="HH10:HJ12"/>
    <mergeCell ref="HK10:HK13"/>
    <mergeCell ref="HL10:HN12"/>
    <mergeCell ref="HO10:HO13"/>
    <mergeCell ref="HP10:HR12"/>
    <mergeCell ref="HS10:HS13"/>
    <mergeCell ref="HT10:HU12"/>
    <mergeCell ref="HV10:HX12"/>
    <mergeCell ref="HV13:HX13"/>
    <mergeCell ref="GD16:GE16"/>
    <mergeCell ref="GF16:GH16"/>
    <mergeCell ref="GI16:GK16"/>
    <mergeCell ref="GL16:GN16"/>
    <mergeCell ref="GO16:GQ16"/>
    <mergeCell ref="GR16:GT16"/>
    <mergeCell ref="EW44:EY44"/>
    <mergeCell ref="FA44:FC44"/>
    <mergeCell ref="FE44:FG44"/>
    <mergeCell ref="FI44:FK44"/>
    <mergeCell ref="FM44:FN44"/>
    <mergeCell ref="FO44:FQ44"/>
    <mergeCell ref="DQ44:DR44"/>
    <mergeCell ref="DS44:DT44"/>
    <mergeCell ref="DU44:DV44"/>
    <mergeCell ref="DW44:DX44"/>
    <mergeCell ref="DY44:EA44"/>
    <mergeCell ref="EB44:ED44"/>
    <mergeCell ref="EE44:EG44"/>
    <mergeCell ref="EH44:EJ44"/>
    <mergeCell ref="EK44:EM44"/>
    <mergeCell ref="FR42:FU42"/>
    <mergeCell ref="DQ43:DR43"/>
    <mergeCell ref="DS43:DT43"/>
    <mergeCell ref="DU43:DV43"/>
    <mergeCell ref="DW43:DX43"/>
    <mergeCell ref="DY43:EA43"/>
    <mergeCell ref="EB43:ED43"/>
    <mergeCell ref="EE43:EG43"/>
    <mergeCell ref="EH43:EJ43"/>
    <mergeCell ref="EK43:EM43"/>
    <mergeCell ref="EN43:EP43"/>
    <mergeCell ref="EQ43:ES43"/>
    <mergeCell ref="ET43:EV43"/>
    <mergeCell ref="EW43:EY43"/>
    <mergeCell ref="FA43:FC43"/>
    <mergeCell ref="FE43:FG43"/>
    <mergeCell ref="FI43:FK43"/>
    <mergeCell ref="DO46:DX46"/>
    <mergeCell ref="DY46:ED46"/>
    <mergeCell ref="EE46:EJ46"/>
    <mergeCell ref="EK46:EP46"/>
    <mergeCell ref="EQ46:EV46"/>
    <mergeCell ref="EW46:FD46"/>
    <mergeCell ref="FE46:FL46"/>
    <mergeCell ref="FM46:FN46"/>
    <mergeCell ref="FO46:FQ46"/>
    <mergeCell ref="FR44:FU44"/>
    <mergeCell ref="DQ45:DR45"/>
    <mergeCell ref="DS45:DT45"/>
    <mergeCell ref="DU45:DV45"/>
    <mergeCell ref="DW45:DX45"/>
    <mergeCell ref="DY45:EA45"/>
    <mergeCell ref="EB45:ED45"/>
    <mergeCell ref="EE45:EG45"/>
    <mergeCell ref="EH45:EJ45"/>
    <mergeCell ref="EK45:EM45"/>
    <mergeCell ref="EN45:EP45"/>
    <mergeCell ref="EQ45:ES45"/>
    <mergeCell ref="ET45:EV45"/>
    <mergeCell ref="EW45:EY45"/>
    <mergeCell ref="FA45:FC45"/>
    <mergeCell ref="FE45:FG45"/>
    <mergeCell ref="FI45:FK45"/>
    <mergeCell ref="FM45:FN45"/>
    <mergeCell ref="FO45:FQ45"/>
    <mergeCell ref="FR45:FU45"/>
    <mergeCell ref="EN44:EP44"/>
    <mergeCell ref="EQ44:ES44"/>
    <mergeCell ref="ET44:EV44"/>
    <mergeCell ref="FR40:FU40"/>
    <mergeCell ref="DQ41:DR41"/>
    <mergeCell ref="DS41:DT41"/>
    <mergeCell ref="DU41:DV41"/>
    <mergeCell ref="DW41:DX41"/>
    <mergeCell ref="DY41:EA41"/>
    <mergeCell ref="EB41:ED41"/>
    <mergeCell ref="EE41:EG41"/>
    <mergeCell ref="EH41:EJ41"/>
    <mergeCell ref="EK41:EM41"/>
    <mergeCell ref="EN41:EP41"/>
    <mergeCell ref="EQ41:ES41"/>
    <mergeCell ref="ET41:EV41"/>
    <mergeCell ref="EW41:EY41"/>
    <mergeCell ref="FA41:FC41"/>
    <mergeCell ref="FE41:FG41"/>
    <mergeCell ref="FI41:FK41"/>
    <mergeCell ref="FM41:FN41"/>
    <mergeCell ref="FO41:FQ41"/>
    <mergeCell ref="FR41:FU41"/>
    <mergeCell ref="EN40:EP40"/>
    <mergeCell ref="EQ40:ES40"/>
    <mergeCell ref="ET40:EV40"/>
    <mergeCell ref="EW40:EY40"/>
    <mergeCell ref="FA40:FC40"/>
    <mergeCell ref="FE40:FG40"/>
    <mergeCell ref="FI40:FK40"/>
    <mergeCell ref="FM40:FN40"/>
    <mergeCell ref="FO40:FQ40"/>
    <mergeCell ref="DQ40:DR40"/>
    <mergeCell ref="DS40:DT40"/>
    <mergeCell ref="DU40:DV40"/>
    <mergeCell ref="FM43:FN43"/>
    <mergeCell ref="FO43:FQ43"/>
    <mergeCell ref="FR43:FU43"/>
    <mergeCell ref="EN42:EP42"/>
    <mergeCell ref="EQ42:ES42"/>
    <mergeCell ref="ET42:EV42"/>
    <mergeCell ref="EW42:EY42"/>
    <mergeCell ref="FA42:FC42"/>
    <mergeCell ref="FE42:FG42"/>
    <mergeCell ref="FI42:FK42"/>
    <mergeCell ref="FM42:FN42"/>
    <mergeCell ref="FO42:FQ42"/>
    <mergeCell ref="DQ42:DR42"/>
    <mergeCell ref="DS42:DT42"/>
    <mergeCell ref="DU42:DV42"/>
    <mergeCell ref="DW42:DX42"/>
    <mergeCell ref="DY42:EA42"/>
    <mergeCell ref="EB42:ED42"/>
    <mergeCell ref="EE42:EG42"/>
    <mergeCell ref="EH42:EJ42"/>
    <mergeCell ref="EK42:EM42"/>
    <mergeCell ref="FI38:FK38"/>
    <mergeCell ref="FM38:FN38"/>
    <mergeCell ref="FO38:FQ38"/>
    <mergeCell ref="DQ38:DR38"/>
    <mergeCell ref="DS38:DT38"/>
    <mergeCell ref="DU38:DV38"/>
    <mergeCell ref="DW38:DX38"/>
    <mergeCell ref="DY38:EA38"/>
    <mergeCell ref="EB38:ED38"/>
    <mergeCell ref="EE38:EG38"/>
    <mergeCell ref="EH38:EJ38"/>
    <mergeCell ref="EK38:EM38"/>
    <mergeCell ref="FR36:FU36"/>
    <mergeCell ref="DQ37:DR37"/>
    <mergeCell ref="DS37:DT37"/>
    <mergeCell ref="DU37:DV37"/>
    <mergeCell ref="DW37:DX37"/>
    <mergeCell ref="DY37:EA37"/>
    <mergeCell ref="EB37:ED37"/>
    <mergeCell ref="EE37:EG37"/>
    <mergeCell ref="EH37:EJ37"/>
    <mergeCell ref="EK37:EM37"/>
    <mergeCell ref="EN37:EP37"/>
    <mergeCell ref="EQ37:ES37"/>
    <mergeCell ref="ET37:EV37"/>
    <mergeCell ref="EW37:EY37"/>
    <mergeCell ref="FA37:FC37"/>
    <mergeCell ref="FE37:FG37"/>
    <mergeCell ref="FI37:FK37"/>
    <mergeCell ref="FM37:FN37"/>
    <mergeCell ref="FO37:FQ37"/>
    <mergeCell ref="FR37:FU37"/>
    <mergeCell ref="DW40:DX40"/>
    <mergeCell ref="DY40:EA40"/>
    <mergeCell ref="EB40:ED40"/>
    <mergeCell ref="EE40:EG40"/>
    <mergeCell ref="EH40:EJ40"/>
    <mergeCell ref="EK40:EM40"/>
    <mergeCell ref="FR38:FU38"/>
    <mergeCell ref="DQ39:DR39"/>
    <mergeCell ref="DS39:DT39"/>
    <mergeCell ref="DU39:DV39"/>
    <mergeCell ref="DW39:DX39"/>
    <mergeCell ref="DY39:EA39"/>
    <mergeCell ref="EB39:ED39"/>
    <mergeCell ref="EE39:EG39"/>
    <mergeCell ref="EH39:EJ39"/>
    <mergeCell ref="EK39:EM39"/>
    <mergeCell ref="EN39:EP39"/>
    <mergeCell ref="EQ39:ES39"/>
    <mergeCell ref="ET39:EV39"/>
    <mergeCell ref="EW39:EY39"/>
    <mergeCell ref="FA39:FC39"/>
    <mergeCell ref="FE39:FG39"/>
    <mergeCell ref="FI39:FK39"/>
    <mergeCell ref="FM39:FN39"/>
    <mergeCell ref="FO39:FQ39"/>
    <mergeCell ref="FR39:FU39"/>
    <mergeCell ref="EN38:EP38"/>
    <mergeCell ref="EQ38:ES38"/>
    <mergeCell ref="ET38:EV38"/>
    <mergeCell ref="EW38:EY38"/>
    <mergeCell ref="FA38:FC38"/>
    <mergeCell ref="FE38:FG38"/>
    <mergeCell ref="FR34:FU34"/>
    <mergeCell ref="DQ35:DR35"/>
    <mergeCell ref="DS35:DT35"/>
    <mergeCell ref="DU35:DV35"/>
    <mergeCell ref="DW35:DX35"/>
    <mergeCell ref="DY35:EA35"/>
    <mergeCell ref="EB35:ED35"/>
    <mergeCell ref="EE35:EG35"/>
    <mergeCell ref="EH35:EJ35"/>
    <mergeCell ref="EK35:EM35"/>
    <mergeCell ref="EN35:EP35"/>
    <mergeCell ref="EQ35:ES35"/>
    <mergeCell ref="ET35:EV35"/>
    <mergeCell ref="EW35:EY35"/>
    <mergeCell ref="FA35:FC35"/>
    <mergeCell ref="FE35:FG35"/>
    <mergeCell ref="FI35:FK35"/>
    <mergeCell ref="FM35:FN35"/>
    <mergeCell ref="FO35:FQ35"/>
    <mergeCell ref="FR35:FU35"/>
    <mergeCell ref="EN34:EP34"/>
    <mergeCell ref="EQ34:ES34"/>
    <mergeCell ref="ET34:EV34"/>
    <mergeCell ref="EW34:EY34"/>
    <mergeCell ref="FA34:FC34"/>
    <mergeCell ref="FE34:FG34"/>
    <mergeCell ref="FI34:FK34"/>
    <mergeCell ref="FM34:FN34"/>
    <mergeCell ref="FO34:FQ34"/>
    <mergeCell ref="DQ34:DR34"/>
    <mergeCell ref="DS34:DT34"/>
    <mergeCell ref="DU34:DV34"/>
    <mergeCell ref="EN36:EP36"/>
    <mergeCell ref="EQ36:ES36"/>
    <mergeCell ref="ET36:EV36"/>
    <mergeCell ref="EW36:EY36"/>
    <mergeCell ref="FA36:FC36"/>
    <mergeCell ref="FE36:FG36"/>
    <mergeCell ref="FI36:FK36"/>
    <mergeCell ref="FM36:FN36"/>
    <mergeCell ref="FO36:FQ36"/>
    <mergeCell ref="DQ36:DR36"/>
    <mergeCell ref="DS36:DT36"/>
    <mergeCell ref="DU36:DV36"/>
    <mergeCell ref="DW36:DX36"/>
    <mergeCell ref="DY36:EA36"/>
    <mergeCell ref="EB36:ED36"/>
    <mergeCell ref="EE36:EG36"/>
    <mergeCell ref="EH36:EJ36"/>
    <mergeCell ref="EK36:EM36"/>
    <mergeCell ref="FI32:FK32"/>
    <mergeCell ref="FM32:FN32"/>
    <mergeCell ref="FO32:FQ32"/>
    <mergeCell ref="DQ32:DR32"/>
    <mergeCell ref="DS32:DT32"/>
    <mergeCell ref="DU32:DV32"/>
    <mergeCell ref="DW32:DX32"/>
    <mergeCell ref="DY32:EA32"/>
    <mergeCell ref="EB32:ED32"/>
    <mergeCell ref="EE32:EG32"/>
    <mergeCell ref="EH32:EJ32"/>
    <mergeCell ref="EK32:EM32"/>
    <mergeCell ref="FR30:FU30"/>
    <mergeCell ref="DQ31:DR31"/>
    <mergeCell ref="DS31:DT31"/>
    <mergeCell ref="DU31:DV31"/>
    <mergeCell ref="DW31:DX31"/>
    <mergeCell ref="DY31:EA31"/>
    <mergeCell ref="EB31:ED31"/>
    <mergeCell ref="EE31:EG31"/>
    <mergeCell ref="EH31:EJ31"/>
    <mergeCell ref="EK31:EM31"/>
    <mergeCell ref="EN31:EP31"/>
    <mergeCell ref="EQ31:ES31"/>
    <mergeCell ref="ET31:EV31"/>
    <mergeCell ref="EW31:EY31"/>
    <mergeCell ref="FA31:FC31"/>
    <mergeCell ref="FE31:FG31"/>
    <mergeCell ref="FI31:FK31"/>
    <mergeCell ref="FM31:FN31"/>
    <mergeCell ref="FO31:FQ31"/>
    <mergeCell ref="FR31:FU31"/>
    <mergeCell ref="DW34:DX34"/>
    <mergeCell ref="DY34:EA34"/>
    <mergeCell ref="EB34:ED34"/>
    <mergeCell ref="EE34:EG34"/>
    <mergeCell ref="EH34:EJ34"/>
    <mergeCell ref="EK34:EM34"/>
    <mergeCell ref="FR32:FU32"/>
    <mergeCell ref="DQ33:DR33"/>
    <mergeCell ref="DS33:DT33"/>
    <mergeCell ref="DU33:DV33"/>
    <mergeCell ref="DW33:DX33"/>
    <mergeCell ref="DY33:EA33"/>
    <mergeCell ref="EB33:ED33"/>
    <mergeCell ref="EE33:EG33"/>
    <mergeCell ref="EH33:EJ33"/>
    <mergeCell ref="EK33:EM33"/>
    <mergeCell ref="EN33:EP33"/>
    <mergeCell ref="EQ33:ES33"/>
    <mergeCell ref="ET33:EV33"/>
    <mergeCell ref="EW33:EY33"/>
    <mergeCell ref="FA33:FC33"/>
    <mergeCell ref="FE33:FG33"/>
    <mergeCell ref="FI33:FK33"/>
    <mergeCell ref="FM33:FN33"/>
    <mergeCell ref="FO33:FQ33"/>
    <mergeCell ref="FR33:FU33"/>
    <mergeCell ref="EN32:EP32"/>
    <mergeCell ref="EQ32:ES32"/>
    <mergeCell ref="ET32:EV32"/>
    <mergeCell ref="EW32:EY32"/>
    <mergeCell ref="FA32:FC32"/>
    <mergeCell ref="FE32:FG32"/>
    <mergeCell ref="FR28:FU28"/>
    <mergeCell ref="DQ29:DR29"/>
    <mergeCell ref="DS29:DT29"/>
    <mergeCell ref="DU29:DV29"/>
    <mergeCell ref="DW29:DX29"/>
    <mergeCell ref="DY29:EA29"/>
    <mergeCell ref="EB29:ED29"/>
    <mergeCell ref="EE29:EG29"/>
    <mergeCell ref="EH29:EJ29"/>
    <mergeCell ref="EK29:EM29"/>
    <mergeCell ref="EN29:EP29"/>
    <mergeCell ref="EQ29:ES29"/>
    <mergeCell ref="ET29:EV29"/>
    <mergeCell ref="EW29:EY29"/>
    <mergeCell ref="FA29:FC29"/>
    <mergeCell ref="FE29:FG29"/>
    <mergeCell ref="FI29:FK29"/>
    <mergeCell ref="FM29:FN29"/>
    <mergeCell ref="FO29:FQ29"/>
    <mergeCell ref="FR29:FU29"/>
    <mergeCell ref="EN28:EP28"/>
    <mergeCell ref="EQ28:ES28"/>
    <mergeCell ref="ET28:EV28"/>
    <mergeCell ref="EW28:EY28"/>
    <mergeCell ref="FA28:FC28"/>
    <mergeCell ref="FE28:FG28"/>
    <mergeCell ref="FI28:FK28"/>
    <mergeCell ref="FM28:FN28"/>
    <mergeCell ref="FO28:FQ28"/>
    <mergeCell ref="DQ28:DR28"/>
    <mergeCell ref="DS28:DT28"/>
    <mergeCell ref="DU28:DV28"/>
    <mergeCell ref="EN30:EP30"/>
    <mergeCell ref="EQ30:ES30"/>
    <mergeCell ref="ET30:EV30"/>
    <mergeCell ref="EW30:EY30"/>
    <mergeCell ref="FA30:FC30"/>
    <mergeCell ref="FE30:FG30"/>
    <mergeCell ref="FI30:FK30"/>
    <mergeCell ref="FM30:FN30"/>
    <mergeCell ref="FO30:FQ30"/>
    <mergeCell ref="DQ30:DR30"/>
    <mergeCell ref="DS30:DT30"/>
    <mergeCell ref="DU30:DV30"/>
    <mergeCell ref="DW30:DX30"/>
    <mergeCell ref="DY30:EA30"/>
    <mergeCell ref="EB30:ED30"/>
    <mergeCell ref="EE30:EG30"/>
    <mergeCell ref="EH30:EJ30"/>
    <mergeCell ref="EK30:EM30"/>
    <mergeCell ref="FI26:FK26"/>
    <mergeCell ref="FM26:FN26"/>
    <mergeCell ref="FO26:FQ26"/>
    <mergeCell ref="DQ26:DR26"/>
    <mergeCell ref="DS26:DT26"/>
    <mergeCell ref="DU26:DV26"/>
    <mergeCell ref="DW26:DX26"/>
    <mergeCell ref="DY26:EA26"/>
    <mergeCell ref="EB26:ED26"/>
    <mergeCell ref="EE26:EG26"/>
    <mergeCell ref="EH26:EJ26"/>
    <mergeCell ref="EK26:EM26"/>
    <mergeCell ref="FR24:FU24"/>
    <mergeCell ref="DQ25:DR25"/>
    <mergeCell ref="DS25:DT25"/>
    <mergeCell ref="DU25:DV25"/>
    <mergeCell ref="DW25:DX25"/>
    <mergeCell ref="DY25:EA25"/>
    <mergeCell ref="EB25:ED25"/>
    <mergeCell ref="EE25:EG25"/>
    <mergeCell ref="EH25:EJ25"/>
    <mergeCell ref="EK25:EM25"/>
    <mergeCell ref="EN25:EP25"/>
    <mergeCell ref="EQ25:ES25"/>
    <mergeCell ref="ET25:EV25"/>
    <mergeCell ref="EW25:EY25"/>
    <mergeCell ref="FA25:FC25"/>
    <mergeCell ref="FE25:FG25"/>
    <mergeCell ref="FI25:FK25"/>
    <mergeCell ref="FM25:FN25"/>
    <mergeCell ref="FO25:FQ25"/>
    <mergeCell ref="FR25:FU25"/>
    <mergeCell ref="DW28:DX28"/>
    <mergeCell ref="DY28:EA28"/>
    <mergeCell ref="EB28:ED28"/>
    <mergeCell ref="EE28:EG28"/>
    <mergeCell ref="EH28:EJ28"/>
    <mergeCell ref="EK28:EM28"/>
    <mergeCell ref="FR26:FU26"/>
    <mergeCell ref="DQ27:DR27"/>
    <mergeCell ref="DS27:DT27"/>
    <mergeCell ref="DU27:DV27"/>
    <mergeCell ref="DW27:DX27"/>
    <mergeCell ref="DY27:EA27"/>
    <mergeCell ref="EB27:ED27"/>
    <mergeCell ref="EE27:EG27"/>
    <mergeCell ref="EH27:EJ27"/>
    <mergeCell ref="EK27:EM27"/>
    <mergeCell ref="EN27:EP27"/>
    <mergeCell ref="EQ27:ES27"/>
    <mergeCell ref="ET27:EV27"/>
    <mergeCell ref="EW27:EY27"/>
    <mergeCell ref="FA27:FC27"/>
    <mergeCell ref="FE27:FG27"/>
    <mergeCell ref="FI27:FK27"/>
    <mergeCell ref="FM27:FN27"/>
    <mergeCell ref="FO27:FQ27"/>
    <mergeCell ref="FR27:FU27"/>
    <mergeCell ref="EN26:EP26"/>
    <mergeCell ref="EQ26:ES26"/>
    <mergeCell ref="ET26:EV26"/>
    <mergeCell ref="EW26:EY26"/>
    <mergeCell ref="FA26:FC26"/>
    <mergeCell ref="FE26:FG26"/>
    <mergeCell ref="DQ23:DR23"/>
    <mergeCell ref="DS23:DT23"/>
    <mergeCell ref="DU23:DV23"/>
    <mergeCell ref="DW23:DX23"/>
    <mergeCell ref="DY23:EA23"/>
    <mergeCell ref="EB23:ED23"/>
    <mergeCell ref="EE23:EG23"/>
    <mergeCell ref="EH23:EJ23"/>
    <mergeCell ref="EK23:EM23"/>
    <mergeCell ref="EN23:EP23"/>
    <mergeCell ref="EQ23:ES23"/>
    <mergeCell ref="ET23:EV23"/>
    <mergeCell ref="EW23:EY23"/>
    <mergeCell ref="FA23:FC23"/>
    <mergeCell ref="FE23:FG23"/>
    <mergeCell ref="FI23:FK23"/>
    <mergeCell ref="FM23:FN23"/>
    <mergeCell ref="FO23:FQ23"/>
    <mergeCell ref="FR23:FU23"/>
    <mergeCell ref="EN22:EP22"/>
    <mergeCell ref="EQ22:ES22"/>
    <mergeCell ref="ET22:EV22"/>
    <mergeCell ref="EW22:EY22"/>
    <mergeCell ref="FA22:FC22"/>
    <mergeCell ref="FE22:FG22"/>
    <mergeCell ref="FI22:FK22"/>
    <mergeCell ref="FM22:FN22"/>
    <mergeCell ref="FO22:FQ22"/>
    <mergeCell ref="DQ22:DR22"/>
    <mergeCell ref="DS22:DT22"/>
    <mergeCell ref="DU22:DV22"/>
    <mergeCell ref="EN24:EP24"/>
    <mergeCell ref="EQ24:ES24"/>
    <mergeCell ref="ET24:EV24"/>
    <mergeCell ref="EW24:EY24"/>
    <mergeCell ref="FA24:FC24"/>
    <mergeCell ref="FE24:FG24"/>
    <mergeCell ref="FI24:FK24"/>
    <mergeCell ref="FM24:FN24"/>
    <mergeCell ref="FO24:FQ24"/>
    <mergeCell ref="DQ24:DR24"/>
    <mergeCell ref="DS24:DT24"/>
    <mergeCell ref="DU24:DV24"/>
    <mergeCell ref="DW24:DX24"/>
    <mergeCell ref="DY24:EA24"/>
    <mergeCell ref="EB24:ED24"/>
    <mergeCell ref="EE24:EG24"/>
    <mergeCell ref="EH24:EJ24"/>
    <mergeCell ref="EK24:EM24"/>
    <mergeCell ref="DW22:DX22"/>
    <mergeCell ref="DY22:EA22"/>
    <mergeCell ref="EB22:ED22"/>
    <mergeCell ref="EE22:EG22"/>
    <mergeCell ref="EH22:EJ22"/>
    <mergeCell ref="EK22:EM22"/>
    <mergeCell ref="FR20:FU20"/>
    <mergeCell ref="DQ21:DR21"/>
    <mergeCell ref="DS21:DT21"/>
    <mergeCell ref="DU21:DV21"/>
    <mergeCell ref="DW21:DX21"/>
    <mergeCell ref="DY21:EA21"/>
    <mergeCell ref="EB21:ED21"/>
    <mergeCell ref="EE21:EG21"/>
    <mergeCell ref="EH21:EJ21"/>
    <mergeCell ref="EK21:EM21"/>
    <mergeCell ref="EN21:EP21"/>
    <mergeCell ref="EQ21:ES21"/>
    <mergeCell ref="ET21:EV21"/>
    <mergeCell ref="EW21:EY21"/>
    <mergeCell ref="FA21:FC21"/>
    <mergeCell ref="FE21:FG21"/>
    <mergeCell ref="FI21:FK21"/>
    <mergeCell ref="FM21:FN21"/>
    <mergeCell ref="FO21:FQ21"/>
    <mergeCell ref="FR21:FU21"/>
    <mergeCell ref="EN20:EP20"/>
    <mergeCell ref="EQ20:ES20"/>
    <mergeCell ref="ET20:EV20"/>
    <mergeCell ref="EW20:EY20"/>
    <mergeCell ref="FA20:FC20"/>
    <mergeCell ref="FE20:FG20"/>
    <mergeCell ref="FR22:FU22"/>
    <mergeCell ref="EN18:EP18"/>
    <mergeCell ref="EQ18:ES18"/>
    <mergeCell ref="ET18:EV18"/>
    <mergeCell ref="EW18:EY18"/>
    <mergeCell ref="FA18:FC18"/>
    <mergeCell ref="FE18:FG18"/>
    <mergeCell ref="FI18:FK18"/>
    <mergeCell ref="FM18:FN18"/>
    <mergeCell ref="FO18:FQ18"/>
    <mergeCell ref="DQ18:DR18"/>
    <mergeCell ref="DS18:DT18"/>
    <mergeCell ref="DU18:DV18"/>
    <mergeCell ref="DW18:DX18"/>
    <mergeCell ref="DY18:EA18"/>
    <mergeCell ref="EB18:ED18"/>
    <mergeCell ref="EE18:EG18"/>
    <mergeCell ref="EH18:EJ18"/>
    <mergeCell ref="EK18:EM18"/>
    <mergeCell ref="FI20:FK20"/>
    <mergeCell ref="FM20:FN20"/>
    <mergeCell ref="FO20:FQ20"/>
    <mergeCell ref="DQ20:DR20"/>
    <mergeCell ref="DS20:DT20"/>
    <mergeCell ref="DU20:DV20"/>
    <mergeCell ref="DW20:DX20"/>
    <mergeCell ref="DY20:EA20"/>
    <mergeCell ref="EB20:ED20"/>
    <mergeCell ref="EE20:EG20"/>
    <mergeCell ref="EH20:EJ20"/>
    <mergeCell ref="EK20:EM20"/>
    <mergeCell ref="FR18:FU18"/>
    <mergeCell ref="DQ19:DR19"/>
    <mergeCell ref="DS19:DT19"/>
    <mergeCell ref="DU19:DV19"/>
    <mergeCell ref="DW19:DX19"/>
    <mergeCell ref="DY19:EA19"/>
    <mergeCell ref="EB19:ED19"/>
    <mergeCell ref="EE19:EG19"/>
    <mergeCell ref="EH19:EJ19"/>
    <mergeCell ref="EK19:EM19"/>
    <mergeCell ref="EN19:EP19"/>
    <mergeCell ref="EQ19:ES19"/>
    <mergeCell ref="ET19:EV19"/>
    <mergeCell ref="EW19:EY19"/>
    <mergeCell ref="FA19:FC19"/>
    <mergeCell ref="FE19:FG19"/>
    <mergeCell ref="FI19:FK19"/>
    <mergeCell ref="FM19:FN19"/>
    <mergeCell ref="FO19:FQ19"/>
    <mergeCell ref="FR19:FU19"/>
    <mergeCell ref="FR13:FU13"/>
    <mergeCell ref="DQ15:DR15"/>
    <mergeCell ref="DS15:DT15"/>
    <mergeCell ref="DU15:DV15"/>
    <mergeCell ref="DW15:DX15"/>
    <mergeCell ref="DY15:EA15"/>
    <mergeCell ref="EB15:ED15"/>
    <mergeCell ref="EE15:EG15"/>
    <mergeCell ref="EH15:EJ15"/>
    <mergeCell ref="EK15:EM15"/>
    <mergeCell ref="EN15:EP15"/>
    <mergeCell ref="EQ15:ES15"/>
    <mergeCell ref="ET15:EV15"/>
    <mergeCell ref="EW15:EY15"/>
    <mergeCell ref="FA15:FC15"/>
    <mergeCell ref="FE15:FG15"/>
    <mergeCell ref="FI15:FK15"/>
    <mergeCell ref="FM15:FN15"/>
    <mergeCell ref="FO15:FQ15"/>
    <mergeCell ref="FR15:FU15"/>
    <mergeCell ref="DQ13:DR13"/>
    <mergeCell ref="DS13:DT13"/>
    <mergeCell ref="DU13:DV13"/>
    <mergeCell ref="DW13:DX13"/>
    <mergeCell ref="EW13:EY13"/>
    <mergeCell ref="FA13:FC13"/>
    <mergeCell ref="FR16:FU16"/>
    <mergeCell ref="DQ17:DR17"/>
    <mergeCell ref="DS17:DT17"/>
    <mergeCell ref="DU17:DV17"/>
    <mergeCell ref="DW17:DX17"/>
    <mergeCell ref="DY17:EA17"/>
    <mergeCell ref="EB17:ED17"/>
    <mergeCell ref="EE17:EG17"/>
    <mergeCell ref="EH17:EJ17"/>
    <mergeCell ref="EK17:EM17"/>
    <mergeCell ref="EN17:EP17"/>
    <mergeCell ref="EQ17:ES17"/>
    <mergeCell ref="ET17:EV17"/>
    <mergeCell ref="EW17:EY17"/>
    <mergeCell ref="FA17:FC17"/>
    <mergeCell ref="FE17:FG17"/>
    <mergeCell ref="FI17:FK17"/>
    <mergeCell ref="FM17:FN17"/>
    <mergeCell ref="FO17:FQ17"/>
    <mergeCell ref="FR17:FU17"/>
    <mergeCell ref="EN16:EP16"/>
    <mergeCell ref="EQ16:ES16"/>
    <mergeCell ref="ET16:EV16"/>
    <mergeCell ref="EW16:EY16"/>
    <mergeCell ref="FA16:FC16"/>
    <mergeCell ref="FE16:FG16"/>
    <mergeCell ref="FI16:FK16"/>
    <mergeCell ref="FM16:FN16"/>
    <mergeCell ref="FO16:FQ16"/>
    <mergeCell ref="DQ16:DR16"/>
    <mergeCell ref="DS16:DT16"/>
    <mergeCell ref="DU16:DV16"/>
    <mergeCell ref="FJ3:FU3"/>
    <mergeCell ref="DP4:DR5"/>
    <mergeCell ref="DS4:FB5"/>
    <mergeCell ref="FD4:FI5"/>
    <mergeCell ref="FJ4:FM5"/>
    <mergeCell ref="FO4:FR5"/>
    <mergeCell ref="FS4:FT5"/>
    <mergeCell ref="FU4:FU5"/>
    <mergeCell ref="DK46:DN46"/>
    <mergeCell ref="BH47:BQ47"/>
    <mergeCell ref="BR47:CO47"/>
    <mergeCell ref="CP47:CW47"/>
    <mergeCell ref="CX47:DE47"/>
    <mergeCell ref="DF47:DN47"/>
    <mergeCell ref="BJ50:DN50"/>
    <mergeCell ref="FG3:FI3"/>
    <mergeCell ref="DO7:FU7"/>
    <mergeCell ref="DO8:DO12"/>
    <mergeCell ref="DP8:DP12"/>
    <mergeCell ref="DQ8:DR12"/>
    <mergeCell ref="DS8:DT12"/>
    <mergeCell ref="DU8:DV12"/>
    <mergeCell ref="DW8:DX12"/>
    <mergeCell ref="DY8:EJ8"/>
    <mergeCell ref="EK8:EV8"/>
    <mergeCell ref="EW8:FL8"/>
    <mergeCell ref="FM8:FQ8"/>
    <mergeCell ref="FR8:FU12"/>
    <mergeCell ref="DY9:ED9"/>
    <mergeCell ref="EE9:EJ9"/>
    <mergeCell ref="EK9:EP9"/>
    <mergeCell ref="FE13:FG13"/>
    <mergeCell ref="FI13:FK13"/>
    <mergeCell ref="FM13:FN13"/>
    <mergeCell ref="EQ9:EV9"/>
    <mergeCell ref="EW9:FD9"/>
    <mergeCell ref="FE9:FL9"/>
    <mergeCell ref="FM9:FQ9"/>
    <mergeCell ref="DY10:EA12"/>
    <mergeCell ref="EB10:ED12"/>
    <mergeCell ref="EE10:EG12"/>
    <mergeCell ref="EH10:EJ12"/>
    <mergeCell ref="EK10:EM12"/>
    <mergeCell ref="EN10:EP12"/>
    <mergeCell ref="EQ10:ES12"/>
    <mergeCell ref="ET10:EV12"/>
    <mergeCell ref="EW10:EY12"/>
    <mergeCell ref="EZ10:EZ13"/>
    <mergeCell ref="FA10:FC12"/>
    <mergeCell ref="FD10:FD13"/>
    <mergeCell ref="FE10:FG12"/>
    <mergeCell ref="FH10:FH13"/>
    <mergeCell ref="FI10:FK12"/>
    <mergeCell ref="FL10:FL13"/>
    <mergeCell ref="FM10:FN12"/>
    <mergeCell ref="FO10:FQ12"/>
    <mergeCell ref="FO13:FQ13"/>
    <mergeCell ref="DW16:DX16"/>
    <mergeCell ref="DY16:EA16"/>
    <mergeCell ref="EB16:ED16"/>
    <mergeCell ref="EE16:EG16"/>
    <mergeCell ref="EH16:EJ16"/>
    <mergeCell ref="EK16:EM16"/>
    <mergeCell ref="CP44:CR44"/>
    <mergeCell ref="CT44:CV44"/>
    <mergeCell ref="CX44:CZ44"/>
    <mergeCell ref="DB44:DD44"/>
    <mergeCell ref="DF44:DG44"/>
    <mergeCell ref="DH44:DJ44"/>
    <mergeCell ref="BJ44:BK44"/>
    <mergeCell ref="BL44:BM44"/>
    <mergeCell ref="BN44:BO44"/>
    <mergeCell ref="BP44:BQ44"/>
    <mergeCell ref="BR44:BT44"/>
    <mergeCell ref="BU44:BW44"/>
    <mergeCell ref="BX44:BZ44"/>
    <mergeCell ref="CA44:CC44"/>
    <mergeCell ref="CD44:CF44"/>
    <mergeCell ref="DK42:DN42"/>
    <mergeCell ref="BJ43:BK43"/>
    <mergeCell ref="BL43:BM43"/>
    <mergeCell ref="BN43:BO43"/>
    <mergeCell ref="BP43:BQ43"/>
    <mergeCell ref="BR43:BT43"/>
    <mergeCell ref="BU43:BW43"/>
    <mergeCell ref="BX43:BZ43"/>
    <mergeCell ref="CA43:CC43"/>
    <mergeCell ref="CD43:CF43"/>
    <mergeCell ref="CG43:CI43"/>
    <mergeCell ref="CJ43:CL43"/>
    <mergeCell ref="CM43:CO43"/>
    <mergeCell ref="CP43:CR43"/>
    <mergeCell ref="CT43:CV43"/>
    <mergeCell ref="CX43:CZ43"/>
    <mergeCell ref="DB43:DD43"/>
    <mergeCell ref="BH46:BQ46"/>
    <mergeCell ref="BR46:BW46"/>
    <mergeCell ref="BX46:CC46"/>
    <mergeCell ref="CD46:CI46"/>
    <mergeCell ref="CJ46:CO46"/>
    <mergeCell ref="CP46:CW46"/>
    <mergeCell ref="CX46:DE46"/>
    <mergeCell ref="DF46:DG46"/>
    <mergeCell ref="DH46:DJ46"/>
    <mergeCell ref="DK44:DN44"/>
    <mergeCell ref="BJ45:BK45"/>
    <mergeCell ref="BL45:BM45"/>
    <mergeCell ref="BN45:BO45"/>
    <mergeCell ref="BP45:BQ45"/>
    <mergeCell ref="BR45:BT45"/>
    <mergeCell ref="BU45:BW45"/>
    <mergeCell ref="BX45:BZ45"/>
    <mergeCell ref="CA45:CC45"/>
    <mergeCell ref="CD45:CF45"/>
    <mergeCell ref="CG45:CI45"/>
    <mergeCell ref="CJ45:CL45"/>
    <mergeCell ref="CM45:CO45"/>
    <mergeCell ref="CP45:CR45"/>
    <mergeCell ref="CT45:CV45"/>
    <mergeCell ref="CX45:CZ45"/>
    <mergeCell ref="DB45:DD45"/>
    <mergeCell ref="DF45:DG45"/>
    <mergeCell ref="DH45:DJ45"/>
    <mergeCell ref="DK45:DN45"/>
    <mergeCell ref="CG44:CI44"/>
    <mergeCell ref="CJ44:CL44"/>
    <mergeCell ref="CM44:CO44"/>
    <mergeCell ref="DK40:DN40"/>
    <mergeCell ref="BJ41:BK41"/>
    <mergeCell ref="BL41:BM41"/>
    <mergeCell ref="BN41:BO41"/>
    <mergeCell ref="BP41:BQ41"/>
    <mergeCell ref="BR41:BT41"/>
    <mergeCell ref="BU41:BW41"/>
    <mergeCell ref="BX41:BZ41"/>
    <mergeCell ref="CA41:CC41"/>
    <mergeCell ref="CD41:CF41"/>
    <mergeCell ref="CG41:CI41"/>
    <mergeCell ref="CJ41:CL41"/>
    <mergeCell ref="CM41:CO41"/>
    <mergeCell ref="CP41:CR41"/>
    <mergeCell ref="CT41:CV41"/>
    <mergeCell ref="CX41:CZ41"/>
    <mergeCell ref="DB41:DD41"/>
    <mergeCell ref="DF41:DG41"/>
    <mergeCell ref="DH41:DJ41"/>
    <mergeCell ref="DK41:DN41"/>
    <mergeCell ref="CG40:CI40"/>
    <mergeCell ref="CJ40:CL40"/>
    <mergeCell ref="CM40:CO40"/>
    <mergeCell ref="CP40:CR40"/>
    <mergeCell ref="CT40:CV40"/>
    <mergeCell ref="CX40:CZ40"/>
    <mergeCell ref="DB40:DD40"/>
    <mergeCell ref="DF40:DG40"/>
    <mergeCell ref="DH40:DJ40"/>
    <mergeCell ref="BJ40:BK40"/>
    <mergeCell ref="BL40:BM40"/>
    <mergeCell ref="BN40:BO40"/>
    <mergeCell ref="DF43:DG43"/>
    <mergeCell ref="DH43:DJ43"/>
    <mergeCell ref="DK43:DN43"/>
    <mergeCell ref="CG42:CI42"/>
    <mergeCell ref="CJ42:CL42"/>
    <mergeCell ref="CM42:CO42"/>
    <mergeCell ref="CP42:CR42"/>
    <mergeCell ref="CT42:CV42"/>
    <mergeCell ref="CX42:CZ42"/>
    <mergeCell ref="DB42:DD42"/>
    <mergeCell ref="DF42:DG42"/>
    <mergeCell ref="DH42:DJ42"/>
    <mergeCell ref="BJ42:BK42"/>
    <mergeCell ref="BL42:BM42"/>
    <mergeCell ref="BN42:BO42"/>
    <mergeCell ref="BP42:BQ42"/>
    <mergeCell ref="BR42:BT42"/>
    <mergeCell ref="BU42:BW42"/>
    <mergeCell ref="BX42:BZ42"/>
    <mergeCell ref="CA42:CC42"/>
    <mergeCell ref="CD42:CF42"/>
    <mergeCell ref="DB38:DD38"/>
    <mergeCell ref="DF38:DG38"/>
    <mergeCell ref="DH38:DJ38"/>
    <mergeCell ref="BJ38:BK38"/>
    <mergeCell ref="BL38:BM38"/>
    <mergeCell ref="BN38:BO38"/>
    <mergeCell ref="BP38:BQ38"/>
    <mergeCell ref="BR38:BT38"/>
    <mergeCell ref="BU38:BW38"/>
    <mergeCell ref="BX38:BZ38"/>
    <mergeCell ref="CA38:CC38"/>
    <mergeCell ref="CD38:CF38"/>
    <mergeCell ref="DK36:DN36"/>
    <mergeCell ref="BJ37:BK37"/>
    <mergeCell ref="BL37:BM37"/>
    <mergeCell ref="BN37:BO37"/>
    <mergeCell ref="BP37:BQ37"/>
    <mergeCell ref="BR37:BT37"/>
    <mergeCell ref="BU37:BW37"/>
    <mergeCell ref="BX37:BZ37"/>
    <mergeCell ref="CA37:CC37"/>
    <mergeCell ref="CD37:CF37"/>
    <mergeCell ref="CG37:CI37"/>
    <mergeCell ref="CJ37:CL37"/>
    <mergeCell ref="CM37:CO37"/>
    <mergeCell ref="CP37:CR37"/>
    <mergeCell ref="CT37:CV37"/>
    <mergeCell ref="CX37:CZ37"/>
    <mergeCell ref="DB37:DD37"/>
    <mergeCell ref="DF37:DG37"/>
    <mergeCell ref="DH37:DJ37"/>
    <mergeCell ref="DK37:DN37"/>
    <mergeCell ref="BP40:BQ40"/>
    <mergeCell ref="BR40:BT40"/>
    <mergeCell ref="BU40:BW40"/>
    <mergeCell ref="BX40:BZ40"/>
    <mergeCell ref="CA40:CC40"/>
    <mergeCell ref="CD40:CF40"/>
    <mergeCell ref="DK38:DN38"/>
    <mergeCell ref="BJ39:BK39"/>
    <mergeCell ref="BL39:BM39"/>
    <mergeCell ref="BN39:BO39"/>
    <mergeCell ref="BP39:BQ39"/>
    <mergeCell ref="BR39:BT39"/>
    <mergeCell ref="BU39:BW39"/>
    <mergeCell ref="BX39:BZ39"/>
    <mergeCell ref="CA39:CC39"/>
    <mergeCell ref="CD39:CF39"/>
    <mergeCell ref="CG39:CI39"/>
    <mergeCell ref="CJ39:CL39"/>
    <mergeCell ref="CM39:CO39"/>
    <mergeCell ref="CP39:CR39"/>
    <mergeCell ref="CT39:CV39"/>
    <mergeCell ref="CX39:CZ39"/>
    <mergeCell ref="DB39:DD39"/>
    <mergeCell ref="DF39:DG39"/>
    <mergeCell ref="DH39:DJ39"/>
    <mergeCell ref="DK39:DN39"/>
    <mergeCell ref="CG38:CI38"/>
    <mergeCell ref="CJ38:CL38"/>
    <mergeCell ref="CM38:CO38"/>
    <mergeCell ref="CP38:CR38"/>
    <mergeCell ref="CT38:CV38"/>
    <mergeCell ref="CX38:CZ38"/>
    <mergeCell ref="DK34:DN34"/>
    <mergeCell ref="BJ35:BK35"/>
    <mergeCell ref="BL35:BM35"/>
    <mergeCell ref="BN35:BO35"/>
    <mergeCell ref="BP35:BQ35"/>
    <mergeCell ref="BR35:BT35"/>
    <mergeCell ref="BU35:BW35"/>
    <mergeCell ref="BX35:BZ35"/>
    <mergeCell ref="CA35:CC35"/>
    <mergeCell ref="CD35:CF35"/>
    <mergeCell ref="CG35:CI35"/>
    <mergeCell ref="CJ35:CL35"/>
    <mergeCell ref="CM35:CO35"/>
    <mergeCell ref="CP35:CR35"/>
    <mergeCell ref="CT35:CV35"/>
    <mergeCell ref="CX35:CZ35"/>
    <mergeCell ref="DB35:DD35"/>
    <mergeCell ref="DF35:DG35"/>
    <mergeCell ref="DH35:DJ35"/>
    <mergeCell ref="DK35:DN35"/>
    <mergeCell ref="CG34:CI34"/>
    <mergeCell ref="CJ34:CL34"/>
    <mergeCell ref="CM34:CO34"/>
    <mergeCell ref="CP34:CR34"/>
    <mergeCell ref="CT34:CV34"/>
    <mergeCell ref="CX34:CZ34"/>
    <mergeCell ref="DB34:DD34"/>
    <mergeCell ref="DF34:DG34"/>
    <mergeCell ref="DH34:DJ34"/>
    <mergeCell ref="BJ34:BK34"/>
    <mergeCell ref="BL34:BM34"/>
    <mergeCell ref="BN34:BO34"/>
    <mergeCell ref="CG36:CI36"/>
    <mergeCell ref="CJ36:CL36"/>
    <mergeCell ref="CM36:CO36"/>
    <mergeCell ref="CP36:CR36"/>
    <mergeCell ref="CT36:CV36"/>
    <mergeCell ref="CX36:CZ36"/>
    <mergeCell ref="DB36:DD36"/>
    <mergeCell ref="DF36:DG36"/>
    <mergeCell ref="DH36:DJ36"/>
    <mergeCell ref="BJ36:BK36"/>
    <mergeCell ref="BL36:BM36"/>
    <mergeCell ref="BN36:BO36"/>
    <mergeCell ref="BP36:BQ36"/>
    <mergeCell ref="BR36:BT36"/>
    <mergeCell ref="BU36:BW36"/>
    <mergeCell ref="BX36:BZ36"/>
    <mergeCell ref="CA36:CC36"/>
    <mergeCell ref="CD36:CF36"/>
    <mergeCell ref="DB32:DD32"/>
    <mergeCell ref="DF32:DG32"/>
    <mergeCell ref="DH32:DJ32"/>
    <mergeCell ref="BJ32:BK32"/>
    <mergeCell ref="BL32:BM32"/>
    <mergeCell ref="BN32:BO32"/>
    <mergeCell ref="BP32:BQ32"/>
    <mergeCell ref="BR32:BT32"/>
    <mergeCell ref="BU32:BW32"/>
    <mergeCell ref="BX32:BZ32"/>
    <mergeCell ref="CA32:CC32"/>
    <mergeCell ref="CD32:CF32"/>
    <mergeCell ref="DK30:DN30"/>
    <mergeCell ref="BJ31:BK31"/>
    <mergeCell ref="BL31:BM31"/>
    <mergeCell ref="BN31:BO31"/>
    <mergeCell ref="BP31:BQ31"/>
    <mergeCell ref="BR31:BT31"/>
    <mergeCell ref="BU31:BW31"/>
    <mergeCell ref="BX31:BZ31"/>
    <mergeCell ref="CA31:CC31"/>
    <mergeCell ref="CD31:CF31"/>
    <mergeCell ref="CG31:CI31"/>
    <mergeCell ref="CJ31:CL31"/>
    <mergeCell ref="CM31:CO31"/>
    <mergeCell ref="CP31:CR31"/>
    <mergeCell ref="CT31:CV31"/>
    <mergeCell ref="CX31:CZ31"/>
    <mergeCell ref="DB31:DD31"/>
    <mergeCell ref="DF31:DG31"/>
    <mergeCell ref="DH31:DJ31"/>
    <mergeCell ref="DK31:DN31"/>
    <mergeCell ref="BP34:BQ34"/>
    <mergeCell ref="BR34:BT34"/>
    <mergeCell ref="BU34:BW34"/>
    <mergeCell ref="BX34:BZ34"/>
    <mergeCell ref="CA34:CC34"/>
    <mergeCell ref="CD34:CF34"/>
    <mergeCell ref="DK32:DN32"/>
    <mergeCell ref="BJ33:BK33"/>
    <mergeCell ref="BL33:BM33"/>
    <mergeCell ref="BN33:BO33"/>
    <mergeCell ref="BP33:BQ33"/>
    <mergeCell ref="BR33:BT33"/>
    <mergeCell ref="BU33:BW33"/>
    <mergeCell ref="BX33:BZ33"/>
    <mergeCell ref="CA33:CC33"/>
    <mergeCell ref="CD33:CF33"/>
    <mergeCell ref="CG33:CI33"/>
    <mergeCell ref="CJ33:CL33"/>
    <mergeCell ref="CM33:CO33"/>
    <mergeCell ref="CP33:CR33"/>
    <mergeCell ref="CT33:CV33"/>
    <mergeCell ref="CX33:CZ33"/>
    <mergeCell ref="DB33:DD33"/>
    <mergeCell ref="DF33:DG33"/>
    <mergeCell ref="DH33:DJ33"/>
    <mergeCell ref="DK33:DN33"/>
    <mergeCell ref="CG32:CI32"/>
    <mergeCell ref="CJ32:CL32"/>
    <mergeCell ref="CM32:CO32"/>
    <mergeCell ref="CP32:CR32"/>
    <mergeCell ref="CT32:CV32"/>
    <mergeCell ref="CX32:CZ32"/>
    <mergeCell ref="DK28:DN28"/>
    <mergeCell ref="BJ29:BK29"/>
    <mergeCell ref="BL29:BM29"/>
    <mergeCell ref="BN29:BO29"/>
    <mergeCell ref="BP29:BQ29"/>
    <mergeCell ref="BR29:BT29"/>
    <mergeCell ref="BU29:BW29"/>
    <mergeCell ref="BX29:BZ29"/>
    <mergeCell ref="CA29:CC29"/>
    <mergeCell ref="CD29:CF29"/>
    <mergeCell ref="CG29:CI29"/>
    <mergeCell ref="CJ29:CL29"/>
    <mergeCell ref="CM29:CO29"/>
    <mergeCell ref="CP29:CR29"/>
    <mergeCell ref="CT29:CV29"/>
    <mergeCell ref="CX29:CZ29"/>
    <mergeCell ref="DB29:DD29"/>
    <mergeCell ref="DF29:DG29"/>
    <mergeCell ref="DH29:DJ29"/>
    <mergeCell ref="DK29:DN29"/>
    <mergeCell ref="CG28:CI28"/>
    <mergeCell ref="CJ28:CL28"/>
    <mergeCell ref="CM28:CO28"/>
    <mergeCell ref="CP28:CR28"/>
    <mergeCell ref="CT28:CV28"/>
    <mergeCell ref="CX28:CZ28"/>
    <mergeCell ref="DB28:DD28"/>
    <mergeCell ref="DF28:DG28"/>
    <mergeCell ref="DH28:DJ28"/>
    <mergeCell ref="BJ28:BK28"/>
    <mergeCell ref="BL28:BM28"/>
    <mergeCell ref="BN28:BO28"/>
    <mergeCell ref="CG30:CI30"/>
    <mergeCell ref="CJ30:CL30"/>
    <mergeCell ref="CM30:CO30"/>
    <mergeCell ref="CP30:CR30"/>
    <mergeCell ref="CT30:CV30"/>
    <mergeCell ref="CX30:CZ30"/>
    <mergeCell ref="DB30:DD30"/>
    <mergeCell ref="DF30:DG30"/>
    <mergeCell ref="DH30:DJ30"/>
    <mergeCell ref="BJ30:BK30"/>
    <mergeCell ref="BL30:BM30"/>
    <mergeCell ref="BN30:BO30"/>
    <mergeCell ref="BP30:BQ30"/>
    <mergeCell ref="BR30:BT30"/>
    <mergeCell ref="BU30:BW30"/>
    <mergeCell ref="BX30:BZ30"/>
    <mergeCell ref="CA30:CC30"/>
    <mergeCell ref="CD30:CF30"/>
    <mergeCell ref="DB26:DD26"/>
    <mergeCell ref="DF26:DG26"/>
    <mergeCell ref="DH26:DJ26"/>
    <mergeCell ref="BJ26:BK26"/>
    <mergeCell ref="BL26:BM26"/>
    <mergeCell ref="BN26:BO26"/>
    <mergeCell ref="BP26:BQ26"/>
    <mergeCell ref="BR26:BT26"/>
    <mergeCell ref="BU26:BW26"/>
    <mergeCell ref="BX26:BZ26"/>
    <mergeCell ref="CA26:CC26"/>
    <mergeCell ref="CD26:CF26"/>
    <mergeCell ref="DK24:DN24"/>
    <mergeCell ref="BJ25:BK25"/>
    <mergeCell ref="BL25:BM25"/>
    <mergeCell ref="BN25:BO25"/>
    <mergeCell ref="BP25:BQ25"/>
    <mergeCell ref="BR25:BT25"/>
    <mergeCell ref="BU25:BW25"/>
    <mergeCell ref="BX25:BZ25"/>
    <mergeCell ref="CA25:CC25"/>
    <mergeCell ref="CD25:CF25"/>
    <mergeCell ref="CG25:CI25"/>
    <mergeCell ref="CJ25:CL25"/>
    <mergeCell ref="CM25:CO25"/>
    <mergeCell ref="CP25:CR25"/>
    <mergeCell ref="CT25:CV25"/>
    <mergeCell ref="CX25:CZ25"/>
    <mergeCell ref="DB25:DD25"/>
    <mergeCell ref="DF25:DG25"/>
    <mergeCell ref="DH25:DJ25"/>
    <mergeCell ref="DK25:DN25"/>
    <mergeCell ref="BP28:BQ28"/>
    <mergeCell ref="BR28:BT28"/>
    <mergeCell ref="BU28:BW28"/>
    <mergeCell ref="BX28:BZ28"/>
    <mergeCell ref="CA28:CC28"/>
    <mergeCell ref="CD28:CF28"/>
    <mergeCell ref="DK26:DN26"/>
    <mergeCell ref="BJ27:BK27"/>
    <mergeCell ref="BL27:BM27"/>
    <mergeCell ref="BN27:BO27"/>
    <mergeCell ref="BP27:BQ27"/>
    <mergeCell ref="BR27:BT27"/>
    <mergeCell ref="BU27:BW27"/>
    <mergeCell ref="BX27:BZ27"/>
    <mergeCell ref="CA27:CC27"/>
    <mergeCell ref="CD27:CF27"/>
    <mergeCell ref="CG27:CI27"/>
    <mergeCell ref="CJ27:CL27"/>
    <mergeCell ref="CM27:CO27"/>
    <mergeCell ref="CP27:CR27"/>
    <mergeCell ref="CT27:CV27"/>
    <mergeCell ref="CX27:CZ27"/>
    <mergeCell ref="DB27:DD27"/>
    <mergeCell ref="DF27:DG27"/>
    <mergeCell ref="DH27:DJ27"/>
    <mergeCell ref="DK27:DN27"/>
    <mergeCell ref="CG26:CI26"/>
    <mergeCell ref="CJ26:CL26"/>
    <mergeCell ref="CM26:CO26"/>
    <mergeCell ref="CP26:CR26"/>
    <mergeCell ref="CT26:CV26"/>
    <mergeCell ref="CX26:CZ26"/>
    <mergeCell ref="DK22:DN22"/>
    <mergeCell ref="BJ23:BK23"/>
    <mergeCell ref="BL23:BM23"/>
    <mergeCell ref="BN23:BO23"/>
    <mergeCell ref="BP23:BQ23"/>
    <mergeCell ref="BR23:BT23"/>
    <mergeCell ref="BU23:BW23"/>
    <mergeCell ref="BX23:BZ23"/>
    <mergeCell ref="CA23:CC23"/>
    <mergeCell ref="CD23:CF23"/>
    <mergeCell ref="CG23:CI23"/>
    <mergeCell ref="CJ23:CL23"/>
    <mergeCell ref="CM23:CO23"/>
    <mergeCell ref="CP23:CR23"/>
    <mergeCell ref="CT23:CV23"/>
    <mergeCell ref="CX23:CZ23"/>
    <mergeCell ref="DB23:DD23"/>
    <mergeCell ref="DF23:DG23"/>
    <mergeCell ref="DH23:DJ23"/>
    <mergeCell ref="DK23:DN23"/>
    <mergeCell ref="CG22:CI22"/>
    <mergeCell ref="CJ22:CL22"/>
    <mergeCell ref="CM22:CO22"/>
    <mergeCell ref="CP22:CR22"/>
    <mergeCell ref="CT22:CV22"/>
    <mergeCell ref="CX22:CZ22"/>
    <mergeCell ref="DB22:DD22"/>
    <mergeCell ref="DF22:DG22"/>
    <mergeCell ref="DH22:DJ22"/>
    <mergeCell ref="BJ22:BK22"/>
    <mergeCell ref="BL22:BM22"/>
    <mergeCell ref="BN22:BO22"/>
    <mergeCell ref="CG24:CI24"/>
    <mergeCell ref="CJ24:CL24"/>
    <mergeCell ref="CM24:CO24"/>
    <mergeCell ref="CP24:CR24"/>
    <mergeCell ref="CT24:CV24"/>
    <mergeCell ref="CX24:CZ24"/>
    <mergeCell ref="DB24:DD24"/>
    <mergeCell ref="DF24:DG24"/>
    <mergeCell ref="DH24:DJ24"/>
    <mergeCell ref="BJ24:BK24"/>
    <mergeCell ref="BL24:BM24"/>
    <mergeCell ref="BN24:BO24"/>
    <mergeCell ref="BP24:BQ24"/>
    <mergeCell ref="BR24:BT24"/>
    <mergeCell ref="BU24:BW24"/>
    <mergeCell ref="BX24:BZ24"/>
    <mergeCell ref="CA24:CC24"/>
    <mergeCell ref="CD24:CF24"/>
    <mergeCell ref="DB20:DD20"/>
    <mergeCell ref="DF20:DG20"/>
    <mergeCell ref="DH20:DJ20"/>
    <mergeCell ref="BJ20:BK20"/>
    <mergeCell ref="BL20:BM20"/>
    <mergeCell ref="BN20:BO20"/>
    <mergeCell ref="BP20:BQ20"/>
    <mergeCell ref="BR20:BT20"/>
    <mergeCell ref="BU20:BW20"/>
    <mergeCell ref="BX20:BZ20"/>
    <mergeCell ref="CA20:CC20"/>
    <mergeCell ref="CD20:CF20"/>
    <mergeCell ref="DK18:DN18"/>
    <mergeCell ref="BJ19:BK19"/>
    <mergeCell ref="BL19:BM19"/>
    <mergeCell ref="BN19:BO19"/>
    <mergeCell ref="BP19:BQ19"/>
    <mergeCell ref="BR19:BT19"/>
    <mergeCell ref="BU19:BW19"/>
    <mergeCell ref="BX19:BZ19"/>
    <mergeCell ref="CA19:CC19"/>
    <mergeCell ref="CD19:CF19"/>
    <mergeCell ref="CG19:CI19"/>
    <mergeCell ref="CJ19:CL19"/>
    <mergeCell ref="CM19:CO19"/>
    <mergeCell ref="CP19:CR19"/>
    <mergeCell ref="CT19:CV19"/>
    <mergeCell ref="CX19:CZ19"/>
    <mergeCell ref="DB19:DD19"/>
    <mergeCell ref="DF19:DG19"/>
    <mergeCell ref="DH19:DJ19"/>
    <mergeCell ref="DK19:DN19"/>
    <mergeCell ref="BP22:BQ22"/>
    <mergeCell ref="BR22:BT22"/>
    <mergeCell ref="BU22:BW22"/>
    <mergeCell ref="BX22:BZ22"/>
    <mergeCell ref="CA22:CC22"/>
    <mergeCell ref="CD22:CF22"/>
    <mergeCell ref="DK20:DN20"/>
    <mergeCell ref="BJ21:BK21"/>
    <mergeCell ref="BL21:BM21"/>
    <mergeCell ref="BN21:BO21"/>
    <mergeCell ref="BP21:BQ21"/>
    <mergeCell ref="BR21:BT21"/>
    <mergeCell ref="BU21:BW21"/>
    <mergeCell ref="BX21:BZ21"/>
    <mergeCell ref="CA21:CC21"/>
    <mergeCell ref="CD21:CF21"/>
    <mergeCell ref="CG21:CI21"/>
    <mergeCell ref="CJ21:CL21"/>
    <mergeCell ref="CM21:CO21"/>
    <mergeCell ref="CP21:CR21"/>
    <mergeCell ref="CT21:CV21"/>
    <mergeCell ref="CX21:CZ21"/>
    <mergeCell ref="DB21:DD21"/>
    <mergeCell ref="DF21:DG21"/>
    <mergeCell ref="DH21:DJ21"/>
    <mergeCell ref="DK21:DN21"/>
    <mergeCell ref="CG20:CI20"/>
    <mergeCell ref="CJ20:CL20"/>
    <mergeCell ref="CM20:CO20"/>
    <mergeCell ref="CP20:CR20"/>
    <mergeCell ref="CT20:CV20"/>
    <mergeCell ref="CX20:CZ20"/>
    <mergeCell ref="DB17:DD17"/>
    <mergeCell ref="DF17:DG17"/>
    <mergeCell ref="DH17:DJ17"/>
    <mergeCell ref="CA16:CC16"/>
    <mergeCell ref="CD16:CF16"/>
    <mergeCell ref="BP16:BQ16"/>
    <mergeCell ref="BR16:BT16"/>
    <mergeCell ref="BU16:BW16"/>
    <mergeCell ref="BX16:BZ16"/>
    <mergeCell ref="DK17:DN17"/>
    <mergeCell ref="CG16:CI16"/>
    <mergeCell ref="CJ16:CL16"/>
    <mergeCell ref="CM16:CO16"/>
    <mergeCell ref="CP16:CR16"/>
    <mergeCell ref="CT16:CV16"/>
    <mergeCell ref="CX16:CZ16"/>
    <mergeCell ref="DB16:DD16"/>
    <mergeCell ref="DF16:DG16"/>
    <mergeCell ref="DH16:DJ16"/>
    <mergeCell ref="BJ16:BK16"/>
    <mergeCell ref="BL16:BM16"/>
    <mergeCell ref="BN16:BO16"/>
    <mergeCell ref="BL17:BM17"/>
    <mergeCell ref="BJ17:BK17"/>
    <mergeCell ref="DK16:DN16"/>
    <mergeCell ref="CG18:CI18"/>
    <mergeCell ref="CJ18:CL18"/>
    <mergeCell ref="CM18:CO18"/>
    <mergeCell ref="CP18:CR18"/>
    <mergeCell ref="CT18:CV18"/>
    <mergeCell ref="CX18:CZ18"/>
    <mergeCell ref="DB18:DD18"/>
    <mergeCell ref="DF18:DG18"/>
    <mergeCell ref="DH18:DJ18"/>
    <mergeCell ref="BJ18:BK18"/>
    <mergeCell ref="BL18:BM18"/>
    <mergeCell ref="BN18:BO18"/>
    <mergeCell ref="BP18:BQ18"/>
    <mergeCell ref="BR18:BT18"/>
    <mergeCell ref="BU18:BW18"/>
    <mergeCell ref="BX18:BZ18"/>
    <mergeCell ref="CA18:CC18"/>
    <mergeCell ref="CD18:CF18"/>
    <mergeCell ref="C50:BG50"/>
    <mergeCell ref="AQ46:AX46"/>
    <mergeCell ref="AY46:AZ46"/>
    <mergeCell ref="BA46:BC46"/>
    <mergeCell ref="BD46:BG46"/>
    <mergeCell ref="A47:J47"/>
    <mergeCell ref="K47:AH47"/>
    <mergeCell ref="AI47:AP47"/>
    <mergeCell ref="AQ47:AX47"/>
    <mergeCell ref="AY47:BG47"/>
    <mergeCell ref="A46:J46"/>
    <mergeCell ref="K46:P46"/>
    <mergeCell ref="Q46:V46"/>
    <mergeCell ref="W46:AB46"/>
    <mergeCell ref="AC46:AH46"/>
    <mergeCell ref="AI46:AP46"/>
    <mergeCell ref="Z45:AB45"/>
    <mergeCell ref="AC45:AE45"/>
    <mergeCell ref="AF45:AH45"/>
    <mergeCell ref="AI45:AK45"/>
    <mergeCell ref="AM45:AO45"/>
    <mergeCell ref="C45:D45"/>
    <mergeCell ref="E45:F45"/>
    <mergeCell ref="G45:H45"/>
    <mergeCell ref="I45:J45"/>
    <mergeCell ref="K45:M45"/>
    <mergeCell ref="N45:P45"/>
    <mergeCell ref="AU45:AW45"/>
    <mergeCell ref="AY45:AZ45"/>
    <mergeCell ref="BA45:BC45"/>
    <mergeCell ref="Q45:S45"/>
    <mergeCell ref="T45:V45"/>
    <mergeCell ref="BH7:DN7"/>
    <mergeCell ref="BH8:BH12"/>
    <mergeCell ref="BI8:BI12"/>
    <mergeCell ref="BJ8:BK12"/>
    <mergeCell ref="BL8:BM12"/>
    <mergeCell ref="BN8:BO12"/>
    <mergeCell ref="BP8:BQ12"/>
    <mergeCell ref="BR8:CC8"/>
    <mergeCell ref="CD8:CO8"/>
    <mergeCell ref="CP8:DE8"/>
    <mergeCell ref="DF8:DJ8"/>
    <mergeCell ref="DK8:DN12"/>
    <mergeCell ref="BR9:BW9"/>
    <mergeCell ref="BX9:CC9"/>
    <mergeCell ref="CD9:CI9"/>
    <mergeCell ref="CJ9:CO9"/>
    <mergeCell ref="CP9:CW9"/>
    <mergeCell ref="CX9:DE9"/>
    <mergeCell ref="DF9:DJ9"/>
    <mergeCell ref="BR10:BT12"/>
    <mergeCell ref="BU10:BW12"/>
    <mergeCell ref="BX10:BZ12"/>
    <mergeCell ref="CA10:CC12"/>
    <mergeCell ref="CD10:CF12"/>
    <mergeCell ref="CG10:CI12"/>
    <mergeCell ref="CJ10:CL12"/>
    <mergeCell ref="CM10:CO12"/>
    <mergeCell ref="CP10:CR12"/>
    <mergeCell ref="CS10:CS13"/>
    <mergeCell ref="CT10:CV12"/>
    <mergeCell ref="DK13:DN13"/>
    <mergeCell ref="C44:D44"/>
    <mergeCell ref="E44:F44"/>
    <mergeCell ref="G44:H44"/>
    <mergeCell ref="I44:J44"/>
    <mergeCell ref="K44:M44"/>
    <mergeCell ref="N44:P44"/>
    <mergeCell ref="Z43:AB43"/>
    <mergeCell ref="AC43:AE43"/>
    <mergeCell ref="AF43:AH43"/>
    <mergeCell ref="AI43:AK43"/>
    <mergeCell ref="AM43:AO43"/>
    <mergeCell ref="AQ43:AS43"/>
    <mergeCell ref="BD44:BG44"/>
    <mergeCell ref="AI44:AK44"/>
    <mergeCell ref="AM44:AO44"/>
    <mergeCell ref="AQ44:AS44"/>
    <mergeCell ref="AU44:AW44"/>
    <mergeCell ref="CZ3:DB3"/>
    <mergeCell ref="DC3:DN3"/>
    <mergeCell ref="BI4:BK5"/>
    <mergeCell ref="BL4:CU5"/>
    <mergeCell ref="CW4:DB5"/>
    <mergeCell ref="DC4:DF5"/>
    <mergeCell ref="DH4:DK5"/>
    <mergeCell ref="DL4:DM5"/>
    <mergeCell ref="DN4:DN5"/>
    <mergeCell ref="BL13:BM13"/>
    <mergeCell ref="BN13:BO13"/>
    <mergeCell ref="BP13:BQ13"/>
    <mergeCell ref="CP13:CR13"/>
    <mergeCell ref="CT13:CV13"/>
    <mergeCell ref="CX13:CZ13"/>
    <mergeCell ref="DB13:DD13"/>
    <mergeCell ref="DF13:DG13"/>
    <mergeCell ref="DH13:DJ13"/>
    <mergeCell ref="CX10:CZ12"/>
    <mergeCell ref="CM15:CO15"/>
    <mergeCell ref="CP15:CR15"/>
    <mergeCell ref="CT15:CV15"/>
    <mergeCell ref="CX15:CZ15"/>
    <mergeCell ref="DB15:DD15"/>
    <mergeCell ref="DF15:DG15"/>
    <mergeCell ref="DH15:DJ15"/>
    <mergeCell ref="DK15:DN15"/>
    <mergeCell ref="DA10:DA13"/>
    <mergeCell ref="DB10:DD12"/>
    <mergeCell ref="DE10:DE13"/>
    <mergeCell ref="DF10:DG12"/>
    <mergeCell ref="DH10:DJ12"/>
    <mergeCell ref="BJ13:BK13"/>
    <mergeCell ref="CW10:CW13"/>
    <mergeCell ref="BN17:BO17"/>
    <mergeCell ref="BP17:BQ17"/>
    <mergeCell ref="BR17:BT17"/>
    <mergeCell ref="BU17:BW17"/>
    <mergeCell ref="BX17:BZ17"/>
    <mergeCell ref="CA17:CC17"/>
    <mergeCell ref="CD17:CF17"/>
    <mergeCell ref="CG17:CI17"/>
    <mergeCell ref="CJ17:CL17"/>
    <mergeCell ref="CM17:CO17"/>
    <mergeCell ref="CP17:CR17"/>
    <mergeCell ref="CT17:CV17"/>
    <mergeCell ref="CX17:CZ17"/>
    <mergeCell ref="AY44:AZ44"/>
    <mergeCell ref="BA44:BC44"/>
    <mergeCell ref="Q44:S44"/>
    <mergeCell ref="T44:V44"/>
    <mergeCell ref="W44:Y44"/>
    <mergeCell ref="Z44:AB44"/>
    <mergeCell ref="BA42:BC42"/>
    <mergeCell ref="Q42:S42"/>
    <mergeCell ref="T42:V42"/>
    <mergeCell ref="W42:Y42"/>
    <mergeCell ref="Z42:AB42"/>
    <mergeCell ref="AC42:AE42"/>
    <mergeCell ref="AF42:AH42"/>
    <mergeCell ref="AU43:AW43"/>
    <mergeCell ref="AY43:AZ43"/>
    <mergeCell ref="BA43:BC43"/>
    <mergeCell ref="AC44:AE44"/>
    <mergeCell ref="AF44:AH44"/>
    <mergeCell ref="Q43:S43"/>
    <mergeCell ref="BJ15:BK15"/>
    <mergeCell ref="BL15:BM15"/>
    <mergeCell ref="BN15:BO15"/>
    <mergeCell ref="BP15:BQ15"/>
    <mergeCell ref="BR15:BT15"/>
    <mergeCell ref="BU15:BW15"/>
    <mergeCell ref="BX15:BZ15"/>
    <mergeCell ref="CA15:CC15"/>
    <mergeCell ref="CD15:CF15"/>
    <mergeCell ref="CG15:CI15"/>
    <mergeCell ref="CJ15:CL15"/>
    <mergeCell ref="W45:Y45"/>
    <mergeCell ref="BD45:BG45"/>
    <mergeCell ref="AQ45:AS45"/>
    <mergeCell ref="BD43:BG43"/>
    <mergeCell ref="T43:V43"/>
    <mergeCell ref="W43:Y43"/>
    <mergeCell ref="AU40:AW40"/>
    <mergeCell ref="AY40:AZ40"/>
    <mergeCell ref="BA40:BC40"/>
    <mergeCell ref="Q40:S40"/>
    <mergeCell ref="T40:V40"/>
    <mergeCell ref="W40:Y40"/>
    <mergeCell ref="Z40:AB40"/>
    <mergeCell ref="AC40:AE40"/>
    <mergeCell ref="AF40:AH40"/>
    <mergeCell ref="AU41:AW41"/>
    <mergeCell ref="AY41:AZ41"/>
    <mergeCell ref="BA41:BC41"/>
    <mergeCell ref="BD41:BG41"/>
    <mergeCell ref="C42:D42"/>
    <mergeCell ref="E42:F42"/>
    <mergeCell ref="G42:H42"/>
    <mergeCell ref="I42:J42"/>
    <mergeCell ref="K42:M42"/>
    <mergeCell ref="N42:P42"/>
    <mergeCell ref="Z41:AB41"/>
    <mergeCell ref="AC41:AE41"/>
    <mergeCell ref="AF41:AH41"/>
    <mergeCell ref="AI41:AK41"/>
    <mergeCell ref="AM41:AO41"/>
    <mergeCell ref="AQ41:AS41"/>
    <mergeCell ref="BD42:BG42"/>
    <mergeCell ref="AI42:AK42"/>
    <mergeCell ref="AM42:AO42"/>
    <mergeCell ref="AQ42:AS42"/>
    <mergeCell ref="AU42:AW42"/>
    <mergeCell ref="C43:D43"/>
    <mergeCell ref="E43:F43"/>
    <mergeCell ref="G43:H43"/>
    <mergeCell ref="I43:J43"/>
    <mergeCell ref="K43:M43"/>
    <mergeCell ref="N43:P43"/>
    <mergeCell ref="E41:F41"/>
    <mergeCell ref="G41:H41"/>
    <mergeCell ref="I41:J41"/>
    <mergeCell ref="K41:M41"/>
    <mergeCell ref="N41:P41"/>
    <mergeCell ref="Q41:S41"/>
    <mergeCell ref="T41:V41"/>
    <mergeCell ref="BD39:BG39"/>
    <mergeCell ref="C40:D40"/>
    <mergeCell ref="E40:F40"/>
    <mergeCell ref="G40:H40"/>
    <mergeCell ref="I40:J40"/>
    <mergeCell ref="K40:M40"/>
    <mergeCell ref="N40:P40"/>
    <mergeCell ref="Z39:AB39"/>
    <mergeCell ref="AC39:AE39"/>
    <mergeCell ref="AF39:AH39"/>
    <mergeCell ref="AI39:AK39"/>
    <mergeCell ref="AM39:AO39"/>
    <mergeCell ref="AQ39:AS39"/>
    <mergeCell ref="BD40:BG40"/>
    <mergeCell ref="AI40:AK40"/>
    <mergeCell ref="AM40:AO40"/>
    <mergeCell ref="AQ40:AS40"/>
    <mergeCell ref="AY42:AZ42"/>
    <mergeCell ref="C41:D41"/>
    <mergeCell ref="C39:D39"/>
    <mergeCell ref="E39:F39"/>
    <mergeCell ref="G39:H39"/>
    <mergeCell ref="I39:J39"/>
    <mergeCell ref="K39:M39"/>
    <mergeCell ref="N39:P39"/>
    <mergeCell ref="Q39:S39"/>
    <mergeCell ref="T39:V39"/>
    <mergeCell ref="W39:Y39"/>
    <mergeCell ref="AC38:AE38"/>
    <mergeCell ref="AF38:AH38"/>
    <mergeCell ref="AU39:AW39"/>
    <mergeCell ref="AY39:AZ39"/>
    <mergeCell ref="BA39:BC39"/>
    <mergeCell ref="W41:Y41"/>
    <mergeCell ref="C38:D38"/>
    <mergeCell ref="E38:F38"/>
    <mergeCell ref="G38:H38"/>
    <mergeCell ref="I38:J38"/>
    <mergeCell ref="K38:M38"/>
    <mergeCell ref="N38:P38"/>
    <mergeCell ref="BD36:BG36"/>
    <mergeCell ref="AI36:AK36"/>
    <mergeCell ref="AM36:AO36"/>
    <mergeCell ref="AQ36:AS36"/>
    <mergeCell ref="AU36:AW36"/>
    <mergeCell ref="AY36:AZ36"/>
    <mergeCell ref="BA36:BC36"/>
    <mergeCell ref="Q36:S36"/>
    <mergeCell ref="T36:V36"/>
    <mergeCell ref="W36:Y36"/>
    <mergeCell ref="Z36:AB36"/>
    <mergeCell ref="AC36:AE36"/>
    <mergeCell ref="AF36:AH36"/>
    <mergeCell ref="BD35:BG35"/>
    <mergeCell ref="Z37:AB37"/>
    <mergeCell ref="AC37:AE37"/>
    <mergeCell ref="AF37:AH37"/>
    <mergeCell ref="AI37:AK37"/>
    <mergeCell ref="AM37:AO37"/>
    <mergeCell ref="AQ37:AS37"/>
    <mergeCell ref="BD38:BG38"/>
    <mergeCell ref="AI38:AK38"/>
    <mergeCell ref="AM38:AO38"/>
    <mergeCell ref="AQ38:AS38"/>
    <mergeCell ref="AU38:AW38"/>
    <mergeCell ref="AY38:AZ38"/>
    <mergeCell ref="C37:D37"/>
    <mergeCell ref="E37:F37"/>
    <mergeCell ref="G37:H37"/>
    <mergeCell ref="I37:J37"/>
    <mergeCell ref="K37:M37"/>
    <mergeCell ref="N37:P37"/>
    <mergeCell ref="Q37:S37"/>
    <mergeCell ref="T37:V37"/>
    <mergeCell ref="BA38:BC38"/>
    <mergeCell ref="Q38:S38"/>
    <mergeCell ref="T38:V38"/>
    <mergeCell ref="W38:Y38"/>
    <mergeCell ref="Z38:AB38"/>
    <mergeCell ref="W37:Y37"/>
    <mergeCell ref="AU37:AW37"/>
    <mergeCell ref="AY37:AZ37"/>
    <mergeCell ref="BA37:BC37"/>
    <mergeCell ref="BD37:BG37"/>
    <mergeCell ref="E33:F33"/>
    <mergeCell ref="G33:H33"/>
    <mergeCell ref="I33:J33"/>
    <mergeCell ref="K33:M33"/>
    <mergeCell ref="N33:P33"/>
    <mergeCell ref="Q33:S33"/>
    <mergeCell ref="T33:V33"/>
    <mergeCell ref="BA34:BC34"/>
    <mergeCell ref="Q34:S34"/>
    <mergeCell ref="T34:V34"/>
    <mergeCell ref="W34:Y34"/>
    <mergeCell ref="Z34:AB34"/>
    <mergeCell ref="C35:D35"/>
    <mergeCell ref="E35:F35"/>
    <mergeCell ref="G35:H35"/>
    <mergeCell ref="I35:J35"/>
    <mergeCell ref="K35:M35"/>
    <mergeCell ref="N35:P35"/>
    <mergeCell ref="Q35:S35"/>
    <mergeCell ref="T35:V35"/>
    <mergeCell ref="W35:Y35"/>
    <mergeCell ref="AC34:AE34"/>
    <mergeCell ref="AF34:AH34"/>
    <mergeCell ref="AU35:AW35"/>
    <mergeCell ref="AY35:AZ35"/>
    <mergeCell ref="BA35:BC35"/>
    <mergeCell ref="C33:D33"/>
    <mergeCell ref="E36:F36"/>
    <mergeCell ref="G36:H36"/>
    <mergeCell ref="I36:J36"/>
    <mergeCell ref="K36:M36"/>
    <mergeCell ref="N36:P36"/>
    <mergeCell ref="Z35:AB35"/>
    <mergeCell ref="AC35:AE35"/>
    <mergeCell ref="AF35:AH35"/>
    <mergeCell ref="AI35:AK35"/>
    <mergeCell ref="AM35:AO35"/>
    <mergeCell ref="AQ35:AS35"/>
    <mergeCell ref="C31:D31"/>
    <mergeCell ref="E31:F31"/>
    <mergeCell ref="G31:H31"/>
    <mergeCell ref="I31:J31"/>
    <mergeCell ref="K31:M31"/>
    <mergeCell ref="N31:P31"/>
    <mergeCell ref="Q31:S31"/>
    <mergeCell ref="T31:V31"/>
    <mergeCell ref="W31:Y31"/>
    <mergeCell ref="AC30:AE30"/>
    <mergeCell ref="AF30:AH30"/>
    <mergeCell ref="AU31:AW31"/>
    <mergeCell ref="AY31:AZ31"/>
    <mergeCell ref="BA31:BC31"/>
    <mergeCell ref="W33:Y33"/>
    <mergeCell ref="BD31:BG31"/>
    <mergeCell ref="C32:D32"/>
    <mergeCell ref="E32:F32"/>
    <mergeCell ref="G32:H32"/>
    <mergeCell ref="I32:J32"/>
    <mergeCell ref="K32:M32"/>
    <mergeCell ref="N32:P32"/>
    <mergeCell ref="Z31:AB31"/>
    <mergeCell ref="AC31:AE31"/>
    <mergeCell ref="AF31:AH31"/>
    <mergeCell ref="AI31:AK31"/>
    <mergeCell ref="AM31:AO31"/>
    <mergeCell ref="AQ31:AS31"/>
    <mergeCell ref="BD32:BG32"/>
    <mergeCell ref="AI32:AK32"/>
    <mergeCell ref="AM32:AO32"/>
    <mergeCell ref="AQ32:AS32"/>
    <mergeCell ref="C36:D36"/>
    <mergeCell ref="AU32:AW32"/>
    <mergeCell ref="AY32:AZ32"/>
    <mergeCell ref="BA32:BC32"/>
    <mergeCell ref="Q32:S32"/>
    <mergeCell ref="T32:V32"/>
    <mergeCell ref="W32:Y32"/>
    <mergeCell ref="Z32:AB32"/>
    <mergeCell ref="AC32:AE32"/>
    <mergeCell ref="AF32:AH32"/>
    <mergeCell ref="AU33:AW33"/>
    <mergeCell ref="AY33:AZ33"/>
    <mergeCell ref="BA33:BC33"/>
    <mergeCell ref="BD33:BG33"/>
    <mergeCell ref="C34:D34"/>
    <mergeCell ref="E34:F34"/>
    <mergeCell ref="G34:H34"/>
    <mergeCell ref="I34:J34"/>
    <mergeCell ref="K34:M34"/>
    <mergeCell ref="N34:P34"/>
    <mergeCell ref="Z33:AB33"/>
    <mergeCell ref="AC33:AE33"/>
    <mergeCell ref="AF33:AH33"/>
    <mergeCell ref="AI33:AK33"/>
    <mergeCell ref="AM33:AO33"/>
    <mergeCell ref="AQ33:AS33"/>
    <mergeCell ref="BD34:BG34"/>
    <mergeCell ref="AI34:AK34"/>
    <mergeCell ref="AM34:AO34"/>
    <mergeCell ref="AQ34:AS34"/>
    <mergeCell ref="AU34:AW34"/>
    <mergeCell ref="AY34:AZ34"/>
    <mergeCell ref="AM28:AO28"/>
    <mergeCell ref="AQ28:AS28"/>
    <mergeCell ref="AU28:AW28"/>
    <mergeCell ref="AY28:AZ28"/>
    <mergeCell ref="BA28:BC28"/>
    <mergeCell ref="Q28:S28"/>
    <mergeCell ref="T28:V28"/>
    <mergeCell ref="W28:Y28"/>
    <mergeCell ref="Z28:AB28"/>
    <mergeCell ref="AC28:AE28"/>
    <mergeCell ref="AF28:AH28"/>
    <mergeCell ref="C30:D30"/>
    <mergeCell ref="E30:F30"/>
    <mergeCell ref="G30:H30"/>
    <mergeCell ref="I30:J30"/>
    <mergeCell ref="K30:M30"/>
    <mergeCell ref="N30:P30"/>
    <mergeCell ref="Z29:AB29"/>
    <mergeCell ref="AC29:AE29"/>
    <mergeCell ref="AF29:AH29"/>
    <mergeCell ref="AI29:AK29"/>
    <mergeCell ref="AM29:AO29"/>
    <mergeCell ref="AQ29:AS29"/>
    <mergeCell ref="BD30:BG30"/>
    <mergeCell ref="AI30:AK30"/>
    <mergeCell ref="AM30:AO30"/>
    <mergeCell ref="AQ30:AS30"/>
    <mergeCell ref="AU30:AW30"/>
    <mergeCell ref="AY30:AZ30"/>
    <mergeCell ref="C29:D29"/>
    <mergeCell ref="E29:F29"/>
    <mergeCell ref="G29:H29"/>
    <mergeCell ref="I29:J29"/>
    <mergeCell ref="K29:M29"/>
    <mergeCell ref="N29:P29"/>
    <mergeCell ref="Q29:S29"/>
    <mergeCell ref="T29:V29"/>
    <mergeCell ref="BA30:BC30"/>
    <mergeCell ref="Q30:S30"/>
    <mergeCell ref="T30:V30"/>
    <mergeCell ref="W30:Y30"/>
    <mergeCell ref="Z30:AB30"/>
    <mergeCell ref="W29:Y29"/>
    <mergeCell ref="C26:D26"/>
    <mergeCell ref="E26:F26"/>
    <mergeCell ref="G26:H26"/>
    <mergeCell ref="I26:J26"/>
    <mergeCell ref="K26:M26"/>
    <mergeCell ref="N26:P26"/>
    <mergeCell ref="Z25:AB25"/>
    <mergeCell ref="AC25:AE25"/>
    <mergeCell ref="AF25:AH25"/>
    <mergeCell ref="AI25:AK25"/>
    <mergeCell ref="AM25:AO25"/>
    <mergeCell ref="AQ25:AS25"/>
    <mergeCell ref="BD26:BG26"/>
    <mergeCell ref="AI26:AK26"/>
    <mergeCell ref="AM26:AO26"/>
    <mergeCell ref="AQ26:AS26"/>
    <mergeCell ref="AU26:AW26"/>
    <mergeCell ref="AY26:AZ26"/>
    <mergeCell ref="C25:D25"/>
    <mergeCell ref="AU29:AW29"/>
    <mergeCell ref="AY29:AZ29"/>
    <mergeCell ref="BA29:BC29"/>
    <mergeCell ref="BD29:BG29"/>
    <mergeCell ref="E25:F25"/>
    <mergeCell ref="G25:H25"/>
    <mergeCell ref="I25:J25"/>
    <mergeCell ref="K25:M25"/>
    <mergeCell ref="N25:P25"/>
    <mergeCell ref="Q25:S25"/>
    <mergeCell ref="T25:V25"/>
    <mergeCell ref="BA26:BC26"/>
    <mergeCell ref="Q26:S26"/>
    <mergeCell ref="T26:V26"/>
    <mergeCell ref="W26:Y26"/>
    <mergeCell ref="Z26:AB26"/>
    <mergeCell ref="C27:D27"/>
    <mergeCell ref="E27:F27"/>
    <mergeCell ref="G27:H27"/>
    <mergeCell ref="I27:J27"/>
    <mergeCell ref="K27:M27"/>
    <mergeCell ref="N27:P27"/>
    <mergeCell ref="Q27:S27"/>
    <mergeCell ref="T27:V27"/>
    <mergeCell ref="W27:Y27"/>
    <mergeCell ref="AC26:AE26"/>
    <mergeCell ref="AF26:AH26"/>
    <mergeCell ref="AU27:AW27"/>
    <mergeCell ref="AY27:AZ27"/>
    <mergeCell ref="BA27:BC27"/>
    <mergeCell ref="BD27:BG27"/>
    <mergeCell ref="C28:D28"/>
    <mergeCell ref="E28:F28"/>
    <mergeCell ref="G28:H28"/>
    <mergeCell ref="I28:J28"/>
    <mergeCell ref="K28:M28"/>
    <mergeCell ref="N28:P28"/>
    <mergeCell ref="Z27:AB27"/>
    <mergeCell ref="AC27:AE27"/>
    <mergeCell ref="AF27:AH27"/>
    <mergeCell ref="AI27:AK27"/>
    <mergeCell ref="AM27:AO27"/>
    <mergeCell ref="AQ27:AS27"/>
    <mergeCell ref="BD28:BG28"/>
    <mergeCell ref="AI28:AK28"/>
    <mergeCell ref="C23:D23"/>
    <mergeCell ref="E23:F23"/>
    <mergeCell ref="G23:H23"/>
    <mergeCell ref="I23:J23"/>
    <mergeCell ref="K23:M23"/>
    <mergeCell ref="N23:P23"/>
    <mergeCell ref="Q23:S23"/>
    <mergeCell ref="T23:V23"/>
    <mergeCell ref="W23:Y23"/>
    <mergeCell ref="AC22:AE22"/>
    <mergeCell ref="AF22:AH22"/>
    <mergeCell ref="AU23:AW23"/>
    <mergeCell ref="AY23:AZ23"/>
    <mergeCell ref="BA23:BC23"/>
    <mergeCell ref="W25:Y25"/>
    <mergeCell ref="BD23:BG23"/>
    <mergeCell ref="C24:D24"/>
    <mergeCell ref="E24:F24"/>
    <mergeCell ref="G24:H24"/>
    <mergeCell ref="I24:J24"/>
    <mergeCell ref="K24:M24"/>
    <mergeCell ref="N24:P24"/>
    <mergeCell ref="Z23:AB23"/>
    <mergeCell ref="AC23:AE23"/>
    <mergeCell ref="AF23:AH23"/>
    <mergeCell ref="AI23:AK23"/>
    <mergeCell ref="AM23:AO23"/>
    <mergeCell ref="AQ23:AS23"/>
    <mergeCell ref="BD24:BG24"/>
    <mergeCell ref="AI24:AK24"/>
    <mergeCell ref="AM24:AO24"/>
    <mergeCell ref="AQ24:AS24"/>
    <mergeCell ref="AU24:AW24"/>
    <mergeCell ref="AY24:AZ24"/>
    <mergeCell ref="BA24:BC24"/>
    <mergeCell ref="Q24:S24"/>
    <mergeCell ref="T24:V24"/>
    <mergeCell ref="W24:Y24"/>
    <mergeCell ref="Z24:AB24"/>
    <mergeCell ref="AC24:AE24"/>
    <mergeCell ref="AF24:AH24"/>
    <mergeCell ref="AU25:AW25"/>
    <mergeCell ref="AY25:AZ25"/>
    <mergeCell ref="BA25:BC25"/>
    <mergeCell ref="BD25:BG25"/>
    <mergeCell ref="AM20:AO20"/>
    <mergeCell ref="AQ20:AS20"/>
    <mergeCell ref="AU20:AW20"/>
    <mergeCell ref="AY20:AZ20"/>
    <mergeCell ref="BA20:BC20"/>
    <mergeCell ref="Q20:S20"/>
    <mergeCell ref="T20:V20"/>
    <mergeCell ref="W20:Y20"/>
    <mergeCell ref="Z20:AB20"/>
    <mergeCell ref="AC20:AE20"/>
    <mergeCell ref="AF20:AH20"/>
    <mergeCell ref="C22:D22"/>
    <mergeCell ref="E22:F22"/>
    <mergeCell ref="G22:H22"/>
    <mergeCell ref="I22:J22"/>
    <mergeCell ref="K22:M22"/>
    <mergeCell ref="N22:P22"/>
    <mergeCell ref="Z21:AB21"/>
    <mergeCell ref="AC21:AE21"/>
    <mergeCell ref="AF21:AH21"/>
    <mergeCell ref="AI21:AK21"/>
    <mergeCell ref="AM21:AO21"/>
    <mergeCell ref="AQ21:AS21"/>
    <mergeCell ref="BD22:BG22"/>
    <mergeCell ref="AI22:AK22"/>
    <mergeCell ref="AM22:AO22"/>
    <mergeCell ref="AQ22:AS22"/>
    <mergeCell ref="AU22:AW22"/>
    <mergeCell ref="AY22:AZ22"/>
    <mergeCell ref="C21:D21"/>
    <mergeCell ref="E21:F21"/>
    <mergeCell ref="G21:H21"/>
    <mergeCell ref="I21:J21"/>
    <mergeCell ref="K21:M21"/>
    <mergeCell ref="N21:P21"/>
    <mergeCell ref="Q21:S21"/>
    <mergeCell ref="T21:V21"/>
    <mergeCell ref="BA22:BC22"/>
    <mergeCell ref="Q22:S22"/>
    <mergeCell ref="T22:V22"/>
    <mergeCell ref="W22:Y22"/>
    <mergeCell ref="Z22:AB22"/>
    <mergeCell ref="W21:Y21"/>
    <mergeCell ref="C18:D18"/>
    <mergeCell ref="E18:F18"/>
    <mergeCell ref="G18:H18"/>
    <mergeCell ref="I18:J18"/>
    <mergeCell ref="K18:M18"/>
    <mergeCell ref="N18:P18"/>
    <mergeCell ref="Z17:AB17"/>
    <mergeCell ref="AC17:AE17"/>
    <mergeCell ref="AF17:AH17"/>
    <mergeCell ref="AI17:AK17"/>
    <mergeCell ref="AM17:AO17"/>
    <mergeCell ref="AQ17:AS17"/>
    <mergeCell ref="BD18:BG18"/>
    <mergeCell ref="AI18:AK18"/>
    <mergeCell ref="AM18:AO18"/>
    <mergeCell ref="AQ18:AS18"/>
    <mergeCell ref="AU18:AW18"/>
    <mergeCell ref="C17:D17"/>
    <mergeCell ref="E17:F17"/>
    <mergeCell ref="G17:H17"/>
    <mergeCell ref="I17:J17"/>
    <mergeCell ref="K17:M17"/>
    <mergeCell ref="N17:P17"/>
    <mergeCell ref="Q17:S17"/>
    <mergeCell ref="T17:V17"/>
    <mergeCell ref="AU21:AW21"/>
    <mergeCell ref="AY21:AZ21"/>
    <mergeCell ref="BA21:BC21"/>
    <mergeCell ref="BD21:BG21"/>
    <mergeCell ref="AY18:AZ18"/>
    <mergeCell ref="BA18:BC18"/>
    <mergeCell ref="Q18:S18"/>
    <mergeCell ref="T18:V18"/>
    <mergeCell ref="W18:Y18"/>
    <mergeCell ref="C19:D19"/>
    <mergeCell ref="E19:F19"/>
    <mergeCell ref="G19:H19"/>
    <mergeCell ref="I19:J19"/>
    <mergeCell ref="K19:M19"/>
    <mergeCell ref="N19:P19"/>
    <mergeCell ref="Q19:S19"/>
    <mergeCell ref="T19:V19"/>
    <mergeCell ref="W19:Y19"/>
    <mergeCell ref="Z18:AB18"/>
    <mergeCell ref="AC18:AE18"/>
    <mergeCell ref="AF18:AH18"/>
    <mergeCell ref="AU19:AW19"/>
    <mergeCell ref="AY19:AZ19"/>
    <mergeCell ref="BA19:BC19"/>
    <mergeCell ref="BD19:BG19"/>
    <mergeCell ref="C20:D20"/>
    <mergeCell ref="E20:F20"/>
    <mergeCell ref="G20:H20"/>
    <mergeCell ref="I20:J20"/>
    <mergeCell ref="K20:M20"/>
    <mergeCell ref="N20:P20"/>
    <mergeCell ref="Z19:AB19"/>
    <mergeCell ref="AC19:AE19"/>
    <mergeCell ref="AF19:AH19"/>
    <mergeCell ref="AI19:AK19"/>
    <mergeCell ref="AM19:AO19"/>
    <mergeCell ref="AQ19:AS19"/>
    <mergeCell ref="BD20:BG20"/>
    <mergeCell ref="AI20:AK20"/>
    <mergeCell ref="W17:Y17"/>
    <mergeCell ref="BD15:BG15"/>
    <mergeCell ref="AI15:AK15"/>
    <mergeCell ref="AM15:AO15"/>
    <mergeCell ref="AQ15:AS15"/>
    <mergeCell ref="AT10:AT13"/>
    <mergeCell ref="C16:D16"/>
    <mergeCell ref="E16:F16"/>
    <mergeCell ref="G16:H16"/>
    <mergeCell ref="I16:J16"/>
    <mergeCell ref="K16:M16"/>
    <mergeCell ref="N16:P16"/>
    <mergeCell ref="Z15:AB15"/>
    <mergeCell ref="AC15:AE15"/>
    <mergeCell ref="AF15:AH15"/>
    <mergeCell ref="BD16:BG16"/>
    <mergeCell ref="AI16:AK16"/>
    <mergeCell ref="AM16:AO16"/>
    <mergeCell ref="AQ16:AS16"/>
    <mergeCell ref="AU16:AW16"/>
    <mergeCell ref="AY16:AZ16"/>
    <mergeCell ref="BA16:BC16"/>
    <mergeCell ref="Q16:S16"/>
    <mergeCell ref="T16:V16"/>
    <mergeCell ref="W16:Y16"/>
    <mergeCell ref="C13:D13"/>
    <mergeCell ref="E13:F13"/>
    <mergeCell ref="G13:H13"/>
    <mergeCell ref="I13:J13"/>
    <mergeCell ref="AI13:AK13"/>
    <mergeCell ref="AM13:AO13"/>
    <mergeCell ref="AU15:AW15"/>
    <mergeCell ref="Z16:AB16"/>
    <mergeCell ref="AC16:AE16"/>
    <mergeCell ref="AF16:AH16"/>
    <mergeCell ref="AU17:AW17"/>
    <mergeCell ref="AY17:AZ17"/>
    <mergeCell ref="BA17:BC17"/>
    <mergeCell ref="BD17:BG17"/>
    <mergeCell ref="AS3:AU3"/>
    <mergeCell ref="AV3:BG3"/>
    <mergeCell ref="K10:M12"/>
    <mergeCell ref="N10:P12"/>
    <mergeCell ref="Q10:S12"/>
    <mergeCell ref="T10:V12"/>
    <mergeCell ref="W10:Y12"/>
    <mergeCell ref="Z10:AB12"/>
    <mergeCell ref="AQ10:AS12"/>
    <mergeCell ref="BA13:BC13"/>
    <mergeCell ref="AM10:AO12"/>
    <mergeCell ref="AP10:AP13"/>
    <mergeCell ref="BD13:BG13"/>
    <mergeCell ref="AY15:AZ15"/>
    <mergeCell ref="BA15:BC15"/>
    <mergeCell ref="C15:D15"/>
    <mergeCell ref="E15:F15"/>
    <mergeCell ref="G15:H15"/>
    <mergeCell ref="I15:J15"/>
    <mergeCell ref="K15:M15"/>
    <mergeCell ref="N15:P15"/>
    <mergeCell ref="Q15:S15"/>
    <mergeCell ref="T15:V15"/>
    <mergeCell ref="W15:Y15"/>
    <mergeCell ref="B4:D5"/>
    <mergeCell ref="E4:AN5"/>
    <mergeCell ref="AP4:AU5"/>
    <mergeCell ref="AV4:AY5"/>
    <mergeCell ref="BA4:BD5"/>
    <mergeCell ref="BE4:BF5"/>
    <mergeCell ref="BG4:BG5"/>
    <mergeCell ref="AI9:AP9"/>
    <mergeCell ref="A7:BG7"/>
    <mergeCell ref="A8:A12"/>
    <mergeCell ref="B8:B12"/>
    <mergeCell ref="C8:D12"/>
    <mergeCell ref="E8:F12"/>
    <mergeCell ref="G8:H12"/>
    <mergeCell ref="I8:J12"/>
    <mergeCell ref="K8:V8"/>
    <mergeCell ref="W8:AH8"/>
    <mergeCell ref="AI8:AX8"/>
    <mergeCell ref="AY8:BC8"/>
    <mergeCell ref="BD8:BG12"/>
    <mergeCell ref="K9:P9"/>
    <mergeCell ref="Q9:V9"/>
    <mergeCell ref="W9:AB9"/>
    <mergeCell ref="AC9:AH9"/>
    <mergeCell ref="AU10:AW12"/>
    <mergeCell ref="AX10:AX13"/>
    <mergeCell ref="AY10:AZ12"/>
    <mergeCell ref="BA10:BC12"/>
    <mergeCell ref="AQ9:AX9"/>
    <mergeCell ref="AY9:BC9"/>
    <mergeCell ref="AQ13:AS13"/>
    <mergeCell ref="AU13:AW13"/>
    <mergeCell ref="AY13:AZ13"/>
    <mergeCell ref="AC10:AE12"/>
    <mergeCell ref="AF10:AH12"/>
    <mergeCell ref="AI10:AK12"/>
    <mergeCell ref="AL10:AL13"/>
    <mergeCell ref="AEI3:AET3"/>
    <mergeCell ref="AGM3:AGO3"/>
    <mergeCell ref="AGP3:AHA3"/>
    <mergeCell ref="AIT3:AIV3"/>
    <mergeCell ref="AIW3:AJH3"/>
    <mergeCell ref="ALA3:ALC3"/>
    <mergeCell ref="ALD3:ALO3"/>
    <mergeCell ref="ANH3:ANJ3"/>
    <mergeCell ref="ANK3:ANV3"/>
    <mergeCell ref="APO3:APQ3"/>
    <mergeCell ref="APR3:AQC3"/>
    <mergeCell ref="ARV3:ARX3"/>
    <mergeCell ref="ARY3:ASJ3"/>
    <mergeCell ref="KK4:KM5"/>
    <mergeCell ref="KN4:LW5"/>
    <mergeCell ref="LY4:MD5"/>
    <mergeCell ref="ME4:MH5"/>
    <mergeCell ref="MJ4:MM5"/>
    <mergeCell ref="MN4:MO5"/>
    <mergeCell ref="MP4:MP5"/>
    <mergeCell ref="MR4:MT5"/>
    <mergeCell ref="MU4:OD5"/>
    <mergeCell ref="OF4:OK5"/>
    <mergeCell ref="OL4:OO5"/>
    <mergeCell ref="OQ4:OT5"/>
    <mergeCell ref="OU4:OV5"/>
    <mergeCell ref="OW4:OW5"/>
    <mergeCell ref="OY4:PA5"/>
    <mergeCell ref="PB4:QK5"/>
    <mergeCell ref="QM4:QR5"/>
    <mergeCell ref="MB3:MD3"/>
    <mergeCell ref="ME3:MP3"/>
    <mergeCell ref="OI3:OK3"/>
    <mergeCell ref="OL3:OW3"/>
    <mergeCell ref="QP3:QR3"/>
    <mergeCell ref="QS3:RD3"/>
    <mergeCell ref="SW3:SY3"/>
    <mergeCell ref="SZ3:TK3"/>
    <mergeCell ref="VD3:VF3"/>
    <mergeCell ref="VG3:VR3"/>
    <mergeCell ref="XK3:XM3"/>
    <mergeCell ref="XN3:XY3"/>
    <mergeCell ref="ZR3:ZT3"/>
    <mergeCell ref="ZU3:AAF3"/>
    <mergeCell ref="ABY3:ACA3"/>
    <mergeCell ref="ACB3:ACM3"/>
    <mergeCell ref="AEF3:AEH3"/>
    <mergeCell ref="VL4:VO5"/>
    <mergeCell ref="VP4:VQ5"/>
    <mergeCell ref="VR4:VR5"/>
    <mergeCell ref="VT4:VV5"/>
    <mergeCell ref="VW4:XF5"/>
    <mergeCell ref="XH4:XM5"/>
    <mergeCell ref="XN4:XQ5"/>
    <mergeCell ref="XS4:XV5"/>
    <mergeCell ref="XW4:XX5"/>
    <mergeCell ref="XY4:XY5"/>
    <mergeCell ref="YA4:YC5"/>
    <mergeCell ref="YD4:ZM5"/>
    <mergeCell ref="ZO4:ZT5"/>
    <mergeCell ref="ZU4:ZX5"/>
    <mergeCell ref="ZZ4:AAC5"/>
    <mergeCell ref="QS4:QV5"/>
    <mergeCell ref="QX4:RA5"/>
    <mergeCell ref="RB4:RC5"/>
    <mergeCell ref="RD4:RD5"/>
    <mergeCell ref="RF4:RH5"/>
    <mergeCell ref="RI4:SR5"/>
    <mergeCell ref="ST4:SY5"/>
    <mergeCell ref="SZ4:TC5"/>
    <mergeCell ref="TE4:TH5"/>
    <mergeCell ref="TI4:TJ5"/>
    <mergeCell ref="TK4:TK5"/>
    <mergeCell ref="TM4:TO5"/>
    <mergeCell ref="TP4:UY5"/>
    <mergeCell ref="VA4:VF5"/>
    <mergeCell ref="VG4:VJ5"/>
    <mergeCell ref="AET4:AET5"/>
    <mergeCell ref="AEV4:AEX5"/>
    <mergeCell ref="AEY4:AGH5"/>
    <mergeCell ref="AGJ4:AGO5"/>
    <mergeCell ref="AGP4:AGS5"/>
    <mergeCell ref="AGU4:AGX5"/>
    <mergeCell ref="AGY4:AGZ5"/>
    <mergeCell ref="AHA4:AHA5"/>
    <mergeCell ref="AHC4:AHE5"/>
    <mergeCell ref="AHF4:AIO5"/>
    <mergeCell ref="AIQ4:AIV5"/>
    <mergeCell ref="AIW4:AIZ5"/>
    <mergeCell ref="AJB4:AJE5"/>
    <mergeCell ref="AJF4:AJG5"/>
    <mergeCell ref="AJH4:AJH5"/>
    <mergeCell ref="AAD4:AAE5"/>
    <mergeCell ref="AAF4:AAF5"/>
    <mergeCell ref="AAH4:AAJ5"/>
    <mergeCell ref="AAK4:ABT5"/>
    <mergeCell ref="ABV4:ACA5"/>
    <mergeCell ref="ACB4:ACE5"/>
    <mergeCell ref="ACG4:ACJ5"/>
    <mergeCell ref="ACK4:ACL5"/>
    <mergeCell ref="ACM4:ACM5"/>
    <mergeCell ref="ACO4:ACQ5"/>
    <mergeCell ref="ACR4:AEA5"/>
    <mergeCell ref="AEC4:AEH5"/>
    <mergeCell ref="AEI4:AEL5"/>
    <mergeCell ref="AEN4:AEQ5"/>
    <mergeCell ref="AER4:AES5"/>
    <mergeCell ref="KJ8:KJ12"/>
    <mergeCell ref="KK8:KK12"/>
    <mergeCell ref="KL8:KM12"/>
    <mergeCell ref="KN8:KO12"/>
    <mergeCell ref="KP8:KQ12"/>
    <mergeCell ref="KR8:KS12"/>
    <mergeCell ref="KT8:LE8"/>
    <mergeCell ref="LF8:LQ8"/>
    <mergeCell ref="LR8:MG8"/>
    <mergeCell ref="MH8:ML8"/>
    <mergeCell ref="MM8:MP12"/>
    <mergeCell ref="MQ8:MQ12"/>
    <mergeCell ref="MR8:MR12"/>
    <mergeCell ref="MS8:MT12"/>
    <mergeCell ref="MU8:MV12"/>
    <mergeCell ref="MW8:MX12"/>
    <mergeCell ref="MY8:MZ12"/>
    <mergeCell ref="ANX4:ANZ5"/>
    <mergeCell ref="AOA4:APJ5"/>
    <mergeCell ref="APL4:APQ5"/>
    <mergeCell ref="APR4:APU5"/>
    <mergeCell ref="APW4:APZ5"/>
    <mergeCell ref="AQA4:AQB5"/>
    <mergeCell ref="AQC4:AQC5"/>
    <mergeCell ref="AQE4:AQG5"/>
    <mergeCell ref="AQH4:ARQ5"/>
    <mergeCell ref="ARS4:ARX5"/>
    <mergeCell ref="ARY4:ASB5"/>
    <mergeCell ref="ASD4:ASG5"/>
    <mergeCell ref="ASH4:ASI5"/>
    <mergeCell ref="ASJ4:ASJ5"/>
    <mergeCell ref="KJ7:MP7"/>
    <mergeCell ref="MQ7:OW7"/>
    <mergeCell ref="OX7:RD7"/>
    <mergeCell ref="RE7:TK7"/>
    <mergeCell ref="TL7:VR7"/>
    <mergeCell ref="VS7:XY7"/>
    <mergeCell ref="XZ7:AAF7"/>
    <mergeCell ref="AAG7:ACM7"/>
    <mergeCell ref="ACN7:AET7"/>
    <mergeCell ref="AEU7:AHA7"/>
    <mergeCell ref="AHB7:AJH7"/>
    <mergeCell ref="AJI7:ALO7"/>
    <mergeCell ref="ALP7:ANV7"/>
    <mergeCell ref="ANW7:AQC7"/>
    <mergeCell ref="AQD7:ASJ7"/>
    <mergeCell ref="AJJ4:AJL5"/>
    <mergeCell ref="AJM4:AKV5"/>
    <mergeCell ref="AKX4:ALC5"/>
    <mergeCell ref="ALD4:ALG5"/>
    <mergeCell ref="ALI4:ALL5"/>
    <mergeCell ref="ALM4:ALN5"/>
    <mergeCell ref="ALO4:ALO5"/>
    <mergeCell ref="ALQ4:ALS5"/>
    <mergeCell ref="ALT4:ANC5"/>
    <mergeCell ref="ANE4:ANJ5"/>
    <mergeCell ref="ANK4:ANN5"/>
    <mergeCell ref="ANP4:ANS5"/>
    <mergeCell ref="ANT4:ANU5"/>
    <mergeCell ref="ANV4:ANV5"/>
    <mergeCell ref="TN8:TO12"/>
    <mergeCell ref="TP8:TQ12"/>
    <mergeCell ref="TR8:TS12"/>
    <mergeCell ref="TT8:TU12"/>
    <mergeCell ref="TV8:UG8"/>
    <mergeCell ref="RO9:RT9"/>
    <mergeCell ref="RU9:RZ9"/>
    <mergeCell ref="SA9:SF9"/>
    <mergeCell ref="SG9:SL9"/>
    <mergeCell ref="SM9:ST9"/>
    <mergeCell ref="SU9:TB9"/>
    <mergeCell ref="TC9:TG9"/>
    <mergeCell ref="TV9:UA9"/>
    <mergeCell ref="UB9:UG9"/>
    <mergeCell ref="RU10:RW12"/>
    <mergeCell ref="RX10:RZ12"/>
    <mergeCell ref="SA10:SC12"/>
    <mergeCell ref="SD10:SF12"/>
    <mergeCell ref="SG10:SI12"/>
    <mergeCell ref="SJ10:SL12"/>
    <mergeCell ref="NA8:NL8"/>
    <mergeCell ref="NM8:NX8"/>
    <mergeCell ref="NY8:ON8"/>
    <mergeCell ref="OO8:OS8"/>
    <mergeCell ref="OT8:OW12"/>
    <mergeCell ref="OX8:OX12"/>
    <mergeCell ref="OY8:OY12"/>
    <mergeCell ref="OZ8:PA12"/>
    <mergeCell ref="PB8:PC12"/>
    <mergeCell ref="PD8:PE12"/>
    <mergeCell ref="PF8:PG12"/>
    <mergeCell ref="PH8:PS8"/>
    <mergeCell ref="PT8:QE8"/>
    <mergeCell ref="QF8:QU8"/>
    <mergeCell ref="QV8:QZ8"/>
    <mergeCell ref="RA8:RD12"/>
    <mergeCell ref="RE8:RE12"/>
    <mergeCell ref="QV9:QZ9"/>
    <mergeCell ref="NV10:NX12"/>
    <mergeCell ref="NY10:OA12"/>
    <mergeCell ref="OB10:OB13"/>
    <mergeCell ref="OC10:OE12"/>
    <mergeCell ref="OF10:OF13"/>
    <mergeCell ref="OG10:OI12"/>
    <mergeCell ref="OJ10:OJ13"/>
    <mergeCell ref="OK10:OM12"/>
    <mergeCell ref="ON10:ON13"/>
    <mergeCell ref="OO10:OP12"/>
    <mergeCell ref="OQ10:OS12"/>
    <mergeCell ref="PH10:PJ12"/>
    <mergeCell ref="PK10:PM12"/>
    <mergeCell ref="PN10:PP12"/>
    <mergeCell ref="ZX9:AAB9"/>
    <mergeCell ref="AAQ9:AAV9"/>
    <mergeCell ref="AAW9:ABB9"/>
    <mergeCell ref="ABC9:ABH9"/>
    <mergeCell ref="ABI9:ABN9"/>
    <mergeCell ref="ZH10:ZJ12"/>
    <mergeCell ref="ZK10:ZK13"/>
    <mergeCell ref="ZL10:ZN12"/>
    <mergeCell ref="ZO10:ZO13"/>
    <mergeCell ref="UH8:US8"/>
    <mergeCell ref="UT8:VI8"/>
    <mergeCell ref="VJ8:VN8"/>
    <mergeCell ref="VO8:VR12"/>
    <mergeCell ref="VS8:VS12"/>
    <mergeCell ref="VT8:VT12"/>
    <mergeCell ref="VU8:VV12"/>
    <mergeCell ref="VW8:VX12"/>
    <mergeCell ref="VY8:VZ12"/>
    <mergeCell ref="WA8:WB12"/>
    <mergeCell ref="WC8:WN8"/>
    <mergeCell ref="WO8:WZ8"/>
    <mergeCell ref="XA8:XP8"/>
    <mergeCell ref="XQ8:XU8"/>
    <mergeCell ref="XV8:XY12"/>
    <mergeCell ref="XZ8:XZ12"/>
    <mergeCell ref="YA8:YA12"/>
    <mergeCell ref="UH9:UM9"/>
    <mergeCell ref="UN9:US9"/>
    <mergeCell ref="UT9:VA9"/>
    <mergeCell ref="VB9:VI9"/>
    <mergeCell ref="VJ9:VN9"/>
    <mergeCell ref="WC9:WH9"/>
    <mergeCell ref="WI9:WN9"/>
    <mergeCell ref="WO9:WT9"/>
    <mergeCell ref="WU9:WZ9"/>
    <mergeCell ref="XA9:XH9"/>
    <mergeCell ref="XI9:XP9"/>
    <mergeCell ref="XQ9:XU9"/>
    <mergeCell ref="UQ10:US12"/>
    <mergeCell ref="UT10:UV12"/>
    <mergeCell ref="UW10:UW13"/>
    <mergeCell ref="AGS8:AGW8"/>
    <mergeCell ref="AGX8:AHA12"/>
    <mergeCell ref="AHB8:AHB12"/>
    <mergeCell ref="AHC8:AHC12"/>
    <mergeCell ref="AHD8:AHE12"/>
    <mergeCell ref="AHF8:AHG12"/>
    <mergeCell ref="AHH8:AHI12"/>
    <mergeCell ref="AHJ8:AHK12"/>
    <mergeCell ref="AHL8:AHW8"/>
    <mergeCell ref="AHX8:AII8"/>
    <mergeCell ref="AIJ8:AIY8"/>
    <mergeCell ref="AFE9:AFJ9"/>
    <mergeCell ref="AFK9:AFP9"/>
    <mergeCell ref="AFQ9:AFV9"/>
    <mergeCell ref="AFW9:AGB9"/>
    <mergeCell ref="AGC9:AGJ9"/>
    <mergeCell ref="AGK9:AGR9"/>
    <mergeCell ref="AGS9:AGW9"/>
    <mergeCell ref="AHL9:AHQ9"/>
    <mergeCell ref="AHR9:AHW9"/>
    <mergeCell ref="AHX9:AIC9"/>
    <mergeCell ref="AID9:AII9"/>
    <mergeCell ref="AIJ9:AIQ9"/>
    <mergeCell ref="AIR9:AIY9"/>
    <mergeCell ref="AGO10:AGQ12"/>
    <mergeCell ref="AGR10:AGR13"/>
    <mergeCell ref="ABO8:ACD8"/>
    <mergeCell ref="ACE8:ACI8"/>
    <mergeCell ref="ACJ8:ACM12"/>
    <mergeCell ref="ACN8:ACN12"/>
    <mergeCell ref="ACO8:ACO12"/>
    <mergeCell ref="ACP8:ACQ12"/>
    <mergeCell ref="ACR8:ACS12"/>
    <mergeCell ref="ACT8:ACU12"/>
    <mergeCell ref="ACV8:ACW12"/>
    <mergeCell ref="ACX8:ADI8"/>
    <mergeCell ref="ADJ8:ADU8"/>
    <mergeCell ref="ADV8:AEK8"/>
    <mergeCell ref="AEL8:AEP8"/>
    <mergeCell ref="AEQ8:AET12"/>
    <mergeCell ref="AEU8:AEU12"/>
    <mergeCell ref="AEV8:AEV12"/>
    <mergeCell ref="AEW8:AEX12"/>
    <mergeCell ref="ABO9:ABV9"/>
    <mergeCell ref="ABW9:ACD9"/>
    <mergeCell ref="ACE9:ACI9"/>
    <mergeCell ref="ACX9:ADC9"/>
    <mergeCell ref="ADD9:ADI9"/>
    <mergeCell ref="ADJ9:ADO9"/>
    <mergeCell ref="ADP9:ADU9"/>
    <mergeCell ref="ADV9:AEC9"/>
    <mergeCell ref="AED9:AEK9"/>
    <mergeCell ref="AEL9:AEP9"/>
    <mergeCell ref="ABV10:ABV13"/>
    <mergeCell ref="ABW10:ABY12"/>
    <mergeCell ref="ABZ10:ABZ13"/>
    <mergeCell ref="ACA10:ACC12"/>
    <mergeCell ref="ACD10:ACD13"/>
    <mergeCell ref="ASG8:ASJ12"/>
    <mergeCell ref="KT9:KY9"/>
    <mergeCell ref="KZ9:LE9"/>
    <mergeCell ref="LF9:LK9"/>
    <mergeCell ref="LL9:LQ9"/>
    <mergeCell ref="LR9:LY9"/>
    <mergeCell ref="LZ9:MG9"/>
    <mergeCell ref="MH9:ML9"/>
    <mergeCell ref="NA9:NF9"/>
    <mergeCell ref="NG9:NL9"/>
    <mergeCell ref="NM9:NR9"/>
    <mergeCell ref="NS9:NX9"/>
    <mergeCell ref="NY9:OF9"/>
    <mergeCell ref="OG9:ON9"/>
    <mergeCell ref="OO9:OS9"/>
    <mergeCell ref="PH9:PM9"/>
    <mergeCell ref="PN9:PS9"/>
    <mergeCell ref="PT9:PY9"/>
    <mergeCell ref="PZ9:QE9"/>
    <mergeCell ref="QF9:QM9"/>
    <mergeCell ref="QN9:QU9"/>
    <mergeCell ref="ALV8:ALW12"/>
    <mergeCell ref="ALX8:ALY12"/>
    <mergeCell ref="ALZ8:AMK8"/>
    <mergeCell ref="AML8:AMW8"/>
    <mergeCell ref="AMX8:ANM8"/>
    <mergeCell ref="ANN8:ANR8"/>
    <mergeCell ref="ANS8:ANV12"/>
    <mergeCell ref="ANW8:ANW12"/>
    <mergeCell ref="ANX8:ANX12"/>
    <mergeCell ref="ANY8:ANZ12"/>
    <mergeCell ref="AOA8:AOB12"/>
    <mergeCell ref="AOC8:AOD12"/>
    <mergeCell ref="AOE8:AOF12"/>
    <mergeCell ref="AOG8:AOR8"/>
    <mergeCell ref="AOS8:APD8"/>
    <mergeCell ref="APE8:APT8"/>
    <mergeCell ref="APU8:APY8"/>
    <mergeCell ref="ALZ9:AME9"/>
    <mergeCell ref="AMF9:AMK9"/>
    <mergeCell ref="AML9:AMQ9"/>
    <mergeCell ref="AMR9:AMW9"/>
    <mergeCell ref="AMX9:ANE9"/>
    <mergeCell ref="ANF9:ANM9"/>
    <mergeCell ref="ANN9:ANR9"/>
    <mergeCell ref="AOG9:AOL9"/>
    <mergeCell ref="AOM9:AOR9"/>
    <mergeCell ref="AOS9:AOX9"/>
    <mergeCell ref="AOY9:APD9"/>
    <mergeCell ref="APE9:APL9"/>
    <mergeCell ref="APM9:APT9"/>
    <mergeCell ref="APU9:APY9"/>
    <mergeCell ref="ALZ10:AMB12"/>
    <mergeCell ref="AIZ8:AJD8"/>
    <mergeCell ref="AJE8:AJH12"/>
    <mergeCell ref="AJI8:AJI12"/>
    <mergeCell ref="AJJ8:AJJ12"/>
    <mergeCell ref="AJK8:AJL12"/>
    <mergeCell ref="AJM8:AJN12"/>
    <mergeCell ref="AJO8:AJP12"/>
    <mergeCell ref="AJQ8:AJR12"/>
    <mergeCell ref="AJS8:AKD8"/>
    <mergeCell ref="AKE8:AKP8"/>
    <mergeCell ref="AKQ8:ALF8"/>
    <mergeCell ref="AQN9:AQS9"/>
    <mergeCell ref="AQT9:AQY9"/>
    <mergeCell ref="AQZ9:ARE9"/>
    <mergeCell ref="ARF9:ARK9"/>
    <mergeCell ref="ARL9:ARS9"/>
    <mergeCell ref="ART9:ASA9"/>
    <mergeCell ref="ASB9:ASF9"/>
    <mergeCell ref="KT10:KV12"/>
    <mergeCell ref="KW10:KY12"/>
    <mergeCell ref="KZ10:LB12"/>
    <mergeCell ref="LC10:LE12"/>
    <mergeCell ref="LF10:LH12"/>
    <mergeCell ref="LI10:LK12"/>
    <mergeCell ref="LL10:LN12"/>
    <mergeCell ref="LO10:LQ12"/>
    <mergeCell ref="LR10:LT12"/>
    <mergeCell ref="LU10:LU13"/>
    <mergeCell ref="LV10:LX12"/>
    <mergeCell ref="LY10:LY13"/>
    <mergeCell ref="LZ10:MB12"/>
    <mergeCell ref="MC10:MC13"/>
    <mergeCell ref="MD10:MF12"/>
    <mergeCell ref="MG10:MG13"/>
    <mergeCell ref="MH10:MI12"/>
    <mergeCell ref="MJ10:ML12"/>
    <mergeCell ref="NA10:NC12"/>
    <mergeCell ref="ND10:NF12"/>
    <mergeCell ref="NG10:NI12"/>
    <mergeCell ref="NJ10:NL12"/>
    <mergeCell ref="NM10:NO12"/>
    <mergeCell ref="NP10:NR12"/>
    <mergeCell ref="NS10:NU12"/>
    <mergeCell ref="APZ8:AQC12"/>
    <mergeCell ref="AQD8:AQD12"/>
    <mergeCell ref="AQE8:AQE12"/>
    <mergeCell ref="AQF8:AQG12"/>
    <mergeCell ref="AQH8:AQI12"/>
    <mergeCell ref="AQJ8:AQK12"/>
    <mergeCell ref="AQL8:AQM12"/>
    <mergeCell ref="AQN8:AQY8"/>
    <mergeCell ref="AQZ8:ARK8"/>
    <mergeCell ref="ARL8:ASA8"/>
    <mergeCell ref="ASB8:ASF8"/>
    <mergeCell ref="ALG8:ALK8"/>
    <mergeCell ref="ALL8:ALO12"/>
    <mergeCell ref="ALP8:ALP12"/>
    <mergeCell ref="ALQ8:ALQ12"/>
    <mergeCell ref="ALR8:ALS12"/>
    <mergeCell ref="ALT8:ALU12"/>
    <mergeCell ref="AIZ9:AJD9"/>
    <mergeCell ref="AJS9:AJX9"/>
    <mergeCell ref="AJY9:AKD9"/>
    <mergeCell ref="AKE9:AKJ9"/>
    <mergeCell ref="AKK9:AKP9"/>
    <mergeCell ref="AKQ9:AKX9"/>
    <mergeCell ref="AKY9:ALF9"/>
    <mergeCell ref="ALG9:ALK9"/>
    <mergeCell ref="ALC10:ALE12"/>
    <mergeCell ref="ALF10:ALF13"/>
    <mergeCell ref="ALG10:ALH12"/>
    <mergeCell ref="ALI10:ALK12"/>
    <mergeCell ref="ALC13:ALE13"/>
    <mergeCell ref="ALG13:ALH13"/>
    <mergeCell ref="ALI13:ALK13"/>
    <mergeCell ref="SM10:SO12"/>
    <mergeCell ref="SP10:SP13"/>
    <mergeCell ref="SQ10:SS12"/>
    <mergeCell ref="ST10:ST13"/>
    <mergeCell ref="SU10:SW12"/>
    <mergeCell ref="SX10:SX13"/>
    <mergeCell ref="SY10:TA12"/>
    <mergeCell ref="TB10:TB13"/>
    <mergeCell ref="TC10:TD12"/>
    <mergeCell ref="TE10:TG12"/>
    <mergeCell ref="TV10:TX12"/>
    <mergeCell ref="TY10:UA12"/>
    <mergeCell ref="UB10:UD12"/>
    <mergeCell ref="UE10:UG12"/>
    <mergeCell ref="UH10:UJ12"/>
    <mergeCell ref="UK10:UM12"/>
    <mergeCell ref="UN10:UP12"/>
    <mergeCell ref="SM13:SO13"/>
    <mergeCell ref="SQ13:SS13"/>
    <mergeCell ref="SU13:SW13"/>
    <mergeCell ref="SY13:TA13"/>
    <mergeCell ref="TC13:TD13"/>
    <mergeCell ref="TE13:TG13"/>
    <mergeCell ref="TH13:TK13"/>
    <mergeCell ref="TN13:TO13"/>
    <mergeCell ref="TP13:TQ13"/>
    <mergeCell ref="TR13:TS13"/>
    <mergeCell ref="TT13:TU13"/>
    <mergeCell ref="PQ10:PS12"/>
    <mergeCell ref="PT10:PV12"/>
    <mergeCell ref="PW10:PY12"/>
    <mergeCell ref="PZ10:QB12"/>
    <mergeCell ref="QC10:QE12"/>
    <mergeCell ref="QF10:QH12"/>
    <mergeCell ref="QI10:QI13"/>
    <mergeCell ref="QJ10:QL12"/>
    <mergeCell ref="QM10:QM13"/>
    <mergeCell ref="QN10:QP12"/>
    <mergeCell ref="QQ10:QQ13"/>
    <mergeCell ref="QR10:QT12"/>
    <mergeCell ref="QU10:QU13"/>
    <mergeCell ref="QV10:QW12"/>
    <mergeCell ref="QX10:QZ12"/>
    <mergeCell ref="RO10:RQ12"/>
    <mergeCell ref="RR10:RT12"/>
    <mergeCell ref="QV13:QW13"/>
    <mergeCell ref="QX13:QZ13"/>
    <mergeCell ref="RA13:RD13"/>
    <mergeCell ref="RG13:RH13"/>
    <mergeCell ref="RI13:RJ13"/>
    <mergeCell ref="RK13:RL13"/>
    <mergeCell ref="RM13:RN13"/>
    <mergeCell ref="RF8:RF12"/>
    <mergeCell ref="RG8:RH12"/>
    <mergeCell ref="RI8:RJ12"/>
    <mergeCell ref="RK8:RL12"/>
    <mergeCell ref="RM8:RN12"/>
    <mergeCell ref="RO8:RZ8"/>
    <mergeCell ref="SA8:SL8"/>
    <mergeCell ref="SM8:TB8"/>
    <mergeCell ref="TC8:TG8"/>
    <mergeCell ref="TH8:TK12"/>
    <mergeCell ref="TL8:TL12"/>
    <mergeCell ref="TM8:TM12"/>
    <mergeCell ref="XD10:XD13"/>
    <mergeCell ref="XE10:XG12"/>
    <mergeCell ref="XH10:XH13"/>
    <mergeCell ref="XI10:XK12"/>
    <mergeCell ref="XL10:XL13"/>
    <mergeCell ref="XM10:XO12"/>
    <mergeCell ref="XP10:XP13"/>
    <mergeCell ref="XQ10:XR12"/>
    <mergeCell ref="XS10:XU12"/>
    <mergeCell ref="YJ10:YL12"/>
    <mergeCell ref="YM10:YO12"/>
    <mergeCell ref="YP10:YR12"/>
    <mergeCell ref="YS10:YU12"/>
    <mergeCell ref="YV10:YX12"/>
    <mergeCell ref="YY10:ZA12"/>
    <mergeCell ref="ZB10:ZD12"/>
    <mergeCell ref="ZE10:ZG12"/>
    <mergeCell ref="XV13:XY13"/>
    <mergeCell ref="YB13:YC13"/>
    <mergeCell ref="YD13:YE13"/>
    <mergeCell ref="YF13:YG13"/>
    <mergeCell ref="YH13:YI13"/>
    <mergeCell ref="UX10:UZ12"/>
    <mergeCell ref="VA10:VA13"/>
    <mergeCell ref="VB10:VD12"/>
    <mergeCell ref="VE10:VE13"/>
    <mergeCell ref="VF10:VH12"/>
    <mergeCell ref="VI10:VI13"/>
    <mergeCell ref="VJ10:VK12"/>
    <mergeCell ref="VL10:VN12"/>
    <mergeCell ref="WC10:WE12"/>
    <mergeCell ref="WF10:WH12"/>
    <mergeCell ref="WI10:WK12"/>
    <mergeCell ref="WL10:WN12"/>
    <mergeCell ref="WO10:WQ12"/>
    <mergeCell ref="WR10:WT12"/>
    <mergeCell ref="WU10:WW12"/>
    <mergeCell ref="WX10:WZ12"/>
    <mergeCell ref="XA10:XC12"/>
    <mergeCell ref="YB8:YC12"/>
    <mergeCell ref="YD8:YE12"/>
    <mergeCell ref="YF8:YG12"/>
    <mergeCell ref="YH8:YI12"/>
    <mergeCell ref="YJ8:YU8"/>
    <mergeCell ref="YV8:ZG8"/>
    <mergeCell ref="YJ9:YO9"/>
    <mergeCell ref="YP9:YU9"/>
    <mergeCell ref="YV9:ZA9"/>
    <mergeCell ref="ZB9:ZG9"/>
    <mergeCell ref="AGG13:AGI13"/>
    <mergeCell ref="AGK13:AGM13"/>
    <mergeCell ref="ACE10:ACF12"/>
    <mergeCell ref="ACG10:ACI12"/>
    <mergeCell ref="ACX10:ACZ12"/>
    <mergeCell ref="ADA10:ADC12"/>
    <mergeCell ref="ADD10:ADF12"/>
    <mergeCell ref="ADG10:ADI12"/>
    <mergeCell ref="ADJ10:ADL12"/>
    <mergeCell ref="ADM10:ADO12"/>
    <mergeCell ref="ADP10:ADR12"/>
    <mergeCell ref="ADS10:ADU12"/>
    <mergeCell ref="ADV10:ADX12"/>
    <mergeCell ref="ADY10:ADY13"/>
    <mergeCell ref="ADZ10:AEB12"/>
    <mergeCell ref="AEC10:AEC13"/>
    <mergeCell ref="AED10:AEF12"/>
    <mergeCell ref="AEG10:AEG13"/>
    <mergeCell ref="AEH10:AEJ12"/>
    <mergeCell ref="ACJ13:ACM13"/>
    <mergeCell ref="ACP13:ACQ13"/>
    <mergeCell ref="ACR13:ACS13"/>
    <mergeCell ref="ACT13:ACU13"/>
    <mergeCell ref="ACV13:ACW13"/>
    <mergeCell ref="ADV13:ADX13"/>
    <mergeCell ref="ADZ13:AEB13"/>
    <mergeCell ref="AED13:AEF13"/>
    <mergeCell ref="AEH13:AEJ13"/>
    <mergeCell ref="ZP10:ZR12"/>
    <mergeCell ref="ZS10:ZS13"/>
    <mergeCell ref="ZT10:ZV12"/>
    <mergeCell ref="ZW10:ZW13"/>
    <mergeCell ref="ZX10:ZY12"/>
    <mergeCell ref="ZZ10:AAB12"/>
    <mergeCell ref="AAQ10:AAS12"/>
    <mergeCell ref="AAT10:AAV12"/>
    <mergeCell ref="AAW10:AAY12"/>
    <mergeCell ref="AAZ10:ABB12"/>
    <mergeCell ref="ABC10:ABE12"/>
    <mergeCell ref="ABF10:ABH12"/>
    <mergeCell ref="ABI10:ABK12"/>
    <mergeCell ref="ABL10:ABN12"/>
    <mergeCell ref="ABO10:ABQ12"/>
    <mergeCell ref="ABR10:ABR13"/>
    <mergeCell ref="ABS10:ABU12"/>
    <mergeCell ref="AEY8:AEZ12"/>
    <mergeCell ref="AFA8:AFB12"/>
    <mergeCell ref="AFC8:AFD12"/>
    <mergeCell ref="AFE8:AFP8"/>
    <mergeCell ref="AFQ8:AGB8"/>
    <mergeCell ref="AGC8:AGR8"/>
    <mergeCell ref="ZH8:ZW8"/>
    <mergeCell ref="ZX8:AAB8"/>
    <mergeCell ref="AAC8:AAF12"/>
    <mergeCell ref="AAG8:AAG12"/>
    <mergeCell ref="AAH8:AAH12"/>
    <mergeCell ref="AAI8:AAJ12"/>
    <mergeCell ref="AAK8:AAL12"/>
    <mergeCell ref="AAM8:AAN12"/>
    <mergeCell ref="AAO8:AAP12"/>
    <mergeCell ref="AAQ8:ABB8"/>
    <mergeCell ref="ABC8:ABN8"/>
    <mergeCell ref="ZH9:ZO9"/>
    <mergeCell ref="ZP9:ZW9"/>
    <mergeCell ref="AJS10:AJU12"/>
    <mergeCell ref="AJV10:AJX12"/>
    <mergeCell ref="AJY10:AKA12"/>
    <mergeCell ref="AKB10:AKD12"/>
    <mergeCell ref="AKE10:AKG12"/>
    <mergeCell ref="AKH10:AKJ12"/>
    <mergeCell ref="AKK10:AKM12"/>
    <mergeCell ref="AKN10:AKP12"/>
    <mergeCell ref="AKQ10:AKS12"/>
    <mergeCell ref="AKT10:AKT13"/>
    <mergeCell ref="AKU10:AKW12"/>
    <mergeCell ref="AKX10:AKX13"/>
    <mergeCell ref="AKY10:ALA12"/>
    <mergeCell ref="ALB10:ALB13"/>
    <mergeCell ref="AJO13:AJP13"/>
    <mergeCell ref="AJQ13:AJR13"/>
    <mergeCell ref="AKQ13:AKS13"/>
    <mergeCell ref="AKU13:AKW13"/>
    <mergeCell ref="AKY13:ALA13"/>
    <mergeCell ref="AGS10:AGT12"/>
    <mergeCell ref="AGU10:AGW12"/>
    <mergeCell ref="AHL10:AHN12"/>
    <mergeCell ref="AHO10:AHQ12"/>
    <mergeCell ref="AHR10:AHT12"/>
    <mergeCell ref="AHU10:AHW12"/>
    <mergeCell ref="AHX10:AHZ12"/>
    <mergeCell ref="AIA10:AIC12"/>
    <mergeCell ref="AID10:AIF12"/>
    <mergeCell ref="AIG10:AII12"/>
    <mergeCell ref="AIJ10:AIL12"/>
    <mergeCell ref="AIM10:AIM13"/>
    <mergeCell ref="AIN10:AIP12"/>
    <mergeCell ref="AIQ10:AIQ13"/>
    <mergeCell ref="AIR10:AIT12"/>
    <mergeCell ref="AIU10:AIU13"/>
    <mergeCell ref="AIV10:AIX12"/>
    <mergeCell ref="AOV10:AOX12"/>
    <mergeCell ref="AOY10:APA12"/>
    <mergeCell ref="APB10:APD12"/>
    <mergeCell ref="APE10:APG12"/>
    <mergeCell ref="APH10:APH13"/>
    <mergeCell ref="API10:APK12"/>
    <mergeCell ref="APL10:APL13"/>
    <mergeCell ref="APM10:APO12"/>
    <mergeCell ref="APP10:APP13"/>
    <mergeCell ref="APQ10:APS12"/>
    <mergeCell ref="APT10:APT13"/>
    <mergeCell ref="APU10:APV12"/>
    <mergeCell ref="API13:APK13"/>
    <mergeCell ref="APM13:APO13"/>
    <mergeCell ref="APQ13:APS13"/>
    <mergeCell ref="APU13:APV13"/>
    <mergeCell ref="AMC10:AME12"/>
    <mergeCell ref="AMF10:AMH12"/>
    <mergeCell ref="AMI10:AMK12"/>
    <mergeCell ref="AML10:AMN12"/>
    <mergeCell ref="AMO10:AMQ12"/>
    <mergeCell ref="AMR10:AMT12"/>
    <mergeCell ref="AMU10:AMW12"/>
    <mergeCell ref="AMX10:AMZ12"/>
    <mergeCell ref="ANA10:ANA13"/>
    <mergeCell ref="ANB10:AND12"/>
    <mergeCell ref="ANE10:ANE13"/>
    <mergeCell ref="ANF10:ANH12"/>
    <mergeCell ref="ANI10:ANI13"/>
    <mergeCell ref="ANJ10:ANL12"/>
    <mergeCell ref="ANM10:ANM13"/>
    <mergeCell ref="ANN10:ANO12"/>
    <mergeCell ref="ANP10:ANR12"/>
    <mergeCell ref="ASB10:ASC12"/>
    <mergeCell ref="ASD10:ASF12"/>
    <mergeCell ref="KL13:KM13"/>
    <mergeCell ref="KN13:KO13"/>
    <mergeCell ref="KP13:KQ13"/>
    <mergeCell ref="KR13:KS13"/>
    <mergeCell ref="LR13:LT13"/>
    <mergeCell ref="LV13:LX13"/>
    <mergeCell ref="LZ13:MB13"/>
    <mergeCell ref="MD13:MF13"/>
    <mergeCell ref="MH13:MI13"/>
    <mergeCell ref="MJ13:ML13"/>
    <mergeCell ref="MM13:MP13"/>
    <mergeCell ref="MS13:MT13"/>
    <mergeCell ref="MU13:MV13"/>
    <mergeCell ref="MW13:MX13"/>
    <mergeCell ref="MY13:MZ13"/>
    <mergeCell ref="NY13:OA13"/>
    <mergeCell ref="OC13:OE13"/>
    <mergeCell ref="OG13:OI13"/>
    <mergeCell ref="OK13:OM13"/>
    <mergeCell ref="OO13:OP13"/>
    <mergeCell ref="OQ13:OS13"/>
    <mergeCell ref="OT13:OW13"/>
    <mergeCell ref="OZ13:PA13"/>
    <mergeCell ref="PB13:PC13"/>
    <mergeCell ref="PD13:PE13"/>
    <mergeCell ref="PF13:PG13"/>
    <mergeCell ref="QF13:QH13"/>
    <mergeCell ref="QJ13:QL13"/>
    <mergeCell ref="QN13:QP13"/>
    <mergeCell ref="QR13:QT13"/>
    <mergeCell ref="APW10:APY12"/>
    <mergeCell ref="AQN10:AQP12"/>
    <mergeCell ref="AQQ10:AQS12"/>
    <mergeCell ref="AQT10:AQV12"/>
    <mergeCell ref="AQW10:AQY12"/>
    <mergeCell ref="AQZ10:ARB12"/>
    <mergeCell ref="ARC10:ARE12"/>
    <mergeCell ref="ARF10:ARH12"/>
    <mergeCell ref="ARI10:ARK12"/>
    <mergeCell ref="ARL10:ARN12"/>
    <mergeCell ref="ARO10:ARO13"/>
    <mergeCell ref="ARP10:ARR12"/>
    <mergeCell ref="ARS10:ARS13"/>
    <mergeCell ref="ART10:ARV12"/>
    <mergeCell ref="ARW10:ARW13"/>
    <mergeCell ref="ARX10:ARZ12"/>
    <mergeCell ref="ASA10:ASA13"/>
    <mergeCell ref="APW13:APY13"/>
    <mergeCell ref="APZ13:AQC13"/>
    <mergeCell ref="AQF13:AQG13"/>
    <mergeCell ref="AQH13:AQI13"/>
    <mergeCell ref="AQJ13:AQK13"/>
    <mergeCell ref="AQL13:AQM13"/>
    <mergeCell ref="ARL13:ARN13"/>
    <mergeCell ref="ARP13:ARR13"/>
    <mergeCell ref="ART13:ARV13"/>
    <mergeCell ref="ARX13:ARZ13"/>
    <mergeCell ref="AOG10:AOI12"/>
    <mergeCell ref="AOJ10:AOL12"/>
    <mergeCell ref="AOM10:AOO12"/>
    <mergeCell ref="AOP10:AOR12"/>
    <mergeCell ref="AOS10:AOU12"/>
    <mergeCell ref="AJK13:AJL13"/>
    <mergeCell ref="AJM13:AJN13"/>
    <mergeCell ref="ZH13:ZJ13"/>
    <mergeCell ref="ZL13:ZN13"/>
    <mergeCell ref="ZP13:ZR13"/>
    <mergeCell ref="ZT13:ZV13"/>
    <mergeCell ref="ZX13:ZY13"/>
    <mergeCell ref="ZZ13:AAB13"/>
    <mergeCell ref="AAC13:AAF13"/>
    <mergeCell ref="AAI13:AAJ13"/>
    <mergeCell ref="AAK13:AAL13"/>
    <mergeCell ref="AAM13:AAN13"/>
    <mergeCell ref="AAO13:AAP13"/>
    <mergeCell ref="ABO13:ABQ13"/>
    <mergeCell ref="ABS13:ABU13"/>
    <mergeCell ref="ABW13:ABY13"/>
    <mergeCell ref="ACA13:ACC13"/>
    <mergeCell ref="ACE13:ACF13"/>
    <mergeCell ref="ACG13:ACI13"/>
    <mergeCell ref="UT13:UV13"/>
    <mergeCell ref="UX13:UZ13"/>
    <mergeCell ref="VB13:VD13"/>
    <mergeCell ref="VF13:VH13"/>
    <mergeCell ref="VJ13:VK13"/>
    <mergeCell ref="VL13:VN13"/>
    <mergeCell ref="VO13:VR13"/>
    <mergeCell ref="VU13:VV13"/>
    <mergeCell ref="VW13:VX13"/>
    <mergeCell ref="VY13:VZ13"/>
    <mergeCell ref="WA13:WB13"/>
    <mergeCell ref="XA13:XC13"/>
    <mergeCell ref="XE13:XG13"/>
    <mergeCell ref="XI13:XK13"/>
    <mergeCell ref="XM13:XO13"/>
    <mergeCell ref="XQ13:XR13"/>
    <mergeCell ref="XS13:XU13"/>
    <mergeCell ref="AIY10:AIY13"/>
    <mergeCell ref="AIZ10:AJA12"/>
    <mergeCell ref="AJB10:AJD12"/>
    <mergeCell ref="AEK10:AEK13"/>
    <mergeCell ref="AEL10:AEM12"/>
    <mergeCell ref="AEN10:AEP12"/>
    <mergeCell ref="AFE10:AFG12"/>
    <mergeCell ref="AFH10:AFJ12"/>
    <mergeCell ref="AFK10:AFM12"/>
    <mergeCell ref="AFN10:AFP12"/>
    <mergeCell ref="AFQ10:AFS12"/>
    <mergeCell ref="AFT10:AFV12"/>
    <mergeCell ref="AFW10:AFY12"/>
    <mergeCell ref="AFZ10:AGB12"/>
    <mergeCell ref="AGC10:AGE12"/>
    <mergeCell ref="AGF10:AGF13"/>
    <mergeCell ref="AGG10:AGI12"/>
    <mergeCell ref="AGJ10:AGJ13"/>
    <mergeCell ref="AGK10:AGM12"/>
    <mergeCell ref="AGN10:AGN13"/>
    <mergeCell ref="AEL13:AEM13"/>
    <mergeCell ref="AEN13:AEP13"/>
    <mergeCell ref="AEQ13:AET13"/>
    <mergeCell ref="AEW13:AEX13"/>
    <mergeCell ref="AEY13:AEZ13"/>
    <mergeCell ref="AFA13:AFB13"/>
    <mergeCell ref="AFC13:AFD13"/>
    <mergeCell ref="AGC13:AGE13"/>
    <mergeCell ref="ASB13:ASC13"/>
    <mergeCell ref="ASD13:ASF13"/>
    <mergeCell ref="ASG13:ASJ13"/>
    <mergeCell ref="KL15:KM15"/>
    <mergeCell ref="KN15:KO15"/>
    <mergeCell ref="KP15:KQ15"/>
    <mergeCell ref="KR15:KS15"/>
    <mergeCell ref="KT15:KV15"/>
    <mergeCell ref="KW15:KY15"/>
    <mergeCell ref="KZ15:LB15"/>
    <mergeCell ref="LC15:LE15"/>
    <mergeCell ref="LF15:LH15"/>
    <mergeCell ref="LI15:LK15"/>
    <mergeCell ref="LL15:LN15"/>
    <mergeCell ref="LO15:LQ15"/>
    <mergeCell ref="LR15:LT15"/>
    <mergeCell ref="LV15:LX15"/>
    <mergeCell ref="LZ15:MB15"/>
    <mergeCell ref="MD15:MF15"/>
    <mergeCell ref="MH15:MI15"/>
    <mergeCell ref="MJ15:ML15"/>
    <mergeCell ref="MM15:MP15"/>
    <mergeCell ref="MS15:MT15"/>
    <mergeCell ref="MU15:MV15"/>
    <mergeCell ref="MW15:MX15"/>
    <mergeCell ref="MY15:MZ15"/>
    <mergeCell ref="NA15:NC15"/>
    <mergeCell ref="ND15:NF15"/>
    <mergeCell ref="NG15:NI15"/>
    <mergeCell ref="NJ15:NL15"/>
    <mergeCell ref="NM15:NO15"/>
    <mergeCell ref="NP15:NR15"/>
    <mergeCell ref="ALL13:ALO13"/>
    <mergeCell ref="ALR13:ALS13"/>
    <mergeCell ref="ALT13:ALU13"/>
    <mergeCell ref="ALV13:ALW13"/>
    <mergeCell ref="ALX13:ALY13"/>
    <mergeCell ref="AMX13:AMZ13"/>
    <mergeCell ref="ANB13:AND13"/>
    <mergeCell ref="ANF13:ANH13"/>
    <mergeCell ref="ANJ13:ANL13"/>
    <mergeCell ref="ANN13:ANO13"/>
    <mergeCell ref="ANP13:ANR13"/>
    <mergeCell ref="ANS13:ANV13"/>
    <mergeCell ref="ANY13:ANZ13"/>
    <mergeCell ref="AOA13:AOB13"/>
    <mergeCell ref="AOC13:AOD13"/>
    <mergeCell ref="AOE13:AOF13"/>
    <mergeCell ref="APE13:APG13"/>
    <mergeCell ref="AGO13:AGQ13"/>
    <mergeCell ref="AGS13:AGT13"/>
    <mergeCell ref="AGU13:AGW13"/>
    <mergeCell ref="AGX13:AHA13"/>
    <mergeCell ref="AHD13:AHE13"/>
    <mergeCell ref="AHF13:AHG13"/>
    <mergeCell ref="AHH13:AHI13"/>
    <mergeCell ref="AHJ13:AHK13"/>
    <mergeCell ref="AIJ13:AIL13"/>
    <mergeCell ref="AIN13:AIP13"/>
    <mergeCell ref="AIR13:AIT13"/>
    <mergeCell ref="AIV13:AIX13"/>
    <mergeCell ref="AIZ13:AJA13"/>
    <mergeCell ref="AJB13:AJD13"/>
    <mergeCell ref="AJE13:AJH13"/>
    <mergeCell ref="PT15:PV15"/>
    <mergeCell ref="PW15:PY15"/>
    <mergeCell ref="PZ15:QB15"/>
    <mergeCell ref="QC15:QE15"/>
    <mergeCell ref="QF15:QH15"/>
    <mergeCell ref="QJ15:QL15"/>
    <mergeCell ref="QN15:QP15"/>
    <mergeCell ref="QR15:QT15"/>
    <mergeCell ref="QV15:QW15"/>
    <mergeCell ref="QX15:QZ15"/>
    <mergeCell ref="RA15:RD15"/>
    <mergeCell ref="RG15:RH15"/>
    <mergeCell ref="RI15:RJ15"/>
    <mergeCell ref="RK15:RL15"/>
    <mergeCell ref="RM15:RN15"/>
    <mergeCell ref="RO15:RQ15"/>
    <mergeCell ref="RR15:RT15"/>
    <mergeCell ref="NS15:NU15"/>
    <mergeCell ref="NV15:NX15"/>
    <mergeCell ref="NY15:OA15"/>
    <mergeCell ref="OC15:OE15"/>
    <mergeCell ref="OG15:OI15"/>
    <mergeCell ref="OK15:OM15"/>
    <mergeCell ref="OO15:OP15"/>
    <mergeCell ref="OQ15:OS15"/>
    <mergeCell ref="OT15:OW15"/>
    <mergeCell ref="OZ15:PA15"/>
    <mergeCell ref="PB15:PC15"/>
    <mergeCell ref="PD15:PE15"/>
    <mergeCell ref="PF15:PG15"/>
    <mergeCell ref="PH15:PJ15"/>
    <mergeCell ref="PK15:PM15"/>
    <mergeCell ref="PN15:PP15"/>
    <mergeCell ref="PQ15:PS15"/>
    <mergeCell ref="TV15:TX15"/>
    <mergeCell ref="TY15:UA15"/>
    <mergeCell ref="UB15:UD15"/>
    <mergeCell ref="UE15:UG15"/>
    <mergeCell ref="UH15:UJ15"/>
    <mergeCell ref="UK15:UM15"/>
    <mergeCell ref="UN15:UP15"/>
    <mergeCell ref="UQ15:US15"/>
    <mergeCell ref="UT15:UV15"/>
    <mergeCell ref="UX15:UZ15"/>
    <mergeCell ref="VB15:VD15"/>
    <mergeCell ref="VF15:VH15"/>
    <mergeCell ref="VJ15:VK15"/>
    <mergeCell ref="VL15:VN15"/>
    <mergeCell ref="VO15:VR15"/>
    <mergeCell ref="VU15:VV15"/>
    <mergeCell ref="VW15:VX15"/>
    <mergeCell ref="RU15:RW15"/>
    <mergeCell ref="RX15:RZ15"/>
    <mergeCell ref="SA15:SC15"/>
    <mergeCell ref="SD15:SF15"/>
    <mergeCell ref="SG15:SI15"/>
    <mergeCell ref="SJ15:SL15"/>
    <mergeCell ref="SM15:SO15"/>
    <mergeCell ref="SQ15:SS15"/>
    <mergeCell ref="SU15:SW15"/>
    <mergeCell ref="SY15:TA15"/>
    <mergeCell ref="TC15:TD15"/>
    <mergeCell ref="TE15:TG15"/>
    <mergeCell ref="TH15:TK15"/>
    <mergeCell ref="TN15:TO15"/>
    <mergeCell ref="TP15:TQ15"/>
    <mergeCell ref="TR15:TS15"/>
    <mergeCell ref="TT15:TU15"/>
    <mergeCell ref="YB15:YC15"/>
    <mergeCell ref="YD15:YE15"/>
    <mergeCell ref="YF15:YG15"/>
    <mergeCell ref="YH15:YI15"/>
    <mergeCell ref="YJ15:YL15"/>
    <mergeCell ref="YM15:YO15"/>
    <mergeCell ref="YP15:YR15"/>
    <mergeCell ref="YS15:YU15"/>
    <mergeCell ref="YV15:YX15"/>
    <mergeCell ref="YY15:ZA15"/>
    <mergeCell ref="ZB15:ZD15"/>
    <mergeCell ref="ZE15:ZG15"/>
    <mergeCell ref="ZH15:ZJ15"/>
    <mergeCell ref="ZL15:ZN15"/>
    <mergeCell ref="ZP15:ZR15"/>
    <mergeCell ref="ZT15:ZV15"/>
    <mergeCell ref="ZX15:ZY15"/>
    <mergeCell ref="VY15:VZ15"/>
    <mergeCell ref="WA15:WB15"/>
    <mergeCell ref="WC15:WE15"/>
    <mergeCell ref="WF15:WH15"/>
    <mergeCell ref="WI15:WK15"/>
    <mergeCell ref="WL15:WN15"/>
    <mergeCell ref="WO15:WQ15"/>
    <mergeCell ref="WR15:WT15"/>
    <mergeCell ref="WU15:WW15"/>
    <mergeCell ref="WX15:WZ15"/>
    <mergeCell ref="XA15:XC15"/>
    <mergeCell ref="XE15:XG15"/>
    <mergeCell ref="XI15:XK15"/>
    <mergeCell ref="XM15:XO15"/>
    <mergeCell ref="XQ15:XR15"/>
    <mergeCell ref="XS15:XU15"/>
    <mergeCell ref="XV15:XY15"/>
    <mergeCell ref="ACA15:ACC15"/>
    <mergeCell ref="ACE15:ACF15"/>
    <mergeCell ref="ACG15:ACI15"/>
    <mergeCell ref="ACJ15:ACM15"/>
    <mergeCell ref="ACP15:ACQ15"/>
    <mergeCell ref="ACR15:ACS15"/>
    <mergeCell ref="ACT15:ACU15"/>
    <mergeCell ref="ACV15:ACW15"/>
    <mergeCell ref="ACX15:ACZ15"/>
    <mergeCell ref="ADA15:ADC15"/>
    <mergeCell ref="ADD15:ADF15"/>
    <mergeCell ref="ADG15:ADI15"/>
    <mergeCell ref="ADJ15:ADL15"/>
    <mergeCell ref="ADM15:ADO15"/>
    <mergeCell ref="ADP15:ADR15"/>
    <mergeCell ref="ADS15:ADU15"/>
    <mergeCell ref="ADV15:ADX15"/>
    <mergeCell ref="ZZ15:AAB15"/>
    <mergeCell ref="AAC15:AAF15"/>
    <mergeCell ref="AAI15:AAJ15"/>
    <mergeCell ref="AAK15:AAL15"/>
    <mergeCell ref="AAM15:AAN15"/>
    <mergeCell ref="AAO15:AAP15"/>
    <mergeCell ref="AAQ15:AAS15"/>
    <mergeCell ref="AAT15:AAV15"/>
    <mergeCell ref="AAW15:AAY15"/>
    <mergeCell ref="AAZ15:ABB15"/>
    <mergeCell ref="ABC15:ABE15"/>
    <mergeCell ref="ABF15:ABH15"/>
    <mergeCell ref="ABI15:ABK15"/>
    <mergeCell ref="ABL15:ABN15"/>
    <mergeCell ref="ABO15:ABQ15"/>
    <mergeCell ref="ABS15:ABU15"/>
    <mergeCell ref="ABW15:ABY15"/>
    <mergeCell ref="AFZ15:AGB15"/>
    <mergeCell ref="AGC15:AGE15"/>
    <mergeCell ref="AGG15:AGI15"/>
    <mergeCell ref="AGK15:AGM15"/>
    <mergeCell ref="AGO15:AGQ15"/>
    <mergeCell ref="AGS15:AGT15"/>
    <mergeCell ref="AGU15:AGW15"/>
    <mergeCell ref="AGX15:AHA15"/>
    <mergeCell ref="AHD15:AHE15"/>
    <mergeCell ref="AHF15:AHG15"/>
    <mergeCell ref="AHH15:AHI15"/>
    <mergeCell ref="AHJ15:AHK15"/>
    <mergeCell ref="AHL15:AHN15"/>
    <mergeCell ref="AHO15:AHQ15"/>
    <mergeCell ref="AHR15:AHT15"/>
    <mergeCell ref="AHU15:AHW15"/>
    <mergeCell ref="AHX15:AHZ15"/>
    <mergeCell ref="ADZ15:AEB15"/>
    <mergeCell ref="AED15:AEF15"/>
    <mergeCell ref="AEH15:AEJ15"/>
    <mergeCell ref="AEL15:AEM15"/>
    <mergeCell ref="AEN15:AEP15"/>
    <mergeCell ref="AEQ15:AET15"/>
    <mergeCell ref="AEW15:AEX15"/>
    <mergeCell ref="AEY15:AEZ15"/>
    <mergeCell ref="AFA15:AFB15"/>
    <mergeCell ref="AFC15:AFD15"/>
    <mergeCell ref="AFE15:AFG15"/>
    <mergeCell ref="AFH15:AFJ15"/>
    <mergeCell ref="AFK15:AFM15"/>
    <mergeCell ref="AFN15:AFP15"/>
    <mergeCell ref="AFQ15:AFS15"/>
    <mergeCell ref="AFT15:AFV15"/>
    <mergeCell ref="AFW15:AFY15"/>
    <mergeCell ref="AKB15:AKD15"/>
    <mergeCell ref="AKE15:AKG15"/>
    <mergeCell ref="AKH15:AKJ15"/>
    <mergeCell ref="AKK15:AKM15"/>
    <mergeCell ref="AKN15:AKP15"/>
    <mergeCell ref="AKQ15:AKS15"/>
    <mergeCell ref="AKU15:AKW15"/>
    <mergeCell ref="AKY15:ALA15"/>
    <mergeCell ref="ALC15:ALE15"/>
    <mergeCell ref="ALG15:ALH15"/>
    <mergeCell ref="ALI15:ALK15"/>
    <mergeCell ref="ALL15:ALO15"/>
    <mergeCell ref="ALR15:ALS15"/>
    <mergeCell ref="ALT15:ALU15"/>
    <mergeCell ref="ALV15:ALW15"/>
    <mergeCell ref="ALX15:ALY15"/>
    <mergeCell ref="ALZ15:AMB15"/>
    <mergeCell ref="AIA15:AIC15"/>
    <mergeCell ref="AID15:AIF15"/>
    <mergeCell ref="AIG15:AII15"/>
    <mergeCell ref="AIJ15:AIL15"/>
    <mergeCell ref="AIN15:AIP15"/>
    <mergeCell ref="AIR15:AIT15"/>
    <mergeCell ref="AIV15:AIX15"/>
    <mergeCell ref="AIZ15:AJA15"/>
    <mergeCell ref="AJB15:AJD15"/>
    <mergeCell ref="AJE15:AJH15"/>
    <mergeCell ref="AJK15:AJL15"/>
    <mergeCell ref="AJM15:AJN15"/>
    <mergeCell ref="AJO15:AJP15"/>
    <mergeCell ref="AJQ15:AJR15"/>
    <mergeCell ref="AJS15:AJU15"/>
    <mergeCell ref="AJV15:AJX15"/>
    <mergeCell ref="AJY15:AKA15"/>
    <mergeCell ref="ASB15:ASC15"/>
    <mergeCell ref="ASD15:ASF15"/>
    <mergeCell ref="AOE15:AOF15"/>
    <mergeCell ref="AOG15:AOI15"/>
    <mergeCell ref="AOJ15:AOL15"/>
    <mergeCell ref="AOM15:AOO15"/>
    <mergeCell ref="AOP15:AOR15"/>
    <mergeCell ref="AOS15:AOU15"/>
    <mergeCell ref="AOV15:AOX15"/>
    <mergeCell ref="AOY15:APA15"/>
    <mergeCell ref="APB15:APD15"/>
    <mergeCell ref="APE15:APG15"/>
    <mergeCell ref="API15:APK15"/>
    <mergeCell ref="APM15:APO15"/>
    <mergeCell ref="APQ15:APS15"/>
    <mergeCell ref="APU15:APV15"/>
    <mergeCell ref="APW15:APY15"/>
    <mergeCell ref="APZ15:AQC15"/>
    <mergeCell ref="AQF15:AQG15"/>
    <mergeCell ref="AMC15:AME15"/>
    <mergeCell ref="AMF15:AMH15"/>
    <mergeCell ref="AMI15:AMK15"/>
    <mergeCell ref="AML15:AMN15"/>
    <mergeCell ref="AMO15:AMQ15"/>
    <mergeCell ref="AMR15:AMT15"/>
    <mergeCell ref="AMU15:AMW15"/>
    <mergeCell ref="AMX15:AMZ15"/>
    <mergeCell ref="ANB15:AND15"/>
    <mergeCell ref="ANF15:ANH15"/>
    <mergeCell ref="ANJ15:ANL15"/>
    <mergeCell ref="ANN15:ANO15"/>
    <mergeCell ref="ANP15:ANR15"/>
    <mergeCell ref="ANS15:ANV15"/>
    <mergeCell ref="ANY15:ANZ15"/>
    <mergeCell ref="AOA15:AOB15"/>
    <mergeCell ref="AOC15:AOD15"/>
    <mergeCell ref="NY16:OA16"/>
    <mergeCell ref="OC16:OE16"/>
    <mergeCell ref="OG16:OI16"/>
    <mergeCell ref="OK16:OM16"/>
    <mergeCell ref="OO16:OP16"/>
    <mergeCell ref="OQ16:OS16"/>
    <mergeCell ref="OT16:OW16"/>
    <mergeCell ref="OZ16:PA16"/>
    <mergeCell ref="PB16:PC16"/>
    <mergeCell ref="PD16:PE16"/>
    <mergeCell ref="PF16:PG16"/>
    <mergeCell ref="PH16:PJ16"/>
    <mergeCell ref="PK16:PM16"/>
    <mergeCell ref="PN16:PP16"/>
    <mergeCell ref="PQ16:PS16"/>
    <mergeCell ref="PT16:PV16"/>
    <mergeCell ref="PW16:PY16"/>
    <mergeCell ref="ASG15:ASJ15"/>
    <mergeCell ref="KL16:KM16"/>
    <mergeCell ref="KN16:KO16"/>
    <mergeCell ref="KP16:KQ16"/>
    <mergeCell ref="KR16:KS16"/>
    <mergeCell ref="KT16:KV16"/>
    <mergeCell ref="KW16:KY16"/>
    <mergeCell ref="KZ16:LB16"/>
    <mergeCell ref="LC16:LE16"/>
    <mergeCell ref="LF16:LH16"/>
    <mergeCell ref="LI16:LK16"/>
    <mergeCell ref="LL16:LN16"/>
    <mergeCell ref="LO16:LQ16"/>
    <mergeCell ref="LR16:LT16"/>
    <mergeCell ref="LV16:LX16"/>
    <mergeCell ref="LZ16:MB16"/>
    <mergeCell ref="MD16:MF16"/>
    <mergeCell ref="MH16:MI16"/>
    <mergeCell ref="MJ16:ML16"/>
    <mergeCell ref="MM16:MP16"/>
    <mergeCell ref="MS16:MT16"/>
    <mergeCell ref="MU16:MV16"/>
    <mergeCell ref="MW16:MX16"/>
    <mergeCell ref="MY16:MZ16"/>
    <mergeCell ref="NA16:NC16"/>
    <mergeCell ref="ND16:NF16"/>
    <mergeCell ref="NG16:NI16"/>
    <mergeCell ref="NJ16:NL16"/>
    <mergeCell ref="NM16:NO16"/>
    <mergeCell ref="NP16:NR16"/>
    <mergeCell ref="NS16:NU16"/>
    <mergeCell ref="NV16:NX16"/>
    <mergeCell ref="AQH15:AQI15"/>
    <mergeCell ref="AQJ15:AQK15"/>
    <mergeCell ref="AQL15:AQM15"/>
    <mergeCell ref="AQN15:AQP15"/>
    <mergeCell ref="AQQ15:AQS15"/>
    <mergeCell ref="AQT15:AQV15"/>
    <mergeCell ref="AQW15:AQY15"/>
    <mergeCell ref="AQZ15:ARB15"/>
    <mergeCell ref="ARC15:ARE15"/>
    <mergeCell ref="ARF15:ARH15"/>
    <mergeCell ref="ARI15:ARK15"/>
    <mergeCell ref="ARL15:ARN15"/>
    <mergeCell ref="ARP15:ARR15"/>
    <mergeCell ref="ART15:ARV15"/>
    <mergeCell ref="ARX15:ARZ15"/>
    <mergeCell ref="SA16:SC16"/>
    <mergeCell ref="SD16:SF16"/>
    <mergeCell ref="SG16:SI16"/>
    <mergeCell ref="SJ16:SL16"/>
    <mergeCell ref="SM16:SO16"/>
    <mergeCell ref="SQ16:SS16"/>
    <mergeCell ref="SU16:SW16"/>
    <mergeCell ref="SY16:TA16"/>
    <mergeCell ref="TC16:TD16"/>
    <mergeCell ref="TE16:TG16"/>
    <mergeCell ref="TH16:TK16"/>
    <mergeCell ref="TN16:TO16"/>
    <mergeCell ref="TP16:TQ16"/>
    <mergeCell ref="TR16:TS16"/>
    <mergeCell ref="TT16:TU16"/>
    <mergeCell ref="TV16:TX16"/>
    <mergeCell ref="TY16:UA16"/>
    <mergeCell ref="PZ16:QB16"/>
    <mergeCell ref="QC16:QE16"/>
    <mergeCell ref="QF16:QH16"/>
    <mergeCell ref="QJ16:QL16"/>
    <mergeCell ref="QN16:QP16"/>
    <mergeCell ref="QR16:QT16"/>
    <mergeCell ref="QV16:QW16"/>
    <mergeCell ref="QX16:QZ16"/>
    <mergeCell ref="RA16:RD16"/>
    <mergeCell ref="RG16:RH16"/>
    <mergeCell ref="RI16:RJ16"/>
    <mergeCell ref="RK16:RL16"/>
    <mergeCell ref="RM16:RN16"/>
    <mergeCell ref="RO16:RQ16"/>
    <mergeCell ref="RR16:RT16"/>
    <mergeCell ref="RU16:RW16"/>
    <mergeCell ref="RX16:RZ16"/>
    <mergeCell ref="WC16:WE16"/>
    <mergeCell ref="WF16:WH16"/>
    <mergeCell ref="WI16:WK16"/>
    <mergeCell ref="WL16:WN16"/>
    <mergeCell ref="WO16:WQ16"/>
    <mergeCell ref="WR16:WT16"/>
    <mergeCell ref="WU16:WW16"/>
    <mergeCell ref="WX16:WZ16"/>
    <mergeCell ref="XA16:XC16"/>
    <mergeCell ref="XE16:XG16"/>
    <mergeCell ref="XI16:XK16"/>
    <mergeCell ref="XM16:XO16"/>
    <mergeCell ref="XQ16:XR16"/>
    <mergeCell ref="XS16:XU16"/>
    <mergeCell ref="XV16:XY16"/>
    <mergeCell ref="YB16:YC16"/>
    <mergeCell ref="YD16:YE16"/>
    <mergeCell ref="UB16:UD16"/>
    <mergeCell ref="UE16:UG16"/>
    <mergeCell ref="UH16:UJ16"/>
    <mergeCell ref="UK16:UM16"/>
    <mergeCell ref="UN16:UP16"/>
    <mergeCell ref="UQ16:US16"/>
    <mergeCell ref="UT16:UV16"/>
    <mergeCell ref="UX16:UZ16"/>
    <mergeCell ref="VB16:VD16"/>
    <mergeCell ref="VF16:VH16"/>
    <mergeCell ref="VJ16:VK16"/>
    <mergeCell ref="VL16:VN16"/>
    <mergeCell ref="VO16:VR16"/>
    <mergeCell ref="VU16:VV16"/>
    <mergeCell ref="VW16:VX16"/>
    <mergeCell ref="VY16:VZ16"/>
    <mergeCell ref="WA16:WB16"/>
    <mergeCell ref="AAI16:AAJ16"/>
    <mergeCell ref="AAK16:AAL16"/>
    <mergeCell ref="AAM16:AAN16"/>
    <mergeCell ref="AAO16:AAP16"/>
    <mergeCell ref="AAQ16:AAS16"/>
    <mergeCell ref="AAT16:AAV16"/>
    <mergeCell ref="AAW16:AAY16"/>
    <mergeCell ref="AAZ16:ABB16"/>
    <mergeCell ref="ABC16:ABE16"/>
    <mergeCell ref="ABF16:ABH16"/>
    <mergeCell ref="ABI16:ABK16"/>
    <mergeCell ref="ABL16:ABN16"/>
    <mergeCell ref="ABO16:ABQ16"/>
    <mergeCell ref="ABS16:ABU16"/>
    <mergeCell ref="ABW16:ABY16"/>
    <mergeCell ref="ACA16:ACC16"/>
    <mergeCell ref="ACE16:ACF16"/>
    <mergeCell ref="YF16:YG16"/>
    <mergeCell ref="YH16:YI16"/>
    <mergeCell ref="YJ16:YL16"/>
    <mergeCell ref="YM16:YO16"/>
    <mergeCell ref="YP16:YR16"/>
    <mergeCell ref="YS16:YU16"/>
    <mergeCell ref="YV16:YX16"/>
    <mergeCell ref="YY16:ZA16"/>
    <mergeCell ref="ZB16:ZD16"/>
    <mergeCell ref="ZE16:ZG16"/>
    <mergeCell ref="ZH16:ZJ16"/>
    <mergeCell ref="ZL16:ZN16"/>
    <mergeCell ref="ZP16:ZR16"/>
    <mergeCell ref="ZT16:ZV16"/>
    <mergeCell ref="ZX16:ZY16"/>
    <mergeCell ref="ZZ16:AAB16"/>
    <mergeCell ref="AAC16:AAF16"/>
    <mergeCell ref="AHO16:AHQ16"/>
    <mergeCell ref="AHR16:AHT16"/>
    <mergeCell ref="AHU16:AHW16"/>
    <mergeCell ref="AHX16:AHZ16"/>
    <mergeCell ref="AIA16:AIC16"/>
    <mergeCell ref="AID16:AIF16"/>
    <mergeCell ref="AEH16:AEJ16"/>
    <mergeCell ref="AEL16:AEM16"/>
    <mergeCell ref="AEN16:AEP16"/>
    <mergeCell ref="AEQ16:AET16"/>
    <mergeCell ref="AEW16:AEX16"/>
    <mergeCell ref="AEY16:AEZ16"/>
    <mergeCell ref="AFA16:AFB16"/>
    <mergeCell ref="AFC16:AFD16"/>
    <mergeCell ref="AFE16:AFG16"/>
    <mergeCell ref="AFH16:AFJ16"/>
    <mergeCell ref="AFK16:AFM16"/>
    <mergeCell ref="AFN16:AFP16"/>
    <mergeCell ref="AFQ16:AFS16"/>
    <mergeCell ref="AFT16:AFV16"/>
    <mergeCell ref="AFW16:AFY16"/>
    <mergeCell ref="AFZ16:AGB16"/>
    <mergeCell ref="AGC16:AGE16"/>
    <mergeCell ref="ACG16:ACI16"/>
    <mergeCell ref="ACJ16:ACM16"/>
    <mergeCell ref="ACP16:ACQ16"/>
    <mergeCell ref="ACR16:ACS16"/>
    <mergeCell ref="ACT16:ACU16"/>
    <mergeCell ref="ACV16:ACW16"/>
    <mergeCell ref="ACX16:ACZ16"/>
    <mergeCell ref="ADA16:ADC16"/>
    <mergeCell ref="ADD16:ADF16"/>
    <mergeCell ref="ADG16:ADI16"/>
    <mergeCell ref="ADJ16:ADL16"/>
    <mergeCell ref="ADM16:ADO16"/>
    <mergeCell ref="ADP16:ADR16"/>
    <mergeCell ref="ADS16:ADU16"/>
    <mergeCell ref="ADV16:ADX16"/>
    <mergeCell ref="ADZ16:AEB16"/>
    <mergeCell ref="AED16:AEF16"/>
    <mergeCell ref="KL17:KM17"/>
    <mergeCell ref="KN17:KO17"/>
    <mergeCell ref="KP17:KQ17"/>
    <mergeCell ref="KR17:KS17"/>
    <mergeCell ref="KT17:KV17"/>
    <mergeCell ref="KW17:KY17"/>
    <mergeCell ref="KZ17:LB17"/>
    <mergeCell ref="LC17:LE17"/>
    <mergeCell ref="LF17:LH17"/>
    <mergeCell ref="LI17:LK17"/>
    <mergeCell ref="LL17:LN17"/>
    <mergeCell ref="LO17:LQ17"/>
    <mergeCell ref="LR17:LT17"/>
    <mergeCell ref="LV17:LX17"/>
    <mergeCell ref="LZ17:MB17"/>
    <mergeCell ref="MD17:MF17"/>
    <mergeCell ref="AOJ16:AOL16"/>
    <mergeCell ref="AOM16:AOO16"/>
    <mergeCell ref="AOP16:AOR16"/>
    <mergeCell ref="AOS16:AOU16"/>
    <mergeCell ref="AOV16:AOX16"/>
    <mergeCell ref="AOY16:APA16"/>
    <mergeCell ref="APB16:APD16"/>
    <mergeCell ref="APE16:APG16"/>
    <mergeCell ref="API16:APK16"/>
    <mergeCell ref="APM16:APO16"/>
    <mergeCell ref="APQ16:APS16"/>
    <mergeCell ref="APU16:APV16"/>
    <mergeCell ref="APW16:APY16"/>
    <mergeCell ref="APZ16:AQC16"/>
    <mergeCell ref="AQF16:AQG16"/>
    <mergeCell ref="AQH16:AQI16"/>
    <mergeCell ref="AQJ16:AQK16"/>
    <mergeCell ref="AMI16:AMK16"/>
    <mergeCell ref="AML16:AMN16"/>
    <mergeCell ref="AMO16:AMQ16"/>
    <mergeCell ref="AMR16:AMT16"/>
    <mergeCell ref="AMU16:AMW16"/>
    <mergeCell ref="AMX16:AMZ16"/>
    <mergeCell ref="ANB16:AND16"/>
    <mergeCell ref="ANF16:ANH16"/>
    <mergeCell ref="ANJ16:ANL16"/>
    <mergeCell ref="ANN16:ANO16"/>
    <mergeCell ref="ANP16:ANR16"/>
    <mergeCell ref="ANS16:ANV16"/>
    <mergeCell ref="ANY16:ANZ16"/>
    <mergeCell ref="AOA16:AOB16"/>
    <mergeCell ref="AOC16:AOD16"/>
    <mergeCell ref="AOE16:AOF16"/>
    <mergeCell ref="AOG16:AOI16"/>
    <mergeCell ref="AKH16:AKJ16"/>
    <mergeCell ref="AKK16:AKM16"/>
    <mergeCell ref="AKN16:AKP16"/>
    <mergeCell ref="AKQ16:AKS16"/>
    <mergeCell ref="AKU16:AKW16"/>
    <mergeCell ref="AKY16:ALA16"/>
    <mergeCell ref="ALC16:ALE16"/>
    <mergeCell ref="ALG16:ALH16"/>
    <mergeCell ref="ALI16:ALK16"/>
    <mergeCell ref="ALL16:ALO16"/>
    <mergeCell ref="ALR16:ALS16"/>
    <mergeCell ref="ALT16:ALU16"/>
    <mergeCell ref="ALV16:ALW16"/>
    <mergeCell ref="ALX16:ALY16"/>
    <mergeCell ref="MH17:MI17"/>
    <mergeCell ref="MJ17:ML17"/>
    <mergeCell ref="MM17:MP17"/>
    <mergeCell ref="MS17:MT17"/>
    <mergeCell ref="MU17:MV17"/>
    <mergeCell ref="MW17:MX17"/>
    <mergeCell ref="MY17:MZ17"/>
    <mergeCell ref="NA17:NC17"/>
    <mergeCell ref="ND17:NF17"/>
    <mergeCell ref="NG17:NI17"/>
    <mergeCell ref="NJ17:NL17"/>
    <mergeCell ref="NM17:NO17"/>
    <mergeCell ref="NP17:NR17"/>
    <mergeCell ref="NS17:NU17"/>
    <mergeCell ref="NV17:NX17"/>
    <mergeCell ref="NY17:OA17"/>
    <mergeCell ref="OC17:OE17"/>
    <mergeCell ref="AQL16:AQM16"/>
    <mergeCell ref="AQN16:AQP16"/>
    <mergeCell ref="AQQ16:AQS16"/>
    <mergeCell ref="AQT16:AQV16"/>
    <mergeCell ref="AQW16:AQY16"/>
    <mergeCell ref="AQZ16:ARB16"/>
    <mergeCell ref="ARC16:ARE16"/>
    <mergeCell ref="ARF16:ARH16"/>
    <mergeCell ref="ARI16:ARK16"/>
    <mergeCell ref="ARL16:ARN16"/>
    <mergeCell ref="ARP16:ARR16"/>
    <mergeCell ref="ART16:ARV16"/>
    <mergeCell ref="ARX16:ARZ16"/>
    <mergeCell ref="ASB16:ASC16"/>
    <mergeCell ref="ASD16:ASF16"/>
    <mergeCell ref="ASG16:ASJ16"/>
    <mergeCell ref="ALZ16:AMB16"/>
    <mergeCell ref="AMC16:AME16"/>
    <mergeCell ref="AMF16:AMH16"/>
    <mergeCell ref="AIG16:AII16"/>
    <mergeCell ref="AIJ16:AIL16"/>
    <mergeCell ref="AIN16:AIP16"/>
    <mergeCell ref="AIR16:AIT16"/>
    <mergeCell ref="AIV16:AIX16"/>
    <mergeCell ref="AIZ16:AJA16"/>
    <mergeCell ref="AJB16:AJD16"/>
    <mergeCell ref="AJE16:AJH16"/>
    <mergeCell ref="AJK16:AJL16"/>
    <mergeCell ref="AJM16:AJN16"/>
    <mergeCell ref="AJO16:AJP16"/>
    <mergeCell ref="AJQ16:AJR16"/>
    <mergeCell ref="AJS16:AJU16"/>
    <mergeCell ref="AJV16:AJX16"/>
    <mergeCell ref="AJY16:AKA16"/>
    <mergeCell ref="AKB16:AKD16"/>
    <mergeCell ref="AKE16:AKG16"/>
    <mergeCell ref="AGG16:AGI16"/>
    <mergeCell ref="AGK16:AGM16"/>
    <mergeCell ref="AGO16:AGQ16"/>
    <mergeCell ref="AGS16:AGT16"/>
    <mergeCell ref="AGU16:AGW16"/>
    <mergeCell ref="AGX16:AHA16"/>
    <mergeCell ref="AHD16:AHE16"/>
    <mergeCell ref="AHF16:AHG16"/>
    <mergeCell ref="AHH16:AHI16"/>
    <mergeCell ref="AHJ16:AHK16"/>
    <mergeCell ref="AHL16:AHN16"/>
    <mergeCell ref="QF17:QH17"/>
    <mergeCell ref="QJ17:QL17"/>
    <mergeCell ref="QN17:QP17"/>
    <mergeCell ref="QR17:QT17"/>
    <mergeCell ref="QV17:QW17"/>
    <mergeCell ref="QX17:QZ17"/>
    <mergeCell ref="RA17:RD17"/>
    <mergeCell ref="RG17:RH17"/>
    <mergeCell ref="RI17:RJ17"/>
    <mergeCell ref="RK17:RL17"/>
    <mergeCell ref="RM17:RN17"/>
    <mergeCell ref="RO17:RQ17"/>
    <mergeCell ref="RR17:RT17"/>
    <mergeCell ref="RU17:RW17"/>
    <mergeCell ref="RX17:RZ17"/>
    <mergeCell ref="SA17:SC17"/>
    <mergeCell ref="SD17:SF17"/>
    <mergeCell ref="OG17:OI17"/>
    <mergeCell ref="OK17:OM17"/>
    <mergeCell ref="OO17:OP17"/>
    <mergeCell ref="OQ17:OS17"/>
    <mergeCell ref="OT17:OW17"/>
    <mergeCell ref="OZ17:PA17"/>
    <mergeCell ref="PB17:PC17"/>
    <mergeCell ref="PD17:PE17"/>
    <mergeCell ref="PF17:PG17"/>
    <mergeCell ref="PH17:PJ17"/>
    <mergeCell ref="PK17:PM17"/>
    <mergeCell ref="PN17:PP17"/>
    <mergeCell ref="PQ17:PS17"/>
    <mergeCell ref="PT17:PV17"/>
    <mergeCell ref="PW17:PY17"/>
    <mergeCell ref="PZ17:QB17"/>
    <mergeCell ref="QC17:QE17"/>
    <mergeCell ref="UH17:UJ17"/>
    <mergeCell ref="UK17:UM17"/>
    <mergeCell ref="UN17:UP17"/>
    <mergeCell ref="UQ17:US17"/>
    <mergeCell ref="UT17:UV17"/>
    <mergeCell ref="UX17:UZ17"/>
    <mergeCell ref="VB17:VD17"/>
    <mergeCell ref="VF17:VH17"/>
    <mergeCell ref="VJ17:VK17"/>
    <mergeCell ref="VL17:VN17"/>
    <mergeCell ref="VO17:VR17"/>
    <mergeCell ref="VU17:VV17"/>
    <mergeCell ref="VW17:VX17"/>
    <mergeCell ref="VY17:VZ17"/>
    <mergeCell ref="WA17:WB17"/>
    <mergeCell ref="WC17:WE17"/>
    <mergeCell ref="WF17:WH17"/>
    <mergeCell ref="SG17:SI17"/>
    <mergeCell ref="SJ17:SL17"/>
    <mergeCell ref="SM17:SO17"/>
    <mergeCell ref="SQ17:SS17"/>
    <mergeCell ref="SU17:SW17"/>
    <mergeCell ref="SY17:TA17"/>
    <mergeCell ref="TC17:TD17"/>
    <mergeCell ref="TE17:TG17"/>
    <mergeCell ref="TH17:TK17"/>
    <mergeCell ref="TN17:TO17"/>
    <mergeCell ref="TP17:TQ17"/>
    <mergeCell ref="TR17:TS17"/>
    <mergeCell ref="TT17:TU17"/>
    <mergeCell ref="TV17:TX17"/>
    <mergeCell ref="TY17:UA17"/>
    <mergeCell ref="UB17:UD17"/>
    <mergeCell ref="UE17:UG17"/>
    <mergeCell ref="YJ17:YL17"/>
    <mergeCell ref="YM17:YO17"/>
    <mergeCell ref="YP17:YR17"/>
    <mergeCell ref="YS17:YU17"/>
    <mergeCell ref="YV17:YX17"/>
    <mergeCell ref="YY17:ZA17"/>
    <mergeCell ref="ZB17:ZD17"/>
    <mergeCell ref="ZE17:ZG17"/>
    <mergeCell ref="ZH17:ZJ17"/>
    <mergeCell ref="ZL17:ZN17"/>
    <mergeCell ref="ZP17:ZR17"/>
    <mergeCell ref="ZT17:ZV17"/>
    <mergeCell ref="ZX17:ZY17"/>
    <mergeCell ref="ZZ17:AAB17"/>
    <mergeCell ref="AAC17:AAF17"/>
    <mergeCell ref="AAI17:AAJ17"/>
    <mergeCell ref="AAK17:AAL17"/>
    <mergeCell ref="WI17:WK17"/>
    <mergeCell ref="WL17:WN17"/>
    <mergeCell ref="WO17:WQ17"/>
    <mergeCell ref="WR17:WT17"/>
    <mergeCell ref="WU17:WW17"/>
    <mergeCell ref="WX17:WZ17"/>
    <mergeCell ref="XA17:XC17"/>
    <mergeCell ref="XE17:XG17"/>
    <mergeCell ref="XI17:XK17"/>
    <mergeCell ref="XM17:XO17"/>
    <mergeCell ref="XQ17:XR17"/>
    <mergeCell ref="XS17:XU17"/>
    <mergeCell ref="XV17:XY17"/>
    <mergeCell ref="YB17:YC17"/>
    <mergeCell ref="YD17:YE17"/>
    <mergeCell ref="YF17:YG17"/>
    <mergeCell ref="YH17:YI17"/>
    <mergeCell ref="ACP17:ACQ17"/>
    <mergeCell ref="ACR17:ACS17"/>
    <mergeCell ref="ACT17:ACU17"/>
    <mergeCell ref="ACV17:ACW17"/>
    <mergeCell ref="ACX17:ACZ17"/>
    <mergeCell ref="ADA17:ADC17"/>
    <mergeCell ref="ADD17:ADF17"/>
    <mergeCell ref="ADG17:ADI17"/>
    <mergeCell ref="ADJ17:ADL17"/>
    <mergeCell ref="ADM17:ADO17"/>
    <mergeCell ref="ADP17:ADR17"/>
    <mergeCell ref="ADS17:ADU17"/>
    <mergeCell ref="ADV17:ADX17"/>
    <mergeCell ref="ADZ17:AEB17"/>
    <mergeCell ref="AED17:AEF17"/>
    <mergeCell ref="AEH17:AEJ17"/>
    <mergeCell ref="AEL17:AEM17"/>
    <mergeCell ref="AAM17:AAN17"/>
    <mergeCell ref="AAO17:AAP17"/>
    <mergeCell ref="AAQ17:AAS17"/>
    <mergeCell ref="AAT17:AAV17"/>
    <mergeCell ref="AAW17:AAY17"/>
    <mergeCell ref="AAZ17:ABB17"/>
    <mergeCell ref="ABC17:ABE17"/>
    <mergeCell ref="ABF17:ABH17"/>
    <mergeCell ref="ABI17:ABK17"/>
    <mergeCell ref="ABL17:ABN17"/>
    <mergeCell ref="ABO17:ABQ17"/>
    <mergeCell ref="ABS17:ABU17"/>
    <mergeCell ref="ABW17:ABY17"/>
    <mergeCell ref="ACA17:ACC17"/>
    <mergeCell ref="ACE17:ACF17"/>
    <mergeCell ref="ACG17:ACI17"/>
    <mergeCell ref="ACJ17:ACM17"/>
    <mergeCell ref="AGO17:AGQ17"/>
    <mergeCell ref="AGS17:AGT17"/>
    <mergeCell ref="AGU17:AGW17"/>
    <mergeCell ref="AGX17:AHA17"/>
    <mergeCell ref="AHD17:AHE17"/>
    <mergeCell ref="AHF17:AHG17"/>
    <mergeCell ref="AHH17:AHI17"/>
    <mergeCell ref="AHJ17:AHK17"/>
    <mergeCell ref="AHL17:AHN17"/>
    <mergeCell ref="AHO17:AHQ17"/>
    <mergeCell ref="AHR17:AHT17"/>
    <mergeCell ref="AHU17:AHW17"/>
    <mergeCell ref="AHX17:AHZ17"/>
    <mergeCell ref="AIA17:AIC17"/>
    <mergeCell ref="AID17:AIF17"/>
    <mergeCell ref="AIG17:AII17"/>
    <mergeCell ref="AIJ17:AIL17"/>
    <mergeCell ref="AEN17:AEP17"/>
    <mergeCell ref="AEQ17:AET17"/>
    <mergeCell ref="AEW17:AEX17"/>
    <mergeCell ref="AEY17:AEZ17"/>
    <mergeCell ref="AFA17:AFB17"/>
    <mergeCell ref="AFC17:AFD17"/>
    <mergeCell ref="AFE17:AFG17"/>
    <mergeCell ref="AFH17:AFJ17"/>
    <mergeCell ref="AFK17:AFM17"/>
    <mergeCell ref="AFN17:AFP17"/>
    <mergeCell ref="AFQ17:AFS17"/>
    <mergeCell ref="AFT17:AFV17"/>
    <mergeCell ref="AFW17:AFY17"/>
    <mergeCell ref="AFZ17:AGB17"/>
    <mergeCell ref="AGC17:AGE17"/>
    <mergeCell ref="AGG17:AGI17"/>
    <mergeCell ref="AGK17:AGM17"/>
    <mergeCell ref="AOJ17:AOL17"/>
    <mergeCell ref="AOM17:AOO17"/>
    <mergeCell ref="AKN17:AKP17"/>
    <mergeCell ref="AKQ17:AKS17"/>
    <mergeCell ref="AKU17:AKW17"/>
    <mergeCell ref="AKY17:ALA17"/>
    <mergeCell ref="ALC17:ALE17"/>
    <mergeCell ref="ALG17:ALH17"/>
    <mergeCell ref="ALI17:ALK17"/>
    <mergeCell ref="ALL17:ALO17"/>
    <mergeCell ref="ALR17:ALS17"/>
    <mergeCell ref="ALT17:ALU17"/>
    <mergeCell ref="ALV17:ALW17"/>
    <mergeCell ref="ALX17:ALY17"/>
    <mergeCell ref="ALZ17:AMB17"/>
    <mergeCell ref="AMC17:AME17"/>
    <mergeCell ref="AMF17:AMH17"/>
    <mergeCell ref="AMI17:AMK17"/>
    <mergeCell ref="AML17:AMN17"/>
    <mergeCell ref="AIN17:AIP17"/>
    <mergeCell ref="AIR17:AIT17"/>
    <mergeCell ref="AIV17:AIX17"/>
    <mergeCell ref="AIZ17:AJA17"/>
    <mergeCell ref="AJB17:AJD17"/>
    <mergeCell ref="AJE17:AJH17"/>
    <mergeCell ref="AJK17:AJL17"/>
    <mergeCell ref="AJM17:AJN17"/>
    <mergeCell ref="AJO17:AJP17"/>
    <mergeCell ref="AJQ17:AJR17"/>
    <mergeCell ref="AJS17:AJU17"/>
    <mergeCell ref="AJV17:AJX17"/>
    <mergeCell ref="AJY17:AKA17"/>
    <mergeCell ref="AKB17:AKD17"/>
    <mergeCell ref="AKE17:AKG17"/>
    <mergeCell ref="AKH17:AKJ17"/>
    <mergeCell ref="AKK17:AKM17"/>
    <mergeCell ref="AQQ17:AQS17"/>
    <mergeCell ref="AQT17:AQV17"/>
    <mergeCell ref="AQW17:AQY17"/>
    <mergeCell ref="AQZ17:ARB17"/>
    <mergeCell ref="ARC17:ARE17"/>
    <mergeCell ref="ARF17:ARH17"/>
    <mergeCell ref="ARI17:ARK17"/>
    <mergeCell ref="ARL17:ARN17"/>
    <mergeCell ref="ARP17:ARR17"/>
    <mergeCell ref="ART17:ARV17"/>
    <mergeCell ref="ARX17:ARZ17"/>
    <mergeCell ref="ASB17:ASC17"/>
    <mergeCell ref="ASD17:ASF17"/>
    <mergeCell ref="ASG17:ASJ17"/>
    <mergeCell ref="KL18:KM18"/>
    <mergeCell ref="KN18:KO18"/>
    <mergeCell ref="KP18:KQ18"/>
    <mergeCell ref="KR18:KS18"/>
    <mergeCell ref="KT18:KV18"/>
    <mergeCell ref="KW18:KY18"/>
    <mergeCell ref="KZ18:LB18"/>
    <mergeCell ref="LC18:LE18"/>
    <mergeCell ref="LF18:LH18"/>
    <mergeCell ref="LI18:LK18"/>
    <mergeCell ref="LL18:LN18"/>
    <mergeCell ref="LO18:LQ18"/>
    <mergeCell ref="LR18:LT18"/>
    <mergeCell ref="LV18:LX18"/>
    <mergeCell ref="LZ18:MB18"/>
    <mergeCell ref="MD18:MF18"/>
    <mergeCell ref="MH18:MI18"/>
    <mergeCell ref="MJ18:ML18"/>
    <mergeCell ref="AOP17:AOR17"/>
    <mergeCell ref="AOS17:AOU17"/>
    <mergeCell ref="AOV17:AOX17"/>
    <mergeCell ref="AOY17:APA17"/>
    <mergeCell ref="APB17:APD17"/>
    <mergeCell ref="APE17:APG17"/>
    <mergeCell ref="API17:APK17"/>
    <mergeCell ref="APM17:APO17"/>
    <mergeCell ref="APQ17:APS17"/>
    <mergeCell ref="APU17:APV17"/>
    <mergeCell ref="APW17:APY17"/>
    <mergeCell ref="APZ17:AQC17"/>
    <mergeCell ref="AQF17:AQG17"/>
    <mergeCell ref="AQH17:AQI17"/>
    <mergeCell ref="AQJ17:AQK17"/>
    <mergeCell ref="AQL17:AQM17"/>
    <mergeCell ref="AQN17:AQP17"/>
    <mergeCell ref="AMO17:AMQ17"/>
    <mergeCell ref="AMR17:AMT17"/>
    <mergeCell ref="AMU17:AMW17"/>
    <mergeCell ref="AMX17:AMZ17"/>
    <mergeCell ref="ANB17:AND17"/>
    <mergeCell ref="ANF17:ANH17"/>
    <mergeCell ref="ANJ17:ANL17"/>
    <mergeCell ref="ANN17:ANO17"/>
    <mergeCell ref="ANP17:ANR17"/>
    <mergeCell ref="ANS17:ANV17"/>
    <mergeCell ref="ANY17:ANZ17"/>
    <mergeCell ref="AOA17:AOB17"/>
    <mergeCell ref="AOC17:AOD17"/>
    <mergeCell ref="AOE17:AOF17"/>
    <mergeCell ref="AOG17:AOI17"/>
    <mergeCell ref="OO18:OP18"/>
    <mergeCell ref="OQ18:OS18"/>
    <mergeCell ref="OT18:OW18"/>
    <mergeCell ref="OZ18:PA18"/>
    <mergeCell ref="PB18:PC18"/>
    <mergeCell ref="PD18:PE18"/>
    <mergeCell ref="PF18:PG18"/>
    <mergeCell ref="PH18:PJ18"/>
    <mergeCell ref="PK18:PM18"/>
    <mergeCell ref="PN18:PP18"/>
    <mergeCell ref="PQ18:PS18"/>
    <mergeCell ref="PT18:PV18"/>
    <mergeCell ref="PW18:PY18"/>
    <mergeCell ref="PZ18:QB18"/>
    <mergeCell ref="QC18:QE18"/>
    <mergeCell ref="QF18:QH18"/>
    <mergeCell ref="QJ18:QL18"/>
    <mergeCell ref="MM18:MP18"/>
    <mergeCell ref="MS18:MT18"/>
    <mergeCell ref="MU18:MV18"/>
    <mergeCell ref="MW18:MX18"/>
    <mergeCell ref="MY18:MZ18"/>
    <mergeCell ref="NA18:NC18"/>
    <mergeCell ref="ND18:NF18"/>
    <mergeCell ref="NG18:NI18"/>
    <mergeCell ref="NJ18:NL18"/>
    <mergeCell ref="NM18:NO18"/>
    <mergeCell ref="NP18:NR18"/>
    <mergeCell ref="NS18:NU18"/>
    <mergeCell ref="NV18:NX18"/>
    <mergeCell ref="NY18:OA18"/>
    <mergeCell ref="OC18:OE18"/>
    <mergeCell ref="OG18:OI18"/>
    <mergeCell ref="OK18:OM18"/>
    <mergeCell ref="SM18:SO18"/>
    <mergeCell ref="SQ18:SS18"/>
    <mergeCell ref="SU18:SW18"/>
    <mergeCell ref="SY18:TA18"/>
    <mergeCell ref="TC18:TD18"/>
    <mergeCell ref="TE18:TG18"/>
    <mergeCell ref="TH18:TK18"/>
    <mergeCell ref="TN18:TO18"/>
    <mergeCell ref="TP18:TQ18"/>
    <mergeCell ref="TR18:TS18"/>
    <mergeCell ref="TT18:TU18"/>
    <mergeCell ref="TV18:TX18"/>
    <mergeCell ref="TY18:UA18"/>
    <mergeCell ref="UB18:UD18"/>
    <mergeCell ref="UE18:UG18"/>
    <mergeCell ref="UH18:UJ18"/>
    <mergeCell ref="UK18:UM18"/>
    <mergeCell ref="QN18:QP18"/>
    <mergeCell ref="QR18:QT18"/>
    <mergeCell ref="QV18:QW18"/>
    <mergeCell ref="QX18:QZ18"/>
    <mergeCell ref="RA18:RD18"/>
    <mergeCell ref="RG18:RH18"/>
    <mergeCell ref="RI18:RJ18"/>
    <mergeCell ref="RK18:RL18"/>
    <mergeCell ref="RM18:RN18"/>
    <mergeCell ref="RO18:RQ18"/>
    <mergeCell ref="RR18:RT18"/>
    <mergeCell ref="RU18:RW18"/>
    <mergeCell ref="RX18:RZ18"/>
    <mergeCell ref="SA18:SC18"/>
    <mergeCell ref="SD18:SF18"/>
    <mergeCell ref="SG18:SI18"/>
    <mergeCell ref="SJ18:SL18"/>
    <mergeCell ref="WO18:WQ18"/>
    <mergeCell ref="WR18:WT18"/>
    <mergeCell ref="WU18:WW18"/>
    <mergeCell ref="WX18:WZ18"/>
    <mergeCell ref="XA18:XC18"/>
    <mergeCell ref="XE18:XG18"/>
    <mergeCell ref="XI18:XK18"/>
    <mergeCell ref="XM18:XO18"/>
    <mergeCell ref="XQ18:XR18"/>
    <mergeCell ref="XS18:XU18"/>
    <mergeCell ref="XV18:XY18"/>
    <mergeCell ref="YB18:YC18"/>
    <mergeCell ref="YD18:YE18"/>
    <mergeCell ref="YF18:YG18"/>
    <mergeCell ref="YH18:YI18"/>
    <mergeCell ref="YJ18:YL18"/>
    <mergeCell ref="YM18:YO18"/>
    <mergeCell ref="UN18:UP18"/>
    <mergeCell ref="UQ18:US18"/>
    <mergeCell ref="UT18:UV18"/>
    <mergeCell ref="UX18:UZ18"/>
    <mergeCell ref="VB18:VD18"/>
    <mergeCell ref="VF18:VH18"/>
    <mergeCell ref="VJ18:VK18"/>
    <mergeCell ref="VL18:VN18"/>
    <mergeCell ref="VO18:VR18"/>
    <mergeCell ref="VU18:VV18"/>
    <mergeCell ref="VW18:VX18"/>
    <mergeCell ref="VY18:VZ18"/>
    <mergeCell ref="WA18:WB18"/>
    <mergeCell ref="WC18:WE18"/>
    <mergeCell ref="WF18:WH18"/>
    <mergeCell ref="WI18:WK18"/>
    <mergeCell ref="WL18:WN18"/>
    <mergeCell ref="AAQ18:AAS18"/>
    <mergeCell ref="AAT18:AAV18"/>
    <mergeCell ref="AAW18:AAY18"/>
    <mergeCell ref="AAZ18:ABB18"/>
    <mergeCell ref="ABC18:ABE18"/>
    <mergeCell ref="ABF18:ABH18"/>
    <mergeCell ref="ABI18:ABK18"/>
    <mergeCell ref="ABL18:ABN18"/>
    <mergeCell ref="ABO18:ABQ18"/>
    <mergeCell ref="ABS18:ABU18"/>
    <mergeCell ref="ABW18:ABY18"/>
    <mergeCell ref="ACA18:ACC18"/>
    <mergeCell ref="ACE18:ACF18"/>
    <mergeCell ref="ACG18:ACI18"/>
    <mergeCell ref="ACJ18:ACM18"/>
    <mergeCell ref="ACP18:ACQ18"/>
    <mergeCell ref="ACR18:ACS18"/>
    <mergeCell ref="YP18:YR18"/>
    <mergeCell ref="YS18:YU18"/>
    <mergeCell ref="YV18:YX18"/>
    <mergeCell ref="YY18:ZA18"/>
    <mergeCell ref="ZB18:ZD18"/>
    <mergeCell ref="ZE18:ZG18"/>
    <mergeCell ref="ZH18:ZJ18"/>
    <mergeCell ref="ZL18:ZN18"/>
    <mergeCell ref="ZP18:ZR18"/>
    <mergeCell ref="ZT18:ZV18"/>
    <mergeCell ref="ZX18:ZY18"/>
    <mergeCell ref="ZZ18:AAB18"/>
    <mergeCell ref="AAC18:AAF18"/>
    <mergeCell ref="AAI18:AAJ18"/>
    <mergeCell ref="AAK18:AAL18"/>
    <mergeCell ref="AAM18:AAN18"/>
    <mergeCell ref="AAO18:AAP18"/>
    <mergeCell ref="AEW18:AEX18"/>
    <mergeCell ref="AEY18:AEZ18"/>
    <mergeCell ref="AFA18:AFB18"/>
    <mergeCell ref="AFC18:AFD18"/>
    <mergeCell ref="AFE18:AFG18"/>
    <mergeCell ref="AFH18:AFJ18"/>
    <mergeCell ref="AFK18:AFM18"/>
    <mergeCell ref="AFN18:AFP18"/>
    <mergeCell ref="AFQ18:AFS18"/>
    <mergeCell ref="AFT18:AFV18"/>
    <mergeCell ref="AFW18:AFY18"/>
    <mergeCell ref="AFZ18:AGB18"/>
    <mergeCell ref="AGC18:AGE18"/>
    <mergeCell ref="AGG18:AGI18"/>
    <mergeCell ref="AGK18:AGM18"/>
    <mergeCell ref="AGO18:AGQ18"/>
    <mergeCell ref="AGS18:AGT18"/>
    <mergeCell ref="ACT18:ACU18"/>
    <mergeCell ref="ACV18:ACW18"/>
    <mergeCell ref="ACX18:ACZ18"/>
    <mergeCell ref="ADA18:ADC18"/>
    <mergeCell ref="ADD18:ADF18"/>
    <mergeCell ref="ADG18:ADI18"/>
    <mergeCell ref="ADJ18:ADL18"/>
    <mergeCell ref="ADM18:ADO18"/>
    <mergeCell ref="ADP18:ADR18"/>
    <mergeCell ref="ADS18:ADU18"/>
    <mergeCell ref="ADV18:ADX18"/>
    <mergeCell ref="ADZ18:AEB18"/>
    <mergeCell ref="AED18:AEF18"/>
    <mergeCell ref="AEH18:AEJ18"/>
    <mergeCell ref="AEL18:AEM18"/>
    <mergeCell ref="AEN18:AEP18"/>
    <mergeCell ref="AEQ18:AET18"/>
    <mergeCell ref="AIV18:AIX18"/>
    <mergeCell ref="AIZ18:AJA18"/>
    <mergeCell ref="AJB18:AJD18"/>
    <mergeCell ref="AJE18:AJH18"/>
    <mergeCell ref="AJK18:AJL18"/>
    <mergeCell ref="AJM18:AJN18"/>
    <mergeCell ref="AJO18:AJP18"/>
    <mergeCell ref="AJQ18:AJR18"/>
    <mergeCell ref="AJS18:AJU18"/>
    <mergeCell ref="AJV18:AJX18"/>
    <mergeCell ref="AJY18:AKA18"/>
    <mergeCell ref="AKB18:AKD18"/>
    <mergeCell ref="AKE18:AKG18"/>
    <mergeCell ref="AKH18:AKJ18"/>
    <mergeCell ref="AKK18:AKM18"/>
    <mergeCell ref="AKN18:AKP18"/>
    <mergeCell ref="AKQ18:AKS18"/>
    <mergeCell ref="AGU18:AGW18"/>
    <mergeCell ref="AGX18:AHA18"/>
    <mergeCell ref="AHD18:AHE18"/>
    <mergeCell ref="AHF18:AHG18"/>
    <mergeCell ref="AHH18:AHI18"/>
    <mergeCell ref="AHJ18:AHK18"/>
    <mergeCell ref="AHL18:AHN18"/>
    <mergeCell ref="AHO18:AHQ18"/>
    <mergeCell ref="AHR18:AHT18"/>
    <mergeCell ref="AHU18:AHW18"/>
    <mergeCell ref="AHX18:AHZ18"/>
    <mergeCell ref="AIA18:AIC18"/>
    <mergeCell ref="AID18:AIF18"/>
    <mergeCell ref="AIG18:AII18"/>
    <mergeCell ref="AIJ18:AIL18"/>
    <mergeCell ref="AIN18:AIP18"/>
    <mergeCell ref="AIR18:AIT18"/>
    <mergeCell ref="AQQ18:AQS18"/>
    <mergeCell ref="AQT18:AQV18"/>
    <mergeCell ref="AMU18:AMW18"/>
    <mergeCell ref="AMX18:AMZ18"/>
    <mergeCell ref="ANB18:AND18"/>
    <mergeCell ref="ANF18:ANH18"/>
    <mergeCell ref="ANJ18:ANL18"/>
    <mergeCell ref="ANN18:ANO18"/>
    <mergeCell ref="ANP18:ANR18"/>
    <mergeCell ref="ANS18:ANV18"/>
    <mergeCell ref="ANY18:ANZ18"/>
    <mergeCell ref="AOA18:AOB18"/>
    <mergeCell ref="AOC18:AOD18"/>
    <mergeCell ref="AOE18:AOF18"/>
    <mergeCell ref="AOG18:AOI18"/>
    <mergeCell ref="AOJ18:AOL18"/>
    <mergeCell ref="AOM18:AOO18"/>
    <mergeCell ref="AOP18:AOR18"/>
    <mergeCell ref="AOS18:AOU18"/>
    <mergeCell ref="AKU18:AKW18"/>
    <mergeCell ref="AKY18:ALA18"/>
    <mergeCell ref="ALC18:ALE18"/>
    <mergeCell ref="ALG18:ALH18"/>
    <mergeCell ref="ALI18:ALK18"/>
    <mergeCell ref="ALL18:ALO18"/>
    <mergeCell ref="ALR18:ALS18"/>
    <mergeCell ref="ALT18:ALU18"/>
    <mergeCell ref="ALV18:ALW18"/>
    <mergeCell ref="ALX18:ALY18"/>
    <mergeCell ref="ALZ18:AMB18"/>
    <mergeCell ref="AMC18:AME18"/>
    <mergeCell ref="AMF18:AMH18"/>
    <mergeCell ref="AMI18:AMK18"/>
    <mergeCell ref="AML18:AMN18"/>
    <mergeCell ref="AMO18:AMQ18"/>
    <mergeCell ref="AMR18:AMT18"/>
    <mergeCell ref="MU19:MV19"/>
    <mergeCell ref="MW19:MX19"/>
    <mergeCell ref="MY19:MZ19"/>
    <mergeCell ref="NA19:NC19"/>
    <mergeCell ref="ND19:NF19"/>
    <mergeCell ref="NG19:NI19"/>
    <mergeCell ref="NJ19:NL19"/>
    <mergeCell ref="NM19:NO19"/>
    <mergeCell ref="NP19:NR19"/>
    <mergeCell ref="NS19:NU19"/>
    <mergeCell ref="NV19:NX19"/>
    <mergeCell ref="NY19:OA19"/>
    <mergeCell ref="OC19:OE19"/>
    <mergeCell ref="OG19:OI19"/>
    <mergeCell ref="OK19:OM19"/>
    <mergeCell ref="OO19:OP19"/>
    <mergeCell ref="OQ19:OS19"/>
    <mergeCell ref="AQW18:AQY18"/>
    <mergeCell ref="AQZ18:ARB18"/>
    <mergeCell ref="ARC18:ARE18"/>
    <mergeCell ref="ARF18:ARH18"/>
    <mergeCell ref="ARI18:ARK18"/>
    <mergeCell ref="ARL18:ARN18"/>
    <mergeCell ref="ARP18:ARR18"/>
    <mergeCell ref="ART18:ARV18"/>
    <mergeCell ref="ARX18:ARZ18"/>
    <mergeCell ref="ASB18:ASC18"/>
    <mergeCell ref="ASD18:ASF18"/>
    <mergeCell ref="ASG18:ASJ18"/>
    <mergeCell ref="KL19:KM19"/>
    <mergeCell ref="KN19:KO19"/>
    <mergeCell ref="KP19:KQ19"/>
    <mergeCell ref="KR19:KS19"/>
    <mergeCell ref="KT19:KV19"/>
    <mergeCell ref="KW19:KY19"/>
    <mergeCell ref="KZ19:LB19"/>
    <mergeCell ref="LC19:LE19"/>
    <mergeCell ref="LF19:LH19"/>
    <mergeCell ref="LI19:LK19"/>
    <mergeCell ref="LL19:LN19"/>
    <mergeCell ref="LO19:LQ19"/>
    <mergeCell ref="LR19:LT19"/>
    <mergeCell ref="LV19:LX19"/>
    <mergeCell ref="LZ19:MB19"/>
    <mergeCell ref="MD19:MF19"/>
    <mergeCell ref="MH19:MI19"/>
    <mergeCell ref="MJ19:ML19"/>
    <mergeCell ref="MM19:MP19"/>
    <mergeCell ref="MS19:MT19"/>
    <mergeCell ref="AOV18:AOX18"/>
    <mergeCell ref="AOY18:APA18"/>
    <mergeCell ref="APB18:APD18"/>
    <mergeCell ref="APE18:APG18"/>
    <mergeCell ref="API18:APK18"/>
    <mergeCell ref="APM18:APO18"/>
    <mergeCell ref="APQ18:APS18"/>
    <mergeCell ref="APU18:APV18"/>
    <mergeCell ref="APW18:APY18"/>
    <mergeCell ref="APZ18:AQC18"/>
    <mergeCell ref="AQF18:AQG18"/>
    <mergeCell ref="AQH18:AQI18"/>
    <mergeCell ref="AQJ18:AQK18"/>
    <mergeCell ref="AQL18:AQM18"/>
    <mergeCell ref="AQN18:AQP18"/>
    <mergeCell ref="QV19:QW19"/>
    <mergeCell ref="QX19:QZ19"/>
    <mergeCell ref="RA19:RD19"/>
    <mergeCell ref="RG19:RH19"/>
    <mergeCell ref="RI19:RJ19"/>
    <mergeCell ref="RK19:RL19"/>
    <mergeCell ref="RM19:RN19"/>
    <mergeCell ref="RO19:RQ19"/>
    <mergeCell ref="RR19:RT19"/>
    <mergeCell ref="RU19:RW19"/>
    <mergeCell ref="RX19:RZ19"/>
    <mergeCell ref="SA19:SC19"/>
    <mergeCell ref="SD19:SF19"/>
    <mergeCell ref="SG19:SI19"/>
    <mergeCell ref="SJ19:SL19"/>
    <mergeCell ref="SM19:SO19"/>
    <mergeCell ref="SQ19:SS19"/>
    <mergeCell ref="OT19:OW19"/>
    <mergeCell ref="OZ19:PA19"/>
    <mergeCell ref="PB19:PC19"/>
    <mergeCell ref="PD19:PE19"/>
    <mergeCell ref="PF19:PG19"/>
    <mergeCell ref="PH19:PJ19"/>
    <mergeCell ref="PK19:PM19"/>
    <mergeCell ref="PN19:PP19"/>
    <mergeCell ref="PQ19:PS19"/>
    <mergeCell ref="PT19:PV19"/>
    <mergeCell ref="PW19:PY19"/>
    <mergeCell ref="PZ19:QB19"/>
    <mergeCell ref="QC19:QE19"/>
    <mergeCell ref="QF19:QH19"/>
    <mergeCell ref="QJ19:QL19"/>
    <mergeCell ref="QN19:QP19"/>
    <mergeCell ref="QR19:QT19"/>
    <mergeCell ref="UT19:UV19"/>
    <mergeCell ref="UX19:UZ19"/>
    <mergeCell ref="VB19:VD19"/>
    <mergeCell ref="VF19:VH19"/>
    <mergeCell ref="VJ19:VK19"/>
    <mergeCell ref="VL19:VN19"/>
    <mergeCell ref="VO19:VR19"/>
    <mergeCell ref="VU19:VV19"/>
    <mergeCell ref="VW19:VX19"/>
    <mergeCell ref="VY19:VZ19"/>
    <mergeCell ref="WA19:WB19"/>
    <mergeCell ref="WC19:WE19"/>
    <mergeCell ref="WF19:WH19"/>
    <mergeCell ref="WI19:WK19"/>
    <mergeCell ref="WL19:WN19"/>
    <mergeCell ref="WO19:WQ19"/>
    <mergeCell ref="WR19:WT19"/>
    <mergeCell ref="SU19:SW19"/>
    <mergeCell ref="SY19:TA19"/>
    <mergeCell ref="TC19:TD19"/>
    <mergeCell ref="TE19:TG19"/>
    <mergeCell ref="TH19:TK19"/>
    <mergeCell ref="TN19:TO19"/>
    <mergeCell ref="TP19:TQ19"/>
    <mergeCell ref="TR19:TS19"/>
    <mergeCell ref="TT19:TU19"/>
    <mergeCell ref="TV19:TX19"/>
    <mergeCell ref="TY19:UA19"/>
    <mergeCell ref="UB19:UD19"/>
    <mergeCell ref="UE19:UG19"/>
    <mergeCell ref="UH19:UJ19"/>
    <mergeCell ref="UK19:UM19"/>
    <mergeCell ref="UN19:UP19"/>
    <mergeCell ref="UQ19:US19"/>
    <mergeCell ref="YV19:YX19"/>
    <mergeCell ref="YY19:ZA19"/>
    <mergeCell ref="ZB19:ZD19"/>
    <mergeCell ref="ZE19:ZG19"/>
    <mergeCell ref="ZH19:ZJ19"/>
    <mergeCell ref="ZL19:ZN19"/>
    <mergeCell ref="ZP19:ZR19"/>
    <mergeCell ref="ZT19:ZV19"/>
    <mergeCell ref="ZX19:ZY19"/>
    <mergeCell ref="ZZ19:AAB19"/>
    <mergeCell ref="AAC19:AAF19"/>
    <mergeCell ref="AAI19:AAJ19"/>
    <mergeCell ref="AAK19:AAL19"/>
    <mergeCell ref="AAM19:AAN19"/>
    <mergeCell ref="AAO19:AAP19"/>
    <mergeCell ref="AAQ19:AAS19"/>
    <mergeCell ref="AAT19:AAV19"/>
    <mergeCell ref="WU19:WW19"/>
    <mergeCell ref="WX19:WZ19"/>
    <mergeCell ref="XA19:XC19"/>
    <mergeCell ref="XE19:XG19"/>
    <mergeCell ref="XI19:XK19"/>
    <mergeCell ref="XM19:XO19"/>
    <mergeCell ref="XQ19:XR19"/>
    <mergeCell ref="XS19:XU19"/>
    <mergeCell ref="XV19:XY19"/>
    <mergeCell ref="YB19:YC19"/>
    <mergeCell ref="YD19:YE19"/>
    <mergeCell ref="YF19:YG19"/>
    <mergeCell ref="YH19:YI19"/>
    <mergeCell ref="YJ19:YL19"/>
    <mergeCell ref="YM19:YO19"/>
    <mergeCell ref="YP19:YR19"/>
    <mergeCell ref="YS19:YU19"/>
    <mergeCell ref="ACX19:ACZ19"/>
    <mergeCell ref="ADA19:ADC19"/>
    <mergeCell ref="ADD19:ADF19"/>
    <mergeCell ref="ADG19:ADI19"/>
    <mergeCell ref="ADJ19:ADL19"/>
    <mergeCell ref="ADM19:ADO19"/>
    <mergeCell ref="ADP19:ADR19"/>
    <mergeCell ref="ADS19:ADU19"/>
    <mergeCell ref="ADV19:ADX19"/>
    <mergeCell ref="ADZ19:AEB19"/>
    <mergeCell ref="AED19:AEF19"/>
    <mergeCell ref="AEH19:AEJ19"/>
    <mergeCell ref="AEL19:AEM19"/>
    <mergeCell ref="AEN19:AEP19"/>
    <mergeCell ref="AEQ19:AET19"/>
    <mergeCell ref="AEW19:AEX19"/>
    <mergeCell ref="AEY19:AEZ19"/>
    <mergeCell ref="AAW19:AAY19"/>
    <mergeCell ref="AAZ19:ABB19"/>
    <mergeCell ref="ABC19:ABE19"/>
    <mergeCell ref="ABF19:ABH19"/>
    <mergeCell ref="ABI19:ABK19"/>
    <mergeCell ref="ABL19:ABN19"/>
    <mergeCell ref="ABO19:ABQ19"/>
    <mergeCell ref="ABS19:ABU19"/>
    <mergeCell ref="ABW19:ABY19"/>
    <mergeCell ref="ACA19:ACC19"/>
    <mergeCell ref="ACE19:ACF19"/>
    <mergeCell ref="ACG19:ACI19"/>
    <mergeCell ref="ACJ19:ACM19"/>
    <mergeCell ref="ACP19:ACQ19"/>
    <mergeCell ref="ACR19:ACS19"/>
    <mergeCell ref="ACT19:ACU19"/>
    <mergeCell ref="ACV19:ACW19"/>
    <mergeCell ref="AHD19:AHE19"/>
    <mergeCell ref="AHF19:AHG19"/>
    <mergeCell ref="AHH19:AHI19"/>
    <mergeCell ref="AHJ19:AHK19"/>
    <mergeCell ref="AHL19:AHN19"/>
    <mergeCell ref="AHO19:AHQ19"/>
    <mergeCell ref="AHR19:AHT19"/>
    <mergeCell ref="AHU19:AHW19"/>
    <mergeCell ref="AHX19:AHZ19"/>
    <mergeCell ref="AIA19:AIC19"/>
    <mergeCell ref="AID19:AIF19"/>
    <mergeCell ref="AIG19:AII19"/>
    <mergeCell ref="AIJ19:AIL19"/>
    <mergeCell ref="AIN19:AIP19"/>
    <mergeCell ref="AIR19:AIT19"/>
    <mergeCell ref="AIV19:AIX19"/>
    <mergeCell ref="AIZ19:AJA19"/>
    <mergeCell ref="AFA19:AFB19"/>
    <mergeCell ref="AFC19:AFD19"/>
    <mergeCell ref="AFE19:AFG19"/>
    <mergeCell ref="AFH19:AFJ19"/>
    <mergeCell ref="AFK19:AFM19"/>
    <mergeCell ref="AFN19:AFP19"/>
    <mergeCell ref="AFQ19:AFS19"/>
    <mergeCell ref="AFT19:AFV19"/>
    <mergeCell ref="AFW19:AFY19"/>
    <mergeCell ref="AFZ19:AGB19"/>
    <mergeCell ref="AGC19:AGE19"/>
    <mergeCell ref="AGG19:AGI19"/>
    <mergeCell ref="AGK19:AGM19"/>
    <mergeCell ref="AGO19:AGQ19"/>
    <mergeCell ref="AGS19:AGT19"/>
    <mergeCell ref="AGU19:AGW19"/>
    <mergeCell ref="AGX19:AHA19"/>
    <mergeCell ref="AOV19:AOX19"/>
    <mergeCell ref="AOY19:APA19"/>
    <mergeCell ref="ALC19:ALE19"/>
    <mergeCell ref="ALG19:ALH19"/>
    <mergeCell ref="ALI19:ALK19"/>
    <mergeCell ref="ALL19:ALO19"/>
    <mergeCell ref="ALR19:ALS19"/>
    <mergeCell ref="ALT19:ALU19"/>
    <mergeCell ref="ALV19:ALW19"/>
    <mergeCell ref="ALX19:ALY19"/>
    <mergeCell ref="ALZ19:AMB19"/>
    <mergeCell ref="AMC19:AME19"/>
    <mergeCell ref="AMF19:AMH19"/>
    <mergeCell ref="AMI19:AMK19"/>
    <mergeCell ref="AML19:AMN19"/>
    <mergeCell ref="AMO19:AMQ19"/>
    <mergeCell ref="AMR19:AMT19"/>
    <mergeCell ref="AMU19:AMW19"/>
    <mergeCell ref="AMX19:AMZ19"/>
    <mergeCell ref="AJB19:AJD19"/>
    <mergeCell ref="AJE19:AJH19"/>
    <mergeCell ref="AJK19:AJL19"/>
    <mergeCell ref="AJM19:AJN19"/>
    <mergeCell ref="AJO19:AJP19"/>
    <mergeCell ref="AJQ19:AJR19"/>
    <mergeCell ref="AJS19:AJU19"/>
    <mergeCell ref="AJV19:AJX19"/>
    <mergeCell ref="AJY19:AKA19"/>
    <mergeCell ref="AKB19:AKD19"/>
    <mergeCell ref="AKE19:AKG19"/>
    <mergeCell ref="AKH19:AKJ19"/>
    <mergeCell ref="AKK19:AKM19"/>
    <mergeCell ref="AKN19:AKP19"/>
    <mergeCell ref="AKQ19:AKS19"/>
    <mergeCell ref="AKU19:AKW19"/>
    <mergeCell ref="AKY19:ALA19"/>
    <mergeCell ref="ARC19:ARE19"/>
    <mergeCell ref="ARF19:ARH19"/>
    <mergeCell ref="ARI19:ARK19"/>
    <mergeCell ref="ARL19:ARN19"/>
    <mergeCell ref="ARP19:ARR19"/>
    <mergeCell ref="ART19:ARV19"/>
    <mergeCell ref="ARX19:ARZ19"/>
    <mergeCell ref="ASB19:ASC19"/>
    <mergeCell ref="ASD19:ASF19"/>
    <mergeCell ref="ASG19:ASJ19"/>
    <mergeCell ref="KL20:KM20"/>
    <mergeCell ref="KN20:KO20"/>
    <mergeCell ref="KP20:KQ20"/>
    <mergeCell ref="KR20:KS20"/>
    <mergeCell ref="KT20:KV20"/>
    <mergeCell ref="KW20:KY20"/>
    <mergeCell ref="KZ20:LB20"/>
    <mergeCell ref="LC20:LE20"/>
    <mergeCell ref="LF20:LH20"/>
    <mergeCell ref="LI20:LK20"/>
    <mergeCell ref="LL20:LN20"/>
    <mergeCell ref="LO20:LQ20"/>
    <mergeCell ref="LR20:LT20"/>
    <mergeCell ref="LV20:LX20"/>
    <mergeCell ref="LZ20:MB20"/>
    <mergeCell ref="MD20:MF20"/>
    <mergeCell ref="MH20:MI20"/>
    <mergeCell ref="MJ20:ML20"/>
    <mergeCell ref="MM20:MP20"/>
    <mergeCell ref="MS20:MT20"/>
    <mergeCell ref="MU20:MV20"/>
    <mergeCell ref="MW20:MX20"/>
    <mergeCell ref="APB19:APD19"/>
    <mergeCell ref="APE19:APG19"/>
    <mergeCell ref="API19:APK19"/>
    <mergeCell ref="APM19:APO19"/>
    <mergeCell ref="APQ19:APS19"/>
    <mergeCell ref="APU19:APV19"/>
    <mergeCell ref="APW19:APY19"/>
    <mergeCell ref="APZ19:AQC19"/>
    <mergeCell ref="AQF19:AQG19"/>
    <mergeCell ref="AQH19:AQI19"/>
    <mergeCell ref="AQJ19:AQK19"/>
    <mergeCell ref="AQL19:AQM19"/>
    <mergeCell ref="AQN19:AQP19"/>
    <mergeCell ref="AQQ19:AQS19"/>
    <mergeCell ref="AQT19:AQV19"/>
    <mergeCell ref="AQW19:AQY19"/>
    <mergeCell ref="AQZ19:ARB19"/>
    <mergeCell ref="ANB19:AND19"/>
    <mergeCell ref="ANF19:ANH19"/>
    <mergeCell ref="ANJ19:ANL19"/>
    <mergeCell ref="ANN19:ANO19"/>
    <mergeCell ref="ANP19:ANR19"/>
    <mergeCell ref="ANS19:ANV19"/>
    <mergeCell ref="ANY19:ANZ19"/>
    <mergeCell ref="AOA19:AOB19"/>
    <mergeCell ref="AOC19:AOD19"/>
    <mergeCell ref="AOE19:AOF19"/>
    <mergeCell ref="AOG19:AOI19"/>
    <mergeCell ref="AOJ19:AOL19"/>
    <mergeCell ref="AOM19:AOO19"/>
    <mergeCell ref="AOP19:AOR19"/>
    <mergeCell ref="AOS19:AOU19"/>
    <mergeCell ref="PB20:PC20"/>
    <mergeCell ref="PD20:PE20"/>
    <mergeCell ref="PF20:PG20"/>
    <mergeCell ref="PH20:PJ20"/>
    <mergeCell ref="PK20:PM20"/>
    <mergeCell ref="PN20:PP20"/>
    <mergeCell ref="PQ20:PS20"/>
    <mergeCell ref="PT20:PV20"/>
    <mergeCell ref="PW20:PY20"/>
    <mergeCell ref="PZ20:QB20"/>
    <mergeCell ref="QC20:QE20"/>
    <mergeCell ref="QF20:QH20"/>
    <mergeCell ref="QJ20:QL20"/>
    <mergeCell ref="QN20:QP20"/>
    <mergeCell ref="QR20:QT20"/>
    <mergeCell ref="QV20:QW20"/>
    <mergeCell ref="QX20:QZ20"/>
    <mergeCell ref="MY20:MZ20"/>
    <mergeCell ref="NA20:NC20"/>
    <mergeCell ref="ND20:NF20"/>
    <mergeCell ref="NG20:NI20"/>
    <mergeCell ref="NJ20:NL20"/>
    <mergeCell ref="NM20:NO20"/>
    <mergeCell ref="NP20:NR20"/>
    <mergeCell ref="NS20:NU20"/>
    <mergeCell ref="NV20:NX20"/>
    <mergeCell ref="NY20:OA20"/>
    <mergeCell ref="OC20:OE20"/>
    <mergeCell ref="OG20:OI20"/>
    <mergeCell ref="OK20:OM20"/>
    <mergeCell ref="OO20:OP20"/>
    <mergeCell ref="OQ20:OS20"/>
    <mergeCell ref="OT20:OW20"/>
    <mergeCell ref="OZ20:PA20"/>
    <mergeCell ref="TC20:TD20"/>
    <mergeCell ref="TE20:TG20"/>
    <mergeCell ref="TH20:TK20"/>
    <mergeCell ref="TN20:TO20"/>
    <mergeCell ref="TP20:TQ20"/>
    <mergeCell ref="TR20:TS20"/>
    <mergeCell ref="TT20:TU20"/>
    <mergeCell ref="TV20:TX20"/>
    <mergeCell ref="TY20:UA20"/>
    <mergeCell ref="UB20:UD20"/>
    <mergeCell ref="UE20:UG20"/>
    <mergeCell ref="UH20:UJ20"/>
    <mergeCell ref="UK20:UM20"/>
    <mergeCell ref="UN20:UP20"/>
    <mergeCell ref="UQ20:US20"/>
    <mergeCell ref="UT20:UV20"/>
    <mergeCell ref="UX20:UZ20"/>
    <mergeCell ref="RA20:RD20"/>
    <mergeCell ref="RG20:RH20"/>
    <mergeCell ref="RI20:RJ20"/>
    <mergeCell ref="RK20:RL20"/>
    <mergeCell ref="RM20:RN20"/>
    <mergeCell ref="RO20:RQ20"/>
    <mergeCell ref="RR20:RT20"/>
    <mergeCell ref="RU20:RW20"/>
    <mergeCell ref="RX20:RZ20"/>
    <mergeCell ref="SA20:SC20"/>
    <mergeCell ref="SD20:SF20"/>
    <mergeCell ref="SG20:SI20"/>
    <mergeCell ref="SJ20:SL20"/>
    <mergeCell ref="SM20:SO20"/>
    <mergeCell ref="SQ20:SS20"/>
    <mergeCell ref="SU20:SW20"/>
    <mergeCell ref="SY20:TA20"/>
    <mergeCell ref="XA20:XC20"/>
    <mergeCell ref="XE20:XG20"/>
    <mergeCell ref="XI20:XK20"/>
    <mergeCell ref="XM20:XO20"/>
    <mergeCell ref="XQ20:XR20"/>
    <mergeCell ref="XS20:XU20"/>
    <mergeCell ref="XV20:XY20"/>
    <mergeCell ref="YB20:YC20"/>
    <mergeCell ref="YD20:YE20"/>
    <mergeCell ref="YF20:YG20"/>
    <mergeCell ref="YH20:YI20"/>
    <mergeCell ref="YJ20:YL20"/>
    <mergeCell ref="YM20:YO20"/>
    <mergeCell ref="YP20:YR20"/>
    <mergeCell ref="YS20:YU20"/>
    <mergeCell ref="YV20:YX20"/>
    <mergeCell ref="YY20:ZA20"/>
    <mergeCell ref="VB20:VD20"/>
    <mergeCell ref="VF20:VH20"/>
    <mergeCell ref="VJ20:VK20"/>
    <mergeCell ref="VL20:VN20"/>
    <mergeCell ref="VO20:VR20"/>
    <mergeCell ref="VU20:VV20"/>
    <mergeCell ref="VW20:VX20"/>
    <mergeCell ref="VY20:VZ20"/>
    <mergeCell ref="WA20:WB20"/>
    <mergeCell ref="WC20:WE20"/>
    <mergeCell ref="WF20:WH20"/>
    <mergeCell ref="WI20:WK20"/>
    <mergeCell ref="WL20:WN20"/>
    <mergeCell ref="WO20:WQ20"/>
    <mergeCell ref="WR20:WT20"/>
    <mergeCell ref="WU20:WW20"/>
    <mergeCell ref="WX20:WZ20"/>
    <mergeCell ref="ABC20:ABE20"/>
    <mergeCell ref="ABF20:ABH20"/>
    <mergeCell ref="ABI20:ABK20"/>
    <mergeCell ref="ABL20:ABN20"/>
    <mergeCell ref="ABO20:ABQ20"/>
    <mergeCell ref="ABS20:ABU20"/>
    <mergeCell ref="ABW20:ABY20"/>
    <mergeCell ref="ACA20:ACC20"/>
    <mergeCell ref="ACE20:ACF20"/>
    <mergeCell ref="ACG20:ACI20"/>
    <mergeCell ref="ACJ20:ACM20"/>
    <mergeCell ref="ACP20:ACQ20"/>
    <mergeCell ref="ACR20:ACS20"/>
    <mergeCell ref="ACT20:ACU20"/>
    <mergeCell ref="ACV20:ACW20"/>
    <mergeCell ref="ACX20:ACZ20"/>
    <mergeCell ref="ADA20:ADC20"/>
    <mergeCell ref="ZB20:ZD20"/>
    <mergeCell ref="ZE20:ZG20"/>
    <mergeCell ref="ZH20:ZJ20"/>
    <mergeCell ref="ZL20:ZN20"/>
    <mergeCell ref="ZP20:ZR20"/>
    <mergeCell ref="ZT20:ZV20"/>
    <mergeCell ref="ZX20:ZY20"/>
    <mergeCell ref="ZZ20:AAB20"/>
    <mergeCell ref="AAC20:AAF20"/>
    <mergeCell ref="AAI20:AAJ20"/>
    <mergeCell ref="AAK20:AAL20"/>
    <mergeCell ref="AAM20:AAN20"/>
    <mergeCell ref="AAO20:AAP20"/>
    <mergeCell ref="AAQ20:AAS20"/>
    <mergeCell ref="AAT20:AAV20"/>
    <mergeCell ref="AAW20:AAY20"/>
    <mergeCell ref="AAZ20:ABB20"/>
    <mergeCell ref="AFE20:AFG20"/>
    <mergeCell ref="AFH20:AFJ20"/>
    <mergeCell ref="AFK20:AFM20"/>
    <mergeCell ref="AFN20:AFP20"/>
    <mergeCell ref="AFQ20:AFS20"/>
    <mergeCell ref="AFT20:AFV20"/>
    <mergeCell ref="AFW20:AFY20"/>
    <mergeCell ref="AFZ20:AGB20"/>
    <mergeCell ref="AGC20:AGE20"/>
    <mergeCell ref="AGG20:AGI20"/>
    <mergeCell ref="AGK20:AGM20"/>
    <mergeCell ref="AGO20:AGQ20"/>
    <mergeCell ref="AGS20:AGT20"/>
    <mergeCell ref="AGU20:AGW20"/>
    <mergeCell ref="AGX20:AHA20"/>
    <mergeCell ref="AHD20:AHE20"/>
    <mergeCell ref="AHF20:AHG20"/>
    <mergeCell ref="ADD20:ADF20"/>
    <mergeCell ref="ADG20:ADI20"/>
    <mergeCell ref="ADJ20:ADL20"/>
    <mergeCell ref="ADM20:ADO20"/>
    <mergeCell ref="ADP20:ADR20"/>
    <mergeCell ref="ADS20:ADU20"/>
    <mergeCell ref="ADV20:ADX20"/>
    <mergeCell ref="ADZ20:AEB20"/>
    <mergeCell ref="AED20:AEF20"/>
    <mergeCell ref="AEH20:AEJ20"/>
    <mergeCell ref="AEL20:AEM20"/>
    <mergeCell ref="AEN20:AEP20"/>
    <mergeCell ref="AEQ20:AET20"/>
    <mergeCell ref="AEW20:AEX20"/>
    <mergeCell ref="AEY20:AEZ20"/>
    <mergeCell ref="AFA20:AFB20"/>
    <mergeCell ref="AFC20:AFD20"/>
    <mergeCell ref="AJK20:AJL20"/>
    <mergeCell ref="AJM20:AJN20"/>
    <mergeCell ref="AJO20:AJP20"/>
    <mergeCell ref="AJQ20:AJR20"/>
    <mergeCell ref="AJS20:AJU20"/>
    <mergeCell ref="AJV20:AJX20"/>
    <mergeCell ref="AJY20:AKA20"/>
    <mergeCell ref="AKB20:AKD20"/>
    <mergeCell ref="AKE20:AKG20"/>
    <mergeCell ref="AKH20:AKJ20"/>
    <mergeCell ref="AKK20:AKM20"/>
    <mergeCell ref="AKN20:AKP20"/>
    <mergeCell ref="AKQ20:AKS20"/>
    <mergeCell ref="AKU20:AKW20"/>
    <mergeCell ref="AKY20:ALA20"/>
    <mergeCell ref="ALC20:ALE20"/>
    <mergeCell ref="ALG20:ALH20"/>
    <mergeCell ref="AHH20:AHI20"/>
    <mergeCell ref="AHJ20:AHK20"/>
    <mergeCell ref="AHL20:AHN20"/>
    <mergeCell ref="AHO20:AHQ20"/>
    <mergeCell ref="AHR20:AHT20"/>
    <mergeCell ref="AHU20:AHW20"/>
    <mergeCell ref="AHX20:AHZ20"/>
    <mergeCell ref="AIA20:AIC20"/>
    <mergeCell ref="AID20:AIF20"/>
    <mergeCell ref="AIG20:AII20"/>
    <mergeCell ref="AIJ20:AIL20"/>
    <mergeCell ref="AIN20:AIP20"/>
    <mergeCell ref="AIR20:AIT20"/>
    <mergeCell ref="AIV20:AIX20"/>
    <mergeCell ref="AIZ20:AJA20"/>
    <mergeCell ref="AJB20:AJD20"/>
    <mergeCell ref="AJE20:AJH20"/>
    <mergeCell ref="ARC20:ARE20"/>
    <mergeCell ref="ARF20:ARH20"/>
    <mergeCell ref="ANJ20:ANL20"/>
    <mergeCell ref="ANN20:ANO20"/>
    <mergeCell ref="ANP20:ANR20"/>
    <mergeCell ref="ANS20:ANV20"/>
    <mergeCell ref="ANY20:ANZ20"/>
    <mergeCell ref="AOA20:AOB20"/>
    <mergeCell ref="AOC20:AOD20"/>
    <mergeCell ref="AOE20:AOF20"/>
    <mergeCell ref="AOG20:AOI20"/>
    <mergeCell ref="AOJ20:AOL20"/>
    <mergeCell ref="AOM20:AOO20"/>
    <mergeCell ref="AOP20:AOR20"/>
    <mergeCell ref="AOS20:AOU20"/>
    <mergeCell ref="AOV20:AOX20"/>
    <mergeCell ref="AOY20:APA20"/>
    <mergeCell ref="APB20:APD20"/>
    <mergeCell ref="APE20:APG20"/>
    <mergeCell ref="ALI20:ALK20"/>
    <mergeCell ref="ALL20:ALO20"/>
    <mergeCell ref="ALR20:ALS20"/>
    <mergeCell ref="ALT20:ALU20"/>
    <mergeCell ref="ALV20:ALW20"/>
    <mergeCell ref="ALX20:ALY20"/>
    <mergeCell ref="ALZ20:AMB20"/>
    <mergeCell ref="AMC20:AME20"/>
    <mergeCell ref="AMF20:AMH20"/>
    <mergeCell ref="AMI20:AMK20"/>
    <mergeCell ref="AML20:AMN20"/>
    <mergeCell ref="AMO20:AMQ20"/>
    <mergeCell ref="AMR20:AMT20"/>
    <mergeCell ref="AMU20:AMW20"/>
    <mergeCell ref="AMX20:AMZ20"/>
    <mergeCell ref="ANB20:AND20"/>
    <mergeCell ref="ANF20:ANH20"/>
    <mergeCell ref="ND21:NF21"/>
    <mergeCell ref="NG21:NI21"/>
    <mergeCell ref="NJ21:NL21"/>
    <mergeCell ref="NM21:NO21"/>
    <mergeCell ref="NP21:NR21"/>
    <mergeCell ref="NS21:NU21"/>
    <mergeCell ref="NV21:NX21"/>
    <mergeCell ref="NY21:OA21"/>
    <mergeCell ref="OC21:OE21"/>
    <mergeCell ref="OG21:OI21"/>
    <mergeCell ref="OK21:OM21"/>
    <mergeCell ref="OO21:OP21"/>
    <mergeCell ref="OQ21:OS21"/>
    <mergeCell ref="OT21:OW21"/>
    <mergeCell ref="OZ21:PA21"/>
    <mergeCell ref="PB21:PC21"/>
    <mergeCell ref="PD21:PE21"/>
    <mergeCell ref="ARI20:ARK20"/>
    <mergeCell ref="ARL20:ARN20"/>
    <mergeCell ref="ARP20:ARR20"/>
    <mergeCell ref="ART20:ARV20"/>
    <mergeCell ref="ARX20:ARZ20"/>
    <mergeCell ref="ASB20:ASC20"/>
    <mergeCell ref="ASD20:ASF20"/>
    <mergeCell ref="ASG20:ASJ20"/>
    <mergeCell ref="KL21:KM21"/>
    <mergeCell ref="KN21:KO21"/>
    <mergeCell ref="KP21:KQ21"/>
    <mergeCell ref="KR21:KS21"/>
    <mergeCell ref="KT21:KV21"/>
    <mergeCell ref="KW21:KY21"/>
    <mergeCell ref="KZ21:LB21"/>
    <mergeCell ref="LC21:LE21"/>
    <mergeCell ref="LF21:LH21"/>
    <mergeCell ref="LI21:LK21"/>
    <mergeCell ref="LL21:LN21"/>
    <mergeCell ref="LO21:LQ21"/>
    <mergeCell ref="LR21:LT21"/>
    <mergeCell ref="LV21:LX21"/>
    <mergeCell ref="LZ21:MB21"/>
    <mergeCell ref="MD21:MF21"/>
    <mergeCell ref="MH21:MI21"/>
    <mergeCell ref="MJ21:ML21"/>
    <mergeCell ref="MM21:MP21"/>
    <mergeCell ref="MS21:MT21"/>
    <mergeCell ref="MU21:MV21"/>
    <mergeCell ref="MW21:MX21"/>
    <mergeCell ref="MY21:MZ21"/>
    <mergeCell ref="NA21:NC21"/>
    <mergeCell ref="API20:APK20"/>
    <mergeCell ref="APM20:APO20"/>
    <mergeCell ref="APQ20:APS20"/>
    <mergeCell ref="APU20:APV20"/>
    <mergeCell ref="APW20:APY20"/>
    <mergeCell ref="APZ20:AQC20"/>
    <mergeCell ref="AQF20:AQG20"/>
    <mergeCell ref="AQH20:AQI20"/>
    <mergeCell ref="AQJ20:AQK20"/>
    <mergeCell ref="AQL20:AQM20"/>
    <mergeCell ref="AQN20:AQP20"/>
    <mergeCell ref="AQQ20:AQS20"/>
    <mergeCell ref="AQT20:AQV20"/>
    <mergeCell ref="AQW20:AQY20"/>
    <mergeCell ref="AQZ20:ARB20"/>
    <mergeCell ref="RI21:RJ21"/>
    <mergeCell ref="RK21:RL21"/>
    <mergeCell ref="RM21:RN21"/>
    <mergeCell ref="RO21:RQ21"/>
    <mergeCell ref="RR21:RT21"/>
    <mergeCell ref="RU21:RW21"/>
    <mergeCell ref="RX21:RZ21"/>
    <mergeCell ref="SA21:SC21"/>
    <mergeCell ref="SD21:SF21"/>
    <mergeCell ref="SG21:SI21"/>
    <mergeCell ref="SJ21:SL21"/>
    <mergeCell ref="SM21:SO21"/>
    <mergeCell ref="SQ21:SS21"/>
    <mergeCell ref="SU21:SW21"/>
    <mergeCell ref="SY21:TA21"/>
    <mergeCell ref="TC21:TD21"/>
    <mergeCell ref="TE21:TG21"/>
    <mergeCell ref="PF21:PG21"/>
    <mergeCell ref="PH21:PJ21"/>
    <mergeCell ref="PK21:PM21"/>
    <mergeCell ref="PN21:PP21"/>
    <mergeCell ref="PQ21:PS21"/>
    <mergeCell ref="PT21:PV21"/>
    <mergeCell ref="PW21:PY21"/>
    <mergeCell ref="PZ21:QB21"/>
    <mergeCell ref="QC21:QE21"/>
    <mergeCell ref="QF21:QH21"/>
    <mergeCell ref="QJ21:QL21"/>
    <mergeCell ref="QN21:QP21"/>
    <mergeCell ref="QR21:QT21"/>
    <mergeCell ref="QV21:QW21"/>
    <mergeCell ref="QX21:QZ21"/>
    <mergeCell ref="RA21:RD21"/>
    <mergeCell ref="RG21:RH21"/>
    <mergeCell ref="VJ21:VK21"/>
    <mergeCell ref="VL21:VN21"/>
    <mergeCell ref="VO21:VR21"/>
    <mergeCell ref="VU21:VV21"/>
    <mergeCell ref="VW21:VX21"/>
    <mergeCell ref="VY21:VZ21"/>
    <mergeCell ref="WA21:WB21"/>
    <mergeCell ref="WC21:WE21"/>
    <mergeCell ref="WF21:WH21"/>
    <mergeCell ref="WI21:WK21"/>
    <mergeCell ref="WL21:WN21"/>
    <mergeCell ref="WO21:WQ21"/>
    <mergeCell ref="WR21:WT21"/>
    <mergeCell ref="WU21:WW21"/>
    <mergeCell ref="WX21:WZ21"/>
    <mergeCell ref="XA21:XC21"/>
    <mergeCell ref="XE21:XG21"/>
    <mergeCell ref="TH21:TK21"/>
    <mergeCell ref="TN21:TO21"/>
    <mergeCell ref="TP21:TQ21"/>
    <mergeCell ref="TR21:TS21"/>
    <mergeCell ref="TT21:TU21"/>
    <mergeCell ref="TV21:TX21"/>
    <mergeCell ref="TY21:UA21"/>
    <mergeCell ref="UB21:UD21"/>
    <mergeCell ref="UE21:UG21"/>
    <mergeCell ref="UH21:UJ21"/>
    <mergeCell ref="UK21:UM21"/>
    <mergeCell ref="UN21:UP21"/>
    <mergeCell ref="UQ21:US21"/>
    <mergeCell ref="UT21:UV21"/>
    <mergeCell ref="UX21:UZ21"/>
    <mergeCell ref="VB21:VD21"/>
    <mergeCell ref="VF21:VH21"/>
    <mergeCell ref="ZH21:ZJ21"/>
    <mergeCell ref="ZL21:ZN21"/>
    <mergeCell ref="ZP21:ZR21"/>
    <mergeCell ref="ZT21:ZV21"/>
    <mergeCell ref="ZX21:ZY21"/>
    <mergeCell ref="ZZ21:AAB21"/>
    <mergeCell ref="AAC21:AAF21"/>
    <mergeCell ref="AAI21:AAJ21"/>
    <mergeCell ref="AAK21:AAL21"/>
    <mergeCell ref="AAM21:AAN21"/>
    <mergeCell ref="AAO21:AAP21"/>
    <mergeCell ref="AAQ21:AAS21"/>
    <mergeCell ref="AAT21:AAV21"/>
    <mergeCell ref="AAW21:AAY21"/>
    <mergeCell ref="AAZ21:ABB21"/>
    <mergeCell ref="ABC21:ABE21"/>
    <mergeCell ref="ABF21:ABH21"/>
    <mergeCell ref="XI21:XK21"/>
    <mergeCell ref="XM21:XO21"/>
    <mergeCell ref="XQ21:XR21"/>
    <mergeCell ref="XS21:XU21"/>
    <mergeCell ref="XV21:XY21"/>
    <mergeCell ref="YB21:YC21"/>
    <mergeCell ref="YD21:YE21"/>
    <mergeCell ref="YF21:YG21"/>
    <mergeCell ref="YH21:YI21"/>
    <mergeCell ref="YJ21:YL21"/>
    <mergeCell ref="YM21:YO21"/>
    <mergeCell ref="YP21:YR21"/>
    <mergeCell ref="YS21:YU21"/>
    <mergeCell ref="YV21:YX21"/>
    <mergeCell ref="YY21:ZA21"/>
    <mergeCell ref="ZB21:ZD21"/>
    <mergeCell ref="ZE21:ZG21"/>
    <mergeCell ref="ADJ21:ADL21"/>
    <mergeCell ref="ADM21:ADO21"/>
    <mergeCell ref="ADP21:ADR21"/>
    <mergeCell ref="ADS21:ADU21"/>
    <mergeCell ref="ADV21:ADX21"/>
    <mergeCell ref="ADZ21:AEB21"/>
    <mergeCell ref="AED21:AEF21"/>
    <mergeCell ref="AEH21:AEJ21"/>
    <mergeCell ref="AEL21:AEM21"/>
    <mergeCell ref="AEN21:AEP21"/>
    <mergeCell ref="AEQ21:AET21"/>
    <mergeCell ref="AEW21:AEX21"/>
    <mergeCell ref="AEY21:AEZ21"/>
    <mergeCell ref="AFA21:AFB21"/>
    <mergeCell ref="AFC21:AFD21"/>
    <mergeCell ref="AFE21:AFG21"/>
    <mergeCell ref="AFH21:AFJ21"/>
    <mergeCell ref="ABI21:ABK21"/>
    <mergeCell ref="ABL21:ABN21"/>
    <mergeCell ref="ABO21:ABQ21"/>
    <mergeCell ref="ABS21:ABU21"/>
    <mergeCell ref="ABW21:ABY21"/>
    <mergeCell ref="ACA21:ACC21"/>
    <mergeCell ref="ACE21:ACF21"/>
    <mergeCell ref="ACG21:ACI21"/>
    <mergeCell ref="ACJ21:ACM21"/>
    <mergeCell ref="ACP21:ACQ21"/>
    <mergeCell ref="ACR21:ACS21"/>
    <mergeCell ref="ACT21:ACU21"/>
    <mergeCell ref="ACV21:ACW21"/>
    <mergeCell ref="ACX21:ACZ21"/>
    <mergeCell ref="ADA21:ADC21"/>
    <mergeCell ref="ADD21:ADF21"/>
    <mergeCell ref="ADG21:ADI21"/>
    <mergeCell ref="AHL21:AHN21"/>
    <mergeCell ref="AHO21:AHQ21"/>
    <mergeCell ref="AHR21:AHT21"/>
    <mergeCell ref="AHU21:AHW21"/>
    <mergeCell ref="AHX21:AHZ21"/>
    <mergeCell ref="AIA21:AIC21"/>
    <mergeCell ref="AID21:AIF21"/>
    <mergeCell ref="AIG21:AII21"/>
    <mergeCell ref="AIJ21:AIL21"/>
    <mergeCell ref="AIN21:AIP21"/>
    <mergeCell ref="AIR21:AIT21"/>
    <mergeCell ref="AIV21:AIX21"/>
    <mergeCell ref="AIZ21:AJA21"/>
    <mergeCell ref="AJB21:AJD21"/>
    <mergeCell ref="AJE21:AJH21"/>
    <mergeCell ref="AJK21:AJL21"/>
    <mergeCell ref="AJM21:AJN21"/>
    <mergeCell ref="AFK21:AFM21"/>
    <mergeCell ref="AFN21:AFP21"/>
    <mergeCell ref="AFQ21:AFS21"/>
    <mergeCell ref="AFT21:AFV21"/>
    <mergeCell ref="AFW21:AFY21"/>
    <mergeCell ref="AFZ21:AGB21"/>
    <mergeCell ref="AGC21:AGE21"/>
    <mergeCell ref="AGG21:AGI21"/>
    <mergeCell ref="AGK21:AGM21"/>
    <mergeCell ref="AGO21:AGQ21"/>
    <mergeCell ref="AGS21:AGT21"/>
    <mergeCell ref="AGU21:AGW21"/>
    <mergeCell ref="AGX21:AHA21"/>
    <mergeCell ref="AHD21:AHE21"/>
    <mergeCell ref="AHF21:AHG21"/>
    <mergeCell ref="AHH21:AHI21"/>
    <mergeCell ref="AHJ21:AHK21"/>
    <mergeCell ref="API21:APK21"/>
    <mergeCell ref="APM21:APO21"/>
    <mergeCell ref="ALR21:ALS21"/>
    <mergeCell ref="ALT21:ALU21"/>
    <mergeCell ref="ALV21:ALW21"/>
    <mergeCell ref="ALX21:ALY21"/>
    <mergeCell ref="ALZ21:AMB21"/>
    <mergeCell ref="AMC21:AME21"/>
    <mergeCell ref="AMF21:AMH21"/>
    <mergeCell ref="AMI21:AMK21"/>
    <mergeCell ref="AML21:AMN21"/>
    <mergeCell ref="AMO21:AMQ21"/>
    <mergeCell ref="AMR21:AMT21"/>
    <mergeCell ref="AMU21:AMW21"/>
    <mergeCell ref="AMX21:AMZ21"/>
    <mergeCell ref="ANB21:AND21"/>
    <mergeCell ref="ANF21:ANH21"/>
    <mergeCell ref="ANJ21:ANL21"/>
    <mergeCell ref="ANN21:ANO21"/>
    <mergeCell ref="AJO21:AJP21"/>
    <mergeCell ref="AJQ21:AJR21"/>
    <mergeCell ref="AJS21:AJU21"/>
    <mergeCell ref="AJV21:AJX21"/>
    <mergeCell ref="AJY21:AKA21"/>
    <mergeCell ref="AKB21:AKD21"/>
    <mergeCell ref="AKE21:AKG21"/>
    <mergeCell ref="AKH21:AKJ21"/>
    <mergeCell ref="AKK21:AKM21"/>
    <mergeCell ref="AKN21:AKP21"/>
    <mergeCell ref="AKQ21:AKS21"/>
    <mergeCell ref="AKU21:AKW21"/>
    <mergeCell ref="AKY21:ALA21"/>
    <mergeCell ref="ALC21:ALE21"/>
    <mergeCell ref="ALG21:ALH21"/>
    <mergeCell ref="ALI21:ALK21"/>
    <mergeCell ref="ALL21:ALO21"/>
    <mergeCell ref="ARP21:ARR21"/>
    <mergeCell ref="ART21:ARV21"/>
    <mergeCell ref="ARX21:ARZ21"/>
    <mergeCell ref="ASB21:ASC21"/>
    <mergeCell ref="ASD21:ASF21"/>
    <mergeCell ref="ASG21:ASJ21"/>
    <mergeCell ref="KL22:KM22"/>
    <mergeCell ref="KN22:KO22"/>
    <mergeCell ref="KP22:KQ22"/>
    <mergeCell ref="KR22:KS22"/>
    <mergeCell ref="KT22:KV22"/>
    <mergeCell ref="KW22:KY22"/>
    <mergeCell ref="KZ22:LB22"/>
    <mergeCell ref="LC22:LE22"/>
    <mergeCell ref="LF22:LH22"/>
    <mergeCell ref="LI22:LK22"/>
    <mergeCell ref="LL22:LN22"/>
    <mergeCell ref="LO22:LQ22"/>
    <mergeCell ref="LR22:LT22"/>
    <mergeCell ref="LV22:LX22"/>
    <mergeCell ref="LZ22:MB22"/>
    <mergeCell ref="MD22:MF22"/>
    <mergeCell ref="MH22:MI22"/>
    <mergeCell ref="MJ22:ML22"/>
    <mergeCell ref="MM22:MP22"/>
    <mergeCell ref="MS22:MT22"/>
    <mergeCell ref="MU22:MV22"/>
    <mergeCell ref="MW22:MX22"/>
    <mergeCell ref="MY22:MZ22"/>
    <mergeCell ref="NA22:NC22"/>
    <mergeCell ref="ND22:NF22"/>
    <mergeCell ref="NG22:NI22"/>
    <mergeCell ref="APQ21:APS21"/>
    <mergeCell ref="APU21:APV21"/>
    <mergeCell ref="APW21:APY21"/>
    <mergeCell ref="APZ21:AQC21"/>
    <mergeCell ref="AQF21:AQG21"/>
    <mergeCell ref="AQH21:AQI21"/>
    <mergeCell ref="AQJ21:AQK21"/>
    <mergeCell ref="AQL21:AQM21"/>
    <mergeCell ref="AQN21:AQP21"/>
    <mergeCell ref="AQQ21:AQS21"/>
    <mergeCell ref="AQT21:AQV21"/>
    <mergeCell ref="AQW21:AQY21"/>
    <mergeCell ref="AQZ21:ARB21"/>
    <mergeCell ref="ARC21:ARE21"/>
    <mergeCell ref="ARF21:ARH21"/>
    <mergeCell ref="ARI21:ARK21"/>
    <mergeCell ref="ARL21:ARN21"/>
    <mergeCell ref="ANP21:ANR21"/>
    <mergeCell ref="ANS21:ANV21"/>
    <mergeCell ref="ANY21:ANZ21"/>
    <mergeCell ref="AOA21:AOB21"/>
    <mergeCell ref="AOC21:AOD21"/>
    <mergeCell ref="AOE21:AOF21"/>
    <mergeCell ref="AOG21:AOI21"/>
    <mergeCell ref="AOJ21:AOL21"/>
    <mergeCell ref="AOM21:AOO21"/>
    <mergeCell ref="AOP21:AOR21"/>
    <mergeCell ref="AOS21:AOU21"/>
    <mergeCell ref="AOV21:AOX21"/>
    <mergeCell ref="AOY21:APA21"/>
    <mergeCell ref="APB21:APD21"/>
    <mergeCell ref="APE21:APG21"/>
    <mergeCell ref="PK22:PM22"/>
    <mergeCell ref="PN22:PP22"/>
    <mergeCell ref="PQ22:PS22"/>
    <mergeCell ref="PT22:PV22"/>
    <mergeCell ref="PW22:PY22"/>
    <mergeCell ref="PZ22:QB22"/>
    <mergeCell ref="QC22:QE22"/>
    <mergeCell ref="QF22:QH22"/>
    <mergeCell ref="QJ22:QL22"/>
    <mergeCell ref="QN22:QP22"/>
    <mergeCell ref="QR22:QT22"/>
    <mergeCell ref="QV22:QW22"/>
    <mergeCell ref="QX22:QZ22"/>
    <mergeCell ref="RA22:RD22"/>
    <mergeCell ref="RG22:RH22"/>
    <mergeCell ref="RI22:RJ22"/>
    <mergeCell ref="RK22:RL22"/>
    <mergeCell ref="NJ22:NL22"/>
    <mergeCell ref="NM22:NO22"/>
    <mergeCell ref="NP22:NR22"/>
    <mergeCell ref="NS22:NU22"/>
    <mergeCell ref="NV22:NX22"/>
    <mergeCell ref="NY22:OA22"/>
    <mergeCell ref="OC22:OE22"/>
    <mergeCell ref="OG22:OI22"/>
    <mergeCell ref="OK22:OM22"/>
    <mergeCell ref="OO22:OP22"/>
    <mergeCell ref="OQ22:OS22"/>
    <mergeCell ref="OT22:OW22"/>
    <mergeCell ref="OZ22:PA22"/>
    <mergeCell ref="PB22:PC22"/>
    <mergeCell ref="PD22:PE22"/>
    <mergeCell ref="PF22:PG22"/>
    <mergeCell ref="PH22:PJ22"/>
    <mergeCell ref="TP22:TQ22"/>
    <mergeCell ref="TR22:TS22"/>
    <mergeCell ref="TT22:TU22"/>
    <mergeCell ref="TV22:TX22"/>
    <mergeCell ref="TY22:UA22"/>
    <mergeCell ref="UB22:UD22"/>
    <mergeCell ref="UE22:UG22"/>
    <mergeCell ref="UH22:UJ22"/>
    <mergeCell ref="UK22:UM22"/>
    <mergeCell ref="UN22:UP22"/>
    <mergeCell ref="UQ22:US22"/>
    <mergeCell ref="UT22:UV22"/>
    <mergeCell ref="UX22:UZ22"/>
    <mergeCell ref="VB22:VD22"/>
    <mergeCell ref="VF22:VH22"/>
    <mergeCell ref="VJ22:VK22"/>
    <mergeCell ref="VL22:VN22"/>
    <mergeCell ref="RM22:RN22"/>
    <mergeCell ref="RO22:RQ22"/>
    <mergeCell ref="RR22:RT22"/>
    <mergeCell ref="RU22:RW22"/>
    <mergeCell ref="RX22:RZ22"/>
    <mergeCell ref="SA22:SC22"/>
    <mergeCell ref="SD22:SF22"/>
    <mergeCell ref="SG22:SI22"/>
    <mergeCell ref="SJ22:SL22"/>
    <mergeCell ref="SM22:SO22"/>
    <mergeCell ref="SQ22:SS22"/>
    <mergeCell ref="SU22:SW22"/>
    <mergeCell ref="SY22:TA22"/>
    <mergeCell ref="TC22:TD22"/>
    <mergeCell ref="TE22:TG22"/>
    <mergeCell ref="TH22:TK22"/>
    <mergeCell ref="TN22:TO22"/>
    <mergeCell ref="XQ22:XR22"/>
    <mergeCell ref="XS22:XU22"/>
    <mergeCell ref="XV22:XY22"/>
    <mergeCell ref="YB22:YC22"/>
    <mergeCell ref="YD22:YE22"/>
    <mergeCell ref="YF22:YG22"/>
    <mergeCell ref="YH22:YI22"/>
    <mergeCell ref="YJ22:YL22"/>
    <mergeCell ref="YM22:YO22"/>
    <mergeCell ref="YP22:YR22"/>
    <mergeCell ref="YS22:YU22"/>
    <mergeCell ref="YV22:YX22"/>
    <mergeCell ref="YY22:ZA22"/>
    <mergeCell ref="ZB22:ZD22"/>
    <mergeCell ref="ZE22:ZG22"/>
    <mergeCell ref="ZH22:ZJ22"/>
    <mergeCell ref="ZL22:ZN22"/>
    <mergeCell ref="VO22:VR22"/>
    <mergeCell ref="VU22:VV22"/>
    <mergeCell ref="VW22:VX22"/>
    <mergeCell ref="VY22:VZ22"/>
    <mergeCell ref="WA22:WB22"/>
    <mergeCell ref="WC22:WE22"/>
    <mergeCell ref="WF22:WH22"/>
    <mergeCell ref="WI22:WK22"/>
    <mergeCell ref="WL22:WN22"/>
    <mergeCell ref="WO22:WQ22"/>
    <mergeCell ref="WR22:WT22"/>
    <mergeCell ref="WU22:WW22"/>
    <mergeCell ref="WX22:WZ22"/>
    <mergeCell ref="XA22:XC22"/>
    <mergeCell ref="XE22:XG22"/>
    <mergeCell ref="XI22:XK22"/>
    <mergeCell ref="XM22:XO22"/>
    <mergeCell ref="ABO22:ABQ22"/>
    <mergeCell ref="ABS22:ABU22"/>
    <mergeCell ref="ABW22:ABY22"/>
    <mergeCell ref="ACA22:ACC22"/>
    <mergeCell ref="ACE22:ACF22"/>
    <mergeCell ref="ACG22:ACI22"/>
    <mergeCell ref="ACJ22:ACM22"/>
    <mergeCell ref="ACP22:ACQ22"/>
    <mergeCell ref="ACR22:ACS22"/>
    <mergeCell ref="ACT22:ACU22"/>
    <mergeCell ref="ACV22:ACW22"/>
    <mergeCell ref="ACX22:ACZ22"/>
    <mergeCell ref="ADA22:ADC22"/>
    <mergeCell ref="ADD22:ADF22"/>
    <mergeCell ref="ADG22:ADI22"/>
    <mergeCell ref="ADJ22:ADL22"/>
    <mergeCell ref="ADM22:ADO22"/>
    <mergeCell ref="ZP22:ZR22"/>
    <mergeCell ref="ZT22:ZV22"/>
    <mergeCell ref="ZX22:ZY22"/>
    <mergeCell ref="ZZ22:AAB22"/>
    <mergeCell ref="AAC22:AAF22"/>
    <mergeCell ref="AAI22:AAJ22"/>
    <mergeCell ref="AAK22:AAL22"/>
    <mergeCell ref="AAM22:AAN22"/>
    <mergeCell ref="AAO22:AAP22"/>
    <mergeCell ref="AAQ22:AAS22"/>
    <mergeCell ref="AAT22:AAV22"/>
    <mergeCell ref="AAW22:AAY22"/>
    <mergeCell ref="AAZ22:ABB22"/>
    <mergeCell ref="ABC22:ABE22"/>
    <mergeCell ref="ABF22:ABH22"/>
    <mergeCell ref="ABI22:ABK22"/>
    <mergeCell ref="ABL22:ABN22"/>
    <mergeCell ref="AFQ22:AFS22"/>
    <mergeCell ref="AFT22:AFV22"/>
    <mergeCell ref="AFW22:AFY22"/>
    <mergeCell ref="AFZ22:AGB22"/>
    <mergeCell ref="AGC22:AGE22"/>
    <mergeCell ref="AGG22:AGI22"/>
    <mergeCell ref="AGK22:AGM22"/>
    <mergeCell ref="AGO22:AGQ22"/>
    <mergeCell ref="AGS22:AGT22"/>
    <mergeCell ref="AGU22:AGW22"/>
    <mergeCell ref="AGX22:AHA22"/>
    <mergeCell ref="AHD22:AHE22"/>
    <mergeCell ref="AHF22:AHG22"/>
    <mergeCell ref="AHH22:AHI22"/>
    <mergeCell ref="AHJ22:AHK22"/>
    <mergeCell ref="AHL22:AHN22"/>
    <mergeCell ref="AHO22:AHQ22"/>
    <mergeCell ref="ADP22:ADR22"/>
    <mergeCell ref="ADS22:ADU22"/>
    <mergeCell ref="ADV22:ADX22"/>
    <mergeCell ref="ADZ22:AEB22"/>
    <mergeCell ref="AED22:AEF22"/>
    <mergeCell ref="AEH22:AEJ22"/>
    <mergeCell ref="AEL22:AEM22"/>
    <mergeCell ref="AEN22:AEP22"/>
    <mergeCell ref="AEQ22:AET22"/>
    <mergeCell ref="AEW22:AEX22"/>
    <mergeCell ref="AEY22:AEZ22"/>
    <mergeCell ref="AFA22:AFB22"/>
    <mergeCell ref="AFC22:AFD22"/>
    <mergeCell ref="AFE22:AFG22"/>
    <mergeCell ref="AFH22:AFJ22"/>
    <mergeCell ref="AFK22:AFM22"/>
    <mergeCell ref="AFN22:AFP22"/>
    <mergeCell ref="AJS22:AJU22"/>
    <mergeCell ref="AJV22:AJX22"/>
    <mergeCell ref="AJY22:AKA22"/>
    <mergeCell ref="AKB22:AKD22"/>
    <mergeCell ref="AKE22:AKG22"/>
    <mergeCell ref="AKH22:AKJ22"/>
    <mergeCell ref="AKK22:AKM22"/>
    <mergeCell ref="AKN22:AKP22"/>
    <mergeCell ref="AKQ22:AKS22"/>
    <mergeCell ref="AKU22:AKW22"/>
    <mergeCell ref="AKY22:ALA22"/>
    <mergeCell ref="ALC22:ALE22"/>
    <mergeCell ref="ALG22:ALH22"/>
    <mergeCell ref="ALI22:ALK22"/>
    <mergeCell ref="ALL22:ALO22"/>
    <mergeCell ref="ALR22:ALS22"/>
    <mergeCell ref="ALT22:ALU22"/>
    <mergeCell ref="AHR22:AHT22"/>
    <mergeCell ref="AHU22:AHW22"/>
    <mergeCell ref="AHX22:AHZ22"/>
    <mergeCell ref="AIA22:AIC22"/>
    <mergeCell ref="AID22:AIF22"/>
    <mergeCell ref="AIG22:AII22"/>
    <mergeCell ref="AIJ22:AIL22"/>
    <mergeCell ref="AIN22:AIP22"/>
    <mergeCell ref="AIR22:AIT22"/>
    <mergeCell ref="AIV22:AIX22"/>
    <mergeCell ref="AIZ22:AJA22"/>
    <mergeCell ref="AJB22:AJD22"/>
    <mergeCell ref="AJE22:AJH22"/>
    <mergeCell ref="AJK22:AJL22"/>
    <mergeCell ref="AJM22:AJN22"/>
    <mergeCell ref="AJO22:AJP22"/>
    <mergeCell ref="AJQ22:AJR22"/>
    <mergeCell ref="ARP22:ARR22"/>
    <mergeCell ref="ART22:ARV22"/>
    <mergeCell ref="ANY22:ANZ22"/>
    <mergeCell ref="AOA22:AOB22"/>
    <mergeCell ref="AOC22:AOD22"/>
    <mergeCell ref="AOE22:AOF22"/>
    <mergeCell ref="AOG22:AOI22"/>
    <mergeCell ref="AOJ22:AOL22"/>
    <mergeCell ref="AOM22:AOO22"/>
    <mergeCell ref="AOP22:AOR22"/>
    <mergeCell ref="AOS22:AOU22"/>
    <mergeCell ref="AOV22:AOX22"/>
    <mergeCell ref="AOY22:APA22"/>
    <mergeCell ref="APB22:APD22"/>
    <mergeCell ref="APE22:APG22"/>
    <mergeCell ref="API22:APK22"/>
    <mergeCell ref="APM22:APO22"/>
    <mergeCell ref="APQ22:APS22"/>
    <mergeCell ref="APU22:APV22"/>
    <mergeCell ref="ALV22:ALW22"/>
    <mergeCell ref="ALX22:ALY22"/>
    <mergeCell ref="ALZ22:AMB22"/>
    <mergeCell ref="AMC22:AME22"/>
    <mergeCell ref="AMF22:AMH22"/>
    <mergeCell ref="AMI22:AMK22"/>
    <mergeCell ref="AML22:AMN22"/>
    <mergeCell ref="AMO22:AMQ22"/>
    <mergeCell ref="AMR22:AMT22"/>
    <mergeCell ref="AMU22:AMW22"/>
    <mergeCell ref="AMX22:AMZ22"/>
    <mergeCell ref="ANB22:AND22"/>
    <mergeCell ref="ANF22:ANH22"/>
    <mergeCell ref="ANJ22:ANL22"/>
    <mergeCell ref="ANN22:ANO22"/>
    <mergeCell ref="ANP22:ANR22"/>
    <mergeCell ref="ANS22:ANV22"/>
    <mergeCell ref="NP23:NR23"/>
    <mergeCell ref="NS23:NU23"/>
    <mergeCell ref="NV23:NX23"/>
    <mergeCell ref="NY23:OA23"/>
    <mergeCell ref="OC23:OE23"/>
    <mergeCell ref="OG23:OI23"/>
    <mergeCell ref="OK23:OM23"/>
    <mergeCell ref="OO23:OP23"/>
    <mergeCell ref="OQ23:OS23"/>
    <mergeCell ref="OT23:OW23"/>
    <mergeCell ref="OZ23:PA23"/>
    <mergeCell ref="PB23:PC23"/>
    <mergeCell ref="PD23:PE23"/>
    <mergeCell ref="PF23:PG23"/>
    <mergeCell ref="PH23:PJ23"/>
    <mergeCell ref="PK23:PM23"/>
    <mergeCell ref="PN23:PP23"/>
    <mergeCell ref="ARX22:ARZ22"/>
    <mergeCell ref="ASB22:ASC22"/>
    <mergeCell ref="ASD22:ASF22"/>
    <mergeCell ref="ASG22:ASJ22"/>
    <mergeCell ref="KL23:KM23"/>
    <mergeCell ref="KN23:KO23"/>
    <mergeCell ref="KP23:KQ23"/>
    <mergeCell ref="KR23:KS23"/>
    <mergeCell ref="KT23:KV23"/>
    <mergeCell ref="KW23:KY23"/>
    <mergeCell ref="KZ23:LB23"/>
    <mergeCell ref="LC23:LE23"/>
    <mergeCell ref="LF23:LH23"/>
    <mergeCell ref="LI23:LK23"/>
    <mergeCell ref="LL23:LN23"/>
    <mergeCell ref="LO23:LQ23"/>
    <mergeCell ref="LR23:LT23"/>
    <mergeCell ref="LV23:LX23"/>
    <mergeCell ref="LZ23:MB23"/>
    <mergeCell ref="MD23:MF23"/>
    <mergeCell ref="MH23:MI23"/>
    <mergeCell ref="MJ23:ML23"/>
    <mergeCell ref="MM23:MP23"/>
    <mergeCell ref="MS23:MT23"/>
    <mergeCell ref="MU23:MV23"/>
    <mergeCell ref="MW23:MX23"/>
    <mergeCell ref="MY23:MZ23"/>
    <mergeCell ref="NA23:NC23"/>
    <mergeCell ref="ND23:NF23"/>
    <mergeCell ref="NG23:NI23"/>
    <mergeCell ref="NJ23:NL23"/>
    <mergeCell ref="NM23:NO23"/>
    <mergeCell ref="APW22:APY22"/>
    <mergeCell ref="APZ22:AQC22"/>
    <mergeCell ref="AQF22:AQG22"/>
    <mergeCell ref="AQH22:AQI22"/>
    <mergeCell ref="AQJ22:AQK22"/>
    <mergeCell ref="AQL22:AQM22"/>
    <mergeCell ref="AQN22:AQP22"/>
    <mergeCell ref="AQQ22:AQS22"/>
    <mergeCell ref="AQT22:AQV22"/>
    <mergeCell ref="AQW22:AQY22"/>
    <mergeCell ref="AQZ22:ARB22"/>
    <mergeCell ref="ARC22:ARE22"/>
    <mergeCell ref="ARF22:ARH22"/>
    <mergeCell ref="ARI22:ARK22"/>
    <mergeCell ref="ARL22:ARN22"/>
    <mergeCell ref="RR23:RT23"/>
    <mergeCell ref="RU23:RW23"/>
    <mergeCell ref="RX23:RZ23"/>
    <mergeCell ref="SA23:SC23"/>
    <mergeCell ref="SD23:SF23"/>
    <mergeCell ref="SG23:SI23"/>
    <mergeCell ref="SJ23:SL23"/>
    <mergeCell ref="SM23:SO23"/>
    <mergeCell ref="SQ23:SS23"/>
    <mergeCell ref="SU23:SW23"/>
    <mergeCell ref="SY23:TA23"/>
    <mergeCell ref="TC23:TD23"/>
    <mergeCell ref="TE23:TG23"/>
    <mergeCell ref="TH23:TK23"/>
    <mergeCell ref="TN23:TO23"/>
    <mergeCell ref="TP23:TQ23"/>
    <mergeCell ref="TR23:TS23"/>
    <mergeCell ref="PQ23:PS23"/>
    <mergeCell ref="PT23:PV23"/>
    <mergeCell ref="PW23:PY23"/>
    <mergeCell ref="PZ23:QB23"/>
    <mergeCell ref="QC23:QE23"/>
    <mergeCell ref="QF23:QH23"/>
    <mergeCell ref="QJ23:QL23"/>
    <mergeCell ref="QN23:QP23"/>
    <mergeCell ref="QR23:QT23"/>
    <mergeCell ref="QV23:QW23"/>
    <mergeCell ref="QX23:QZ23"/>
    <mergeCell ref="RA23:RD23"/>
    <mergeCell ref="RG23:RH23"/>
    <mergeCell ref="RI23:RJ23"/>
    <mergeCell ref="RK23:RL23"/>
    <mergeCell ref="RM23:RN23"/>
    <mergeCell ref="RO23:RQ23"/>
    <mergeCell ref="VW23:VX23"/>
    <mergeCell ref="VY23:VZ23"/>
    <mergeCell ref="WA23:WB23"/>
    <mergeCell ref="WC23:WE23"/>
    <mergeCell ref="WF23:WH23"/>
    <mergeCell ref="WI23:WK23"/>
    <mergeCell ref="WL23:WN23"/>
    <mergeCell ref="WO23:WQ23"/>
    <mergeCell ref="WR23:WT23"/>
    <mergeCell ref="WU23:WW23"/>
    <mergeCell ref="WX23:WZ23"/>
    <mergeCell ref="XA23:XC23"/>
    <mergeCell ref="XE23:XG23"/>
    <mergeCell ref="XI23:XK23"/>
    <mergeCell ref="XM23:XO23"/>
    <mergeCell ref="XQ23:XR23"/>
    <mergeCell ref="XS23:XU23"/>
    <mergeCell ref="TT23:TU23"/>
    <mergeCell ref="TV23:TX23"/>
    <mergeCell ref="TY23:UA23"/>
    <mergeCell ref="UB23:UD23"/>
    <mergeCell ref="UE23:UG23"/>
    <mergeCell ref="UH23:UJ23"/>
    <mergeCell ref="UK23:UM23"/>
    <mergeCell ref="UN23:UP23"/>
    <mergeCell ref="UQ23:US23"/>
    <mergeCell ref="UT23:UV23"/>
    <mergeCell ref="UX23:UZ23"/>
    <mergeCell ref="VB23:VD23"/>
    <mergeCell ref="VF23:VH23"/>
    <mergeCell ref="VJ23:VK23"/>
    <mergeCell ref="VL23:VN23"/>
    <mergeCell ref="VO23:VR23"/>
    <mergeCell ref="VU23:VV23"/>
    <mergeCell ref="ZX23:ZY23"/>
    <mergeCell ref="ZZ23:AAB23"/>
    <mergeCell ref="AAC23:AAF23"/>
    <mergeCell ref="AAI23:AAJ23"/>
    <mergeCell ref="AAK23:AAL23"/>
    <mergeCell ref="AAM23:AAN23"/>
    <mergeCell ref="AAO23:AAP23"/>
    <mergeCell ref="AAQ23:AAS23"/>
    <mergeCell ref="AAT23:AAV23"/>
    <mergeCell ref="AAW23:AAY23"/>
    <mergeCell ref="AAZ23:ABB23"/>
    <mergeCell ref="ABC23:ABE23"/>
    <mergeCell ref="ABF23:ABH23"/>
    <mergeCell ref="ABI23:ABK23"/>
    <mergeCell ref="ABL23:ABN23"/>
    <mergeCell ref="ABO23:ABQ23"/>
    <mergeCell ref="ABS23:ABU23"/>
    <mergeCell ref="XV23:XY23"/>
    <mergeCell ref="YB23:YC23"/>
    <mergeCell ref="YD23:YE23"/>
    <mergeCell ref="YF23:YG23"/>
    <mergeCell ref="YH23:YI23"/>
    <mergeCell ref="YJ23:YL23"/>
    <mergeCell ref="YM23:YO23"/>
    <mergeCell ref="YP23:YR23"/>
    <mergeCell ref="YS23:YU23"/>
    <mergeCell ref="YV23:YX23"/>
    <mergeCell ref="YY23:ZA23"/>
    <mergeCell ref="ZB23:ZD23"/>
    <mergeCell ref="ZE23:ZG23"/>
    <mergeCell ref="ZH23:ZJ23"/>
    <mergeCell ref="ZL23:ZN23"/>
    <mergeCell ref="ZP23:ZR23"/>
    <mergeCell ref="ZT23:ZV23"/>
    <mergeCell ref="ADV23:ADX23"/>
    <mergeCell ref="ADZ23:AEB23"/>
    <mergeCell ref="AED23:AEF23"/>
    <mergeCell ref="AEH23:AEJ23"/>
    <mergeCell ref="AEL23:AEM23"/>
    <mergeCell ref="AEN23:AEP23"/>
    <mergeCell ref="AEQ23:AET23"/>
    <mergeCell ref="AEW23:AEX23"/>
    <mergeCell ref="AEY23:AEZ23"/>
    <mergeCell ref="AFA23:AFB23"/>
    <mergeCell ref="AFC23:AFD23"/>
    <mergeCell ref="AFE23:AFG23"/>
    <mergeCell ref="AFH23:AFJ23"/>
    <mergeCell ref="AFK23:AFM23"/>
    <mergeCell ref="AFN23:AFP23"/>
    <mergeCell ref="AFQ23:AFS23"/>
    <mergeCell ref="AFT23:AFV23"/>
    <mergeCell ref="ABW23:ABY23"/>
    <mergeCell ref="ACA23:ACC23"/>
    <mergeCell ref="ACE23:ACF23"/>
    <mergeCell ref="ACG23:ACI23"/>
    <mergeCell ref="ACJ23:ACM23"/>
    <mergeCell ref="ACP23:ACQ23"/>
    <mergeCell ref="ACR23:ACS23"/>
    <mergeCell ref="ACT23:ACU23"/>
    <mergeCell ref="ACV23:ACW23"/>
    <mergeCell ref="ACX23:ACZ23"/>
    <mergeCell ref="ADA23:ADC23"/>
    <mergeCell ref="ADD23:ADF23"/>
    <mergeCell ref="ADG23:ADI23"/>
    <mergeCell ref="ADJ23:ADL23"/>
    <mergeCell ref="ADM23:ADO23"/>
    <mergeCell ref="ADP23:ADR23"/>
    <mergeCell ref="ADS23:ADU23"/>
    <mergeCell ref="AHX23:AHZ23"/>
    <mergeCell ref="AIA23:AIC23"/>
    <mergeCell ref="AID23:AIF23"/>
    <mergeCell ref="AIG23:AII23"/>
    <mergeCell ref="AIJ23:AIL23"/>
    <mergeCell ref="AIN23:AIP23"/>
    <mergeCell ref="AIR23:AIT23"/>
    <mergeCell ref="AIV23:AIX23"/>
    <mergeCell ref="AIZ23:AJA23"/>
    <mergeCell ref="AJB23:AJD23"/>
    <mergeCell ref="AJE23:AJH23"/>
    <mergeCell ref="AJK23:AJL23"/>
    <mergeCell ref="AJM23:AJN23"/>
    <mergeCell ref="AJO23:AJP23"/>
    <mergeCell ref="AJQ23:AJR23"/>
    <mergeCell ref="AJS23:AJU23"/>
    <mergeCell ref="AJV23:AJX23"/>
    <mergeCell ref="AFW23:AFY23"/>
    <mergeCell ref="AFZ23:AGB23"/>
    <mergeCell ref="AGC23:AGE23"/>
    <mergeCell ref="AGG23:AGI23"/>
    <mergeCell ref="AGK23:AGM23"/>
    <mergeCell ref="AGO23:AGQ23"/>
    <mergeCell ref="AGS23:AGT23"/>
    <mergeCell ref="AGU23:AGW23"/>
    <mergeCell ref="AGX23:AHA23"/>
    <mergeCell ref="AHD23:AHE23"/>
    <mergeCell ref="AHF23:AHG23"/>
    <mergeCell ref="AHH23:AHI23"/>
    <mergeCell ref="AHJ23:AHK23"/>
    <mergeCell ref="AHL23:AHN23"/>
    <mergeCell ref="AHO23:AHQ23"/>
    <mergeCell ref="AHR23:AHT23"/>
    <mergeCell ref="AHU23:AHW23"/>
    <mergeCell ref="APW23:APY23"/>
    <mergeCell ref="APZ23:AQC23"/>
    <mergeCell ref="ALZ23:AMB23"/>
    <mergeCell ref="AMC23:AME23"/>
    <mergeCell ref="AMF23:AMH23"/>
    <mergeCell ref="AMI23:AMK23"/>
    <mergeCell ref="AML23:AMN23"/>
    <mergeCell ref="AMO23:AMQ23"/>
    <mergeCell ref="AMR23:AMT23"/>
    <mergeCell ref="AMU23:AMW23"/>
    <mergeCell ref="AMX23:AMZ23"/>
    <mergeCell ref="ANB23:AND23"/>
    <mergeCell ref="ANF23:ANH23"/>
    <mergeCell ref="ANJ23:ANL23"/>
    <mergeCell ref="ANN23:ANO23"/>
    <mergeCell ref="ANP23:ANR23"/>
    <mergeCell ref="ANS23:ANV23"/>
    <mergeCell ref="ANY23:ANZ23"/>
    <mergeCell ref="AOA23:AOB23"/>
    <mergeCell ref="AJY23:AKA23"/>
    <mergeCell ref="AKB23:AKD23"/>
    <mergeCell ref="AKE23:AKG23"/>
    <mergeCell ref="AKH23:AKJ23"/>
    <mergeCell ref="AKK23:AKM23"/>
    <mergeCell ref="AKN23:AKP23"/>
    <mergeCell ref="AKQ23:AKS23"/>
    <mergeCell ref="AKU23:AKW23"/>
    <mergeCell ref="AKY23:ALA23"/>
    <mergeCell ref="ALC23:ALE23"/>
    <mergeCell ref="ALG23:ALH23"/>
    <mergeCell ref="ALI23:ALK23"/>
    <mergeCell ref="ALL23:ALO23"/>
    <mergeCell ref="ALR23:ALS23"/>
    <mergeCell ref="ALT23:ALU23"/>
    <mergeCell ref="ALV23:ALW23"/>
    <mergeCell ref="ALX23:ALY23"/>
    <mergeCell ref="ASD23:ASF23"/>
    <mergeCell ref="ASG23:ASJ23"/>
    <mergeCell ref="KL24:KM24"/>
    <mergeCell ref="KN24:KO24"/>
    <mergeCell ref="KP24:KQ24"/>
    <mergeCell ref="KR24:KS24"/>
    <mergeCell ref="KT24:KV24"/>
    <mergeCell ref="KW24:KY24"/>
    <mergeCell ref="KZ24:LB24"/>
    <mergeCell ref="LC24:LE24"/>
    <mergeCell ref="LF24:LH24"/>
    <mergeCell ref="LI24:LK24"/>
    <mergeCell ref="LL24:LN24"/>
    <mergeCell ref="LO24:LQ24"/>
    <mergeCell ref="LR24:LT24"/>
    <mergeCell ref="LV24:LX24"/>
    <mergeCell ref="LZ24:MB24"/>
    <mergeCell ref="MD24:MF24"/>
    <mergeCell ref="MH24:MI24"/>
    <mergeCell ref="MJ24:ML24"/>
    <mergeCell ref="MM24:MP24"/>
    <mergeCell ref="MS24:MT24"/>
    <mergeCell ref="MU24:MV24"/>
    <mergeCell ref="MW24:MX24"/>
    <mergeCell ref="MY24:MZ24"/>
    <mergeCell ref="NA24:NC24"/>
    <mergeCell ref="ND24:NF24"/>
    <mergeCell ref="NG24:NI24"/>
    <mergeCell ref="NJ24:NL24"/>
    <mergeCell ref="NM24:NO24"/>
    <mergeCell ref="NP24:NR24"/>
    <mergeCell ref="NS24:NU24"/>
    <mergeCell ref="AQF23:AQG23"/>
    <mergeCell ref="AQH23:AQI23"/>
    <mergeCell ref="AQJ23:AQK23"/>
    <mergeCell ref="AQL23:AQM23"/>
    <mergeCell ref="AQN23:AQP23"/>
    <mergeCell ref="AQQ23:AQS23"/>
    <mergeCell ref="AQT23:AQV23"/>
    <mergeCell ref="AQW23:AQY23"/>
    <mergeCell ref="AQZ23:ARB23"/>
    <mergeCell ref="ARC23:ARE23"/>
    <mergeCell ref="ARF23:ARH23"/>
    <mergeCell ref="ARI23:ARK23"/>
    <mergeCell ref="ARL23:ARN23"/>
    <mergeCell ref="ARP23:ARR23"/>
    <mergeCell ref="ART23:ARV23"/>
    <mergeCell ref="ARX23:ARZ23"/>
    <mergeCell ref="ASB23:ASC23"/>
    <mergeCell ref="AOC23:AOD23"/>
    <mergeCell ref="AOE23:AOF23"/>
    <mergeCell ref="AOG23:AOI23"/>
    <mergeCell ref="AOJ23:AOL23"/>
    <mergeCell ref="AOM23:AOO23"/>
    <mergeCell ref="AOP23:AOR23"/>
    <mergeCell ref="AOS23:AOU23"/>
    <mergeCell ref="AOV23:AOX23"/>
    <mergeCell ref="AOY23:APA23"/>
    <mergeCell ref="APB23:APD23"/>
    <mergeCell ref="APE23:APG23"/>
    <mergeCell ref="API23:APK23"/>
    <mergeCell ref="APM23:APO23"/>
    <mergeCell ref="APQ23:APS23"/>
    <mergeCell ref="APU23:APV23"/>
    <mergeCell ref="PW24:PY24"/>
    <mergeCell ref="PZ24:QB24"/>
    <mergeCell ref="QC24:QE24"/>
    <mergeCell ref="QF24:QH24"/>
    <mergeCell ref="QJ24:QL24"/>
    <mergeCell ref="QN24:QP24"/>
    <mergeCell ref="QR24:QT24"/>
    <mergeCell ref="QV24:QW24"/>
    <mergeCell ref="QX24:QZ24"/>
    <mergeCell ref="RA24:RD24"/>
    <mergeCell ref="RG24:RH24"/>
    <mergeCell ref="RI24:RJ24"/>
    <mergeCell ref="RK24:RL24"/>
    <mergeCell ref="RM24:RN24"/>
    <mergeCell ref="RO24:RQ24"/>
    <mergeCell ref="RR24:RT24"/>
    <mergeCell ref="RU24:RW24"/>
    <mergeCell ref="NV24:NX24"/>
    <mergeCell ref="NY24:OA24"/>
    <mergeCell ref="OC24:OE24"/>
    <mergeCell ref="OG24:OI24"/>
    <mergeCell ref="OK24:OM24"/>
    <mergeCell ref="OO24:OP24"/>
    <mergeCell ref="OQ24:OS24"/>
    <mergeCell ref="OT24:OW24"/>
    <mergeCell ref="OZ24:PA24"/>
    <mergeCell ref="PB24:PC24"/>
    <mergeCell ref="PD24:PE24"/>
    <mergeCell ref="PF24:PG24"/>
    <mergeCell ref="PH24:PJ24"/>
    <mergeCell ref="PK24:PM24"/>
    <mergeCell ref="PN24:PP24"/>
    <mergeCell ref="PQ24:PS24"/>
    <mergeCell ref="PT24:PV24"/>
    <mergeCell ref="TY24:UA24"/>
    <mergeCell ref="UB24:UD24"/>
    <mergeCell ref="UE24:UG24"/>
    <mergeCell ref="UH24:UJ24"/>
    <mergeCell ref="UK24:UM24"/>
    <mergeCell ref="UN24:UP24"/>
    <mergeCell ref="UQ24:US24"/>
    <mergeCell ref="UT24:UV24"/>
    <mergeCell ref="UX24:UZ24"/>
    <mergeCell ref="VB24:VD24"/>
    <mergeCell ref="VF24:VH24"/>
    <mergeCell ref="VJ24:VK24"/>
    <mergeCell ref="VL24:VN24"/>
    <mergeCell ref="VO24:VR24"/>
    <mergeCell ref="VU24:VV24"/>
    <mergeCell ref="VW24:VX24"/>
    <mergeCell ref="VY24:VZ24"/>
    <mergeCell ref="RX24:RZ24"/>
    <mergeCell ref="SA24:SC24"/>
    <mergeCell ref="SD24:SF24"/>
    <mergeCell ref="SG24:SI24"/>
    <mergeCell ref="SJ24:SL24"/>
    <mergeCell ref="SM24:SO24"/>
    <mergeCell ref="SQ24:SS24"/>
    <mergeCell ref="SU24:SW24"/>
    <mergeCell ref="SY24:TA24"/>
    <mergeCell ref="TC24:TD24"/>
    <mergeCell ref="TE24:TG24"/>
    <mergeCell ref="TH24:TK24"/>
    <mergeCell ref="TN24:TO24"/>
    <mergeCell ref="TP24:TQ24"/>
    <mergeCell ref="TR24:TS24"/>
    <mergeCell ref="TT24:TU24"/>
    <mergeCell ref="TV24:TX24"/>
    <mergeCell ref="YD24:YE24"/>
    <mergeCell ref="YF24:YG24"/>
    <mergeCell ref="YH24:YI24"/>
    <mergeCell ref="YJ24:YL24"/>
    <mergeCell ref="YM24:YO24"/>
    <mergeCell ref="YP24:YR24"/>
    <mergeCell ref="YS24:YU24"/>
    <mergeCell ref="YV24:YX24"/>
    <mergeCell ref="YY24:ZA24"/>
    <mergeCell ref="ZB24:ZD24"/>
    <mergeCell ref="ZE24:ZG24"/>
    <mergeCell ref="ZH24:ZJ24"/>
    <mergeCell ref="ZL24:ZN24"/>
    <mergeCell ref="ZP24:ZR24"/>
    <mergeCell ref="ZT24:ZV24"/>
    <mergeCell ref="ZX24:ZY24"/>
    <mergeCell ref="ZZ24:AAB24"/>
    <mergeCell ref="WA24:WB24"/>
    <mergeCell ref="WC24:WE24"/>
    <mergeCell ref="WF24:WH24"/>
    <mergeCell ref="WI24:WK24"/>
    <mergeCell ref="WL24:WN24"/>
    <mergeCell ref="WO24:WQ24"/>
    <mergeCell ref="WR24:WT24"/>
    <mergeCell ref="WU24:WW24"/>
    <mergeCell ref="WX24:WZ24"/>
    <mergeCell ref="XA24:XC24"/>
    <mergeCell ref="XE24:XG24"/>
    <mergeCell ref="XI24:XK24"/>
    <mergeCell ref="XM24:XO24"/>
    <mergeCell ref="XQ24:XR24"/>
    <mergeCell ref="XS24:XU24"/>
    <mergeCell ref="XV24:XY24"/>
    <mergeCell ref="YB24:YC24"/>
    <mergeCell ref="ACE24:ACF24"/>
    <mergeCell ref="ACG24:ACI24"/>
    <mergeCell ref="ACJ24:ACM24"/>
    <mergeCell ref="ACP24:ACQ24"/>
    <mergeCell ref="ACR24:ACS24"/>
    <mergeCell ref="ACT24:ACU24"/>
    <mergeCell ref="ACV24:ACW24"/>
    <mergeCell ref="ACX24:ACZ24"/>
    <mergeCell ref="ADA24:ADC24"/>
    <mergeCell ref="ADD24:ADF24"/>
    <mergeCell ref="ADG24:ADI24"/>
    <mergeCell ref="ADJ24:ADL24"/>
    <mergeCell ref="ADM24:ADO24"/>
    <mergeCell ref="ADP24:ADR24"/>
    <mergeCell ref="ADS24:ADU24"/>
    <mergeCell ref="ADV24:ADX24"/>
    <mergeCell ref="ADZ24:AEB24"/>
    <mergeCell ref="AAC24:AAF24"/>
    <mergeCell ref="AAI24:AAJ24"/>
    <mergeCell ref="AAK24:AAL24"/>
    <mergeCell ref="AAM24:AAN24"/>
    <mergeCell ref="AAO24:AAP24"/>
    <mergeCell ref="AAQ24:AAS24"/>
    <mergeCell ref="AAT24:AAV24"/>
    <mergeCell ref="AAW24:AAY24"/>
    <mergeCell ref="AAZ24:ABB24"/>
    <mergeCell ref="ABC24:ABE24"/>
    <mergeCell ref="ABF24:ABH24"/>
    <mergeCell ref="ABI24:ABK24"/>
    <mergeCell ref="ABL24:ABN24"/>
    <mergeCell ref="ABO24:ABQ24"/>
    <mergeCell ref="ABS24:ABU24"/>
    <mergeCell ref="ABW24:ABY24"/>
    <mergeCell ref="ACA24:ACC24"/>
    <mergeCell ref="AJV24:AJX24"/>
    <mergeCell ref="AJY24:AKA24"/>
    <mergeCell ref="AKB24:AKD24"/>
    <mergeCell ref="AGC24:AGE24"/>
    <mergeCell ref="AGG24:AGI24"/>
    <mergeCell ref="AGK24:AGM24"/>
    <mergeCell ref="AGO24:AGQ24"/>
    <mergeCell ref="AGS24:AGT24"/>
    <mergeCell ref="AGU24:AGW24"/>
    <mergeCell ref="AGX24:AHA24"/>
    <mergeCell ref="AHD24:AHE24"/>
    <mergeCell ref="AHF24:AHG24"/>
    <mergeCell ref="AHH24:AHI24"/>
    <mergeCell ref="AHJ24:AHK24"/>
    <mergeCell ref="AHL24:AHN24"/>
    <mergeCell ref="AHO24:AHQ24"/>
    <mergeCell ref="AHR24:AHT24"/>
    <mergeCell ref="AHU24:AHW24"/>
    <mergeCell ref="AHX24:AHZ24"/>
    <mergeCell ref="AIA24:AIC24"/>
    <mergeCell ref="AED24:AEF24"/>
    <mergeCell ref="AEH24:AEJ24"/>
    <mergeCell ref="AEL24:AEM24"/>
    <mergeCell ref="AEN24:AEP24"/>
    <mergeCell ref="AEQ24:AET24"/>
    <mergeCell ref="AEW24:AEX24"/>
    <mergeCell ref="AEY24:AEZ24"/>
    <mergeCell ref="AFA24:AFB24"/>
    <mergeCell ref="AFC24:AFD24"/>
    <mergeCell ref="AFE24:AFG24"/>
    <mergeCell ref="AFH24:AFJ24"/>
    <mergeCell ref="AFK24:AFM24"/>
    <mergeCell ref="AFN24:AFP24"/>
    <mergeCell ref="AFQ24:AFS24"/>
    <mergeCell ref="AFT24:AFV24"/>
    <mergeCell ref="AFW24:AFY24"/>
    <mergeCell ref="AFZ24:AGB24"/>
    <mergeCell ref="ASG24:ASJ24"/>
    <mergeCell ref="AOG24:AOI24"/>
    <mergeCell ref="AOJ24:AOL24"/>
    <mergeCell ref="AOM24:AOO24"/>
    <mergeCell ref="AOP24:AOR24"/>
    <mergeCell ref="AOS24:AOU24"/>
    <mergeCell ref="AOV24:AOX24"/>
    <mergeCell ref="AOY24:APA24"/>
    <mergeCell ref="APB24:APD24"/>
    <mergeCell ref="APE24:APG24"/>
    <mergeCell ref="API24:APK24"/>
    <mergeCell ref="APM24:APO24"/>
    <mergeCell ref="APQ24:APS24"/>
    <mergeCell ref="APU24:APV24"/>
    <mergeCell ref="APW24:APY24"/>
    <mergeCell ref="APZ24:AQC24"/>
    <mergeCell ref="AQF24:AQG24"/>
    <mergeCell ref="AQH24:AQI24"/>
    <mergeCell ref="AMF24:AMH24"/>
    <mergeCell ref="AMI24:AMK24"/>
    <mergeCell ref="AML24:AMN24"/>
    <mergeCell ref="AMO24:AMQ24"/>
    <mergeCell ref="AMR24:AMT24"/>
    <mergeCell ref="AMU24:AMW24"/>
    <mergeCell ref="AMX24:AMZ24"/>
    <mergeCell ref="ANB24:AND24"/>
    <mergeCell ref="ANF24:ANH24"/>
    <mergeCell ref="ANJ24:ANL24"/>
    <mergeCell ref="ANN24:ANO24"/>
    <mergeCell ref="ANP24:ANR24"/>
    <mergeCell ref="ANS24:ANV24"/>
    <mergeCell ref="ANY24:ANZ24"/>
    <mergeCell ref="AOA24:AOB24"/>
    <mergeCell ref="AOC24:AOD24"/>
    <mergeCell ref="AOE24:AOF24"/>
    <mergeCell ref="KL25:KM25"/>
    <mergeCell ref="KN25:KO25"/>
    <mergeCell ref="KP25:KQ25"/>
    <mergeCell ref="KR25:KS25"/>
    <mergeCell ref="KT25:KV25"/>
    <mergeCell ref="KW25:KY25"/>
    <mergeCell ref="KZ25:LB25"/>
    <mergeCell ref="LC25:LE25"/>
    <mergeCell ref="LF25:LH25"/>
    <mergeCell ref="LI25:LK25"/>
    <mergeCell ref="LL25:LN25"/>
    <mergeCell ref="LO25:LQ25"/>
    <mergeCell ref="LR25:LT25"/>
    <mergeCell ref="LV25:LX25"/>
    <mergeCell ref="LZ25:MB25"/>
    <mergeCell ref="MD25:MF25"/>
    <mergeCell ref="MH25:MI25"/>
    <mergeCell ref="AQJ24:AQK24"/>
    <mergeCell ref="AQL24:AQM24"/>
    <mergeCell ref="AQN24:AQP24"/>
    <mergeCell ref="AQQ24:AQS24"/>
    <mergeCell ref="AQT24:AQV24"/>
    <mergeCell ref="AQW24:AQY24"/>
    <mergeCell ref="AQZ24:ARB24"/>
    <mergeCell ref="ARC24:ARE24"/>
    <mergeCell ref="ARF24:ARH24"/>
    <mergeCell ref="ARI24:ARK24"/>
    <mergeCell ref="ARL24:ARN24"/>
    <mergeCell ref="ARP24:ARR24"/>
    <mergeCell ref="ART24:ARV24"/>
    <mergeCell ref="ARX24:ARZ24"/>
    <mergeCell ref="ASB24:ASC24"/>
    <mergeCell ref="ASD24:ASF24"/>
    <mergeCell ref="AKE24:AKG24"/>
    <mergeCell ref="AKH24:AKJ24"/>
    <mergeCell ref="AKK24:AKM24"/>
    <mergeCell ref="AKN24:AKP24"/>
    <mergeCell ref="AKQ24:AKS24"/>
    <mergeCell ref="AKU24:AKW24"/>
    <mergeCell ref="AKY24:ALA24"/>
    <mergeCell ref="ALC24:ALE24"/>
    <mergeCell ref="ALG24:ALH24"/>
    <mergeCell ref="ALI24:ALK24"/>
    <mergeCell ref="ALL24:ALO24"/>
    <mergeCell ref="ALR24:ALS24"/>
    <mergeCell ref="ALT24:ALU24"/>
    <mergeCell ref="ALV24:ALW24"/>
    <mergeCell ref="ALX24:ALY24"/>
    <mergeCell ref="ALZ24:AMB24"/>
    <mergeCell ref="AMC24:AME24"/>
    <mergeCell ref="AID24:AIF24"/>
    <mergeCell ref="AIG24:AII24"/>
    <mergeCell ref="AIJ24:AIL24"/>
    <mergeCell ref="AIN24:AIP24"/>
    <mergeCell ref="AIR24:AIT24"/>
    <mergeCell ref="AIV24:AIX24"/>
    <mergeCell ref="AIZ24:AJA24"/>
    <mergeCell ref="AJB24:AJD24"/>
    <mergeCell ref="AJE24:AJH24"/>
    <mergeCell ref="AJK24:AJL24"/>
    <mergeCell ref="AJM24:AJN24"/>
    <mergeCell ref="AJO24:AJP24"/>
    <mergeCell ref="AJQ24:AJR24"/>
    <mergeCell ref="AJS24:AJU24"/>
    <mergeCell ref="OK25:OM25"/>
    <mergeCell ref="OO25:OP25"/>
    <mergeCell ref="OQ25:OS25"/>
    <mergeCell ref="OT25:OW25"/>
    <mergeCell ref="OZ25:PA25"/>
    <mergeCell ref="PB25:PC25"/>
    <mergeCell ref="PD25:PE25"/>
    <mergeCell ref="PF25:PG25"/>
    <mergeCell ref="PH25:PJ25"/>
    <mergeCell ref="PK25:PM25"/>
    <mergeCell ref="PN25:PP25"/>
    <mergeCell ref="PQ25:PS25"/>
    <mergeCell ref="PT25:PV25"/>
    <mergeCell ref="PW25:PY25"/>
    <mergeCell ref="PZ25:QB25"/>
    <mergeCell ref="QC25:QE25"/>
    <mergeCell ref="QF25:QH25"/>
    <mergeCell ref="MJ25:ML25"/>
    <mergeCell ref="MM25:MP25"/>
    <mergeCell ref="MS25:MT25"/>
    <mergeCell ref="MU25:MV25"/>
    <mergeCell ref="MW25:MX25"/>
    <mergeCell ref="MY25:MZ25"/>
    <mergeCell ref="NA25:NC25"/>
    <mergeCell ref="ND25:NF25"/>
    <mergeCell ref="NG25:NI25"/>
    <mergeCell ref="NJ25:NL25"/>
    <mergeCell ref="NM25:NO25"/>
    <mergeCell ref="NP25:NR25"/>
    <mergeCell ref="NS25:NU25"/>
    <mergeCell ref="NV25:NX25"/>
    <mergeCell ref="NY25:OA25"/>
    <mergeCell ref="OC25:OE25"/>
    <mergeCell ref="OG25:OI25"/>
    <mergeCell ref="SJ25:SL25"/>
    <mergeCell ref="SM25:SO25"/>
    <mergeCell ref="SQ25:SS25"/>
    <mergeCell ref="SU25:SW25"/>
    <mergeCell ref="SY25:TA25"/>
    <mergeCell ref="TC25:TD25"/>
    <mergeCell ref="TE25:TG25"/>
    <mergeCell ref="TH25:TK25"/>
    <mergeCell ref="TN25:TO25"/>
    <mergeCell ref="TP25:TQ25"/>
    <mergeCell ref="TR25:TS25"/>
    <mergeCell ref="TT25:TU25"/>
    <mergeCell ref="TV25:TX25"/>
    <mergeCell ref="TY25:UA25"/>
    <mergeCell ref="UB25:UD25"/>
    <mergeCell ref="UE25:UG25"/>
    <mergeCell ref="UH25:UJ25"/>
    <mergeCell ref="QJ25:QL25"/>
    <mergeCell ref="QN25:QP25"/>
    <mergeCell ref="QR25:QT25"/>
    <mergeCell ref="QV25:QW25"/>
    <mergeCell ref="QX25:QZ25"/>
    <mergeCell ref="RA25:RD25"/>
    <mergeCell ref="RG25:RH25"/>
    <mergeCell ref="RI25:RJ25"/>
    <mergeCell ref="RK25:RL25"/>
    <mergeCell ref="RM25:RN25"/>
    <mergeCell ref="RO25:RQ25"/>
    <mergeCell ref="RR25:RT25"/>
    <mergeCell ref="RU25:RW25"/>
    <mergeCell ref="RX25:RZ25"/>
    <mergeCell ref="SA25:SC25"/>
    <mergeCell ref="SD25:SF25"/>
    <mergeCell ref="SG25:SI25"/>
    <mergeCell ref="WL25:WN25"/>
    <mergeCell ref="WO25:WQ25"/>
    <mergeCell ref="WR25:WT25"/>
    <mergeCell ref="WU25:WW25"/>
    <mergeCell ref="WX25:WZ25"/>
    <mergeCell ref="XA25:XC25"/>
    <mergeCell ref="XE25:XG25"/>
    <mergeCell ref="XI25:XK25"/>
    <mergeCell ref="XM25:XO25"/>
    <mergeCell ref="XQ25:XR25"/>
    <mergeCell ref="XS25:XU25"/>
    <mergeCell ref="XV25:XY25"/>
    <mergeCell ref="YB25:YC25"/>
    <mergeCell ref="YD25:YE25"/>
    <mergeCell ref="YF25:YG25"/>
    <mergeCell ref="YH25:YI25"/>
    <mergeCell ref="YJ25:YL25"/>
    <mergeCell ref="UK25:UM25"/>
    <mergeCell ref="UN25:UP25"/>
    <mergeCell ref="UQ25:US25"/>
    <mergeCell ref="UT25:UV25"/>
    <mergeCell ref="UX25:UZ25"/>
    <mergeCell ref="VB25:VD25"/>
    <mergeCell ref="VF25:VH25"/>
    <mergeCell ref="VJ25:VK25"/>
    <mergeCell ref="VL25:VN25"/>
    <mergeCell ref="VO25:VR25"/>
    <mergeCell ref="VU25:VV25"/>
    <mergeCell ref="VW25:VX25"/>
    <mergeCell ref="VY25:VZ25"/>
    <mergeCell ref="WA25:WB25"/>
    <mergeCell ref="WC25:WE25"/>
    <mergeCell ref="WF25:WH25"/>
    <mergeCell ref="WI25:WK25"/>
    <mergeCell ref="AAO25:AAP25"/>
    <mergeCell ref="AAQ25:AAS25"/>
    <mergeCell ref="AAT25:AAV25"/>
    <mergeCell ref="AAW25:AAY25"/>
    <mergeCell ref="AAZ25:ABB25"/>
    <mergeCell ref="ABC25:ABE25"/>
    <mergeCell ref="ABF25:ABH25"/>
    <mergeCell ref="ABI25:ABK25"/>
    <mergeCell ref="ABL25:ABN25"/>
    <mergeCell ref="ABO25:ABQ25"/>
    <mergeCell ref="ABS25:ABU25"/>
    <mergeCell ref="ABW25:ABY25"/>
    <mergeCell ref="ACA25:ACC25"/>
    <mergeCell ref="ACE25:ACF25"/>
    <mergeCell ref="ACG25:ACI25"/>
    <mergeCell ref="ACJ25:ACM25"/>
    <mergeCell ref="ACP25:ACQ25"/>
    <mergeCell ref="YM25:YO25"/>
    <mergeCell ref="YP25:YR25"/>
    <mergeCell ref="YS25:YU25"/>
    <mergeCell ref="YV25:YX25"/>
    <mergeCell ref="YY25:ZA25"/>
    <mergeCell ref="ZB25:ZD25"/>
    <mergeCell ref="ZE25:ZG25"/>
    <mergeCell ref="ZH25:ZJ25"/>
    <mergeCell ref="ZL25:ZN25"/>
    <mergeCell ref="ZP25:ZR25"/>
    <mergeCell ref="ZT25:ZV25"/>
    <mergeCell ref="ZX25:ZY25"/>
    <mergeCell ref="ZZ25:AAB25"/>
    <mergeCell ref="AAC25:AAF25"/>
    <mergeCell ref="AAI25:AAJ25"/>
    <mergeCell ref="AAK25:AAL25"/>
    <mergeCell ref="AAM25:AAN25"/>
    <mergeCell ref="AEQ25:AET25"/>
    <mergeCell ref="AEW25:AEX25"/>
    <mergeCell ref="AEY25:AEZ25"/>
    <mergeCell ref="AFA25:AFB25"/>
    <mergeCell ref="AFC25:AFD25"/>
    <mergeCell ref="AFE25:AFG25"/>
    <mergeCell ref="AFH25:AFJ25"/>
    <mergeCell ref="AFK25:AFM25"/>
    <mergeCell ref="AFN25:AFP25"/>
    <mergeCell ref="AFQ25:AFS25"/>
    <mergeCell ref="AFT25:AFV25"/>
    <mergeCell ref="AFW25:AFY25"/>
    <mergeCell ref="AFZ25:AGB25"/>
    <mergeCell ref="AGC25:AGE25"/>
    <mergeCell ref="AGG25:AGI25"/>
    <mergeCell ref="AGK25:AGM25"/>
    <mergeCell ref="AGO25:AGQ25"/>
    <mergeCell ref="ACR25:ACS25"/>
    <mergeCell ref="ACT25:ACU25"/>
    <mergeCell ref="ACV25:ACW25"/>
    <mergeCell ref="ACX25:ACZ25"/>
    <mergeCell ref="ADA25:ADC25"/>
    <mergeCell ref="ADD25:ADF25"/>
    <mergeCell ref="ADG25:ADI25"/>
    <mergeCell ref="ADJ25:ADL25"/>
    <mergeCell ref="ADM25:ADO25"/>
    <mergeCell ref="ADP25:ADR25"/>
    <mergeCell ref="ADS25:ADU25"/>
    <mergeCell ref="ADV25:ADX25"/>
    <mergeCell ref="ADZ25:AEB25"/>
    <mergeCell ref="AED25:AEF25"/>
    <mergeCell ref="AEH25:AEJ25"/>
    <mergeCell ref="AEL25:AEM25"/>
    <mergeCell ref="AEN25:AEP25"/>
    <mergeCell ref="AIR25:AIT25"/>
    <mergeCell ref="AIV25:AIX25"/>
    <mergeCell ref="AIZ25:AJA25"/>
    <mergeCell ref="AJB25:AJD25"/>
    <mergeCell ref="AJE25:AJH25"/>
    <mergeCell ref="AJK25:AJL25"/>
    <mergeCell ref="AJM25:AJN25"/>
    <mergeCell ref="AJO25:AJP25"/>
    <mergeCell ref="AJQ25:AJR25"/>
    <mergeCell ref="AJS25:AJU25"/>
    <mergeCell ref="AJV25:AJX25"/>
    <mergeCell ref="AJY25:AKA25"/>
    <mergeCell ref="AKB25:AKD25"/>
    <mergeCell ref="AKE25:AKG25"/>
    <mergeCell ref="AKH25:AKJ25"/>
    <mergeCell ref="AKK25:AKM25"/>
    <mergeCell ref="AKN25:AKP25"/>
    <mergeCell ref="AGS25:AGT25"/>
    <mergeCell ref="AGU25:AGW25"/>
    <mergeCell ref="AGX25:AHA25"/>
    <mergeCell ref="AHD25:AHE25"/>
    <mergeCell ref="AHF25:AHG25"/>
    <mergeCell ref="AHH25:AHI25"/>
    <mergeCell ref="AHJ25:AHK25"/>
    <mergeCell ref="AHL25:AHN25"/>
    <mergeCell ref="AHO25:AHQ25"/>
    <mergeCell ref="AHR25:AHT25"/>
    <mergeCell ref="AHU25:AHW25"/>
    <mergeCell ref="AHX25:AHZ25"/>
    <mergeCell ref="AIA25:AIC25"/>
    <mergeCell ref="AID25:AIF25"/>
    <mergeCell ref="AIG25:AII25"/>
    <mergeCell ref="AIJ25:AIL25"/>
    <mergeCell ref="AIN25:AIP25"/>
    <mergeCell ref="AQN25:AQP25"/>
    <mergeCell ref="AQQ25:AQS25"/>
    <mergeCell ref="AMR25:AMT25"/>
    <mergeCell ref="AMU25:AMW25"/>
    <mergeCell ref="AMX25:AMZ25"/>
    <mergeCell ref="ANB25:AND25"/>
    <mergeCell ref="ANF25:ANH25"/>
    <mergeCell ref="ANJ25:ANL25"/>
    <mergeCell ref="ANN25:ANO25"/>
    <mergeCell ref="ANP25:ANR25"/>
    <mergeCell ref="ANS25:ANV25"/>
    <mergeCell ref="ANY25:ANZ25"/>
    <mergeCell ref="AOA25:AOB25"/>
    <mergeCell ref="AOC25:AOD25"/>
    <mergeCell ref="AOE25:AOF25"/>
    <mergeCell ref="AOG25:AOI25"/>
    <mergeCell ref="AOJ25:AOL25"/>
    <mergeCell ref="AOM25:AOO25"/>
    <mergeCell ref="AOP25:AOR25"/>
    <mergeCell ref="AKQ25:AKS25"/>
    <mergeCell ref="AKU25:AKW25"/>
    <mergeCell ref="AKY25:ALA25"/>
    <mergeCell ref="ALC25:ALE25"/>
    <mergeCell ref="ALG25:ALH25"/>
    <mergeCell ref="ALI25:ALK25"/>
    <mergeCell ref="ALL25:ALO25"/>
    <mergeCell ref="ALR25:ALS25"/>
    <mergeCell ref="ALT25:ALU25"/>
    <mergeCell ref="ALV25:ALW25"/>
    <mergeCell ref="ALX25:ALY25"/>
    <mergeCell ref="ALZ25:AMB25"/>
    <mergeCell ref="AMC25:AME25"/>
    <mergeCell ref="AMF25:AMH25"/>
    <mergeCell ref="AMI25:AMK25"/>
    <mergeCell ref="AML25:AMN25"/>
    <mergeCell ref="AMO25:AMQ25"/>
    <mergeCell ref="MS26:MT26"/>
    <mergeCell ref="MU26:MV26"/>
    <mergeCell ref="MW26:MX26"/>
    <mergeCell ref="MY26:MZ26"/>
    <mergeCell ref="NA26:NC26"/>
    <mergeCell ref="ND26:NF26"/>
    <mergeCell ref="NG26:NI26"/>
    <mergeCell ref="NJ26:NL26"/>
    <mergeCell ref="NM26:NO26"/>
    <mergeCell ref="NP26:NR26"/>
    <mergeCell ref="NS26:NU26"/>
    <mergeCell ref="NV26:NX26"/>
    <mergeCell ref="NY26:OA26"/>
    <mergeCell ref="OC26:OE26"/>
    <mergeCell ref="OG26:OI26"/>
    <mergeCell ref="OK26:OM26"/>
    <mergeCell ref="OO26:OP26"/>
    <mergeCell ref="AQT25:AQV25"/>
    <mergeCell ref="AQW25:AQY25"/>
    <mergeCell ref="AQZ25:ARB25"/>
    <mergeCell ref="ARC25:ARE25"/>
    <mergeCell ref="ARF25:ARH25"/>
    <mergeCell ref="ARI25:ARK25"/>
    <mergeCell ref="ARL25:ARN25"/>
    <mergeCell ref="ARP25:ARR25"/>
    <mergeCell ref="ART25:ARV25"/>
    <mergeCell ref="ARX25:ARZ25"/>
    <mergeCell ref="ASB25:ASC25"/>
    <mergeCell ref="ASD25:ASF25"/>
    <mergeCell ref="ASG25:ASJ25"/>
    <mergeCell ref="KL26:KM26"/>
    <mergeCell ref="KN26:KO26"/>
    <mergeCell ref="KP26:KQ26"/>
    <mergeCell ref="KR26:KS26"/>
    <mergeCell ref="KT26:KV26"/>
    <mergeCell ref="KW26:KY26"/>
    <mergeCell ref="KZ26:LB26"/>
    <mergeCell ref="LC26:LE26"/>
    <mergeCell ref="LF26:LH26"/>
    <mergeCell ref="LI26:LK26"/>
    <mergeCell ref="LL26:LN26"/>
    <mergeCell ref="LO26:LQ26"/>
    <mergeCell ref="LR26:LT26"/>
    <mergeCell ref="LV26:LX26"/>
    <mergeCell ref="LZ26:MB26"/>
    <mergeCell ref="MD26:MF26"/>
    <mergeCell ref="MH26:MI26"/>
    <mergeCell ref="MJ26:ML26"/>
    <mergeCell ref="MM26:MP26"/>
    <mergeCell ref="AOS25:AOU25"/>
    <mergeCell ref="AOV25:AOX25"/>
    <mergeCell ref="AOY25:APA25"/>
    <mergeCell ref="APB25:APD25"/>
    <mergeCell ref="APE25:APG25"/>
    <mergeCell ref="API25:APK25"/>
    <mergeCell ref="APM25:APO25"/>
    <mergeCell ref="APQ25:APS25"/>
    <mergeCell ref="APU25:APV25"/>
    <mergeCell ref="APW25:APY25"/>
    <mergeCell ref="APZ25:AQC25"/>
    <mergeCell ref="AQF25:AQG25"/>
    <mergeCell ref="AQH25:AQI25"/>
    <mergeCell ref="AQJ25:AQK25"/>
    <mergeCell ref="AQL25:AQM25"/>
    <mergeCell ref="QR26:QT26"/>
    <mergeCell ref="QV26:QW26"/>
    <mergeCell ref="QX26:QZ26"/>
    <mergeCell ref="RA26:RD26"/>
    <mergeCell ref="RG26:RH26"/>
    <mergeCell ref="RI26:RJ26"/>
    <mergeCell ref="RK26:RL26"/>
    <mergeCell ref="RM26:RN26"/>
    <mergeCell ref="RO26:RQ26"/>
    <mergeCell ref="RR26:RT26"/>
    <mergeCell ref="RU26:RW26"/>
    <mergeCell ref="RX26:RZ26"/>
    <mergeCell ref="SA26:SC26"/>
    <mergeCell ref="SD26:SF26"/>
    <mergeCell ref="SG26:SI26"/>
    <mergeCell ref="SJ26:SL26"/>
    <mergeCell ref="SM26:SO26"/>
    <mergeCell ref="OQ26:OS26"/>
    <mergeCell ref="OT26:OW26"/>
    <mergeCell ref="OZ26:PA26"/>
    <mergeCell ref="PB26:PC26"/>
    <mergeCell ref="PD26:PE26"/>
    <mergeCell ref="PF26:PG26"/>
    <mergeCell ref="PH26:PJ26"/>
    <mergeCell ref="PK26:PM26"/>
    <mergeCell ref="PN26:PP26"/>
    <mergeCell ref="PQ26:PS26"/>
    <mergeCell ref="PT26:PV26"/>
    <mergeCell ref="PW26:PY26"/>
    <mergeCell ref="PZ26:QB26"/>
    <mergeCell ref="QC26:QE26"/>
    <mergeCell ref="QF26:QH26"/>
    <mergeCell ref="QJ26:QL26"/>
    <mergeCell ref="QN26:QP26"/>
    <mergeCell ref="UQ26:US26"/>
    <mergeCell ref="UT26:UV26"/>
    <mergeCell ref="UX26:UZ26"/>
    <mergeCell ref="VB26:VD26"/>
    <mergeCell ref="VF26:VH26"/>
    <mergeCell ref="VJ26:VK26"/>
    <mergeCell ref="VL26:VN26"/>
    <mergeCell ref="VO26:VR26"/>
    <mergeCell ref="VU26:VV26"/>
    <mergeCell ref="VW26:VX26"/>
    <mergeCell ref="VY26:VZ26"/>
    <mergeCell ref="WA26:WB26"/>
    <mergeCell ref="WC26:WE26"/>
    <mergeCell ref="WF26:WH26"/>
    <mergeCell ref="WI26:WK26"/>
    <mergeCell ref="WL26:WN26"/>
    <mergeCell ref="WO26:WQ26"/>
    <mergeCell ref="SQ26:SS26"/>
    <mergeCell ref="SU26:SW26"/>
    <mergeCell ref="SY26:TA26"/>
    <mergeCell ref="TC26:TD26"/>
    <mergeCell ref="TE26:TG26"/>
    <mergeCell ref="TH26:TK26"/>
    <mergeCell ref="TN26:TO26"/>
    <mergeCell ref="TP26:TQ26"/>
    <mergeCell ref="TR26:TS26"/>
    <mergeCell ref="TT26:TU26"/>
    <mergeCell ref="TV26:TX26"/>
    <mergeCell ref="TY26:UA26"/>
    <mergeCell ref="UB26:UD26"/>
    <mergeCell ref="UE26:UG26"/>
    <mergeCell ref="UH26:UJ26"/>
    <mergeCell ref="UK26:UM26"/>
    <mergeCell ref="UN26:UP26"/>
    <mergeCell ref="YS26:YU26"/>
    <mergeCell ref="YV26:YX26"/>
    <mergeCell ref="YY26:ZA26"/>
    <mergeCell ref="ZB26:ZD26"/>
    <mergeCell ref="ZE26:ZG26"/>
    <mergeCell ref="ZH26:ZJ26"/>
    <mergeCell ref="ZL26:ZN26"/>
    <mergeCell ref="ZP26:ZR26"/>
    <mergeCell ref="ZT26:ZV26"/>
    <mergeCell ref="ZX26:ZY26"/>
    <mergeCell ref="ZZ26:AAB26"/>
    <mergeCell ref="AAC26:AAF26"/>
    <mergeCell ref="AAI26:AAJ26"/>
    <mergeCell ref="AAK26:AAL26"/>
    <mergeCell ref="AAM26:AAN26"/>
    <mergeCell ref="AAO26:AAP26"/>
    <mergeCell ref="AAQ26:AAS26"/>
    <mergeCell ref="WR26:WT26"/>
    <mergeCell ref="WU26:WW26"/>
    <mergeCell ref="WX26:WZ26"/>
    <mergeCell ref="XA26:XC26"/>
    <mergeCell ref="XE26:XG26"/>
    <mergeCell ref="XI26:XK26"/>
    <mergeCell ref="XM26:XO26"/>
    <mergeCell ref="XQ26:XR26"/>
    <mergeCell ref="XS26:XU26"/>
    <mergeCell ref="XV26:XY26"/>
    <mergeCell ref="YB26:YC26"/>
    <mergeCell ref="YD26:YE26"/>
    <mergeCell ref="YF26:YG26"/>
    <mergeCell ref="YH26:YI26"/>
    <mergeCell ref="YJ26:YL26"/>
    <mergeCell ref="YM26:YO26"/>
    <mergeCell ref="YP26:YR26"/>
    <mergeCell ref="ACV26:ACW26"/>
    <mergeCell ref="ACX26:ACZ26"/>
    <mergeCell ref="ADA26:ADC26"/>
    <mergeCell ref="ADD26:ADF26"/>
    <mergeCell ref="ADG26:ADI26"/>
    <mergeCell ref="ADJ26:ADL26"/>
    <mergeCell ref="ADM26:ADO26"/>
    <mergeCell ref="ADP26:ADR26"/>
    <mergeCell ref="ADS26:ADU26"/>
    <mergeCell ref="ADV26:ADX26"/>
    <mergeCell ref="ADZ26:AEB26"/>
    <mergeCell ref="AED26:AEF26"/>
    <mergeCell ref="AEH26:AEJ26"/>
    <mergeCell ref="AEL26:AEM26"/>
    <mergeCell ref="AEN26:AEP26"/>
    <mergeCell ref="AEQ26:AET26"/>
    <mergeCell ref="AEW26:AEX26"/>
    <mergeCell ref="AAT26:AAV26"/>
    <mergeCell ref="AAW26:AAY26"/>
    <mergeCell ref="AAZ26:ABB26"/>
    <mergeCell ref="ABC26:ABE26"/>
    <mergeCell ref="ABF26:ABH26"/>
    <mergeCell ref="ABI26:ABK26"/>
    <mergeCell ref="ABL26:ABN26"/>
    <mergeCell ref="ABO26:ABQ26"/>
    <mergeCell ref="ABS26:ABU26"/>
    <mergeCell ref="ABW26:ABY26"/>
    <mergeCell ref="ACA26:ACC26"/>
    <mergeCell ref="ACE26:ACF26"/>
    <mergeCell ref="ACG26:ACI26"/>
    <mergeCell ref="ACJ26:ACM26"/>
    <mergeCell ref="ACP26:ACQ26"/>
    <mergeCell ref="ACR26:ACS26"/>
    <mergeCell ref="ACT26:ACU26"/>
    <mergeCell ref="AGX26:AHA26"/>
    <mergeCell ref="AHD26:AHE26"/>
    <mergeCell ref="AHF26:AHG26"/>
    <mergeCell ref="AHH26:AHI26"/>
    <mergeCell ref="AHJ26:AHK26"/>
    <mergeCell ref="AHL26:AHN26"/>
    <mergeCell ref="AHO26:AHQ26"/>
    <mergeCell ref="AHR26:AHT26"/>
    <mergeCell ref="AHU26:AHW26"/>
    <mergeCell ref="AHX26:AHZ26"/>
    <mergeCell ref="AIA26:AIC26"/>
    <mergeCell ref="AID26:AIF26"/>
    <mergeCell ref="AIG26:AII26"/>
    <mergeCell ref="AIJ26:AIL26"/>
    <mergeCell ref="AIN26:AIP26"/>
    <mergeCell ref="AIR26:AIT26"/>
    <mergeCell ref="AIV26:AIX26"/>
    <mergeCell ref="AEY26:AEZ26"/>
    <mergeCell ref="AFA26:AFB26"/>
    <mergeCell ref="AFC26:AFD26"/>
    <mergeCell ref="AFE26:AFG26"/>
    <mergeCell ref="AFH26:AFJ26"/>
    <mergeCell ref="AFK26:AFM26"/>
    <mergeCell ref="AFN26:AFP26"/>
    <mergeCell ref="AFQ26:AFS26"/>
    <mergeCell ref="AFT26:AFV26"/>
    <mergeCell ref="AFW26:AFY26"/>
    <mergeCell ref="AFZ26:AGB26"/>
    <mergeCell ref="AGC26:AGE26"/>
    <mergeCell ref="AGG26:AGI26"/>
    <mergeCell ref="AGK26:AGM26"/>
    <mergeCell ref="AGO26:AGQ26"/>
    <mergeCell ref="AGS26:AGT26"/>
    <mergeCell ref="AGU26:AGW26"/>
    <mergeCell ref="AOS26:AOU26"/>
    <mergeCell ref="AOV26:AOX26"/>
    <mergeCell ref="AKY26:ALA26"/>
    <mergeCell ref="ALC26:ALE26"/>
    <mergeCell ref="ALG26:ALH26"/>
    <mergeCell ref="ALI26:ALK26"/>
    <mergeCell ref="ALL26:ALO26"/>
    <mergeCell ref="ALR26:ALS26"/>
    <mergeCell ref="ALT26:ALU26"/>
    <mergeCell ref="ALV26:ALW26"/>
    <mergeCell ref="ALX26:ALY26"/>
    <mergeCell ref="ALZ26:AMB26"/>
    <mergeCell ref="AMC26:AME26"/>
    <mergeCell ref="AMF26:AMH26"/>
    <mergeCell ref="AMI26:AMK26"/>
    <mergeCell ref="AML26:AMN26"/>
    <mergeCell ref="AMO26:AMQ26"/>
    <mergeCell ref="AMR26:AMT26"/>
    <mergeCell ref="AMU26:AMW26"/>
    <mergeCell ref="AIZ26:AJA26"/>
    <mergeCell ref="AJB26:AJD26"/>
    <mergeCell ref="AJE26:AJH26"/>
    <mergeCell ref="AJK26:AJL26"/>
    <mergeCell ref="AJM26:AJN26"/>
    <mergeCell ref="AJO26:AJP26"/>
    <mergeCell ref="AJQ26:AJR26"/>
    <mergeCell ref="AJS26:AJU26"/>
    <mergeCell ref="AJV26:AJX26"/>
    <mergeCell ref="AJY26:AKA26"/>
    <mergeCell ref="AKB26:AKD26"/>
    <mergeCell ref="AKE26:AKG26"/>
    <mergeCell ref="AKH26:AKJ26"/>
    <mergeCell ref="AKK26:AKM26"/>
    <mergeCell ref="AKN26:AKP26"/>
    <mergeCell ref="AKQ26:AKS26"/>
    <mergeCell ref="AKU26:AKW26"/>
    <mergeCell ref="AQZ26:ARB26"/>
    <mergeCell ref="ARC26:ARE26"/>
    <mergeCell ref="ARF26:ARH26"/>
    <mergeCell ref="ARI26:ARK26"/>
    <mergeCell ref="ARL26:ARN26"/>
    <mergeCell ref="ARP26:ARR26"/>
    <mergeCell ref="ART26:ARV26"/>
    <mergeCell ref="ARX26:ARZ26"/>
    <mergeCell ref="ASB26:ASC26"/>
    <mergeCell ref="ASD26:ASF26"/>
    <mergeCell ref="ASG26:ASJ26"/>
    <mergeCell ref="KL27:KM27"/>
    <mergeCell ref="KN27:KO27"/>
    <mergeCell ref="KP27:KQ27"/>
    <mergeCell ref="KR27:KS27"/>
    <mergeCell ref="KT27:KV27"/>
    <mergeCell ref="KW27:KY27"/>
    <mergeCell ref="KZ27:LB27"/>
    <mergeCell ref="LC27:LE27"/>
    <mergeCell ref="LF27:LH27"/>
    <mergeCell ref="LI27:LK27"/>
    <mergeCell ref="LL27:LN27"/>
    <mergeCell ref="LO27:LQ27"/>
    <mergeCell ref="LR27:LT27"/>
    <mergeCell ref="LV27:LX27"/>
    <mergeCell ref="LZ27:MB27"/>
    <mergeCell ref="MD27:MF27"/>
    <mergeCell ref="MH27:MI27"/>
    <mergeCell ref="MJ27:ML27"/>
    <mergeCell ref="MM27:MP27"/>
    <mergeCell ref="MS27:MT27"/>
    <mergeCell ref="MU27:MV27"/>
    <mergeCell ref="AOY26:APA26"/>
    <mergeCell ref="APB26:APD26"/>
    <mergeCell ref="APE26:APG26"/>
    <mergeCell ref="API26:APK26"/>
    <mergeCell ref="APM26:APO26"/>
    <mergeCell ref="APQ26:APS26"/>
    <mergeCell ref="APU26:APV26"/>
    <mergeCell ref="APW26:APY26"/>
    <mergeCell ref="APZ26:AQC26"/>
    <mergeCell ref="AQF26:AQG26"/>
    <mergeCell ref="AQH26:AQI26"/>
    <mergeCell ref="AQJ26:AQK26"/>
    <mergeCell ref="AQL26:AQM26"/>
    <mergeCell ref="AQN26:AQP26"/>
    <mergeCell ref="AQQ26:AQS26"/>
    <mergeCell ref="AQT26:AQV26"/>
    <mergeCell ref="AQW26:AQY26"/>
    <mergeCell ref="AMX26:AMZ26"/>
    <mergeCell ref="ANB26:AND26"/>
    <mergeCell ref="ANF26:ANH26"/>
    <mergeCell ref="ANJ26:ANL26"/>
    <mergeCell ref="ANN26:ANO26"/>
    <mergeCell ref="ANP26:ANR26"/>
    <mergeCell ref="ANS26:ANV26"/>
    <mergeCell ref="ANY26:ANZ26"/>
    <mergeCell ref="AOA26:AOB26"/>
    <mergeCell ref="AOC26:AOD26"/>
    <mergeCell ref="AOE26:AOF26"/>
    <mergeCell ref="AOG26:AOI26"/>
    <mergeCell ref="AOJ26:AOL26"/>
    <mergeCell ref="AOM26:AOO26"/>
    <mergeCell ref="AOP26:AOR26"/>
    <mergeCell ref="OZ27:PA27"/>
    <mergeCell ref="PB27:PC27"/>
    <mergeCell ref="PD27:PE27"/>
    <mergeCell ref="PF27:PG27"/>
    <mergeCell ref="PH27:PJ27"/>
    <mergeCell ref="PK27:PM27"/>
    <mergeCell ref="PN27:PP27"/>
    <mergeCell ref="PQ27:PS27"/>
    <mergeCell ref="PT27:PV27"/>
    <mergeCell ref="PW27:PY27"/>
    <mergeCell ref="PZ27:QB27"/>
    <mergeCell ref="QC27:QE27"/>
    <mergeCell ref="QF27:QH27"/>
    <mergeCell ref="QJ27:QL27"/>
    <mergeCell ref="QN27:QP27"/>
    <mergeCell ref="QR27:QT27"/>
    <mergeCell ref="QV27:QW27"/>
    <mergeCell ref="MW27:MX27"/>
    <mergeCell ref="MY27:MZ27"/>
    <mergeCell ref="NA27:NC27"/>
    <mergeCell ref="ND27:NF27"/>
    <mergeCell ref="NG27:NI27"/>
    <mergeCell ref="NJ27:NL27"/>
    <mergeCell ref="NM27:NO27"/>
    <mergeCell ref="NP27:NR27"/>
    <mergeCell ref="NS27:NU27"/>
    <mergeCell ref="NV27:NX27"/>
    <mergeCell ref="NY27:OA27"/>
    <mergeCell ref="OC27:OE27"/>
    <mergeCell ref="OG27:OI27"/>
    <mergeCell ref="OK27:OM27"/>
    <mergeCell ref="OO27:OP27"/>
    <mergeCell ref="OQ27:OS27"/>
    <mergeCell ref="OT27:OW27"/>
    <mergeCell ref="SY27:TA27"/>
    <mergeCell ref="TC27:TD27"/>
    <mergeCell ref="TE27:TG27"/>
    <mergeCell ref="TH27:TK27"/>
    <mergeCell ref="TN27:TO27"/>
    <mergeCell ref="TP27:TQ27"/>
    <mergeCell ref="TR27:TS27"/>
    <mergeCell ref="TT27:TU27"/>
    <mergeCell ref="TV27:TX27"/>
    <mergeCell ref="TY27:UA27"/>
    <mergeCell ref="UB27:UD27"/>
    <mergeCell ref="UE27:UG27"/>
    <mergeCell ref="UH27:UJ27"/>
    <mergeCell ref="UK27:UM27"/>
    <mergeCell ref="UN27:UP27"/>
    <mergeCell ref="UQ27:US27"/>
    <mergeCell ref="UT27:UV27"/>
    <mergeCell ref="QX27:QZ27"/>
    <mergeCell ref="RA27:RD27"/>
    <mergeCell ref="RG27:RH27"/>
    <mergeCell ref="RI27:RJ27"/>
    <mergeCell ref="RK27:RL27"/>
    <mergeCell ref="RM27:RN27"/>
    <mergeCell ref="RO27:RQ27"/>
    <mergeCell ref="RR27:RT27"/>
    <mergeCell ref="RU27:RW27"/>
    <mergeCell ref="RX27:RZ27"/>
    <mergeCell ref="SA27:SC27"/>
    <mergeCell ref="SD27:SF27"/>
    <mergeCell ref="SG27:SI27"/>
    <mergeCell ref="SJ27:SL27"/>
    <mergeCell ref="SM27:SO27"/>
    <mergeCell ref="SQ27:SS27"/>
    <mergeCell ref="SU27:SW27"/>
    <mergeCell ref="WX27:WZ27"/>
    <mergeCell ref="XA27:XC27"/>
    <mergeCell ref="XE27:XG27"/>
    <mergeCell ref="XI27:XK27"/>
    <mergeCell ref="XM27:XO27"/>
    <mergeCell ref="XQ27:XR27"/>
    <mergeCell ref="XS27:XU27"/>
    <mergeCell ref="XV27:XY27"/>
    <mergeCell ref="YB27:YC27"/>
    <mergeCell ref="YD27:YE27"/>
    <mergeCell ref="YF27:YG27"/>
    <mergeCell ref="YH27:YI27"/>
    <mergeCell ref="YJ27:YL27"/>
    <mergeCell ref="YM27:YO27"/>
    <mergeCell ref="YP27:YR27"/>
    <mergeCell ref="YS27:YU27"/>
    <mergeCell ref="YV27:YX27"/>
    <mergeCell ref="UX27:UZ27"/>
    <mergeCell ref="VB27:VD27"/>
    <mergeCell ref="VF27:VH27"/>
    <mergeCell ref="VJ27:VK27"/>
    <mergeCell ref="VL27:VN27"/>
    <mergeCell ref="VO27:VR27"/>
    <mergeCell ref="VU27:VV27"/>
    <mergeCell ref="VW27:VX27"/>
    <mergeCell ref="VY27:VZ27"/>
    <mergeCell ref="WA27:WB27"/>
    <mergeCell ref="WC27:WE27"/>
    <mergeCell ref="WF27:WH27"/>
    <mergeCell ref="WI27:WK27"/>
    <mergeCell ref="WL27:WN27"/>
    <mergeCell ref="WO27:WQ27"/>
    <mergeCell ref="WR27:WT27"/>
    <mergeCell ref="WU27:WW27"/>
    <mergeCell ref="AAZ27:ABB27"/>
    <mergeCell ref="ABC27:ABE27"/>
    <mergeCell ref="ABF27:ABH27"/>
    <mergeCell ref="ABI27:ABK27"/>
    <mergeCell ref="ABL27:ABN27"/>
    <mergeCell ref="ABO27:ABQ27"/>
    <mergeCell ref="ABS27:ABU27"/>
    <mergeCell ref="ABW27:ABY27"/>
    <mergeCell ref="ACA27:ACC27"/>
    <mergeCell ref="ACE27:ACF27"/>
    <mergeCell ref="ACG27:ACI27"/>
    <mergeCell ref="ACJ27:ACM27"/>
    <mergeCell ref="ACP27:ACQ27"/>
    <mergeCell ref="ACR27:ACS27"/>
    <mergeCell ref="ACT27:ACU27"/>
    <mergeCell ref="ACV27:ACW27"/>
    <mergeCell ref="ACX27:ACZ27"/>
    <mergeCell ref="YY27:ZA27"/>
    <mergeCell ref="ZB27:ZD27"/>
    <mergeCell ref="ZE27:ZG27"/>
    <mergeCell ref="ZH27:ZJ27"/>
    <mergeCell ref="ZL27:ZN27"/>
    <mergeCell ref="ZP27:ZR27"/>
    <mergeCell ref="ZT27:ZV27"/>
    <mergeCell ref="ZX27:ZY27"/>
    <mergeCell ref="ZZ27:AAB27"/>
    <mergeCell ref="AAC27:AAF27"/>
    <mergeCell ref="AAI27:AAJ27"/>
    <mergeCell ref="AAK27:AAL27"/>
    <mergeCell ref="AAM27:AAN27"/>
    <mergeCell ref="AAO27:AAP27"/>
    <mergeCell ref="AAQ27:AAS27"/>
    <mergeCell ref="AAT27:AAV27"/>
    <mergeCell ref="AAW27:AAY27"/>
    <mergeCell ref="AFC27:AFD27"/>
    <mergeCell ref="AFE27:AFG27"/>
    <mergeCell ref="AFH27:AFJ27"/>
    <mergeCell ref="AFK27:AFM27"/>
    <mergeCell ref="AFN27:AFP27"/>
    <mergeCell ref="AFQ27:AFS27"/>
    <mergeCell ref="AFT27:AFV27"/>
    <mergeCell ref="AFW27:AFY27"/>
    <mergeCell ref="AFZ27:AGB27"/>
    <mergeCell ref="AGC27:AGE27"/>
    <mergeCell ref="AGG27:AGI27"/>
    <mergeCell ref="AGK27:AGM27"/>
    <mergeCell ref="AGO27:AGQ27"/>
    <mergeCell ref="AGS27:AGT27"/>
    <mergeCell ref="AGU27:AGW27"/>
    <mergeCell ref="AGX27:AHA27"/>
    <mergeCell ref="AHD27:AHE27"/>
    <mergeCell ref="ADA27:ADC27"/>
    <mergeCell ref="ADD27:ADF27"/>
    <mergeCell ref="ADG27:ADI27"/>
    <mergeCell ref="ADJ27:ADL27"/>
    <mergeCell ref="ADM27:ADO27"/>
    <mergeCell ref="ADP27:ADR27"/>
    <mergeCell ref="ADS27:ADU27"/>
    <mergeCell ref="ADV27:ADX27"/>
    <mergeCell ref="ADZ27:AEB27"/>
    <mergeCell ref="AED27:AEF27"/>
    <mergeCell ref="AEH27:AEJ27"/>
    <mergeCell ref="AEL27:AEM27"/>
    <mergeCell ref="AEN27:AEP27"/>
    <mergeCell ref="AEQ27:AET27"/>
    <mergeCell ref="AEW27:AEX27"/>
    <mergeCell ref="AEY27:AEZ27"/>
    <mergeCell ref="AFA27:AFB27"/>
    <mergeCell ref="AJE27:AJH27"/>
    <mergeCell ref="AJK27:AJL27"/>
    <mergeCell ref="AJM27:AJN27"/>
    <mergeCell ref="AJO27:AJP27"/>
    <mergeCell ref="AJQ27:AJR27"/>
    <mergeCell ref="AJS27:AJU27"/>
    <mergeCell ref="AJV27:AJX27"/>
    <mergeCell ref="AJY27:AKA27"/>
    <mergeCell ref="AKB27:AKD27"/>
    <mergeCell ref="AKE27:AKG27"/>
    <mergeCell ref="AKH27:AKJ27"/>
    <mergeCell ref="AKK27:AKM27"/>
    <mergeCell ref="AKN27:AKP27"/>
    <mergeCell ref="AKQ27:AKS27"/>
    <mergeCell ref="AKU27:AKW27"/>
    <mergeCell ref="AKY27:ALA27"/>
    <mergeCell ref="ALC27:ALE27"/>
    <mergeCell ref="AHF27:AHG27"/>
    <mergeCell ref="AHH27:AHI27"/>
    <mergeCell ref="AHJ27:AHK27"/>
    <mergeCell ref="AHL27:AHN27"/>
    <mergeCell ref="AHO27:AHQ27"/>
    <mergeCell ref="AHR27:AHT27"/>
    <mergeCell ref="AHU27:AHW27"/>
    <mergeCell ref="AHX27:AHZ27"/>
    <mergeCell ref="AIA27:AIC27"/>
    <mergeCell ref="AID27:AIF27"/>
    <mergeCell ref="AIG27:AII27"/>
    <mergeCell ref="AIJ27:AIL27"/>
    <mergeCell ref="AIN27:AIP27"/>
    <mergeCell ref="AIR27:AIT27"/>
    <mergeCell ref="AIV27:AIX27"/>
    <mergeCell ref="AIZ27:AJA27"/>
    <mergeCell ref="AJB27:AJD27"/>
    <mergeCell ref="AQZ27:ARB27"/>
    <mergeCell ref="ARC27:ARE27"/>
    <mergeCell ref="ANF27:ANH27"/>
    <mergeCell ref="ANJ27:ANL27"/>
    <mergeCell ref="ANN27:ANO27"/>
    <mergeCell ref="ANP27:ANR27"/>
    <mergeCell ref="ANS27:ANV27"/>
    <mergeCell ref="ANY27:ANZ27"/>
    <mergeCell ref="AOA27:AOB27"/>
    <mergeCell ref="AOC27:AOD27"/>
    <mergeCell ref="AOE27:AOF27"/>
    <mergeCell ref="AOG27:AOI27"/>
    <mergeCell ref="AOJ27:AOL27"/>
    <mergeCell ref="AOM27:AOO27"/>
    <mergeCell ref="AOP27:AOR27"/>
    <mergeCell ref="AOS27:AOU27"/>
    <mergeCell ref="AOV27:AOX27"/>
    <mergeCell ref="AOY27:APA27"/>
    <mergeCell ref="APB27:APD27"/>
    <mergeCell ref="ALG27:ALH27"/>
    <mergeCell ref="ALI27:ALK27"/>
    <mergeCell ref="ALL27:ALO27"/>
    <mergeCell ref="ALR27:ALS27"/>
    <mergeCell ref="ALT27:ALU27"/>
    <mergeCell ref="ALV27:ALW27"/>
    <mergeCell ref="ALX27:ALY27"/>
    <mergeCell ref="ALZ27:AMB27"/>
    <mergeCell ref="AMC27:AME27"/>
    <mergeCell ref="AMF27:AMH27"/>
    <mergeCell ref="AMI27:AMK27"/>
    <mergeCell ref="AML27:AMN27"/>
    <mergeCell ref="AMO27:AMQ27"/>
    <mergeCell ref="AMR27:AMT27"/>
    <mergeCell ref="AMU27:AMW27"/>
    <mergeCell ref="AMX27:AMZ27"/>
    <mergeCell ref="ANB27:AND27"/>
    <mergeCell ref="NA28:NC28"/>
    <mergeCell ref="ND28:NF28"/>
    <mergeCell ref="NG28:NI28"/>
    <mergeCell ref="NJ28:NL28"/>
    <mergeCell ref="NM28:NO28"/>
    <mergeCell ref="NP28:NR28"/>
    <mergeCell ref="NS28:NU28"/>
    <mergeCell ref="NV28:NX28"/>
    <mergeCell ref="NY28:OA28"/>
    <mergeCell ref="OC28:OE28"/>
    <mergeCell ref="OG28:OI28"/>
    <mergeCell ref="OK28:OM28"/>
    <mergeCell ref="OO28:OP28"/>
    <mergeCell ref="OQ28:OS28"/>
    <mergeCell ref="OT28:OW28"/>
    <mergeCell ref="OZ28:PA28"/>
    <mergeCell ref="PB28:PC28"/>
    <mergeCell ref="ARF27:ARH27"/>
    <mergeCell ref="ARI27:ARK27"/>
    <mergeCell ref="ARL27:ARN27"/>
    <mergeCell ref="ARP27:ARR27"/>
    <mergeCell ref="ART27:ARV27"/>
    <mergeCell ref="ARX27:ARZ27"/>
    <mergeCell ref="ASB27:ASC27"/>
    <mergeCell ref="ASD27:ASF27"/>
    <mergeCell ref="ASG27:ASJ27"/>
    <mergeCell ref="KL28:KM28"/>
    <mergeCell ref="KN28:KO28"/>
    <mergeCell ref="KP28:KQ28"/>
    <mergeCell ref="KR28:KS28"/>
    <mergeCell ref="KT28:KV28"/>
    <mergeCell ref="KW28:KY28"/>
    <mergeCell ref="KZ28:LB28"/>
    <mergeCell ref="LC28:LE28"/>
    <mergeCell ref="LF28:LH28"/>
    <mergeCell ref="LI28:LK28"/>
    <mergeCell ref="LL28:LN28"/>
    <mergeCell ref="LO28:LQ28"/>
    <mergeCell ref="LR28:LT28"/>
    <mergeCell ref="LV28:LX28"/>
    <mergeCell ref="LZ28:MB28"/>
    <mergeCell ref="MD28:MF28"/>
    <mergeCell ref="MH28:MI28"/>
    <mergeCell ref="MJ28:ML28"/>
    <mergeCell ref="MM28:MP28"/>
    <mergeCell ref="MS28:MT28"/>
    <mergeCell ref="MU28:MV28"/>
    <mergeCell ref="MW28:MX28"/>
    <mergeCell ref="MY28:MZ28"/>
    <mergeCell ref="APE27:APG27"/>
    <mergeCell ref="API27:APK27"/>
    <mergeCell ref="APM27:APO27"/>
    <mergeCell ref="APQ27:APS27"/>
    <mergeCell ref="APU27:APV27"/>
    <mergeCell ref="APW27:APY27"/>
    <mergeCell ref="APZ27:AQC27"/>
    <mergeCell ref="AQF27:AQG27"/>
    <mergeCell ref="AQH27:AQI27"/>
    <mergeCell ref="AQJ27:AQK27"/>
    <mergeCell ref="AQL27:AQM27"/>
    <mergeCell ref="AQN27:AQP27"/>
    <mergeCell ref="AQQ27:AQS27"/>
    <mergeCell ref="AQT27:AQV27"/>
    <mergeCell ref="AQW27:AQY27"/>
    <mergeCell ref="RG28:RH28"/>
    <mergeCell ref="RI28:RJ28"/>
    <mergeCell ref="RK28:RL28"/>
    <mergeCell ref="RM28:RN28"/>
    <mergeCell ref="RO28:RQ28"/>
    <mergeCell ref="RR28:RT28"/>
    <mergeCell ref="RU28:RW28"/>
    <mergeCell ref="RX28:RZ28"/>
    <mergeCell ref="SA28:SC28"/>
    <mergeCell ref="SD28:SF28"/>
    <mergeCell ref="SG28:SI28"/>
    <mergeCell ref="SJ28:SL28"/>
    <mergeCell ref="SM28:SO28"/>
    <mergeCell ref="SQ28:SS28"/>
    <mergeCell ref="SU28:SW28"/>
    <mergeCell ref="SY28:TA28"/>
    <mergeCell ref="TC28:TD28"/>
    <mergeCell ref="PD28:PE28"/>
    <mergeCell ref="PF28:PG28"/>
    <mergeCell ref="PH28:PJ28"/>
    <mergeCell ref="PK28:PM28"/>
    <mergeCell ref="PN28:PP28"/>
    <mergeCell ref="PQ28:PS28"/>
    <mergeCell ref="PT28:PV28"/>
    <mergeCell ref="PW28:PY28"/>
    <mergeCell ref="PZ28:QB28"/>
    <mergeCell ref="QC28:QE28"/>
    <mergeCell ref="QF28:QH28"/>
    <mergeCell ref="QJ28:QL28"/>
    <mergeCell ref="QN28:QP28"/>
    <mergeCell ref="QR28:QT28"/>
    <mergeCell ref="QV28:QW28"/>
    <mergeCell ref="QX28:QZ28"/>
    <mergeCell ref="RA28:RD28"/>
    <mergeCell ref="VF28:VH28"/>
    <mergeCell ref="VJ28:VK28"/>
    <mergeCell ref="VL28:VN28"/>
    <mergeCell ref="VO28:VR28"/>
    <mergeCell ref="VU28:VV28"/>
    <mergeCell ref="VW28:VX28"/>
    <mergeCell ref="VY28:VZ28"/>
    <mergeCell ref="WA28:WB28"/>
    <mergeCell ref="WC28:WE28"/>
    <mergeCell ref="WF28:WH28"/>
    <mergeCell ref="WI28:WK28"/>
    <mergeCell ref="WL28:WN28"/>
    <mergeCell ref="WO28:WQ28"/>
    <mergeCell ref="WR28:WT28"/>
    <mergeCell ref="WU28:WW28"/>
    <mergeCell ref="WX28:WZ28"/>
    <mergeCell ref="XA28:XC28"/>
    <mergeCell ref="TE28:TG28"/>
    <mergeCell ref="TH28:TK28"/>
    <mergeCell ref="TN28:TO28"/>
    <mergeCell ref="TP28:TQ28"/>
    <mergeCell ref="TR28:TS28"/>
    <mergeCell ref="TT28:TU28"/>
    <mergeCell ref="TV28:TX28"/>
    <mergeCell ref="TY28:UA28"/>
    <mergeCell ref="UB28:UD28"/>
    <mergeCell ref="UE28:UG28"/>
    <mergeCell ref="UH28:UJ28"/>
    <mergeCell ref="UK28:UM28"/>
    <mergeCell ref="UN28:UP28"/>
    <mergeCell ref="UQ28:US28"/>
    <mergeCell ref="UT28:UV28"/>
    <mergeCell ref="UX28:UZ28"/>
    <mergeCell ref="VB28:VD28"/>
    <mergeCell ref="ZE28:ZG28"/>
    <mergeCell ref="ZH28:ZJ28"/>
    <mergeCell ref="ZL28:ZN28"/>
    <mergeCell ref="ZP28:ZR28"/>
    <mergeCell ref="ZT28:ZV28"/>
    <mergeCell ref="ZX28:ZY28"/>
    <mergeCell ref="ZZ28:AAB28"/>
    <mergeCell ref="AAC28:AAF28"/>
    <mergeCell ref="AAI28:AAJ28"/>
    <mergeCell ref="AAK28:AAL28"/>
    <mergeCell ref="AAM28:AAN28"/>
    <mergeCell ref="AAO28:AAP28"/>
    <mergeCell ref="AAQ28:AAS28"/>
    <mergeCell ref="AAT28:AAV28"/>
    <mergeCell ref="AAW28:AAY28"/>
    <mergeCell ref="AAZ28:ABB28"/>
    <mergeCell ref="ABC28:ABE28"/>
    <mergeCell ref="XE28:XG28"/>
    <mergeCell ref="XI28:XK28"/>
    <mergeCell ref="XM28:XO28"/>
    <mergeCell ref="XQ28:XR28"/>
    <mergeCell ref="XS28:XU28"/>
    <mergeCell ref="XV28:XY28"/>
    <mergeCell ref="YB28:YC28"/>
    <mergeCell ref="YD28:YE28"/>
    <mergeCell ref="YF28:YG28"/>
    <mergeCell ref="YH28:YI28"/>
    <mergeCell ref="YJ28:YL28"/>
    <mergeCell ref="YM28:YO28"/>
    <mergeCell ref="YP28:YR28"/>
    <mergeCell ref="YS28:YU28"/>
    <mergeCell ref="YV28:YX28"/>
    <mergeCell ref="YY28:ZA28"/>
    <mergeCell ref="ZB28:ZD28"/>
    <mergeCell ref="ADG28:ADI28"/>
    <mergeCell ref="ADJ28:ADL28"/>
    <mergeCell ref="ADM28:ADO28"/>
    <mergeCell ref="ADP28:ADR28"/>
    <mergeCell ref="ADS28:ADU28"/>
    <mergeCell ref="ADV28:ADX28"/>
    <mergeCell ref="ADZ28:AEB28"/>
    <mergeCell ref="AED28:AEF28"/>
    <mergeCell ref="AEH28:AEJ28"/>
    <mergeCell ref="AEL28:AEM28"/>
    <mergeCell ref="AEN28:AEP28"/>
    <mergeCell ref="AEQ28:AET28"/>
    <mergeCell ref="AEW28:AEX28"/>
    <mergeCell ref="AEY28:AEZ28"/>
    <mergeCell ref="AFA28:AFB28"/>
    <mergeCell ref="AFC28:AFD28"/>
    <mergeCell ref="AFE28:AFG28"/>
    <mergeCell ref="ABF28:ABH28"/>
    <mergeCell ref="ABI28:ABK28"/>
    <mergeCell ref="ABL28:ABN28"/>
    <mergeCell ref="ABO28:ABQ28"/>
    <mergeCell ref="ABS28:ABU28"/>
    <mergeCell ref="ABW28:ABY28"/>
    <mergeCell ref="ACA28:ACC28"/>
    <mergeCell ref="ACE28:ACF28"/>
    <mergeCell ref="ACG28:ACI28"/>
    <mergeCell ref="ACJ28:ACM28"/>
    <mergeCell ref="ACP28:ACQ28"/>
    <mergeCell ref="ACR28:ACS28"/>
    <mergeCell ref="ACT28:ACU28"/>
    <mergeCell ref="ACV28:ACW28"/>
    <mergeCell ref="ACX28:ACZ28"/>
    <mergeCell ref="ADA28:ADC28"/>
    <mergeCell ref="ADD28:ADF28"/>
    <mergeCell ref="AHJ28:AHK28"/>
    <mergeCell ref="AHL28:AHN28"/>
    <mergeCell ref="AHO28:AHQ28"/>
    <mergeCell ref="AHR28:AHT28"/>
    <mergeCell ref="AHU28:AHW28"/>
    <mergeCell ref="AHX28:AHZ28"/>
    <mergeCell ref="AIA28:AIC28"/>
    <mergeCell ref="AID28:AIF28"/>
    <mergeCell ref="AIG28:AII28"/>
    <mergeCell ref="AIJ28:AIL28"/>
    <mergeCell ref="AIN28:AIP28"/>
    <mergeCell ref="AIR28:AIT28"/>
    <mergeCell ref="AIV28:AIX28"/>
    <mergeCell ref="AIZ28:AJA28"/>
    <mergeCell ref="AJB28:AJD28"/>
    <mergeCell ref="AJE28:AJH28"/>
    <mergeCell ref="AJK28:AJL28"/>
    <mergeCell ref="AFH28:AFJ28"/>
    <mergeCell ref="AFK28:AFM28"/>
    <mergeCell ref="AFN28:AFP28"/>
    <mergeCell ref="AFQ28:AFS28"/>
    <mergeCell ref="AFT28:AFV28"/>
    <mergeCell ref="AFW28:AFY28"/>
    <mergeCell ref="AFZ28:AGB28"/>
    <mergeCell ref="AGC28:AGE28"/>
    <mergeCell ref="AGG28:AGI28"/>
    <mergeCell ref="AGK28:AGM28"/>
    <mergeCell ref="AGO28:AGQ28"/>
    <mergeCell ref="AGS28:AGT28"/>
    <mergeCell ref="AGU28:AGW28"/>
    <mergeCell ref="AGX28:AHA28"/>
    <mergeCell ref="AHD28:AHE28"/>
    <mergeCell ref="AHF28:AHG28"/>
    <mergeCell ref="AHH28:AHI28"/>
    <mergeCell ref="APE28:APG28"/>
    <mergeCell ref="API28:APK28"/>
    <mergeCell ref="ALL28:ALO28"/>
    <mergeCell ref="ALR28:ALS28"/>
    <mergeCell ref="ALT28:ALU28"/>
    <mergeCell ref="ALV28:ALW28"/>
    <mergeCell ref="ALX28:ALY28"/>
    <mergeCell ref="ALZ28:AMB28"/>
    <mergeCell ref="AMC28:AME28"/>
    <mergeCell ref="AMF28:AMH28"/>
    <mergeCell ref="AMI28:AMK28"/>
    <mergeCell ref="AML28:AMN28"/>
    <mergeCell ref="AMO28:AMQ28"/>
    <mergeCell ref="AMR28:AMT28"/>
    <mergeCell ref="AMU28:AMW28"/>
    <mergeCell ref="AMX28:AMZ28"/>
    <mergeCell ref="ANB28:AND28"/>
    <mergeCell ref="ANF28:ANH28"/>
    <mergeCell ref="ANJ28:ANL28"/>
    <mergeCell ref="AJM28:AJN28"/>
    <mergeCell ref="AJO28:AJP28"/>
    <mergeCell ref="AJQ28:AJR28"/>
    <mergeCell ref="AJS28:AJU28"/>
    <mergeCell ref="AJV28:AJX28"/>
    <mergeCell ref="AJY28:AKA28"/>
    <mergeCell ref="AKB28:AKD28"/>
    <mergeCell ref="AKE28:AKG28"/>
    <mergeCell ref="AKH28:AKJ28"/>
    <mergeCell ref="AKK28:AKM28"/>
    <mergeCell ref="AKN28:AKP28"/>
    <mergeCell ref="AKQ28:AKS28"/>
    <mergeCell ref="AKU28:AKW28"/>
    <mergeCell ref="AKY28:ALA28"/>
    <mergeCell ref="ALC28:ALE28"/>
    <mergeCell ref="ALG28:ALH28"/>
    <mergeCell ref="ALI28:ALK28"/>
    <mergeCell ref="ARL28:ARN28"/>
    <mergeCell ref="ARP28:ARR28"/>
    <mergeCell ref="ART28:ARV28"/>
    <mergeCell ref="ARX28:ARZ28"/>
    <mergeCell ref="ASB28:ASC28"/>
    <mergeCell ref="ASD28:ASF28"/>
    <mergeCell ref="ASG28:ASJ28"/>
    <mergeCell ref="KL29:KM29"/>
    <mergeCell ref="KN29:KO29"/>
    <mergeCell ref="KP29:KQ29"/>
    <mergeCell ref="KR29:KS29"/>
    <mergeCell ref="KT29:KV29"/>
    <mergeCell ref="KW29:KY29"/>
    <mergeCell ref="KZ29:LB29"/>
    <mergeCell ref="LC29:LE29"/>
    <mergeCell ref="LF29:LH29"/>
    <mergeCell ref="LI29:LK29"/>
    <mergeCell ref="LL29:LN29"/>
    <mergeCell ref="LO29:LQ29"/>
    <mergeCell ref="LR29:LT29"/>
    <mergeCell ref="LV29:LX29"/>
    <mergeCell ref="LZ29:MB29"/>
    <mergeCell ref="MD29:MF29"/>
    <mergeCell ref="MH29:MI29"/>
    <mergeCell ref="MJ29:ML29"/>
    <mergeCell ref="MM29:MP29"/>
    <mergeCell ref="MS29:MT29"/>
    <mergeCell ref="MU29:MV29"/>
    <mergeCell ref="MW29:MX29"/>
    <mergeCell ref="MY29:MZ29"/>
    <mergeCell ref="NA29:NC29"/>
    <mergeCell ref="ND29:NF29"/>
    <mergeCell ref="APM28:APO28"/>
    <mergeCell ref="APQ28:APS28"/>
    <mergeCell ref="APU28:APV28"/>
    <mergeCell ref="APW28:APY28"/>
    <mergeCell ref="APZ28:AQC28"/>
    <mergeCell ref="AQF28:AQG28"/>
    <mergeCell ref="AQH28:AQI28"/>
    <mergeCell ref="AQJ28:AQK28"/>
    <mergeCell ref="AQL28:AQM28"/>
    <mergeCell ref="AQN28:AQP28"/>
    <mergeCell ref="AQQ28:AQS28"/>
    <mergeCell ref="AQT28:AQV28"/>
    <mergeCell ref="AQW28:AQY28"/>
    <mergeCell ref="AQZ28:ARB28"/>
    <mergeCell ref="ARC28:ARE28"/>
    <mergeCell ref="ARF28:ARH28"/>
    <mergeCell ref="ARI28:ARK28"/>
    <mergeCell ref="ANN28:ANO28"/>
    <mergeCell ref="ANP28:ANR28"/>
    <mergeCell ref="ANS28:ANV28"/>
    <mergeCell ref="ANY28:ANZ28"/>
    <mergeCell ref="AOA28:AOB28"/>
    <mergeCell ref="AOC28:AOD28"/>
    <mergeCell ref="AOE28:AOF28"/>
    <mergeCell ref="AOG28:AOI28"/>
    <mergeCell ref="AOJ28:AOL28"/>
    <mergeCell ref="AOM28:AOO28"/>
    <mergeCell ref="AOP28:AOR28"/>
    <mergeCell ref="AOS28:AOU28"/>
    <mergeCell ref="AOV28:AOX28"/>
    <mergeCell ref="AOY28:APA28"/>
    <mergeCell ref="APB28:APD28"/>
    <mergeCell ref="PH29:PJ29"/>
    <mergeCell ref="PK29:PM29"/>
    <mergeCell ref="PN29:PP29"/>
    <mergeCell ref="PQ29:PS29"/>
    <mergeCell ref="PT29:PV29"/>
    <mergeCell ref="PW29:PY29"/>
    <mergeCell ref="PZ29:QB29"/>
    <mergeCell ref="QC29:QE29"/>
    <mergeCell ref="QF29:QH29"/>
    <mergeCell ref="QJ29:QL29"/>
    <mergeCell ref="QN29:QP29"/>
    <mergeCell ref="QR29:QT29"/>
    <mergeCell ref="QV29:QW29"/>
    <mergeCell ref="QX29:QZ29"/>
    <mergeCell ref="RA29:RD29"/>
    <mergeCell ref="RG29:RH29"/>
    <mergeCell ref="RI29:RJ29"/>
    <mergeCell ref="NG29:NI29"/>
    <mergeCell ref="NJ29:NL29"/>
    <mergeCell ref="NM29:NO29"/>
    <mergeCell ref="NP29:NR29"/>
    <mergeCell ref="NS29:NU29"/>
    <mergeCell ref="NV29:NX29"/>
    <mergeCell ref="NY29:OA29"/>
    <mergeCell ref="OC29:OE29"/>
    <mergeCell ref="OG29:OI29"/>
    <mergeCell ref="OK29:OM29"/>
    <mergeCell ref="OO29:OP29"/>
    <mergeCell ref="OQ29:OS29"/>
    <mergeCell ref="OT29:OW29"/>
    <mergeCell ref="OZ29:PA29"/>
    <mergeCell ref="PB29:PC29"/>
    <mergeCell ref="PD29:PE29"/>
    <mergeCell ref="PF29:PG29"/>
    <mergeCell ref="TN29:TO29"/>
    <mergeCell ref="TP29:TQ29"/>
    <mergeCell ref="TR29:TS29"/>
    <mergeCell ref="TT29:TU29"/>
    <mergeCell ref="TV29:TX29"/>
    <mergeCell ref="TY29:UA29"/>
    <mergeCell ref="UB29:UD29"/>
    <mergeCell ref="UE29:UG29"/>
    <mergeCell ref="UH29:UJ29"/>
    <mergeCell ref="UK29:UM29"/>
    <mergeCell ref="UN29:UP29"/>
    <mergeCell ref="UQ29:US29"/>
    <mergeCell ref="UT29:UV29"/>
    <mergeCell ref="UX29:UZ29"/>
    <mergeCell ref="VB29:VD29"/>
    <mergeCell ref="VF29:VH29"/>
    <mergeCell ref="VJ29:VK29"/>
    <mergeCell ref="RK29:RL29"/>
    <mergeCell ref="RM29:RN29"/>
    <mergeCell ref="RO29:RQ29"/>
    <mergeCell ref="RR29:RT29"/>
    <mergeCell ref="RU29:RW29"/>
    <mergeCell ref="RX29:RZ29"/>
    <mergeCell ref="SA29:SC29"/>
    <mergeCell ref="SD29:SF29"/>
    <mergeCell ref="SG29:SI29"/>
    <mergeCell ref="SJ29:SL29"/>
    <mergeCell ref="SM29:SO29"/>
    <mergeCell ref="SQ29:SS29"/>
    <mergeCell ref="SU29:SW29"/>
    <mergeCell ref="SY29:TA29"/>
    <mergeCell ref="TC29:TD29"/>
    <mergeCell ref="TE29:TG29"/>
    <mergeCell ref="TH29:TK29"/>
    <mergeCell ref="XM29:XO29"/>
    <mergeCell ref="XQ29:XR29"/>
    <mergeCell ref="XS29:XU29"/>
    <mergeCell ref="XV29:XY29"/>
    <mergeCell ref="YB29:YC29"/>
    <mergeCell ref="YD29:YE29"/>
    <mergeCell ref="YF29:YG29"/>
    <mergeCell ref="YH29:YI29"/>
    <mergeCell ref="YJ29:YL29"/>
    <mergeCell ref="YM29:YO29"/>
    <mergeCell ref="YP29:YR29"/>
    <mergeCell ref="YS29:YU29"/>
    <mergeCell ref="YV29:YX29"/>
    <mergeCell ref="YY29:ZA29"/>
    <mergeCell ref="ZB29:ZD29"/>
    <mergeCell ref="ZE29:ZG29"/>
    <mergeCell ref="ZH29:ZJ29"/>
    <mergeCell ref="VL29:VN29"/>
    <mergeCell ref="VO29:VR29"/>
    <mergeCell ref="VU29:VV29"/>
    <mergeCell ref="VW29:VX29"/>
    <mergeCell ref="VY29:VZ29"/>
    <mergeCell ref="WA29:WB29"/>
    <mergeCell ref="WC29:WE29"/>
    <mergeCell ref="WF29:WH29"/>
    <mergeCell ref="WI29:WK29"/>
    <mergeCell ref="WL29:WN29"/>
    <mergeCell ref="WO29:WQ29"/>
    <mergeCell ref="WR29:WT29"/>
    <mergeCell ref="WU29:WW29"/>
    <mergeCell ref="WX29:WZ29"/>
    <mergeCell ref="XA29:XC29"/>
    <mergeCell ref="XE29:XG29"/>
    <mergeCell ref="XI29:XK29"/>
    <mergeCell ref="ABL29:ABN29"/>
    <mergeCell ref="ABO29:ABQ29"/>
    <mergeCell ref="ABS29:ABU29"/>
    <mergeCell ref="ABW29:ABY29"/>
    <mergeCell ref="ACA29:ACC29"/>
    <mergeCell ref="ACE29:ACF29"/>
    <mergeCell ref="ACG29:ACI29"/>
    <mergeCell ref="ACJ29:ACM29"/>
    <mergeCell ref="ACP29:ACQ29"/>
    <mergeCell ref="ACR29:ACS29"/>
    <mergeCell ref="ACT29:ACU29"/>
    <mergeCell ref="ACV29:ACW29"/>
    <mergeCell ref="ACX29:ACZ29"/>
    <mergeCell ref="ADA29:ADC29"/>
    <mergeCell ref="ADD29:ADF29"/>
    <mergeCell ref="ADG29:ADI29"/>
    <mergeCell ref="ADJ29:ADL29"/>
    <mergeCell ref="ZL29:ZN29"/>
    <mergeCell ref="ZP29:ZR29"/>
    <mergeCell ref="ZT29:ZV29"/>
    <mergeCell ref="ZX29:ZY29"/>
    <mergeCell ref="ZZ29:AAB29"/>
    <mergeCell ref="AAC29:AAF29"/>
    <mergeCell ref="AAI29:AAJ29"/>
    <mergeCell ref="AAK29:AAL29"/>
    <mergeCell ref="AAM29:AAN29"/>
    <mergeCell ref="AAO29:AAP29"/>
    <mergeCell ref="AAQ29:AAS29"/>
    <mergeCell ref="AAT29:AAV29"/>
    <mergeCell ref="AAW29:AAY29"/>
    <mergeCell ref="AAZ29:ABB29"/>
    <mergeCell ref="ABC29:ABE29"/>
    <mergeCell ref="ABF29:ABH29"/>
    <mergeCell ref="ABI29:ABK29"/>
    <mergeCell ref="AFN29:AFP29"/>
    <mergeCell ref="AFQ29:AFS29"/>
    <mergeCell ref="AFT29:AFV29"/>
    <mergeCell ref="AFW29:AFY29"/>
    <mergeCell ref="AFZ29:AGB29"/>
    <mergeCell ref="AGC29:AGE29"/>
    <mergeCell ref="AGG29:AGI29"/>
    <mergeCell ref="AGK29:AGM29"/>
    <mergeCell ref="AGO29:AGQ29"/>
    <mergeCell ref="AGS29:AGT29"/>
    <mergeCell ref="AGU29:AGW29"/>
    <mergeCell ref="AGX29:AHA29"/>
    <mergeCell ref="AHD29:AHE29"/>
    <mergeCell ref="AHF29:AHG29"/>
    <mergeCell ref="AHH29:AHI29"/>
    <mergeCell ref="AHJ29:AHK29"/>
    <mergeCell ref="AHL29:AHN29"/>
    <mergeCell ref="ADM29:ADO29"/>
    <mergeCell ref="ADP29:ADR29"/>
    <mergeCell ref="ADS29:ADU29"/>
    <mergeCell ref="ADV29:ADX29"/>
    <mergeCell ref="ADZ29:AEB29"/>
    <mergeCell ref="AED29:AEF29"/>
    <mergeCell ref="AEH29:AEJ29"/>
    <mergeCell ref="AEL29:AEM29"/>
    <mergeCell ref="AEN29:AEP29"/>
    <mergeCell ref="AEQ29:AET29"/>
    <mergeCell ref="AEW29:AEX29"/>
    <mergeCell ref="AEY29:AEZ29"/>
    <mergeCell ref="AFA29:AFB29"/>
    <mergeCell ref="AFC29:AFD29"/>
    <mergeCell ref="AFE29:AFG29"/>
    <mergeCell ref="AFH29:AFJ29"/>
    <mergeCell ref="AFK29:AFM29"/>
    <mergeCell ref="AJQ29:AJR29"/>
    <mergeCell ref="AJS29:AJU29"/>
    <mergeCell ref="AJV29:AJX29"/>
    <mergeCell ref="AJY29:AKA29"/>
    <mergeCell ref="AKB29:AKD29"/>
    <mergeCell ref="AKE29:AKG29"/>
    <mergeCell ref="AKH29:AKJ29"/>
    <mergeCell ref="AKK29:AKM29"/>
    <mergeCell ref="AKN29:AKP29"/>
    <mergeCell ref="AKQ29:AKS29"/>
    <mergeCell ref="AKU29:AKW29"/>
    <mergeCell ref="AKY29:ALA29"/>
    <mergeCell ref="ALC29:ALE29"/>
    <mergeCell ref="ALG29:ALH29"/>
    <mergeCell ref="ALI29:ALK29"/>
    <mergeCell ref="ALL29:ALO29"/>
    <mergeCell ref="ALR29:ALS29"/>
    <mergeCell ref="AHO29:AHQ29"/>
    <mergeCell ref="AHR29:AHT29"/>
    <mergeCell ref="AHU29:AHW29"/>
    <mergeCell ref="AHX29:AHZ29"/>
    <mergeCell ref="AIA29:AIC29"/>
    <mergeCell ref="AID29:AIF29"/>
    <mergeCell ref="AIG29:AII29"/>
    <mergeCell ref="AIJ29:AIL29"/>
    <mergeCell ref="AIN29:AIP29"/>
    <mergeCell ref="AIR29:AIT29"/>
    <mergeCell ref="AIV29:AIX29"/>
    <mergeCell ref="AIZ29:AJA29"/>
    <mergeCell ref="AJB29:AJD29"/>
    <mergeCell ref="AJE29:AJH29"/>
    <mergeCell ref="AJK29:AJL29"/>
    <mergeCell ref="AJM29:AJN29"/>
    <mergeCell ref="AJO29:AJP29"/>
    <mergeCell ref="ARL29:ARN29"/>
    <mergeCell ref="ARP29:ARR29"/>
    <mergeCell ref="ANS29:ANV29"/>
    <mergeCell ref="ANY29:ANZ29"/>
    <mergeCell ref="AOA29:AOB29"/>
    <mergeCell ref="AOC29:AOD29"/>
    <mergeCell ref="AOE29:AOF29"/>
    <mergeCell ref="AOG29:AOI29"/>
    <mergeCell ref="AOJ29:AOL29"/>
    <mergeCell ref="AOM29:AOO29"/>
    <mergeCell ref="AOP29:AOR29"/>
    <mergeCell ref="AOS29:AOU29"/>
    <mergeCell ref="AOV29:AOX29"/>
    <mergeCell ref="AOY29:APA29"/>
    <mergeCell ref="APB29:APD29"/>
    <mergeCell ref="APE29:APG29"/>
    <mergeCell ref="API29:APK29"/>
    <mergeCell ref="APM29:APO29"/>
    <mergeCell ref="APQ29:APS29"/>
    <mergeCell ref="ALT29:ALU29"/>
    <mergeCell ref="ALV29:ALW29"/>
    <mergeCell ref="ALX29:ALY29"/>
    <mergeCell ref="ALZ29:AMB29"/>
    <mergeCell ref="AMC29:AME29"/>
    <mergeCell ref="AMF29:AMH29"/>
    <mergeCell ref="AMI29:AMK29"/>
    <mergeCell ref="AML29:AMN29"/>
    <mergeCell ref="AMO29:AMQ29"/>
    <mergeCell ref="AMR29:AMT29"/>
    <mergeCell ref="AMU29:AMW29"/>
    <mergeCell ref="AMX29:AMZ29"/>
    <mergeCell ref="ANB29:AND29"/>
    <mergeCell ref="ANF29:ANH29"/>
    <mergeCell ref="ANJ29:ANL29"/>
    <mergeCell ref="ANN29:ANO29"/>
    <mergeCell ref="ANP29:ANR29"/>
    <mergeCell ref="NM30:NO30"/>
    <mergeCell ref="NP30:NR30"/>
    <mergeCell ref="NS30:NU30"/>
    <mergeCell ref="NV30:NX30"/>
    <mergeCell ref="NY30:OA30"/>
    <mergeCell ref="OC30:OE30"/>
    <mergeCell ref="OG30:OI30"/>
    <mergeCell ref="OK30:OM30"/>
    <mergeCell ref="OO30:OP30"/>
    <mergeCell ref="OQ30:OS30"/>
    <mergeCell ref="OT30:OW30"/>
    <mergeCell ref="OZ30:PA30"/>
    <mergeCell ref="PB30:PC30"/>
    <mergeCell ref="PD30:PE30"/>
    <mergeCell ref="PF30:PG30"/>
    <mergeCell ref="PH30:PJ30"/>
    <mergeCell ref="PK30:PM30"/>
    <mergeCell ref="ART29:ARV29"/>
    <mergeCell ref="ARX29:ARZ29"/>
    <mergeCell ref="ASB29:ASC29"/>
    <mergeCell ref="ASD29:ASF29"/>
    <mergeCell ref="ASG29:ASJ29"/>
    <mergeCell ref="KL30:KM30"/>
    <mergeCell ref="KN30:KO30"/>
    <mergeCell ref="KP30:KQ30"/>
    <mergeCell ref="KR30:KS30"/>
    <mergeCell ref="KT30:KV30"/>
    <mergeCell ref="KW30:KY30"/>
    <mergeCell ref="KZ30:LB30"/>
    <mergeCell ref="LC30:LE30"/>
    <mergeCell ref="LF30:LH30"/>
    <mergeCell ref="LI30:LK30"/>
    <mergeCell ref="LL30:LN30"/>
    <mergeCell ref="LO30:LQ30"/>
    <mergeCell ref="LR30:LT30"/>
    <mergeCell ref="LV30:LX30"/>
    <mergeCell ref="LZ30:MB30"/>
    <mergeCell ref="MD30:MF30"/>
    <mergeCell ref="MH30:MI30"/>
    <mergeCell ref="MJ30:ML30"/>
    <mergeCell ref="MM30:MP30"/>
    <mergeCell ref="MS30:MT30"/>
    <mergeCell ref="MU30:MV30"/>
    <mergeCell ref="MW30:MX30"/>
    <mergeCell ref="MY30:MZ30"/>
    <mergeCell ref="NA30:NC30"/>
    <mergeCell ref="ND30:NF30"/>
    <mergeCell ref="NG30:NI30"/>
    <mergeCell ref="NJ30:NL30"/>
    <mergeCell ref="APU29:APV29"/>
    <mergeCell ref="APW29:APY29"/>
    <mergeCell ref="APZ29:AQC29"/>
    <mergeCell ref="AQF29:AQG29"/>
    <mergeCell ref="AQH29:AQI29"/>
    <mergeCell ref="AQJ29:AQK29"/>
    <mergeCell ref="AQL29:AQM29"/>
    <mergeCell ref="AQN29:AQP29"/>
    <mergeCell ref="AQQ29:AQS29"/>
    <mergeCell ref="AQT29:AQV29"/>
    <mergeCell ref="AQW29:AQY29"/>
    <mergeCell ref="AQZ29:ARB29"/>
    <mergeCell ref="ARC29:ARE29"/>
    <mergeCell ref="ARF29:ARH29"/>
    <mergeCell ref="ARI29:ARK29"/>
    <mergeCell ref="RO30:RQ30"/>
    <mergeCell ref="RR30:RT30"/>
    <mergeCell ref="RU30:RW30"/>
    <mergeCell ref="RX30:RZ30"/>
    <mergeCell ref="SA30:SC30"/>
    <mergeCell ref="SD30:SF30"/>
    <mergeCell ref="SG30:SI30"/>
    <mergeCell ref="SJ30:SL30"/>
    <mergeCell ref="SM30:SO30"/>
    <mergeCell ref="SQ30:SS30"/>
    <mergeCell ref="SU30:SW30"/>
    <mergeCell ref="SY30:TA30"/>
    <mergeCell ref="TC30:TD30"/>
    <mergeCell ref="TE30:TG30"/>
    <mergeCell ref="TH30:TK30"/>
    <mergeCell ref="TN30:TO30"/>
    <mergeCell ref="TP30:TQ30"/>
    <mergeCell ref="PN30:PP30"/>
    <mergeCell ref="PQ30:PS30"/>
    <mergeCell ref="PT30:PV30"/>
    <mergeCell ref="PW30:PY30"/>
    <mergeCell ref="PZ30:QB30"/>
    <mergeCell ref="QC30:QE30"/>
    <mergeCell ref="QF30:QH30"/>
    <mergeCell ref="QJ30:QL30"/>
    <mergeCell ref="QN30:QP30"/>
    <mergeCell ref="QR30:QT30"/>
    <mergeCell ref="QV30:QW30"/>
    <mergeCell ref="QX30:QZ30"/>
    <mergeCell ref="RA30:RD30"/>
    <mergeCell ref="RG30:RH30"/>
    <mergeCell ref="RI30:RJ30"/>
    <mergeCell ref="RK30:RL30"/>
    <mergeCell ref="RM30:RN30"/>
    <mergeCell ref="VU30:VV30"/>
    <mergeCell ref="VW30:VX30"/>
    <mergeCell ref="VY30:VZ30"/>
    <mergeCell ref="WA30:WB30"/>
    <mergeCell ref="WC30:WE30"/>
    <mergeCell ref="WF30:WH30"/>
    <mergeCell ref="WI30:WK30"/>
    <mergeCell ref="WL30:WN30"/>
    <mergeCell ref="WO30:WQ30"/>
    <mergeCell ref="WR30:WT30"/>
    <mergeCell ref="WU30:WW30"/>
    <mergeCell ref="WX30:WZ30"/>
    <mergeCell ref="XA30:XC30"/>
    <mergeCell ref="XE30:XG30"/>
    <mergeCell ref="XI30:XK30"/>
    <mergeCell ref="XM30:XO30"/>
    <mergeCell ref="XQ30:XR30"/>
    <mergeCell ref="TR30:TS30"/>
    <mergeCell ref="TT30:TU30"/>
    <mergeCell ref="TV30:TX30"/>
    <mergeCell ref="TY30:UA30"/>
    <mergeCell ref="UB30:UD30"/>
    <mergeCell ref="UE30:UG30"/>
    <mergeCell ref="UH30:UJ30"/>
    <mergeCell ref="UK30:UM30"/>
    <mergeCell ref="UN30:UP30"/>
    <mergeCell ref="UQ30:US30"/>
    <mergeCell ref="UT30:UV30"/>
    <mergeCell ref="UX30:UZ30"/>
    <mergeCell ref="VB30:VD30"/>
    <mergeCell ref="VF30:VH30"/>
    <mergeCell ref="VJ30:VK30"/>
    <mergeCell ref="VL30:VN30"/>
    <mergeCell ref="VO30:VR30"/>
    <mergeCell ref="ZT30:ZV30"/>
    <mergeCell ref="ZX30:ZY30"/>
    <mergeCell ref="ZZ30:AAB30"/>
    <mergeCell ref="AAC30:AAF30"/>
    <mergeCell ref="AAI30:AAJ30"/>
    <mergeCell ref="AAK30:AAL30"/>
    <mergeCell ref="AAM30:AAN30"/>
    <mergeCell ref="AAO30:AAP30"/>
    <mergeCell ref="AAQ30:AAS30"/>
    <mergeCell ref="AAT30:AAV30"/>
    <mergeCell ref="AAW30:AAY30"/>
    <mergeCell ref="AAZ30:ABB30"/>
    <mergeCell ref="ABC30:ABE30"/>
    <mergeCell ref="ABF30:ABH30"/>
    <mergeCell ref="ABI30:ABK30"/>
    <mergeCell ref="ABL30:ABN30"/>
    <mergeCell ref="ABO30:ABQ30"/>
    <mergeCell ref="XS30:XU30"/>
    <mergeCell ref="XV30:XY30"/>
    <mergeCell ref="YB30:YC30"/>
    <mergeCell ref="YD30:YE30"/>
    <mergeCell ref="YF30:YG30"/>
    <mergeCell ref="YH30:YI30"/>
    <mergeCell ref="YJ30:YL30"/>
    <mergeCell ref="YM30:YO30"/>
    <mergeCell ref="YP30:YR30"/>
    <mergeCell ref="YS30:YU30"/>
    <mergeCell ref="YV30:YX30"/>
    <mergeCell ref="YY30:ZA30"/>
    <mergeCell ref="ZB30:ZD30"/>
    <mergeCell ref="ZE30:ZG30"/>
    <mergeCell ref="ZH30:ZJ30"/>
    <mergeCell ref="ZL30:ZN30"/>
    <mergeCell ref="ZP30:ZR30"/>
    <mergeCell ref="ADS30:ADU30"/>
    <mergeCell ref="ADV30:ADX30"/>
    <mergeCell ref="ADZ30:AEB30"/>
    <mergeCell ref="AED30:AEF30"/>
    <mergeCell ref="AEH30:AEJ30"/>
    <mergeCell ref="AEL30:AEM30"/>
    <mergeCell ref="AEN30:AEP30"/>
    <mergeCell ref="AEQ30:AET30"/>
    <mergeCell ref="AEW30:AEX30"/>
    <mergeCell ref="AEY30:AEZ30"/>
    <mergeCell ref="AFA30:AFB30"/>
    <mergeCell ref="AFC30:AFD30"/>
    <mergeCell ref="AFE30:AFG30"/>
    <mergeCell ref="AFH30:AFJ30"/>
    <mergeCell ref="AFK30:AFM30"/>
    <mergeCell ref="AFN30:AFP30"/>
    <mergeCell ref="AFQ30:AFS30"/>
    <mergeCell ref="ABS30:ABU30"/>
    <mergeCell ref="ABW30:ABY30"/>
    <mergeCell ref="ACA30:ACC30"/>
    <mergeCell ref="ACE30:ACF30"/>
    <mergeCell ref="ACG30:ACI30"/>
    <mergeCell ref="ACJ30:ACM30"/>
    <mergeCell ref="ACP30:ACQ30"/>
    <mergeCell ref="ACR30:ACS30"/>
    <mergeCell ref="ACT30:ACU30"/>
    <mergeCell ref="ACV30:ACW30"/>
    <mergeCell ref="ACX30:ACZ30"/>
    <mergeCell ref="ADA30:ADC30"/>
    <mergeCell ref="ADD30:ADF30"/>
    <mergeCell ref="ADG30:ADI30"/>
    <mergeCell ref="ADJ30:ADL30"/>
    <mergeCell ref="ADM30:ADO30"/>
    <mergeCell ref="ADP30:ADR30"/>
    <mergeCell ref="AHU30:AHW30"/>
    <mergeCell ref="AHX30:AHZ30"/>
    <mergeCell ref="AIA30:AIC30"/>
    <mergeCell ref="AID30:AIF30"/>
    <mergeCell ref="AIG30:AII30"/>
    <mergeCell ref="AIJ30:AIL30"/>
    <mergeCell ref="AIN30:AIP30"/>
    <mergeCell ref="AIR30:AIT30"/>
    <mergeCell ref="AIV30:AIX30"/>
    <mergeCell ref="AIZ30:AJA30"/>
    <mergeCell ref="AJB30:AJD30"/>
    <mergeCell ref="AJE30:AJH30"/>
    <mergeCell ref="AJK30:AJL30"/>
    <mergeCell ref="AJM30:AJN30"/>
    <mergeCell ref="AJO30:AJP30"/>
    <mergeCell ref="AJQ30:AJR30"/>
    <mergeCell ref="AJS30:AJU30"/>
    <mergeCell ref="AFT30:AFV30"/>
    <mergeCell ref="AFW30:AFY30"/>
    <mergeCell ref="AFZ30:AGB30"/>
    <mergeCell ref="AGC30:AGE30"/>
    <mergeCell ref="AGG30:AGI30"/>
    <mergeCell ref="AGK30:AGM30"/>
    <mergeCell ref="AGO30:AGQ30"/>
    <mergeCell ref="AGS30:AGT30"/>
    <mergeCell ref="AGU30:AGW30"/>
    <mergeCell ref="AGX30:AHA30"/>
    <mergeCell ref="AHD30:AHE30"/>
    <mergeCell ref="AHF30:AHG30"/>
    <mergeCell ref="AHH30:AHI30"/>
    <mergeCell ref="AHJ30:AHK30"/>
    <mergeCell ref="AHL30:AHN30"/>
    <mergeCell ref="AHO30:AHQ30"/>
    <mergeCell ref="AHR30:AHT30"/>
    <mergeCell ref="APU30:APV30"/>
    <mergeCell ref="APW30:APY30"/>
    <mergeCell ref="ALX30:ALY30"/>
    <mergeCell ref="ALZ30:AMB30"/>
    <mergeCell ref="AMC30:AME30"/>
    <mergeCell ref="AMF30:AMH30"/>
    <mergeCell ref="AMI30:AMK30"/>
    <mergeCell ref="AML30:AMN30"/>
    <mergeCell ref="AMO30:AMQ30"/>
    <mergeCell ref="AMR30:AMT30"/>
    <mergeCell ref="AMU30:AMW30"/>
    <mergeCell ref="AMX30:AMZ30"/>
    <mergeCell ref="ANB30:AND30"/>
    <mergeCell ref="ANF30:ANH30"/>
    <mergeCell ref="ANJ30:ANL30"/>
    <mergeCell ref="ANN30:ANO30"/>
    <mergeCell ref="ANP30:ANR30"/>
    <mergeCell ref="ANS30:ANV30"/>
    <mergeCell ref="ANY30:ANZ30"/>
    <mergeCell ref="AJV30:AJX30"/>
    <mergeCell ref="AJY30:AKA30"/>
    <mergeCell ref="AKB30:AKD30"/>
    <mergeCell ref="AKE30:AKG30"/>
    <mergeCell ref="AKH30:AKJ30"/>
    <mergeCell ref="AKK30:AKM30"/>
    <mergeCell ref="AKN30:AKP30"/>
    <mergeCell ref="AKQ30:AKS30"/>
    <mergeCell ref="AKU30:AKW30"/>
    <mergeCell ref="AKY30:ALA30"/>
    <mergeCell ref="ALC30:ALE30"/>
    <mergeCell ref="ALG30:ALH30"/>
    <mergeCell ref="ALI30:ALK30"/>
    <mergeCell ref="ALL30:ALO30"/>
    <mergeCell ref="ALR30:ALS30"/>
    <mergeCell ref="ALT30:ALU30"/>
    <mergeCell ref="ALV30:ALW30"/>
    <mergeCell ref="ASB30:ASC30"/>
    <mergeCell ref="ASD30:ASF30"/>
    <mergeCell ref="ASG30:ASJ30"/>
    <mergeCell ref="KL31:KM31"/>
    <mergeCell ref="KN31:KO31"/>
    <mergeCell ref="KP31:KQ31"/>
    <mergeCell ref="KR31:KS31"/>
    <mergeCell ref="KT31:KV31"/>
    <mergeCell ref="KW31:KY31"/>
    <mergeCell ref="KZ31:LB31"/>
    <mergeCell ref="LC31:LE31"/>
    <mergeCell ref="LF31:LH31"/>
    <mergeCell ref="LI31:LK31"/>
    <mergeCell ref="LL31:LN31"/>
    <mergeCell ref="LO31:LQ31"/>
    <mergeCell ref="LR31:LT31"/>
    <mergeCell ref="LV31:LX31"/>
    <mergeCell ref="LZ31:MB31"/>
    <mergeCell ref="MD31:MF31"/>
    <mergeCell ref="MH31:MI31"/>
    <mergeCell ref="MJ31:ML31"/>
    <mergeCell ref="MM31:MP31"/>
    <mergeCell ref="MS31:MT31"/>
    <mergeCell ref="MU31:MV31"/>
    <mergeCell ref="MW31:MX31"/>
    <mergeCell ref="MY31:MZ31"/>
    <mergeCell ref="NA31:NC31"/>
    <mergeCell ref="ND31:NF31"/>
    <mergeCell ref="NG31:NI31"/>
    <mergeCell ref="NJ31:NL31"/>
    <mergeCell ref="NM31:NO31"/>
    <mergeCell ref="NP31:NR31"/>
    <mergeCell ref="APZ30:AQC30"/>
    <mergeCell ref="AQF30:AQG30"/>
    <mergeCell ref="AQH30:AQI30"/>
    <mergeCell ref="AQJ30:AQK30"/>
    <mergeCell ref="AQL30:AQM30"/>
    <mergeCell ref="AQN30:AQP30"/>
    <mergeCell ref="AQQ30:AQS30"/>
    <mergeCell ref="AQT30:AQV30"/>
    <mergeCell ref="AQW30:AQY30"/>
    <mergeCell ref="AQZ30:ARB30"/>
    <mergeCell ref="ARC30:ARE30"/>
    <mergeCell ref="ARF30:ARH30"/>
    <mergeCell ref="ARI30:ARK30"/>
    <mergeCell ref="ARL30:ARN30"/>
    <mergeCell ref="ARP30:ARR30"/>
    <mergeCell ref="ART30:ARV30"/>
    <mergeCell ref="ARX30:ARZ30"/>
    <mergeCell ref="AOA30:AOB30"/>
    <mergeCell ref="AOC30:AOD30"/>
    <mergeCell ref="AOE30:AOF30"/>
    <mergeCell ref="AOG30:AOI30"/>
    <mergeCell ref="AOJ30:AOL30"/>
    <mergeCell ref="AOM30:AOO30"/>
    <mergeCell ref="AOP30:AOR30"/>
    <mergeCell ref="AOS30:AOU30"/>
    <mergeCell ref="AOV30:AOX30"/>
    <mergeCell ref="AOY30:APA30"/>
    <mergeCell ref="APB30:APD30"/>
    <mergeCell ref="APE30:APG30"/>
    <mergeCell ref="API30:APK30"/>
    <mergeCell ref="APM30:APO30"/>
    <mergeCell ref="APQ30:APS30"/>
    <mergeCell ref="PT31:PV31"/>
    <mergeCell ref="PW31:PY31"/>
    <mergeCell ref="PZ31:QB31"/>
    <mergeCell ref="QC31:QE31"/>
    <mergeCell ref="QF31:QH31"/>
    <mergeCell ref="QJ31:QL31"/>
    <mergeCell ref="QN31:QP31"/>
    <mergeCell ref="QR31:QT31"/>
    <mergeCell ref="QV31:QW31"/>
    <mergeCell ref="QX31:QZ31"/>
    <mergeCell ref="RA31:RD31"/>
    <mergeCell ref="RG31:RH31"/>
    <mergeCell ref="RI31:RJ31"/>
    <mergeCell ref="RK31:RL31"/>
    <mergeCell ref="RM31:RN31"/>
    <mergeCell ref="RO31:RQ31"/>
    <mergeCell ref="RR31:RT31"/>
    <mergeCell ref="NS31:NU31"/>
    <mergeCell ref="NV31:NX31"/>
    <mergeCell ref="NY31:OA31"/>
    <mergeCell ref="OC31:OE31"/>
    <mergeCell ref="OG31:OI31"/>
    <mergeCell ref="OK31:OM31"/>
    <mergeCell ref="OO31:OP31"/>
    <mergeCell ref="OQ31:OS31"/>
    <mergeCell ref="OT31:OW31"/>
    <mergeCell ref="OZ31:PA31"/>
    <mergeCell ref="PB31:PC31"/>
    <mergeCell ref="PD31:PE31"/>
    <mergeCell ref="PF31:PG31"/>
    <mergeCell ref="PH31:PJ31"/>
    <mergeCell ref="PK31:PM31"/>
    <mergeCell ref="PN31:PP31"/>
    <mergeCell ref="PQ31:PS31"/>
    <mergeCell ref="TV31:TX31"/>
    <mergeCell ref="TY31:UA31"/>
    <mergeCell ref="UB31:UD31"/>
    <mergeCell ref="UE31:UG31"/>
    <mergeCell ref="UH31:UJ31"/>
    <mergeCell ref="UK31:UM31"/>
    <mergeCell ref="UN31:UP31"/>
    <mergeCell ref="UQ31:US31"/>
    <mergeCell ref="UT31:UV31"/>
    <mergeCell ref="UX31:UZ31"/>
    <mergeCell ref="VB31:VD31"/>
    <mergeCell ref="VF31:VH31"/>
    <mergeCell ref="VJ31:VK31"/>
    <mergeCell ref="VL31:VN31"/>
    <mergeCell ref="VO31:VR31"/>
    <mergeCell ref="VU31:VV31"/>
    <mergeCell ref="VW31:VX31"/>
    <mergeCell ref="RU31:RW31"/>
    <mergeCell ref="RX31:RZ31"/>
    <mergeCell ref="SA31:SC31"/>
    <mergeCell ref="SD31:SF31"/>
    <mergeCell ref="SG31:SI31"/>
    <mergeCell ref="SJ31:SL31"/>
    <mergeCell ref="SM31:SO31"/>
    <mergeCell ref="SQ31:SS31"/>
    <mergeCell ref="SU31:SW31"/>
    <mergeCell ref="SY31:TA31"/>
    <mergeCell ref="TC31:TD31"/>
    <mergeCell ref="TE31:TG31"/>
    <mergeCell ref="TH31:TK31"/>
    <mergeCell ref="TN31:TO31"/>
    <mergeCell ref="TP31:TQ31"/>
    <mergeCell ref="TR31:TS31"/>
    <mergeCell ref="TT31:TU31"/>
    <mergeCell ref="YB31:YC31"/>
    <mergeCell ref="YD31:YE31"/>
    <mergeCell ref="YF31:YG31"/>
    <mergeCell ref="YH31:YI31"/>
    <mergeCell ref="YJ31:YL31"/>
    <mergeCell ref="YM31:YO31"/>
    <mergeCell ref="YP31:YR31"/>
    <mergeCell ref="YS31:YU31"/>
    <mergeCell ref="YV31:YX31"/>
    <mergeCell ref="YY31:ZA31"/>
    <mergeCell ref="ZB31:ZD31"/>
    <mergeCell ref="ZE31:ZG31"/>
    <mergeCell ref="ZH31:ZJ31"/>
    <mergeCell ref="ZL31:ZN31"/>
    <mergeCell ref="ZP31:ZR31"/>
    <mergeCell ref="ZT31:ZV31"/>
    <mergeCell ref="ZX31:ZY31"/>
    <mergeCell ref="VY31:VZ31"/>
    <mergeCell ref="WA31:WB31"/>
    <mergeCell ref="WC31:WE31"/>
    <mergeCell ref="WF31:WH31"/>
    <mergeCell ref="WI31:WK31"/>
    <mergeCell ref="WL31:WN31"/>
    <mergeCell ref="WO31:WQ31"/>
    <mergeCell ref="WR31:WT31"/>
    <mergeCell ref="WU31:WW31"/>
    <mergeCell ref="WX31:WZ31"/>
    <mergeCell ref="XA31:XC31"/>
    <mergeCell ref="XE31:XG31"/>
    <mergeCell ref="XI31:XK31"/>
    <mergeCell ref="XM31:XO31"/>
    <mergeCell ref="XQ31:XR31"/>
    <mergeCell ref="XS31:XU31"/>
    <mergeCell ref="XV31:XY31"/>
    <mergeCell ref="ACA31:ACC31"/>
    <mergeCell ref="ACE31:ACF31"/>
    <mergeCell ref="ACG31:ACI31"/>
    <mergeCell ref="ACJ31:ACM31"/>
    <mergeCell ref="ACP31:ACQ31"/>
    <mergeCell ref="ACR31:ACS31"/>
    <mergeCell ref="ACT31:ACU31"/>
    <mergeCell ref="ACV31:ACW31"/>
    <mergeCell ref="ACX31:ACZ31"/>
    <mergeCell ref="ADA31:ADC31"/>
    <mergeCell ref="ADD31:ADF31"/>
    <mergeCell ref="ADG31:ADI31"/>
    <mergeCell ref="ADJ31:ADL31"/>
    <mergeCell ref="ADM31:ADO31"/>
    <mergeCell ref="ADP31:ADR31"/>
    <mergeCell ref="ADS31:ADU31"/>
    <mergeCell ref="ADV31:ADX31"/>
    <mergeCell ref="ZZ31:AAB31"/>
    <mergeCell ref="AAC31:AAF31"/>
    <mergeCell ref="AAI31:AAJ31"/>
    <mergeCell ref="AAK31:AAL31"/>
    <mergeCell ref="AAM31:AAN31"/>
    <mergeCell ref="AAO31:AAP31"/>
    <mergeCell ref="AAQ31:AAS31"/>
    <mergeCell ref="AAT31:AAV31"/>
    <mergeCell ref="AAW31:AAY31"/>
    <mergeCell ref="AAZ31:ABB31"/>
    <mergeCell ref="ABC31:ABE31"/>
    <mergeCell ref="ABF31:ABH31"/>
    <mergeCell ref="ABI31:ABK31"/>
    <mergeCell ref="ABL31:ABN31"/>
    <mergeCell ref="ABO31:ABQ31"/>
    <mergeCell ref="ABS31:ABU31"/>
    <mergeCell ref="ABW31:ABY31"/>
    <mergeCell ref="AFZ31:AGB31"/>
    <mergeCell ref="AGC31:AGE31"/>
    <mergeCell ref="AGG31:AGI31"/>
    <mergeCell ref="AGK31:AGM31"/>
    <mergeCell ref="AGO31:AGQ31"/>
    <mergeCell ref="AGS31:AGT31"/>
    <mergeCell ref="AGU31:AGW31"/>
    <mergeCell ref="AGX31:AHA31"/>
    <mergeCell ref="AHD31:AHE31"/>
    <mergeCell ref="AHF31:AHG31"/>
    <mergeCell ref="AHH31:AHI31"/>
    <mergeCell ref="AHJ31:AHK31"/>
    <mergeCell ref="AHL31:AHN31"/>
    <mergeCell ref="AHO31:AHQ31"/>
    <mergeCell ref="AHR31:AHT31"/>
    <mergeCell ref="AHU31:AHW31"/>
    <mergeCell ref="AHX31:AHZ31"/>
    <mergeCell ref="ADZ31:AEB31"/>
    <mergeCell ref="AED31:AEF31"/>
    <mergeCell ref="AEH31:AEJ31"/>
    <mergeCell ref="AEL31:AEM31"/>
    <mergeCell ref="AEN31:AEP31"/>
    <mergeCell ref="AEQ31:AET31"/>
    <mergeCell ref="AEW31:AEX31"/>
    <mergeCell ref="AEY31:AEZ31"/>
    <mergeCell ref="AFA31:AFB31"/>
    <mergeCell ref="AFC31:AFD31"/>
    <mergeCell ref="AFE31:AFG31"/>
    <mergeCell ref="AFH31:AFJ31"/>
    <mergeCell ref="AFK31:AFM31"/>
    <mergeCell ref="AFN31:AFP31"/>
    <mergeCell ref="AFQ31:AFS31"/>
    <mergeCell ref="AFT31:AFV31"/>
    <mergeCell ref="AFW31:AFY31"/>
    <mergeCell ref="AKB31:AKD31"/>
    <mergeCell ref="AKE31:AKG31"/>
    <mergeCell ref="AKH31:AKJ31"/>
    <mergeCell ref="AKK31:AKM31"/>
    <mergeCell ref="AKN31:AKP31"/>
    <mergeCell ref="AKQ31:AKS31"/>
    <mergeCell ref="AKU31:AKW31"/>
    <mergeCell ref="AKY31:ALA31"/>
    <mergeCell ref="ALC31:ALE31"/>
    <mergeCell ref="ALG31:ALH31"/>
    <mergeCell ref="ALI31:ALK31"/>
    <mergeCell ref="ALL31:ALO31"/>
    <mergeCell ref="ALR31:ALS31"/>
    <mergeCell ref="ALT31:ALU31"/>
    <mergeCell ref="ALV31:ALW31"/>
    <mergeCell ref="ALX31:ALY31"/>
    <mergeCell ref="ALZ31:AMB31"/>
    <mergeCell ref="AIA31:AIC31"/>
    <mergeCell ref="AID31:AIF31"/>
    <mergeCell ref="AIG31:AII31"/>
    <mergeCell ref="AIJ31:AIL31"/>
    <mergeCell ref="AIN31:AIP31"/>
    <mergeCell ref="AIR31:AIT31"/>
    <mergeCell ref="AIV31:AIX31"/>
    <mergeCell ref="AIZ31:AJA31"/>
    <mergeCell ref="AJB31:AJD31"/>
    <mergeCell ref="AJE31:AJH31"/>
    <mergeCell ref="AJK31:AJL31"/>
    <mergeCell ref="AJM31:AJN31"/>
    <mergeCell ref="AJO31:AJP31"/>
    <mergeCell ref="AJQ31:AJR31"/>
    <mergeCell ref="AJS31:AJU31"/>
    <mergeCell ref="AJV31:AJX31"/>
    <mergeCell ref="AJY31:AKA31"/>
    <mergeCell ref="ASB31:ASC31"/>
    <mergeCell ref="ASD31:ASF31"/>
    <mergeCell ref="AOE31:AOF31"/>
    <mergeCell ref="AOG31:AOI31"/>
    <mergeCell ref="AOJ31:AOL31"/>
    <mergeCell ref="AOM31:AOO31"/>
    <mergeCell ref="AOP31:AOR31"/>
    <mergeCell ref="AOS31:AOU31"/>
    <mergeCell ref="AOV31:AOX31"/>
    <mergeCell ref="AOY31:APA31"/>
    <mergeCell ref="APB31:APD31"/>
    <mergeCell ref="APE31:APG31"/>
    <mergeCell ref="API31:APK31"/>
    <mergeCell ref="APM31:APO31"/>
    <mergeCell ref="APQ31:APS31"/>
    <mergeCell ref="APU31:APV31"/>
    <mergeCell ref="APW31:APY31"/>
    <mergeCell ref="APZ31:AQC31"/>
    <mergeCell ref="AQF31:AQG31"/>
    <mergeCell ref="AMC31:AME31"/>
    <mergeCell ref="AMF31:AMH31"/>
    <mergeCell ref="AMI31:AMK31"/>
    <mergeCell ref="AML31:AMN31"/>
    <mergeCell ref="AMO31:AMQ31"/>
    <mergeCell ref="AMR31:AMT31"/>
    <mergeCell ref="AMU31:AMW31"/>
    <mergeCell ref="AMX31:AMZ31"/>
    <mergeCell ref="ANB31:AND31"/>
    <mergeCell ref="ANF31:ANH31"/>
    <mergeCell ref="ANJ31:ANL31"/>
    <mergeCell ref="ANN31:ANO31"/>
    <mergeCell ref="ANP31:ANR31"/>
    <mergeCell ref="ANS31:ANV31"/>
    <mergeCell ref="ANY31:ANZ31"/>
    <mergeCell ref="AOA31:AOB31"/>
    <mergeCell ref="AOC31:AOD31"/>
    <mergeCell ref="NY32:OA32"/>
    <mergeCell ref="OC32:OE32"/>
    <mergeCell ref="OG32:OI32"/>
    <mergeCell ref="OK32:OM32"/>
    <mergeCell ref="OO32:OP32"/>
    <mergeCell ref="OQ32:OS32"/>
    <mergeCell ref="OT32:OW32"/>
    <mergeCell ref="OZ32:PA32"/>
    <mergeCell ref="PB32:PC32"/>
    <mergeCell ref="PD32:PE32"/>
    <mergeCell ref="PF32:PG32"/>
    <mergeCell ref="PH32:PJ32"/>
    <mergeCell ref="PK32:PM32"/>
    <mergeCell ref="PN32:PP32"/>
    <mergeCell ref="PQ32:PS32"/>
    <mergeCell ref="PT32:PV32"/>
    <mergeCell ref="PW32:PY32"/>
    <mergeCell ref="ASG31:ASJ31"/>
    <mergeCell ref="KL32:KM32"/>
    <mergeCell ref="KN32:KO32"/>
    <mergeCell ref="KP32:KQ32"/>
    <mergeCell ref="KR32:KS32"/>
    <mergeCell ref="KT32:KV32"/>
    <mergeCell ref="KW32:KY32"/>
    <mergeCell ref="KZ32:LB32"/>
    <mergeCell ref="LC32:LE32"/>
    <mergeCell ref="LF32:LH32"/>
    <mergeCell ref="LI32:LK32"/>
    <mergeCell ref="LL32:LN32"/>
    <mergeCell ref="LO32:LQ32"/>
    <mergeCell ref="LR32:LT32"/>
    <mergeCell ref="LV32:LX32"/>
    <mergeCell ref="LZ32:MB32"/>
    <mergeCell ref="MD32:MF32"/>
    <mergeCell ref="MH32:MI32"/>
    <mergeCell ref="MJ32:ML32"/>
    <mergeCell ref="MM32:MP32"/>
    <mergeCell ref="MS32:MT32"/>
    <mergeCell ref="MU32:MV32"/>
    <mergeCell ref="MW32:MX32"/>
    <mergeCell ref="MY32:MZ32"/>
    <mergeCell ref="NA32:NC32"/>
    <mergeCell ref="ND32:NF32"/>
    <mergeCell ref="NG32:NI32"/>
    <mergeCell ref="NJ32:NL32"/>
    <mergeCell ref="NM32:NO32"/>
    <mergeCell ref="NP32:NR32"/>
    <mergeCell ref="NS32:NU32"/>
    <mergeCell ref="NV32:NX32"/>
    <mergeCell ref="AQH31:AQI31"/>
    <mergeCell ref="AQJ31:AQK31"/>
    <mergeCell ref="AQL31:AQM31"/>
    <mergeCell ref="AQN31:AQP31"/>
    <mergeCell ref="AQQ31:AQS31"/>
    <mergeCell ref="AQT31:AQV31"/>
    <mergeCell ref="AQW31:AQY31"/>
    <mergeCell ref="AQZ31:ARB31"/>
    <mergeCell ref="ARC31:ARE31"/>
    <mergeCell ref="ARF31:ARH31"/>
    <mergeCell ref="ARI31:ARK31"/>
    <mergeCell ref="ARL31:ARN31"/>
    <mergeCell ref="ARP31:ARR31"/>
    <mergeCell ref="ART31:ARV31"/>
    <mergeCell ref="ARX31:ARZ31"/>
    <mergeCell ref="SA32:SC32"/>
    <mergeCell ref="SD32:SF32"/>
    <mergeCell ref="SG32:SI32"/>
    <mergeCell ref="SJ32:SL32"/>
    <mergeCell ref="SM32:SO32"/>
    <mergeCell ref="SQ32:SS32"/>
    <mergeCell ref="SU32:SW32"/>
    <mergeCell ref="SY32:TA32"/>
    <mergeCell ref="TC32:TD32"/>
    <mergeCell ref="TE32:TG32"/>
    <mergeCell ref="TH32:TK32"/>
    <mergeCell ref="TN32:TO32"/>
    <mergeCell ref="TP32:TQ32"/>
    <mergeCell ref="TR32:TS32"/>
    <mergeCell ref="TT32:TU32"/>
    <mergeCell ref="TV32:TX32"/>
    <mergeCell ref="TY32:UA32"/>
    <mergeCell ref="PZ32:QB32"/>
    <mergeCell ref="QC32:QE32"/>
    <mergeCell ref="QF32:QH32"/>
    <mergeCell ref="QJ32:QL32"/>
    <mergeCell ref="QN32:QP32"/>
    <mergeCell ref="QR32:QT32"/>
    <mergeCell ref="QV32:QW32"/>
    <mergeCell ref="QX32:QZ32"/>
    <mergeCell ref="RA32:RD32"/>
    <mergeCell ref="RG32:RH32"/>
    <mergeCell ref="RI32:RJ32"/>
    <mergeCell ref="RK32:RL32"/>
    <mergeCell ref="RM32:RN32"/>
    <mergeCell ref="RO32:RQ32"/>
    <mergeCell ref="RR32:RT32"/>
    <mergeCell ref="RU32:RW32"/>
    <mergeCell ref="RX32:RZ32"/>
    <mergeCell ref="WC32:WE32"/>
    <mergeCell ref="WF32:WH32"/>
    <mergeCell ref="WI32:WK32"/>
    <mergeCell ref="WL32:WN32"/>
    <mergeCell ref="WO32:WQ32"/>
    <mergeCell ref="WR32:WT32"/>
    <mergeCell ref="WU32:WW32"/>
    <mergeCell ref="WX32:WZ32"/>
    <mergeCell ref="XA32:XC32"/>
    <mergeCell ref="XE32:XG32"/>
    <mergeCell ref="XI32:XK32"/>
    <mergeCell ref="XM32:XO32"/>
    <mergeCell ref="XQ32:XR32"/>
    <mergeCell ref="XS32:XU32"/>
    <mergeCell ref="XV32:XY32"/>
    <mergeCell ref="YB32:YC32"/>
    <mergeCell ref="YD32:YE32"/>
    <mergeCell ref="UB32:UD32"/>
    <mergeCell ref="UE32:UG32"/>
    <mergeCell ref="UH32:UJ32"/>
    <mergeCell ref="UK32:UM32"/>
    <mergeCell ref="UN32:UP32"/>
    <mergeCell ref="UQ32:US32"/>
    <mergeCell ref="UT32:UV32"/>
    <mergeCell ref="UX32:UZ32"/>
    <mergeCell ref="VB32:VD32"/>
    <mergeCell ref="VF32:VH32"/>
    <mergeCell ref="VJ32:VK32"/>
    <mergeCell ref="VL32:VN32"/>
    <mergeCell ref="VO32:VR32"/>
    <mergeCell ref="VU32:VV32"/>
    <mergeCell ref="VW32:VX32"/>
    <mergeCell ref="VY32:VZ32"/>
    <mergeCell ref="WA32:WB32"/>
    <mergeCell ref="AAI32:AAJ32"/>
    <mergeCell ref="AAK32:AAL32"/>
    <mergeCell ref="AAM32:AAN32"/>
    <mergeCell ref="AAO32:AAP32"/>
    <mergeCell ref="AAQ32:AAS32"/>
    <mergeCell ref="AAT32:AAV32"/>
    <mergeCell ref="AAW32:AAY32"/>
    <mergeCell ref="AAZ32:ABB32"/>
    <mergeCell ref="ABC32:ABE32"/>
    <mergeCell ref="ABF32:ABH32"/>
    <mergeCell ref="ABI32:ABK32"/>
    <mergeCell ref="ABL32:ABN32"/>
    <mergeCell ref="ABO32:ABQ32"/>
    <mergeCell ref="ABS32:ABU32"/>
    <mergeCell ref="ABW32:ABY32"/>
    <mergeCell ref="ACA32:ACC32"/>
    <mergeCell ref="ACE32:ACF32"/>
    <mergeCell ref="YF32:YG32"/>
    <mergeCell ref="YH32:YI32"/>
    <mergeCell ref="YJ32:YL32"/>
    <mergeCell ref="YM32:YO32"/>
    <mergeCell ref="YP32:YR32"/>
    <mergeCell ref="YS32:YU32"/>
    <mergeCell ref="YV32:YX32"/>
    <mergeCell ref="YY32:ZA32"/>
    <mergeCell ref="ZB32:ZD32"/>
    <mergeCell ref="ZE32:ZG32"/>
    <mergeCell ref="ZH32:ZJ32"/>
    <mergeCell ref="ZL32:ZN32"/>
    <mergeCell ref="ZP32:ZR32"/>
    <mergeCell ref="ZT32:ZV32"/>
    <mergeCell ref="ZX32:ZY32"/>
    <mergeCell ref="ZZ32:AAB32"/>
    <mergeCell ref="AAC32:AAF32"/>
    <mergeCell ref="AHO32:AHQ32"/>
    <mergeCell ref="AHR32:AHT32"/>
    <mergeCell ref="AHU32:AHW32"/>
    <mergeCell ref="AHX32:AHZ32"/>
    <mergeCell ref="AIA32:AIC32"/>
    <mergeCell ref="AID32:AIF32"/>
    <mergeCell ref="AEH32:AEJ32"/>
    <mergeCell ref="AEL32:AEM32"/>
    <mergeCell ref="AEN32:AEP32"/>
    <mergeCell ref="AEQ32:AET32"/>
    <mergeCell ref="AEW32:AEX32"/>
    <mergeCell ref="AEY32:AEZ32"/>
    <mergeCell ref="AFA32:AFB32"/>
    <mergeCell ref="AFC32:AFD32"/>
    <mergeCell ref="AFE32:AFG32"/>
    <mergeCell ref="AFH32:AFJ32"/>
    <mergeCell ref="AFK32:AFM32"/>
    <mergeCell ref="AFN32:AFP32"/>
    <mergeCell ref="AFQ32:AFS32"/>
    <mergeCell ref="AFT32:AFV32"/>
    <mergeCell ref="AFW32:AFY32"/>
    <mergeCell ref="AFZ32:AGB32"/>
    <mergeCell ref="AGC32:AGE32"/>
    <mergeCell ref="ACG32:ACI32"/>
    <mergeCell ref="ACJ32:ACM32"/>
    <mergeCell ref="ACP32:ACQ32"/>
    <mergeCell ref="ACR32:ACS32"/>
    <mergeCell ref="ACT32:ACU32"/>
    <mergeCell ref="ACV32:ACW32"/>
    <mergeCell ref="ACX32:ACZ32"/>
    <mergeCell ref="ADA32:ADC32"/>
    <mergeCell ref="ADD32:ADF32"/>
    <mergeCell ref="ADG32:ADI32"/>
    <mergeCell ref="ADJ32:ADL32"/>
    <mergeCell ref="ADM32:ADO32"/>
    <mergeCell ref="ADP32:ADR32"/>
    <mergeCell ref="ADS32:ADU32"/>
    <mergeCell ref="ADV32:ADX32"/>
    <mergeCell ref="ADZ32:AEB32"/>
    <mergeCell ref="AED32:AEF32"/>
    <mergeCell ref="KL33:KM33"/>
    <mergeCell ref="KN33:KO33"/>
    <mergeCell ref="KP33:KQ33"/>
    <mergeCell ref="KR33:KS33"/>
    <mergeCell ref="KT33:KV33"/>
    <mergeCell ref="KW33:KY33"/>
    <mergeCell ref="KZ33:LB33"/>
    <mergeCell ref="LC33:LE33"/>
    <mergeCell ref="LF33:LH33"/>
    <mergeCell ref="LI33:LK33"/>
    <mergeCell ref="LL33:LN33"/>
    <mergeCell ref="LO33:LQ33"/>
    <mergeCell ref="LR33:LT33"/>
    <mergeCell ref="LV33:LX33"/>
    <mergeCell ref="LZ33:MB33"/>
    <mergeCell ref="MD33:MF33"/>
    <mergeCell ref="AOJ32:AOL32"/>
    <mergeCell ref="AOM32:AOO32"/>
    <mergeCell ref="AOP32:AOR32"/>
    <mergeCell ref="AOS32:AOU32"/>
    <mergeCell ref="AOV32:AOX32"/>
    <mergeCell ref="AOY32:APA32"/>
    <mergeCell ref="APB32:APD32"/>
    <mergeCell ref="APE32:APG32"/>
    <mergeCell ref="API32:APK32"/>
    <mergeCell ref="APM32:APO32"/>
    <mergeCell ref="APQ32:APS32"/>
    <mergeCell ref="APU32:APV32"/>
    <mergeCell ref="APW32:APY32"/>
    <mergeCell ref="APZ32:AQC32"/>
    <mergeCell ref="AQF32:AQG32"/>
    <mergeCell ref="AQH32:AQI32"/>
    <mergeCell ref="AQJ32:AQK32"/>
    <mergeCell ref="AMI32:AMK32"/>
    <mergeCell ref="AML32:AMN32"/>
    <mergeCell ref="AMO32:AMQ32"/>
    <mergeCell ref="AMR32:AMT32"/>
    <mergeCell ref="AMU32:AMW32"/>
    <mergeCell ref="AMX32:AMZ32"/>
    <mergeCell ref="ANB32:AND32"/>
    <mergeCell ref="ANF32:ANH32"/>
    <mergeCell ref="ANJ32:ANL32"/>
    <mergeCell ref="ANN32:ANO32"/>
    <mergeCell ref="ANP32:ANR32"/>
    <mergeCell ref="ANS32:ANV32"/>
    <mergeCell ref="ANY32:ANZ32"/>
    <mergeCell ref="AOA32:AOB32"/>
    <mergeCell ref="AOC32:AOD32"/>
    <mergeCell ref="AOE32:AOF32"/>
    <mergeCell ref="AOG32:AOI32"/>
    <mergeCell ref="AKH32:AKJ32"/>
    <mergeCell ref="AKK32:AKM32"/>
    <mergeCell ref="AKN32:AKP32"/>
    <mergeCell ref="AKQ32:AKS32"/>
    <mergeCell ref="AKU32:AKW32"/>
    <mergeCell ref="AKY32:ALA32"/>
    <mergeCell ref="ALC32:ALE32"/>
    <mergeCell ref="ALG32:ALH32"/>
    <mergeCell ref="ALI32:ALK32"/>
    <mergeCell ref="ALL32:ALO32"/>
    <mergeCell ref="ALR32:ALS32"/>
    <mergeCell ref="ALT32:ALU32"/>
    <mergeCell ref="ALV32:ALW32"/>
    <mergeCell ref="ALX32:ALY32"/>
    <mergeCell ref="MH33:MI33"/>
    <mergeCell ref="MJ33:ML33"/>
    <mergeCell ref="MM33:MP33"/>
    <mergeCell ref="MS33:MT33"/>
    <mergeCell ref="MU33:MV33"/>
    <mergeCell ref="MW33:MX33"/>
    <mergeCell ref="MY33:MZ33"/>
    <mergeCell ref="NA33:NC33"/>
    <mergeCell ref="ND33:NF33"/>
    <mergeCell ref="NG33:NI33"/>
    <mergeCell ref="NJ33:NL33"/>
    <mergeCell ref="NM33:NO33"/>
    <mergeCell ref="NP33:NR33"/>
    <mergeCell ref="NS33:NU33"/>
    <mergeCell ref="NV33:NX33"/>
    <mergeCell ref="NY33:OA33"/>
    <mergeCell ref="OC33:OE33"/>
    <mergeCell ref="AQL32:AQM32"/>
    <mergeCell ref="AQN32:AQP32"/>
    <mergeCell ref="AQQ32:AQS32"/>
    <mergeCell ref="AQT32:AQV32"/>
    <mergeCell ref="AQW32:AQY32"/>
    <mergeCell ref="AQZ32:ARB32"/>
    <mergeCell ref="ARC32:ARE32"/>
    <mergeCell ref="ARF32:ARH32"/>
    <mergeCell ref="ARI32:ARK32"/>
    <mergeCell ref="ARL32:ARN32"/>
    <mergeCell ref="ARP32:ARR32"/>
    <mergeCell ref="ART32:ARV32"/>
    <mergeCell ref="ARX32:ARZ32"/>
    <mergeCell ref="ASB32:ASC32"/>
    <mergeCell ref="ASD32:ASF32"/>
    <mergeCell ref="ASG32:ASJ32"/>
    <mergeCell ref="ALZ32:AMB32"/>
    <mergeCell ref="AMC32:AME32"/>
    <mergeCell ref="AMF32:AMH32"/>
    <mergeCell ref="AIG32:AII32"/>
    <mergeCell ref="AIJ32:AIL32"/>
    <mergeCell ref="AIN32:AIP32"/>
    <mergeCell ref="AIR32:AIT32"/>
    <mergeCell ref="AIV32:AIX32"/>
    <mergeCell ref="AIZ32:AJA32"/>
    <mergeCell ref="AJB32:AJD32"/>
    <mergeCell ref="AJE32:AJH32"/>
    <mergeCell ref="AJK32:AJL32"/>
    <mergeCell ref="AJM32:AJN32"/>
    <mergeCell ref="AJO32:AJP32"/>
    <mergeCell ref="AJQ32:AJR32"/>
    <mergeCell ref="AJS32:AJU32"/>
    <mergeCell ref="AJV32:AJX32"/>
    <mergeCell ref="AJY32:AKA32"/>
    <mergeCell ref="AKB32:AKD32"/>
    <mergeCell ref="AKE32:AKG32"/>
    <mergeCell ref="AGG32:AGI32"/>
    <mergeCell ref="AGK32:AGM32"/>
    <mergeCell ref="AGO32:AGQ32"/>
    <mergeCell ref="AGS32:AGT32"/>
    <mergeCell ref="AGU32:AGW32"/>
    <mergeCell ref="AGX32:AHA32"/>
    <mergeCell ref="AHD32:AHE32"/>
    <mergeCell ref="AHF32:AHG32"/>
    <mergeCell ref="AHH32:AHI32"/>
    <mergeCell ref="AHJ32:AHK32"/>
    <mergeCell ref="AHL32:AHN32"/>
    <mergeCell ref="QF33:QH33"/>
    <mergeCell ref="QJ33:QL33"/>
    <mergeCell ref="QN33:QP33"/>
    <mergeCell ref="QR33:QT33"/>
    <mergeCell ref="QV33:QW33"/>
    <mergeCell ref="QX33:QZ33"/>
    <mergeCell ref="RA33:RD33"/>
    <mergeCell ref="RG33:RH33"/>
    <mergeCell ref="RI33:RJ33"/>
    <mergeCell ref="RK33:RL33"/>
    <mergeCell ref="RM33:RN33"/>
    <mergeCell ref="RO33:RQ33"/>
    <mergeCell ref="RR33:RT33"/>
    <mergeCell ref="RU33:RW33"/>
    <mergeCell ref="RX33:RZ33"/>
    <mergeCell ref="SA33:SC33"/>
    <mergeCell ref="SD33:SF33"/>
    <mergeCell ref="OG33:OI33"/>
    <mergeCell ref="OK33:OM33"/>
    <mergeCell ref="OO33:OP33"/>
    <mergeCell ref="OQ33:OS33"/>
    <mergeCell ref="OT33:OW33"/>
    <mergeCell ref="OZ33:PA33"/>
    <mergeCell ref="PB33:PC33"/>
    <mergeCell ref="PD33:PE33"/>
    <mergeCell ref="PF33:PG33"/>
    <mergeCell ref="PH33:PJ33"/>
    <mergeCell ref="PK33:PM33"/>
    <mergeCell ref="PN33:PP33"/>
    <mergeCell ref="PQ33:PS33"/>
    <mergeCell ref="PT33:PV33"/>
    <mergeCell ref="PW33:PY33"/>
    <mergeCell ref="PZ33:QB33"/>
    <mergeCell ref="QC33:QE33"/>
    <mergeCell ref="UH33:UJ33"/>
    <mergeCell ref="UK33:UM33"/>
    <mergeCell ref="UN33:UP33"/>
    <mergeCell ref="UQ33:US33"/>
    <mergeCell ref="UT33:UV33"/>
    <mergeCell ref="UX33:UZ33"/>
    <mergeCell ref="VB33:VD33"/>
    <mergeCell ref="VF33:VH33"/>
    <mergeCell ref="VJ33:VK33"/>
    <mergeCell ref="VL33:VN33"/>
    <mergeCell ref="VO33:VR33"/>
    <mergeCell ref="VU33:VV33"/>
    <mergeCell ref="VW33:VX33"/>
    <mergeCell ref="VY33:VZ33"/>
    <mergeCell ref="WA33:WB33"/>
    <mergeCell ref="WC33:WE33"/>
    <mergeCell ref="WF33:WH33"/>
    <mergeCell ref="SG33:SI33"/>
    <mergeCell ref="SJ33:SL33"/>
    <mergeCell ref="SM33:SO33"/>
    <mergeCell ref="SQ33:SS33"/>
    <mergeCell ref="SU33:SW33"/>
    <mergeCell ref="SY33:TA33"/>
    <mergeCell ref="TC33:TD33"/>
    <mergeCell ref="TE33:TG33"/>
    <mergeCell ref="TH33:TK33"/>
    <mergeCell ref="TN33:TO33"/>
    <mergeCell ref="TP33:TQ33"/>
    <mergeCell ref="TR33:TS33"/>
    <mergeCell ref="TT33:TU33"/>
    <mergeCell ref="TV33:TX33"/>
    <mergeCell ref="TY33:UA33"/>
    <mergeCell ref="UB33:UD33"/>
    <mergeCell ref="UE33:UG33"/>
    <mergeCell ref="YJ33:YL33"/>
    <mergeCell ref="YM33:YO33"/>
    <mergeCell ref="YP33:YR33"/>
    <mergeCell ref="YS33:YU33"/>
    <mergeCell ref="YV33:YX33"/>
    <mergeCell ref="YY33:ZA33"/>
    <mergeCell ref="ZB33:ZD33"/>
    <mergeCell ref="ZE33:ZG33"/>
    <mergeCell ref="ZH33:ZJ33"/>
    <mergeCell ref="ZL33:ZN33"/>
    <mergeCell ref="ZP33:ZR33"/>
    <mergeCell ref="ZT33:ZV33"/>
    <mergeCell ref="ZX33:ZY33"/>
    <mergeCell ref="ZZ33:AAB33"/>
    <mergeCell ref="AAC33:AAF33"/>
    <mergeCell ref="AAI33:AAJ33"/>
    <mergeCell ref="AAK33:AAL33"/>
    <mergeCell ref="WI33:WK33"/>
    <mergeCell ref="WL33:WN33"/>
    <mergeCell ref="WO33:WQ33"/>
    <mergeCell ref="WR33:WT33"/>
    <mergeCell ref="WU33:WW33"/>
    <mergeCell ref="WX33:WZ33"/>
    <mergeCell ref="XA33:XC33"/>
    <mergeCell ref="XE33:XG33"/>
    <mergeCell ref="XI33:XK33"/>
    <mergeCell ref="XM33:XO33"/>
    <mergeCell ref="XQ33:XR33"/>
    <mergeCell ref="XS33:XU33"/>
    <mergeCell ref="XV33:XY33"/>
    <mergeCell ref="YB33:YC33"/>
    <mergeCell ref="YD33:YE33"/>
    <mergeCell ref="YF33:YG33"/>
    <mergeCell ref="YH33:YI33"/>
    <mergeCell ref="ACP33:ACQ33"/>
    <mergeCell ref="ACR33:ACS33"/>
    <mergeCell ref="ACT33:ACU33"/>
    <mergeCell ref="ACV33:ACW33"/>
    <mergeCell ref="ACX33:ACZ33"/>
    <mergeCell ref="ADA33:ADC33"/>
    <mergeCell ref="ADD33:ADF33"/>
    <mergeCell ref="ADG33:ADI33"/>
    <mergeCell ref="ADJ33:ADL33"/>
    <mergeCell ref="ADM33:ADO33"/>
    <mergeCell ref="ADP33:ADR33"/>
    <mergeCell ref="ADS33:ADU33"/>
    <mergeCell ref="ADV33:ADX33"/>
    <mergeCell ref="ADZ33:AEB33"/>
    <mergeCell ref="AED33:AEF33"/>
    <mergeCell ref="AEH33:AEJ33"/>
    <mergeCell ref="AEL33:AEM33"/>
    <mergeCell ref="AAM33:AAN33"/>
    <mergeCell ref="AAO33:AAP33"/>
    <mergeCell ref="AAQ33:AAS33"/>
    <mergeCell ref="AAT33:AAV33"/>
    <mergeCell ref="AAW33:AAY33"/>
    <mergeCell ref="AAZ33:ABB33"/>
    <mergeCell ref="ABC33:ABE33"/>
    <mergeCell ref="ABF33:ABH33"/>
    <mergeCell ref="ABI33:ABK33"/>
    <mergeCell ref="ABL33:ABN33"/>
    <mergeCell ref="ABO33:ABQ33"/>
    <mergeCell ref="ABS33:ABU33"/>
    <mergeCell ref="ABW33:ABY33"/>
    <mergeCell ref="ACA33:ACC33"/>
    <mergeCell ref="ACE33:ACF33"/>
    <mergeCell ref="ACG33:ACI33"/>
    <mergeCell ref="ACJ33:ACM33"/>
    <mergeCell ref="AGO33:AGQ33"/>
    <mergeCell ref="AGS33:AGT33"/>
    <mergeCell ref="AGU33:AGW33"/>
    <mergeCell ref="AGX33:AHA33"/>
    <mergeCell ref="AHD33:AHE33"/>
    <mergeCell ref="AHF33:AHG33"/>
    <mergeCell ref="AHH33:AHI33"/>
    <mergeCell ref="AHJ33:AHK33"/>
    <mergeCell ref="AHL33:AHN33"/>
    <mergeCell ref="AHO33:AHQ33"/>
    <mergeCell ref="AHR33:AHT33"/>
    <mergeCell ref="AHU33:AHW33"/>
    <mergeCell ref="AHX33:AHZ33"/>
    <mergeCell ref="AIA33:AIC33"/>
    <mergeCell ref="AID33:AIF33"/>
    <mergeCell ref="AIG33:AII33"/>
    <mergeCell ref="AIJ33:AIL33"/>
    <mergeCell ref="AEN33:AEP33"/>
    <mergeCell ref="AEQ33:AET33"/>
    <mergeCell ref="AEW33:AEX33"/>
    <mergeCell ref="AEY33:AEZ33"/>
    <mergeCell ref="AFA33:AFB33"/>
    <mergeCell ref="AFC33:AFD33"/>
    <mergeCell ref="AFE33:AFG33"/>
    <mergeCell ref="AFH33:AFJ33"/>
    <mergeCell ref="AFK33:AFM33"/>
    <mergeCell ref="AFN33:AFP33"/>
    <mergeCell ref="AFQ33:AFS33"/>
    <mergeCell ref="AFT33:AFV33"/>
    <mergeCell ref="AFW33:AFY33"/>
    <mergeCell ref="AFZ33:AGB33"/>
    <mergeCell ref="AGC33:AGE33"/>
    <mergeCell ref="AGG33:AGI33"/>
    <mergeCell ref="AGK33:AGM33"/>
    <mergeCell ref="AOJ33:AOL33"/>
    <mergeCell ref="AOM33:AOO33"/>
    <mergeCell ref="AKN33:AKP33"/>
    <mergeCell ref="AKQ33:AKS33"/>
    <mergeCell ref="AKU33:AKW33"/>
    <mergeCell ref="AKY33:ALA33"/>
    <mergeCell ref="ALC33:ALE33"/>
    <mergeCell ref="ALG33:ALH33"/>
    <mergeCell ref="ALI33:ALK33"/>
    <mergeCell ref="ALL33:ALO33"/>
    <mergeCell ref="ALR33:ALS33"/>
    <mergeCell ref="ALT33:ALU33"/>
    <mergeCell ref="ALV33:ALW33"/>
    <mergeCell ref="ALX33:ALY33"/>
    <mergeCell ref="ALZ33:AMB33"/>
    <mergeCell ref="AMC33:AME33"/>
    <mergeCell ref="AMF33:AMH33"/>
    <mergeCell ref="AMI33:AMK33"/>
    <mergeCell ref="AML33:AMN33"/>
    <mergeCell ref="AIN33:AIP33"/>
    <mergeCell ref="AIR33:AIT33"/>
    <mergeCell ref="AIV33:AIX33"/>
    <mergeCell ref="AIZ33:AJA33"/>
    <mergeCell ref="AJB33:AJD33"/>
    <mergeCell ref="AJE33:AJH33"/>
    <mergeCell ref="AJK33:AJL33"/>
    <mergeCell ref="AJM33:AJN33"/>
    <mergeCell ref="AJO33:AJP33"/>
    <mergeCell ref="AJQ33:AJR33"/>
    <mergeCell ref="AJS33:AJU33"/>
    <mergeCell ref="AJV33:AJX33"/>
    <mergeCell ref="AJY33:AKA33"/>
    <mergeCell ref="AKB33:AKD33"/>
    <mergeCell ref="AKE33:AKG33"/>
    <mergeCell ref="AKH33:AKJ33"/>
    <mergeCell ref="AKK33:AKM33"/>
    <mergeCell ref="AQQ33:AQS33"/>
    <mergeCell ref="AQT33:AQV33"/>
    <mergeCell ref="AQW33:AQY33"/>
    <mergeCell ref="AQZ33:ARB33"/>
    <mergeCell ref="ARC33:ARE33"/>
    <mergeCell ref="ARF33:ARH33"/>
    <mergeCell ref="ARI33:ARK33"/>
    <mergeCell ref="ARL33:ARN33"/>
    <mergeCell ref="ARP33:ARR33"/>
    <mergeCell ref="ART33:ARV33"/>
    <mergeCell ref="ARX33:ARZ33"/>
    <mergeCell ref="ASB33:ASC33"/>
    <mergeCell ref="ASD33:ASF33"/>
    <mergeCell ref="ASG33:ASJ33"/>
    <mergeCell ref="KL34:KM34"/>
    <mergeCell ref="KN34:KO34"/>
    <mergeCell ref="KP34:KQ34"/>
    <mergeCell ref="KR34:KS34"/>
    <mergeCell ref="KT34:KV34"/>
    <mergeCell ref="KW34:KY34"/>
    <mergeCell ref="KZ34:LB34"/>
    <mergeCell ref="LC34:LE34"/>
    <mergeCell ref="LF34:LH34"/>
    <mergeCell ref="LI34:LK34"/>
    <mergeCell ref="LL34:LN34"/>
    <mergeCell ref="LO34:LQ34"/>
    <mergeCell ref="LR34:LT34"/>
    <mergeCell ref="LV34:LX34"/>
    <mergeCell ref="LZ34:MB34"/>
    <mergeCell ref="MD34:MF34"/>
    <mergeCell ref="MH34:MI34"/>
    <mergeCell ref="MJ34:ML34"/>
    <mergeCell ref="AOP33:AOR33"/>
    <mergeCell ref="AOS33:AOU33"/>
    <mergeCell ref="AOV33:AOX33"/>
    <mergeCell ref="AOY33:APA33"/>
    <mergeCell ref="APB33:APD33"/>
    <mergeCell ref="APE33:APG33"/>
    <mergeCell ref="API33:APK33"/>
    <mergeCell ref="APM33:APO33"/>
    <mergeCell ref="APQ33:APS33"/>
    <mergeCell ref="APU33:APV33"/>
    <mergeCell ref="APW33:APY33"/>
    <mergeCell ref="APZ33:AQC33"/>
    <mergeCell ref="AQF33:AQG33"/>
    <mergeCell ref="AQH33:AQI33"/>
    <mergeCell ref="AQJ33:AQK33"/>
    <mergeCell ref="AQL33:AQM33"/>
    <mergeCell ref="AQN33:AQP33"/>
    <mergeCell ref="AMO33:AMQ33"/>
    <mergeCell ref="AMR33:AMT33"/>
    <mergeCell ref="AMU33:AMW33"/>
    <mergeCell ref="AMX33:AMZ33"/>
    <mergeCell ref="ANB33:AND33"/>
    <mergeCell ref="ANF33:ANH33"/>
    <mergeCell ref="ANJ33:ANL33"/>
    <mergeCell ref="ANN33:ANO33"/>
    <mergeCell ref="ANP33:ANR33"/>
    <mergeCell ref="ANS33:ANV33"/>
    <mergeCell ref="ANY33:ANZ33"/>
    <mergeCell ref="AOA33:AOB33"/>
    <mergeCell ref="AOC33:AOD33"/>
    <mergeCell ref="AOE33:AOF33"/>
    <mergeCell ref="AOG33:AOI33"/>
    <mergeCell ref="OO34:OP34"/>
    <mergeCell ref="OQ34:OS34"/>
    <mergeCell ref="OT34:OW34"/>
    <mergeCell ref="OZ34:PA34"/>
    <mergeCell ref="PB34:PC34"/>
    <mergeCell ref="PD34:PE34"/>
    <mergeCell ref="PF34:PG34"/>
    <mergeCell ref="PH34:PJ34"/>
    <mergeCell ref="PK34:PM34"/>
    <mergeCell ref="PN34:PP34"/>
    <mergeCell ref="PQ34:PS34"/>
    <mergeCell ref="PT34:PV34"/>
    <mergeCell ref="PW34:PY34"/>
    <mergeCell ref="PZ34:QB34"/>
    <mergeCell ref="QC34:QE34"/>
    <mergeCell ref="QF34:QH34"/>
    <mergeCell ref="QJ34:QL34"/>
    <mergeCell ref="MM34:MP34"/>
    <mergeCell ref="MS34:MT34"/>
    <mergeCell ref="MU34:MV34"/>
    <mergeCell ref="MW34:MX34"/>
    <mergeCell ref="MY34:MZ34"/>
    <mergeCell ref="NA34:NC34"/>
    <mergeCell ref="ND34:NF34"/>
    <mergeCell ref="NG34:NI34"/>
    <mergeCell ref="NJ34:NL34"/>
    <mergeCell ref="NM34:NO34"/>
    <mergeCell ref="NP34:NR34"/>
    <mergeCell ref="NS34:NU34"/>
    <mergeCell ref="NV34:NX34"/>
    <mergeCell ref="NY34:OA34"/>
    <mergeCell ref="OC34:OE34"/>
    <mergeCell ref="OG34:OI34"/>
    <mergeCell ref="OK34:OM34"/>
    <mergeCell ref="SM34:SO34"/>
    <mergeCell ref="SQ34:SS34"/>
    <mergeCell ref="SU34:SW34"/>
    <mergeCell ref="SY34:TA34"/>
    <mergeCell ref="TC34:TD34"/>
    <mergeCell ref="TE34:TG34"/>
    <mergeCell ref="TH34:TK34"/>
    <mergeCell ref="TN34:TO34"/>
    <mergeCell ref="TP34:TQ34"/>
    <mergeCell ref="TR34:TS34"/>
    <mergeCell ref="TT34:TU34"/>
    <mergeCell ref="TV34:TX34"/>
    <mergeCell ref="TY34:UA34"/>
    <mergeCell ref="UB34:UD34"/>
    <mergeCell ref="UE34:UG34"/>
    <mergeCell ref="UH34:UJ34"/>
    <mergeCell ref="UK34:UM34"/>
    <mergeCell ref="QN34:QP34"/>
    <mergeCell ref="QR34:QT34"/>
    <mergeCell ref="QV34:QW34"/>
    <mergeCell ref="QX34:QZ34"/>
    <mergeCell ref="RA34:RD34"/>
    <mergeCell ref="RG34:RH34"/>
    <mergeCell ref="RI34:RJ34"/>
    <mergeCell ref="RK34:RL34"/>
    <mergeCell ref="RM34:RN34"/>
    <mergeCell ref="RO34:RQ34"/>
    <mergeCell ref="RR34:RT34"/>
    <mergeCell ref="RU34:RW34"/>
    <mergeCell ref="RX34:RZ34"/>
    <mergeCell ref="SA34:SC34"/>
    <mergeCell ref="SD34:SF34"/>
    <mergeCell ref="SG34:SI34"/>
    <mergeCell ref="SJ34:SL34"/>
    <mergeCell ref="WO34:WQ34"/>
    <mergeCell ref="WR34:WT34"/>
    <mergeCell ref="WU34:WW34"/>
    <mergeCell ref="WX34:WZ34"/>
    <mergeCell ref="XA34:XC34"/>
    <mergeCell ref="XE34:XG34"/>
    <mergeCell ref="XI34:XK34"/>
    <mergeCell ref="XM34:XO34"/>
    <mergeCell ref="XQ34:XR34"/>
    <mergeCell ref="XS34:XU34"/>
    <mergeCell ref="XV34:XY34"/>
    <mergeCell ref="YB34:YC34"/>
    <mergeCell ref="YD34:YE34"/>
    <mergeCell ref="YF34:YG34"/>
    <mergeCell ref="YH34:YI34"/>
    <mergeCell ref="YJ34:YL34"/>
    <mergeCell ref="YM34:YO34"/>
    <mergeCell ref="UN34:UP34"/>
    <mergeCell ref="UQ34:US34"/>
    <mergeCell ref="UT34:UV34"/>
    <mergeCell ref="UX34:UZ34"/>
    <mergeCell ref="VB34:VD34"/>
    <mergeCell ref="VF34:VH34"/>
    <mergeCell ref="VJ34:VK34"/>
    <mergeCell ref="VL34:VN34"/>
    <mergeCell ref="VO34:VR34"/>
    <mergeCell ref="VU34:VV34"/>
    <mergeCell ref="VW34:VX34"/>
    <mergeCell ref="VY34:VZ34"/>
    <mergeCell ref="WA34:WB34"/>
    <mergeCell ref="WC34:WE34"/>
    <mergeCell ref="WF34:WH34"/>
    <mergeCell ref="WI34:WK34"/>
    <mergeCell ref="WL34:WN34"/>
    <mergeCell ref="AAQ34:AAS34"/>
    <mergeCell ref="AAT34:AAV34"/>
    <mergeCell ref="AAW34:AAY34"/>
    <mergeCell ref="AAZ34:ABB34"/>
    <mergeCell ref="ABC34:ABE34"/>
    <mergeCell ref="ABF34:ABH34"/>
    <mergeCell ref="ABI34:ABK34"/>
    <mergeCell ref="ABL34:ABN34"/>
    <mergeCell ref="ABO34:ABQ34"/>
    <mergeCell ref="ABS34:ABU34"/>
    <mergeCell ref="ABW34:ABY34"/>
    <mergeCell ref="ACA34:ACC34"/>
    <mergeCell ref="ACE34:ACF34"/>
    <mergeCell ref="ACG34:ACI34"/>
    <mergeCell ref="ACJ34:ACM34"/>
    <mergeCell ref="ACP34:ACQ34"/>
    <mergeCell ref="ACR34:ACS34"/>
    <mergeCell ref="YP34:YR34"/>
    <mergeCell ref="YS34:YU34"/>
    <mergeCell ref="YV34:YX34"/>
    <mergeCell ref="YY34:ZA34"/>
    <mergeCell ref="ZB34:ZD34"/>
    <mergeCell ref="ZE34:ZG34"/>
    <mergeCell ref="ZH34:ZJ34"/>
    <mergeCell ref="ZL34:ZN34"/>
    <mergeCell ref="ZP34:ZR34"/>
    <mergeCell ref="ZT34:ZV34"/>
    <mergeCell ref="ZX34:ZY34"/>
    <mergeCell ref="ZZ34:AAB34"/>
    <mergeCell ref="AAC34:AAF34"/>
    <mergeCell ref="AAI34:AAJ34"/>
    <mergeCell ref="AAK34:AAL34"/>
    <mergeCell ref="AAM34:AAN34"/>
    <mergeCell ref="AAO34:AAP34"/>
    <mergeCell ref="AEW34:AEX34"/>
    <mergeCell ref="AEY34:AEZ34"/>
    <mergeCell ref="AFA34:AFB34"/>
    <mergeCell ref="AFC34:AFD34"/>
    <mergeCell ref="AFE34:AFG34"/>
    <mergeCell ref="AFH34:AFJ34"/>
    <mergeCell ref="AFK34:AFM34"/>
    <mergeCell ref="AFN34:AFP34"/>
    <mergeCell ref="AFQ34:AFS34"/>
    <mergeCell ref="AFT34:AFV34"/>
    <mergeCell ref="AFW34:AFY34"/>
    <mergeCell ref="AFZ34:AGB34"/>
    <mergeCell ref="AGC34:AGE34"/>
    <mergeCell ref="AGG34:AGI34"/>
    <mergeCell ref="AGK34:AGM34"/>
    <mergeCell ref="AGO34:AGQ34"/>
    <mergeCell ref="AGS34:AGT34"/>
    <mergeCell ref="ACT34:ACU34"/>
    <mergeCell ref="ACV34:ACW34"/>
    <mergeCell ref="ACX34:ACZ34"/>
    <mergeCell ref="ADA34:ADC34"/>
    <mergeCell ref="ADD34:ADF34"/>
    <mergeCell ref="ADG34:ADI34"/>
    <mergeCell ref="ADJ34:ADL34"/>
    <mergeCell ref="ADM34:ADO34"/>
    <mergeCell ref="ADP34:ADR34"/>
    <mergeCell ref="ADS34:ADU34"/>
    <mergeCell ref="ADV34:ADX34"/>
    <mergeCell ref="ADZ34:AEB34"/>
    <mergeCell ref="AED34:AEF34"/>
    <mergeCell ref="AEH34:AEJ34"/>
    <mergeCell ref="AEL34:AEM34"/>
    <mergeCell ref="AEN34:AEP34"/>
    <mergeCell ref="AEQ34:AET34"/>
    <mergeCell ref="AIV34:AIX34"/>
    <mergeCell ref="AIZ34:AJA34"/>
    <mergeCell ref="AJB34:AJD34"/>
    <mergeCell ref="AJE34:AJH34"/>
    <mergeCell ref="AJK34:AJL34"/>
    <mergeCell ref="AJM34:AJN34"/>
    <mergeCell ref="AJO34:AJP34"/>
    <mergeCell ref="AJQ34:AJR34"/>
    <mergeCell ref="AJS34:AJU34"/>
    <mergeCell ref="AJV34:AJX34"/>
    <mergeCell ref="AJY34:AKA34"/>
    <mergeCell ref="AKB34:AKD34"/>
    <mergeCell ref="AKE34:AKG34"/>
    <mergeCell ref="AKH34:AKJ34"/>
    <mergeCell ref="AKK34:AKM34"/>
    <mergeCell ref="AKN34:AKP34"/>
    <mergeCell ref="AKQ34:AKS34"/>
    <mergeCell ref="AGU34:AGW34"/>
    <mergeCell ref="AGX34:AHA34"/>
    <mergeCell ref="AHD34:AHE34"/>
    <mergeCell ref="AHF34:AHG34"/>
    <mergeCell ref="AHH34:AHI34"/>
    <mergeCell ref="AHJ34:AHK34"/>
    <mergeCell ref="AHL34:AHN34"/>
    <mergeCell ref="AHO34:AHQ34"/>
    <mergeCell ref="AHR34:AHT34"/>
    <mergeCell ref="AHU34:AHW34"/>
    <mergeCell ref="AHX34:AHZ34"/>
    <mergeCell ref="AIA34:AIC34"/>
    <mergeCell ref="AID34:AIF34"/>
    <mergeCell ref="AIG34:AII34"/>
    <mergeCell ref="AIJ34:AIL34"/>
    <mergeCell ref="AIN34:AIP34"/>
    <mergeCell ref="AIR34:AIT34"/>
    <mergeCell ref="AQQ34:AQS34"/>
    <mergeCell ref="AQT34:AQV34"/>
    <mergeCell ref="AMU34:AMW34"/>
    <mergeCell ref="AMX34:AMZ34"/>
    <mergeCell ref="ANB34:AND34"/>
    <mergeCell ref="ANF34:ANH34"/>
    <mergeCell ref="ANJ34:ANL34"/>
    <mergeCell ref="ANN34:ANO34"/>
    <mergeCell ref="ANP34:ANR34"/>
    <mergeCell ref="ANS34:ANV34"/>
    <mergeCell ref="ANY34:ANZ34"/>
    <mergeCell ref="AOA34:AOB34"/>
    <mergeCell ref="AOC34:AOD34"/>
    <mergeCell ref="AOE34:AOF34"/>
    <mergeCell ref="AOG34:AOI34"/>
    <mergeCell ref="AOJ34:AOL34"/>
    <mergeCell ref="AOM34:AOO34"/>
    <mergeCell ref="AOP34:AOR34"/>
    <mergeCell ref="AOS34:AOU34"/>
    <mergeCell ref="AKU34:AKW34"/>
    <mergeCell ref="AKY34:ALA34"/>
    <mergeCell ref="ALC34:ALE34"/>
    <mergeCell ref="ALG34:ALH34"/>
    <mergeCell ref="ALI34:ALK34"/>
    <mergeCell ref="ALL34:ALO34"/>
    <mergeCell ref="ALR34:ALS34"/>
    <mergeCell ref="ALT34:ALU34"/>
    <mergeCell ref="ALV34:ALW34"/>
    <mergeCell ref="ALX34:ALY34"/>
    <mergeCell ref="ALZ34:AMB34"/>
    <mergeCell ref="AMC34:AME34"/>
    <mergeCell ref="AMF34:AMH34"/>
    <mergeCell ref="AMI34:AMK34"/>
    <mergeCell ref="AML34:AMN34"/>
    <mergeCell ref="AMO34:AMQ34"/>
    <mergeCell ref="AMR34:AMT34"/>
    <mergeCell ref="MU35:MV35"/>
    <mergeCell ref="MW35:MX35"/>
    <mergeCell ref="MY35:MZ35"/>
    <mergeCell ref="NA35:NC35"/>
    <mergeCell ref="ND35:NF35"/>
    <mergeCell ref="NG35:NI35"/>
    <mergeCell ref="NJ35:NL35"/>
    <mergeCell ref="NM35:NO35"/>
    <mergeCell ref="NP35:NR35"/>
    <mergeCell ref="NS35:NU35"/>
    <mergeCell ref="NV35:NX35"/>
    <mergeCell ref="NY35:OA35"/>
    <mergeCell ref="OC35:OE35"/>
    <mergeCell ref="OG35:OI35"/>
    <mergeCell ref="OK35:OM35"/>
    <mergeCell ref="OO35:OP35"/>
    <mergeCell ref="OQ35:OS35"/>
    <mergeCell ref="AQW34:AQY34"/>
    <mergeCell ref="AQZ34:ARB34"/>
    <mergeCell ref="ARC34:ARE34"/>
    <mergeCell ref="ARF34:ARH34"/>
    <mergeCell ref="ARI34:ARK34"/>
    <mergeCell ref="ARL34:ARN34"/>
    <mergeCell ref="ARP34:ARR34"/>
    <mergeCell ref="ART34:ARV34"/>
    <mergeCell ref="ARX34:ARZ34"/>
    <mergeCell ref="ASB34:ASC34"/>
    <mergeCell ref="ASD34:ASF34"/>
    <mergeCell ref="ASG34:ASJ34"/>
    <mergeCell ref="KL35:KM35"/>
    <mergeCell ref="KN35:KO35"/>
    <mergeCell ref="KP35:KQ35"/>
    <mergeCell ref="KR35:KS35"/>
    <mergeCell ref="KT35:KV35"/>
    <mergeCell ref="KW35:KY35"/>
    <mergeCell ref="KZ35:LB35"/>
    <mergeCell ref="LC35:LE35"/>
    <mergeCell ref="LF35:LH35"/>
    <mergeCell ref="LI35:LK35"/>
    <mergeCell ref="LL35:LN35"/>
    <mergeCell ref="LO35:LQ35"/>
    <mergeCell ref="LR35:LT35"/>
    <mergeCell ref="LV35:LX35"/>
    <mergeCell ref="LZ35:MB35"/>
    <mergeCell ref="MD35:MF35"/>
    <mergeCell ref="MH35:MI35"/>
    <mergeCell ref="MJ35:ML35"/>
    <mergeCell ref="MM35:MP35"/>
    <mergeCell ref="MS35:MT35"/>
    <mergeCell ref="AOV34:AOX34"/>
    <mergeCell ref="AOY34:APA34"/>
    <mergeCell ref="APB34:APD34"/>
    <mergeCell ref="APE34:APG34"/>
    <mergeCell ref="API34:APK34"/>
    <mergeCell ref="APM34:APO34"/>
    <mergeCell ref="APQ34:APS34"/>
    <mergeCell ref="APU34:APV34"/>
    <mergeCell ref="APW34:APY34"/>
    <mergeCell ref="APZ34:AQC34"/>
    <mergeCell ref="AQF34:AQG34"/>
    <mergeCell ref="AQH34:AQI34"/>
    <mergeCell ref="AQJ34:AQK34"/>
    <mergeCell ref="AQL34:AQM34"/>
    <mergeCell ref="AQN34:AQP34"/>
    <mergeCell ref="QV35:QW35"/>
    <mergeCell ref="QX35:QZ35"/>
    <mergeCell ref="RA35:RD35"/>
    <mergeCell ref="RG35:RH35"/>
    <mergeCell ref="RI35:RJ35"/>
    <mergeCell ref="RK35:RL35"/>
    <mergeCell ref="RM35:RN35"/>
    <mergeCell ref="RO35:RQ35"/>
    <mergeCell ref="RR35:RT35"/>
    <mergeCell ref="RU35:RW35"/>
    <mergeCell ref="RX35:RZ35"/>
    <mergeCell ref="SA35:SC35"/>
    <mergeCell ref="SD35:SF35"/>
    <mergeCell ref="SG35:SI35"/>
    <mergeCell ref="SJ35:SL35"/>
    <mergeCell ref="SM35:SO35"/>
    <mergeCell ref="SQ35:SS35"/>
    <mergeCell ref="OT35:OW35"/>
    <mergeCell ref="OZ35:PA35"/>
    <mergeCell ref="PB35:PC35"/>
    <mergeCell ref="PD35:PE35"/>
    <mergeCell ref="PF35:PG35"/>
    <mergeCell ref="PH35:PJ35"/>
    <mergeCell ref="PK35:PM35"/>
    <mergeCell ref="PN35:PP35"/>
    <mergeCell ref="PQ35:PS35"/>
    <mergeCell ref="PT35:PV35"/>
    <mergeCell ref="PW35:PY35"/>
    <mergeCell ref="PZ35:QB35"/>
    <mergeCell ref="QC35:QE35"/>
    <mergeCell ref="QF35:QH35"/>
    <mergeCell ref="QJ35:QL35"/>
    <mergeCell ref="QN35:QP35"/>
    <mergeCell ref="QR35:QT35"/>
    <mergeCell ref="UT35:UV35"/>
    <mergeCell ref="UX35:UZ35"/>
    <mergeCell ref="VB35:VD35"/>
    <mergeCell ref="VF35:VH35"/>
    <mergeCell ref="VJ35:VK35"/>
    <mergeCell ref="VL35:VN35"/>
    <mergeCell ref="VO35:VR35"/>
    <mergeCell ref="VU35:VV35"/>
    <mergeCell ref="VW35:VX35"/>
    <mergeCell ref="VY35:VZ35"/>
    <mergeCell ref="WA35:WB35"/>
    <mergeCell ref="WC35:WE35"/>
    <mergeCell ref="WF35:WH35"/>
    <mergeCell ref="WI35:WK35"/>
    <mergeCell ref="WL35:WN35"/>
    <mergeCell ref="WO35:WQ35"/>
    <mergeCell ref="WR35:WT35"/>
    <mergeCell ref="SU35:SW35"/>
    <mergeCell ref="SY35:TA35"/>
    <mergeCell ref="TC35:TD35"/>
    <mergeCell ref="TE35:TG35"/>
    <mergeCell ref="TH35:TK35"/>
    <mergeCell ref="TN35:TO35"/>
    <mergeCell ref="TP35:TQ35"/>
    <mergeCell ref="TR35:TS35"/>
    <mergeCell ref="TT35:TU35"/>
    <mergeCell ref="TV35:TX35"/>
    <mergeCell ref="TY35:UA35"/>
    <mergeCell ref="UB35:UD35"/>
    <mergeCell ref="UE35:UG35"/>
    <mergeCell ref="UH35:UJ35"/>
    <mergeCell ref="UK35:UM35"/>
    <mergeCell ref="UN35:UP35"/>
    <mergeCell ref="UQ35:US35"/>
    <mergeCell ref="YV35:YX35"/>
    <mergeCell ref="YY35:ZA35"/>
    <mergeCell ref="ZB35:ZD35"/>
    <mergeCell ref="ZE35:ZG35"/>
    <mergeCell ref="ZH35:ZJ35"/>
    <mergeCell ref="ZL35:ZN35"/>
    <mergeCell ref="ZP35:ZR35"/>
    <mergeCell ref="ZT35:ZV35"/>
    <mergeCell ref="ZX35:ZY35"/>
    <mergeCell ref="ZZ35:AAB35"/>
    <mergeCell ref="AAC35:AAF35"/>
    <mergeCell ref="AAI35:AAJ35"/>
    <mergeCell ref="AAK35:AAL35"/>
    <mergeCell ref="AAM35:AAN35"/>
    <mergeCell ref="AAO35:AAP35"/>
    <mergeCell ref="AAQ35:AAS35"/>
    <mergeCell ref="AAT35:AAV35"/>
    <mergeCell ref="WU35:WW35"/>
    <mergeCell ref="WX35:WZ35"/>
    <mergeCell ref="XA35:XC35"/>
    <mergeCell ref="XE35:XG35"/>
    <mergeCell ref="XI35:XK35"/>
    <mergeCell ref="XM35:XO35"/>
    <mergeCell ref="XQ35:XR35"/>
    <mergeCell ref="XS35:XU35"/>
    <mergeCell ref="XV35:XY35"/>
    <mergeCell ref="YB35:YC35"/>
    <mergeCell ref="YD35:YE35"/>
    <mergeCell ref="YF35:YG35"/>
    <mergeCell ref="YH35:YI35"/>
    <mergeCell ref="YJ35:YL35"/>
    <mergeCell ref="YM35:YO35"/>
    <mergeCell ref="YP35:YR35"/>
    <mergeCell ref="YS35:YU35"/>
    <mergeCell ref="ACX35:ACZ35"/>
    <mergeCell ref="ADA35:ADC35"/>
    <mergeCell ref="ADD35:ADF35"/>
    <mergeCell ref="ADG35:ADI35"/>
    <mergeCell ref="ADJ35:ADL35"/>
    <mergeCell ref="ADM35:ADO35"/>
    <mergeCell ref="ADP35:ADR35"/>
    <mergeCell ref="ADS35:ADU35"/>
    <mergeCell ref="ADV35:ADX35"/>
    <mergeCell ref="ADZ35:AEB35"/>
    <mergeCell ref="AED35:AEF35"/>
    <mergeCell ref="AEH35:AEJ35"/>
    <mergeCell ref="AEL35:AEM35"/>
    <mergeCell ref="AEN35:AEP35"/>
    <mergeCell ref="AEQ35:AET35"/>
    <mergeCell ref="AEW35:AEX35"/>
    <mergeCell ref="AEY35:AEZ35"/>
    <mergeCell ref="AAW35:AAY35"/>
    <mergeCell ref="AAZ35:ABB35"/>
    <mergeCell ref="ABC35:ABE35"/>
    <mergeCell ref="ABF35:ABH35"/>
    <mergeCell ref="ABI35:ABK35"/>
    <mergeCell ref="ABL35:ABN35"/>
    <mergeCell ref="ABO35:ABQ35"/>
    <mergeCell ref="ABS35:ABU35"/>
    <mergeCell ref="ABW35:ABY35"/>
    <mergeCell ref="ACA35:ACC35"/>
    <mergeCell ref="ACE35:ACF35"/>
    <mergeCell ref="ACG35:ACI35"/>
    <mergeCell ref="ACJ35:ACM35"/>
    <mergeCell ref="ACP35:ACQ35"/>
    <mergeCell ref="ACR35:ACS35"/>
    <mergeCell ref="ACT35:ACU35"/>
    <mergeCell ref="ACV35:ACW35"/>
    <mergeCell ref="AHD35:AHE35"/>
    <mergeCell ref="AHF35:AHG35"/>
    <mergeCell ref="AHH35:AHI35"/>
    <mergeCell ref="AHJ35:AHK35"/>
    <mergeCell ref="AHL35:AHN35"/>
    <mergeCell ref="AHO35:AHQ35"/>
    <mergeCell ref="AHR35:AHT35"/>
    <mergeCell ref="AHU35:AHW35"/>
    <mergeCell ref="AHX35:AHZ35"/>
    <mergeCell ref="AIA35:AIC35"/>
    <mergeCell ref="AID35:AIF35"/>
    <mergeCell ref="AIG35:AII35"/>
    <mergeCell ref="AIJ35:AIL35"/>
    <mergeCell ref="AIN35:AIP35"/>
    <mergeCell ref="AIR35:AIT35"/>
    <mergeCell ref="AIV35:AIX35"/>
    <mergeCell ref="AIZ35:AJA35"/>
    <mergeCell ref="AFA35:AFB35"/>
    <mergeCell ref="AFC35:AFD35"/>
    <mergeCell ref="AFE35:AFG35"/>
    <mergeCell ref="AFH35:AFJ35"/>
    <mergeCell ref="AFK35:AFM35"/>
    <mergeCell ref="AFN35:AFP35"/>
    <mergeCell ref="AFQ35:AFS35"/>
    <mergeCell ref="AFT35:AFV35"/>
    <mergeCell ref="AFW35:AFY35"/>
    <mergeCell ref="AFZ35:AGB35"/>
    <mergeCell ref="AGC35:AGE35"/>
    <mergeCell ref="AGG35:AGI35"/>
    <mergeCell ref="AGK35:AGM35"/>
    <mergeCell ref="AGO35:AGQ35"/>
    <mergeCell ref="AGS35:AGT35"/>
    <mergeCell ref="AGU35:AGW35"/>
    <mergeCell ref="AGX35:AHA35"/>
    <mergeCell ref="AOV35:AOX35"/>
    <mergeCell ref="AOY35:APA35"/>
    <mergeCell ref="ALC35:ALE35"/>
    <mergeCell ref="ALG35:ALH35"/>
    <mergeCell ref="ALI35:ALK35"/>
    <mergeCell ref="ALL35:ALO35"/>
    <mergeCell ref="ALR35:ALS35"/>
    <mergeCell ref="ALT35:ALU35"/>
    <mergeCell ref="ALV35:ALW35"/>
    <mergeCell ref="ALX35:ALY35"/>
    <mergeCell ref="ALZ35:AMB35"/>
    <mergeCell ref="AMC35:AME35"/>
    <mergeCell ref="AMF35:AMH35"/>
    <mergeCell ref="AMI35:AMK35"/>
    <mergeCell ref="AML35:AMN35"/>
    <mergeCell ref="AMO35:AMQ35"/>
    <mergeCell ref="AMR35:AMT35"/>
    <mergeCell ref="AMU35:AMW35"/>
    <mergeCell ref="AMX35:AMZ35"/>
    <mergeCell ref="AJB35:AJD35"/>
    <mergeCell ref="AJE35:AJH35"/>
    <mergeCell ref="AJK35:AJL35"/>
    <mergeCell ref="AJM35:AJN35"/>
    <mergeCell ref="AJO35:AJP35"/>
    <mergeCell ref="AJQ35:AJR35"/>
    <mergeCell ref="AJS35:AJU35"/>
    <mergeCell ref="AJV35:AJX35"/>
    <mergeCell ref="AJY35:AKA35"/>
    <mergeCell ref="AKB35:AKD35"/>
    <mergeCell ref="AKE35:AKG35"/>
    <mergeCell ref="AKH35:AKJ35"/>
    <mergeCell ref="AKK35:AKM35"/>
    <mergeCell ref="AKN35:AKP35"/>
    <mergeCell ref="AKQ35:AKS35"/>
    <mergeCell ref="AKU35:AKW35"/>
    <mergeCell ref="AKY35:ALA35"/>
    <mergeCell ref="ARC35:ARE35"/>
    <mergeCell ref="ARF35:ARH35"/>
    <mergeCell ref="ARI35:ARK35"/>
    <mergeCell ref="ARL35:ARN35"/>
    <mergeCell ref="ARP35:ARR35"/>
    <mergeCell ref="ART35:ARV35"/>
    <mergeCell ref="ARX35:ARZ35"/>
    <mergeCell ref="ASB35:ASC35"/>
    <mergeCell ref="ASD35:ASF35"/>
    <mergeCell ref="ASG35:ASJ35"/>
    <mergeCell ref="KL36:KM36"/>
    <mergeCell ref="KN36:KO36"/>
    <mergeCell ref="KP36:KQ36"/>
    <mergeCell ref="KR36:KS36"/>
    <mergeCell ref="KT36:KV36"/>
    <mergeCell ref="KW36:KY36"/>
    <mergeCell ref="KZ36:LB36"/>
    <mergeCell ref="LC36:LE36"/>
    <mergeCell ref="LF36:LH36"/>
    <mergeCell ref="LI36:LK36"/>
    <mergeCell ref="LL36:LN36"/>
    <mergeCell ref="LO36:LQ36"/>
    <mergeCell ref="LR36:LT36"/>
    <mergeCell ref="LV36:LX36"/>
    <mergeCell ref="LZ36:MB36"/>
    <mergeCell ref="MD36:MF36"/>
    <mergeCell ref="MH36:MI36"/>
    <mergeCell ref="MJ36:ML36"/>
    <mergeCell ref="MM36:MP36"/>
    <mergeCell ref="MS36:MT36"/>
    <mergeCell ref="MU36:MV36"/>
    <mergeCell ref="MW36:MX36"/>
    <mergeCell ref="APB35:APD35"/>
    <mergeCell ref="APE35:APG35"/>
    <mergeCell ref="API35:APK35"/>
    <mergeCell ref="APM35:APO35"/>
    <mergeCell ref="APQ35:APS35"/>
    <mergeCell ref="APU35:APV35"/>
    <mergeCell ref="APW35:APY35"/>
    <mergeCell ref="APZ35:AQC35"/>
    <mergeCell ref="AQF35:AQG35"/>
    <mergeCell ref="AQH35:AQI35"/>
    <mergeCell ref="AQJ35:AQK35"/>
    <mergeCell ref="AQL35:AQM35"/>
    <mergeCell ref="AQN35:AQP35"/>
    <mergeCell ref="AQQ35:AQS35"/>
    <mergeCell ref="AQT35:AQV35"/>
    <mergeCell ref="AQW35:AQY35"/>
    <mergeCell ref="AQZ35:ARB35"/>
    <mergeCell ref="ANB35:AND35"/>
    <mergeCell ref="ANF35:ANH35"/>
    <mergeCell ref="ANJ35:ANL35"/>
    <mergeCell ref="ANN35:ANO35"/>
    <mergeCell ref="ANP35:ANR35"/>
    <mergeCell ref="ANS35:ANV35"/>
    <mergeCell ref="ANY35:ANZ35"/>
    <mergeCell ref="AOA35:AOB35"/>
    <mergeCell ref="AOC35:AOD35"/>
    <mergeCell ref="AOE35:AOF35"/>
    <mergeCell ref="AOG35:AOI35"/>
    <mergeCell ref="AOJ35:AOL35"/>
    <mergeCell ref="AOM35:AOO35"/>
    <mergeCell ref="AOP35:AOR35"/>
    <mergeCell ref="AOS35:AOU35"/>
    <mergeCell ref="PB36:PC36"/>
    <mergeCell ref="PD36:PE36"/>
    <mergeCell ref="PF36:PG36"/>
    <mergeCell ref="PH36:PJ36"/>
    <mergeCell ref="PK36:PM36"/>
    <mergeCell ref="PN36:PP36"/>
    <mergeCell ref="PQ36:PS36"/>
    <mergeCell ref="PT36:PV36"/>
    <mergeCell ref="PW36:PY36"/>
    <mergeCell ref="PZ36:QB36"/>
    <mergeCell ref="QC36:QE36"/>
    <mergeCell ref="QF36:QH36"/>
    <mergeCell ref="QJ36:QL36"/>
    <mergeCell ref="QN36:QP36"/>
    <mergeCell ref="QR36:QT36"/>
    <mergeCell ref="QV36:QW36"/>
    <mergeCell ref="QX36:QZ36"/>
    <mergeCell ref="MY36:MZ36"/>
    <mergeCell ref="NA36:NC36"/>
    <mergeCell ref="ND36:NF36"/>
    <mergeCell ref="NG36:NI36"/>
    <mergeCell ref="NJ36:NL36"/>
    <mergeCell ref="NM36:NO36"/>
    <mergeCell ref="NP36:NR36"/>
    <mergeCell ref="NS36:NU36"/>
    <mergeCell ref="NV36:NX36"/>
    <mergeCell ref="NY36:OA36"/>
    <mergeCell ref="OC36:OE36"/>
    <mergeCell ref="OG36:OI36"/>
    <mergeCell ref="OK36:OM36"/>
    <mergeCell ref="OO36:OP36"/>
    <mergeCell ref="OQ36:OS36"/>
    <mergeCell ref="OT36:OW36"/>
    <mergeCell ref="OZ36:PA36"/>
    <mergeCell ref="TC36:TD36"/>
    <mergeCell ref="TE36:TG36"/>
    <mergeCell ref="TH36:TK36"/>
    <mergeCell ref="TN36:TO36"/>
    <mergeCell ref="TP36:TQ36"/>
    <mergeCell ref="TR36:TS36"/>
    <mergeCell ref="TT36:TU36"/>
    <mergeCell ref="TV36:TX36"/>
    <mergeCell ref="TY36:UA36"/>
    <mergeCell ref="UB36:UD36"/>
    <mergeCell ref="UE36:UG36"/>
    <mergeCell ref="UH36:UJ36"/>
    <mergeCell ref="UK36:UM36"/>
    <mergeCell ref="UN36:UP36"/>
    <mergeCell ref="UQ36:US36"/>
    <mergeCell ref="UT36:UV36"/>
    <mergeCell ref="UX36:UZ36"/>
    <mergeCell ref="RA36:RD36"/>
    <mergeCell ref="RG36:RH36"/>
    <mergeCell ref="RI36:RJ36"/>
    <mergeCell ref="RK36:RL36"/>
    <mergeCell ref="RM36:RN36"/>
    <mergeCell ref="RO36:RQ36"/>
    <mergeCell ref="RR36:RT36"/>
    <mergeCell ref="RU36:RW36"/>
    <mergeCell ref="RX36:RZ36"/>
    <mergeCell ref="SA36:SC36"/>
    <mergeCell ref="SD36:SF36"/>
    <mergeCell ref="SG36:SI36"/>
    <mergeCell ref="SJ36:SL36"/>
    <mergeCell ref="SM36:SO36"/>
    <mergeCell ref="SQ36:SS36"/>
    <mergeCell ref="SU36:SW36"/>
    <mergeCell ref="SY36:TA36"/>
    <mergeCell ref="XA36:XC36"/>
    <mergeCell ref="XE36:XG36"/>
    <mergeCell ref="XI36:XK36"/>
    <mergeCell ref="XM36:XO36"/>
    <mergeCell ref="XQ36:XR36"/>
    <mergeCell ref="XS36:XU36"/>
    <mergeCell ref="XV36:XY36"/>
    <mergeCell ref="YB36:YC36"/>
    <mergeCell ref="YD36:YE36"/>
    <mergeCell ref="YF36:YG36"/>
    <mergeCell ref="YH36:YI36"/>
    <mergeCell ref="YJ36:YL36"/>
    <mergeCell ref="YM36:YO36"/>
    <mergeCell ref="YP36:YR36"/>
    <mergeCell ref="YS36:YU36"/>
    <mergeCell ref="YV36:YX36"/>
    <mergeCell ref="YY36:ZA36"/>
    <mergeCell ref="VB36:VD36"/>
    <mergeCell ref="VF36:VH36"/>
    <mergeCell ref="VJ36:VK36"/>
    <mergeCell ref="VL36:VN36"/>
    <mergeCell ref="VO36:VR36"/>
    <mergeCell ref="VU36:VV36"/>
    <mergeCell ref="VW36:VX36"/>
    <mergeCell ref="VY36:VZ36"/>
    <mergeCell ref="WA36:WB36"/>
    <mergeCell ref="WC36:WE36"/>
    <mergeCell ref="WF36:WH36"/>
    <mergeCell ref="WI36:WK36"/>
    <mergeCell ref="WL36:WN36"/>
    <mergeCell ref="WO36:WQ36"/>
    <mergeCell ref="WR36:WT36"/>
    <mergeCell ref="WU36:WW36"/>
    <mergeCell ref="WX36:WZ36"/>
    <mergeCell ref="ABC36:ABE36"/>
    <mergeCell ref="ABF36:ABH36"/>
    <mergeCell ref="ABI36:ABK36"/>
    <mergeCell ref="ABL36:ABN36"/>
    <mergeCell ref="ABO36:ABQ36"/>
    <mergeCell ref="ABS36:ABU36"/>
    <mergeCell ref="ABW36:ABY36"/>
    <mergeCell ref="ACA36:ACC36"/>
    <mergeCell ref="ACE36:ACF36"/>
    <mergeCell ref="ACG36:ACI36"/>
    <mergeCell ref="ACJ36:ACM36"/>
    <mergeCell ref="ACP36:ACQ36"/>
    <mergeCell ref="ACR36:ACS36"/>
    <mergeCell ref="ACT36:ACU36"/>
    <mergeCell ref="ACV36:ACW36"/>
    <mergeCell ref="ACX36:ACZ36"/>
    <mergeCell ref="ADA36:ADC36"/>
    <mergeCell ref="ZB36:ZD36"/>
    <mergeCell ref="ZE36:ZG36"/>
    <mergeCell ref="ZH36:ZJ36"/>
    <mergeCell ref="ZL36:ZN36"/>
    <mergeCell ref="ZP36:ZR36"/>
    <mergeCell ref="ZT36:ZV36"/>
    <mergeCell ref="ZX36:ZY36"/>
    <mergeCell ref="ZZ36:AAB36"/>
    <mergeCell ref="AAC36:AAF36"/>
    <mergeCell ref="AAI36:AAJ36"/>
    <mergeCell ref="AAK36:AAL36"/>
    <mergeCell ref="AAM36:AAN36"/>
    <mergeCell ref="AAO36:AAP36"/>
    <mergeCell ref="AAQ36:AAS36"/>
    <mergeCell ref="AAT36:AAV36"/>
    <mergeCell ref="AAW36:AAY36"/>
    <mergeCell ref="AAZ36:ABB36"/>
    <mergeCell ref="AFE36:AFG36"/>
    <mergeCell ref="AFH36:AFJ36"/>
    <mergeCell ref="AFK36:AFM36"/>
    <mergeCell ref="AFN36:AFP36"/>
    <mergeCell ref="AFQ36:AFS36"/>
    <mergeCell ref="AFT36:AFV36"/>
    <mergeCell ref="AFW36:AFY36"/>
    <mergeCell ref="AFZ36:AGB36"/>
    <mergeCell ref="AGC36:AGE36"/>
    <mergeCell ref="AGG36:AGI36"/>
    <mergeCell ref="AGK36:AGM36"/>
    <mergeCell ref="AGO36:AGQ36"/>
    <mergeCell ref="AGS36:AGT36"/>
    <mergeCell ref="AGU36:AGW36"/>
    <mergeCell ref="AGX36:AHA36"/>
    <mergeCell ref="AHD36:AHE36"/>
    <mergeCell ref="AHF36:AHG36"/>
    <mergeCell ref="ADD36:ADF36"/>
    <mergeCell ref="ADG36:ADI36"/>
    <mergeCell ref="ADJ36:ADL36"/>
    <mergeCell ref="ADM36:ADO36"/>
    <mergeCell ref="ADP36:ADR36"/>
    <mergeCell ref="ADS36:ADU36"/>
    <mergeCell ref="ADV36:ADX36"/>
    <mergeCell ref="ADZ36:AEB36"/>
    <mergeCell ref="AED36:AEF36"/>
    <mergeCell ref="AEH36:AEJ36"/>
    <mergeCell ref="AEL36:AEM36"/>
    <mergeCell ref="AEN36:AEP36"/>
    <mergeCell ref="AEQ36:AET36"/>
    <mergeCell ref="AEW36:AEX36"/>
    <mergeCell ref="AEY36:AEZ36"/>
    <mergeCell ref="AFA36:AFB36"/>
    <mergeCell ref="AFC36:AFD36"/>
    <mergeCell ref="AJK36:AJL36"/>
    <mergeCell ref="AJM36:AJN36"/>
    <mergeCell ref="AJO36:AJP36"/>
    <mergeCell ref="AJQ36:AJR36"/>
    <mergeCell ref="AJS36:AJU36"/>
    <mergeCell ref="AJV36:AJX36"/>
    <mergeCell ref="AJY36:AKA36"/>
    <mergeCell ref="AKB36:AKD36"/>
    <mergeCell ref="AKE36:AKG36"/>
    <mergeCell ref="AKH36:AKJ36"/>
    <mergeCell ref="AKK36:AKM36"/>
    <mergeCell ref="AKN36:AKP36"/>
    <mergeCell ref="AKQ36:AKS36"/>
    <mergeCell ref="AKU36:AKW36"/>
    <mergeCell ref="AKY36:ALA36"/>
    <mergeCell ref="ALC36:ALE36"/>
    <mergeCell ref="ALG36:ALH36"/>
    <mergeCell ref="AHH36:AHI36"/>
    <mergeCell ref="AHJ36:AHK36"/>
    <mergeCell ref="AHL36:AHN36"/>
    <mergeCell ref="AHO36:AHQ36"/>
    <mergeCell ref="AHR36:AHT36"/>
    <mergeCell ref="AHU36:AHW36"/>
    <mergeCell ref="AHX36:AHZ36"/>
    <mergeCell ref="AIA36:AIC36"/>
    <mergeCell ref="AID36:AIF36"/>
    <mergeCell ref="AIG36:AII36"/>
    <mergeCell ref="AIJ36:AIL36"/>
    <mergeCell ref="AIN36:AIP36"/>
    <mergeCell ref="AIR36:AIT36"/>
    <mergeCell ref="AIV36:AIX36"/>
    <mergeCell ref="AIZ36:AJA36"/>
    <mergeCell ref="AJB36:AJD36"/>
    <mergeCell ref="AJE36:AJH36"/>
    <mergeCell ref="ARC36:ARE36"/>
    <mergeCell ref="ARF36:ARH36"/>
    <mergeCell ref="ANJ36:ANL36"/>
    <mergeCell ref="ANN36:ANO36"/>
    <mergeCell ref="ANP36:ANR36"/>
    <mergeCell ref="ANS36:ANV36"/>
    <mergeCell ref="ANY36:ANZ36"/>
    <mergeCell ref="AOA36:AOB36"/>
    <mergeCell ref="AOC36:AOD36"/>
    <mergeCell ref="AOE36:AOF36"/>
    <mergeCell ref="AOG36:AOI36"/>
    <mergeCell ref="AOJ36:AOL36"/>
    <mergeCell ref="AOM36:AOO36"/>
    <mergeCell ref="AOP36:AOR36"/>
    <mergeCell ref="AOS36:AOU36"/>
    <mergeCell ref="AOV36:AOX36"/>
    <mergeCell ref="AOY36:APA36"/>
    <mergeCell ref="APB36:APD36"/>
    <mergeCell ref="APE36:APG36"/>
    <mergeCell ref="ALI36:ALK36"/>
    <mergeCell ref="ALL36:ALO36"/>
    <mergeCell ref="ALR36:ALS36"/>
    <mergeCell ref="ALT36:ALU36"/>
    <mergeCell ref="ALV36:ALW36"/>
    <mergeCell ref="ALX36:ALY36"/>
    <mergeCell ref="ALZ36:AMB36"/>
    <mergeCell ref="AMC36:AME36"/>
    <mergeCell ref="AMF36:AMH36"/>
    <mergeCell ref="AMI36:AMK36"/>
    <mergeCell ref="AML36:AMN36"/>
    <mergeCell ref="AMO36:AMQ36"/>
    <mergeCell ref="AMR36:AMT36"/>
    <mergeCell ref="AMU36:AMW36"/>
    <mergeCell ref="AMX36:AMZ36"/>
    <mergeCell ref="ANB36:AND36"/>
    <mergeCell ref="ANF36:ANH36"/>
    <mergeCell ref="ND37:NF37"/>
    <mergeCell ref="NG37:NI37"/>
    <mergeCell ref="NJ37:NL37"/>
    <mergeCell ref="NM37:NO37"/>
    <mergeCell ref="NP37:NR37"/>
    <mergeCell ref="NS37:NU37"/>
    <mergeCell ref="NV37:NX37"/>
    <mergeCell ref="NY37:OA37"/>
    <mergeCell ref="OC37:OE37"/>
    <mergeCell ref="OG37:OI37"/>
    <mergeCell ref="OK37:OM37"/>
    <mergeCell ref="OO37:OP37"/>
    <mergeCell ref="OQ37:OS37"/>
    <mergeCell ref="OT37:OW37"/>
    <mergeCell ref="OZ37:PA37"/>
    <mergeCell ref="PB37:PC37"/>
    <mergeCell ref="PD37:PE37"/>
    <mergeCell ref="ARI36:ARK36"/>
    <mergeCell ref="ARL36:ARN36"/>
    <mergeCell ref="ARP36:ARR36"/>
    <mergeCell ref="ART36:ARV36"/>
    <mergeCell ref="ARX36:ARZ36"/>
    <mergeCell ref="ASB36:ASC36"/>
    <mergeCell ref="ASD36:ASF36"/>
    <mergeCell ref="ASG36:ASJ36"/>
    <mergeCell ref="KL37:KM37"/>
    <mergeCell ref="KN37:KO37"/>
    <mergeCell ref="KP37:KQ37"/>
    <mergeCell ref="KR37:KS37"/>
    <mergeCell ref="KT37:KV37"/>
    <mergeCell ref="KW37:KY37"/>
    <mergeCell ref="KZ37:LB37"/>
    <mergeCell ref="LC37:LE37"/>
    <mergeCell ref="LF37:LH37"/>
    <mergeCell ref="LI37:LK37"/>
    <mergeCell ref="LL37:LN37"/>
    <mergeCell ref="LO37:LQ37"/>
    <mergeCell ref="LR37:LT37"/>
    <mergeCell ref="LV37:LX37"/>
    <mergeCell ref="LZ37:MB37"/>
    <mergeCell ref="MD37:MF37"/>
    <mergeCell ref="MH37:MI37"/>
    <mergeCell ref="MJ37:ML37"/>
    <mergeCell ref="MM37:MP37"/>
    <mergeCell ref="MS37:MT37"/>
    <mergeCell ref="MU37:MV37"/>
    <mergeCell ref="MW37:MX37"/>
    <mergeCell ref="MY37:MZ37"/>
    <mergeCell ref="NA37:NC37"/>
    <mergeCell ref="API36:APK36"/>
    <mergeCell ref="APM36:APO36"/>
    <mergeCell ref="APQ36:APS36"/>
    <mergeCell ref="APU36:APV36"/>
    <mergeCell ref="APW36:APY36"/>
    <mergeCell ref="APZ36:AQC36"/>
    <mergeCell ref="AQF36:AQG36"/>
    <mergeCell ref="AQH36:AQI36"/>
    <mergeCell ref="AQJ36:AQK36"/>
    <mergeCell ref="AQL36:AQM36"/>
    <mergeCell ref="AQN36:AQP36"/>
    <mergeCell ref="AQQ36:AQS36"/>
    <mergeCell ref="AQT36:AQV36"/>
    <mergeCell ref="AQW36:AQY36"/>
    <mergeCell ref="AQZ36:ARB36"/>
    <mergeCell ref="RI37:RJ37"/>
    <mergeCell ref="RK37:RL37"/>
    <mergeCell ref="RM37:RN37"/>
    <mergeCell ref="RO37:RQ37"/>
    <mergeCell ref="RR37:RT37"/>
    <mergeCell ref="RU37:RW37"/>
    <mergeCell ref="RX37:RZ37"/>
    <mergeCell ref="SA37:SC37"/>
    <mergeCell ref="SD37:SF37"/>
    <mergeCell ref="SG37:SI37"/>
    <mergeCell ref="SJ37:SL37"/>
    <mergeCell ref="SM37:SO37"/>
    <mergeCell ref="SQ37:SS37"/>
    <mergeCell ref="SU37:SW37"/>
    <mergeCell ref="SY37:TA37"/>
    <mergeCell ref="TC37:TD37"/>
    <mergeCell ref="TE37:TG37"/>
    <mergeCell ref="PF37:PG37"/>
    <mergeCell ref="PH37:PJ37"/>
    <mergeCell ref="PK37:PM37"/>
    <mergeCell ref="PN37:PP37"/>
    <mergeCell ref="PQ37:PS37"/>
    <mergeCell ref="PT37:PV37"/>
    <mergeCell ref="PW37:PY37"/>
    <mergeCell ref="PZ37:QB37"/>
    <mergeCell ref="QC37:QE37"/>
    <mergeCell ref="QF37:QH37"/>
    <mergeCell ref="QJ37:QL37"/>
    <mergeCell ref="QN37:QP37"/>
    <mergeCell ref="QR37:QT37"/>
    <mergeCell ref="QV37:QW37"/>
    <mergeCell ref="QX37:QZ37"/>
    <mergeCell ref="RA37:RD37"/>
    <mergeCell ref="RG37:RH37"/>
    <mergeCell ref="VJ37:VK37"/>
    <mergeCell ref="VL37:VN37"/>
    <mergeCell ref="VO37:VR37"/>
    <mergeCell ref="VU37:VV37"/>
    <mergeCell ref="VW37:VX37"/>
    <mergeCell ref="VY37:VZ37"/>
    <mergeCell ref="WA37:WB37"/>
    <mergeCell ref="WC37:WE37"/>
    <mergeCell ref="WF37:WH37"/>
    <mergeCell ref="WI37:WK37"/>
    <mergeCell ref="WL37:WN37"/>
    <mergeCell ref="WO37:WQ37"/>
    <mergeCell ref="WR37:WT37"/>
    <mergeCell ref="WU37:WW37"/>
    <mergeCell ref="WX37:WZ37"/>
    <mergeCell ref="XA37:XC37"/>
    <mergeCell ref="XE37:XG37"/>
    <mergeCell ref="TH37:TK37"/>
    <mergeCell ref="TN37:TO37"/>
    <mergeCell ref="TP37:TQ37"/>
    <mergeCell ref="TR37:TS37"/>
    <mergeCell ref="TT37:TU37"/>
    <mergeCell ref="TV37:TX37"/>
    <mergeCell ref="TY37:UA37"/>
    <mergeCell ref="UB37:UD37"/>
    <mergeCell ref="UE37:UG37"/>
    <mergeCell ref="UH37:UJ37"/>
    <mergeCell ref="UK37:UM37"/>
    <mergeCell ref="UN37:UP37"/>
    <mergeCell ref="UQ37:US37"/>
    <mergeCell ref="UT37:UV37"/>
    <mergeCell ref="UX37:UZ37"/>
    <mergeCell ref="VB37:VD37"/>
    <mergeCell ref="VF37:VH37"/>
    <mergeCell ref="ZH37:ZJ37"/>
    <mergeCell ref="ZL37:ZN37"/>
    <mergeCell ref="ZP37:ZR37"/>
    <mergeCell ref="ZT37:ZV37"/>
    <mergeCell ref="ZX37:ZY37"/>
    <mergeCell ref="ZZ37:AAB37"/>
    <mergeCell ref="AAC37:AAF37"/>
    <mergeCell ref="AAI37:AAJ37"/>
    <mergeCell ref="AAK37:AAL37"/>
    <mergeCell ref="AAM37:AAN37"/>
    <mergeCell ref="AAO37:AAP37"/>
    <mergeCell ref="AAQ37:AAS37"/>
    <mergeCell ref="AAT37:AAV37"/>
    <mergeCell ref="AAW37:AAY37"/>
    <mergeCell ref="AAZ37:ABB37"/>
    <mergeCell ref="ABC37:ABE37"/>
    <mergeCell ref="ABF37:ABH37"/>
    <mergeCell ref="XI37:XK37"/>
    <mergeCell ref="XM37:XO37"/>
    <mergeCell ref="XQ37:XR37"/>
    <mergeCell ref="XS37:XU37"/>
    <mergeCell ref="XV37:XY37"/>
    <mergeCell ref="YB37:YC37"/>
    <mergeCell ref="YD37:YE37"/>
    <mergeCell ref="YF37:YG37"/>
    <mergeCell ref="YH37:YI37"/>
    <mergeCell ref="YJ37:YL37"/>
    <mergeCell ref="YM37:YO37"/>
    <mergeCell ref="YP37:YR37"/>
    <mergeCell ref="YS37:YU37"/>
    <mergeCell ref="YV37:YX37"/>
    <mergeCell ref="YY37:ZA37"/>
    <mergeCell ref="ZB37:ZD37"/>
    <mergeCell ref="ZE37:ZG37"/>
    <mergeCell ref="ADJ37:ADL37"/>
    <mergeCell ref="ADM37:ADO37"/>
    <mergeCell ref="ADP37:ADR37"/>
    <mergeCell ref="ADS37:ADU37"/>
    <mergeCell ref="ADV37:ADX37"/>
    <mergeCell ref="ADZ37:AEB37"/>
    <mergeCell ref="AED37:AEF37"/>
    <mergeCell ref="AEH37:AEJ37"/>
    <mergeCell ref="AEL37:AEM37"/>
    <mergeCell ref="AEN37:AEP37"/>
    <mergeCell ref="AEQ37:AET37"/>
    <mergeCell ref="AEW37:AEX37"/>
    <mergeCell ref="AEY37:AEZ37"/>
    <mergeCell ref="AFA37:AFB37"/>
    <mergeCell ref="AFC37:AFD37"/>
    <mergeCell ref="AFE37:AFG37"/>
    <mergeCell ref="AFH37:AFJ37"/>
    <mergeCell ref="ABI37:ABK37"/>
    <mergeCell ref="ABL37:ABN37"/>
    <mergeCell ref="ABO37:ABQ37"/>
    <mergeCell ref="ABS37:ABU37"/>
    <mergeCell ref="ABW37:ABY37"/>
    <mergeCell ref="ACA37:ACC37"/>
    <mergeCell ref="ACE37:ACF37"/>
    <mergeCell ref="ACG37:ACI37"/>
    <mergeCell ref="ACJ37:ACM37"/>
    <mergeCell ref="ACP37:ACQ37"/>
    <mergeCell ref="ACR37:ACS37"/>
    <mergeCell ref="ACT37:ACU37"/>
    <mergeCell ref="ACV37:ACW37"/>
    <mergeCell ref="ACX37:ACZ37"/>
    <mergeCell ref="ADA37:ADC37"/>
    <mergeCell ref="ADD37:ADF37"/>
    <mergeCell ref="ADG37:ADI37"/>
    <mergeCell ref="AHL37:AHN37"/>
    <mergeCell ref="AHO37:AHQ37"/>
    <mergeCell ref="AHR37:AHT37"/>
    <mergeCell ref="AHU37:AHW37"/>
    <mergeCell ref="AHX37:AHZ37"/>
    <mergeCell ref="AIA37:AIC37"/>
    <mergeCell ref="AID37:AIF37"/>
    <mergeCell ref="AIG37:AII37"/>
    <mergeCell ref="AIJ37:AIL37"/>
    <mergeCell ref="AIN37:AIP37"/>
    <mergeCell ref="AIR37:AIT37"/>
    <mergeCell ref="AIV37:AIX37"/>
    <mergeCell ref="AIZ37:AJA37"/>
    <mergeCell ref="AJB37:AJD37"/>
    <mergeCell ref="AJE37:AJH37"/>
    <mergeCell ref="AJK37:AJL37"/>
    <mergeCell ref="AJM37:AJN37"/>
    <mergeCell ref="AFK37:AFM37"/>
    <mergeCell ref="AFN37:AFP37"/>
    <mergeCell ref="AFQ37:AFS37"/>
    <mergeCell ref="AFT37:AFV37"/>
    <mergeCell ref="AFW37:AFY37"/>
    <mergeCell ref="AFZ37:AGB37"/>
    <mergeCell ref="AGC37:AGE37"/>
    <mergeCell ref="AGG37:AGI37"/>
    <mergeCell ref="AGK37:AGM37"/>
    <mergeCell ref="AGO37:AGQ37"/>
    <mergeCell ref="AGS37:AGT37"/>
    <mergeCell ref="AGU37:AGW37"/>
    <mergeCell ref="AGX37:AHA37"/>
    <mergeCell ref="AHD37:AHE37"/>
    <mergeCell ref="AHF37:AHG37"/>
    <mergeCell ref="AHH37:AHI37"/>
    <mergeCell ref="AHJ37:AHK37"/>
    <mergeCell ref="API37:APK37"/>
    <mergeCell ref="APM37:APO37"/>
    <mergeCell ref="ALR37:ALS37"/>
    <mergeCell ref="ALT37:ALU37"/>
    <mergeCell ref="ALV37:ALW37"/>
    <mergeCell ref="ALX37:ALY37"/>
    <mergeCell ref="ALZ37:AMB37"/>
    <mergeCell ref="AMC37:AME37"/>
    <mergeCell ref="AMF37:AMH37"/>
    <mergeCell ref="AMI37:AMK37"/>
    <mergeCell ref="AML37:AMN37"/>
    <mergeCell ref="AMO37:AMQ37"/>
    <mergeCell ref="AMR37:AMT37"/>
    <mergeCell ref="AMU37:AMW37"/>
    <mergeCell ref="AMX37:AMZ37"/>
    <mergeCell ref="ANB37:AND37"/>
    <mergeCell ref="ANF37:ANH37"/>
    <mergeCell ref="ANJ37:ANL37"/>
    <mergeCell ref="ANN37:ANO37"/>
    <mergeCell ref="AJO37:AJP37"/>
    <mergeCell ref="AJQ37:AJR37"/>
    <mergeCell ref="AJS37:AJU37"/>
    <mergeCell ref="AJV37:AJX37"/>
    <mergeCell ref="AJY37:AKA37"/>
    <mergeCell ref="AKB37:AKD37"/>
    <mergeCell ref="AKE37:AKG37"/>
    <mergeCell ref="AKH37:AKJ37"/>
    <mergeCell ref="AKK37:AKM37"/>
    <mergeCell ref="AKN37:AKP37"/>
    <mergeCell ref="AKQ37:AKS37"/>
    <mergeCell ref="AKU37:AKW37"/>
    <mergeCell ref="AKY37:ALA37"/>
    <mergeCell ref="ALC37:ALE37"/>
    <mergeCell ref="ALG37:ALH37"/>
    <mergeCell ref="ALI37:ALK37"/>
    <mergeCell ref="ALL37:ALO37"/>
    <mergeCell ref="ARP37:ARR37"/>
    <mergeCell ref="ART37:ARV37"/>
    <mergeCell ref="ARX37:ARZ37"/>
    <mergeCell ref="ASB37:ASC37"/>
    <mergeCell ref="ASD37:ASF37"/>
    <mergeCell ref="ASG37:ASJ37"/>
    <mergeCell ref="KL38:KM38"/>
    <mergeCell ref="KN38:KO38"/>
    <mergeCell ref="KP38:KQ38"/>
    <mergeCell ref="KR38:KS38"/>
    <mergeCell ref="KT38:KV38"/>
    <mergeCell ref="KW38:KY38"/>
    <mergeCell ref="KZ38:LB38"/>
    <mergeCell ref="LC38:LE38"/>
    <mergeCell ref="LF38:LH38"/>
    <mergeCell ref="LI38:LK38"/>
    <mergeCell ref="LL38:LN38"/>
    <mergeCell ref="LO38:LQ38"/>
    <mergeCell ref="LR38:LT38"/>
    <mergeCell ref="LV38:LX38"/>
    <mergeCell ref="LZ38:MB38"/>
    <mergeCell ref="MD38:MF38"/>
    <mergeCell ref="MH38:MI38"/>
    <mergeCell ref="MJ38:ML38"/>
    <mergeCell ref="MM38:MP38"/>
    <mergeCell ref="MS38:MT38"/>
    <mergeCell ref="MU38:MV38"/>
    <mergeCell ref="MW38:MX38"/>
    <mergeCell ref="MY38:MZ38"/>
    <mergeCell ref="NA38:NC38"/>
    <mergeCell ref="ND38:NF38"/>
    <mergeCell ref="NG38:NI38"/>
    <mergeCell ref="APQ37:APS37"/>
    <mergeCell ref="APU37:APV37"/>
    <mergeCell ref="APW37:APY37"/>
    <mergeCell ref="APZ37:AQC37"/>
    <mergeCell ref="AQF37:AQG37"/>
    <mergeCell ref="AQH37:AQI37"/>
    <mergeCell ref="AQJ37:AQK37"/>
    <mergeCell ref="AQL37:AQM37"/>
    <mergeCell ref="AQN37:AQP37"/>
    <mergeCell ref="AQQ37:AQS37"/>
    <mergeCell ref="AQT37:AQV37"/>
    <mergeCell ref="AQW37:AQY37"/>
    <mergeCell ref="AQZ37:ARB37"/>
    <mergeCell ref="ARC37:ARE37"/>
    <mergeCell ref="ARF37:ARH37"/>
    <mergeCell ref="ARI37:ARK37"/>
    <mergeCell ref="ARL37:ARN37"/>
    <mergeCell ref="ANP37:ANR37"/>
    <mergeCell ref="ANS37:ANV37"/>
    <mergeCell ref="ANY37:ANZ37"/>
    <mergeCell ref="AOA37:AOB37"/>
    <mergeCell ref="AOC37:AOD37"/>
    <mergeCell ref="AOE37:AOF37"/>
    <mergeCell ref="AOG37:AOI37"/>
    <mergeCell ref="AOJ37:AOL37"/>
    <mergeCell ref="AOM37:AOO37"/>
    <mergeCell ref="AOP37:AOR37"/>
    <mergeCell ref="AOS37:AOU37"/>
    <mergeCell ref="AOV37:AOX37"/>
    <mergeCell ref="AOY37:APA37"/>
    <mergeCell ref="APB37:APD37"/>
    <mergeCell ref="APE37:APG37"/>
    <mergeCell ref="PK38:PM38"/>
    <mergeCell ref="PN38:PP38"/>
    <mergeCell ref="PQ38:PS38"/>
    <mergeCell ref="PT38:PV38"/>
    <mergeCell ref="PW38:PY38"/>
    <mergeCell ref="PZ38:QB38"/>
    <mergeCell ref="QC38:QE38"/>
    <mergeCell ref="QF38:QH38"/>
    <mergeCell ref="QJ38:QL38"/>
    <mergeCell ref="QN38:QP38"/>
    <mergeCell ref="QR38:QT38"/>
    <mergeCell ref="QV38:QW38"/>
    <mergeCell ref="QX38:QZ38"/>
    <mergeCell ref="RA38:RD38"/>
    <mergeCell ref="RG38:RH38"/>
    <mergeCell ref="RI38:RJ38"/>
    <mergeCell ref="RK38:RL38"/>
    <mergeCell ref="NJ38:NL38"/>
    <mergeCell ref="NM38:NO38"/>
    <mergeCell ref="NP38:NR38"/>
    <mergeCell ref="NS38:NU38"/>
    <mergeCell ref="NV38:NX38"/>
    <mergeCell ref="NY38:OA38"/>
    <mergeCell ref="OC38:OE38"/>
    <mergeCell ref="OG38:OI38"/>
    <mergeCell ref="OK38:OM38"/>
    <mergeCell ref="OO38:OP38"/>
    <mergeCell ref="OQ38:OS38"/>
    <mergeCell ref="OT38:OW38"/>
    <mergeCell ref="OZ38:PA38"/>
    <mergeCell ref="PB38:PC38"/>
    <mergeCell ref="PD38:PE38"/>
    <mergeCell ref="PF38:PG38"/>
    <mergeCell ref="PH38:PJ38"/>
    <mergeCell ref="TP38:TQ38"/>
    <mergeCell ref="TR38:TS38"/>
    <mergeCell ref="TT38:TU38"/>
    <mergeCell ref="TV38:TX38"/>
    <mergeCell ref="TY38:UA38"/>
    <mergeCell ref="UB38:UD38"/>
    <mergeCell ref="UE38:UG38"/>
    <mergeCell ref="UH38:UJ38"/>
    <mergeCell ref="UK38:UM38"/>
    <mergeCell ref="UN38:UP38"/>
    <mergeCell ref="UQ38:US38"/>
    <mergeCell ref="UT38:UV38"/>
    <mergeCell ref="UX38:UZ38"/>
    <mergeCell ref="VB38:VD38"/>
    <mergeCell ref="VF38:VH38"/>
    <mergeCell ref="VJ38:VK38"/>
    <mergeCell ref="VL38:VN38"/>
    <mergeCell ref="RM38:RN38"/>
    <mergeCell ref="RO38:RQ38"/>
    <mergeCell ref="RR38:RT38"/>
    <mergeCell ref="RU38:RW38"/>
    <mergeCell ref="RX38:RZ38"/>
    <mergeCell ref="SA38:SC38"/>
    <mergeCell ref="SD38:SF38"/>
    <mergeCell ref="SG38:SI38"/>
    <mergeCell ref="SJ38:SL38"/>
    <mergeCell ref="SM38:SO38"/>
    <mergeCell ref="SQ38:SS38"/>
    <mergeCell ref="SU38:SW38"/>
    <mergeCell ref="SY38:TA38"/>
    <mergeCell ref="TC38:TD38"/>
    <mergeCell ref="TE38:TG38"/>
    <mergeCell ref="TH38:TK38"/>
    <mergeCell ref="TN38:TO38"/>
    <mergeCell ref="XQ38:XR38"/>
    <mergeCell ref="XS38:XU38"/>
    <mergeCell ref="XV38:XY38"/>
    <mergeCell ref="YB38:YC38"/>
    <mergeCell ref="YD38:YE38"/>
    <mergeCell ref="YF38:YG38"/>
    <mergeCell ref="YH38:YI38"/>
    <mergeCell ref="YJ38:YL38"/>
    <mergeCell ref="YM38:YO38"/>
    <mergeCell ref="YP38:YR38"/>
    <mergeCell ref="YS38:YU38"/>
    <mergeCell ref="YV38:YX38"/>
    <mergeCell ref="YY38:ZA38"/>
    <mergeCell ref="ZB38:ZD38"/>
    <mergeCell ref="ZE38:ZG38"/>
    <mergeCell ref="ZH38:ZJ38"/>
    <mergeCell ref="ZL38:ZN38"/>
    <mergeCell ref="VO38:VR38"/>
    <mergeCell ref="VU38:VV38"/>
    <mergeCell ref="VW38:VX38"/>
    <mergeCell ref="VY38:VZ38"/>
    <mergeCell ref="WA38:WB38"/>
    <mergeCell ref="WC38:WE38"/>
    <mergeCell ref="WF38:WH38"/>
    <mergeCell ref="WI38:WK38"/>
    <mergeCell ref="WL38:WN38"/>
    <mergeCell ref="WO38:WQ38"/>
    <mergeCell ref="WR38:WT38"/>
    <mergeCell ref="WU38:WW38"/>
    <mergeCell ref="WX38:WZ38"/>
    <mergeCell ref="XA38:XC38"/>
    <mergeCell ref="XE38:XG38"/>
    <mergeCell ref="XI38:XK38"/>
    <mergeCell ref="XM38:XO38"/>
    <mergeCell ref="ABO38:ABQ38"/>
    <mergeCell ref="ABS38:ABU38"/>
    <mergeCell ref="ABW38:ABY38"/>
    <mergeCell ref="ACA38:ACC38"/>
    <mergeCell ref="ACE38:ACF38"/>
    <mergeCell ref="ACG38:ACI38"/>
    <mergeCell ref="ACJ38:ACM38"/>
    <mergeCell ref="ACP38:ACQ38"/>
    <mergeCell ref="ACR38:ACS38"/>
    <mergeCell ref="ACT38:ACU38"/>
    <mergeCell ref="ACV38:ACW38"/>
    <mergeCell ref="ACX38:ACZ38"/>
    <mergeCell ref="ADA38:ADC38"/>
    <mergeCell ref="ADD38:ADF38"/>
    <mergeCell ref="ADG38:ADI38"/>
    <mergeCell ref="ADJ38:ADL38"/>
    <mergeCell ref="ADM38:ADO38"/>
    <mergeCell ref="ZP38:ZR38"/>
    <mergeCell ref="ZT38:ZV38"/>
    <mergeCell ref="ZX38:ZY38"/>
    <mergeCell ref="ZZ38:AAB38"/>
    <mergeCell ref="AAC38:AAF38"/>
    <mergeCell ref="AAI38:AAJ38"/>
    <mergeCell ref="AAK38:AAL38"/>
    <mergeCell ref="AAM38:AAN38"/>
    <mergeCell ref="AAO38:AAP38"/>
    <mergeCell ref="AAQ38:AAS38"/>
    <mergeCell ref="AAT38:AAV38"/>
    <mergeCell ref="AAW38:AAY38"/>
    <mergeCell ref="AAZ38:ABB38"/>
    <mergeCell ref="ABC38:ABE38"/>
    <mergeCell ref="ABF38:ABH38"/>
    <mergeCell ref="ABI38:ABK38"/>
    <mergeCell ref="ABL38:ABN38"/>
    <mergeCell ref="AFQ38:AFS38"/>
    <mergeCell ref="AFT38:AFV38"/>
    <mergeCell ref="AFW38:AFY38"/>
    <mergeCell ref="AFZ38:AGB38"/>
    <mergeCell ref="AGC38:AGE38"/>
    <mergeCell ref="AGG38:AGI38"/>
    <mergeCell ref="AGK38:AGM38"/>
    <mergeCell ref="AGO38:AGQ38"/>
    <mergeCell ref="AGS38:AGT38"/>
    <mergeCell ref="AGU38:AGW38"/>
    <mergeCell ref="AGX38:AHA38"/>
    <mergeCell ref="AHD38:AHE38"/>
    <mergeCell ref="AHF38:AHG38"/>
    <mergeCell ref="AHH38:AHI38"/>
    <mergeCell ref="AHJ38:AHK38"/>
    <mergeCell ref="AHL38:AHN38"/>
    <mergeCell ref="AHO38:AHQ38"/>
    <mergeCell ref="ADP38:ADR38"/>
    <mergeCell ref="ADS38:ADU38"/>
    <mergeCell ref="ADV38:ADX38"/>
    <mergeCell ref="ADZ38:AEB38"/>
    <mergeCell ref="AED38:AEF38"/>
    <mergeCell ref="AEH38:AEJ38"/>
    <mergeCell ref="AEL38:AEM38"/>
    <mergeCell ref="AEN38:AEP38"/>
    <mergeCell ref="AEQ38:AET38"/>
    <mergeCell ref="AEW38:AEX38"/>
    <mergeCell ref="AEY38:AEZ38"/>
    <mergeCell ref="AFA38:AFB38"/>
    <mergeCell ref="AFC38:AFD38"/>
    <mergeCell ref="AFE38:AFG38"/>
    <mergeCell ref="AFH38:AFJ38"/>
    <mergeCell ref="AFK38:AFM38"/>
    <mergeCell ref="AFN38:AFP38"/>
    <mergeCell ref="AJS38:AJU38"/>
    <mergeCell ref="AJV38:AJX38"/>
    <mergeCell ref="AJY38:AKA38"/>
    <mergeCell ref="AKB38:AKD38"/>
    <mergeCell ref="AKE38:AKG38"/>
    <mergeCell ref="AKH38:AKJ38"/>
    <mergeCell ref="AKK38:AKM38"/>
    <mergeCell ref="AKN38:AKP38"/>
    <mergeCell ref="AKQ38:AKS38"/>
    <mergeCell ref="AKU38:AKW38"/>
    <mergeCell ref="AKY38:ALA38"/>
    <mergeCell ref="ALC38:ALE38"/>
    <mergeCell ref="ALG38:ALH38"/>
    <mergeCell ref="ALI38:ALK38"/>
    <mergeCell ref="ALL38:ALO38"/>
    <mergeCell ref="ALR38:ALS38"/>
    <mergeCell ref="ALT38:ALU38"/>
    <mergeCell ref="AHR38:AHT38"/>
    <mergeCell ref="AHU38:AHW38"/>
    <mergeCell ref="AHX38:AHZ38"/>
    <mergeCell ref="AIA38:AIC38"/>
    <mergeCell ref="AID38:AIF38"/>
    <mergeCell ref="AIG38:AII38"/>
    <mergeCell ref="AIJ38:AIL38"/>
    <mergeCell ref="AIN38:AIP38"/>
    <mergeCell ref="AIR38:AIT38"/>
    <mergeCell ref="AIV38:AIX38"/>
    <mergeCell ref="AIZ38:AJA38"/>
    <mergeCell ref="AJB38:AJD38"/>
    <mergeCell ref="AJE38:AJH38"/>
    <mergeCell ref="AJK38:AJL38"/>
    <mergeCell ref="AJM38:AJN38"/>
    <mergeCell ref="AJO38:AJP38"/>
    <mergeCell ref="AJQ38:AJR38"/>
    <mergeCell ref="ARP38:ARR38"/>
    <mergeCell ref="ART38:ARV38"/>
    <mergeCell ref="ANY38:ANZ38"/>
    <mergeCell ref="AOA38:AOB38"/>
    <mergeCell ref="AOC38:AOD38"/>
    <mergeCell ref="AOE38:AOF38"/>
    <mergeCell ref="AOG38:AOI38"/>
    <mergeCell ref="AOJ38:AOL38"/>
    <mergeCell ref="AOM38:AOO38"/>
    <mergeCell ref="AOP38:AOR38"/>
    <mergeCell ref="AOS38:AOU38"/>
    <mergeCell ref="AOV38:AOX38"/>
    <mergeCell ref="AOY38:APA38"/>
    <mergeCell ref="APB38:APD38"/>
    <mergeCell ref="APE38:APG38"/>
    <mergeCell ref="API38:APK38"/>
    <mergeCell ref="APM38:APO38"/>
    <mergeCell ref="APQ38:APS38"/>
    <mergeCell ref="APU38:APV38"/>
    <mergeCell ref="ALV38:ALW38"/>
    <mergeCell ref="ALX38:ALY38"/>
    <mergeCell ref="ALZ38:AMB38"/>
    <mergeCell ref="AMC38:AME38"/>
    <mergeCell ref="AMF38:AMH38"/>
    <mergeCell ref="AMI38:AMK38"/>
    <mergeCell ref="AML38:AMN38"/>
    <mergeCell ref="AMO38:AMQ38"/>
    <mergeCell ref="AMR38:AMT38"/>
    <mergeCell ref="AMU38:AMW38"/>
    <mergeCell ref="AMX38:AMZ38"/>
    <mergeCell ref="ANB38:AND38"/>
    <mergeCell ref="ANF38:ANH38"/>
    <mergeCell ref="ANJ38:ANL38"/>
    <mergeCell ref="ANN38:ANO38"/>
    <mergeCell ref="ANP38:ANR38"/>
    <mergeCell ref="ANS38:ANV38"/>
    <mergeCell ref="NP39:NR39"/>
    <mergeCell ref="NS39:NU39"/>
    <mergeCell ref="NV39:NX39"/>
    <mergeCell ref="NY39:OA39"/>
    <mergeCell ref="OC39:OE39"/>
    <mergeCell ref="OG39:OI39"/>
    <mergeCell ref="OK39:OM39"/>
    <mergeCell ref="OO39:OP39"/>
    <mergeCell ref="OQ39:OS39"/>
    <mergeCell ref="OT39:OW39"/>
    <mergeCell ref="OZ39:PA39"/>
    <mergeCell ref="PB39:PC39"/>
    <mergeCell ref="PD39:PE39"/>
    <mergeCell ref="PF39:PG39"/>
    <mergeCell ref="PH39:PJ39"/>
    <mergeCell ref="PK39:PM39"/>
    <mergeCell ref="PN39:PP39"/>
    <mergeCell ref="ARX38:ARZ38"/>
    <mergeCell ref="ASB38:ASC38"/>
    <mergeCell ref="ASD38:ASF38"/>
    <mergeCell ref="ASG38:ASJ38"/>
    <mergeCell ref="KL39:KM39"/>
    <mergeCell ref="KN39:KO39"/>
    <mergeCell ref="KP39:KQ39"/>
    <mergeCell ref="KR39:KS39"/>
    <mergeCell ref="KT39:KV39"/>
    <mergeCell ref="KW39:KY39"/>
    <mergeCell ref="KZ39:LB39"/>
    <mergeCell ref="LC39:LE39"/>
    <mergeCell ref="LF39:LH39"/>
    <mergeCell ref="LI39:LK39"/>
    <mergeCell ref="LL39:LN39"/>
    <mergeCell ref="LO39:LQ39"/>
    <mergeCell ref="LR39:LT39"/>
    <mergeCell ref="LV39:LX39"/>
    <mergeCell ref="LZ39:MB39"/>
    <mergeCell ref="MD39:MF39"/>
    <mergeCell ref="MH39:MI39"/>
    <mergeCell ref="MJ39:ML39"/>
    <mergeCell ref="MM39:MP39"/>
    <mergeCell ref="MS39:MT39"/>
    <mergeCell ref="MU39:MV39"/>
    <mergeCell ref="MW39:MX39"/>
    <mergeCell ref="MY39:MZ39"/>
    <mergeCell ref="NA39:NC39"/>
    <mergeCell ref="ND39:NF39"/>
    <mergeCell ref="NG39:NI39"/>
    <mergeCell ref="NJ39:NL39"/>
    <mergeCell ref="NM39:NO39"/>
    <mergeCell ref="APW38:APY38"/>
    <mergeCell ref="APZ38:AQC38"/>
    <mergeCell ref="AQF38:AQG38"/>
    <mergeCell ref="AQH38:AQI38"/>
    <mergeCell ref="AQJ38:AQK38"/>
    <mergeCell ref="AQL38:AQM38"/>
    <mergeCell ref="AQN38:AQP38"/>
    <mergeCell ref="AQQ38:AQS38"/>
    <mergeCell ref="AQT38:AQV38"/>
    <mergeCell ref="AQW38:AQY38"/>
    <mergeCell ref="AQZ38:ARB38"/>
    <mergeCell ref="ARC38:ARE38"/>
    <mergeCell ref="ARF38:ARH38"/>
    <mergeCell ref="ARI38:ARK38"/>
    <mergeCell ref="ARL38:ARN38"/>
    <mergeCell ref="RR39:RT39"/>
    <mergeCell ref="RU39:RW39"/>
    <mergeCell ref="RX39:RZ39"/>
    <mergeCell ref="SA39:SC39"/>
    <mergeCell ref="SD39:SF39"/>
    <mergeCell ref="SG39:SI39"/>
    <mergeCell ref="SJ39:SL39"/>
    <mergeCell ref="SM39:SO39"/>
    <mergeCell ref="SQ39:SS39"/>
    <mergeCell ref="SU39:SW39"/>
    <mergeCell ref="SY39:TA39"/>
    <mergeCell ref="TC39:TD39"/>
    <mergeCell ref="TE39:TG39"/>
    <mergeCell ref="TH39:TK39"/>
    <mergeCell ref="TN39:TO39"/>
    <mergeCell ref="TP39:TQ39"/>
    <mergeCell ref="TR39:TS39"/>
    <mergeCell ref="PQ39:PS39"/>
    <mergeCell ref="PT39:PV39"/>
    <mergeCell ref="PW39:PY39"/>
    <mergeCell ref="PZ39:QB39"/>
    <mergeCell ref="QC39:QE39"/>
    <mergeCell ref="QF39:QH39"/>
    <mergeCell ref="QJ39:QL39"/>
    <mergeCell ref="QN39:QP39"/>
    <mergeCell ref="QR39:QT39"/>
    <mergeCell ref="QV39:QW39"/>
    <mergeCell ref="QX39:QZ39"/>
    <mergeCell ref="RA39:RD39"/>
    <mergeCell ref="RG39:RH39"/>
    <mergeCell ref="RI39:RJ39"/>
    <mergeCell ref="RK39:RL39"/>
    <mergeCell ref="RM39:RN39"/>
    <mergeCell ref="RO39:RQ39"/>
    <mergeCell ref="VW39:VX39"/>
    <mergeCell ref="VY39:VZ39"/>
    <mergeCell ref="WA39:WB39"/>
    <mergeCell ref="WC39:WE39"/>
    <mergeCell ref="WF39:WH39"/>
    <mergeCell ref="WI39:WK39"/>
    <mergeCell ref="WL39:WN39"/>
    <mergeCell ref="WO39:WQ39"/>
    <mergeCell ref="WR39:WT39"/>
    <mergeCell ref="WU39:WW39"/>
    <mergeCell ref="WX39:WZ39"/>
    <mergeCell ref="XA39:XC39"/>
    <mergeCell ref="XE39:XG39"/>
    <mergeCell ref="XI39:XK39"/>
    <mergeCell ref="XM39:XO39"/>
    <mergeCell ref="XQ39:XR39"/>
    <mergeCell ref="XS39:XU39"/>
    <mergeCell ref="TT39:TU39"/>
    <mergeCell ref="TV39:TX39"/>
    <mergeCell ref="TY39:UA39"/>
    <mergeCell ref="UB39:UD39"/>
    <mergeCell ref="UE39:UG39"/>
    <mergeCell ref="UH39:UJ39"/>
    <mergeCell ref="UK39:UM39"/>
    <mergeCell ref="UN39:UP39"/>
    <mergeCell ref="UQ39:US39"/>
    <mergeCell ref="UT39:UV39"/>
    <mergeCell ref="UX39:UZ39"/>
    <mergeCell ref="VB39:VD39"/>
    <mergeCell ref="VF39:VH39"/>
    <mergeCell ref="VJ39:VK39"/>
    <mergeCell ref="VL39:VN39"/>
    <mergeCell ref="VO39:VR39"/>
    <mergeCell ref="VU39:VV39"/>
    <mergeCell ref="ZX39:ZY39"/>
    <mergeCell ref="ZZ39:AAB39"/>
    <mergeCell ref="AAC39:AAF39"/>
    <mergeCell ref="AAI39:AAJ39"/>
    <mergeCell ref="AAK39:AAL39"/>
    <mergeCell ref="AAM39:AAN39"/>
    <mergeCell ref="AAO39:AAP39"/>
    <mergeCell ref="AAQ39:AAS39"/>
    <mergeCell ref="AAT39:AAV39"/>
    <mergeCell ref="AAW39:AAY39"/>
    <mergeCell ref="AAZ39:ABB39"/>
    <mergeCell ref="ABC39:ABE39"/>
    <mergeCell ref="ABF39:ABH39"/>
    <mergeCell ref="ABI39:ABK39"/>
    <mergeCell ref="ABL39:ABN39"/>
    <mergeCell ref="ABO39:ABQ39"/>
    <mergeCell ref="ABS39:ABU39"/>
    <mergeCell ref="XV39:XY39"/>
    <mergeCell ref="YB39:YC39"/>
    <mergeCell ref="YD39:YE39"/>
    <mergeCell ref="YF39:YG39"/>
    <mergeCell ref="YH39:YI39"/>
    <mergeCell ref="YJ39:YL39"/>
    <mergeCell ref="YM39:YO39"/>
    <mergeCell ref="YP39:YR39"/>
    <mergeCell ref="YS39:YU39"/>
    <mergeCell ref="YV39:YX39"/>
    <mergeCell ref="YY39:ZA39"/>
    <mergeCell ref="ZB39:ZD39"/>
    <mergeCell ref="ZE39:ZG39"/>
    <mergeCell ref="ZH39:ZJ39"/>
    <mergeCell ref="ZL39:ZN39"/>
    <mergeCell ref="ZP39:ZR39"/>
    <mergeCell ref="ZT39:ZV39"/>
    <mergeCell ref="ADV39:ADX39"/>
    <mergeCell ref="ADZ39:AEB39"/>
    <mergeCell ref="AED39:AEF39"/>
    <mergeCell ref="AEH39:AEJ39"/>
    <mergeCell ref="AEL39:AEM39"/>
    <mergeCell ref="AEN39:AEP39"/>
    <mergeCell ref="AEQ39:AET39"/>
    <mergeCell ref="AEW39:AEX39"/>
    <mergeCell ref="AEY39:AEZ39"/>
    <mergeCell ref="AFA39:AFB39"/>
    <mergeCell ref="AFC39:AFD39"/>
    <mergeCell ref="AFE39:AFG39"/>
    <mergeCell ref="AFH39:AFJ39"/>
    <mergeCell ref="AFK39:AFM39"/>
    <mergeCell ref="AFN39:AFP39"/>
    <mergeCell ref="AFQ39:AFS39"/>
    <mergeCell ref="AFT39:AFV39"/>
    <mergeCell ref="ABW39:ABY39"/>
    <mergeCell ref="ACA39:ACC39"/>
    <mergeCell ref="ACE39:ACF39"/>
    <mergeCell ref="ACG39:ACI39"/>
    <mergeCell ref="ACJ39:ACM39"/>
    <mergeCell ref="ACP39:ACQ39"/>
    <mergeCell ref="ACR39:ACS39"/>
    <mergeCell ref="ACT39:ACU39"/>
    <mergeCell ref="ACV39:ACW39"/>
    <mergeCell ref="ACX39:ACZ39"/>
    <mergeCell ref="ADA39:ADC39"/>
    <mergeCell ref="ADD39:ADF39"/>
    <mergeCell ref="ADG39:ADI39"/>
    <mergeCell ref="ADJ39:ADL39"/>
    <mergeCell ref="ADM39:ADO39"/>
    <mergeCell ref="ADP39:ADR39"/>
    <mergeCell ref="ADS39:ADU39"/>
    <mergeCell ref="AHX39:AHZ39"/>
    <mergeCell ref="AIA39:AIC39"/>
    <mergeCell ref="AID39:AIF39"/>
    <mergeCell ref="AIG39:AII39"/>
    <mergeCell ref="AIJ39:AIL39"/>
    <mergeCell ref="AIN39:AIP39"/>
    <mergeCell ref="AIR39:AIT39"/>
    <mergeCell ref="AIV39:AIX39"/>
    <mergeCell ref="AIZ39:AJA39"/>
    <mergeCell ref="AJB39:AJD39"/>
    <mergeCell ref="AJE39:AJH39"/>
    <mergeCell ref="AJK39:AJL39"/>
    <mergeCell ref="AJM39:AJN39"/>
    <mergeCell ref="AJO39:AJP39"/>
    <mergeCell ref="AJQ39:AJR39"/>
    <mergeCell ref="AJS39:AJU39"/>
    <mergeCell ref="AJV39:AJX39"/>
    <mergeCell ref="AFW39:AFY39"/>
    <mergeCell ref="AFZ39:AGB39"/>
    <mergeCell ref="AGC39:AGE39"/>
    <mergeCell ref="AGG39:AGI39"/>
    <mergeCell ref="AGK39:AGM39"/>
    <mergeCell ref="AGO39:AGQ39"/>
    <mergeCell ref="AGS39:AGT39"/>
    <mergeCell ref="AGU39:AGW39"/>
    <mergeCell ref="AGX39:AHA39"/>
    <mergeCell ref="AHD39:AHE39"/>
    <mergeCell ref="AHF39:AHG39"/>
    <mergeCell ref="AHH39:AHI39"/>
    <mergeCell ref="AHJ39:AHK39"/>
    <mergeCell ref="AHL39:AHN39"/>
    <mergeCell ref="AHO39:AHQ39"/>
    <mergeCell ref="AHR39:AHT39"/>
    <mergeCell ref="AHU39:AHW39"/>
    <mergeCell ref="APW39:APY39"/>
    <mergeCell ref="APZ39:AQC39"/>
    <mergeCell ref="ALZ39:AMB39"/>
    <mergeCell ref="AMC39:AME39"/>
    <mergeCell ref="AMF39:AMH39"/>
    <mergeCell ref="AMI39:AMK39"/>
    <mergeCell ref="AML39:AMN39"/>
    <mergeCell ref="AMO39:AMQ39"/>
    <mergeCell ref="AMR39:AMT39"/>
    <mergeCell ref="AMU39:AMW39"/>
    <mergeCell ref="AMX39:AMZ39"/>
    <mergeCell ref="ANB39:AND39"/>
    <mergeCell ref="ANF39:ANH39"/>
    <mergeCell ref="ANJ39:ANL39"/>
    <mergeCell ref="ANN39:ANO39"/>
    <mergeCell ref="ANP39:ANR39"/>
    <mergeCell ref="ANS39:ANV39"/>
    <mergeCell ref="ANY39:ANZ39"/>
    <mergeCell ref="AOA39:AOB39"/>
    <mergeCell ref="AJY39:AKA39"/>
    <mergeCell ref="AKB39:AKD39"/>
    <mergeCell ref="AKE39:AKG39"/>
    <mergeCell ref="AKH39:AKJ39"/>
    <mergeCell ref="AKK39:AKM39"/>
    <mergeCell ref="AKN39:AKP39"/>
    <mergeCell ref="AKQ39:AKS39"/>
    <mergeCell ref="AKU39:AKW39"/>
    <mergeCell ref="AKY39:ALA39"/>
    <mergeCell ref="ALC39:ALE39"/>
    <mergeCell ref="ALG39:ALH39"/>
    <mergeCell ref="ALI39:ALK39"/>
    <mergeCell ref="ALL39:ALO39"/>
    <mergeCell ref="ALR39:ALS39"/>
    <mergeCell ref="ALT39:ALU39"/>
    <mergeCell ref="ALV39:ALW39"/>
    <mergeCell ref="ALX39:ALY39"/>
    <mergeCell ref="ASD39:ASF39"/>
    <mergeCell ref="ASG39:ASJ39"/>
    <mergeCell ref="KL40:KM40"/>
    <mergeCell ref="KN40:KO40"/>
    <mergeCell ref="KP40:KQ40"/>
    <mergeCell ref="KR40:KS40"/>
    <mergeCell ref="KT40:KV40"/>
    <mergeCell ref="KW40:KY40"/>
    <mergeCell ref="KZ40:LB40"/>
    <mergeCell ref="LC40:LE40"/>
    <mergeCell ref="LF40:LH40"/>
    <mergeCell ref="LI40:LK40"/>
    <mergeCell ref="LL40:LN40"/>
    <mergeCell ref="LO40:LQ40"/>
    <mergeCell ref="LR40:LT40"/>
    <mergeCell ref="LV40:LX40"/>
    <mergeCell ref="LZ40:MB40"/>
    <mergeCell ref="MD40:MF40"/>
    <mergeCell ref="MH40:MI40"/>
    <mergeCell ref="MJ40:ML40"/>
    <mergeCell ref="MM40:MP40"/>
    <mergeCell ref="MS40:MT40"/>
    <mergeCell ref="MU40:MV40"/>
    <mergeCell ref="MW40:MX40"/>
    <mergeCell ref="MY40:MZ40"/>
    <mergeCell ref="NA40:NC40"/>
    <mergeCell ref="ND40:NF40"/>
    <mergeCell ref="NG40:NI40"/>
    <mergeCell ref="NJ40:NL40"/>
    <mergeCell ref="NM40:NO40"/>
    <mergeCell ref="NP40:NR40"/>
    <mergeCell ref="NS40:NU40"/>
    <mergeCell ref="AQF39:AQG39"/>
    <mergeCell ref="AQH39:AQI39"/>
    <mergeCell ref="AQJ39:AQK39"/>
    <mergeCell ref="AQL39:AQM39"/>
    <mergeCell ref="AQN39:AQP39"/>
    <mergeCell ref="AQQ39:AQS39"/>
    <mergeCell ref="AQT39:AQV39"/>
    <mergeCell ref="AQW39:AQY39"/>
    <mergeCell ref="AQZ39:ARB39"/>
    <mergeCell ref="ARC39:ARE39"/>
    <mergeCell ref="ARF39:ARH39"/>
    <mergeCell ref="ARI39:ARK39"/>
    <mergeCell ref="ARL39:ARN39"/>
    <mergeCell ref="ARP39:ARR39"/>
    <mergeCell ref="ART39:ARV39"/>
    <mergeCell ref="ARX39:ARZ39"/>
    <mergeCell ref="ASB39:ASC39"/>
    <mergeCell ref="AOC39:AOD39"/>
    <mergeCell ref="AOE39:AOF39"/>
    <mergeCell ref="AOG39:AOI39"/>
    <mergeCell ref="AOJ39:AOL39"/>
    <mergeCell ref="AOM39:AOO39"/>
    <mergeCell ref="AOP39:AOR39"/>
    <mergeCell ref="AOS39:AOU39"/>
    <mergeCell ref="AOV39:AOX39"/>
    <mergeCell ref="AOY39:APA39"/>
    <mergeCell ref="APB39:APD39"/>
    <mergeCell ref="APE39:APG39"/>
    <mergeCell ref="API39:APK39"/>
    <mergeCell ref="APM39:APO39"/>
    <mergeCell ref="APQ39:APS39"/>
    <mergeCell ref="APU39:APV39"/>
    <mergeCell ref="PW40:PY40"/>
    <mergeCell ref="PZ40:QB40"/>
    <mergeCell ref="QC40:QE40"/>
    <mergeCell ref="QF40:QH40"/>
    <mergeCell ref="QJ40:QL40"/>
    <mergeCell ref="QN40:QP40"/>
    <mergeCell ref="QR40:QT40"/>
    <mergeCell ref="QV40:QW40"/>
    <mergeCell ref="QX40:QZ40"/>
    <mergeCell ref="RA40:RD40"/>
    <mergeCell ref="RG40:RH40"/>
    <mergeCell ref="RI40:RJ40"/>
    <mergeCell ref="RK40:RL40"/>
    <mergeCell ref="RM40:RN40"/>
    <mergeCell ref="RO40:RQ40"/>
    <mergeCell ref="RR40:RT40"/>
    <mergeCell ref="RU40:RW40"/>
    <mergeCell ref="NV40:NX40"/>
    <mergeCell ref="NY40:OA40"/>
    <mergeCell ref="OC40:OE40"/>
    <mergeCell ref="OG40:OI40"/>
    <mergeCell ref="OK40:OM40"/>
    <mergeCell ref="OO40:OP40"/>
    <mergeCell ref="OQ40:OS40"/>
    <mergeCell ref="OT40:OW40"/>
    <mergeCell ref="OZ40:PA40"/>
    <mergeCell ref="PB40:PC40"/>
    <mergeCell ref="PD40:PE40"/>
    <mergeCell ref="PF40:PG40"/>
    <mergeCell ref="PH40:PJ40"/>
    <mergeCell ref="PK40:PM40"/>
    <mergeCell ref="PN40:PP40"/>
    <mergeCell ref="PQ40:PS40"/>
    <mergeCell ref="PT40:PV40"/>
    <mergeCell ref="TY40:UA40"/>
    <mergeCell ref="UB40:UD40"/>
    <mergeCell ref="UE40:UG40"/>
    <mergeCell ref="UH40:UJ40"/>
    <mergeCell ref="UK40:UM40"/>
    <mergeCell ref="UN40:UP40"/>
    <mergeCell ref="UQ40:US40"/>
    <mergeCell ref="UT40:UV40"/>
    <mergeCell ref="UX40:UZ40"/>
    <mergeCell ref="VB40:VD40"/>
    <mergeCell ref="VF40:VH40"/>
    <mergeCell ref="VJ40:VK40"/>
    <mergeCell ref="VL40:VN40"/>
    <mergeCell ref="VO40:VR40"/>
    <mergeCell ref="VU40:VV40"/>
    <mergeCell ref="VW40:VX40"/>
    <mergeCell ref="VY40:VZ40"/>
    <mergeCell ref="RX40:RZ40"/>
    <mergeCell ref="SA40:SC40"/>
    <mergeCell ref="SD40:SF40"/>
    <mergeCell ref="SG40:SI40"/>
    <mergeCell ref="SJ40:SL40"/>
    <mergeCell ref="SM40:SO40"/>
    <mergeCell ref="SQ40:SS40"/>
    <mergeCell ref="SU40:SW40"/>
    <mergeCell ref="SY40:TA40"/>
    <mergeCell ref="TC40:TD40"/>
    <mergeCell ref="TE40:TG40"/>
    <mergeCell ref="TH40:TK40"/>
    <mergeCell ref="TN40:TO40"/>
    <mergeCell ref="TP40:TQ40"/>
    <mergeCell ref="TR40:TS40"/>
    <mergeCell ref="TT40:TU40"/>
    <mergeCell ref="TV40:TX40"/>
    <mergeCell ref="YD40:YE40"/>
    <mergeCell ref="YF40:YG40"/>
    <mergeCell ref="YH40:YI40"/>
    <mergeCell ref="YJ40:YL40"/>
    <mergeCell ref="YM40:YO40"/>
    <mergeCell ref="YP40:YR40"/>
    <mergeCell ref="YS40:YU40"/>
    <mergeCell ref="YV40:YX40"/>
    <mergeCell ref="YY40:ZA40"/>
    <mergeCell ref="ZB40:ZD40"/>
    <mergeCell ref="ZE40:ZG40"/>
    <mergeCell ref="ZH40:ZJ40"/>
    <mergeCell ref="ZL40:ZN40"/>
    <mergeCell ref="ZP40:ZR40"/>
    <mergeCell ref="ZT40:ZV40"/>
    <mergeCell ref="ZX40:ZY40"/>
    <mergeCell ref="ZZ40:AAB40"/>
    <mergeCell ref="WA40:WB40"/>
    <mergeCell ref="WC40:WE40"/>
    <mergeCell ref="WF40:WH40"/>
    <mergeCell ref="WI40:WK40"/>
    <mergeCell ref="WL40:WN40"/>
    <mergeCell ref="WO40:WQ40"/>
    <mergeCell ref="WR40:WT40"/>
    <mergeCell ref="WU40:WW40"/>
    <mergeCell ref="WX40:WZ40"/>
    <mergeCell ref="XA40:XC40"/>
    <mergeCell ref="XE40:XG40"/>
    <mergeCell ref="XI40:XK40"/>
    <mergeCell ref="XM40:XO40"/>
    <mergeCell ref="XQ40:XR40"/>
    <mergeCell ref="XS40:XU40"/>
    <mergeCell ref="XV40:XY40"/>
    <mergeCell ref="YB40:YC40"/>
    <mergeCell ref="ACE40:ACF40"/>
    <mergeCell ref="ACG40:ACI40"/>
    <mergeCell ref="ACJ40:ACM40"/>
    <mergeCell ref="ACP40:ACQ40"/>
    <mergeCell ref="ACR40:ACS40"/>
    <mergeCell ref="ACT40:ACU40"/>
    <mergeCell ref="ACV40:ACW40"/>
    <mergeCell ref="ACX40:ACZ40"/>
    <mergeCell ref="ADA40:ADC40"/>
    <mergeCell ref="ADD40:ADF40"/>
    <mergeCell ref="ADG40:ADI40"/>
    <mergeCell ref="ADJ40:ADL40"/>
    <mergeCell ref="ADM40:ADO40"/>
    <mergeCell ref="ADP40:ADR40"/>
    <mergeCell ref="ADS40:ADU40"/>
    <mergeCell ref="ADV40:ADX40"/>
    <mergeCell ref="ADZ40:AEB40"/>
    <mergeCell ref="AAC40:AAF40"/>
    <mergeCell ref="AAI40:AAJ40"/>
    <mergeCell ref="AAK40:AAL40"/>
    <mergeCell ref="AAM40:AAN40"/>
    <mergeCell ref="AAO40:AAP40"/>
    <mergeCell ref="AAQ40:AAS40"/>
    <mergeCell ref="AAT40:AAV40"/>
    <mergeCell ref="AAW40:AAY40"/>
    <mergeCell ref="AAZ40:ABB40"/>
    <mergeCell ref="ABC40:ABE40"/>
    <mergeCell ref="ABF40:ABH40"/>
    <mergeCell ref="ABI40:ABK40"/>
    <mergeCell ref="ABL40:ABN40"/>
    <mergeCell ref="ABO40:ABQ40"/>
    <mergeCell ref="ABS40:ABU40"/>
    <mergeCell ref="ABW40:ABY40"/>
    <mergeCell ref="ACA40:ACC40"/>
    <mergeCell ref="AJV40:AJX40"/>
    <mergeCell ref="AJY40:AKA40"/>
    <mergeCell ref="AKB40:AKD40"/>
    <mergeCell ref="AGC40:AGE40"/>
    <mergeCell ref="AGG40:AGI40"/>
    <mergeCell ref="AGK40:AGM40"/>
    <mergeCell ref="AGO40:AGQ40"/>
    <mergeCell ref="AGS40:AGT40"/>
    <mergeCell ref="AGU40:AGW40"/>
    <mergeCell ref="AGX40:AHA40"/>
    <mergeCell ref="AHD40:AHE40"/>
    <mergeCell ref="AHF40:AHG40"/>
    <mergeCell ref="AHH40:AHI40"/>
    <mergeCell ref="AHJ40:AHK40"/>
    <mergeCell ref="AHL40:AHN40"/>
    <mergeCell ref="AHO40:AHQ40"/>
    <mergeCell ref="AHR40:AHT40"/>
    <mergeCell ref="AHU40:AHW40"/>
    <mergeCell ref="AHX40:AHZ40"/>
    <mergeCell ref="AIA40:AIC40"/>
    <mergeCell ref="AED40:AEF40"/>
    <mergeCell ref="AEH40:AEJ40"/>
    <mergeCell ref="AEL40:AEM40"/>
    <mergeCell ref="AEN40:AEP40"/>
    <mergeCell ref="AEQ40:AET40"/>
    <mergeCell ref="AEW40:AEX40"/>
    <mergeCell ref="AEY40:AEZ40"/>
    <mergeCell ref="AFA40:AFB40"/>
    <mergeCell ref="AFC40:AFD40"/>
    <mergeCell ref="AFE40:AFG40"/>
    <mergeCell ref="AFH40:AFJ40"/>
    <mergeCell ref="AFK40:AFM40"/>
    <mergeCell ref="AFN40:AFP40"/>
    <mergeCell ref="AFQ40:AFS40"/>
    <mergeCell ref="AFT40:AFV40"/>
    <mergeCell ref="AFW40:AFY40"/>
    <mergeCell ref="AFZ40:AGB40"/>
    <mergeCell ref="ASG40:ASJ40"/>
    <mergeCell ref="AOG40:AOI40"/>
    <mergeCell ref="AOJ40:AOL40"/>
    <mergeCell ref="AOM40:AOO40"/>
    <mergeCell ref="AOP40:AOR40"/>
    <mergeCell ref="AOS40:AOU40"/>
    <mergeCell ref="AOV40:AOX40"/>
    <mergeCell ref="AOY40:APA40"/>
    <mergeCell ref="APB40:APD40"/>
    <mergeCell ref="APE40:APG40"/>
    <mergeCell ref="API40:APK40"/>
    <mergeCell ref="APM40:APO40"/>
    <mergeCell ref="APQ40:APS40"/>
    <mergeCell ref="APU40:APV40"/>
    <mergeCell ref="APW40:APY40"/>
    <mergeCell ref="APZ40:AQC40"/>
    <mergeCell ref="AQF40:AQG40"/>
    <mergeCell ref="AQH40:AQI40"/>
    <mergeCell ref="AMF40:AMH40"/>
    <mergeCell ref="AMI40:AMK40"/>
    <mergeCell ref="AML40:AMN40"/>
    <mergeCell ref="AMO40:AMQ40"/>
    <mergeCell ref="AMR40:AMT40"/>
    <mergeCell ref="AMU40:AMW40"/>
    <mergeCell ref="AMX40:AMZ40"/>
    <mergeCell ref="ANB40:AND40"/>
    <mergeCell ref="ANF40:ANH40"/>
    <mergeCell ref="ANJ40:ANL40"/>
    <mergeCell ref="ANN40:ANO40"/>
    <mergeCell ref="ANP40:ANR40"/>
    <mergeCell ref="ANS40:ANV40"/>
    <mergeCell ref="ANY40:ANZ40"/>
    <mergeCell ref="AOA40:AOB40"/>
    <mergeCell ref="AOC40:AOD40"/>
    <mergeCell ref="AOE40:AOF40"/>
    <mergeCell ref="KL41:KM41"/>
    <mergeCell ref="KN41:KO41"/>
    <mergeCell ref="KP41:KQ41"/>
    <mergeCell ref="KR41:KS41"/>
    <mergeCell ref="KT41:KV41"/>
    <mergeCell ref="KW41:KY41"/>
    <mergeCell ref="KZ41:LB41"/>
    <mergeCell ref="LC41:LE41"/>
    <mergeCell ref="LF41:LH41"/>
    <mergeCell ref="LI41:LK41"/>
    <mergeCell ref="LL41:LN41"/>
    <mergeCell ref="LO41:LQ41"/>
    <mergeCell ref="LR41:LT41"/>
    <mergeCell ref="LV41:LX41"/>
    <mergeCell ref="LZ41:MB41"/>
    <mergeCell ref="MD41:MF41"/>
    <mergeCell ref="MH41:MI41"/>
    <mergeCell ref="AQJ40:AQK40"/>
    <mergeCell ref="AQL40:AQM40"/>
    <mergeCell ref="AQN40:AQP40"/>
    <mergeCell ref="AQQ40:AQS40"/>
    <mergeCell ref="AQT40:AQV40"/>
    <mergeCell ref="AQW40:AQY40"/>
    <mergeCell ref="AQZ40:ARB40"/>
    <mergeCell ref="ARC40:ARE40"/>
    <mergeCell ref="ARF40:ARH40"/>
    <mergeCell ref="ARI40:ARK40"/>
    <mergeCell ref="ARL40:ARN40"/>
    <mergeCell ref="ARP40:ARR40"/>
    <mergeCell ref="ART40:ARV40"/>
    <mergeCell ref="ARX40:ARZ40"/>
    <mergeCell ref="ASB40:ASC40"/>
    <mergeCell ref="ASD40:ASF40"/>
    <mergeCell ref="AKE40:AKG40"/>
    <mergeCell ref="AKH40:AKJ40"/>
    <mergeCell ref="AKK40:AKM40"/>
    <mergeCell ref="AKN40:AKP40"/>
    <mergeCell ref="AKQ40:AKS40"/>
    <mergeCell ref="AKU40:AKW40"/>
    <mergeCell ref="AKY40:ALA40"/>
    <mergeCell ref="ALC40:ALE40"/>
    <mergeCell ref="ALG40:ALH40"/>
    <mergeCell ref="ALI40:ALK40"/>
    <mergeCell ref="ALL40:ALO40"/>
    <mergeCell ref="ALR40:ALS40"/>
    <mergeCell ref="ALT40:ALU40"/>
    <mergeCell ref="ALV40:ALW40"/>
    <mergeCell ref="ALX40:ALY40"/>
    <mergeCell ref="ALZ40:AMB40"/>
    <mergeCell ref="AMC40:AME40"/>
    <mergeCell ref="AID40:AIF40"/>
    <mergeCell ref="AIG40:AII40"/>
    <mergeCell ref="AIJ40:AIL40"/>
    <mergeCell ref="AIN40:AIP40"/>
    <mergeCell ref="AIR40:AIT40"/>
    <mergeCell ref="AIV40:AIX40"/>
    <mergeCell ref="AIZ40:AJA40"/>
    <mergeCell ref="AJB40:AJD40"/>
    <mergeCell ref="AJE40:AJH40"/>
    <mergeCell ref="AJK40:AJL40"/>
    <mergeCell ref="AJM40:AJN40"/>
    <mergeCell ref="AJO40:AJP40"/>
    <mergeCell ref="AJQ40:AJR40"/>
    <mergeCell ref="AJS40:AJU40"/>
    <mergeCell ref="OK41:OM41"/>
    <mergeCell ref="OO41:OP41"/>
    <mergeCell ref="OQ41:OS41"/>
    <mergeCell ref="OT41:OW41"/>
    <mergeCell ref="OZ41:PA41"/>
    <mergeCell ref="PB41:PC41"/>
    <mergeCell ref="PD41:PE41"/>
    <mergeCell ref="PF41:PG41"/>
    <mergeCell ref="PH41:PJ41"/>
    <mergeCell ref="PK41:PM41"/>
    <mergeCell ref="PN41:PP41"/>
    <mergeCell ref="PQ41:PS41"/>
    <mergeCell ref="PT41:PV41"/>
    <mergeCell ref="PW41:PY41"/>
    <mergeCell ref="PZ41:QB41"/>
    <mergeCell ref="QC41:QE41"/>
    <mergeCell ref="QF41:QH41"/>
    <mergeCell ref="MJ41:ML41"/>
    <mergeCell ref="MM41:MP41"/>
    <mergeCell ref="MS41:MT41"/>
    <mergeCell ref="MU41:MV41"/>
    <mergeCell ref="MW41:MX41"/>
    <mergeCell ref="MY41:MZ41"/>
    <mergeCell ref="NA41:NC41"/>
    <mergeCell ref="ND41:NF41"/>
    <mergeCell ref="NG41:NI41"/>
    <mergeCell ref="NJ41:NL41"/>
    <mergeCell ref="NM41:NO41"/>
    <mergeCell ref="NP41:NR41"/>
    <mergeCell ref="NS41:NU41"/>
    <mergeCell ref="NV41:NX41"/>
    <mergeCell ref="NY41:OA41"/>
    <mergeCell ref="OC41:OE41"/>
    <mergeCell ref="OG41:OI41"/>
    <mergeCell ref="SJ41:SL41"/>
    <mergeCell ref="SM41:SO41"/>
    <mergeCell ref="SQ41:SS41"/>
    <mergeCell ref="SU41:SW41"/>
    <mergeCell ref="SY41:TA41"/>
    <mergeCell ref="TC41:TD41"/>
    <mergeCell ref="TE41:TG41"/>
    <mergeCell ref="TH41:TK41"/>
    <mergeCell ref="TN41:TO41"/>
    <mergeCell ref="TP41:TQ41"/>
    <mergeCell ref="TR41:TS41"/>
    <mergeCell ref="TT41:TU41"/>
    <mergeCell ref="TV41:TX41"/>
    <mergeCell ref="TY41:UA41"/>
    <mergeCell ref="UB41:UD41"/>
    <mergeCell ref="UE41:UG41"/>
    <mergeCell ref="UH41:UJ41"/>
    <mergeCell ref="QJ41:QL41"/>
    <mergeCell ref="QN41:QP41"/>
    <mergeCell ref="QR41:QT41"/>
    <mergeCell ref="QV41:QW41"/>
    <mergeCell ref="QX41:QZ41"/>
    <mergeCell ref="RA41:RD41"/>
    <mergeCell ref="RG41:RH41"/>
    <mergeCell ref="RI41:RJ41"/>
    <mergeCell ref="RK41:RL41"/>
    <mergeCell ref="RM41:RN41"/>
    <mergeCell ref="RO41:RQ41"/>
    <mergeCell ref="RR41:RT41"/>
    <mergeCell ref="RU41:RW41"/>
    <mergeCell ref="RX41:RZ41"/>
    <mergeCell ref="SA41:SC41"/>
    <mergeCell ref="SD41:SF41"/>
    <mergeCell ref="SG41:SI41"/>
    <mergeCell ref="WL41:WN41"/>
    <mergeCell ref="WO41:WQ41"/>
    <mergeCell ref="WR41:WT41"/>
    <mergeCell ref="WU41:WW41"/>
    <mergeCell ref="WX41:WZ41"/>
    <mergeCell ref="XA41:XC41"/>
    <mergeCell ref="XE41:XG41"/>
    <mergeCell ref="XI41:XK41"/>
    <mergeCell ref="XM41:XO41"/>
    <mergeCell ref="XQ41:XR41"/>
    <mergeCell ref="XS41:XU41"/>
    <mergeCell ref="XV41:XY41"/>
    <mergeCell ref="YB41:YC41"/>
    <mergeCell ref="YD41:YE41"/>
    <mergeCell ref="YF41:YG41"/>
    <mergeCell ref="YH41:YI41"/>
    <mergeCell ref="YJ41:YL41"/>
    <mergeCell ref="UK41:UM41"/>
    <mergeCell ref="UN41:UP41"/>
    <mergeCell ref="UQ41:US41"/>
    <mergeCell ref="UT41:UV41"/>
    <mergeCell ref="UX41:UZ41"/>
    <mergeCell ref="VB41:VD41"/>
    <mergeCell ref="VF41:VH41"/>
    <mergeCell ref="VJ41:VK41"/>
    <mergeCell ref="VL41:VN41"/>
    <mergeCell ref="VO41:VR41"/>
    <mergeCell ref="VU41:VV41"/>
    <mergeCell ref="VW41:VX41"/>
    <mergeCell ref="VY41:VZ41"/>
    <mergeCell ref="WA41:WB41"/>
    <mergeCell ref="WC41:WE41"/>
    <mergeCell ref="WF41:WH41"/>
    <mergeCell ref="WI41:WK41"/>
    <mergeCell ref="AAO41:AAP41"/>
    <mergeCell ref="AAQ41:AAS41"/>
    <mergeCell ref="AAT41:AAV41"/>
    <mergeCell ref="AAW41:AAY41"/>
    <mergeCell ref="AAZ41:ABB41"/>
    <mergeCell ref="ABC41:ABE41"/>
    <mergeCell ref="ABF41:ABH41"/>
    <mergeCell ref="ABI41:ABK41"/>
    <mergeCell ref="ABL41:ABN41"/>
    <mergeCell ref="ABO41:ABQ41"/>
    <mergeCell ref="ABS41:ABU41"/>
    <mergeCell ref="ABW41:ABY41"/>
    <mergeCell ref="ACA41:ACC41"/>
    <mergeCell ref="ACE41:ACF41"/>
    <mergeCell ref="ACG41:ACI41"/>
    <mergeCell ref="ACJ41:ACM41"/>
    <mergeCell ref="ACP41:ACQ41"/>
    <mergeCell ref="YM41:YO41"/>
    <mergeCell ref="YP41:YR41"/>
    <mergeCell ref="YS41:YU41"/>
    <mergeCell ref="YV41:YX41"/>
    <mergeCell ref="YY41:ZA41"/>
    <mergeCell ref="ZB41:ZD41"/>
    <mergeCell ref="ZE41:ZG41"/>
    <mergeCell ref="ZH41:ZJ41"/>
    <mergeCell ref="ZL41:ZN41"/>
    <mergeCell ref="ZP41:ZR41"/>
    <mergeCell ref="ZT41:ZV41"/>
    <mergeCell ref="ZX41:ZY41"/>
    <mergeCell ref="ZZ41:AAB41"/>
    <mergeCell ref="AAC41:AAF41"/>
    <mergeCell ref="AAI41:AAJ41"/>
    <mergeCell ref="AAK41:AAL41"/>
    <mergeCell ref="AAM41:AAN41"/>
    <mergeCell ref="AEQ41:AET41"/>
    <mergeCell ref="AEW41:AEX41"/>
    <mergeCell ref="AEY41:AEZ41"/>
    <mergeCell ref="AFA41:AFB41"/>
    <mergeCell ref="AFC41:AFD41"/>
    <mergeCell ref="AFE41:AFG41"/>
    <mergeCell ref="AFH41:AFJ41"/>
    <mergeCell ref="AFK41:AFM41"/>
    <mergeCell ref="AFN41:AFP41"/>
    <mergeCell ref="AFQ41:AFS41"/>
    <mergeCell ref="AFT41:AFV41"/>
    <mergeCell ref="AFW41:AFY41"/>
    <mergeCell ref="AFZ41:AGB41"/>
    <mergeCell ref="AGC41:AGE41"/>
    <mergeCell ref="AGG41:AGI41"/>
    <mergeCell ref="AGK41:AGM41"/>
    <mergeCell ref="AGO41:AGQ41"/>
    <mergeCell ref="ACR41:ACS41"/>
    <mergeCell ref="ACT41:ACU41"/>
    <mergeCell ref="ACV41:ACW41"/>
    <mergeCell ref="ACX41:ACZ41"/>
    <mergeCell ref="ADA41:ADC41"/>
    <mergeCell ref="ADD41:ADF41"/>
    <mergeCell ref="ADG41:ADI41"/>
    <mergeCell ref="ADJ41:ADL41"/>
    <mergeCell ref="ADM41:ADO41"/>
    <mergeCell ref="ADP41:ADR41"/>
    <mergeCell ref="ADS41:ADU41"/>
    <mergeCell ref="ADV41:ADX41"/>
    <mergeCell ref="ADZ41:AEB41"/>
    <mergeCell ref="AED41:AEF41"/>
    <mergeCell ref="AEH41:AEJ41"/>
    <mergeCell ref="AEL41:AEM41"/>
    <mergeCell ref="AEN41:AEP41"/>
    <mergeCell ref="AIR41:AIT41"/>
    <mergeCell ref="AIV41:AIX41"/>
    <mergeCell ref="AIZ41:AJA41"/>
    <mergeCell ref="AJB41:AJD41"/>
    <mergeCell ref="AJE41:AJH41"/>
    <mergeCell ref="AJK41:AJL41"/>
    <mergeCell ref="AJM41:AJN41"/>
    <mergeCell ref="AJO41:AJP41"/>
    <mergeCell ref="AJQ41:AJR41"/>
    <mergeCell ref="AJS41:AJU41"/>
    <mergeCell ref="AJV41:AJX41"/>
    <mergeCell ref="AJY41:AKA41"/>
    <mergeCell ref="AKB41:AKD41"/>
    <mergeCell ref="AKE41:AKG41"/>
    <mergeCell ref="AKH41:AKJ41"/>
    <mergeCell ref="AKK41:AKM41"/>
    <mergeCell ref="AKN41:AKP41"/>
    <mergeCell ref="AGS41:AGT41"/>
    <mergeCell ref="AGU41:AGW41"/>
    <mergeCell ref="AGX41:AHA41"/>
    <mergeCell ref="AHD41:AHE41"/>
    <mergeCell ref="AHF41:AHG41"/>
    <mergeCell ref="AHH41:AHI41"/>
    <mergeCell ref="AHJ41:AHK41"/>
    <mergeCell ref="AHL41:AHN41"/>
    <mergeCell ref="AHO41:AHQ41"/>
    <mergeCell ref="AHR41:AHT41"/>
    <mergeCell ref="AHU41:AHW41"/>
    <mergeCell ref="AHX41:AHZ41"/>
    <mergeCell ref="AIA41:AIC41"/>
    <mergeCell ref="AID41:AIF41"/>
    <mergeCell ref="AIG41:AII41"/>
    <mergeCell ref="AIJ41:AIL41"/>
    <mergeCell ref="AIN41:AIP41"/>
    <mergeCell ref="AQN41:AQP41"/>
    <mergeCell ref="AQQ41:AQS41"/>
    <mergeCell ref="AMR41:AMT41"/>
    <mergeCell ref="AMU41:AMW41"/>
    <mergeCell ref="AMX41:AMZ41"/>
    <mergeCell ref="ANB41:AND41"/>
    <mergeCell ref="ANF41:ANH41"/>
    <mergeCell ref="ANJ41:ANL41"/>
    <mergeCell ref="ANN41:ANO41"/>
    <mergeCell ref="ANP41:ANR41"/>
    <mergeCell ref="ANS41:ANV41"/>
    <mergeCell ref="ANY41:ANZ41"/>
    <mergeCell ref="AOA41:AOB41"/>
    <mergeCell ref="AOC41:AOD41"/>
    <mergeCell ref="AOE41:AOF41"/>
    <mergeCell ref="AOG41:AOI41"/>
    <mergeCell ref="AOJ41:AOL41"/>
    <mergeCell ref="AOM41:AOO41"/>
    <mergeCell ref="AOP41:AOR41"/>
    <mergeCell ref="AKQ41:AKS41"/>
    <mergeCell ref="AKU41:AKW41"/>
    <mergeCell ref="AKY41:ALA41"/>
    <mergeCell ref="ALC41:ALE41"/>
    <mergeCell ref="ALG41:ALH41"/>
    <mergeCell ref="ALI41:ALK41"/>
    <mergeCell ref="ALL41:ALO41"/>
    <mergeCell ref="ALR41:ALS41"/>
    <mergeCell ref="ALT41:ALU41"/>
    <mergeCell ref="ALV41:ALW41"/>
    <mergeCell ref="ALX41:ALY41"/>
    <mergeCell ref="ALZ41:AMB41"/>
    <mergeCell ref="AMC41:AME41"/>
    <mergeCell ref="AMF41:AMH41"/>
    <mergeCell ref="AMI41:AMK41"/>
    <mergeCell ref="AML41:AMN41"/>
    <mergeCell ref="AMO41:AMQ41"/>
    <mergeCell ref="MS42:MT42"/>
    <mergeCell ref="MU42:MV42"/>
    <mergeCell ref="MW42:MX42"/>
    <mergeCell ref="MY42:MZ42"/>
    <mergeCell ref="NA42:NC42"/>
    <mergeCell ref="ND42:NF42"/>
    <mergeCell ref="NG42:NI42"/>
    <mergeCell ref="NJ42:NL42"/>
    <mergeCell ref="NM42:NO42"/>
    <mergeCell ref="NP42:NR42"/>
    <mergeCell ref="NS42:NU42"/>
    <mergeCell ref="NV42:NX42"/>
    <mergeCell ref="NY42:OA42"/>
    <mergeCell ref="OC42:OE42"/>
    <mergeCell ref="OG42:OI42"/>
    <mergeCell ref="OK42:OM42"/>
    <mergeCell ref="OO42:OP42"/>
    <mergeCell ref="AQT41:AQV41"/>
    <mergeCell ref="AQW41:AQY41"/>
    <mergeCell ref="AQZ41:ARB41"/>
    <mergeCell ref="ARC41:ARE41"/>
    <mergeCell ref="ARF41:ARH41"/>
    <mergeCell ref="ARI41:ARK41"/>
    <mergeCell ref="ARL41:ARN41"/>
    <mergeCell ref="ARP41:ARR41"/>
    <mergeCell ref="ART41:ARV41"/>
    <mergeCell ref="ARX41:ARZ41"/>
    <mergeCell ref="ASB41:ASC41"/>
    <mergeCell ref="ASD41:ASF41"/>
    <mergeCell ref="ASG41:ASJ41"/>
    <mergeCell ref="KL42:KM42"/>
    <mergeCell ref="KN42:KO42"/>
    <mergeCell ref="KP42:KQ42"/>
    <mergeCell ref="KR42:KS42"/>
    <mergeCell ref="KT42:KV42"/>
    <mergeCell ref="KW42:KY42"/>
    <mergeCell ref="KZ42:LB42"/>
    <mergeCell ref="LC42:LE42"/>
    <mergeCell ref="LF42:LH42"/>
    <mergeCell ref="LI42:LK42"/>
    <mergeCell ref="LL42:LN42"/>
    <mergeCell ref="LO42:LQ42"/>
    <mergeCell ref="LR42:LT42"/>
    <mergeCell ref="LV42:LX42"/>
    <mergeCell ref="LZ42:MB42"/>
    <mergeCell ref="MD42:MF42"/>
    <mergeCell ref="MH42:MI42"/>
    <mergeCell ref="MJ42:ML42"/>
    <mergeCell ref="MM42:MP42"/>
    <mergeCell ref="AOS41:AOU41"/>
    <mergeCell ref="AOV41:AOX41"/>
    <mergeCell ref="AOY41:APA41"/>
    <mergeCell ref="APB41:APD41"/>
    <mergeCell ref="APE41:APG41"/>
    <mergeCell ref="API41:APK41"/>
    <mergeCell ref="APM41:APO41"/>
    <mergeCell ref="APQ41:APS41"/>
    <mergeCell ref="APU41:APV41"/>
    <mergeCell ref="APW41:APY41"/>
    <mergeCell ref="APZ41:AQC41"/>
    <mergeCell ref="AQF41:AQG41"/>
    <mergeCell ref="AQH41:AQI41"/>
    <mergeCell ref="AQJ41:AQK41"/>
    <mergeCell ref="AQL41:AQM41"/>
    <mergeCell ref="QR42:QT42"/>
    <mergeCell ref="QV42:QW42"/>
    <mergeCell ref="QX42:QZ42"/>
    <mergeCell ref="RA42:RD42"/>
    <mergeCell ref="RG42:RH42"/>
    <mergeCell ref="RI42:RJ42"/>
    <mergeCell ref="RK42:RL42"/>
    <mergeCell ref="RM42:RN42"/>
    <mergeCell ref="RO42:RQ42"/>
    <mergeCell ref="RR42:RT42"/>
    <mergeCell ref="RU42:RW42"/>
    <mergeCell ref="RX42:RZ42"/>
    <mergeCell ref="SA42:SC42"/>
    <mergeCell ref="SD42:SF42"/>
    <mergeCell ref="SG42:SI42"/>
    <mergeCell ref="SJ42:SL42"/>
    <mergeCell ref="SM42:SO42"/>
    <mergeCell ref="OQ42:OS42"/>
    <mergeCell ref="OT42:OW42"/>
    <mergeCell ref="OZ42:PA42"/>
    <mergeCell ref="PB42:PC42"/>
    <mergeCell ref="PD42:PE42"/>
    <mergeCell ref="PF42:PG42"/>
    <mergeCell ref="PH42:PJ42"/>
    <mergeCell ref="PK42:PM42"/>
    <mergeCell ref="PN42:PP42"/>
    <mergeCell ref="PQ42:PS42"/>
    <mergeCell ref="PT42:PV42"/>
    <mergeCell ref="PW42:PY42"/>
    <mergeCell ref="PZ42:QB42"/>
    <mergeCell ref="QC42:QE42"/>
    <mergeCell ref="QF42:QH42"/>
    <mergeCell ref="QJ42:QL42"/>
    <mergeCell ref="QN42:QP42"/>
    <mergeCell ref="UQ42:US42"/>
    <mergeCell ref="UT42:UV42"/>
    <mergeCell ref="UX42:UZ42"/>
    <mergeCell ref="VB42:VD42"/>
    <mergeCell ref="VF42:VH42"/>
    <mergeCell ref="VJ42:VK42"/>
    <mergeCell ref="VL42:VN42"/>
    <mergeCell ref="VO42:VR42"/>
    <mergeCell ref="VU42:VV42"/>
    <mergeCell ref="VW42:VX42"/>
    <mergeCell ref="VY42:VZ42"/>
    <mergeCell ref="WA42:WB42"/>
    <mergeCell ref="WC42:WE42"/>
    <mergeCell ref="WF42:WH42"/>
    <mergeCell ref="WI42:WK42"/>
    <mergeCell ref="WL42:WN42"/>
    <mergeCell ref="WO42:WQ42"/>
    <mergeCell ref="SQ42:SS42"/>
    <mergeCell ref="SU42:SW42"/>
    <mergeCell ref="SY42:TA42"/>
    <mergeCell ref="TC42:TD42"/>
    <mergeCell ref="TE42:TG42"/>
    <mergeCell ref="TH42:TK42"/>
    <mergeCell ref="TN42:TO42"/>
    <mergeCell ref="TP42:TQ42"/>
    <mergeCell ref="TR42:TS42"/>
    <mergeCell ref="TT42:TU42"/>
    <mergeCell ref="TV42:TX42"/>
    <mergeCell ref="TY42:UA42"/>
    <mergeCell ref="UB42:UD42"/>
    <mergeCell ref="UE42:UG42"/>
    <mergeCell ref="UH42:UJ42"/>
    <mergeCell ref="UK42:UM42"/>
    <mergeCell ref="UN42:UP42"/>
    <mergeCell ref="YS42:YU42"/>
    <mergeCell ref="YV42:YX42"/>
    <mergeCell ref="YY42:ZA42"/>
    <mergeCell ref="ZB42:ZD42"/>
    <mergeCell ref="ZE42:ZG42"/>
    <mergeCell ref="ZH42:ZJ42"/>
    <mergeCell ref="ZL42:ZN42"/>
    <mergeCell ref="ZP42:ZR42"/>
    <mergeCell ref="ZT42:ZV42"/>
    <mergeCell ref="ZX42:ZY42"/>
    <mergeCell ref="ZZ42:AAB42"/>
    <mergeCell ref="AAC42:AAF42"/>
    <mergeCell ref="AAI42:AAJ42"/>
    <mergeCell ref="AAK42:AAL42"/>
    <mergeCell ref="AAM42:AAN42"/>
    <mergeCell ref="AAO42:AAP42"/>
    <mergeCell ref="AAQ42:AAS42"/>
    <mergeCell ref="WR42:WT42"/>
    <mergeCell ref="WU42:WW42"/>
    <mergeCell ref="WX42:WZ42"/>
    <mergeCell ref="XA42:XC42"/>
    <mergeCell ref="XE42:XG42"/>
    <mergeCell ref="XI42:XK42"/>
    <mergeCell ref="XM42:XO42"/>
    <mergeCell ref="XQ42:XR42"/>
    <mergeCell ref="XS42:XU42"/>
    <mergeCell ref="XV42:XY42"/>
    <mergeCell ref="YB42:YC42"/>
    <mergeCell ref="YD42:YE42"/>
    <mergeCell ref="YF42:YG42"/>
    <mergeCell ref="YH42:YI42"/>
    <mergeCell ref="YJ42:YL42"/>
    <mergeCell ref="YM42:YO42"/>
    <mergeCell ref="YP42:YR42"/>
    <mergeCell ref="ACV42:ACW42"/>
    <mergeCell ref="ACX42:ACZ42"/>
    <mergeCell ref="ADA42:ADC42"/>
    <mergeCell ref="ADD42:ADF42"/>
    <mergeCell ref="ADG42:ADI42"/>
    <mergeCell ref="ADJ42:ADL42"/>
    <mergeCell ref="ADM42:ADO42"/>
    <mergeCell ref="ADP42:ADR42"/>
    <mergeCell ref="ADS42:ADU42"/>
    <mergeCell ref="ADV42:ADX42"/>
    <mergeCell ref="ADZ42:AEB42"/>
    <mergeCell ref="AED42:AEF42"/>
    <mergeCell ref="AEH42:AEJ42"/>
    <mergeCell ref="AEL42:AEM42"/>
    <mergeCell ref="AEN42:AEP42"/>
    <mergeCell ref="AEQ42:AET42"/>
    <mergeCell ref="AEW42:AEX42"/>
    <mergeCell ref="AAT42:AAV42"/>
    <mergeCell ref="AAW42:AAY42"/>
    <mergeCell ref="AAZ42:ABB42"/>
    <mergeCell ref="ABC42:ABE42"/>
    <mergeCell ref="ABF42:ABH42"/>
    <mergeCell ref="ABI42:ABK42"/>
    <mergeCell ref="ABL42:ABN42"/>
    <mergeCell ref="ABO42:ABQ42"/>
    <mergeCell ref="ABS42:ABU42"/>
    <mergeCell ref="ABW42:ABY42"/>
    <mergeCell ref="ACA42:ACC42"/>
    <mergeCell ref="ACE42:ACF42"/>
    <mergeCell ref="ACG42:ACI42"/>
    <mergeCell ref="ACJ42:ACM42"/>
    <mergeCell ref="ACP42:ACQ42"/>
    <mergeCell ref="ACR42:ACS42"/>
    <mergeCell ref="ACT42:ACU42"/>
    <mergeCell ref="AGX42:AHA42"/>
    <mergeCell ref="AHD42:AHE42"/>
    <mergeCell ref="AHF42:AHG42"/>
    <mergeCell ref="AHH42:AHI42"/>
    <mergeCell ref="AHJ42:AHK42"/>
    <mergeCell ref="AHL42:AHN42"/>
    <mergeCell ref="AHO42:AHQ42"/>
    <mergeCell ref="AHR42:AHT42"/>
    <mergeCell ref="AHU42:AHW42"/>
    <mergeCell ref="AHX42:AHZ42"/>
    <mergeCell ref="AIA42:AIC42"/>
    <mergeCell ref="AID42:AIF42"/>
    <mergeCell ref="AIG42:AII42"/>
    <mergeCell ref="AIJ42:AIL42"/>
    <mergeCell ref="AIN42:AIP42"/>
    <mergeCell ref="AIR42:AIT42"/>
    <mergeCell ref="AIV42:AIX42"/>
    <mergeCell ref="AEY42:AEZ42"/>
    <mergeCell ref="AFA42:AFB42"/>
    <mergeCell ref="AFC42:AFD42"/>
    <mergeCell ref="AFE42:AFG42"/>
    <mergeCell ref="AFH42:AFJ42"/>
    <mergeCell ref="AFK42:AFM42"/>
    <mergeCell ref="AFN42:AFP42"/>
    <mergeCell ref="AFQ42:AFS42"/>
    <mergeCell ref="AFT42:AFV42"/>
    <mergeCell ref="AFW42:AFY42"/>
    <mergeCell ref="AFZ42:AGB42"/>
    <mergeCell ref="AGC42:AGE42"/>
    <mergeCell ref="AGG42:AGI42"/>
    <mergeCell ref="AGK42:AGM42"/>
    <mergeCell ref="AGO42:AGQ42"/>
    <mergeCell ref="AGS42:AGT42"/>
    <mergeCell ref="AGU42:AGW42"/>
    <mergeCell ref="AOS42:AOU42"/>
    <mergeCell ref="AOV42:AOX42"/>
    <mergeCell ref="AKY42:ALA42"/>
    <mergeCell ref="ALC42:ALE42"/>
    <mergeCell ref="ALG42:ALH42"/>
    <mergeCell ref="ALI42:ALK42"/>
    <mergeCell ref="ALL42:ALO42"/>
    <mergeCell ref="ALR42:ALS42"/>
    <mergeCell ref="ALT42:ALU42"/>
    <mergeCell ref="ALV42:ALW42"/>
    <mergeCell ref="ALX42:ALY42"/>
    <mergeCell ref="ALZ42:AMB42"/>
    <mergeCell ref="AMC42:AME42"/>
    <mergeCell ref="AMF42:AMH42"/>
    <mergeCell ref="AMI42:AMK42"/>
    <mergeCell ref="AML42:AMN42"/>
    <mergeCell ref="AMO42:AMQ42"/>
    <mergeCell ref="AMR42:AMT42"/>
    <mergeCell ref="AMU42:AMW42"/>
    <mergeCell ref="AIZ42:AJA42"/>
    <mergeCell ref="AJB42:AJD42"/>
    <mergeCell ref="AJE42:AJH42"/>
    <mergeCell ref="AJK42:AJL42"/>
    <mergeCell ref="AJM42:AJN42"/>
    <mergeCell ref="AJO42:AJP42"/>
    <mergeCell ref="AJQ42:AJR42"/>
    <mergeCell ref="AJS42:AJU42"/>
    <mergeCell ref="AJV42:AJX42"/>
    <mergeCell ref="AJY42:AKA42"/>
    <mergeCell ref="AKB42:AKD42"/>
    <mergeCell ref="AKE42:AKG42"/>
    <mergeCell ref="AKH42:AKJ42"/>
    <mergeCell ref="AKK42:AKM42"/>
    <mergeCell ref="AKN42:AKP42"/>
    <mergeCell ref="AKQ42:AKS42"/>
    <mergeCell ref="AKU42:AKW42"/>
    <mergeCell ref="AQZ42:ARB42"/>
    <mergeCell ref="ARC42:ARE42"/>
    <mergeCell ref="ARF42:ARH42"/>
    <mergeCell ref="ARI42:ARK42"/>
    <mergeCell ref="ARL42:ARN42"/>
    <mergeCell ref="ARP42:ARR42"/>
    <mergeCell ref="ART42:ARV42"/>
    <mergeCell ref="ARX42:ARZ42"/>
    <mergeCell ref="ASB42:ASC42"/>
    <mergeCell ref="ASD42:ASF42"/>
    <mergeCell ref="ASG42:ASJ42"/>
    <mergeCell ref="KL43:KM43"/>
    <mergeCell ref="KN43:KO43"/>
    <mergeCell ref="KP43:KQ43"/>
    <mergeCell ref="KR43:KS43"/>
    <mergeCell ref="KT43:KV43"/>
    <mergeCell ref="KW43:KY43"/>
    <mergeCell ref="KZ43:LB43"/>
    <mergeCell ref="LC43:LE43"/>
    <mergeCell ref="LF43:LH43"/>
    <mergeCell ref="LI43:LK43"/>
    <mergeCell ref="LL43:LN43"/>
    <mergeCell ref="LO43:LQ43"/>
    <mergeCell ref="LR43:LT43"/>
    <mergeCell ref="LV43:LX43"/>
    <mergeCell ref="LZ43:MB43"/>
    <mergeCell ref="MD43:MF43"/>
    <mergeCell ref="MH43:MI43"/>
    <mergeCell ref="MJ43:ML43"/>
    <mergeCell ref="MM43:MP43"/>
    <mergeCell ref="MS43:MT43"/>
    <mergeCell ref="MU43:MV43"/>
    <mergeCell ref="AOY42:APA42"/>
    <mergeCell ref="APB42:APD42"/>
    <mergeCell ref="APE42:APG42"/>
    <mergeCell ref="API42:APK42"/>
    <mergeCell ref="APM42:APO42"/>
    <mergeCell ref="APQ42:APS42"/>
    <mergeCell ref="APU42:APV42"/>
    <mergeCell ref="APW42:APY42"/>
    <mergeCell ref="APZ42:AQC42"/>
    <mergeCell ref="AQF42:AQG42"/>
    <mergeCell ref="AQH42:AQI42"/>
    <mergeCell ref="AQJ42:AQK42"/>
    <mergeCell ref="AQL42:AQM42"/>
    <mergeCell ref="AQN42:AQP42"/>
    <mergeCell ref="AQQ42:AQS42"/>
    <mergeCell ref="AQT42:AQV42"/>
    <mergeCell ref="AQW42:AQY42"/>
    <mergeCell ref="AMX42:AMZ42"/>
    <mergeCell ref="ANB42:AND42"/>
    <mergeCell ref="ANF42:ANH42"/>
    <mergeCell ref="ANJ42:ANL42"/>
    <mergeCell ref="ANN42:ANO42"/>
    <mergeCell ref="ANP42:ANR42"/>
    <mergeCell ref="ANS42:ANV42"/>
    <mergeCell ref="ANY42:ANZ42"/>
    <mergeCell ref="AOA42:AOB42"/>
    <mergeCell ref="AOC42:AOD42"/>
    <mergeCell ref="AOE42:AOF42"/>
    <mergeCell ref="AOG42:AOI42"/>
    <mergeCell ref="AOJ42:AOL42"/>
    <mergeCell ref="AOM42:AOO42"/>
    <mergeCell ref="AOP42:AOR42"/>
    <mergeCell ref="OZ43:PA43"/>
    <mergeCell ref="PB43:PC43"/>
    <mergeCell ref="PD43:PE43"/>
    <mergeCell ref="PF43:PG43"/>
    <mergeCell ref="PH43:PJ43"/>
    <mergeCell ref="PK43:PM43"/>
    <mergeCell ref="PN43:PP43"/>
    <mergeCell ref="PQ43:PS43"/>
    <mergeCell ref="PT43:PV43"/>
    <mergeCell ref="PW43:PY43"/>
    <mergeCell ref="PZ43:QB43"/>
    <mergeCell ref="QC43:QE43"/>
    <mergeCell ref="QF43:QH43"/>
    <mergeCell ref="QJ43:QL43"/>
    <mergeCell ref="QN43:QP43"/>
    <mergeCell ref="QR43:QT43"/>
    <mergeCell ref="QV43:QW43"/>
    <mergeCell ref="MW43:MX43"/>
    <mergeCell ref="MY43:MZ43"/>
    <mergeCell ref="NA43:NC43"/>
    <mergeCell ref="ND43:NF43"/>
    <mergeCell ref="NG43:NI43"/>
    <mergeCell ref="NJ43:NL43"/>
    <mergeCell ref="NM43:NO43"/>
    <mergeCell ref="NP43:NR43"/>
    <mergeCell ref="NS43:NU43"/>
    <mergeCell ref="NV43:NX43"/>
    <mergeCell ref="NY43:OA43"/>
    <mergeCell ref="OC43:OE43"/>
    <mergeCell ref="OG43:OI43"/>
    <mergeCell ref="OK43:OM43"/>
    <mergeCell ref="OO43:OP43"/>
    <mergeCell ref="OQ43:OS43"/>
    <mergeCell ref="OT43:OW43"/>
    <mergeCell ref="SY43:TA43"/>
    <mergeCell ref="TC43:TD43"/>
    <mergeCell ref="TE43:TG43"/>
    <mergeCell ref="TH43:TK43"/>
    <mergeCell ref="TN43:TO43"/>
    <mergeCell ref="TP43:TQ43"/>
    <mergeCell ref="TR43:TS43"/>
    <mergeCell ref="TT43:TU43"/>
    <mergeCell ref="TV43:TX43"/>
    <mergeCell ref="TY43:UA43"/>
    <mergeCell ref="UB43:UD43"/>
    <mergeCell ref="UE43:UG43"/>
    <mergeCell ref="UH43:UJ43"/>
    <mergeCell ref="UK43:UM43"/>
    <mergeCell ref="UN43:UP43"/>
    <mergeCell ref="UQ43:US43"/>
    <mergeCell ref="UT43:UV43"/>
    <mergeCell ref="QX43:QZ43"/>
    <mergeCell ref="RA43:RD43"/>
    <mergeCell ref="RG43:RH43"/>
    <mergeCell ref="RI43:RJ43"/>
    <mergeCell ref="RK43:RL43"/>
    <mergeCell ref="RM43:RN43"/>
    <mergeCell ref="RO43:RQ43"/>
    <mergeCell ref="RR43:RT43"/>
    <mergeCell ref="RU43:RW43"/>
    <mergeCell ref="RX43:RZ43"/>
    <mergeCell ref="SA43:SC43"/>
    <mergeCell ref="SD43:SF43"/>
    <mergeCell ref="SG43:SI43"/>
    <mergeCell ref="SJ43:SL43"/>
    <mergeCell ref="SM43:SO43"/>
    <mergeCell ref="SQ43:SS43"/>
    <mergeCell ref="SU43:SW43"/>
    <mergeCell ref="WX43:WZ43"/>
    <mergeCell ref="XA43:XC43"/>
    <mergeCell ref="XE43:XG43"/>
    <mergeCell ref="XI43:XK43"/>
    <mergeCell ref="XM43:XO43"/>
    <mergeCell ref="XQ43:XR43"/>
    <mergeCell ref="XS43:XU43"/>
    <mergeCell ref="XV43:XY43"/>
    <mergeCell ref="YB43:YC43"/>
    <mergeCell ref="YD43:YE43"/>
    <mergeCell ref="YF43:YG43"/>
    <mergeCell ref="YH43:YI43"/>
    <mergeCell ref="YJ43:YL43"/>
    <mergeCell ref="YM43:YO43"/>
    <mergeCell ref="YP43:YR43"/>
    <mergeCell ref="YS43:YU43"/>
    <mergeCell ref="YV43:YX43"/>
    <mergeCell ref="UX43:UZ43"/>
    <mergeCell ref="VB43:VD43"/>
    <mergeCell ref="VF43:VH43"/>
    <mergeCell ref="VJ43:VK43"/>
    <mergeCell ref="VL43:VN43"/>
    <mergeCell ref="VO43:VR43"/>
    <mergeCell ref="VU43:VV43"/>
    <mergeCell ref="VW43:VX43"/>
    <mergeCell ref="VY43:VZ43"/>
    <mergeCell ref="WA43:WB43"/>
    <mergeCell ref="WC43:WE43"/>
    <mergeCell ref="WF43:WH43"/>
    <mergeCell ref="WI43:WK43"/>
    <mergeCell ref="WL43:WN43"/>
    <mergeCell ref="WO43:WQ43"/>
    <mergeCell ref="WR43:WT43"/>
    <mergeCell ref="WU43:WW43"/>
    <mergeCell ref="AAZ43:ABB43"/>
    <mergeCell ref="ABC43:ABE43"/>
    <mergeCell ref="ABF43:ABH43"/>
    <mergeCell ref="ABI43:ABK43"/>
    <mergeCell ref="ABL43:ABN43"/>
    <mergeCell ref="ABO43:ABQ43"/>
    <mergeCell ref="ABS43:ABU43"/>
    <mergeCell ref="ABW43:ABY43"/>
    <mergeCell ref="ACA43:ACC43"/>
    <mergeCell ref="ACE43:ACF43"/>
    <mergeCell ref="ACG43:ACI43"/>
    <mergeCell ref="ACJ43:ACM43"/>
    <mergeCell ref="ACP43:ACQ43"/>
    <mergeCell ref="ACR43:ACS43"/>
    <mergeCell ref="ACT43:ACU43"/>
    <mergeCell ref="ACV43:ACW43"/>
    <mergeCell ref="ACX43:ACZ43"/>
    <mergeCell ref="YY43:ZA43"/>
    <mergeCell ref="ZB43:ZD43"/>
    <mergeCell ref="ZE43:ZG43"/>
    <mergeCell ref="ZH43:ZJ43"/>
    <mergeCell ref="ZL43:ZN43"/>
    <mergeCell ref="ZP43:ZR43"/>
    <mergeCell ref="ZT43:ZV43"/>
    <mergeCell ref="ZX43:ZY43"/>
    <mergeCell ref="ZZ43:AAB43"/>
    <mergeCell ref="AAC43:AAF43"/>
    <mergeCell ref="AAI43:AAJ43"/>
    <mergeCell ref="AAK43:AAL43"/>
    <mergeCell ref="AAM43:AAN43"/>
    <mergeCell ref="AAO43:AAP43"/>
    <mergeCell ref="AAQ43:AAS43"/>
    <mergeCell ref="AAT43:AAV43"/>
    <mergeCell ref="AAW43:AAY43"/>
    <mergeCell ref="AFC43:AFD43"/>
    <mergeCell ref="AFE43:AFG43"/>
    <mergeCell ref="AFH43:AFJ43"/>
    <mergeCell ref="AFK43:AFM43"/>
    <mergeCell ref="AFN43:AFP43"/>
    <mergeCell ref="AFQ43:AFS43"/>
    <mergeCell ref="AFT43:AFV43"/>
    <mergeCell ref="AFW43:AFY43"/>
    <mergeCell ref="AFZ43:AGB43"/>
    <mergeCell ref="AGC43:AGE43"/>
    <mergeCell ref="AGG43:AGI43"/>
    <mergeCell ref="AGK43:AGM43"/>
    <mergeCell ref="AGO43:AGQ43"/>
    <mergeCell ref="AGS43:AGT43"/>
    <mergeCell ref="AGU43:AGW43"/>
    <mergeCell ref="AGX43:AHA43"/>
    <mergeCell ref="AHD43:AHE43"/>
    <mergeCell ref="ADA43:ADC43"/>
    <mergeCell ref="ADD43:ADF43"/>
    <mergeCell ref="ADG43:ADI43"/>
    <mergeCell ref="ADJ43:ADL43"/>
    <mergeCell ref="ADM43:ADO43"/>
    <mergeCell ref="ADP43:ADR43"/>
    <mergeCell ref="ADS43:ADU43"/>
    <mergeCell ref="ADV43:ADX43"/>
    <mergeCell ref="ADZ43:AEB43"/>
    <mergeCell ref="AED43:AEF43"/>
    <mergeCell ref="AEH43:AEJ43"/>
    <mergeCell ref="AEL43:AEM43"/>
    <mergeCell ref="AEN43:AEP43"/>
    <mergeCell ref="AEQ43:AET43"/>
    <mergeCell ref="AEW43:AEX43"/>
    <mergeCell ref="AEY43:AEZ43"/>
    <mergeCell ref="AFA43:AFB43"/>
    <mergeCell ref="AJE43:AJH43"/>
    <mergeCell ref="AJK43:AJL43"/>
    <mergeCell ref="AJM43:AJN43"/>
    <mergeCell ref="AJO43:AJP43"/>
    <mergeCell ref="AJQ43:AJR43"/>
    <mergeCell ref="AJS43:AJU43"/>
    <mergeCell ref="AJV43:AJX43"/>
    <mergeCell ref="AJY43:AKA43"/>
    <mergeCell ref="AKB43:AKD43"/>
    <mergeCell ref="AKE43:AKG43"/>
    <mergeCell ref="AKH43:AKJ43"/>
    <mergeCell ref="AKK43:AKM43"/>
    <mergeCell ref="AKN43:AKP43"/>
    <mergeCell ref="AKQ43:AKS43"/>
    <mergeCell ref="AKU43:AKW43"/>
    <mergeCell ref="AKY43:ALA43"/>
    <mergeCell ref="ALC43:ALE43"/>
    <mergeCell ref="AHF43:AHG43"/>
    <mergeCell ref="AHH43:AHI43"/>
    <mergeCell ref="AHJ43:AHK43"/>
    <mergeCell ref="AHL43:AHN43"/>
    <mergeCell ref="AHO43:AHQ43"/>
    <mergeCell ref="AHR43:AHT43"/>
    <mergeCell ref="AHU43:AHW43"/>
    <mergeCell ref="AHX43:AHZ43"/>
    <mergeCell ref="AIA43:AIC43"/>
    <mergeCell ref="AID43:AIF43"/>
    <mergeCell ref="AIG43:AII43"/>
    <mergeCell ref="AIJ43:AIL43"/>
    <mergeCell ref="AIN43:AIP43"/>
    <mergeCell ref="AIR43:AIT43"/>
    <mergeCell ref="AIV43:AIX43"/>
    <mergeCell ref="AIZ43:AJA43"/>
    <mergeCell ref="AJB43:AJD43"/>
    <mergeCell ref="AQZ43:ARB43"/>
    <mergeCell ref="ARC43:ARE43"/>
    <mergeCell ref="ANF43:ANH43"/>
    <mergeCell ref="ANJ43:ANL43"/>
    <mergeCell ref="ANN43:ANO43"/>
    <mergeCell ref="ANP43:ANR43"/>
    <mergeCell ref="ANS43:ANV43"/>
    <mergeCell ref="ANY43:ANZ43"/>
    <mergeCell ref="AOA43:AOB43"/>
    <mergeCell ref="AOC43:AOD43"/>
    <mergeCell ref="AOE43:AOF43"/>
    <mergeCell ref="AOG43:AOI43"/>
    <mergeCell ref="AOJ43:AOL43"/>
    <mergeCell ref="AOM43:AOO43"/>
    <mergeCell ref="AOP43:AOR43"/>
    <mergeCell ref="AOS43:AOU43"/>
    <mergeCell ref="AOV43:AOX43"/>
    <mergeCell ref="AOY43:APA43"/>
    <mergeCell ref="APB43:APD43"/>
    <mergeCell ref="ALG43:ALH43"/>
    <mergeCell ref="ALI43:ALK43"/>
    <mergeCell ref="ALL43:ALO43"/>
    <mergeCell ref="ALR43:ALS43"/>
    <mergeCell ref="ALT43:ALU43"/>
    <mergeCell ref="ALV43:ALW43"/>
    <mergeCell ref="ALX43:ALY43"/>
    <mergeCell ref="ALZ43:AMB43"/>
    <mergeCell ref="AMC43:AME43"/>
    <mergeCell ref="AMF43:AMH43"/>
    <mergeCell ref="AMI43:AMK43"/>
    <mergeCell ref="AML43:AMN43"/>
    <mergeCell ref="AMO43:AMQ43"/>
    <mergeCell ref="AMR43:AMT43"/>
    <mergeCell ref="AMU43:AMW43"/>
    <mergeCell ref="AMX43:AMZ43"/>
    <mergeCell ref="ANB43:AND43"/>
    <mergeCell ref="NA44:NC44"/>
    <mergeCell ref="ND44:NF44"/>
    <mergeCell ref="NG44:NI44"/>
    <mergeCell ref="NJ44:NL44"/>
    <mergeCell ref="NM44:NO44"/>
    <mergeCell ref="NP44:NR44"/>
    <mergeCell ref="NS44:NU44"/>
    <mergeCell ref="NV44:NX44"/>
    <mergeCell ref="NY44:OA44"/>
    <mergeCell ref="OC44:OE44"/>
    <mergeCell ref="OG44:OI44"/>
    <mergeCell ref="OK44:OM44"/>
    <mergeCell ref="OO44:OP44"/>
    <mergeCell ref="OQ44:OS44"/>
    <mergeCell ref="OT44:OW44"/>
    <mergeCell ref="OZ44:PA44"/>
    <mergeCell ref="PB44:PC44"/>
    <mergeCell ref="ARF43:ARH43"/>
    <mergeCell ref="ARI43:ARK43"/>
    <mergeCell ref="ARL43:ARN43"/>
    <mergeCell ref="ARP43:ARR43"/>
    <mergeCell ref="ART43:ARV43"/>
    <mergeCell ref="ARX43:ARZ43"/>
    <mergeCell ref="ASB43:ASC43"/>
    <mergeCell ref="ASD43:ASF43"/>
    <mergeCell ref="ASG43:ASJ43"/>
    <mergeCell ref="KL44:KM44"/>
    <mergeCell ref="KN44:KO44"/>
    <mergeCell ref="KP44:KQ44"/>
    <mergeCell ref="KR44:KS44"/>
    <mergeCell ref="KT44:KV44"/>
    <mergeCell ref="KW44:KY44"/>
    <mergeCell ref="KZ44:LB44"/>
    <mergeCell ref="LC44:LE44"/>
    <mergeCell ref="LF44:LH44"/>
    <mergeCell ref="LI44:LK44"/>
    <mergeCell ref="LL44:LN44"/>
    <mergeCell ref="LO44:LQ44"/>
    <mergeCell ref="LR44:LT44"/>
    <mergeCell ref="LV44:LX44"/>
    <mergeCell ref="LZ44:MB44"/>
    <mergeCell ref="MD44:MF44"/>
    <mergeCell ref="MH44:MI44"/>
    <mergeCell ref="MJ44:ML44"/>
    <mergeCell ref="MM44:MP44"/>
    <mergeCell ref="MS44:MT44"/>
    <mergeCell ref="MU44:MV44"/>
    <mergeCell ref="MW44:MX44"/>
    <mergeCell ref="MY44:MZ44"/>
    <mergeCell ref="APE43:APG43"/>
    <mergeCell ref="API43:APK43"/>
    <mergeCell ref="APM43:APO43"/>
    <mergeCell ref="APQ43:APS43"/>
    <mergeCell ref="APU43:APV43"/>
    <mergeCell ref="APW43:APY43"/>
    <mergeCell ref="APZ43:AQC43"/>
    <mergeCell ref="AQF43:AQG43"/>
    <mergeCell ref="AQH43:AQI43"/>
    <mergeCell ref="AQJ43:AQK43"/>
    <mergeCell ref="AQL43:AQM43"/>
    <mergeCell ref="AQN43:AQP43"/>
    <mergeCell ref="AQQ43:AQS43"/>
    <mergeCell ref="AQT43:AQV43"/>
    <mergeCell ref="AQW43:AQY43"/>
    <mergeCell ref="RG44:RH44"/>
    <mergeCell ref="RI44:RJ44"/>
    <mergeCell ref="RK44:RL44"/>
    <mergeCell ref="RM44:RN44"/>
    <mergeCell ref="RO44:RQ44"/>
    <mergeCell ref="RR44:RT44"/>
    <mergeCell ref="RU44:RW44"/>
    <mergeCell ref="RX44:RZ44"/>
    <mergeCell ref="SA44:SC44"/>
    <mergeCell ref="SD44:SF44"/>
    <mergeCell ref="SG44:SI44"/>
    <mergeCell ref="SJ44:SL44"/>
    <mergeCell ref="SM44:SO44"/>
    <mergeCell ref="SQ44:SS44"/>
    <mergeCell ref="SU44:SW44"/>
    <mergeCell ref="SY44:TA44"/>
    <mergeCell ref="TC44:TD44"/>
    <mergeCell ref="PD44:PE44"/>
    <mergeCell ref="PF44:PG44"/>
    <mergeCell ref="PH44:PJ44"/>
    <mergeCell ref="PK44:PM44"/>
    <mergeCell ref="PN44:PP44"/>
    <mergeCell ref="PQ44:PS44"/>
    <mergeCell ref="PT44:PV44"/>
    <mergeCell ref="PW44:PY44"/>
    <mergeCell ref="PZ44:QB44"/>
    <mergeCell ref="QC44:QE44"/>
    <mergeCell ref="QF44:QH44"/>
    <mergeCell ref="QJ44:QL44"/>
    <mergeCell ref="QN44:QP44"/>
    <mergeCell ref="QR44:QT44"/>
    <mergeCell ref="QV44:QW44"/>
    <mergeCell ref="QX44:QZ44"/>
    <mergeCell ref="RA44:RD44"/>
    <mergeCell ref="VF44:VH44"/>
    <mergeCell ref="VJ44:VK44"/>
    <mergeCell ref="VL44:VN44"/>
    <mergeCell ref="VO44:VR44"/>
    <mergeCell ref="VU44:VV44"/>
    <mergeCell ref="VW44:VX44"/>
    <mergeCell ref="VY44:VZ44"/>
    <mergeCell ref="WA44:WB44"/>
    <mergeCell ref="WC44:WE44"/>
    <mergeCell ref="WF44:WH44"/>
    <mergeCell ref="WI44:WK44"/>
    <mergeCell ref="WL44:WN44"/>
    <mergeCell ref="WO44:WQ44"/>
    <mergeCell ref="WR44:WT44"/>
    <mergeCell ref="WU44:WW44"/>
    <mergeCell ref="WX44:WZ44"/>
    <mergeCell ref="XA44:XC44"/>
    <mergeCell ref="TE44:TG44"/>
    <mergeCell ref="TH44:TK44"/>
    <mergeCell ref="TN44:TO44"/>
    <mergeCell ref="TP44:TQ44"/>
    <mergeCell ref="TR44:TS44"/>
    <mergeCell ref="TT44:TU44"/>
    <mergeCell ref="TV44:TX44"/>
    <mergeCell ref="TY44:UA44"/>
    <mergeCell ref="UB44:UD44"/>
    <mergeCell ref="UE44:UG44"/>
    <mergeCell ref="UH44:UJ44"/>
    <mergeCell ref="UK44:UM44"/>
    <mergeCell ref="UN44:UP44"/>
    <mergeCell ref="UQ44:US44"/>
    <mergeCell ref="UT44:UV44"/>
    <mergeCell ref="UX44:UZ44"/>
    <mergeCell ref="VB44:VD44"/>
    <mergeCell ref="ZE44:ZG44"/>
    <mergeCell ref="ZH44:ZJ44"/>
    <mergeCell ref="ZL44:ZN44"/>
    <mergeCell ref="ZP44:ZR44"/>
    <mergeCell ref="ZT44:ZV44"/>
    <mergeCell ref="ZX44:ZY44"/>
    <mergeCell ref="ZZ44:AAB44"/>
    <mergeCell ref="AAC44:AAF44"/>
    <mergeCell ref="AAI44:AAJ44"/>
    <mergeCell ref="AAK44:AAL44"/>
    <mergeCell ref="AAM44:AAN44"/>
    <mergeCell ref="AAO44:AAP44"/>
    <mergeCell ref="AAQ44:AAS44"/>
    <mergeCell ref="AAT44:AAV44"/>
    <mergeCell ref="AAW44:AAY44"/>
    <mergeCell ref="AAZ44:ABB44"/>
    <mergeCell ref="ABC44:ABE44"/>
    <mergeCell ref="XE44:XG44"/>
    <mergeCell ref="XI44:XK44"/>
    <mergeCell ref="XM44:XO44"/>
    <mergeCell ref="XQ44:XR44"/>
    <mergeCell ref="XS44:XU44"/>
    <mergeCell ref="XV44:XY44"/>
    <mergeCell ref="YB44:YC44"/>
    <mergeCell ref="YD44:YE44"/>
    <mergeCell ref="YF44:YG44"/>
    <mergeCell ref="YH44:YI44"/>
    <mergeCell ref="YJ44:YL44"/>
    <mergeCell ref="YM44:YO44"/>
    <mergeCell ref="YP44:YR44"/>
    <mergeCell ref="YS44:YU44"/>
    <mergeCell ref="YV44:YX44"/>
    <mergeCell ref="YY44:ZA44"/>
    <mergeCell ref="ZB44:ZD44"/>
    <mergeCell ref="ADG44:ADI44"/>
    <mergeCell ref="ADJ44:ADL44"/>
    <mergeCell ref="ADM44:ADO44"/>
    <mergeCell ref="ADP44:ADR44"/>
    <mergeCell ref="ADS44:ADU44"/>
    <mergeCell ref="ADV44:ADX44"/>
    <mergeCell ref="ADZ44:AEB44"/>
    <mergeCell ref="AED44:AEF44"/>
    <mergeCell ref="AEH44:AEJ44"/>
    <mergeCell ref="AEL44:AEM44"/>
    <mergeCell ref="AEN44:AEP44"/>
    <mergeCell ref="AEQ44:AET44"/>
    <mergeCell ref="AEW44:AEX44"/>
    <mergeCell ref="AEY44:AEZ44"/>
    <mergeCell ref="AFA44:AFB44"/>
    <mergeCell ref="AFC44:AFD44"/>
    <mergeCell ref="AFE44:AFG44"/>
    <mergeCell ref="ABF44:ABH44"/>
    <mergeCell ref="ABI44:ABK44"/>
    <mergeCell ref="ABL44:ABN44"/>
    <mergeCell ref="ABO44:ABQ44"/>
    <mergeCell ref="ABS44:ABU44"/>
    <mergeCell ref="ABW44:ABY44"/>
    <mergeCell ref="ACA44:ACC44"/>
    <mergeCell ref="ACE44:ACF44"/>
    <mergeCell ref="ACG44:ACI44"/>
    <mergeCell ref="ACJ44:ACM44"/>
    <mergeCell ref="ACP44:ACQ44"/>
    <mergeCell ref="ACR44:ACS44"/>
    <mergeCell ref="ACT44:ACU44"/>
    <mergeCell ref="ACV44:ACW44"/>
    <mergeCell ref="ACX44:ACZ44"/>
    <mergeCell ref="ADA44:ADC44"/>
    <mergeCell ref="ADD44:ADF44"/>
    <mergeCell ref="AHJ44:AHK44"/>
    <mergeCell ref="AHL44:AHN44"/>
    <mergeCell ref="AHO44:AHQ44"/>
    <mergeCell ref="AHR44:AHT44"/>
    <mergeCell ref="AHU44:AHW44"/>
    <mergeCell ref="AHX44:AHZ44"/>
    <mergeCell ref="AIA44:AIC44"/>
    <mergeCell ref="AID44:AIF44"/>
    <mergeCell ref="AIG44:AII44"/>
    <mergeCell ref="AIJ44:AIL44"/>
    <mergeCell ref="AIN44:AIP44"/>
    <mergeCell ref="AIR44:AIT44"/>
    <mergeCell ref="AIV44:AIX44"/>
    <mergeCell ref="AIZ44:AJA44"/>
    <mergeCell ref="AJB44:AJD44"/>
    <mergeCell ref="AJE44:AJH44"/>
    <mergeCell ref="AJK44:AJL44"/>
    <mergeCell ref="AFH44:AFJ44"/>
    <mergeCell ref="AFK44:AFM44"/>
    <mergeCell ref="AFN44:AFP44"/>
    <mergeCell ref="AFQ44:AFS44"/>
    <mergeCell ref="AFT44:AFV44"/>
    <mergeCell ref="AFW44:AFY44"/>
    <mergeCell ref="AFZ44:AGB44"/>
    <mergeCell ref="AGC44:AGE44"/>
    <mergeCell ref="AGG44:AGI44"/>
    <mergeCell ref="AGK44:AGM44"/>
    <mergeCell ref="AGO44:AGQ44"/>
    <mergeCell ref="AGS44:AGT44"/>
    <mergeCell ref="AGU44:AGW44"/>
    <mergeCell ref="AGX44:AHA44"/>
    <mergeCell ref="AHD44:AHE44"/>
    <mergeCell ref="AHF44:AHG44"/>
    <mergeCell ref="AHH44:AHI44"/>
    <mergeCell ref="APE44:APG44"/>
    <mergeCell ref="API44:APK44"/>
    <mergeCell ref="ALL44:ALO44"/>
    <mergeCell ref="ALR44:ALS44"/>
    <mergeCell ref="ALT44:ALU44"/>
    <mergeCell ref="ALV44:ALW44"/>
    <mergeCell ref="ALX44:ALY44"/>
    <mergeCell ref="ALZ44:AMB44"/>
    <mergeCell ref="AMC44:AME44"/>
    <mergeCell ref="AMF44:AMH44"/>
    <mergeCell ref="AMI44:AMK44"/>
    <mergeCell ref="AML44:AMN44"/>
    <mergeCell ref="AMO44:AMQ44"/>
    <mergeCell ref="AMR44:AMT44"/>
    <mergeCell ref="AMU44:AMW44"/>
    <mergeCell ref="AMX44:AMZ44"/>
    <mergeCell ref="ANB44:AND44"/>
    <mergeCell ref="ANF44:ANH44"/>
    <mergeCell ref="ANJ44:ANL44"/>
    <mergeCell ref="AJM44:AJN44"/>
    <mergeCell ref="AJO44:AJP44"/>
    <mergeCell ref="AJQ44:AJR44"/>
    <mergeCell ref="AJS44:AJU44"/>
    <mergeCell ref="AJV44:AJX44"/>
    <mergeCell ref="AJY44:AKA44"/>
    <mergeCell ref="AKB44:AKD44"/>
    <mergeCell ref="AKE44:AKG44"/>
    <mergeCell ref="AKH44:AKJ44"/>
    <mergeCell ref="AKK44:AKM44"/>
    <mergeCell ref="AKN44:AKP44"/>
    <mergeCell ref="AKQ44:AKS44"/>
    <mergeCell ref="AKU44:AKW44"/>
    <mergeCell ref="AKY44:ALA44"/>
    <mergeCell ref="ALC44:ALE44"/>
    <mergeCell ref="ALG44:ALH44"/>
    <mergeCell ref="ALI44:ALK44"/>
    <mergeCell ref="ARL44:ARN44"/>
    <mergeCell ref="ARP44:ARR44"/>
    <mergeCell ref="ART44:ARV44"/>
    <mergeCell ref="ARX44:ARZ44"/>
    <mergeCell ref="ASB44:ASC44"/>
    <mergeCell ref="ASD44:ASF44"/>
    <mergeCell ref="ASG44:ASJ44"/>
    <mergeCell ref="KL45:KM45"/>
    <mergeCell ref="KN45:KO45"/>
    <mergeCell ref="KP45:KQ45"/>
    <mergeCell ref="KR45:KS45"/>
    <mergeCell ref="KT45:KV45"/>
    <mergeCell ref="KW45:KY45"/>
    <mergeCell ref="KZ45:LB45"/>
    <mergeCell ref="LC45:LE45"/>
    <mergeCell ref="LF45:LH45"/>
    <mergeCell ref="LI45:LK45"/>
    <mergeCell ref="LL45:LN45"/>
    <mergeCell ref="LO45:LQ45"/>
    <mergeCell ref="LR45:LT45"/>
    <mergeCell ref="LV45:LX45"/>
    <mergeCell ref="LZ45:MB45"/>
    <mergeCell ref="MD45:MF45"/>
    <mergeCell ref="MH45:MI45"/>
    <mergeCell ref="MJ45:ML45"/>
    <mergeCell ref="MM45:MP45"/>
    <mergeCell ref="MS45:MT45"/>
    <mergeCell ref="MU45:MV45"/>
    <mergeCell ref="MW45:MX45"/>
    <mergeCell ref="MY45:MZ45"/>
    <mergeCell ref="NA45:NC45"/>
    <mergeCell ref="ND45:NF45"/>
    <mergeCell ref="APM44:APO44"/>
    <mergeCell ref="APQ44:APS44"/>
    <mergeCell ref="APU44:APV44"/>
    <mergeCell ref="APW44:APY44"/>
    <mergeCell ref="APZ44:AQC44"/>
    <mergeCell ref="AQF44:AQG44"/>
    <mergeCell ref="AQH44:AQI44"/>
    <mergeCell ref="AQJ44:AQK44"/>
    <mergeCell ref="AQL44:AQM44"/>
    <mergeCell ref="AQN44:AQP44"/>
    <mergeCell ref="AQQ44:AQS44"/>
    <mergeCell ref="AQT44:AQV44"/>
    <mergeCell ref="AQW44:AQY44"/>
    <mergeCell ref="AQZ44:ARB44"/>
    <mergeCell ref="ARC44:ARE44"/>
    <mergeCell ref="ARF44:ARH44"/>
    <mergeCell ref="ARI44:ARK44"/>
    <mergeCell ref="ANN44:ANO44"/>
    <mergeCell ref="ANP44:ANR44"/>
    <mergeCell ref="ANS44:ANV44"/>
    <mergeCell ref="ANY44:ANZ44"/>
    <mergeCell ref="AOA44:AOB44"/>
    <mergeCell ref="AOC44:AOD44"/>
    <mergeCell ref="AOE44:AOF44"/>
    <mergeCell ref="AOG44:AOI44"/>
    <mergeCell ref="AOJ44:AOL44"/>
    <mergeCell ref="AOM44:AOO44"/>
    <mergeCell ref="AOP44:AOR44"/>
    <mergeCell ref="AOS44:AOU44"/>
    <mergeCell ref="AOV44:AOX44"/>
    <mergeCell ref="AOY44:APA44"/>
    <mergeCell ref="APB44:APD44"/>
    <mergeCell ref="PH45:PJ45"/>
    <mergeCell ref="PK45:PM45"/>
    <mergeCell ref="PN45:PP45"/>
    <mergeCell ref="PQ45:PS45"/>
    <mergeCell ref="PT45:PV45"/>
    <mergeCell ref="PW45:PY45"/>
    <mergeCell ref="PZ45:QB45"/>
    <mergeCell ref="QC45:QE45"/>
    <mergeCell ref="QF45:QH45"/>
    <mergeCell ref="QJ45:QL45"/>
    <mergeCell ref="QN45:QP45"/>
    <mergeCell ref="QR45:QT45"/>
    <mergeCell ref="QV45:QW45"/>
    <mergeCell ref="QX45:QZ45"/>
    <mergeCell ref="RA45:RD45"/>
    <mergeCell ref="RG45:RH45"/>
    <mergeCell ref="RI45:RJ45"/>
    <mergeCell ref="NG45:NI45"/>
    <mergeCell ref="NJ45:NL45"/>
    <mergeCell ref="NM45:NO45"/>
    <mergeCell ref="NP45:NR45"/>
    <mergeCell ref="NS45:NU45"/>
    <mergeCell ref="NV45:NX45"/>
    <mergeCell ref="NY45:OA45"/>
    <mergeCell ref="OC45:OE45"/>
    <mergeCell ref="OG45:OI45"/>
    <mergeCell ref="OK45:OM45"/>
    <mergeCell ref="OO45:OP45"/>
    <mergeCell ref="OQ45:OS45"/>
    <mergeCell ref="OT45:OW45"/>
    <mergeCell ref="OZ45:PA45"/>
    <mergeCell ref="PB45:PC45"/>
    <mergeCell ref="PD45:PE45"/>
    <mergeCell ref="PF45:PG45"/>
    <mergeCell ref="TN45:TO45"/>
    <mergeCell ref="TP45:TQ45"/>
    <mergeCell ref="TR45:TS45"/>
    <mergeCell ref="TT45:TU45"/>
    <mergeCell ref="TV45:TX45"/>
    <mergeCell ref="TY45:UA45"/>
    <mergeCell ref="UB45:UD45"/>
    <mergeCell ref="UE45:UG45"/>
    <mergeCell ref="UH45:UJ45"/>
    <mergeCell ref="UK45:UM45"/>
    <mergeCell ref="UN45:UP45"/>
    <mergeCell ref="UQ45:US45"/>
    <mergeCell ref="UT45:UV45"/>
    <mergeCell ref="UX45:UZ45"/>
    <mergeCell ref="VB45:VD45"/>
    <mergeCell ref="VF45:VH45"/>
    <mergeCell ref="VJ45:VK45"/>
    <mergeCell ref="RK45:RL45"/>
    <mergeCell ref="RM45:RN45"/>
    <mergeCell ref="RO45:RQ45"/>
    <mergeCell ref="RR45:RT45"/>
    <mergeCell ref="RU45:RW45"/>
    <mergeCell ref="RX45:RZ45"/>
    <mergeCell ref="SA45:SC45"/>
    <mergeCell ref="SD45:SF45"/>
    <mergeCell ref="SG45:SI45"/>
    <mergeCell ref="SJ45:SL45"/>
    <mergeCell ref="SM45:SO45"/>
    <mergeCell ref="SQ45:SS45"/>
    <mergeCell ref="SU45:SW45"/>
    <mergeCell ref="SY45:TA45"/>
    <mergeCell ref="TC45:TD45"/>
    <mergeCell ref="TE45:TG45"/>
    <mergeCell ref="TH45:TK45"/>
    <mergeCell ref="XM45:XO45"/>
    <mergeCell ref="XQ45:XR45"/>
    <mergeCell ref="XS45:XU45"/>
    <mergeCell ref="XV45:XY45"/>
    <mergeCell ref="YB45:YC45"/>
    <mergeCell ref="YD45:YE45"/>
    <mergeCell ref="YF45:YG45"/>
    <mergeCell ref="YH45:YI45"/>
    <mergeCell ref="YJ45:YL45"/>
    <mergeCell ref="YM45:YO45"/>
    <mergeCell ref="YP45:YR45"/>
    <mergeCell ref="YS45:YU45"/>
    <mergeCell ref="YV45:YX45"/>
    <mergeCell ref="YY45:ZA45"/>
    <mergeCell ref="ZB45:ZD45"/>
    <mergeCell ref="ZE45:ZG45"/>
    <mergeCell ref="ZH45:ZJ45"/>
    <mergeCell ref="VL45:VN45"/>
    <mergeCell ref="VO45:VR45"/>
    <mergeCell ref="VU45:VV45"/>
    <mergeCell ref="VW45:VX45"/>
    <mergeCell ref="VY45:VZ45"/>
    <mergeCell ref="WA45:WB45"/>
    <mergeCell ref="WC45:WE45"/>
    <mergeCell ref="WF45:WH45"/>
    <mergeCell ref="WI45:WK45"/>
    <mergeCell ref="WL45:WN45"/>
    <mergeCell ref="WO45:WQ45"/>
    <mergeCell ref="WR45:WT45"/>
    <mergeCell ref="WU45:WW45"/>
    <mergeCell ref="WX45:WZ45"/>
    <mergeCell ref="XA45:XC45"/>
    <mergeCell ref="XE45:XG45"/>
    <mergeCell ref="XI45:XK45"/>
    <mergeCell ref="ABL45:ABN45"/>
    <mergeCell ref="ABO45:ABQ45"/>
    <mergeCell ref="ABS45:ABU45"/>
    <mergeCell ref="ABW45:ABY45"/>
    <mergeCell ref="ACA45:ACC45"/>
    <mergeCell ref="ACE45:ACF45"/>
    <mergeCell ref="ACG45:ACI45"/>
    <mergeCell ref="ACJ45:ACM45"/>
    <mergeCell ref="ACP45:ACQ45"/>
    <mergeCell ref="ACR45:ACS45"/>
    <mergeCell ref="ACT45:ACU45"/>
    <mergeCell ref="ACV45:ACW45"/>
    <mergeCell ref="ACX45:ACZ45"/>
    <mergeCell ref="ADA45:ADC45"/>
    <mergeCell ref="ADD45:ADF45"/>
    <mergeCell ref="ADG45:ADI45"/>
    <mergeCell ref="ADJ45:ADL45"/>
    <mergeCell ref="ZL45:ZN45"/>
    <mergeCell ref="ZP45:ZR45"/>
    <mergeCell ref="ZT45:ZV45"/>
    <mergeCell ref="ZX45:ZY45"/>
    <mergeCell ref="ZZ45:AAB45"/>
    <mergeCell ref="AAC45:AAF45"/>
    <mergeCell ref="AAI45:AAJ45"/>
    <mergeCell ref="AAK45:AAL45"/>
    <mergeCell ref="AAM45:AAN45"/>
    <mergeCell ref="AAO45:AAP45"/>
    <mergeCell ref="AAQ45:AAS45"/>
    <mergeCell ref="AAT45:AAV45"/>
    <mergeCell ref="AAW45:AAY45"/>
    <mergeCell ref="AAZ45:ABB45"/>
    <mergeCell ref="ABC45:ABE45"/>
    <mergeCell ref="ABF45:ABH45"/>
    <mergeCell ref="ABI45:ABK45"/>
    <mergeCell ref="AFN45:AFP45"/>
    <mergeCell ref="AFQ45:AFS45"/>
    <mergeCell ref="AFT45:AFV45"/>
    <mergeCell ref="AFW45:AFY45"/>
    <mergeCell ref="AFZ45:AGB45"/>
    <mergeCell ref="AGC45:AGE45"/>
    <mergeCell ref="AGG45:AGI45"/>
    <mergeCell ref="AGK45:AGM45"/>
    <mergeCell ref="AGO45:AGQ45"/>
    <mergeCell ref="AGS45:AGT45"/>
    <mergeCell ref="AGU45:AGW45"/>
    <mergeCell ref="AGX45:AHA45"/>
    <mergeCell ref="AHD45:AHE45"/>
    <mergeCell ref="AHF45:AHG45"/>
    <mergeCell ref="AHH45:AHI45"/>
    <mergeCell ref="AHJ45:AHK45"/>
    <mergeCell ref="AHL45:AHN45"/>
    <mergeCell ref="ADM45:ADO45"/>
    <mergeCell ref="ADP45:ADR45"/>
    <mergeCell ref="ADS45:ADU45"/>
    <mergeCell ref="ADV45:ADX45"/>
    <mergeCell ref="ADZ45:AEB45"/>
    <mergeCell ref="AED45:AEF45"/>
    <mergeCell ref="AEH45:AEJ45"/>
    <mergeCell ref="AEL45:AEM45"/>
    <mergeCell ref="AEN45:AEP45"/>
    <mergeCell ref="AEQ45:AET45"/>
    <mergeCell ref="AEW45:AEX45"/>
    <mergeCell ref="AEY45:AEZ45"/>
    <mergeCell ref="AFA45:AFB45"/>
    <mergeCell ref="AFC45:AFD45"/>
    <mergeCell ref="AFE45:AFG45"/>
    <mergeCell ref="AFH45:AFJ45"/>
    <mergeCell ref="AFK45:AFM45"/>
    <mergeCell ref="AJQ45:AJR45"/>
    <mergeCell ref="AJS45:AJU45"/>
    <mergeCell ref="AJV45:AJX45"/>
    <mergeCell ref="AJY45:AKA45"/>
    <mergeCell ref="AKB45:AKD45"/>
    <mergeCell ref="AKE45:AKG45"/>
    <mergeCell ref="AKH45:AKJ45"/>
    <mergeCell ref="AKK45:AKM45"/>
    <mergeCell ref="AKN45:AKP45"/>
    <mergeCell ref="AKQ45:AKS45"/>
    <mergeCell ref="AKU45:AKW45"/>
    <mergeCell ref="AKY45:ALA45"/>
    <mergeCell ref="ALC45:ALE45"/>
    <mergeCell ref="ALG45:ALH45"/>
    <mergeCell ref="ALI45:ALK45"/>
    <mergeCell ref="ALL45:ALO45"/>
    <mergeCell ref="ALR45:ALS45"/>
    <mergeCell ref="AHO45:AHQ45"/>
    <mergeCell ref="AHR45:AHT45"/>
    <mergeCell ref="AHU45:AHW45"/>
    <mergeCell ref="AHX45:AHZ45"/>
    <mergeCell ref="AIA45:AIC45"/>
    <mergeCell ref="AID45:AIF45"/>
    <mergeCell ref="AIG45:AII45"/>
    <mergeCell ref="AIJ45:AIL45"/>
    <mergeCell ref="AIN45:AIP45"/>
    <mergeCell ref="AIR45:AIT45"/>
    <mergeCell ref="AIV45:AIX45"/>
    <mergeCell ref="AIZ45:AJA45"/>
    <mergeCell ref="AJB45:AJD45"/>
    <mergeCell ref="AJE45:AJH45"/>
    <mergeCell ref="AJK45:AJL45"/>
    <mergeCell ref="AJM45:AJN45"/>
    <mergeCell ref="AJO45:AJP45"/>
    <mergeCell ref="ARL45:ARN45"/>
    <mergeCell ref="ARP45:ARR45"/>
    <mergeCell ref="ANS45:ANV45"/>
    <mergeCell ref="ANY45:ANZ45"/>
    <mergeCell ref="AOA45:AOB45"/>
    <mergeCell ref="AOC45:AOD45"/>
    <mergeCell ref="AOE45:AOF45"/>
    <mergeCell ref="AOG45:AOI45"/>
    <mergeCell ref="AOJ45:AOL45"/>
    <mergeCell ref="AOM45:AOO45"/>
    <mergeCell ref="AOP45:AOR45"/>
    <mergeCell ref="AOS45:AOU45"/>
    <mergeCell ref="AOV45:AOX45"/>
    <mergeCell ref="AOY45:APA45"/>
    <mergeCell ref="APB45:APD45"/>
    <mergeCell ref="APE45:APG45"/>
    <mergeCell ref="API45:APK45"/>
    <mergeCell ref="APM45:APO45"/>
    <mergeCell ref="APQ45:APS45"/>
    <mergeCell ref="ALT45:ALU45"/>
    <mergeCell ref="ALV45:ALW45"/>
    <mergeCell ref="ALX45:ALY45"/>
    <mergeCell ref="ALZ45:AMB45"/>
    <mergeCell ref="AMC45:AME45"/>
    <mergeCell ref="AMF45:AMH45"/>
    <mergeCell ref="AMI45:AMK45"/>
    <mergeCell ref="AML45:AMN45"/>
    <mergeCell ref="AMO45:AMQ45"/>
    <mergeCell ref="AMR45:AMT45"/>
    <mergeCell ref="AMU45:AMW45"/>
    <mergeCell ref="AMX45:AMZ45"/>
    <mergeCell ref="ANB45:AND45"/>
    <mergeCell ref="ANF45:ANH45"/>
    <mergeCell ref="ANJ45:ANL45"/>
    <mergeCell ref="ANN45:ANO45"/>
    <mergeCell ref="ANP45:ANR45"/>
    <mergeCell ref="QV46:QW46"/>
    <mergeCell ref="QX46:QZ46"/>
    <mergeCell ref="RA46:RD46"/>
    <mergeCell ref="RE46:RN46"/>
    <mergeCell ref="RO46:RT46"/>
    <mergeCell ref="RU46:RZ46"/>
    <mergeCell ref="SA46:SF46"/>
    <mergeCell ref="SG46:SL46"/>
    <mergeCell ref="SM46:ST46"/>
    <mergeCell ref="SU46:TB46"/>
    <mergeCell ref="TC46:TD46"/>
    <mergeCell ref="TE46:TG46"/>
    <mergeCell ref="TH46:TK46"/>
    <mergeCell ref="TL46:TU46"/>
    <mergeCell ref="TV46:UA46"/>
    <mergeCell ref="UB46:UG46"/>
    <mergeCell ref="UH46:UM46"/>
    <mergeCell ref="ART45:ARV45"/>
    <mergeCell ref="ARX45:ARZ45"/>
    <mergeCell ref="ASB45:ASC45"/>
    <mergeCell ref="ASD45:ASF45"/>
    <mergeCell ref="ASG45:ASJ45"/>
    <mergeCell ref="KJ46:KS46"/>
    <mergeCell ref="KT46:KY46"/>
    <mergeCell ref="KZ46:LE46"/>
    <mergeCell ref="LF46:LK46"/>
    <mergeCell ref="LL46:LQ46"/>
    <mergeCell ref="LR46:LY46"/>
    <mergeCell ref="LZ46:MG46"/>
    <mergeCell ref="MH46:MI46"/>
    <mergeCell ref="MJ46:ML46"/>
    <mergeCell ref="MM46:MP46"/>
    <mergeCell ref="MQ46:MZ46"/>
    <mergeCell ref="NA46:NF46"/>
    <mergeCell ref="NG46:NL46"/>
    <mergeCell ref="NM46:NR46"/>
    <mergeCell ref="NS46:NX46"/>
    <mergeCell ref="NY46:OF46"/>
    <mergeCell ref="OG46:ON46"/>
    <mergeCell ref="OO46:OP46"/>
    <mergeCell ref="OQ46:OS46"/>
    <mergeCell ref="OT46:OW46"/>
    <mergeCell ref="OX46:PG46"/>
    <mergeCell ref="PH46:PM46"/>
    <mergeCell ref="PN46:PS46"/>
    <mergeCell ref="PT46:PY46"/>
    <mergeCell ref="PZ46:QE46"/>
    <mergeCell ref="QF46:QM46"/>
    <mergeCell ref="QN46:QU46"/>
    <mergeCell ref="APU45:APV45"/>
    <mergeCell ref="APW45:APY45"/>
    <mergeCell ref="APZ45:AQC45"/>
    <mergeCell ref="AQF45:AQG45"/>
    <mergeCell ref="AQH45:AQI45"/>
    <mergeCell ref="AQJ45:AQK45"/>
    <mergeCell ref="AQL45:AQM45"/>
    <mergeCell ref="AQN45:AQP45"/>
    <mergeCell ref="AQQ45:AQS45"/>
    <mergeCell ref="AQT45:AQV45"/>
    <mergeCell ref="AQW45:AQY45"/>
    <mergeCell ref="AQZ45:ARB45"/>
    <mergeCell ref="ARC45:ARE45"/>
    <mergeCell ref="ARF45:ARH45"/>
    <mergeCell ref="ARI45:ARK45"/>
    <mergeCell ref="YJ46:YO46"/>
    <mergeCell ref="YP46:YU46"/>
    <mergeCell ref="YV46:ZA46"/>
    <mergeCell ref="ZB46:ZG46"/>
    <mergeCell ref="ZH46:ZO46"/>
    <mergeCell ref="ZP46:ZW46"/>
    <mergeCell ref="ZX46:ZY46"/>
    <mergeCell ref="ZZ46:AAB46"/>
    <mergeCell ref="AAC46:AAF46"/>
    <mergeCell ref="AAG46:AAP46"/>
    <mergeCell ref="AAQ46:AAV46"/>
    <mergeCell ref="AAW46:ABB46"/>
    <mergeCell ref="ABC46:ABH46"/>
    <mergeCell ref="ABI46:ABN46"/>
    <mergeCell ref="ABO46:ABV46"/>
    <mergeCell ref="ABW46:ACD46"/>
    <mergeCell ref="ACE46:ACF46"/>
    <mergeCell ref="UN46:US46"/>
    <mergeCell ref="UT46:VA46"/>
    <mergeCell ref="VB46:VI46"/>
    <mergeCell ref="VJ46:VK46"/>
    <mergeCell ref="VL46:VN46"/>
    <mergeCell ref="VO46:VR46"/>
    <mergeCell ref="VS46:WB46"/>
    <mergeCell ref="WC46:WH46"/>
    <mergeCell ref="WI46:WN46"/>
    <mergeCell ref="WO46:WT46"/>
    <mergeCell ref="WU46:WZ46"/>
    <mergeCell ref="XA46:XH46"/>
    <mergeCell ref="XI46:XP46"/>
    <mergeCell ref="XQ46:XR46"/>
    <mergeCell ref="XS46:XU46"/>
    <mergeCell ref="XV46:XY46"/>
    <mergeCell ref="XZ46:YI46"/>
    <mergeCell ref="ANN46:ANO46"/>
    <mergeCell ref="ANP46:ANR46"/>
    <mergeCell ref="AGC46:AGJ46"/>
    <mergeCell ref="AGK46:AGR46"/>
    <mergeCell ref="AGS46:AGT46"/>
    <mergeCell ref="AGU46:AGW46"/>
    <mergeCell ref="AGX46:AHA46"/>
    <mergeCell ref="AHB46:AHK46"/>
    <mergeCell ref="AHL46:AHQ46"/>
    <mergeCell ref="AHR46:AHW46"/>
    <mergeCell ref="AHX46:AIC46"/>
    <mergeCell ref="AID46:AII46"/>
    <mergeCell ref="AIJ46:AIQ46"/>
    <mergeCell ref="AIR46:AIY46"/>
    <mergeCell ref="AIZ46:AJA46"/>
    <mergeCell ref="AJB46:AJD46"/>
    <mergeCell ref="AJE46:AJH46"/>
    <mergeCell ref="AJI46:AJR46"/>
    <mergeCell ref="AJS46:AJX46"/>
    <mergeCell ref="ACG46:ACI46"/>
    <mergeCell ref="ACJ46:ACM46"/>
    <mergeCell ref="ACN46:ACW46"/>
    <mergeCell ref="ACX46:ADC46"/>
    <mergeCell ref="ADD46:ADI46"/>
    <mergeCell ref="ADJ46:ADO46"/>
    <mergeCell ref="ADP46:ADU46"/>
    <mergeCell ref="ADV46:AEC46"/>
    <mergeCell ref="AED46:AEK46"/>
    <mergeCell ref="AEL46:AEM46"/>
    <mergeCell ref="AEN46:AEP46"/>
    <mergeCell ref="AEQ46:AET46"/>
    <mergeCell ref="AEU46:AFD46"/>
    <mergeCell ref="AFE46:AFJ46"/>
    <mergeCell ref="AFK46:AFP46"/>
    <mergeCell ref="AFQ46:AFV46"/>
    <mergeCell ref="AFW46:AGB46"/>
    <mergeCell ref="ART46:ASA46"/>
    <mergeCell ref="ASB46:ASC46"/>
    <mergeCell ref="ASD46:ASF46"/>
    <mergeCell ref="ASG46:ASJ46"/>
    <mergeCell ref="KJ47:KS47"/>
    <mergeCell ref="KT47:LQ47"/>
    <mergeCell ref="LR47:LY47"/>
    <mergeCell ref="LZ47:MG47"/>
    <mergeCell ref="MH47:MP47"/>
    <mergeCell ref="MQ47:MZ47"/>
    <mergeCell ref="NA47:NX47"/>
    <mergeCell ref="NY47:OF47"/>
    <mergeCell ref="OG47:ON47"/>
    <mergeCell ref="OO47:OW47"/>
    <mergeCell ref="OX47:PG47"/>
    <mergeCell ref="PH47:QE47"/>
    <mergeCell ref="QF47:QM47"/>
    <mergeCell ref="QN47:QU47"/>
    <mergeCell ref="QV47:RD47"/>
    <mergeCell ref="RE47:RN47"/>
    <mergeCell ref="RO47:SL47"/>
    <mergeCell ref="SM47:ST47"/>
    <mergeCell ref="SU47:TB47"/>
    <mergeCell ref="TC47:TK47"/>
    <mergeCell ref="TL47:TU47"/>
    <mergeCell ref="TV47:US47"/>
    <mergeCell ref="UT47:VA47"/>
    <mergeCell ref="VB47:VI47"/>
    <mergeCell ref="VJ47:VR47"/>
    <mergeCell ref="VS47:WB47"/>
    <mergeCell ref="WC47:WZ47"/>
    <mergeCell ref="XA47:XH47"/>
    <mergeCell ref="ANS46:ANV46"/>
    <mergeCell ref="ANW46:AOF46"/>
    <mergeCell ref="AOG46:AOL46"/>
    <mergeCell ref="AOM46:AOR46"/>
    <mergeCell ref="AOS46:AOX46"/>
    <mergeCell ref="AOY46:APD46"/>
    <mergeCell ref="APE46:APL46"/>
    <mergeCell ref="APM46:APT46"/>
    <mergeCell ref="APU46:APV46"/>
    <mergeCell ref="APW46:APY46"/>
    <mergeCell ref="APZ46:AQC46"/>
    <mergeCell ref="AQD46:AQM46"/>
    <mergeCell ref="AQN46:AQS46"/>
    <mergeCell ref="AQT46:AQY46"/>
    <mergeCell ref="AQZ46:ARE46"/>
    <mergeCell ref="ARF46:ARK46"/>
    <mergeCell ref="ARL46:ARS46"/>
    <mergeCell ref="AJY46:AKD46"/>
    <mergeCell ref="AKE46:AKJ46"/>
    <mergeCell ref="AKK46:AKP46"/>
    <mergeCell ref="AKQ46:AKX46"/>
    <mergeCell ref="AKY46:ALF46"/>
    <mergeCell ref="ALG46:ALH46"/>
    <mergeCell ref="ALI46:ALK46"/>
    <mergeCell ref="ALL46:ALO46"/>
    <mergeCell ref="ALP46:ALY46"/>
    <mergeCell ref="ALZ46:AME46"/>
    <mergeCell ref="AMF46:AMK46"/>
    <mergeCell ref="AML46:AMQ46"/>
    <mergeCell ref="AMR46:AMW46"/>
    <mergeCell ref="AMX46:ANE46"/>
    <mergeCell ref="ANF46:ANM46"/>
    <mergeCell ref="AMX47:ANE47"/>
    <mergeCell ref="ANF47:ANM47"/>
    <mergeCell ref="ANN47:ANV47"/>
    <mergeCell ref="ANW47:AOF47"/>
    <mergeCell ref="AOG47:APD47"/>
    <mergeCell ref="APE47:APL47"/>
    <mergeCell ref="APM47:APT47"/>
    <mergeCell ref="APU47:AQC47"/>
    <mergeCell ref="AQD47:AQM47"/>
    <mergeCell ref="AQN47:ARK47"/>
    <mergeCell ref="ARL47:ARS47"/>
    <mergeCell ref="ART47:ASA47"/>
    <mergeCell ref="ASB47:ASJ47"/>
    <mergeCell ref="KL50:MP50"/>
    <mergeCell ref="MS50:OW50"/>
    <mergeCell ref="OZ50:RD50"/>
    <mergeCell ref="RG50:TK50"/>
    <mergeCell ref="TN50:VR50"/>
    <mergeCell ref="VU50:XY50"/>
    <mergeCell ref="YB50:AAF50"/>
    <mergeCell ref="AAI50:ACM50"/>
    <mergeCell ref="ACP50:AET50"/>
    <mergeCell ref="AEW50:AHA50"/>
    <mergeCell ref="AHD50:AJH50"/>
    <mergeCell ref="AJK50:ALO50"/>
    <mergeCell ref="ALR50:ANV50"/>
    <mergeCell ref="ANY50:AQC50"/>
    <mergeCell ref="AQF50:ASJ50"/>
    <mergeCell ref="AEU47:AFD47"/>
    <mergeCell ref="AFE47:AGB47"/>
    <mergeCell ref="AGC47:AGJ47"/>
    <mergeCell ref="AGK47:AGR47"/>
    <mergeCell ref="AGS47:AHA47"/>
    <mergeCell ref="AHB47:AHK47"/>
    <mergeCell ref="AHL47:AII47"/>
    <mergeCell ref="AIJ47:AIQ47"/>
    <mergeCell ref="AIR47:AIY47"/>
    <mergeCell ref="AIZ47:AJH47"/>
    <mergeCell ref="AJI47:AJR47"/>
    <mergeCell ref="AJS47:AKP47"/>
    <mergeCell ref="AKQ47:AKX47"/>
    <mergeCell ref="AKY47:ALF47"/>
    <mergeCell ref="ALG47:ALO47"/>
    <mergeCell ref="ALP47:ALY47"/>
    <mergeCell ref="ALZ47:AMW47"/>
    <mergeCell ref="XI47:XP47"/>
    <mergeCell ref="XQ47:XY47"/>
    <mergeCell ref="XZ47:YI47"/>
    <mergeCell ref="YJ47:ZG47"/>
    <mergeCell ref="ZH47:ZO47"/>
    <mergeCell ref="ZP47:ZW47"/>
    <mergeCell ref="ZX47:AAF47"/>
    <mergeCell ref="AAG47:AAP47"/>
    <mergeCell ref="AAQ47:ABN47"/>
    <mergeCell ref="ABO47:ABV47"/>
    <mergeCell ref="ABW47:ACD47"/>
    <mergeCell ref="ACE47:ACM47"/>
    <mergeCell ref="ACN47:ACW47"/>
    <mergeCell ref="ACX47:ADU47"/>
    <mergeCell ref="ADV47:AEC47"/>
    <mergeCell ref="AED47:AEK47"/>
    <mergeCell ref="AEL47:AET47"/>
  </mergeCells>
  <phoneticPr fontId="3"/>
  <conditionalFormatting sqref="A45:ASJ45">
    <cfRule type="expression" dxfId="4" priority="64">
      <formula>$A$42&gt;$A$45</formula>
    </cfRule>
  </conditionalFormatting>
  <conditionalFormatting sqref="A44:ASJ44">
    <cfRule type="expression" dxfId="3" priority="63">
      <formula>$A$42&gt;$A$44</formula>
    </cfRule>
  </conditionalFormatting>
  <conditionalFormatting sqref="A43:ASJ43">
    <cfRule type="expression" dxfId="2" priority="62">
      <formula>$A$42&gt;$A$43</formula>
    </cfRule>
  </conditionalFormatting>
  <conditionalFormatting sqref="A15:KI45">
    <cfRule type="expression" dxfId="1" priority="61">
      <formula>OR($B15="日",$B15="祝",$B15=0)</formula>
    </cfRule>
  </conditionalFormatting>
  <conditionalFormatting sqref="KJ15:ASJ45">
    <cfRule type="expression" dxfId="0" priority="60" stopIfTrue="1">
      <formula>OR($B15="日",$B15="祝",$B15=0)</formula>
    </cfRule>
  </conditionalFormatting>
  <dataValidations count="8">
    <dataValidation type="list" allowBlank="1" showInputMessage="1" showErrorMessage="1" prompt="常勤・非常勤どちらかをリストから必ず選んでください。_x000a__x000a_入力後、対象となる時間帯が表示されます。" sqref="AV4:AY5 DC4:DF5 FJ4:FM5 HQ4:HT5 JX4:KA5 ME4:MH5 OL4:OO5 QS4:QV5 SZ4:TC5 VG4:VJ5 XN4:XQ5 ZU4:ZX5 ACB4:ACE5 AEI4:AEL5 AGP4:AGS5 AIW4:AIZ5 ALD4:ALG5 ANK4:ANN5 APR4:APU5 ARY4:ASB5" xr:uid="{DD6A5262-1096-4304-BCAB-5B4645C30F31}">
      <formula1>"常勤,非常勤"</formula1>
    </dataValidation>
    <dataValidation allowBlank="1" showInputMessage="1" showErrorMessage="1" prompt="・延長時間を含む開園時間の範囲で入力してください。ただし、保護者のお迎えが遅れたなどやむをえない理由で閉園時間を過ぎて保育従事した場合はその時間まで入力可能です。この場合は備考にその旨具体的に入力してください。_x000a_・10:00～15:00の勤務等で延長保育及び推進分の時間帯にかからない日は入力不要です。" sqref="E15:J45 BL15:BQ45 DS15:DX45 FZ15:GE45 IG15:IL45 KN15:KS45 MU15:MZ45 PB15:PG45 RI15:RN45 TP15:TU45 VW15:WB45 YD15:YI45 AAK15:AAP45 ACR15:ACW45 AEY15:AFD45 AHF15:AHK45 AJM15:AJR45 ALT15:ALY45 AOA15:AOF45 AQH15:AQM45" xr:uid="{4592EFAF-B1E9-405A-881E-1B6A402E5B80}"/>
    <dataValidation type="list" allowBlank="1" showInputMessage="1" showErrorMessage="1" prompt="・一部を対象外とする場合は△、全てを対象外とする場合は×を入力。_x000a_・全て対象となる場合はそのまま（空欄）でお願いします。" sqref="AL15:AL45 AP15:AP45 AT15:AT45 AX15:AX45 CS15:CS45 CW15:CW45 DA15:DA45 DE15:DE45 EZ15:EZ45 FD15:FD45 FH15:FH45 FL15:FL45 HG15:HG45 HK15:HK45 HO15:HO45 HS15:HS45 JN15:JN45 JR15:JR45 JV15:JV45 JZ15:JZ45 LU15:LU45 LY15:LY45 MC15:MC45 MG15:MG45 OB15:OB45 OF15:OF45 OJ15:OJ45 ON15:ON45 QI15:QI45 QM15:QM45 QQ15:QQ45 QU15:QU45 SP15:SP45 ST15:ST45 SX15:SX45 TB15:TB45 UW15:UW45 VA15:VA45 VE15:VE45 VI15:VI45 XD15:XD45 XH15:XH45 XL15:XL45 XP15:XP45 ZK15:ZK45 ZO15:ZO45 ZS15:ZS45 ZW15:ZW45 ABR15:ABR45 ABV15:ABV45 ABZ15:ABZ45 ACD15:ACD45 ADY15:ADY45 AEC15:AEC45 AEG15:AEG45 AEK15:AEK45 AGF15:AGF45 AGJ15:AGJ45 AGN15:AGN45 AGR15:AGR45 AIM15:AIM45 AIQ15:AIQ45 AIU15:AIU45 AIY15:AIY45 AKT15:AKT45 AKX15:AKX45 ALB15:ALB45 ALF15:ALF45 ANA15:ANA45 ANE15:ANE45 ANI15:ANI45 ANM15:ANM45 APH15:APH45 APL15:APL45 APP15:APP45 APT15:APT45 ARO15:ARO45 ARS15:ARS45 ARW15:ARW45 ASA15:ASA45" xr:uid="{7C4B9B1B-9BD0-4B37-922E-55A4F97B7583}">
      <formula1>"△,×"</formula1>
    </dataValidation>
    <dataValidation allowBlank="1" showInputMessage="1" showErrorMessage="1" prompt="従事者の氏名を入力" sqref="E4:AN5 BL4:CU5 DS4:FB5 FZ4:HI5 IG4:JP5 KN4:LW5 MU4:OD5 PB4:QK5 RI4:SR5 TP4:UY5 VW4:XF5 YD4:ZM5 AAK4:ABT5 ACR4:AEA5 AEY4:AGH5 AHF4:AIO5 AJM4:AKV5 ALT4:ANC5 AOA4:APJ5 AQH4:ARQ5" xr:uid="{46D2FB51-5C65-48C2-B63A-B251195F1112}"/>
    <dataValidation allowBlank="1" showInputMessage="1" showErrorMessage="1" prompt="半角数字で入力。_x000a_数字を入力すると、曜日が自動的に反映されます。" sqref="BE4:BF5 DL4:DM5 FS4:FT5 HZ4:IA5 KG4:KH5 MN4:MO5 OU4:OV5 RB4:RC5 TI4:TJ5 VP4:VQ5 XW4:XX5 AAD4:AAE5 ACK4:ACL5 AER4:AES5 AGY4:AGZ5 AJF4:AJG5 ALM4:ALN5 ANT4:ANU5 AQA4:AQB5 ASH4:ASI5" xr:uid="{C99CB2CA-E5DF-40FF-90AB-B19D0DF0AA29}"/>
    <dataValidation allowBlank="1" showInputMessage="1" showErrorMessage="1" prompt="推進分対象時間で、事務作業等していたため対象外とする場合は、対象外となる時間数をここに入力。_x000a_※対象外とする時間がない場合は空欄のままで。_x000a__x000a_（例）_x000a_7:00～18:00の勤務で、8:00～8:30は事務作業をしていて保育従事者としてカウントされていない場合は『0:30』と入力してください。" sqref="AY15:AZ45 HT15:HU45 DF15:DG45 FM15:FN45 KA15:KB45 MH15:MI45 OO15:OP45 QV15:QW45 TC15:TD45 VJ15:VK45 XQ15:XR45 ZX15:ZY45 ACE15:ACF45 AEL15:AEM45 AGS15:AGT45 AIZ15:AJA45 ALG15:ALH45 ANN15:ANO45 APU15:APV45 ASB15:ASC45" xr:uid="{6D96F962-F64A-4F90-8753-5E621C89D0BC}"/>
    <dataValidation allowBlank="1" showInputMessage="1" showErrorMessage="1" prompt="延長保育事業対象時間で、事務作業等してたため対象外とする場合は、対象外となる時間数をここに入力。_x000a_※対象外とする時間がない場合は空欄のまま。_x000a__x000a_（例）10:00～20:00の勤務で、18:30～19:00は事務仕事をしていたため保育従事者にカウントされていない場合は、『0:30』と入力してください。" sqref="BA15:BC15 HV15:HX15 DH15:DJ15 FO15:FQ15 KC15:KE15 MJ15:ML15 OQ15:OS15 QX15:QZ15 TE15:TG15 VL15:VN15 XS15:XU15 ZZ15:AAB15 ACG15:ACI15 AEN15:AEP15 AGU15:AGW15 AJB15:AJD15 ALI15:ALK15 ANP15:ANR15 APW15:APY15 ASD15:ASF15" xr:uid="{5F88B193-86C4-42A9-B1EB-813FE26B4044}"/>
    <dataValidation type="time" allowBlank="1" showInputMessage="1" showErrorMessage="1" prompt="・延長時間を含む開園時間の範囲で入力してください。ただし、保護者のお迎えが遅れたなどやむをえない理由で閉園時間を過ぎて保育従事した場合はその時間まで入力可能です。この場合は備考にその旨具体的に入力してください。_x000a_・10:00～15:00の勤務等で延長保育及び推進分の時間帯にかからない日は入力不要です。" sqref="C15:D45 BJ15:BK45 DQ15:DR45 FX15:FY45 IE15:IF45 KL15:KM45 MS15:MT45 OZ15:PA45 RG15:RH45 TN15:TO45 VU15:VV45 YB15:YC45 AAI15:AAJ45 ACP15:ACQ45 AEW15:AEX45 AHD15:AHE45 AJK15:AJL45 ALR15:ALS45 ANY15:ANZ45 AQF15:AQG45" xr:uid="{E11ED8C5-F36D-4B01-B63D-6BD3D9574B8B}">
      <formula1>$K$14</formula1>
      <formula2>0.999305555555556</formula2>
    </dataValidation>
  </dataValidations>
  <pageMargins left="0.51181102362204722" right="0.51181102362204722" top="0.74803149606299213" bottom="0.74803149606299213" header="0.31496062992125984" footer="0.31496062992125984"/>
  <pageSetup paperSize="9" scale="82" fitToWidth="20" orientation="portrait" r:id="rId1"/>
  <colBreaks count="1" manualBreakCount="1">
    <brk id="59" max="49"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FF0000"/>
  </sheetPr>
  <dimension ref="A1:BI115"/>
  <sheetViews>
    <sheetView showGridLines="0" tabSelected="1" view="pageBreakPreview" zoomScale="85" zoomScaleNormal="80" zoomScaleSheetLayoutView="85" workbookViewId="0">
      <pane ySplit="15" topLeftCell="A16" activePane="bottomLeft" state="frozen"/>
      <selection activeCell="M16" sqref="M16"/>
      <selection pane="bottomLeft" activeCell="B13" sqref="B13:F13"/>
    </sheetView>
  </sheetViews>
  <sheetFormatPr defaultColWidth="9" defaultRowHeight="13.5"/>
  <cols>
    <col min="1" max="1" width="8.375" style="63" customWidth="1"/>
    <col min="2" max="7" width="6.125" style="63" customWidth="1"/>
    <col min="8" max="8" width="9" style="63"/>
    <col min="9" max="14" width="6.125" style="63" customWidth="1"/>
    <col min="15" max="15" width="10" style="63" customWidth="1"/>
    <col min="16" max="21" width="6.125" style="63" customWidth="1"/>
    <col min="22" max="22" width="9" style="63"/>
    <col min="23" max="23" width="7.625" style="63" customWidth="1"/>
    <col min="24" max="35" width="5.125" style="64" customWidth="1"/>
    <col min="36" max="36" width="6.375" style="63" customWidth="1"/>
    <col min="37" max="48" width="4.875" style="63" customWidth="1"/>
    <col min="49" max="49" width="6.5" style="63" customWidth="1"/>
    <col min="50" max="61" width="5.125" style="63" customWidth="1"/>
    <col min="62" max="62" width="9" style="2"/>
    <col min="63" max="74" width="6.125" style="2" customWidth="1"/>
    <col min="75" max="16384" width="9" style="2"/>
  </cols>
  <sheetData>
    <row r="1" spans="1:61" ht="15" customHeight="1">
      <c r="A1" s="63" t="s">
        <v>86</v>
      </c>
      <c r="S1" s="454" t="s">
        <v>391</v>
      </c>
      <c r="T1" s="465" t="s">
        <v>392</v>
      </c>
      <c r="U1" s="465"/>
      <c r="X1" s="265"/>
      <c r="Y1" s="265"/>
      <c r="Z1" s="265"/>
      <c r="AA1" s="265"/>
      <c r="AB1" s="265"/>
      <c r="AC1" s="265"/>
      <c r="AD1" s="265"/>
    </row>
    <row r="2" spans="1:61" ht="31.9" customHeight="1">
      <c r="D2" s="476" t="s">
        <v>121</v>
      </c>
      <c r="E2" s="476"/>
      <c r="F2" s="476"/>
      <c r="G2" s="476"/>
      <c r="H2" s="476"/>
      <c r="I2" s="476"/>
      <c r="J2" s="476"/>
      <c r="K2" s="476"/>
      <c r="L2" s="476"/>
      <c r="M2" s="476"/>
      <c r="N2" s="65"/>
      <c r="O2" s="468">
        <v>45383</v>
      </c>
      <c r="P2" s="469"/>
      <c r="Q2" s="466">
        <v>5</v>
      </c>
      <c r="R2" s="467"/>
      <c r="S2" s="66" t="s">
        <v>147</v>
      </c>
      <c r="W2" s="63">
        <f>IF(Q2&lt;4,YEAR(O2)+1,YEAR(O2))</f>
        <v>2024</v>
      </c>
      <c r="X2" s="265"/>
      <c r="Y2" s="265"/>
      <c r="Z2" s="265"/>
      <c r="AA2" s="265"/>
      <c r="AB2" s="265"/>
      <c r="AC2" s="265"/>
      <c r="AD2" s="265"/>
    </row>
    <row r="3" spans="1:61" ht="11.25" customHeight="1">
      <c r="H3" s="67"/>
      <c r="I3" s="67"/>
      <c r="J3" s="67"/>
      <c r="K3" s="67"/>
      <c r="L3" s="67"/>
      <c r="M3" s="67"/>
      <c r="N3" s="67"/>
      <c r="X3" s="265"/>
      <c r="Y3" s="265"/>
      <c r="Z3" s="265"/>
      <c r="AA3" s="265"/>
      <c r="AB3" s="265"/>
      <c r="AC3" s="265"/>
      <c r="AD3" s="265"/>
    </row>
    <row r="4" spans="1:61" ht="18.75">
      <c r="A4" s="68" t="s">
        <v>46</v>
      </c>
      <c r="B4" s="69" t="s">
        <v>356</v>
      </c>
      <c r="D4" s="70"/>
      <c r="I4" s="71"/>
      <c r="J4" s="72"/>
      <c r="K4" s="72"/>
      <c r="L4" s="72"/>
      <c r="M4" s="72"/>
      <c r="N4" s="72"/>
      <c r="O4" s="72"/>
      <c r="P4" s="72"/>
      <c r="Q4" s="72"/>
      <c r="W4" s="288" t="s">
        <v>186</v>
      </c>
      <c r="X4" s="289" t="s">
        <v>187</v>
      </c>
      <c r="Y4" s="289" t="s">
        <v>199</v>
      </c>
      <c r="Z4" s="289"/>
      <c r="AA4" s="290" t="e">
        <f>VLOOKUP(N13,Y5:Z9,2,FALSE)</f>
        <v>#N/A</v>
      </c>
      <c r="AB4" s="289"/>
      <c r="AC4" s="289"/>
      <c r="AD4" s="291"/>
      <c r="AE4" s="63" t="s">
        <v>336</v>
      </c>
      <c r="AF4" s="63"/>
      <c r="AG4" s="63"/>
      <c r="AH4" s="63"/>
      <c r="AI4" s="63"/>
    </row>
    <row r="5" spans="1:61" ht="18.75">
      <c r="A5" s="68">
        <v>2</v>
      </c>
      <c r="B5" s="69" t="s">
        <v>198</v>
      </c>
      <c r="D5" s="70"/>
      <c r="I5" s="71"/>
      <c r="J5" s="72"/>
      <c r="K5" s="72"/>
      <c r="L5" s="72"/>
      <c r="M5" s="72"/>
      <c r="N5" s="72"/>
      <c r="O5" s="72"/>
      <c r="P5" s="72"/>
      <c r="Q5" s="72"/>
      <c r="W5" s="292" t="s">
        <v>188</v>
      </c>
      <c r="X5" s="109" t="s">
        <v>362</v>
      </c>
      <c r="Y5" s="293" t="s">
        <v>201</v>
      </c>
      <c r="Z5" s="294">
        <v>0.79166666666666663</v>
      </c>
      <c r="AA5" s="294" t="e">
        <f>TIMEVALUE(A24)</f>
        <v>#VALUE!</v>
      </c>
      <c r="AB5" s="138" t="e">
        <f>IF(AA4&lt;AA5,1,0)</f>
        <v>#N/A</v>
      </c>
      <c r="AC5" s="293" t="s">
        <v>212</v>
      </c>
      <c r="AD5" s="295"/>
      <c r="AE5" s="63"/>
      <c r="AF5" s="63"/>
      <c r="AG5" s="63"/>
      <c r="AH5" s="63"/>
      <c r="AI5" s="63"/>
    </row>
    <row r="6" spans="1:61" ht="14.25" customHeight="1">
      <c r="A6" s="471" t="s">
        <v>193</v>
      </c>
      <c r="B6" s="470" t="s">
        <v>55</v>
      </c>
      <c r="C6" s="470"/>
      <c r="D6" s="470"/>
      <c r="E6" s="470"/>
      <c r="F6" s="470"/>
      <c r="G6" s="470"/>
      <c r="H6" s="470"/>
      <c r="I6" s="470"/>
      <c r="J6" s="470"/>
      <c r="K6" s="470"/>
      <c r="L6" s="470"/>
      <c r="M6" s="470"/>
      <c r="N6" s="470"/>
      <c r="O6" s="470"/>
      <c r="P6" s="470"/>
      <c r="Q6" s="470"/>
      <c r="R6" s="470"/>
      <c r="S6" s="470"/>
      <c r="T6" s="470"/>
      <c r="U6" s="470"/>
      <c r="W6" s="292" t="s">
        <v>190</v>
      </c>
      <c r="X6" s="109" t="s">
        <v>363</v>
      </c>
      <c r="Y6" s="293" t="s">
        <v>204</v>
      </c>
      <c r="Z6" s="294">
        <v>0.80208333333333337</v>
      </c>
      <c r="AA6" s="294" t="e">
        <f>TIMEVALUE(A25)</f>
        <v>#VALUE!</v>
      </c>
      <c r="AB6" s="138" t="e">
        <f>IF(AA4&lt;AA6,1,0)</f>
        <v>#N/A</v>
      </c>
      <c r="AC6" s="293" t="s">
        <v>213</v>
      </c>
      <c r="AD6" s="295"/>
      <c r="AE6" s="63"/>
      <c r="AF6" s="63"/>
      <c r="AG6" s="63"/>
      <c r="AH6" s="63"/>
      <c r="AI6" s="63"/>
    </row>
    <row r="7" spans="1:61" ht="14.25" customHeight="1">
      <c r="A7" s="472"/>
      <c r="B7" s="470"/>
      <c r="C7" s="470"/>
      <c r="D7" s="470"/>
      <c r="E7" s="470"/>
      <c r="F7" s="470"/>
      <c r="G7" s="470"/>
      <c r="H7" s="470"/>
      <c r="I7" s="470"/>
      <c r="J7" s="470"/>
      <c r="K7" s="470"/>
      <c r="L7" s="470"/>
      <c r="M7" s="470"/>
      <c r="N7" s="470"/>
      <c r="O7" s="470"/>
      <c r="P7" s="470"/>
      <c r="Q7" s="470"/>
      <c r="R7" s="470"/>
      <c r="S7" s="470"/>
      <c r="T7" s="470"/>
      <c r="U7" s="470"/>
      <c r="W7" s="292" t="s">
        <v>192</v>
      </c>
      <c r="X7" s="109" t="s">
        <v>189</v>
      </c>
      <c r="Y7" s="293" t="s">
        <v>202</v>
      </c>
      <c r="Z7" s="294">
        <v>0.8125</v>
      </c>
      <c r="AA7" s="109"/>
      <c r="AB7" s="109"/>
      <c r="AC7" s="293" t="s">
        <v>214</v>
      </c>
      <c r="AD7" s="295"/>
      <c r="AE7" s="63"/>
      <c r="AF7" s="63"/>
      <c r="AG7" s="63"/>
      <c r="AH7" s="63"/>
      <c r="AI7" s="63"/>
    </row>
    <row r="8" spans="1:61" ht="14.25" customHeight="1">
      <c r="A8" s="74">
        <v>4</v>
      </c>
      <c r="B8" s="75" t="s">
        <v>98</v>
      </c>
      <c r="D8" s="76"/>
      <c r="E8" s="77"/>
      <c r="F8" s="77"/>
      <c r="G8" s="77"/>
      <c r="H8" s="77"/>
      <c r="I8" s="78"/>
      <c r="J8" s="79"/>
      <c r="K8" s="79"/>
      <c r="L8" s="79"/>
      <c r="M8" s="79"/>
      <c r="N8" s="79"/>
      <c r="O8" s="79"/>
      <c r="P8" s="79"/>
      <c r="Q8" s="79"/>
      <c r="R8" s="77"/>
      <c r="S8" s="77"/>
      <c r="W8" s="292"/>
      <c r="X8" s="109" t="s">
        <v>191</v>
      </c>
      <c r="Y8" s="293" t="s">
        <v>200</v>
      </c>
      <c r="Z8" s="294">
        <v>0.83333333333333337</v>
      </c>
      <c r="AA8" s="109"/>
      <c r="AB8" s="109"/>
      <c r="AC8" s="109"/>
      <c r="AD8" s="295"/>
      <c r="AE8" s="63"/>
      <c r="AF8" s="63"/>
      <c r="AG8" s="63"/>
      <c r="AH8" s="63"/>
      <c r="AI8" s="63"/>
    </row>
    <row r="9" spans="1:61" ht="14.25" customHeight="1">
      <c r="A9" s="74"/>
      <c r="B9" s="75"/>
      <c r="D9" s="76"/>
      <c r="E9" s="77"/>
      <c r="F9" s="77"/>
      <c r="G9" s="77"/>
      <c r="H9" s="77"/>
      <c r="I9" s="78"/>
      <c r="J9" s="79"/>
      <c r="K9" s="79"/>
      <c r="L9" s="79"/>
      <c r="M9" s="79"/>
      <c r="N9" s="79"/>
      <c r="O9" s="79"/>
      <c r="P9" s="79"/>
      <c r="Q9" s="79"/>
      <c r="R9" s="77"/>
      <c r="S9" s="77"/>
      <c r="W9" s="292"/>
      <c r="X9" s="109" t="s">
        <v>357</v>
      </c>
      <c r="Y9" s="293" t="s">
        <v>203</v>
      </c>
      <c r="Z9" s="294">
        <v>0.85416666666666663</v>
      </c>
      <c r="AA9" s="109"/>
      <c r="AB9" s="109"/>
      <c r="AC9" s="109"/>
      <c r="AD9" s="295"/>
      <c r="AE9" s="63"/>
      <c r="AF9" s="63"/>
      <c r="AG9" s="63"/>
      <c r="AH9" s="63"/>
      <c r="AI9" s="63"/>
    </row>
    <row r="10" spans="1:61" ht="18" customHeight="1">
      <c r="A10" s="277" t="s">
        <v>206</v>
      </c>
      <c r="B10" s="266"/>
      <c r="C10" s="267"/>
      <c r="D10" s="268"/>
      <c r="E10" s="269"/>
      <c r="F10" s="269"/>
      <c r="G10" s="269"/>
      <c r="H10" s="269"/>
      <c r="I10" s="270"/>
      <c r="J10" s="268"/>
      <c r="K10" s="268"/>
      <c r="L10" s="268"/>
      <c r="M10" s="268"/>
      <c r="N10" s="268"/>
      <c r="O10" s="268"/>
      <c r="P10" s="268"/>
      <c r="Q10" s="268"/>
      <c r="R10" s="269"/>
      <c r="S10" s="269"/>
      <c r="T10" s="267"/>
      <c r="U10" s="267"/>
      <c r="W10" s="292"/>
      <c r="X10" s="109"/>
      <c r="Y10" s="293"/>
      <c r="Z10" s="294"/>
      <c r="AA10" s="109"/>
      <c r="AB10" s="109"/>
      <c r="AC10" s="109"/>
      <c r="AD10" s="295"/>
      <c r="AE10" s="63"/>
      <c r="AF10" s="63"/>
      <c r="AG10" s="63"/>
      <c r="AH10" s="63"/>
      <c r="AI10" s="63"/>
    </row>
    <row r="11" spans="1:61" ht="7.15" customHeight="1">
      <c r="A11" s="277"/>
      <c r="B11" s="266"/>
      <c r="C11" s="267"/>
      <c r="D11" s="268"/>
      <c r="E11" s="269"/>
      <c r="F11" s="269"/>
      <c r="G11" s="269"/>
      <c r="H11" s="269"/>
      <c r="I11" s="270"/>
      <c r="J11" s="268"/>
      <c r="K11" s="268"/>
      <c r="L11" s="268"/>
      <c r="M11" s="268"/>
      <c r="N11" s="268"/>
      <c r="O11" s="268"/>
      <c r="P11" s="268"/>
      <c r="Q11" s="268"/>
      <c r="R11" s="269"/>
      <c r="S11" s="269"/>
      <c r="T11" s="267"/>
      <c r="U11" s="267"/>
      <c r="W11" s="292"/>
      <c r="X11" s="109"/>
      <c r="Y11" s="293"/>
      <c r="Z11" s="294"/>
      <c r="AA11" s="109"/>
      <c r="AB11" s="109"/>
      <c r="AC11" s="109"/>
      <c r="AD11" s="295"/>
      <c r="AE11" s="63"/>
      <c r="AF11" s="63"/>
      <c r="AG11" s="63"/>
      <c r="AH11" s="63"/>
      <c r="AI11" s="63"/>
    </row>
    <row r="12" spans="1:61" s="49" customFormat="1" ht="18" customHeight="1">
      <c r="A12" s="278"/>
      <c r="B12" s="279" t="s">
        <v>194</v>
      </c>
      <c r="C12" s="280"/>
      <c r="D12" s="280"/>
      <c r="E12" s="280"/>
      <c r="F12" s="280"/>
      <c r="G12" s="280"/>
      <c r="H12" s="279" t="s">
        <v>195</v>
      </c>
      <c r="I12" s="280"/>
      <c r="J12" s="287"/>
      <c r="K12" s="280"/>
      <c r="L12" s="280"/>
      <c r="M12" s="280"/>
      <c r="N12" s="279" t="s">
        <v>205</v>
      </c>
      <c r="O12" s="280"/>
      <c r="P12" s="280"/>
      <c r="Q12" s="281"/>
      <c r="R12" s="285"/>
      <c r="S12" s="281"/>
      <c r="T12" s="281"/>
      <c r="U12" s="281"/>
      <c r="V12" s="201"/>
      <c r="W12" s="296"/>
      <c r="X12" s="152"/>
      <c r="Y12" s="152"/>
      <c r="Z12" s="152"/>
      <c r="AA12" s="152"/>
      <c r="AB12" s="152"/>
      <c r="AC12" s="152"/>
      <c r="AD12" s="297"/>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row>
    <row r="13" spans="1:61" s="49" customFormat="1" ht="18" customHeight="1">
      <c r="A13" s="278"/>
      <c r="B13" s="473"/>
      <c r="C13" s="474"/>
      <c r="D13" s="474"/>
      <c r="E13" s="474"/>
      <c r="F13" s="475"/>
      <c r="G13" s="282"/>
      <c r="H13" s="473"/>
      <c r="I13" s="474"/>
      <c r="J13" s="474"/>
      <c r="K13" s="474"/>
      <c r="L13" s="475"/>
      <c r="M13" s="284"/>
      <c r="N13" s="473"/>
      <c r="O13" s="475"/>
      <c r="P13" s="284"/>
      <c r="Q13" s="281"/>
      <c r="R13" s="281"/>
      <c r="S13" s="281"/>
      <c r="T13" s="281"/>
      <c r="U13" s="281"/>
      <c r="V13" s="201"/>
      <c r="W13" s="296"/>
      <c r="X13" s="152"/>
      <c r="Y13" s="152"/>
      <c r="Z13" s="152"/>
      <c r="AA13" s="152"/>
      <c r="AB13" s="152"/>
      <c r="AC13" s="152"/>
      <c r="AD13" s="297"/>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row>
    <row r="14" spans="1:61" s="49" customFormat="1" ht="9.6" customHeight="1">
      <c r="A14" s="278"/>
      <c r="B14" s="286"/>
      <c r="C14" s="286"/>
      <c r="D14" s="286"/>
      <c r="E14" s="286"/>
      <c r="F14" s="286"/>
      <c r="G14" s="283"/>
      <c r="H14" s="286"/>
      <c r="I14" s="286"/>
      <c r="J14" s="286"/>
      <c r="K14" s="286"/>
      <c r="L14" s="286"/>
      <c r="M14" s="284"/>
      <c r="N14" s="286"/>
      <c r="O14" s="286"/>
      <c r="P14" s="284"/>
      <c r="Q14" s="281"/>
      <c r="R14" s="281"/>
      <c r="S14" s="281"/>
      <c r="T14" s="281"/>
      <c r="U14" s="281"/>
      <c r="V14" s="201"/>
      <c r="W14" s="296"/>
      <c r="X14" s="152"/>
      <c r="Y14" s="152"/>
      <c r="Z14" s="152"/>
      <c r="AA14" s="152"/>
      <c r="AB14" s="152"/>
      <c r="AC14" s="152"/>
      <c r="AD14" s="297"/>
      <c r="AE14" s="201"/>
      <c r="AF14" s="201"/>
      <c r="AG14" s="201"/>
      <c r="AH14" s="201"/>
      <c r="AI14" s="201"/>
      <c r="AJ14" s="201"/>
      <c r="AK14" s="201"/>
      <c r="AL14" s="201"/>
      <c r="AM14" s="201"/>
      <c r="AN14" s="201"/>
      <c r="AO14" s="201"/>
      <c r="AP14" s="201"/>
      <c r="AQ14" s="201"/>
      <c r="AR14" s="201"/>
      <c r="AS14" s="201"/>
      <c r="AT14" s="201"/>
      <c r="AU14" s="201"/>
      <c r="AV14" s="201"/>
      <c r="AW14" s="201"/>
      <c r="AX14" s="201"/>
      <c r="AY14" s="201"/>
      <c r="AZ14" s="201"/>
      <c r="BA14" s="201"/>
      <c r="BB14" s="201"/>
      <c r="BC14" s="201"/>
      <c r="BD14" s="201"/>
      <c r="BE14" s="201"/>
      <c r="BF14" s="201"/>
      <c r="BG14" s="201"/>
      <c r="BH14" s="201"/>
      <c r="BI14" s="201"/>
    </row>
    <row r="15" spans="1:61" s="49" customFormat="1" ht="42" customHeight="1">
      <c r="A15" s="482" t="s">
        <v>355</v>
      </c>
      <c r="B15" s="482"/>
      <c r="C15" s="482"/>
      <c r="D15" s="482"/>
      <c r="E15" s="482"/>
      <c r="F15" s="482"/>
      <c r="G15" s="482"/>
      <c r="H15" s="482"/>
      <c r="I15" s="482"/>
      <c r="J15" s="482"/>
      <c r="K15" s="482"/>
      <c r="L15" s="482"/>
      <c r="M15" s="482"/>
      <c r="N15" s="482"/>
      <c r="O15" s="482"/>
      <c r="P15" s="482"/>
      <c r="Q15" s="482"/>
      <c r="R15" s="482"/>
      <c r="S15" s="482"/>
      <c r="T15" s="482"/>
      <c r="U15" s="482"/>
      <c r="V15" s="201"/>
      <c r="W15" s="298"/>
      <c r="X15" s="299"/>
      <c r="Y15" s="299"/>
      <c r="Z15" s="299"/>
      <c r="AA15" s="299"/>
      <c r="AB15" s="299"/>
      <c r="AC15" s="299"/>
      <c r="AD15" s="300"/>
      <c r="AE15" s="201"/>
      <c r="AF15" s="201"/>
      <c r="AG15" s="201"/>
      <c r="AH15" s="201"/>
      <c r="AI15" s="201"/>
      <c r="AJ15" s="201"/>
      <c r="AK15" s="201"/>
      <c r="AL15" s="201"/>
      <c r="AM15" s="201"/>
      <c r="AN15" s="201"/>
      <c r="AO15" s="201"/>
      <c r="AP15" s="201"/>
      <c r="AQ15" s="201"/>
      <c r="AR15" s="201"/>
      <c r="AS15" s="201"/>
      <c r="AT15" s="201"/>
      <c r="AU15" s="201"/>
      <c r="AV15" s="201"/>
      <c r="AW15" s="201"/>
      <c r="AX15" s="201"/>
      <c r="AY15" s="201"/>
      <c r="AZ15" s="201"/>
      <c r="BA15" s="201"/>
      <c r="BB15" s="201"/>
      <c r="BC15" s="201"/>
      <c r="BD15" s="201"/>
      <c r="BE15" s="201"/>
      <c r="BF15" s="201"/>
      <c r="BG15" s="201"/>
      <c r="BH15" s="201"/>
      <c r="BI15" s="201"/>
    </row>
    <row r="16" spans="1:61" ht="15" customHeight="1">
      <c r="A16" s="80"/>
      <c r="B16" s="74"/>
      <c r="C16" s="75"/>
      <c r="D16" s="76"/>
      <c r="E16" s="77"/>
      <c r="F16" s="77"/>
      <c r="G16" s="77"/>
      <c r="H16" s="77"/>
      <c r="I16" s="78"/>
      <c r="J16" s="79"/>
      <c r="K16" s="79"/>
      <c r="L16" s="79"/>
      <c r="M16" s="79"/>
      <c r="N16" s="79"/>
      <c r="O16" s="79"/>
      <c r="P16" s="79"/>
      <c r="Q16" s="79"/>
      <c r="R16" s="77"/>
      <c r="S16" s="77"/>
      <c r="T16" s="63" t="s">
        <v>6</v>
      </c>
      <c r="X16" s="63"/>
      <c r="Y16" s="63"/>
      <c r="Z16" s="63"/>
      <c r="AA16" s="63"/>
      <c r="AB16" s="63"/>
      <c r="AC16" s="63"/>
      <c r="AD16" s="63"/>
      <c r="AE16" s="63"/>
      <c r="AF16" s="63"/>
      <c r="AG16" s="63"/>
      <c r="AH16" s="63"/>
      <c r="AI16" s="63"/>
    </row>
    <row r="17" spans="1:61" ht="22.5" customHeight="1">
      <c r="A17" s="81" t="s">
        <v>50</v>
      </c>
      <c r="B17" s="82">
        <v>1</v>
      </c>
      <c r="C17" s="81" t="s">
        <v>5</v>
      </c>
      <c r="D17" s="272" t="s">
        <v>197</v>
      </c>
      <c r="I17" s="71"/>
      <c r="J17" s="72"/>
      <c r="K17" s="72"/>
      <c r="L17" s="72"/>
      <c r="M17" s="484" t="s">
        <v>37</v>
      </c>
      <c r="N17" s="484"/>
      <c r="O17" s="485"/>
      <c r="P17" s="486"/>
      <c r="Q17" s="486"/>
      <c r="R17" s="486"/>
      <c r="S17" s="486"/>
      <c r="T17" s="486"/>
      <c r="U17" s="487"/>
      <c r="X17" s="63"/>
      <c r="Y17" s="63"/>
      <c r="Z17" s="63"/>
      <c r="AA17" s="63"/>
      <c r="AB17" s="63"/>
      <c r="AC17" s="63"/>
      <c r="AD17" s="63"/>
      <c r="AE17" s="63"/>
      <c r="AF17" s="63"/>
      <c r="AG17" s="63"/>
      <c r="AH17" s="63"/>
      <c r="AI17" s="63"/>
    </row>
    <row r="18" spans="1:61" ht="8.25" customHeight="1"/>
    <row r="19" spans="1:61" ht="16.5" customHeight="1">
      <c r="A19" s="83" t="str">
        <f>万年カレンダー・祝日!D30</f>
        <v/>
      </c>
      <c r="B19" s="84" t="s">
        <v>7</v>
      </c>
      <c r="C19" s="84" t="s">
        <v>8</v>
      </c>
      <c r="D19" s="84" t="s">
        <v>9</v>
      </c>
      <c r="E19" s="84" t="s">
        <v>10</v>
      </c>
      <c r="F19" s="85" t="s">
        <v>11</v>
      </c>
      <c r="G19" s="85" t="s">
        <v>12</v>
      </c>
      <c r="H19" s="86" t="str">
        <f>万年カレンダー・祝日!E30</f>
        <v/>
      </c>
      <c r="I19" s="84" t="s">
        <v>7</v>
      </c>
      <c r="J19" s="84" t="s">
        <v>8</v>
      </c>
      <c r="K19" s="84" t="s">
        <v>9</v>
      </c>
      <c r="L19" s="84" t="s">
        <v>10</v>
      </c>
      <c r="M19" s="85" t="s">
        <v>11</v>
      </c>
      <c r="N19" s="85" t="s">
        <v>12</v>
      </c>
      <c r="O19" s="87" t="str">
        <f>万年カレンダー・祝日!F30</f>
        <v>1（水）</v>
      </c>
      <c r="P19" s="84" t="s">
        <v>7</v>
      </c>
      <c r="Q19" s="84" t="s">
        <v>8</v>
      </c>
      <c r="R19" s="84" t="s">
        <v>9</v>
      </c>
      <c r="S19" s="84" t="s">
        <v>10</v>
      </c>
      <c r="T19" s="85" t="s">
        <v>11</v>
      </c>
      <c r="U19" s="85" t="s">
        <v>12</v>
      </c>
      <c r="V19" s="273"/>
      <c r="W19" s="477">
        <v>0.33333333333333331</v>
      </c>
      <c r="X19" s="478" t="s">
        <v>15</v>
      </c>
      <c r="Y19" s="478"/>
      <c r="Z19" s="478"/>
      <c r="AA19" s="478"/>
      <c r="AB19" s="478"/>
      <c r="AC19" s="478"/>
      <c r="AD19" s="479" t="s">
        <v>44</v>
      </c>
      <c r="AE19" s="480"/>
      <c r="AF19" s="480"/>
      <c r="AG19" s="480"/>
      <c r="AH19" s="480"/>
      <c r="AI19" s="480"/>
      <c r="AJ19" s="477">
        <v>0.70833333333333337</v>
      </c>
      <c r="AK19" s="478" t="s">
        <v>15</v>
      </c>
      <c r="AL19" s="478"/>
      <c r="AM19" s="478"/>
      <c r="AN19" s="478"/>
      <c r="AO19" s="478"/>
      <c r="AP19" s="478"/>
      <c r="AQ19" s="479" t="s">
        <v>45</v>
      </c>
      <c r="AR19" s="480"/>
      <c r="AS19" s="480"/>
      <c r="AT19" s="480"/>
      <c r="AU19" s="480"/>
      <c r="AV19" s="481"/>
      <c r="AW19" s="477">
        <v>0.76041666666666663</v>
      </c>
      <c r="AX19" s="478" t="s">
        <v>15</v>
      </c>
      <c r="AY19" s="478"/>
      <c r="AZ19" s="478"/>
      <c r="BA19" s="478"/>
      <c r="BB19" s="478"/>
      <c r="BC19" s="478"/>
      <c r="BD19" s="479" t="s">
        <v>45</v>
      </c>
      <c r="BE19" s="480"/>
      <c r="BF19" s="480"/>
      <c r="BG19" s="480"/>
      <c r="BH19" s="480"/>
      <c r="BI19" s="481"/>
    </row>
    <row r="20" spans="1:61" ht="16.5" customHeight="1">
      <c r="A20" s="88">
        <v>0.33333333333333331</v>
      </c>
      <c r="B20" s="89">
        <f t="shared" ref="B20:B25" si="0">SUM(C20:F20)</f>
        <v>0</v>
      </c>
      <c r="C20" s="37"/>
      <c r="D20" s="37"/>
      <c r="E20" s="37"/>
      <c r="F20" s="37"/>
      <c r="G20" s="37"/>
      <c r="H20" s="235">
        <f>$A$20</f>
        <v>0.33333333333333331</v>
      </c>
      <c r="I20" s="89">
        <f t="shared" ref="I20:I25" si="1">SUM(J20:M20)</f>
        <v>0</v>
      </c>
      <c r="J20" s="37"/>
      <c r="K20" s="37"/>
      <c r="L20" s="37"/>
      <c r="M20" s="37"/>
      <c r="N20" s="37"/>
      <c r="O20" s="235">
        <f>$A$20</f>
        <v>0.33333333333333331</v>
      </c>
      <c r="P20" s="89">
        <f t="shared" ref="P20:P25" si="2">SUM(Q20:T20)</f>
        <v>0</v>
      </c>
      <c r="Q20" s="37"/>
      <c r="R20" s="37"/>
      <c r="S20" s="37"/>
      <c r="T20" s="37"/>
      <c r="U20" s="37"/>
      <c r="V20" s="273"/>
      <c r="W20" s="477"/>
      <c r="X20" s="274" t="s">
        <v>14</v>
      </c>
      <c r="Y20" s="274" t="s">
        <v>17</v>
      </c>
      <c r="Z20" s="274" t="s">
        <v>18</v>
      </c>
      <c r="AA20" s="274" t="s">
        <v>19</v>
      </c>
      <c r="AB20" s="274" t="s">
        <v>20</v>
      </c>
      <c r="AC20" s="274" t="s">
        <v>21</v>
      </c>
      <c r="AD20" s="274" t="s">
        <v>22</v>
      </c>
      <c r="AE20" s="274" t="s">
        <v>23</v>
      </c>
      <c r="AF20" s="274" t="s">
        <v>19</v>
      </c>
      <c r="AG20" s="274" t="s">
        <v>24</v>
      </c>
      <c r="AH20" s="275" t="s">
        <v>25</v>
      </c>
      <c r="AI20" s="275" t="s">
        <v>26</v>
      </c>
      <c r="AJ20" s="477"/>
      <c r="AK20" s="274" t="s">
        <v>14</v>
      </c>
      <c r="AL20" s="274" t="s">
        <v>17</v>
      </c>
      <c r="AM20" s="274" t="s">
        <v>18</v>
      </c>
      <c r="AN20" s="274" t="s">
        <v>19</v>
      </c>
      <c r="AO20" s="274" t="s">
        <v>20</v>
      </c>
      <c r="AP20" s="274" t="s">
        <v>21</v>
      </c>
      <c r="AQ20" s="274" t="s">
        <v>22</v>
      </c>
      <c r="AR20" s="274" t="s">
        <v>23</v>
      </c>
      <c r="AS20" s="274" t="s">
        <v>19</v>
      </c>
      <c r="AT20" s="274" t="s">
        <v>24</v>
      </c>
      <c r="AU20" s="275" t="s">
        <v>25</v>
      </c>
      <c r="AV20" s="275" t="s">
        <v>26</v>
      </c>
      <c r="AW20" s="477"/>
      <c r="AX20" s="274" t="s">
        <v>14</v>
      </c>
      <c r="AY20" s="274" t="s">
        <v>17</v>
      </c>
      <c r="AZ20" s="274" t="s">
        <v>18</v>
      </c>
      <c r="BA20" s="274" t="s">
        <v>19</v>
      </c>
      <c r="BB20" s="274" t="s">
        <v>20</v>
      </c>
      <c r="BC20" s="274" t="s">
        <v>21</v>
      </c>
      <c r="BD20" s="274" t="s">
        <v>22</v>
      </c>
      <c r="BE20" s="274" t="s">
        <v>23</v>
      </c>
      <c r="BF20" s="274" t="s">
        <v>19</v>
      </c>
      <c r="BG20" s="274" t="s">
        <v>24</v>
      </c>
      <c r="BH20" s="275" t="s">
        <v>25</v>
      </c>
      <c r="BI20" s="275" t="s">
        <v>26</v>
      </c>
    </row>
    <row r="21" spans="1:61" ht="16.5" customHeight="1">
      <c r="A21" s="88">
        <v>0.70833333333333337</v>
      </c>
      <c r="B21" s="89">
        <f t="shared" si="0"/>
        <v>0</v>
      </c>
      <c r="C21" s="37"/>
      <c r="D21" s="37"/>
      <c r="E21" s="37"/>
      <c r="F21" s="37"/>
      <c r="G21" s="37"/>
      <c r="H21" s="235">
        <f>$A$21</f>
        <v>0.70833333333333337</v>
      </c>
      <c r="I21" s="89">
        <f t="shared" si="1"/>
        <v>0</v>
      </c>
      <c r="J21" s="37"/>
      <c r="K21" s="37"/>
      <c r="L21" s="37"/>
      <c r="M21" s="37"/>
      <c r="N21" s="37"/>
      <c r="O21" s="235">
        <f>$A$21</f>
        <v>0.70833333333333337</v>
      </c>
      <c r="P21" s="89">
        <f t="shared" si="2"/>
        <v>0</v>
      </c>
      <c r="Q21" s="37"/>
      <c r="R21" s="37"/>
      <c r="S21" s="37"/>
      <c r="T21" s="37"/>
      <c r="U21" s="37"/>
      <c r="V21" s="273"/>
      <c r="W21" s="477"/>
      <c r="X21" s="276">
        <f>SUM(Y21:AC21)</f>
        <v>0</v>
      </c>
      <c r="Y21" s="276">
        <f>AD21*100</f>
        <v>0</v>
      </c>
      <c r="Z21" s="276">
        <f>AE21*30</f>
        <v>0</v>
      </c>
      <c r="AA21" s="276">
        <f>AF21*20</f>
        <v>0</v>
      </c>
      <c r="AB21" s="276">
        <f>AG21*10</f>
        <v>0</v>
      </c>
      <c r="AC21" s="276">
        <f>AH21</f>
        <v>0</v>
      </c>
      <c r="AD21" s="276">
        <f t="shared" ref="AD21:AI21" si="3">B20</f>
        <v>0</v>
      </c>
      <c r="AE21" s="276">
        <f t="shared" si="3"/>
        <v>0</v>
      </c>
      <c r="AF21" s="276">
        <f t="shared" si="3"/>
        <v>0</v>
      </c>
      <c r="AG21" s="276">
        <f t="shared" si="3"/>
        <v>0</v>
      </c>
      <c r="AH21" s="276">
        <f t="shared" si="3"/>
        <v>0</v>
      </c>
      <c r="AI21" s="276">
        <f t="shared" si="3"/>
        <v>0</v>
      </c>
      <c r="AJ21" s="477"/>
      <c r="AK21" s="276">
        <f>SUM(AL21:AP21)</f>
        <v>0</v>
      </c>
      <c r="AL21" s="276">
        <f>AQ21*100</f>
        <v>0</v>
      </c>
      <c r="AM21" s="276">
        <f>AR21*30</f>
        <v>0</v>
      </c>
      <c r="AN21" s="276">
        <f>AS21*20</f>
        <v>0</v>
      </c>
      <c r="AO21" s="276">
        <f>AT21*10</f>
        <v>0</v>
      </c>
      <c r="AP21" s="276">
        <f>AU21</f>
        <v>0</v>
      </c>
      <c r="AQ21" s="276">
        <f t="shared" ref="AQ21:AV21" si="4">B21</f>
        <v>0</v>
      </c>
      <c r="AR21" s="276">
        <f t="shared" si="4"/>
        <v>0</v>
      </c>
      <c r="AS21" s="276">
        <f t="shared" si="4"/>
        <v>0</v>
      </c>
      <c r="AT21" s="276">
        <f t="shared" si="4"/>
        <v>0</v>
      </c>
      <c r="AU21" s="276">
        <f t="shared" si="4"/>
        <v>0</v>
      </c>
      <c r="AV21" s="276">
        <f t="shared" si="4"/>
        <v>0</v>
      </c>
      <c r="AW21" s="477"/>
      <c r="AX21" s="276">
        <f>SUM(AY21:BC21)</f>
        <v>0</v>
      </c>
      <c r="AY21" s="276">
        <f>BD21*100</f>
        <v>0</v>
      </c>
      <c r="AZ21" s="276">
        <f>BE21*30</f>
        <v>0</v>
      </c>
      <c r="BA21" s="276">
        <f>BF21*20</f>
        <v>0</v>
      </c>
      <c r="BB21" s="276">
        <f>BG21*10</f>
        <v>0</v>
      </c>
      <c r="BC21" s="276">
        <f>BH21</f>
        <v>0</v>
      </c>
      <c r="BD21" s="276">
        <f t="shared" ref="BD21:BI21" si="5">B22</f>
        <v>0</v>
      </c>
      <c r="BE21" s="276">
        <f t="shared" si="5"/>
        <v>0</v>
      </c>
      <c r="BF21" s="276">
        <f t="shared" si="5"/>
        <v>0</v>
      </c>
      <c r="BG21" s="276">
        <f t="shared" si="5"/>
        <v>0</v>
      </c>
      <c r="BH21" s="276">
        <f t="shared" si="5"/>
        <v>0</v>
      </c>
      <c r="BI21" s="276">
        <f t="shared" si="5"/>
        <v>0</v>
      </c>
    </row>
    <row r="22" spans="1:61" ht="16.5" customHeight="1">
      <c r="A22" s="88" t="str">
        <f>'別紙2-2【入力不要】'!B5</f>
        <v>エラー</v>
      </c>
      <c r="B22" s="89">
        <f t="shared" si="0"/>
        <v>0</v>
      </c>
      <c r="C22" s="37"/>
      <c r="D22" s="37"/>
      <c r="E22" s="37"/>
      <c r="F22" s="37"/>
      <c r="G22" s="37"/>
      <c r="H22" s="235" t="str">
        <f>$A$22</f>
        <v>エラー</v>
      </c>
      <c r="I22" s="89">
        <f t="shared" si="1"/>
        <v>0</v>
      </c>
      <c r="J22" s="37"/>
      <c r="K22" s="37"/>
      <c r="L22" s="37"/>
      <c r="M22" s="37"/>
      <c r="N22" s="37"/>
      <c r="O22" s="235" t="str">
        <f>$A$22</f>
        <v>エラー</v>
      </c>
      <c r="P22" s="89">
        <f t="shared" si="2"/>
        <v>0</v>
      </c>
      <c r="Q22" s="37"/>
      <c r="R22" s="37"/>
      <c r="S22" s="37"/>
      <c r="T22" s="37"/>
      <c r="U22" s="37"/>
      <c r="V22" s="273"/>
      <c r="W22" s="477"/>
      <c r="X22" s="276">
        <f>SUM(Y22:AC22)</f>
        <v>0</v>
      </c>
      <c r="Y22" s="276">
        <f>AD22*100</f>
        <v>0</v>
      </c>
      <c r="Z22" s="276">
        <f>AE22*30</f>
        <v>0</v>
      </c>
      <c r="AA22" s="276">
        <f>AF22*20</f>
        <v>0</v>
      </c>
      <c r="AB22" s="276">
        <f>AG22*10</f>
        <v>0</v>
      </c>
      <c r="AC22" s="276">
        <f>AH22</f>
        <v>0</v>
      </c>
      <c r="AD22" s="276">
        <f t="shared" ref="AD22:AI22" si="6">I20</f>
        <v>0</v>
      </c>
      <c r="AE22" s="276">
        <f t="shared" si="6"/>
        <v>0</v>
      </c>
      <c r="AF22" s="276">
        <f t="shared" si="6"/>
        <v>0</v>
      </c>
      <c r="AG22" s="276">
        <f t="shared" si="6"/>
        <v>0</v>
      </c>
      <c r="AH22" s="276">
        <f t="shared" si="6"/>
        <v>0</v>
      </c>
      <c r="AI22" s="276">
        <f t="shared" si="6"/>
        <v>0</v>
      </c>
      <c r="AJ22" s="477"/>
      <c r="AK22" s="276">
        <f>SUM(AL22:AP22)</f>
        <v>0</v>
      </c>
      <c r="AL22" s="276">
        <f>AQ22*100</f>
        <v>0</v>
      </c>
      <c r="AM22" s="276">
        <f>AR22*30</f>
        <v>0</v>
      </c>
      <c r="AN22" s="276">
        <f>AS22*20</f>
        <v>0</v>
      </c>
      <c r="AO22" s="276">
        <f>AT22*10</f>
        <v>0</v>
      </c>
      <c r="AP22" s="276">
        <f>AU22</f>
        <v>0</v>
      </c>
      <c r="AQ22" s="276">
        <f t="shared" ref="AQ22:AV22" si="7">I21</f>
        <v>0</v>
      </c>
      <c r="AR22" s="276">
        <f t="shared" si="7"/>
        <v>0</v>
      </c>
      <c r="AS22" s="276">
        <f t="shared" si="7"/>
        <v>0</v>
      </c>
      <c r="AT22" s="276">
        <f t="shared" si="7"/>
        <v>0</v>
      </c>
      <c r="AU22" s="276">
        <f t="shared" si="7"/>
        <v>0</v>
      </c>
      <c r="AV22" s="276">
        <f t="shared" si="7"/>
        <v>0</v>
      </c>
      <c r="AW22" s="477"/>
      <c r="AX22" s="276">
        <f>SUM(AY22:BC22)</f>
        <v>0</v>
      </c>
      <c r="AY22" s="276">
        <f>BD22*100</f>
        <v>0</v>
      </c>
      <c r="AZ22" s="276">
        <f>BE22*30</f>
        <v>0</v>
      </c>
      <c r="BA22" s="276">
        <f>BF22*20</f>
        <v>0</v>
      </c>
      <c r="BB22" s="276">
        <f>BG22*10</f>
        <v>0</v>
      </c>
      <c r="BC22" s="276">
        <f>BH22</f>
        <v>0</v>
      </c>
      <c r="BD22" s="276">
        <f t="shared" ref="BD22:BI22" si="8">I22</f>
        <v>0</v>
      </c>
      <c r="BE22" s="276">
        <f t="shared" si="8"/>
        <v>0</v>
      </c>
      <c r="BF22" s="276">
        <f t="shared" si="8"/>
        <v>0</v>
      </c>
      <c r="BG22" s="276">
        <f t="shared" si="8"/>
        <v>0</v>
      </c>
      <c r="BH22" s="276">
        <f t="shared" si="8"/>
        <v>0</v>
      </c>
      <c r="BI22" s="276">
        <f t="shared" si="8"/>
        <v>0</v>
      </c>
    </row>
    <row r="23" spans="1:61" ht="16.5" customHeight="1">
      <c r="A23" s="88" t="str">
        <f>'別紙2-2【入力不要】'!B6</f>
        <v>エラー</v>
      </c>
      <c r="B23" s="89">
        <f t="shared" si="0"/>
        <v>0</v>
      </c>
      <c r="C23" s="37"/>
      <c r="D23" s="37"/>
      <c r="E23" s="37"/>
      <c r="F23" s="37"/>
      <c r="G23" s="37"/>
      <c r="H23" s="235" t="str">
        <f>$A$23</f>
        <v>エラー</v>
      </c>
      <c r="I23" s="89">
        <f t="shared" si="1"/>
        <v>0</v>
      </c>
      <c r="J23" s="37"/>
      <c r="K23" s="37"/>
      <c r="L23" s="37"/>
      <c r="M23" s="37"/>
      <c r="N23" s="37"/>
      <c r="O23" s="235" t="str">
        <f>$A$23</f>
        <v>エラー</v>
      </c>
      <c r="P23" s="89">
        <f t="shared" si="2"/>
        <v>0</v>
      </c>
      <c r="Q23" s="37"/>
      <c r="R23" s="37"/>
      <c r="S23" s="37"/>
      <c r="T23" s="37"/>
      <c r="U23" s="37"/>
      <c r="V23" s="273"/>
      <c r="W23" s="477"/>
      <c r="X23" s="276">
        <f>SUM(Y23:AC23)</f>
        <v>0</v>
      </c>
      <c r="Y23" s="276">
        <f>AD23*100</f>
        <v>0</v>
      </c>
      <c r="Z23" s="276">
        <f>AE23*30</f>
        <v>0</v>
      </c>
      <c r="AA23" s="276">
        <f>AF23*20</f>
        <v>0</v>
      </c>
      <c r="AB23" s="276">
        <f>AG23*10</f>
        <v>0</v>
      </c>
      <c r="AC23" s="276">
        <f>AH23</f>
        <v>0</v>
      </c>
      <c r="AD23" s="276">
        <f t="shared" ref="AD23:AI23" si="9">P20</f>
        <v>0</v>
      </c>
      <c r="AE23" s="276">
        <f t="shared" si="9"/>
        <v>0</v>
      </c>
      <c r="AF23" s="276">
        <f t="shared" si="9"/>
        <v>0</v>
      </c>
      <c r="AG23" s="276">
        <f t="shared" si="9"/>
        <v>0</v>
      </c>
      <c r="AH23" s="276">
        <f t="shared" si="9"/>
        <v>0</v>
      </c>
      <c r="AI23" s="276">
        <f t="shared" si="9"/>
        <v>0</v>
      </c>
      <c r="AJ23" s="477"/>
      <c r="AK23" s="276">
        <f>SUM(AL23:AP23)</f>
        <v>0</v>
      </c>
      <c r="AL23" s="276">
        <f>AQ23*100</f>
        <v>0</v>
      </c>
      <c r="AM23" s="276">
        <f>AR23*30</f>
        <v>0</v>
      </c>
      <c r="AN23" s="276">
        <f>AS23*20</f>
        <v>0</v>
      </c>
      <c r="AO23" s="276">
        <f>AT23*10</f>
        <v>0</v>
      </c>
      <c r="AP23" s="276">
        <f>AU23</f>
        <v>0</v>
      </c>
      <c r="AQ23" s="276">
        <f t="shared" ref="AQ23:AV23" si="10">P21</f>
        <v>0</v>
      </c>
      <c r="AR23" s="276">
        <f t="shared" si="10"/>
        <v>0</v>
      </c>
      <c r="AS23" s="276">
        <f t="shared" si="10"/>
        <v>0</v>
      </c>
      <c r="AT23" s="276">
        <f t="shared" si="10"/>
        <v>0</v>
      </c>
      <c r="AU23" s="276">
        <f t="shared" si="10"/>
        <v>0</v>
      </c>
      <c r="AV23" s="276">
        <f t="shared" si="10"/>
        <v>0</v>
      </c>
      <c r="AW23" s="477"/>
      <c r="AX23" s="276">
        <f>SUM(AY23:BC23)</f>
        <v>0</v>
      </c>
      <c r="AY23" s="276">
        <f>BD23*100</f>
        <v>0</v>
      </c>
      <c r="AZ23" s="276">
        <f>BE23*30</f>
        <v>0</v>
      </c>
      <c r="BA23" s="276">
        <f>BF23*20</f>
        <v>0</v>
      </c>
      <c r="BB23" s="276">
        <f>BG23*10</f>
        <v>0</v>
      </c>
      <c r="BC23" s="276">
        <f>BH23</f>
        <v>0</v>
      </c>
      <c r="BD23" s="276">
        <f t="shared" ref="BD23:BI23" si="11">P22</f>
        <v>0</v>
      </c>
      <c r="BE23" s="276">
        <f t="shared" si="11"/>
        <v>0</v>
      </c>
      <c r="BF23" s="276">
        <f t="shared" si="11"/>
        <v>0</v>
      </c>
      <c r="BG23" s="276">
        <f t="shared" si="11"/>
        <v>0</v>
      </c>
      <c r="BH23" s="276">
        <f t="shared" si="11"/>
        <v>0</v>
      </c>
      <c r="BI23" s="276">
        <f t="shared" si="11"/>
        <v>0</v>
      </c>
    </row>
    <row r="24" spans="1:61" ht="16.5" customHeight="1">
      <c r="A24" s="88" t="str">
        <f>'別紙2-2【入力不要】'!B7</f>
        <v>エラー</v>
      </c>
      <c r="B24" s="89">
        <f t="shared" si="0"/>
        <v>0</v>
      </c>
      <c r="C24" s="37"/>
      <c r="D24" s="37"/>
      <c r="E24" s="37"/>
      <c r="F24" s="37"/>
      <c r="G24" s="37"/>
      <c r="H24" s="235" t="str">
        <f>$A$24</f>
        <v>エラー</v>
      </c>
      <c r="I24" s="89">
        <f t="shared" si="1"/>
        <v>0</v>
      </c>
      <c r="J24" s="37"/>
      <c r="K24" s="37"/>
      <c r="L24" s="37"/>
      <c r="M24" s="37"/>
      <c r="N24" s="37"/>
      <c r="O24" s="235" t="str">
        <f>$A$24</f>
        <v>エラー</v>
      </c>
      <c r="P24" s="89">
        <f t="shared" si="2"/>
        <v>0</v>
      </c>
      <c r="Q24" s="37"/>
      <c r="R24" s="37"/>
      <c r="S24" s="37"/>
      <c r="T24" s="37"/>
      <c r="U24" s="37"/>
      <c r="V24" s="273"/>
      <c r="W24" s="477"/>
      <c r="X24" s="276">
        <f>SUM(Y24:AC24)</f>
        <v>0</v>
      </c>
      <c r="Y24" s="276">
        <f>AD24*100</f>
        <v>0</v>
      </c>
      <c r="Z24" s="276">
        <f>AE24*30</f>
        <v>0</v>
      </c>
      <c r="AA24" s="276">
        <f>AF24*20</f>
        <v>0</v>
      </c>
      <c r="AB24" s="276">
        <f>AG24*10</f>
        <v>0</v>
      </c>
      <c r="AC24" s="276">
        <f>AH24</f>
        <v>0</v>
      </c>
      <c r="AD24" s="276">
        <f t="shared" ref="AD24:AI24" si="12">B27</f>
        <v>0</v>
      </c>
      <c r="AE24" s="276">
        <f t="shared" si="12"/>
        <v>0</v>
      </c>
      <c r="AF24" s="276">
        <f t="shared" si="12"/>
        <v>0</v>
      </c>
      <c r="AG24" s="276">
        <f t="shared" si="12"/>
        <v>0</v>
      </c>
      <c r="AH24" s="276">
        <f t="shared" si="12"/>
        <v>0</v>
      </c>
      <c r="AI24" s="276">
        <f t="shared" si="12"/>
        <v>0</v>
      </c>
      <c r="AJ24" s="477"/>
      <c r="AK24" s="276">
        <f>SUM(AL24:AP24)</f>
        <v>0</v>
      </c>
      <c r="AL24" s="276">
        <f>AQ24*100</f>
        <v>0</v>
      </c>
      <c r="AM24" s="276">
        <f>AR24*30</f>
        <v>0</v>
      </c>
      <c r="AN24" s="276">
        <f>AS24*20</f>
        <v>0</v>
      </c>
      <c r="AO24" s="276">
        <f>AT24*10</f>
        <v>0</v>
      </c>
      <c r="AP24" s="276">
        <f>AU24</f>
        <v>0</v>
      </c>
      <c r="AQ24" s="276">
        <f t="shared" ref="AQ24:AV24" si="13">B28</f>
        <v>0</v>
      </c>
      <c r="AR24" s="276">
        <f t="shared" si="13"/>
        <v>0</v>
      </c>
      <c r="AS24" s="276">
        <f t="shared" si="13"/>
        <v>0</v>
      </c>
      <c r="AT24" s="276">
        <f t="shared" si="13"/>
        <v>0</v>
      </c>
      <c r="AU24" s="276">
        <f t="shared" si="13"/>
        <v>0</v>
      </c>
      <c r="AV24" s="276">
        <f t="shared" si="13"/>
        <v>0</v>
      </c>
      <c r="AW24" s="477"/>
      <c r="AX24" s="276">
        <f>SUM(AY24:BC24)</f>
        <v>0</v>
      </c>
      <c r="AY24" s="276">
        <f>BD24*100</f>
        <v>0</v>
      </c>
      <c r="AZ24" s="276">
        <f>BE24*30</f>
        <v>0</v>
      </c>
      <c r="BA24" s="276">
        <f>BF24*20</f>
        <v>0</v>
      </c>
      <c r="BB24" s="276">
        <f>BG24*10</f>
        <v>0</v>
      </c>
      <c r="BC24" s="276">
        <f>BH24</f>
        <v>0</v>
      </c>
      <c r="BD24" s="276">
        <f t="shared" ref="BD24:BI24" si="14">B29</f>
        <v>0</v>
      </c>
      <c r="BE24" s="276">
        <f t="shared" si="14"/>
        <v>0</v>
      </c>
      <c r="BF24" s="276">
        <f t="shared" si="14"/>
        <v>0</v>
      </c>
      <c r="BG24" s="276">
        <f t="shared" si="14"/>
        <v>0</v>
      </c>
      <c r="BH24" s="276">
        <f t="shared" si="14"/>
        <v>0</v>
      </c>
      <c r="BI24" s="276">
        <f t="shared" si="14"/>
        <v>0</v>
      </c>
    </row>
    <row r="25" spans="1:61" ht="16.5" customHeight="1">
      <c r="A25" s="88" t="str">
        <f>'別紙2-2【入力不要】'!B8</f>
        <v>エラー</v>
      </c>
      <c r="B25" s="89">
        <f t="shared" si="0"/>
        <v>0</v>
      </c>
      <c r="C25" s="37"/>
      <c r="D25" s="37"/>
      <c r="E25" s="37"/>
      <c r="F25" s="37"/>
      <c r="G25" s="37"/>
      <c r="H25" s="235" t="str">
        <f>$A$25</f>
        <v>エラー</v>
      </c>
      <c r="I25" s="89">
        <f t="shared" si="1"/>
        <v>0</v>
      </c>
      <c r="J25" s="37"/>
      <c r="K25" s="37"/>
      <c r="L25" s="37"/>
      <c r="M25" s="37"/>
      <c r="N25" s="37"/>
      <c r="O25" s="235" t="str">
        <f>$A$25</f>
        <v>エラー</v>
      </c>
      <c r="P25" s="89">
        <f t="shared" si="2"/>
        <v>0</v>
      </c>
      <c r="Q25" s="37"/>
      <c r="R25" s="37"/>
      <c r="S25" s="37"/>
      <c r="T25" s="37"/>
      <c r="U25" s="37"/>
      <c r="V25" s="273"/>
      <c r="W25" s="477"/>
      <c r="X25" s="276">
        <f>SUM(Y25:AC25)</f>
        <v>0</v>
      </c>
      <c r="Y25" s="276">
        <f>AD25*100</f>
        <v>0</v>
      </c>
      <c r="Z25" s="276">
        <f>AE25*30</f>
        <v>0</v>
      </c>
      <c r="AA25" s="276">
        <f>AF25*20</f>
        <v>0</v>
      </c>
      <c r="AB25" s="276">
        <f>AG25*10</f>
        <v>0</v>
      </c>
      <c r="AC25" s="276">
        <f>AH25</f>
        <v>0</v>
      </c>
      <c r="AD25" s="276">
        <f t="shared" ref="AD25:AI25" si="15">I27</f>
        <v>0</v>
      </c>
      <c r="AE25" s="276">
        <f t="shared" si="15"/>
        <v>0</v>
      </c>
      <c r="AF25" s="276">
        <f t="shared" si="15"/>
        <v>0</v>
      </c>
      <c r="AG25" s="276">
        <f t="shared" si="15"/>
        <v>0</v>
      </c>
      <c r="AH25" s="276">
        <f t="shared" si="15"/>
        <v>0</v>
      </c>
      <c r="AI25" s="276">
        <f t="shared" si="15"/>
        <v>0</v>
      </c>
      <c r="AJ25" s="477"/>
      <c r="AK25" s="276">
        <f>SUM(AL25:AP25)</f>
        <v>0</v>
      </c>
      <c r="AL25" s="276">
        <f>AQ25*100</f>
        <v>0</v>
      </c>
      <c r="AM25" s="276">
        <f>AR25*30</f>
        <v>0</v>
      </c>
      <c r="AN25" s="276">
        <f>AS25*20</f>
        <v>0</v>
      </c>
      <c r="AO25" s="276">
        <f>AT25*10</f>
        <v>0</v>
      </c>
      <c r="AP25" s="276">
        <f>AU25</f>
        <v>0</v>
      </c>
      <c r="AQ25" s="276">
        <f t="shared" ref="AQ25:AV25" si="16">I28</f>
        <v>0</v>
      </c>
      <c r="AR25" s="276">
        <f t="shared" si="16"/>
        <v>0</v>
      </c>
      <c r="AS25" s="276">
        <f t="shared" si="16"/>
        <v>0</v>
      </c>
      <c r="AT25" s="276">
        <f t="shared" si="16"/>
        <v>0</v>
      </c>
      <c r="AU25" s="276">
        <f t="shared" si="16"/>
        <v>0</v>
      </c>
      <c r="AV25" s="276">
        <f t="shared" si="16"/>
        <v>0</v>
      </c>
      <c r="AW25" s="477"/>
      <c r="AX25" s="276">
        <f>SUM(AY25:BC25)</f>
        <v>0</v>
      </c>
      <c r="AY25" s="276">
        <f>BD25*100</f>
        <v>0</v>
      </c>
      <c r="AZ25" s="276">
        <f>BE25*30</f>
        <v>0</v>
      </c>
      <c r="BA25" s="276">
        <f>BF25*20</f>
        <v>0</v>
      </c>
      <c r="BB25" s="276">
        <f>BG25*10</f>
        <v>0</v>
      </c>
      <c r="BC25" s="276">
        <f>BH25</f>
        <v>0</v>
      </c>
      <c r="BD25" s="276">
        <f t="shared" ref="BD25:BI25" si="17">I29</f>
        <v>0</v>
      </c>
      <c r="BE25" s="276">
        <f t="shared" si="17"/>
        <v>0</v>
      </c>
      <c r="BF25" s="276">
        <f t="shared" si="17"/>
        <v>0</v>
      </c>
      <c r="BG25" s="276">
        <f t="shared" si="17"/>
        <v>0</v>
      </c>
      <c r="BH25" s="276">
        <f t="shared" si="17"/>
        <v>0</v>
      </c>
      <c r="BI25" s="276">
        <f t="shared" si="17"/>
        <v>0</v>
      </c>
    </row>
    <row r="26" spans="1:61" ht="16.5" customHeight="1">
      <c r="A26" s="87" t="str">
        <f>万年カレンダー・祝日!G30</f>
        <v>2（木）</v>
      </c>
      <c r="B26" s="92" t="s">
        <v>7</v>
      </c>
      <c r="C26" s="92" t="s">
        <v>8</v>
      </c>
      <c r="D26" s="92" t="s">
        <v>9</v>
      </c>
      <c r="E26" s="92" t="s">
        <v>10</v>
      </c>
      <c r="F26" s="93" t="s">
        <v>11</v>
      </c>
      <c r="G26" s="93" t="s">
        <v>12</v>
      </c>
      <c r="H26" s="94" t="str">
        <f>万年カレンダー・祝日!H30</f>
        <v/>
      </c>
      <c r="I26" s="92" t="s">
        <v>7</v>
      </c>
      <c r="J26" s="92" t="s">
        <v>8</v>
      </c>
      <c r="K26" s="92" t="s">
        <v>9</v>
      </c>
      <c r="L26" s="92" t="s">
        <v>10</v>
      </c>
      <c r="M26" s="93" t="s">
        <v>11</v>
      </c>
      <c r="N26" s="93" t="s">
        <v>12</v>
      </c>
      <c r="O26" s="95" t="s">
        <v>48</v>
      </c>
      <c r="P26" s="92" t="s">
        <v>7</v>
      </c>
      <c r="Q26" s="92" t="s">
        <v>8</v>
      </c>
      <c r="R26" s="92" t="s">
        <v>9</v>
      </c>
      <c r="S26" s="92" t="s">
        <v>10</v>
      </c>
      <c r="T26" s="93" t="s">
        <v>11</v>
      </c>
      <c r="U26" s="85" t="s">
        <v>12</v>
      </c>
      <c r="V26" s="273"/>
      <c r="W26" s="477">
        <v>0.77083333333333337</v>
      </c>
      <c r="X26" s="478" t="s">
        <v>15</v>
      </c>
      <c r="Y26" s="478"/>
      <c r="Z26" s="478"/>
      <c r="AA26" s="478"/>
      <c r="AB26" s="478"/>
      <c r="AC26" s="478"/>
      <c r="AD26" s="479" t="s">
        <v>16</v>
      </c>
      <c r="AE26" s="480"/>
      <c r="AF26" s="480"/>
      <c r="AG26" s="480"/>
      <c r="AH26" s="480"/>
      <c r="AI26" s="481"/>
      <c r="AJ26" s="477">
        <v>0.8125</v>
      </c>
      <c r="AK26" s="478" t="s">
        <v>15</v>
      </c>
      <c r="AL26" s="478"/>
      <c r="AM26" s="478"/>
      <c r="AN26" s="478"/>
      <c r="AO26" s="478"/>
      <c r="AP26" s="478"/>
      <c r="AQ26" s="479" t="s">
        <v>16</v>
      </c>
      <c r="AR26" s="480"/>
      <c r="AS26" s="480"/>
      <c r="AT26" s="480"/>
      <c r="AU26" s="480"/>
      <c r="AV26" s="480"/>
      <c r="AW26" s="477">
        <v>0.85416666666666663</v>
      </c>
      <c r="AX26" s="478" t="s">
        <v>15</v>
      </c>
      <c r="AY26" s="478"/>
      <c r="AZ26" s="478"/>
      <c r="BA26" s="478"/>
      <c r="BB26" s="478"/>
      <c r="BC26" s="478"/>
      <c r="BD26" s="479" t="s">
        <v>16</v>
      </c>
      <c r="BE26" s="480"/>
      <c r="BF26" s="480"/>
      <c r="BG26" s="480"/>
      <c r="BH26" s="480"/>
      <c r="BI26" s="481"/>
    </row>
    <row r="27" spans="1:61" ht="16.5" customHeight="1">
      <c r="A27" s="235">
        <f>$A$20</f>
        <v>0.33333333333333331</v>
      </c>
      <c r="B27" s="89">
        <f t="shared" ref="B27:B32" si="18">SUM(C27:F27)</f>
        <v>0</v>
      </c>
      <c r="C27" s="37"/>
      <c r="D27" s="37"/>
      <c r="E27" s="37"/>
      <c r="F27" s="37"/>
      <c r="G27" s="37"/>
      <c r="H27" s="235">
        <f>$A$20</f>
        <v>0.33333333333333331</v>
      </c>
      <c r="I27" s="89">
        <f t="shared" ref="I27:I32" si="19">SUM(J27:M27)</f>
        <v>0</v>
      </c>
      <c r="J27" s="37"/>
      <c r="K27" s="37"/>
      <c r="L27" s="37"/>
      <c r="M27" s="37"/>
      <c r="N27" s="37"/>
      <c r="O27" s="96" t="s">
        <v>49</v>
      </c>
      <c r="P27" s="89">
        <f>VLOOKUP($V27,第１週の８時,7,FALSE)</f>
        <v>0</v>
      </c>
      <c r="Q27" s="89">
        <f>VLOOKUP($V27,第１週の８時,8,FALSE)</f>
        <v>0</v>
      </c>
      <c r="R27" s="89">
        <f>VLOOKUP($V27,第１週の８時,9,FALSE)</f>
        <v>0</v>
      </c>
      <c r="S27" s="89">
        <f>VLOOKUP($V27,第１週の８時,10,FALSE)</f>
        <v>0</v>
      </c>
      <c r="T27" s="89">
        <f>VLOOKUP($V27,第１週の８時,11,FALSE)</f>
        <v>0</v>
      </c>
      <c r="U27" s="91">
        <f>VLOOKUP($V27,第１週の８時,12,FALSE)</f>
        <v>0</v>
      </c>
      <c r="V27" s="273">
        <f>MAX(X21:X25)</f>
        <v>0</v>
      </c>
      <c r="W27" s="477"/>
      <c r="X27" s="274" t="s">
        <v>14</v>
      </c>
      <c r="Y27" s="274" t="s">
        <v>17</v>
      </c>
      <c r="Z27" s="274" t="s">
        <v>18</v>
      </c>
      <c r="AA27" s="274" t="s">
        <v>19</v>
      </c>
      <c r="AB27" s="274" t="s">
        <v>20</v>
      </c>
      <c r="AC27" s="274" t="s">
        <v>21</v>
      </c>
      <c r="AD27" s="274" t="s">
        <v>22</v>
      </c>
      <c r="AE27" s="274" t="s">
        <v>23</v>
      </c>
      <c r="AF27" s="274" t="s">
        <v>19</v>
      </c>
      <c r="AG27" s="274" t="s">
        <v>24</v>
      </c>
      <c r="AH27" s="275" t="s">
        <v>25</v>
      </c>
      <c r="AI27" s="275" t="s">
        <v>26</v>
      </c>
      <c r="AJ27" s="477"/>
      <c r="AK27" s="274" t="s">
        <v>14</v>
      </c>
      <c r="AL27" s="274" t="s">
        <v>17</v>
      </c>
      <c r="AM27" s="274" t="s">
        <v>18</v>
      </c>
      <c r="AN27" s="274" t="s">
        <v>19</v>
      </c>
      <c r="AO27" s="274" t="s">
        <v>20</v>
      </c>
      <c r="AP27" s="274" t="s">
        <v>21</v>
      </c>
      <c r="AQ27" s="274" t="s">
        <v>22</v>
      </c>
      <c r="AR27" s="274" t="s">
        <v>23</v>
      </c>
      <c r="AS27" s="274" t="s">
        <v>19</v>
      </c>
      <c r="AT27" s="274" t="s">
        <v>24</v>
      </c>
      <c r="AU27" s="275" t="s">
        <v>25</v>
      </c>
      <c r="AV27" s="275" t="s">
        <v>26</v>
      </c>
      <c r="AW27" s="477"/>
      <c r="AX27" s="274" t="s">
        <v>14</v>
      </c>
      <c r="AY27" s="274" t="s">
        <v>17</v>
      </c>
      <c r="AZ27" s="274" t="s">
        <v>18</v>
      </c>
      <c r="BA27" s="274" t="s">
        <v>19</v>
      </c>
      <c r="BB27" s="274" t="s">
        <v>20</v>
      </c>
      <c r="BC27" s="274" t="s">
        <v>21</v>
      </c>
      <c r="BD27" s="274" t="s">
        <v>22</v>
      </c>
      <c r="BE27" s="274" t="s">
        <v>23</v>
      </c>
      <c r="BF27" s="274" t="s">
        <v>19</v>
      </c>
      <c r="BG27" s="274" t="s">
        <v>24</v>
      </c>
      <c r="BH27" s="275" t="s">
        <v>25</v>
      </c>
      <c r="BI27" s="275" t="s">
        <v>26</v>
      </c>
    </row>
    <row r="28" spans="1:61" ht="16.5" customHeight="1">
      <c r="A28" s="235">
        <f>$A$21</f>
        <v>0.70833333333333337</v>
      </c>
      <c r="B28" s="89">
        <f t="shared" si="18"/>
        <v>0</v>
      </c>
      <c r="C28" s="37"/>
      <c r="D28" s="37"/>
      <c r="E28" s="37"/>
      <c r="F28" s="37"/>
      <c r="G28" s="37"/>
      <c r="H28" s="235">
        <f>$A$21</f>
        <v>0.70833333333333337</v>
      </c>
      <c r="I28" s="89">
        <f t="shared" si="19"/>
        <v>0</v>
      </c>
      <c r="J28" s="37"/>
      <c r="K28" s="37"/>
      <c r="L28" s="37"/>
      <c r="M28" s="37"/>
      <c r="N28" s="37"/>
      <c r="O28" s="96" t="s">
        <v>47</v>
      </c>
      <c r="P28" s="89">
        <f>VLOOKUP($V28,第１週の１７時,7,FALSE)</f>
        <v>0</v>
      </c>
      <c r="Q28" s="89">
        <f>VLOOKUP($V28,第１週の１７時,8,FALSE)</f>
        <v>0</v>
      </c>
      <c r="R28" s="89">
        <f>VLOOKUP($V28,第１週の１７時,9,FALSE)</f>
        <v>0</v>
      </c>
      <c r="S28" s="89">
        <f>VLOOKUP($V28,第１週の１７時,10,FALSE)</f>
        <v>0</v>
      </c>
      <c r="T28" s="89">
        <f>VLOOKUP($V28,第１週の１７時,11,FALSE)</f>
        <v>0</v>
      </c>
      <c r="U28" s="91">
        <f>VLOOKUP($V28,第１週の１７時,12,FALSE)</f>
        <v>0</v>
      </c>
      <c r="V28" s="273">
        <f>MAX(AK21:AK25)</f>
        <v>0</v>
      </c>
      <c r="W28" s="477"/>
      <c r="X28" s="276">
        <f>SUM(Y28:AC28)</f>
        <v>0</v>
      </c>
      <c r="Y28" s="276">
        <f>AD28*100</f>
        <v>0</v>
      </c>
      <c r="Z28" s="276">
        <f>AE28*30</f>
        <v>0</v>
      </c>
      <c r="AA28" s="276">
        <f>AF28*20</f>
        <v>0</v>
      </c>
      <c r="AB28" s="276">
        <f>AG28*10</f>
        <v>0</v>
      </c>
      <c r="AC28" s="276">
        <f>AH28</f>
        <v>0</v>
      </c>
      <c r="AD28" s="276">
        <f t="shared" ref="AD28:AI28" si="20">B23</f>
        <v>0</v>
      </c>
      <c r="AE28" s="276">
        <f t="shared" si="20"/>
        <v>0</v>
      </c>
      <c r="AF28" s="276">
        <f t="shared" si="20"/>
        <v>0</v>
      </c>
      <c r="AG28" s="276">
        <f t="shared" si="20"/>
        <v>0</v>
      </c>
      <c r="AH28" s="276">
        <f t="shared" si="20"/>
        <v>0</v>
      </c>
      <c r="AI28" s="276">
        <f t="shared" si="20"/>
        <v>0</v>
      </c>
      <c r="AJ28" s="477"/>
      <c r="AK28" s="276">
        <f>SUM(AL28:AP28)</f>
        <v>0</v>
      </c>
      <c r="AL28" s="276">
        <f>AQ28*100</f>
        <v>0</v>
      </c>
      <c r="AM28" s="276">
        <f>AR28*30</f>
        <v>0</v>
      </c>
      <c r="AN28" s="276">
        <f>AS28*20</f>
        <v>0</v>
      </c>
      <c r="AO28" s="276">
        <f>AT28*10</f>
        <v>0</v>
      </c>
      <c r="AP28" s="276">
        <f>AU28</f>
        <v>0</v>
      </c>
      <c r="AQ28" s="276">
        <f t="shared" ref="AQ28:AV28" si="21">B24</f>
        <v>0</v>
      </c>
      <c r="AR28" s="276">
        <f t="shared" si="21"/>
        <v>0</v>
      </c>
      <c r="AS28" s="276">
        <f t="shared" si="21"/>
        <v>0</v>
      </c>
      <c r="AT28" s="276">
        <f t="shared" si="21"/>
        <v>0</v>
      </c>
      <c r="AU28" s="276">
        <f t="shared" si="21"/>
        <v>0</v>
      </c>
      <c r="AV28" s="276">
        <f t="shared" si="21"/>
        <v>0</v>
      </c>
      <c r="AW28" s="477"/>
      <c r="AX28" s="276">
        <f>SUM(AY28:BC28)</f>
        <v>0</v>
      </c>
      <c r="AY28" s="276">
        <f>BD28*100</f>
        <v>0</v>
      </c>
      <c r="AZ28" s="276">
        <f>BE28*30</f>
        <v>0</v>
      </c>
      <c r="BA28" s="276">
        <f>BF28*20</f>
        <v>0</v>
      </c>
      <c r="BB28" s="276">
        <f>BG28*10</f>
        <v>0</v>
      </c>
      <c r="BC28" s="276">
        <f>BH28</f>
        <v>0</v>
      </c>
      <c r="BD28" s="276">
        <f>B25</f>
        <v>0</v>
      </c>
      <c r="BE28" s="276">
        <f>C25</f>
        <v>0</v>
      </c>
      <c r="BF28" s="276">
        <f>D25</f>
        <v>0</v>
      </c>
      <c r="BG28" s="276">
        <f t="shared" ref="BG28:BI28" si="22">E25</f>
        <v>0</v>
      </c>
      <c r="BH28" s="276">
        <f t="shared" si="22"/>
        <v>0</v>
      </c>
      <c r="BI28" s="276">
        <f t="shared" si="22"/>
        <v>0</v>
      </c>
    </row>
    <row r="29" spans="1:61" ht="16.5" customHeight="1">
      <c r="A29" s="235" t="str">
        <f>$A$22</f>
        <v>エラー</v>
      </c>
      <c r="B29" s="89">
        <f t="shared" si="18"/>
        <v>0</v>
      </c>
      <c r="C29" s="37"/>
      <c r="D29" s="37"/>
      <c r="E29" s="37"/>
      <c r="F29" s="37"/>
      <c r="G29" s="37"/>
      <c r="H29" s="235" t="str">
        <f>$A$22</f>
        <v>エラー</v>
      </c>
      <c r="I29" s="89">
        <f t="shared" si="19"/>
        <v>0</v>
      </c>
      <c r="J29" s="37"/>
      <c r="K29" s="37"/>
      <c r="L29" s="37"/>
      <c r="M29" s="37"/>
      <c r="N29" s="37"/>
      <c r="O29" s="96" t="str">
        <f>"ｃ　"&amp;A22</f>
        <v>ｃ　エラー</v>
      </c>
      <c r="P29" s="89">
        <f>VLOOKUP($V29,第１週の１８時１５分,7,FALSE)</f>
        <v>0</v>
      </c>
      <c r="Q29" s="89">
        <f>VLOOKUP($V29,第１週の１８時１５分,8,FALSE)</f>
        <v>0</v>
      </c>
      <c r="R29" s="89">
        <f>VLOOKUP($V29,第１週の１８時１５分,9,FALSE)</f>
        <v>0</v>
      </c>
      <c r="S29" s="89">
        <f>VLOOKUP($V29,第１週の１８時１５分,10,FALSE)</f>
        <v>0</v>
      </c>
      <c r="T29" s="89">
        <f>VLOOKUP($V29,第１週の１８時１５分,11,FALSE)</f>
        <v>0</v>
      </c>
      <c r="U29" s="91">
        <f>VLOOKUP($V29,第１週の１８時１５分,12,FALSE)</f>
        <v>0</v>
      </c>
      <c r="V29" s="273">
        <f>MAX(AX21:AX25)</f>
        <v>0</v>
      </c>
      <c r="W29" s="477"/>
      <c r="X29" s="276">
        <f>SUM(Y29:AC29)</f>
        <v>0</v>
      </c>
      <c r="Y29" s="276">
        <f>AD29*100</f>
        <v>0</v>
      </c>
      <c r="Z29" s="276">
        <f>AE29*30</f>
        <v>0</v>
      </c>
      <c r="AA29" s="276">
        <f>AF29*20</f>
        <v>0</v>
      </c>
      <c r="AB29" s="276">
        <f>AG29*10</f>
        <v>0</v>
      </c>
      <c r="AC29" s="276">
        <f>AH29</f>
        <v>0</v>
      </c>
      <c r="AD29" s="276">
        <f t="shared" ref="AD29:AI29" si="23">I23</f>
        <v>0</v>
      </c>
      <c r="AE29" s="276">
        <f t="shared" si="23"/>
        <v>0</v>
      </c>
      <c r="AF29" s="276">
        <f t="shared" si="23"/>
        <v>0</v>
      </c>
      <c r="AG29" s="276">
        <f t="shared" si="23"/>
        <v>0</v>
      </c>
      <c r="AH29" s="276">
        <f t="shared" si="23"/>
        <v>0</v>
      </c>
      <c r="AI29" s="276">
        <f t="shared" si="23"/>
        <v>0</v>
      </c>
      <c r="AJ29" s="477"/>
      <c r="AK29" s="276">
        <f>SUM(AL29:AP29)</f>
        <v>0</v>
      </c>
      <c r="AL29" s="276">
        <f>AQ29*100</f>
        <v>0</v>
      </c>
      <c r="AM29" s="276">
        <f>AR29*30</f>
        <v>0</v>
      </c>
      <c r="AN29" s="276">
        <f>AS29*20</f>
        <v>0</v>
      </c>
      <c r="AO29" s="276">
        <f>AT29*10</f>
        <v>0</v>
      </c>
      <c r="AP29" s="276">
        <f>AU29</f>
        <v>0</v>
      </c>
      <c r="AQ29" s="276">
        <f t="shared" ref="AQ29:AV29" si="24">I24</f>
        <v>0</v>
      </c>
      <c r="AR29" s="276">
        <f t="shared" si="24"/>
        <v>0</v>
      </c>
      <c r="AS29" s="276">
        <f t="shared" si="24"/>
        <v>0</v>
      </c>
      <c r="AT29" s="276">
        <f t="shared" si="24"/>
        <v>0</v>
      </c>
      <c r="AU29" s="276">
        <f t="shared" si="24"/>
        <v>0</v>
      </c>
      <c r="AV29" s="276">
        <f t="shared" si="24"/>
        <v>0</v>
      </c>
      <c r="AW29" s="477"/>
      <c r="AX29" s="276">
        <f>SUM(AY29:BC29)</f>
        <v>0</v>
      </c>
      <c r="AY29" s="276">
        <f>BD29*100</f>
        <v>0</v>
      </c>
      <c r="AZ29" s="276">
        <f>BE29*30</f>
        <v>0</v>
      </c>
      <c r="BA29" s="276">
        <f>BF29*20</f>
        <v>0</v>
      </c>
      <c r="BB29" s="276">
        <f>BG29*10</f>
        <v>0</v>
      </c>
      <c r="BC29" s="276">
        <f>BH29</f>
        <v>0</v>
      </c>
      <c r="BD29" s="276">
        <f t="shared" ref="BD29:BI29" si="25">I25</f>
        <v>0</v>
      </c>
      <c r="BE29" s="276">
        <f t="shared" si="25"/>
        <v>0</v>
      </c>
      <c r="BF29" s="276">
        <f t="shared" si="25"/>
        <v>0</v>
      </c>
      <c r="BG29" s="276">
        <f t="shared" si="25"/>
        <v>0</v>
      </c>
      <c r="BH29" s="276">
        <f t="shared" si="25"/>
        <v>0</v>
      </c>
      <c r="BI29" s="276">
        <f t="shared" si="25"/>
        <v>0</v>
      </c>
    </row>
    <row r="30" spans="1:61" ht="16.5" customHeight="1">
      <c r="A30" s="235" t="str">
        <f>$A$23</f>
        <v>エラー</v>
      </c>
      <c r="B30" s="89">
        <f t="shared" si="18"/>
        <v>0</v>
      </c>
      <c r="C30" s="37"/>
      <c r="D30" s="37"/>
      <c r="E30" s="37"/>
      <c r="F30" s="37"/>
      <c r="G30" s="37"/>
      <c r="H30" s="235" t="str">
        <f>$A$23</f>
        <v>エラー</v>
      </c>
      <c r="I30" s="89">
        <f t="shared" si="19"/>
        <v>0</v>
      </c>
      <c r="J30" s="37"/>
      <c r="K30" s="37"/>
      <c r="L30" s="37"/>
      <c r="M30" s="37"/>
      <c r="N30" s="37"/>
      <c r="O30" s="96" t="str">
        <f>"ｄ　"&amp;A23</f>
        <v>ｄ　エラー</v>
      </c>
      <c r="P30" s="89">
        <f>VLOOKUP($V30,第１週の１８時半,7,FALSE)</f>
        <v>0</v>
      </c>
      <c r="Q30" s="89">
        <f>VLOOKUP($V30,第１週の１８時半,8,FALSE)</f>
        <v>0</v>
      </c>
      <c r="R30" s="89">
        <f>VLOOKUP($V30,第１週の１８時半,9,FALSE)</f>
        <v>0</v>
      </c>
      <c r="S30" s="89">
        <f>VLOOKUP($V30,第１週の１８時半,10,FALSE)</f>
        <v>0</v>
      </c>
      <c r="T30" s="89">
        <f>VLOOKUP($V30,第１週の１８時半,11,FALSE)</f>
        <v>0</v>
      </c>
      <c r="U30" s="91">
        <f>VLOOKUP($V30,第１週の１８時半,12,FALSE)</f>
        <v>0</v>
      </c>
      <c r="V30" s="273">
        <f>MAX(X28:X32)</f>
        <v>0</v>
      </c>
      <c r="W30" s="477"/>
      <c r="X30" s="276">
        <f>SUM(Y30:AC30)</f>
        <v>0</v>
      </c>
      <c r="Y30" s="276">
        <f>AD30*100</f>
        <v>0</v>
      </c>
      <c r="Z30" s="276">
        <f>AE30*30</f>
        <v>0</v>
      </c>
      <c r="AA30" s="276">
        <f>AF30*20</f>
        <v>0</v>
      </c>
      <c r="AB30" s="276">
        <f>AG30*10</f>
        <v>0</v>
      </c>
      <c r="AC30" s="276">
        <f>AH30</f>
        <v>0</v>
      </c>
      <c r="AD30" s="276">
        <f t="shared" ref="AD30:AI30" si="26">P23</f>
        <v>0</v>
      </c>
      <c r="AE30" s="276">
        <f t="shared" si="26"/>
        <v>0</v>
      </c>
      <c r="AF30" s="276">
        <f t="shared" si="26"/>
        <v>0</v>
      </c>
      <c r="AG30" s="276">
        <f t="shared" si="26"/>
        <v>0</v>
      </c>
      <c r="AH30" s="276">
        <f t="shared" si="26"/>
        <v>0</v>
      </c>
      <c r="AI30" s="276">
        <f t="shared" si="26"/>
        <v>0</v>
      </c>
      <c r="AJ30" s="477"/>
      <c r="AK30" s="276">
        <f>SUM(AL30:AP30)</f>
        <v>0</v>
      </c>
      <c r="AL30" s="276">
        <f>AQ30*100</f>
        <v>0</v>
      </c>
      <c r="AM30" s="276">
        <f>AR30*30</f>
        <v>0</v>
      </c>
      <c r="AN30" s="276">
        <f>AS30*20</f>
        <v>0</v>
      </c>
      <c r="AO30" s="276">
        <f>AT30*10</f>
        <v>0</v>
      </c>
      <c r="AP30" s="276">
        <f>AU30</f>
        <v>0</v>
      </c>
      <c r="AQ30" s="276">
        <f t="shared" ref="AQ30:AV30" si="27">P24</f>
        <v>0</v>
      </c>
      <c r="AR30" s="276">
        <f t="shared" si="27"/>
        <v>0</v>
      </c>
      <c r="AS30" s="276">
        <f t="shared" si="27"/>
        <v>0</v>
      </c>
      <c r="AT30" s="276">
        <f t="shared" si="27"/>
        <v>0</v>
      </c>
      <c r="AU30" s="276">
        <f t="shared" si="27"/>
        <v>0</v>
      </c>
      <c r="AV30" s="276">
        <f t="shared" si="27"/>
        <v>0</v>
      </c>
      <c r="AW30" s="477"/>
      <c r="AX30" s="276">
        <f>SUM(AY30:BC30)</f>
        <v>0</v>
      </c>
      <c r="AY30" s="276">
        <f>BD30*100</f>
        <v>0</v>
      </c>
      <c r="AZ30" s="276">
        <f>BE30*30</f>
        <v>0</v>
      </c>
      <c r="BA30" s="276">
        <f>BF30*20</f>
        <v>0</v>
      </c>
      <c r="BB30" s="276">
        <f>BG30*10</f>
        <v>0</v>
      </c>
      <c r="BC30" s="276">
        <f>BH30</f>
        <v>0</v>
      </c>
      <c r="BD30" s="276">
        <f t="shared" ref="BD30:BI30" si="28">P25</f>
        <v>0</v>
      </c>
      <c r="BE30" s="276">
        <f t="shared" si="28"/>
        <v>0</v>
      </c>
      <c r="BF30" s="276">
        <f t="shared" si="28"/>
        <v>0</v>
      </c>
      <c r="BG30" s="276">
        <f t="shared" si="28"/>
        <v>0</v>
      </c>
      <c r="BH30" s="276">
        <f t="shared" si="28"/>
        <v>0</v>
      </c>
      <c r="BI30" s="276">
        <f t="shared" si="28"/>
        <v>0</v>
      </c>
    </row>
    <row r="31" spans="1:61" ht="16.5" customHeight="1">
      <c r="A31" s="235" t="str">
        <f>$A$24</f>
        <v>エラー</v>
      </c>
      <c r="B31" s="89">
        <f t="shared" si="18"/>
        <v>0</v>
      </c>
      <c r="C31" s="37"/>
      <c r="D31" s="37"/>
      <c r="E31" s="37"/>
      <c r="F31" s="37"/>
      <c r="G31" s="37"/>
      <c r="H31" s="235" t="str">
        <f>$A$24</f>
        <v>エラー</v>
      </c>
      <c r="I31" s="89">
        <f t="shared" si="19"/>
        <v>0</v>
      </c>
      <c r="J31" s="37"/>
      <c r="K31" s="37"/>
      <c r="L31" s="37"/>
      <c r="M31" s="37"/>
      <c r="N31" s="37"/>
      <c r="O31" s="96" t="str">
        <f>"ｅ　"&amp;A24</f>
        <v>ｅ　エラー</v>
      </c>
      <c r="P31" s="89">
        <f>VLOOKUP($V31,第１週の１９時半,7,FALSE)</f>
        <v>0</v>
      </c>
      <c r="Q31" s="89">
        <f>VLOOKUP($V31,第１週の１９時半,8,FALSE)</f>
        <v>0</v>
      </c>
      <c r="R31" s="89">
        <f>VLOOKUP($V31,第１週の１９時半,9,FALSE)</f>
        <v>0</v>
      </c>
      <c r="S31" s="89">
        <f>VLOOKUP($V31,第１週の１９時半,10,FALSE)</f>
        <v>0</v>
      </c>
      <c r="T31" s="89">
        <f>VLOOKUP($V31,第１週の１９時半,11,FALSE)</f>
        <v>0</v>
      </c>
      <c r="U31" s="91">
        <f>VLOOKUP($V31,第１週の１９時半,12,FALSE)</f>
        <v>0</v>
      </c>
      <c r="V31" s="273">
        <f>MAX(AK28:AK32)</f>
        <v>0</v>
      </c>
      <c r="W31" s="477"/>
      <c r="X31" s="276">
        <f>SUM(Y31:AC31)</f>
        <v>0</v>
      </c>
      <c r="Y31" s="276">
        <f>AD31*100</f>
        <v>0</v>
      </c>
      <c r="Z31" s="276">
        <f>AE31*30</f>
        <v>0</v>
      </c>
      <c r="AA31" s="276">
        <f>AF31*20</f>
        <v>0</v>
      </c>
      <c r="AB31" s="276">
        <f>AG31*10</f>
        <v>0</v>
      </c>
      <c r="AC31" s="276">
        <f>AH31</f>
        <v>0</v>
      </c>
      <c r="AD31" s="276">
        <f t="shared" ref="AD31:AI31" si="29">B30</f>
        <v>0</v>
      </c>
      <c r="AE31" s="276">
        <f t="shared" si="29"/>
        <v>0</v>
      </c>
      <c r="AF31" s="276">
        <f t="shared" si="29"/>
        <v>0</v>
      </c>
      <c r="AG31" s="276">
        <f t="shared" si="29"/>
        <v>0</v>
      </c>
      <c r="AH31" s="276">
        <f t="shared" si="29"/>
        <v>0</v>
      </c>
      <c r="AI31" s="276">
        <f t="shared" si="29"/>
        <v>0</v>
      </c>
      <c r="AJ31" s="477"/>
      <c r="AK31" s="276">
        <f>SUM(AL31:AP31)</f>
        <v>0</v>
      </c>
      <c r="AL31" s="276">
        <f>AQ31*100</f>
        <v>0</v>
      </c>
      <c r="AM31" s="276">
        <f>AR31*30</f>
        <v>0</v>
      </c>
      <c r="AN31" s="276">
        <f>AS31*20</f>
        <v>0</v>
      </c>
      <c r="AO31" s="276">
        <f>AT31*10</f>
        <v>0</v>
      </c>
      <c r="AP31" s="276">
        <f>AU31</f>
        <v>0</v>
      </c>
      <c r="AQ31" s="276">
        <f t="shared" ref="AQ31:AV31" si="30">B31</f>
        <v>0</v>
      </c>
      <c r="AR31" s="276">
        <f t="shared" si="30"/>
        <v>0</v>
      </c>
      <c r="AS31" s="276">
        <f t="shared" si="30"/>
        <v>0</v>
      </c>
      <c r="AT31" s="276">
        <f t="shared" si="30"/>
        <v>0</v>
      </c>
      <c r="AU31" s="276">
        <f t="shared" si="30"/>
        <v>0</v>
      </c>
      <c r="AV31" s="276">
        <f t="shared" si="30"/>
        <v>0</v>
      </c>
      <c r="AW31" s="477"/>
      <c r="AX31" s="276">
        <f>SUM(AY31:BC31)</f>
        <v>0</v>
      </c>
      <c r="AY31" s="276">
        <f>BD31*100</f>
        <v>0</v>
      </c>
      <c r="AZ31" s="276">
        <f>BE31*30</f>
        <v>0</v>
      </c>
      <c r="BA31" s="276">
        <f>BF31*20</f>
        <v>0</v>
      </c>
      <c r="BB31" s="276">
        <f>BG31*10</f>
        <v>0</v>
      </c>
      <c r="BC31" s="276">
        <f>BH31</f>
        <v>0</v>
      </c>
      <c r="BD31" s="276">
        <f t="shared" ref="BD31:BI31" si="31">B32</f>
        <v>0</v>
      </c>
      <c r="BE31" s="276">
        <f t="shared" si="31"/>
        <v>0</v>
      </c>
      <c r="BF31" s="276">
        <f t="shared" si="31"/>
        <v>0</v>
      </c>
      <c r="BG31" s="276">
        <f t="shared" si="31"/>
        <v>0</v>
      </c>
      <c r="BH31" s="276">
        <f t="shared" si="31"/>
        <v>0</v>
      </c>
      <c r="BI31" s="276">
        <f t="shared" si="31"/>
        <v>0</v>
      </c>
    </row>
    <row r="32" spans="1:61" ht="16.5" customHeight="1">
      <c r="A32" s="235" t="str">
        <f>$A$25</f>
        <v>エラー</v>
      </c>
      <c r="B32" s="89">
        <f t="shared" si="18"/>
        <v>0</v>
      </c>
      <c r="C32" s="37"/>
      <c r="D32" s="37"/>
      <c r="E32" s="37"/>
      <c r="F32" s="37"/>
      <c r="G32" s="37"/>
      <c r="H32" s="235" t="str">
        <f>$A$25</f>
        <v>エラー</v>
      </c>
      <c r="I32" s="89">
        <f t="shared" si="19"/>
        <v>0</v>
      </c>
      <c r="J32" s="37"/>
      <c r="K32" s="37"/>
      <c r="L32" s="37"/>
      <c r="M32" s="37"/>
      <c r="N32" s="37"/>
      <c r="O32" s="96" t="str">
        <f>"ｆ　"&amp;A25</f>
        <v>ｆ　エラー</v>
      </c>
      <c r="P32" s="89">
        <f>VLOOKUP($V32,第１週の２０時半,7,FALSE)</f>
        <v>0</v>
      </c>
      <c r="Q32" s="89">
        <f>VLOOKUP($V32,第１週の２０時半,8,FALSE)</f>
        <v>0</v>
      </c>
      <c r="R32" s="89">
        <f>VLOOKUP($V32,第１週の２０時半,9,FALSE)</f>
        <v>0</v>
      </c>
      <c r="S32" s="89">
        <f>VLOOKUP($V32,第１週の２０時半,10,FALSE)</f>
        <v>0</v>
      </c>
      <c r="T32" s="89">
        <f>VLOOKUP($V32,第１週の２０時半,11,FALSE)</f>
        <v>0</v>
      </c>
      <c r="U32" s="91">
        <f>VLOOKUP($V32,第１週の２０時半,12,FALSE)</f>
        <v>0</v>
      </c>
      <c r="V32" s="273">
        <f>MAX(AX28:AX32)</f>
        <v>0</v>
      </c>
      <c r="W32" s="477"/>
      <c r="X32" s="276">
        <f>SUM(Y32:AC32)</f>
        <v>0</v>
      </c>
      <c r="Y32" s="276">
        <f>AD32*100</f>
        <v>0</v>
      </c>
      <c r="Z32" s="276">
        <f>AE32*30</f>
        <v>0</v>
      </c>
      <c r="AA32" s="276">
        <f>AF32*20</f>
        <v>0</v>
      </c>
      <c r="AB32" s="276">
        <f>AG32*10</f>
        <v>0</v>
      </c>
      <c r="AC32" s="276">
        <f>AH32</f>
        <v>0</v>
      </c>
      <c r="AD32" s="276">
        <f t="shared" ref="AD32:AI32" si="32">I30</f>
        <v>0</v>
      </c>
      <c r="AE32" s="276">
        <f t="shared" si="32"/>
        <v>0</v>
      </c>
      <c r="AF32" s="276">
        <f t="shared" si="32"/>
        <v>0</v>
      </c>
      <c r="AG32" s="276">
        <f t="shared" si="32"/>
        <v>0</v>
      </c>
      <c r="AH32" s="276">
        <f t="shared" si="32"/>
        <v>0</v>
      </c>
      <c r="AI32" s="276">
        <f t="shared" si="32"/>
        <v>0</v>
      </c>
      <c r="AJ32" s="477"/>
      <c r="AK32" s="276">
        <f>SUM(AL32:AP32)</f>
        <v>0</v>
      </c>
      <c r="AL32" s="276">
        <f>AQ32*100</f>
        <v>0</v>
      </c>
      <c r="AM32" s="276">
        <f>AR32*30</f>
        <v>0</v>
      </c>
      <c r="AN32" s="276">
        <f>AS32*20</f>
        <v>0</v>
      </c>
      <c r="AO32" s="276">
        <f>AT32*10</f>
        <v>0</v>
      </c>
      <c r="AP32" s="276">
        <f>AU32</f>
        <v>0</v>
      </c>
      <c r="AQ32" s="276">
        <f t="shared" ref="AQ32:AV32" si="33">I31</f>
        <v>0</v>
      </c>
      <c r="AR32" s="276">
        <f t="shared" si="33"/>
        <v>0</v>
      </c>
      <c r="AS32" s="276">
        <f t="shared" si="33"/>
        <v>0</v>
      </c>
      <c r="AT32" s="276">
        <f t="shared" si="33"/>
        <v>0</v>
      </c>
      <c r="AU32" s="276">
        <f t="shared" si="33"/>
        <v>0</v>
      </c>
      <c r="AV32" s="276">
        <f t="shared" si="33"/>
        <v>0</v>
      </c>
      <c r="AW32" s="477"/>
      <c r="AX32" s="276">
        <f>SUM(AY32:BC32)</f>
        <v>0</v>
      </c>
      <c r="AY32" s="276">
        <f>BD32*100</f>
        <v>0</v>
      </c>
      <c r="AZ32" s="276">
        <f>BE32*30</f>
        <v>0</v>
      </c>
      <c r="BA32" s="276">
        <f>BF32*20</f>
        <v>0</v>
      </c>
      <c r="BB32" s="276">
        <f>BG32*10</f>
        <v>0</v>
      </c>
      <c r="BC32" s="276">
        <f>BH32</f>
        <v>0</v>
      </c>
      <c r="BD32" s="276">
        <f t="shared" ref="BD32:BI32" si="34">I32</f>
        <v>0</v>
      </c>
      <c r="BE32" s="276">
        <f t="shared" si="34"/>
        <v>0</v>
      </c>
      <c r="BF32" s="276">
        <f t="shared" si="34"/>
        <v>0</v>
      </c>
      <c r="BG32" s="276">
        <f t="shared" si="34"/>
        <v>0</v>
      </c>
      <c r="BH32" s="276">
        <f t="shared" si="34"/>
        <v>0</v>
      </c>
      <c r="BI32" s="276">
        <f t="shared" si="34"/>
        <v>0</v>
      </c>
    </row>
    <row r="33" spans="1:61" ht="26.25" customHeight="1">
      <c r="A33" s="81" t="s">
        <v>50</v>
      </c>
      <c r="B33" s="82">
        <v>2</v>
      </c>
      <c r="C33" s="81" t="s">
        <v>5</v>
      </c>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row>
    <row r="34" spans="1:61" ht="6" customHeight="1">
      <c r="D34" s="70"/>
      <c r="E34" s="80"/>
      <c r="F34" s="70"/>
      <c r="G34" s="80"/>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row>
    <row r="35" spans="1:61" ht="16.5" customHeight="1">
      <c r="A35" s="98" t="str">
        <f>万年カレンダー・祝日!D31</f>
        <v/>
      </c>
      <c r="B35" s="84" t="s">
        <v>7</v>
      </c>
      <c r="C35" s="84" t="s">
        <v>8</v>
      </c>
      <c r="D35" s="84" t="s">
        <v>9</v>
      </c>
      <c r="E35" s="84" t="s">
        <v>10</v>
      </c>
      <c r="F35" s="85" t="s">
        <v>11</v>
      </c>
      <c r="G35" s="85" t="s">
        <v>12</v>
      </c>
      <c r="H35" s="98" t="str">
        <f>万年カレンダー・祝日!E31</f>
        <v>7（火）</v>
      </c>
      <c r="I35" s="84" t="s">
        <v>7</v>
      </c>
      <c r="J35" s="84" t="s">
        <v>8</v>
      </c>
      <c r="K35" s="84" t="s">
        <v>9</v>
      </c>
      <c r="L35" s="84" t="s">
        <v>10</v>
      </c>
      <c r="M35" s="85" t="s">
        <v>11</v>
      </c>
      <c r="N35" s="85" t="s">
        <v>12</v>
      </c>
      <c r="O35" s="83" t="str">
        <f>万年カレンダー・祝日!F31</f>
        <v>8（水）</v>
      </c>
      <c r="P35" s="84" t="s">
        <v>7</v>
      </c>
      <c r="Q35" s="84" t="s">
        <v>8</v>
      </c>
      <c r="R35" s="84" t="s">
        <v>9</v>
      </c>
      <c r="S35" s="84" t="s">
        <v>10</v>
      </c>
      <c r="T35" s="85" t="s">
        <v>11</v>
      </c>
      <c r="U35" s="85" t="s">
        <v>12</v>
      </c>
      <c r="V35" s="273"/>
      <c r="W35" s="477">
        <v>0.33333333333333331</v>
      </c>
      <c r="X35" s="478" t="s">
        <v>15</v>
      </c>
      <c r="Y35" s="478"/>
      <c r="Z35" s="478"/>
      <c r="AA35" s="478"/>
      <c r="AB35" s="478"/>
      <c r="AC35" s="478"/>
      <c r="AD35" s="479" t="s">
        <v>44</v>
      </c>
      <c r="AE35" s="480"/>
      <c r="AF35" s="480"/>
      <c r="AG35" s="480"/>
      <c r="AH35" s="480"/>
      <c r="AI35" s="480"/>
      <c r="AJ35" s="477">
        <v>0.70833333333333337</v>
      </c>
      <c r="AK35" s="478" t="s">
        <v>15</v>
      </c>
      <c r="AL35" s="478"/>
      <c r="AM35" s="478"/>
      <c r="AN35" s="478"/>
      <c r="AO35" s="478"/>
      <c r="AP35" s="478"/>
      <c r="AQ35" s="479" t="s">
        <v>45</v>
      </c>
      <c r="AR35" s="480"/>
      <c r="AS35" s="480"/>
      <c r="AT35" s="480"/>
      <c r="AU35" s="480"/>
      <c r="AV35" s="481"/>
      <c r="AW35" s="477">
        <v>0.76041666666666663</v>
      </c>
      <c r="AX35" s="478" t="s">
        <v>15</v>
      </c>
      <c r="AY35" s="478"/>
      <c r="AZ35" s="478"/>
      <c r="BA35" s="478"/>
      <c r="BB35" s="478"/>
      <c r="BC35" s="478"/>
      <c r="BD35" s="479" t="s">
        <v>45</v>
      </c>
      <c r="BE35" s="480"/>
      <c r="BF35" s="480"/>
      <c r="BG35" s="480"/>
      <c r="BH35" s="480"/>
      <c r="BI35" s="481"/>
    </row>
    <row r="36" spans="1:61" ht="16.5" customHeight="1">
      <c r="A36" s="235">
        <f>$A$20</f>
        <v>0.33333333333333331</v>
      </c>
      <c r="B36" s="89">
        <f t="shared" ref="B36:B41" si="35">SUM(C36:F36)</f>
        <v>0</v>
      </c>
      <c r="C36" s="59"/>
      <c r="D36" s="59"/>
      <c r="E36" s="59"/>
      <c r="F36" s="59"/>
      <c r="G36" s="59"/>
      <c r="H36" s="235">
        <f>$A$20</f>
        <v>0.33333333333333331</v>
      </c>
      <c r="I36" s="91">
        <f t="shared" ref="I36:I41" si="36">SUM(J36:M36)</f>
        <v>0</v>
      </c>
      <c r="J36" s="59"/>
      <c r="K36" s="59"/>
      <c r="L36" s="59"/>
      <c r="M36" s="59"/>
      <c r="N36" s="59"/>
      <c r="O36" s="235">
        <f>$A$20</f>
        <v>0.33333333333333331</v>
      </c>
      <c r="P36" s="91">
        <f t="shared" ref="P36:P41" si="37">SUM(Q36:T36)</f>
        <v>0</v>
      </c>
      <c r="Q36" s="59"/>
      <c r="R36" s="59"/>
      <c r="S36" s="59"/>
      <c r="T36" s="59"/>
      <c r="U36" s="59"/>
      <c r="V36" s="273"/>
      <c r="W36" s="477"/>
      <c r="X36" s="274" t="s">
        <v>14</v>
      </c>
      <c r="Y36" s="274" t="s">
        <v>17</v>
      </c>
      <c r="Z36" s="274" t="s">
        <v>18</v>
      </c>
      <c r="AA36" s="274" t="s">
        <v>19</v>
      </c>
      <c r="AB36" s="274" t="s">
        <v>20</v>
      </c>
      <c r="AC36" s="274" t="s">
        <v>21</v>
      </c>
      <c r="AD36" s="274" t="s">
        <v>22</v>
      </c>
      <c r="AE36" s="274" t="s">
        <v>23</v>
      </c>
      <c r="AF36" s="274" t="s">
        <v>19</v>
      </c>
      <c r="AG36" s="274" t="s">
        <v>24</v>
      </c>
      <c r="AH36" s="275" t="s">
        <v>25</v>
      </c>
      <c r="AI36" s="275" t="s">
        <v>26</v>
      </c>
      <c r="AJ36" s="477"/>
      <c r="AK36" s="274" t="s">
        <v>14</v>
      </c>
      <c r="AL36" s="274" t="s">
        <v>17</v>
      </c>
      <c r="AM36" s="274" t="s">
        <v>18</v>
      </c>
      <c r="AN36" s="274" t="s">
        <v>19</v>
      </c>
      <c r="AO36" s="274" t="s">
        <v>20</v>
      </c>
      <c r="AP36" s="274" t="s">
        <v>21</v>
      </c>
      <c r="AQ36" s="274" t="s">
        <v>22</v>
      </c>
      <c r="AR36" s="274" t="s">
        <v>23</v>
      </c>
      <c r="AS36" s="274" t="s">
        <v>19</v>
      </c>
      <c r="AT36" s="274" t="s">
        <v>24</v>
      </c>
      <c r="AU36" s="275" t="s">
        <v>25</v>
      </c>
      <c r="AV36" s="275" t="s">
        <v>26</v>
      </c>
      <c r="AW36" s="477"/>
      <c r="AX36" s="274" t="s">
        <v>14</v>
      </c>
      <c r="AY36" s="274" t="s">
        <v>17</v>
      </c>
      <c r="AZ36" s="274" t="s">
        <v>18</v>
      </c>
      <c r="BA36" s="274" t="s">
        <v>19</v>
      </c>
      <c r="BB36" s="274" t="s">
        <v>20</v>
      </c>
      <c r="BC36" s="274" t="s">
        <v>21</v>
      </c>
      <c r="BD36" s="274" t="s">
        <v>22</v>
      </c>
      <c r="BE36" s="274" t="s">
        <v>23</v>
      </c>
      <c r="BF36" s="274" t="s">
        <v>19</v>
      </c>
      <c r="BG36" s="274" t="s">
        <v>24</v>
      </c>
      <c r="BH36" s="275" t="s">
        <v>25</v>
      </c>
      <c r="BI36" s="275" t="s">
        <v>26</v>
      </c>
    </row>
    <row r="37" spans="1:61" ht="16.5" customHeight="1">
      <c r="A37" s="235">
        <f>$A$21</f>
        <v>0.70833333333333337</v>
      </c>
      <c r="B37" s="89">
        <f t="shared" si="35"/>
        <v>0</v>
      </c>
      <c r="C37" s="59"/>
      <c r="D37" s="59"/>
      <c r="E37" s="59"/>
      <c r="F37" s="59"/>
      <c r="G37" s="59"/>
      <c r="H37" s="235">
        <f>$A$21</f>
        <v>0.70833333333333337</v>
      </c>
      <c r="I37" s="91">
        <f t="shared" si="36"/>
        <v>0</v>
      </c>
      <c r="J37" s="59"/>
      <c r="K37" s="59"/>
      <c r="L37" s="59"/>
      <c r="M37" s="59"/>
      <c r="N37" s="59"/>
      <c r="O37" s="235">
        <f>$A$21</f>
        <v>0.70833333333333337</v>
      </c>
      <c r="P37" s="91">
        <f t="shared" si="37"/>
        <v>0</v>
      </c>
      <c r="Q37" s="59"/>
      <c r="R37" s="59"/>
      <c r="S37" s="59"/>
      <c r="T37" s="59"/>
      <c r="U37" s="59"/>
      <c r="V37" s="273"/>
      <c r="W37" s="477"/>
      <c r="X37" s="276">
        <f>SUM(Y37:AC37)</f>
        <v>0</v>
      </c>
      <c r="Y37" s="276">
        <f>AD37*100</f>
        <v>0</v>
      </c>
      <c r="Z37" s="276">
        <f>AE37*30</f>
        <v>0</v>
      </c>
      <c r="AA37" s="276">
        <f>AF37*20</f>
        <v>0</v>
      </c>
      <c r="AB37" s="276">
        <f>AG37*10</f>
        <v>0</v>
      </c>
      <c r="AC37" s="276">
        <f>AH37</f>
        <v>0</v>
      </c>
      <c r="AD37" s="276">
        <f t="shared" ref="AD37:AI37" si="38">B36</f>
        <v>0</v>
      </c>
      <c r="AE37" s="276">
        <f t="shared" si="38"/>
        <v>0</v>
      </c>
      <c r="AF37" s="276">
        <f t="shared" si="38"/>
        <v>0</v>
      </c>
      <c r="AG37" s="276">
        <f t="shared" si="38"/>
        <v>0</v>
      </c>
      <c r="AH37" s="276">
        <f t="shared" si="38"/>
        <v>0</v>
      </c>
      <c r="AI37" s="276">
        <f t="shared" si="38"/>
        <v>0</v>
      </c>
      <c r="AJ37" s="477"/>
      <c r="AK37" s="276">
        <f>SUM(AL37:AP37)</f>
        <v>0</v>
      </c>
      <c r="AL37" s="276">
        <f>AQ37*100</f>
        <v>0</v>
      </c>
      <c r="AM37" s="276">
        <f>AR37*30</f>
        <v>0</v>
      </c>
      <c r="AN37" s="276">
        <f>AS37*20</f>
        <v>0</v>
      </c>
      <c r="AO37" s="276">
        <f>AT37*10</f>
        <v>0</v>
      </c>
      <c r="AP37" s="276">
        <f>AU37</f>
        <v>0</v>
      </c>
      <c r="AQ37" s="276">
        <f t="shared" ref="AQ37:AV37" si="39">B37</f>
        <v>0</v>
      </c>
      <c r="AR37" s="276">
        <f t="shared" si="39"/>
        <v>0</v>
      </c>
      <c r="AS37" s="276">
        <f t="shared" si="39"/>
        <v>0</v>
      </c>
      <c r="AT37" s="276">
        <f t="shared" si="39"/>
        <v>0</v>
      </c>
      <c r="AU37" s="276">
        <f t="shared" si="39"/>
        <v>0</v>
      </c>
      <c r="AV37" s="276">
        <f t="shared" si="39"/>
        <v>0</v>
      </c>
      <c r="AW37" s="477"/>
      <c r="AX37" s="276">
        <f>SUM(AY37:BC37)</f>
        <v>0</v>
      </c>
      <c r="AY37" s="276">
        <f>BD37*100</f>
        <v>0</v>
      </c>
      <c r="AZ37" s="276">
        <f>BE37*30</f>
        <v>0</v>
      </c>
      <c r="BA37" s="276">
        <f>BF37*20</f>
        <v>0</v>
      </c>
      <c r="BB37" s="276">
        <f>BG37*10</f>
        <v>0</v>
      </c>
      <c r="BC37" s="276">
        <f>BH37</f>
        <v>0</v>
      </c>
      <c r="BD37" s="276">
        <f t="shared" ref="BD37:BI37" si="40">B38</f>
        <v>0</v>
      </c>
      <c r="BE37" s="276">
        <f t="shared" si="40"/>
        <v>0</v>
      </c>
      <c r="BF37" s="276">
        <f t="shared" si="40"/>
        <v>0</v>
      </c>
      <c r="BG37" s="276">
        <f t="shared" si="40"/>
        <v>0</v>
      </c>
      <c r="BH37" s="276">
        <f t="shared" si="40"/>
        <v>0</v>
      </c>
      <c r="BI37" s="276">
        <f t="shared" si="40"/>
        <v>0</v>
      </c>
    </row>
    <row r="38" spans="1:61" ht="16.5" customHeight="1">
      <c r="A38" s="235" t="str">
        <f>$A$22</f>
        <v>エラー</v>
      </c>
      <c r="B38" s="91">
        <f t="shared" si="35"/>
        <v>0</v>
      </c>
      <c r="C38" s="59"/>
      <c r="D38" s="59"/>
      <c r="E38" s="59"/>
      <c r="F38" s="59"/>
      <c r="G38" s="59"/>
      <c r="H38" s="235" t="str">
        <f>$A$22</f>
        <v>エラー</v>
      </c>
      <c r="I38" s="91">
        <f t="shared" si="36"/>
        <v>0</v>
      </c>
      <c r="J38" s="59"/>
      <c r="K38" s="59"/>
      <c r="L38" s="59"/>
      <c r="M38" s="59"/>
      <c r="N38" s="59"/>
      <c r="O38" s="235" t="str">
        <f>$A$22</f>
        <v>エラー</v>
      </c>
      <c r="P38" s="91">
        <f t="shared" si="37"/>
        <v>0</v>
      </c>
      <c r="Q38" s="59"/>
      <c r="R38" s="59"/>
      <c r="S38" s="59"/>
      <c r="T38" s="59"/>
      <c r="U38" s="59"/>
      <c r="V38" s="273"/>
      <c r="W38" s="477"/>
      <c r="X38" s="276">
        <f>SUM(Y38:AC38)</f>
        <v>0</v>
      </c>
      <c r="Y38" s="276">
        <f>AD38*100</f>
        <v>0</v>
      </c>
      <c r="Z38" s="276">
        <f>AE38*30</f>
        <v>0</v>
      </c>
      <c r="AA38" s="276">
        <f>AF38*20</f>
        <v>0</v>
      </c>
      <c r="AB38" s="276">
        <f>AG38*10</f>
        <v>0</v>
      </c>
      <c r="AC38" s="276">
        <f>AH38</f>
        <v>0</v>
      </c>
      <c r="AD38" s="276">
        <f t="shared" ref="AD38:AI38" si="41">I36</f>
        <v>0</v>
      </c>
      <c r="AE38" s="276">
        <f t="shared" si="41"/>
        <v>0</v>
      </c>
      <c r="AF38" s="276">
        <f t="shared" si="41"/>
        <v>0</v>
      </c>
      <c r="AG38" s="276">
        <f t="shared" si="41"/>
        <v>0</v>
      </c>
      <c r="AH38" s="276">
        <f t="shared" si="41"/>
        <v>0</v>
      </c>
      <c r="AI38" s="276">
        <f t="shared" si="41"/>
        <v>0</v>
      </c>
      <c r="AJ38" s="477"/>
      <c r="AK38" s="276">
        <f>SUM(AL38:AP38)</f>
        <v>0</v>
      </c>
      <c r="AL38" s="276">
        <f>AQ38*100</f>
        <v>0</v>
      </c>
      <c r="AM38" s="276">
        <f>AR38*30</f>
        <v>0</v>
      </c>
      <c r="AN38" s="276">
        <f>AS38*20</f>
        <v>0</v>
      </c>
      <c r="AO38" s="276">
        <f>AT38*10</f>
        <v>0</v>
      </c>
      <c r="AP38" s="276">
        <f>AU38</f>
        <v>0</v>
      </c>
      <c r="AQ38" s="276">
        <f t="shared" ref="AQ38:AV38" si="42">I37</f>
        <v>0</v>
      </c>
      <c r="AR38" s="276">
        <f t="shared" si="42"/>
        <v>0</v>
      </c>
      <c r="AS38" s="276">
        <f t="shared" si="42"/>
        <v>0</v>
      </c>
      <c r="AT38" s="276">
        <f t="shared" si="42"/>
        <v>0</v>
      </c>
      <c r="AU38" s="276">
        <f t="shared" si="42"/>
        <v>0</v>
      </c>
      <c r="AV38" s="276">
        <f t="shared" si="42"/>
        <v>0</v>
      </c>
      <c r="AW38" s="477"/>
      <c r="AX38" s="276">
        <f>SUM(AY38:BC38)</f>
        <v>0</v>
      </c>
      <c r="AY38" s="276">
        <f>BD38*100</f>
        <v>0</v>
      </c>
      <c r="AZ38" s="276">
        <f>BE38*30</f>
        <v>0</v>
      </c>
      <c r="BA38" s="276">
        <f>BF38*20</f>
        <v>0</v>
      </c>
      <c r="BB38" s="276">
        <f>BG38*10</f>
        <v>0</v>
      </c>
      <c r="BC38" s="276">
        <f>BH38</f>
        <v>0</v>
      </c>
      <c r="BD38" s="276">
        <f t="shared" ref="BD38:BI38" si="43">I38</f>
        <v>0</v>
      </c>
      <c r="BE38" s="276">
        <f t="shared" si="43"/>
        <v>0</v>
      </c>
      <c r="BF38" s="276">
        <f t="shared" si="43"/>
        <v>0</v>
      </c>
      <c r="BG38" s="276">
        <f t="shared" si="43"/>
        <v>0</v>
      </c>
      <c r="BH38" s="276">
        <f t="shared" si="43"/>
        <v>0</v>
      </c>
      <c r="BI38" s="276">
        <f t="shared" si="43"/>
        <v>0</v>
      </c>
    </row>
    <row r="39" spans="1:61" ht="16.5" customHeight="1">
      <c r="A39" s="235" t="str">
        <f>$A$23</f>
        <v>エラー</v>
      </c>
      <c r="B39" s="91">
        <f t="shared" si="35"/>
        <v>0</v>
      </c>
      <c r="C39" s="59"/>
      <c r="D39" s="59"/>
      <c r="E39" s="59"/>
      <c r="F39" s="59"/>
      <c r="G39" s="59"/>
      <c r="H39" s="235" t="str">
        <f>$A$23</f>
        <v>エラー</v>
      </c>
      <c r="I39" s="91">
        <f t="shared" si="36"/>
        <v>0</v>
      </c>
      <c r="J39" s="59"/>
      <c r="K39" s="59"/>
      <c r="L39" s="59"/>
      <c r="M39" s="59"/>
      <c r="N39" s="59"/>
      <c r="O39" s="235" t="str">
        <f>$A$23</f>
        <v>エラー</v>
      </c>
      <c r="P39" s="91">
        <f t="shared" si="37"/>
        <v>0</v>
      </c>
      <c r="Q39" s="59"/>
      <c r="R39" s="59"/>
      <c r="S39" s="59"/>
      <c r="T39" s="59"/>
      <c r="U39" s="59"/>
      <c r="V39" s="273"/>
      <c r="W39" s="477"/>
      <c r="X39" s="276">
        <f>SUM(Y39:AC39)</f>
        <v>0</v>
      </c>
      <c r="Y39" s="276">
        <f>AD39*100</f>
        <v>0</v>
      </c>
      <c r="Z39" s="276">
        <f>AE39*30</f>
        <v>0</v>
      </c>
      <c r="AA39" s="276">
        <f>AF39*20</f>
        <v>0</v>
      </c>
      <c r="AB39" s="276">
        <f>AG39*10</f>
        <v>0</v>
      </c>
      <c r="AC39" s="276">
        <f>AH39</f>
        <v>0</v>
      </c>
      <c r="AD39" s="276">
        <f t="shared" ref="AD39:AI39" si="44">P36</f>
        <v>0</v>
      </c>
      <c r="AE39" s="276">
        <f t="shared" si="44"/>
        <v>0</v>
      </c>
      <c r="AF39" s="276">
        <f t="shared" si="44"/>
        <v>0</v>
      </c>
      <c r="AG39" s="276">
        <f t="shared" si="44"/>
        <v>0</v>
      </c>
      <c r="AH39" s="276">
        <f t="shared" si="44"/>
        <v>0</v>
      </c>
      <c r="AI39" s="276">
        <f t="shared" si="44"/>
        <v>0</v>
      </c>
      <c r="AJ39" s="477"/>
      <c r="AK39" s="276">
        <f>SUM(AL39:AP39)</f>
        <v>0</v>
      </c>
      <c r="AL39" s="276">
        <f>AQ39*100</f>
        <v>0</v>
      </c>
      <c r="AM39" s="276">
        <f>AR39*30</f>
        <v>0</v>
      </c>
      <c r="AN39" s="276">
        <f>AS39*20</f>
        <v>0</v>
      </c>
      <c r="AO39" s="276">
        <f>AT39*10</f>
        <v>0</v>
      </c>
      <c r="AP39" s="276">
        <f>AU39</f>
        <v>0</v>
      </c>
      <c r="AQ39" s="276">
        <f t="shared" ref="AQ39:AV39" si="45">P37</f>
        <v>0</v>
      </c>
      <c r="AR39" s="276">
        <f t="shared" si="45"/>
        <v>0</v>
      </c>
      <c r="AS39" s="276">
        <f t="shared" si="45"/>
        <v>0</v>
      </c>
      <c r="AT39" s="276">
        <f t="shared" si="45"/>
        <v>0</v>
      </c>
      <c r="AU39" s="276">
        <f t="shared" si="45"/>
        <v>0</v>
      </c>
      <c r="AV39" s="276">
        <f t="shared" si="45"/>
        <v>0</v>
      </c>
      <c r="AW39" s="477"/>
      <c r="AX39" s="276">
        <f>SUM(AY39:BC39)</f>
        <v>0</v>
      </c>
      <c r="AY39" s="276">
        <f>BD39*100</f>
        <v>0</v>
      </c>
      <c r="AZ39" s="276">
        <f>BE39*30</f>
        <v>0</v>
      </c>
      <c r="BA39" s="276">
        <f>BF39*20</f>
        <v>0</v>
      </c>
      <c r="BB39" s="276">
        <f>BG39*10</f>
        <v>0</v>
      </c>
      <c r="BC39" s="276">
        <f>BH39</f>
        <v>0</v>
      </c>
      <c r="BD39" s="276">
        <f t="shared" ref="BD39:BI39" si="46">P38</f>
        <v>0</v>
      </c>
      <c r="BE39" s="276">
        <f t="shared" si="46"/>
        <v>0</v>
      </c>
      <c r="BF39" s="276">
        <f t="shared" si="46"/>
        <v>0</v>
      </c>
      <c r="BG39" s="276">
        <f t="shared" si="46"/>
        <v>0</v>
      </c>
      <c r="BH39" s="276">
        <f t="shared" si="46"/>
        <v>0</v>
      </c>
      <c r="BI39" s="276">
        <f t="shared" si="46"/>
        <v>0</v>
      </c>
    </row>
    <row r="40" spans="1:61" ht="16.5" customHeight="1">
      <c r="A40" s="235" t="str">
        <f>$A$24</f>
        <v>エラー</v>
      </c>
      <c r="B40" s="91">
        <f t="shared" si="35"/>
        <v>0</v>
      </c>
      <c r="C40" s="59"/>
      <c r="D40" s="59"/>
      <c r="E40" s="59"/>
      <c r="F40" s="59"/>
      <c r="G40" s="59"/>
      <c r="H40" s="235" t="str">
        <f>$A$24</f>
        <v>エラー</v>
      </c>
      <c r="I40" s="91">
        <f t="shared" si="36"/>
        <v>0</v>
      </c>
      <c r="J40" s="59"/>
      <c r="K40" s="59"/>
      <c r="L40" s="59"/>
      <c r="M40" s="59"/>
      <c r="N40" s="59"/>
      <c r="O40" s="235" t="str">
        <f>$A$24</f>
        <v>エラー</v>
      </c>
      <c r="P40" s="91">
        <f t="shared" si="37"/>
        <v>0</v>
      </c>
      <c r="Q40" s="59"/>
      <c r="R40" s="59"/>
      <c r="S40" s="59"/>
      <c r="T40" s="59"/>
      <c r="U40" s="59"/>
      <c r="V40" s="273"/>
      <c r="W40" s="477"/>
      <c r="X40" s="276">
        <f>SUM(Y40:AC40)</f>
        <v>0</v>
      </c>
      <c r="Y40" s="276">
        <f>AD40*100</f>
        <v>0</v>
      </c>
      <c r="Z40" s="276">
        <f>AE40*30</f>
        <v>0</v>
      </c>
      <c r="AA40" s="276">
        <f>AF40*20</f>
        <v>0</v>
      </c>
      <c r="AB40" s="276">
        <f>AG40*10</f>
        <v>0</v>
      </c>
      <c r="AC40" s="276">
        <f>AH40</f>
        <v>0</v>
      </c>
      <c r="AD40" s="276">
        <f t="shared" ref="AD40:AI40" si="47">B43</f>
        <v>0</v>
      </c>
      <c r="AE40" s="276">
        <f t="shared" si="47"/>
        <v>0</v>
      </c>
      <c r="AF40" s="276">
        <f t="shared" si="47"/>
        <v>0</v>
      </c>
      <c r="AG40" s="276">
        <f t="shared" si="47"/>
        <v>0</v>
      </c>
      <c r="AH40" s="276">
        <f t="shared" si="47"/>
        <v>0</v>
      </c>
      <c r="AI40" s="276">
        <f t="shared" si="47"/>
        <v>0</v>
      </c>
      <c r="AJ40" s="477"/>
      <c r="AK40" s="276">
        <f>SUM(AL40:AP40)</f>
        <v>0</v>
      </c>
      <c r="AL40" s="276">
        <f>AQ40*100</f>
        <v>0</v>
      </c>
      <c r="AM40" s="276">
        <f>AR40*30</f>
        <v>0</v>
      </c>
      <c r="AN40" s="276">
        <f>AS40*20</f>
        <v>0</v>
      </c>
      <c r="AO40" s="276">
        <f>AT40*10</f>
        <v>0</v>
      </c>
      <c r="AP40" s="276">
        <f>AU40</f>
        <v>0</v>
      </c>
      <c r="AQ40" s="276">
        <f t="shared" ref="AQ40:AV40" si="48">B44</f>
        <v>0</v>
      </c>
      <c r="AR40" s="276">
        <f t="shared" si="48"/>
        <v>0</v>
      </c>
      <c r="AS40" s="276">
        <f t="shared" si="48"/>
        <v>0</v>
      </c>
      <c r="AT40" s="276">
        <f t="shared" si="48"/>
        <v>0</v>
      </c>
      <c r="AU40" s="276">
        <f t="shared" si="48"/>
        <v>0</v>
      </c>
      <c r="AV40" s="276">
        <f t="shared" si="48"/>
        <v>0</v>
      </c>
      <c r="AW40" s="477"/>
      <c r="AX40" s="276">
        <f>SUM(AY40:BC40)</f>
        <v>0</v>
      </c>
      <c r="AY40" s="276">
        <f>BD40*100</f>
        <v>0</v>
      </c>
      <c r="AZ40" s="276">
        <f>BE40*30</f>
        <v>0</v>
      </c>
      <c r="BA40" s="276">
        <f>BF40*20</f>
        <v>0</v>
      </c>
      <c r="BB40" s="276">
        <f>BG40*10</f>
        <v>0</v>
      </c>
      <c r="BC40" s="276">
        <f>BH40</f>
        <v>0</v>
      </c>
      <c r="BD40" s="276">
        <f t="shared" ref="BD40:BI40" si="49">B45</f>
        <v>0</v>
      </c>
      <c r="BE40" s="276">
        <f t="shared" si="49"/>
        <v>0</v>
      </c>
      <c r="BF40" s="276">
        <f t="shared" si="49"/>
        <v>0</v>
      </c>
      <c r="BG40" s="276">
        <f t="shared" si="49"/>
        <v>0</v>
      </c>
      <c r="BH40" s="276">
        <f t="shared" si="49"/>
        <v>0</v>
      </c>
      <c r="BI40" s="276">
        <f t="shared" si="49"/>
        <v>0</v>
      </c>
    </row>
    <row r="41" spans="1:61" ht="16.5" customHeight="1">
      <c r="A41" s="235" t="str">
        <f>$A$25</f>
        <v>エラー</v>
      </c>
      <c r="B41" s="91">
        <f t="shared" si="35"/>
        <v>0</v>
      </c>
      <c r="C41" s="59"/>
      <c r="D41" s="59"/>
      <c r="E41" s="59"/>
      <c r="F41" s="59"/>
      <c r="G41" s="59"/>
      <c r="H41" s="235" t="str">
        <f>$A$25</f>
        <v>エラー</v>
      </c>
      <c r="I41" s="91">
        <f t="shared" si="36"/>
        <v>0</v>
      </c>
      <c r="J41" s="59"/>
      <c r="K41" s="59"/>
      <c r="L41" s="59"/>
      <c r="M41" s="59"/>
      <c r="N41" s="59"/>
      <c r="O41" s="235" t="str">
        <f>$A$25</f>
        <v>エラー</v>
      </c>
      <c r="P41" s="91">
        <f t="shared" si="37"/>
        <v>0</v>
      </c>
      <c r="Q41" s="37"/>
      <c r="R41" s="37"/>
      <c r="S41" s="37"/>
      <c r="T41" s="59"/>
      <c r="U41" s="59"/>
      <c r="V41" s="273"/>
      <c r="W41" s="477"/>
      <c r="X41" s="276">
        <f>SUM(Y41:AC41)</f>
        <v>0</v>
      </c>
      <c r="Y41" s="276">
        <f>AD41*100</f>
        <v>0</v>
      </c>
      <c r="Z41" s="276">
        <f>AE41*30</f>
        <v>0</v>
      </c>
      <c r="AA41" s="276">
        <f>AF41*20</f>
        <v>0</v>
      </c>
      <c r="AB41" s="276">
        <f>AG41*10</f>
        <v>0</v>
      </c>
      <c r="AC41" s="276">
        <f>AH41</f>
        <v>0</v>
      </c>
      <c r="AD41" s="276">
        <f t="shared" ref="AD41:AI41" si="50">I43</f>
        <v>0</v>
      </c>
      <c r="AE41" s="276">
        <f t="shared" si="50"/>
        <v>0</v>
      </c>
      <c r="AF41" s="276">
        <f t="shared" si="50"/>
        <v>0</v>
      </c>
      <c r="AG41" s="276">
        <f t="shared" si="50"/>
        <v>0</v>
      </c>
      <c r="AH41" s="276">
        <f t="shared" si="50"/>
        <v>0</v>
      </c>
      <c r="AI41" s="276">
        <f t="shared" si="50"/>
        <v>0</v>
      </c>
      <c r="AJ41" s="477"/>
      <c r="AK41" s="276">
        <f>SUM(AL41:AP41)</f>
        <v>0</v>
      </c>
      <c r="AL41" s="276">
        <f>AQ41*100</f>
        <v>0</v>
      </c>
      <c r="AM41" s="276">
        <f>AR41*30</f>
        <v>0</v>
      </c>
      <c r="AN41" s="276">
        <f>AS41*20</f>
        <v>0</v>
      </c>
      <c r="AO41" s="276">
        <f>AT41*10</f>
        <v>0</v>
      </c>
      <c r="AP41" s="276">
        <f>AU41</f>
        <v>0</v>
      </c>
      <c r="AQ41" s="276">
        <f t="shared" ref="AQ41:AV41" si="51">I44</f>
        <v>0</v>
      </c>
      <c r="AR41" s="276">
        <f t="shared" si="51"/>
        <v>0</v>
      </c>
      <c r="AS41" s="276">
        <f t="shared" si="51"/>
        <v>0</v>
      </c>
      <c r="AT41" s="276">
        <f t="shared" si="51"/>
        <v>0</v>
      </c>
      <c r="AU41" s="276">
        <f t="shared" si="51"/>
        <v>0</v>
      </c>
      <c r="AV41" s="276">
        <f t="shared" si="51"/>
        <v>0</v>
      </c>
      <c r="AW41" s="477"/>
      <c r="AX41" s="276">
        <f>SUM(AY41:BC41)</f>
        <v>0</v>
      </c>
      <c r="AY41" s="276">
        <f>BD41*100</f>
        <v>0</v>
      </c>
      <c r="AZ41" s="276">
        <f>BE41*30</f>
        <v>0</v>
      </c>
      <c r="BA41" s="276">
        <f>BF41*20</f>
        <v>0</v>
      </c>
      <c r="BB41" s="276">
        <f>BG41*10</f>
        <v>0</v>
      </c>
      <c r="BC41" s="276">
        <f>BH41</f>
        <v>0</v>
      </c>
      <c r="BD41" s="276">
        <f t="shared" ref="BD41:BI41" si="52">I45</f>
        <v>0</v>
      </c>
      <c r="BE41" s="276">
        <f t="shared" si="52"/>
        <v>0</v>
      </c>
      <c r="BF41" s="276">
        <f t="shared" si="52"/>
        <v>0</v>
      </c>
      <c r="BG41" s="276">
        <f t="shared" si="52"/>
        <v>0</v>
      </c>
      <c r="BH41" s="276">
        <f t="shared" si="52"/>
        <v>0</v>
      </c>
      <c r="BI41" s="276">
        <f t="shared" si="52"/>
        <v>0</v>
      </c>
    </row>
    <row r="42" spans="1:61" ht="16.5" customHeight="1">
      <c r="A42" s="86" t="str">
        <f>万年カレンダー・祝日!G31</f>
        <v>9（木）</v>
      </c>
      <c r="B42" s="84" t="s">
        <v>7</v>
      </c>
      <c r="C42" s="84" t="s">
        <v>8</v>
      </c>
      <c r="D42" s="84" t="s">
        <v>9</v>
      </c>
      <c r="E42" s="84" t="s">
        <v>10</v>
      </c>
      <c r="F42" s="85" t="s">
        <v>11</v>
      </c>
      <c r="G42" s="85" t="s">
        <v>12</v>
      </c>
      <c r="H42" s="87" t="str">
        <f>万年カレンダー・祝日!H31</f>
        <v>10（金）</v>
      </c>
      <c r="I42" s="84" t="s">
        <v>7</v>
      </c>
      <c r="J42" s="84" t="s">
        <v>8</v>
      </c>
      <c r="K42" s="84" t="s">
        <v>9</v>
      </c>
      <c r="L42" s="84" t="s">
        <v>10</v>
      </c>
      <c r="M42" s="85" t="s">
        <v>11</v>
      </c>
      <c r="N42" s="85" t="s">
        <v>12</v>
      </c>
      <c r="O42" s="99" t="s">
        <v>51</v>
      </c>
      <c r="P42" s="84" t="s">
        <v>7</v>
      </c>
      <c r="Q42" s="84" t="s">
        <v>8</v>
      </c>
      <c r="R42" s="84" t="s">
        <v>9</v>
      </c>
      <c r="S42" s="84" t="s">
        <v>10</v>
      </c>
      <c r="T42" s="85" t="s">
        <v>11</v>
      </c>
      <c r="U42" s="85" t="s">
        <v>12</v>
      </c>
      <c r="V42" s="273"/>
      <c r="W42" s="477">
        <v>0.77083333333333337</v>
      </c>
      <c r="X42" s="478" t="s">
        <v>15</v>
      </c>
      <c r="Y42" s="478"/>
      <c r="Z42" s="478"/>
      <c r="AA42" s="478"/>
      <c r="AB42" s="478"/>
      <c r="AC42" s="478"/>
      <c r="AD42" s="479" t="s">
        <v>16</v>
      </c>
      <c r="AE42" s="480"/>
      <c r="AF42" s="480"/>
      <c r="AG42" s="480"/>
      <c r="AH42" s="480"/>
      <c r="AI42" s="481"/>
      <c r="AJ42" s="477">
        <v>0.8125</v>
      </c>
      <c r="AK42" s="478" t="s">
        <v>15</v>
      </c>
      <c r="AL42" s="478"/>
      <c r="AM42" s="478"/>
      <c r="AN42" s="478"/>
      <c r="AO42" s="478"/>
      <c r="AP42" s="478"/>
      <c r="AQ42" s="479" t="s">
        <v>16</v>
      </c>
      <c r="AR42" s="480"/>
      <c r="AS42" s="480"/>
      <c r="AT42" s="480"/>
      <c r="AU42" s="480"/>
      <c r="AV42" s="480"/>
      <c r="AW42" s="477">
        <v>0.85416666666666663</v>
      </c>
      <c r="AX42" s="478" t="s">
        <v>15</v>
      </c>
      <c r="AY42" s="478"/>
      <c r="AZ42" s="478"/>
      <c r="BA42" s="478"/>
      <c r="BB42" s="478"/>
      <c r="BC42" s="478"/>
      <c r="BD42" s="479" t="s">
        <v>16</v>
      </c>
      <c r="BE42" s="480"/>
      <c r="BF42" s="480"/>
      <c r="BG42" s="480"/>
      <c r="BH42" s="480"/>
      <c r="BI42" s="481"/>
    </row>
    <row r="43" spans="1:61" ht="16.5" customHeight="1">
      <c r="A43" s="235">
        <f>$A$20</f>
        <v>0.33333333333333331</v>
      </c>
      <c r="B43" s="91">
        <f t="shared" ref="B43:B48" si="53">SUM(C43:F43)</f>
        <v>0</v>
      </c>
      <c r="C43" s="59"/>
      <c r="D43" s="59"/>
      <c r="E43" s="59"/>
      <c r="F43" s="59"/>
      <c r="G43" s="59"/>
      <c r="H43" s="235">
        <f>$A$20</f>
        <v>0.33333333333333331</v>
      </c>
      <c r="I43" s="91">
        <f t="shared" ref="I43:I48" si="54">SUM(J43:M43)</f>
        <v>0</v>
      </c>
      <c r="J43" s="59"/>
      <c r="K43" s="59"/>
      <c r="L43" s="59"/>
      <c r="M43" s="59"/>
      <c r="N43" s="59"/>
      <c r="O43" s="96" t="str">
        <f>$O$27</f>
        <v>a 　8:00</v>
      </c>
      <c r="P43" s="91">
        <f>VLOOKUP($V43,第２週の８時,7,FALSE)</f>
        <v>0</v>
      </c>
      <c r="Q43" s="91">
        <f>VLOOKUP($V43,第２週の８時,8,FALSE)</f>
        <v>0</v>
      </c>
      <c r="R43" s="91">
        <f>VLOOKUP($V43,第２週の８時,9,FALSE)</f>
        <v>0</v>
      </c>
      <c r="S43" s="91">
        <f>VLOOKUP($V43,第２週の８時,10,FALSE)</f>
        <v>0</v>
      </c>
      <c r="T43" s="91">
        <f>VLOOKUP($V43,第２週の８時,11,FALSE)</f>
        <v>0</v>
      </c>
      <c r="U43" s="91">
        <f>VLOOKUP($V43,第２週の８時,12,FALSE)</f>
        <v>0</v>
      </c>
      <c r="V43" s="273">
        <f>MAX(X37:X41)</f>
        <v>0</v>
      </c>
      <c r="W43" s="477"/>
      <c r="X43" s="274" t="s">
        <v>14</v>
      </c>
      <c r="Y43" s="274" t="s">
        <v>17</v>
      </c>
      <c r="Z43" s="274" t="s">
        <v>18</v>
      </c>
      <c r="AA43" s="274" t="s">
        <v>19</v>
      </c>
      <c r="AB43" s="274" t="s">
        <v>20</v>
      </c>
      <c r="AC43" s="274" t="s">
        <v>21</v>
      </c>
      <c r="AD43" s="274" t="s">
        <v>22</v>
      </c>
      <c r="AE43" s="274" t="s">
        <v>23</v>
      </c>
      <c r="AF43" s="274" t="s">
        <v>19</v>
      </c>
      <c r="AG43" s="274" t="s">
        <v>24</v>
      </c>
      <c r="AH43" s="275" t="s">
        <v>25</v>
      </c>
      <c r="AI43" s="275" t="s">
        <v>26</v>
      </c>
      <c r="AJ43" s="477"/>
      <c r="AK43" s="274" t="s">
        <v>14</v>
      </c>
      <c r="AL43" s="274" t="s">
        <v>17</v>
      </c>
      <c r="AM43" s="274" t="s">
        <v>18</v>
      </c>
      <c r="AN43" s="274" t="s">
        <v>19</v>
      </c>
      <c r="AO43" s="274" t="s">
        <v>20</v>
      </c>
      <c r="AP43" s="274" t="s">
        <v>21</v>
      </c>
      <c r="AQ43" s="274" t="s">
        <v>22</v>
      </c>
      <c r="AR43" s="274" t="s">
        <v>23</v>
      </c>
      <c r="AS43" s="274" t="s">
        <v>19</v>
      </c>
      <c r="AT43" s="274" t="s">
        <v>24</v>
      </c>
      <c r="AU43" s="275" t="s">
        <v>25</v>
      </c>
      <c r="AV43" s="275" t="s">
        <v>26</v>
      </c>
      <c r="AW43" s="477"/>
      <c r="AX43" s="274" t="s">
        <v>14</v>
      </c>
      <c r="AY43" s="274" t="s">
        <v>17</v>
      </c>
      <c r="AZ43" s="274" t="s">
        <v>18</v>
      </c>
      <c r="BA43" s="274" t="s">
        <v>19</v>
      </c>
      <c r="BB43" s="274" t="s">
        <v>20</v>
      </c>
      <c r="BC43" s="274" t="s">
        <v>21</v>
      </c>
      <c r="BD43" s="274" t="s">
        <v>22</v>
      </c>
      <c r="BE43" s="274" t="s">
        <v>23</v>
      </c>
      <c r="BF43" s="274" t="s">
        <v>19</v>
      </c>
      <c r="BG43" s="274" t="s">
        <v>24</v>
      </c>
      <c r="BH43" s="275" t="s">
        <v>25</v>
      </c>
      <c r="BI43" s="275" t="s">
        <v>26</v>
      </c>
    </row>
    <row r="44" spans="1:61" ht="16.5" customHeight="1">
      <c r="A44" s="235">
        <f>$A$21</f>
        <v>0.70833333333333337</v>
      </c>
      <c r="B44" s="91">
        <f t="shared" si="53"/>
        <v>0</v>
      </c>
      <c r="C44" s="59"/>
      <c r="D44" s="59"/>
      <c r="E44" s="59"/>
      <c r="F44" s="59"/>
      <c r="G44" s="59"/>
      <c r="H44" s="235">
        <f>$A$21</f>
        <v>0.70833333333333337</v>
      </c>
      <c r="I44" s="91">
        <f t="shared" si="54"/>
        <v>0</v>
      </c>
      <c r="J44" s="59"/>
      <c r="K44" s="59"/>
      <c r="L44" s="59"/>
      <c r="M44" s="59"/>
      <c r="N44" s="59"/>
      <c r="O44" s="96" t="str">
        <f>$O$28</f>
        <v>b  17:00</v>
      </c>
      <c r="P44" s="91">
        <f>VLOOKUP($V44,第２週の１７時,7,FALSE)</f>
        <v>0</v>
      </c>
      <c r="Q44" s="91">
        <f>VLOOKUP($V44,第２週の１７時,8,FALSE)</f>
        <v>0</v>
      </c>
      <c r="R44" s="91">
        <f>VLOOKUP($V44,第２週の１７時,9,FALSE)</f>
        <v>0</v>
      </c>
      <c r="S44" s="91">
        <f>VLOOKUP($V44,第２週の１７時,10,FALSE)</f>
        <v>0</v>
      </c>
      <c r="T44" s="91">
        <f>VLOOKUP($V44,第２週の１７時,11,FALSE)</f>
        <v>0</v>
      </c>
      <c r="U44" s="91">
        <f>VLOOKUP($V44,第２週の１７時,12,FALSE)</f>
        <v>0</v>
      </c>
      <c r="V44" s="273">
        <f>MAX(AK37:AK41)</f>
        <v>0</v>
      </c>
      <c r="W44" s="477"/>
      <c r="X44" s="276">
        <f>SUM(Y44:AC44)</f>
        <v>0</v>
      </c>
      <c r="Y44" s="276">
        <f>AD44*100</f>
        <v>0</v>
      </c>
      <c r="Z44" s="276">
        <f>AE44*30</f>
        <v>0</v>
      </c>
      <c r="AA44" s="276">
        <f>AF44*20</f>
        <v>0</v>
      </c>
      <c r="AB44" s="276">
        <f>AG44*10</f>
        <v>0</v>
      </c>
      <c r="AC44" s="276">
        <f>AH44</f>
        <v>0</v>
      </c>
      <c r="AD44" s="276">
        <f t="shared" ref="AD44:AI44" si="55">B39</f>
        <v>0</v>
      </c>
      <c r="AE44" s="276">
        <f t="shared" si="55"/>
        <v>0</v>
      </c>
      <c r="AF44" s="276">
        <f t="shared" si="55"/>
        <v>0</v>
      </c>
      <c r="AG44" s="276">
        <f t="shared" si="55"/>
        <v>0</v>
      </c>
      <c r="AH44" s="276">
        <f t="shared" si="55"/>
        <v>0</v>
      </c>
      <c r="AI44" s="276">
        <f t="shared" si="55"/>
        <v>0</v>
      </c>
      <c r="AJ44" s="477"/>
      <c r="AK44" s="276">
        <f>SUM(AL44:AP44)</f>
        <v>0</v>
      </c>
      <c r="AL44" s="276">
        <f>AQ44*100</f>
        <v>0</v>
      </c>
      <c r="AM44" s="276">
        <f>AR44*30</f>
        <v>0</v>
      </c>
      <c r="AN44" s="276">
        <f>AS44*20</f>
        <v>0</v>
      </c>
      <c r="AO44" s="276">
        <f>AT44*10</f>
        <v>0</v>
      </c>
      <c r="AP44" s="276">
        <f>AU44</f>
        <v>0</v>
      </c>
      <c r="AQ44" s="276">
        <f t="shared" ref="AQ44:AV44" si="56">B40</f>
        <v>0</v>
      </c>
      <c r="AR44" s="276">
        <f t="shared" si="56"/>
        <v>0</v>
      </c>
      <c r="AS44" s="276">
        <f t="shared" si="56"/>
        <v>0</v>
      </c>
      <c r="AT44" s="276">
        <f t="shared" si="56"/>
        <v>0</v>
      </c>
      <c r="AU44" s="276">
        <f t="shared" si="56"/>
        <v>0</v>
      </c>
      <c r="AV44" s="276">
        <f t="shared" si="56"/>
        <v>0</v>
      </c>
      <c r="AW44" s="477"/>
      <c r="AX44" s="276">
        <f>SUM(AY44:BC44)</f>
        <v>0</v>
      </c>
      <c r="AY44" s="276">
        <f>BD44*100</f>
        <v>0</v>
      </c>
      <c r="AZ44" s="276">
        <f>BE44*30</f>
        <v>0</v>
      </c>
      <c r="BA44" s="276">
        <f>BF44*20</f>
        <v>0</v>
      </c>
      <c r="BB44" s="276">
        <f>BG44*10</f>
        <v>0</v>
      </c>
      <c r="BC44" s="276">
        <f>BH44</f>
        <v>0</v>
      </c>
      <c r="BD44" s="276">
        <f t="shared" ref="BD44:BI44" si="57">B41</f>
        <v>0</v>
      </c>
      <c r="BE44" s="276">
        <f t="shared" si="57"/>
        <v>0</v>
      </c>
      <c r="BF44" s="276">
        <f t="shared" si="57"/>
        <v>0</v>
      </c>
      <c r="BG44" s="276">
        <f t="shared" si="57"/>
        <v>0</v>
      </c>
      <c r="BH44" s="276">
        <f t="shared" si="57"/>
        <v>0</v>
      </c>
      <c r="BI44" s="276">
        <f t="shared" si="57"/>
        <v>0</v>
      </c>
    </row>
    <row r="45" spans="1:61" ht="16.5" customHeight="1">
      <c r="A45" s="235" t="str">
        <f>$A$22</f>
        <v>エラー</v>
      </c>
      <c r="B45" s="91">
        <f t="shared" si="53"/>
        <v>0</v>
      </c>
      <c r="C45" s="59"/>
      <c r="D45" s="59"/>
      <c r="E45" s="59"/>
      <c r="F45" s="59"/>
      <c r="G45" s="59"/>
      <c r="H45" s="235" t="str">
        <f>$A$22</f>
        <v>エラー</v>
      </c>
      <c r="I45" s="91">
        <f t="shared" si="54"/>
        <v>0</v>
      </c>
      <c r="J45" s="59"/>
      <c r="K45" s="59"/>
      <c r="L45" s="59"/>
      <c r="M45" s="59"/>
      <c r="N45" s="59"/>
      <c r="O45" s="96" t="str">
        <f>"ｃ　"&amp;A38</f>
        <v>ｃ　エラー</v>
      </c>
      <c r="P45" s="91">
        <f>VLOOKUP($V45,第２週の１８時１５分,7,FALSE)</f>
        <v>0</v>
      </c>
      <c r="Q45" s="91">
        <f>VLOOKUP($V45,第２週の１８時１５分,8,FALSE)</f>
        <v>0</v>
      </c>
      <c r="R45" s="91">
        <f>VLOOKUP($V45,第２週の１８時１５分,9,FALSE)</f>
        <v>0</v>
      </c>
      <c r="S45" s="91">
        <f>VLOOKUP($V45,第２週の１８時１５分,10,FALSE)</f>
        <v>0</v>
      </c>
      <c r="T45" s="91">
        <f>VLOOKUP($V45,第２週の１８時１５分,11,FALSE)</f>
        <v>0</v>
      </c>
      <c r="U45" s="91">
        <f>VLOOKUP($V45,第２週の１８時１５分,12,FALSE)</f>
        <v>0</v>
      </c>
      <c r="V45" s="273">
        <f>MAX(AX37:AX41)</f>
        <v>0</v>
      </c>
      <c r="W45" s="477"/>
      <c r="X45" s="276">
        <f>SUM(Y45:AC45)</f>
        <v>0</v>
      </c>
      <c r="Y45" s="276">
        <f>AD45*100</f>
        <v>0</v>
      </c>
      <c r="Z45" s="276">
        <f>AE45*30</f>
        <v>0</v>
      </c>
      <c r="AA45" s="276">
        <f>AF45*20</f>
        <v>0</v>
      </c>
      <c r="AB45" s="276">
        <f>AG45*10</f>
        <v>0</v>
      </c>
      <c r="AC45" s="276">
        <f>AH45</f>
        <v>0</v>
      </c>
      <c r="AD45" s="276">
        <f t="shared" ref="AD45:AI45" si="58">I39</f>
        <v>0</v>
      </c>
      <c r="AE45" s="276">
        <f t="shared" si="58"/>
        <v>0</v>
      </c>
      <c r="AF45" s="276">
        <f t="shared" si="58"/>
        <v>0</v>
      </c>
      <c r="AG45" s="276">
        <f t="shared" si="58"/>
        <v>0</v>
      </c>
      <c r="AH45" s="276">
        <f t="shared" si="58"/>
        <v>0</v>
      </c>
      <c r="AI45" s="276">
        <f t="shared" si="58"/>
        <v>0</v>
      </c>
      <c r="AJ45" s="477"/>
      <c r="AK45" s="276">
        <f>SUM(AL45:AP45)</f>
        <v>0</v>
      </c>
      <c r="AL45" s="276">
        <f>AQ45*100</f>
        <v>0</v>
      </c>
      <c r="AM45" s="276">
        <f>AR45*30</f>
        <v>0</v>
      </c>
      <c r="AN45" s="276">
        <f>AS45*20</f>
        <v>0</v>
      </c>
      <c r="AO45" s="276">
        <f>AT45*10</f>
        <v>0</v>
      </c>
      <c r="AP45" s="276">
        <f>AU45</f>
        <v>0</v>
      </c>
      <c r="AQ45" s="276">
        <f t="shared" ref="AQ45:AV45" si="59">I40</f>
        <v>0</v>
      </c>
      <c r="AR45" s="276">
        <f t="shared" si="59"/>
        <v>0</v>
      </c>
      <c r="AS45" s="276">
        <f t="shared" si="59"/>
        <v>0</v>
      </c>
      <c r="AT45" s="276">
        <f t="shared" si="59"/>
        <v>0</v>
      </c>
      <c r="AU45" s="276">
        <f t="shared" si="59"/>
        <v>0</v>
      </c>
      <c r="AV45" s="276">
        <f t="shared" si="59"/>
        <v>0</v>
      </c>
      <c r="AW45" s="477"/>
      <c r="AX45" s="276">
        <f>SUM(AY45:BC45)</f>
        <v>0</v>
      </c>
      <c r="AY45" s="276">
        <f>BD45*100</f>
        <v>0</v>
      </c>
      <c r="AZ45" s="276">
        <f>BE45*30</f>
        <v>0</v>
      </c>
      <c r="BA45" s="276">
        <f>BF45*20</f>
        <v>0</v>
      </c>
      <c r="BB45" s="276">
        <f>BG45*10</f>
        <v>0</v>
      </c>
      <c r="BC45" s="276">
        <f>BH45</f>
        <v>0</v>
      </c>
      <c r="BD45" s="276">
        <f t="shared" ref="BD45:BI45" si="60">I41</f>
        <v>0</v>
      </c>
      <c r="BE45" s="276">
        <f t="shared" si="60"/>
        <v>0</v>
      </c>
      <c r="BF45" s="276">
        <f t="shared" si="60"/>
        <v>0</v>
      </c>
      <c r="BG45" s="276">
        <f t="shared" si="60"/>
        <v>0</v>
      </c>
      <c r="BH45" s="276">
        <f t="shared" si="60"/>
        <v>0</v>
      </c>
      <c r="BI45" s="276">
        <f t="shared" si="60"/>
        <v>0</v>
      </c>
    </row>
    <row r="46" spans="1:61" ht="16.5" customHeight="1">
      <c r="A46" s="235" t="str">
        <f>$A$23</f>
        <v>エラー</v>
      </c>
      <c r="B46" s="91">
        <f t="shared" si="53"/>
        <v>0</v>
      </c>
      <c r="C46" s="59"/>
      <c r="D46" s="59"/>
      <c r="E46" s="59"/>
      <c r="F46" s="59"/>
      <c r="G46" s="59"/>
      <c r="H46" s="235" t="str">
        <f>$A$23</f>
        <v>エラー</v>
      </c>
      <c r="I46" s="91">
        <f t="shared" si="54"/>
        <v>0</v>
      </c>
      <c r="J46" s="59"/>
      <c r="K46" s="59"/>
      <c r="L46" s="59"/>
      <c r="M46" s="59"/>
      <c r="N46" s="59"/>
      <c r="O46" s="96" t="str">
        <f>"ｄ　"&amp;A39</f>
        <v>ｄ　エラー</v>
      </c>
      <c r="P46" s="91">
        <f>VLOOKUP($V46,第２週の１８時半,7,FALSE)</f>
        <v>0</v>
      </c>
      <c r="Q46" s="91">
        <f>VLOOKUP($V46,第２週の１８時半,8,FALSE)</f>
        <v>0</v>
      </c>
      <c r="R46" s="91">
        <f>VLOOKUP($V46,第２週の１８時半,9,FALSE)</f>
        <v>0</v>
      </c>
      <c r="S46" s="91">
        <f>VLOOKUP($V46,第２週の１８時半,10,FALSE)</f>
        <v>0</v>
      </c>
      <c r="T46" s="91">
        <f>VLOOKUP($V46,第２週の１８時半,11,FALSE)</f>
        <v>0</v>
      </c>
      <c r="U46" s="91">
        <f>VLOOKUP($V46,第２週の１８時半,12,FALSE)</f>
        <v>0</v>
      </c>
      <c r="V46" s="273">
        <f>MAX(X44:X48)</f>
        <v>0</v>
      </c>
      <c r="W46" s="477"/>
      <c r="X46" s="276">
        <f>SUM(Y46:AC46)</f>
        <v>0</v>
      </c>
      <c r="Y46" s="276">
        <f>AD46*100</f>
        <v>0</v>
      </c>
      <c r="Z46" s="276">
        <f>AE46*30</f>
        <v>0</v>
      </c>
      <c r="AA46" s="276">
        <f>AF46*20</f>
        <v>0</v>
      </c>
      <c r="AB46" s="276">
        <f>AG46*10</f>
        <v>0</v>
      </c>
      <c r="AC46" s="276">
        <f>AH46</f>
        <v>0</v>
      </c>
      <c r="AD46" s="276">
        <f t="shared" ref="AD46:AI46" si="61">P39</f>
        <v>0</v>
      </c>
      <c r="AE46" s="276">
        <f t="shared" si="61"/>
        <v>0</v>
      </c>
      <c r="AF46" s="276">
        <f t="shared" si="61"/>
        <v>0</v>
      </c>
      <c r="AG46" s="276">
        <f t="shared" si="61"/>
        <v>0</v>
      </c>
      <c r="AH46" s="276">
        <f t="shared" si="61"/>
        <v>0</v>
      </c>
      <c r="AI46" s="276">
        <f t="shared" si="61"/>
        <v>0</v>
      </c>
      <c r="AJ46" s="477"/>
      <c r="AK46" s="276">
        <f>SUM(AL46:AP46)</f>
        <v>0</v>
      </c>
      <c r="AL46" s="276">
        <f>AQ46*100</f>
        <v>0</v>
      </c>
      <c r="AM46" s="276">
        <f>AR46*30</f>
        <v>0</v>
      </c>
      <c r="AN46" s="276">
        <f>AS46*20</f>
        <v>0</v>
      </c>
      <c r="AO46" s="276">
        <f>AT46*10</f>
        <v>0</v>
      </c>
      <c r="AP46" s="276">
        <f>AU46</f>
        <v>0</v>
      </c>
      <c r="AQ46" s="276">
        <f t="shared" ref="AQ46:AV46" si="62">P40</f>
        <v>0</v>
      </c>
      <c r="AR46" s="276">
        <f t="shared" si="62"/>
        <v>0</v>
      </c>
      <c r="AS46" s="276">
        <f t="shared" si="62"/>
        <v>0</v>
      </c>
      <c r="AT46" s="276">
        <f t="shared" si="62"/>
        <v>0</v>
      </c>
      <c r="AU46" s="276">
        <f t="shared" si="62"/>
        <v>0</v>
      </c>
      <c r="AV46" s="276">
        <f t="shared" si="62"/>
        <v>0</v>
      </c>
      <c r="AW46" s="477"/>
      <c r="AX46" s="276">
        <f>SUM(AY46:BC46)</f>
        <v>0</v>
      </c>
      <c r="AY46" s="276">
        <f>BD46*100</f>
        <v>0</v>
      </c>
      <c r="AZ46" s="276">
        <f>BE46*30</f>
        <v>0</v>
      </c>
      <c r="BA46" s="276">
        <f>BF46*20</f>
        <v>0</v>
      </c>
      <c r="BB46" s="276">
        <f>BG46*10</f>
        <v>0</v>
      </c>
      <c r="BC46" s="276">
        <f>BH46</f>
        <v>0</v>
      </c>
      <c r="BD46" s="276">
        <f t="shared" ref="BD46:BI46" si="63">P41</f>
        <v>0</v>
      </c>
      <c r="BE46" s="276">
        <f t="shared" si="63"/>
        <v>0</v>
      </c>
      <c r="BF46" s="276">
        <f t="shared" si="63"/>
        <v>0</v>
      </c>
      <c r="BG46" s="276">
        <f t="shared" si="63"/>
        <v>0</v>
      </c>
      <c r="BH46" s="276">
        <f t="shared" si="63"/>
        <v>0</v>
      </c>
      <c r="BI46" s="276">
        <f t="shared" si="63"/>
        <v>0</v>
      </c>
    </row>
    <row r="47" spans="1:61" ht="16.5" customHeight="1">
      <c r="A47" s="235" t="str">
        <f>$A$24</f>
        <v>エラー</v>
      </c>
      <c r="B47" s="91">
        <f t="shared" si="53"/>
        <v>0</v>
      </c>
      <c r="C47" s="59"/>
      <c r="D47" s="59"/>
      <c r="E47" s="59"/>
      <c r="F47" s="59"/>
      <c r="G47" s="59"/>
      <c r="H47" s="235" t="str">
        <f>$A$24</f>
        <v>エラー</v>
      </c>
      <c r="I47" s="91">
        <f t="shared" si="54"/>
        <v>0</v>
      </c>
      <c r="J47" s="59"/>
      <c r="K47" s="59"/>
      <c r="L47" s="59"/>
      <c r="M47" s="59"/>
      <c r="N47" s="59"/>
      <c r="O47" s="96" t="str">
        <f>"ｅ　"&amp;A40</f>
        <v>ｅ　エラー</v>
      </c>
      <c r="P47" s="91">
        <f>VLOOKUP($V47,第２週の１９時半,7,FALSE)</f>
        <v>0</v>
      </c>
      <c r="Q47" s="91">
        <f>VLOOKUP($V47,第２週の１９時半,8,FALSE)</f>
        <v>0</v>
      </c>
      <c r="R47" s="91">
        <f>VLOOKUP($V47,第２週の１９時半,9,FALSE)</f>
        <v>0</v>
      </c>
      <c r="S47" s="91">
        <f>VLOOKUP($V47,第２週の１９時半,10,FALSE)</f>
        <v>0</v>
      </c>
      <c r="T47" s="91">
        <f>VLOOKUP($V47,第２週の１９時半,11,FALSE)</f>
        <v>0</v>
      </c>
      <c r="U47" s="91">
        <f>VLOOKUP($V47,第２週の１９時半,12,FALSE)</f>
        <v>0</v>
      </c>
      <c r="V47" s="273">
        <f>MAX(AK44:AK48)</f>
        <v>0</v>
      </c>
      <c r="W47" s="477"/>
      <c r="X47" s="276">
        <f>SUM(Y47:AC47)</f>
        <v>0</v>
      </c>
      <c r="Y47" s="276">
        <f>AD47*100</f>
        <v>0</v>
      </c>
      <c r="Z47" s="276">
        <f>AE47*30</f>
        <v>0</v>
      </c>
      <c r="AA47" s="276">
        <f>AF47*20</f>
        <v>0</v>
      </c>
      <c r="AB47" s="276">
        <f>AG47*10</f>
        <v>0</v>
      </c>
      <c r="AC47" s="276">
        <f>AH47</f>
        <v>0</v>
      </c>
      <c r="AD47" s="276">
        <f t="shared" ref="AD47:AI47" si="64">B46</f>
        <v>0</v>
      </c>
      <c r="AE47" s="276">
        <f t="shared" si="64"/>
        <v>0</v>
      </c>
      <c r="AF47" s="276">
        <f t="shared" si="64"/>
        <v>0</v>
      </c>
      <c r="AG47" s="276">
        <f t="shared" si="64"/>
        <v>0</v>
      </c>
      <c r="AH47" s="276">
        <f t="shared" si="64"/>
        <v>0</v>
      </c>
      <c r="AI47" s="276">
        <f t="shared" si="64"/>
        <v>0</v>
      </c>
      <c r="AJ47" s="477"/>
      <c r="AK47" s="276">
        <f>SUM(AL47:AP47)</f>
        <v>0</v>
      </c>
      <c r="AL47" s="276">
        <f>AQ47*100</f>
        <v>0</v>
      </c>
      <c r="AM47" s="276">
        <f>AR47*30</f>
        <v>0</v>
      </c>
      <c r="AN47" s="276">
        <f>AS47*20</f>
        <v>0</v>
      </c>
      <c r="AO47" s="276">
        <f>AT47*10</f>
        <v>0</v>
      </c>
      <c r="AP47" s="276">
        <f>AU47</f>
        <v>0</v>
      </c>
      <c r="AQ47" s="276">
        <f t="shared" ref="AQ47:AV47" si="65">B47</f>
        <v>0</v>
      </c>
      <c r="AR47" s="276">
        <f t="shared" si="65"/>
        <v>0</v>
      </c>
      <c r="AS47" s="276">
        <f t="shared" si="65"/>
        <v>0</v>
      </c>
      <c r="AT47" s="276">
        <f t="shared" si="65"/>
        <v>0</v>
      </c>
      <c r="AU47" s="276">
        <f t="shared" si="65"/>
        <v>0</v>
      </c>
      <c r="AV47" s="276">
        <f t="shared" si="65"/>
        <v>0</v>
      </c>
      <c r="AW47" s="477"/>
      <c r="AX47" s="276">
        <f>SUM(AY47:BC47)</f>
        <v>0</v>
      </c>
      <c r="AY47" s="276">
        <f>BD47*100</f>
        <v>0</v>
      </c>
      <c r="AZ47" s="276">
        <f>BE47*30</f>
        <v>0</v>
      </c>
      <c r="BA47" s="276">
        <f>BF47*20</f>
        <v>0</v>
      </c>
      <c r="BB47" s="276">
        <f>BG47*10</f>
        <v>0</v>
      </c>
      <c r="BC47" s="276">
        <f>BH47</f>
        <v>0</v>
      </c>
      <c r="BD47" s="276">
        <f t="shared" ref="BD47:BI47" si="66">B48</f>
        <v>0</v>
      </c>
      <c r="BE47" s="276">
        <f t="shared" si="66"/>
        <v>0</v>
      </c>
      <c r="BF47" s="276">
        <f t="shared" si="66"/>
        <v>0</v>
      </c>
      <c r="BG47" s="276">
        <f t="shared" si="66"/>
        <v>0</v>
      </c>
      <c r="BH47" s="276">
        <f t="shared" si="66"/>
        <v>0</v>
      </c>
      <c r="BI47" s="276">
        <f t="shared" si="66"/>
        <v>0</v>
      </c>
    </row>
    <row r="48" spans="1:61" ht="16.5" customHeight="1">
      <c r="A48" s="235" t="str">
        <f>$A$25</f>
        <v>エラー</v>
      </c>
      <c r="B48" s="91">
        <f t="shared" si="53"/>
        <v>0</v>
      </c>
      <c r="C48" s="37"/>
      <c r="D48" s="37"/>
      <c r="E48" s="37"/>
      <c r="F48" s="59"/>
      <c r="G48" s="59"/>
      <c r="H48" s="235" t="str">
        <f>$A$25</f>
        <v>エラー</v>
      </c>
      <c r="I48" s="91">
        <f t="shared" si="54"/>
        <v>0</v>
      </c>
      <c r="J48" s="37"/>
      <c r="K48" s="37"/>
      <c r="L48" s="37"/>
      <c r="M48" s="59"/>
      <c r="N48" s="59"/>
      <c r="O48" s="96" t="str">
        <f>"ｆ　"&amp;A41</f>
        <v>ｆ　エラー</v>
      </c>
      <c r="P48" s="91">
        <f>VLOOKUP($V48,第２週の２０時半,7,FALSE)</f>
        <v>0</v>
      </c>
      <c r="Q48" s="91">
        <f>VLOOKUP($V48,第２週の２０時半,8,FALSE)</f>
        <v>0</v>
      </c>
      <c r="R48" s="91">
        <f>VLOOKUP($V48,第２週の２０時半,9,FALSE)</f>
        <v>0</v>
      </c>
      <c r="S48" s="91">
        <f>VLOOKUP($V48,第２週の２０時半,10,FALSE)</f>
        <v>0</v>
      </c>
      <c r="T48" s="91">
        <f>VLOOKUP($V48,第２週の２０時半,11,FALSE)</f>
        <v>0</v>
      </c>
      <c r="U48" s="91">
        <f>VLOOKUP($V48,第２週の２０時半,12,FALSE)</f>
        <v>0</v>
      </c>
      <c r="V48" s="273">
        <f>MAX(AX44:AX48)</f>
        <v>0</v>
      </c>
      <c r="W48" s="477"/>
      <c r="X48" s="276">
        <f>SUM(Y48:AC48)</f>
        <v>0</v>
      </c>
      <c r="Y48" s="276">
        <f>AD48*100</f>
        <v>0</v>
      </c>
      <c r="Z48" s="276">
        <f>AE48*30</f>
        <v>0</v>
      </c>
      <c r="AA48" s="276">
        <f>AF48*20</f>
        <v>0</v>
      </c>
      <c r="AB48" s="276">
        <f>AG48*10</f>
        <v>0</v>
      </c>
      <c r="AC48" s="276">
        <f>AH48</f>
        <v>0</v>
      </c>
      <c r="AD48" s="276">
        <f t="shared" ref="AD48:AI48" si="67">I46</f>
        <v>0</v>
      </c>
      <c r="AE48" s="276">
        <f t="shared" si="67"/>
        <v>0</v>
      </c>
      <c r="AF48" s="276">
        <f t="shared" si="67"/>
        <v>0</v>
      </c>
      <c r="AG48" s="276">
        <f t="shared" si="67"/>
        <v>0</v>
      </c>
      <c r="AH48" s="276">
        <f t="shared" si="67"/>
        <v>0</v>
      </c>
      <c r="AI48" s="276">
        <f t="shared" si="67"/>
        <v>0</v>
      </c>
      <c r="AJ48" s="477"/>
      <c r="AK48" s="276">
        <f>SUM(AL48:AP48)</f>
        <v>0</v>
      </c>
      <c r="AL48" s="276">
        <f>AQ48*100</f>
        <v>0</v>
      </c>
      <c r="AM48" s="276">
        <f>AR48*30</f>
        <v>0</v>
      </c>
      <c r="AN48" s="276">
        <f>AS48*20</f>
        <v>0</v>
      </c>
      <c r="AO48" s="276">
        <f>AT48*10</f>
        <v>0</v>
      </c>
      <c r="AP48" s="276">
        <f>AU48</f>
        <v>0</v>
      </c>
      <c r="AQ48" s="276">
        <f t="shared" ref="AQ48:AV48" si="68">I47</f>
        <v>0</v>
      </c>
      <c r="AR48" s="276">
        <f t="shared" si="68"/>
        <v>0</v>
      </c>
      <c r="AS48" s="276">
        <f t="shared" si="68"/>
        <v>0</v>
      </c>
      <c r="AT48" s="276">
        <f t="shared" si="68"/>
        <v>0</v>
      </c>
      <c r="AU48" s="276">
        <f t="shared" si="68"/>
        <v>0</v>
      </c>
      <c r="AV48" s="276">
        <f t="shared" si="68"/>
        <v>0</v>
      </c>
      <c r="AW48" s="477"/>
      <c r="AX48" s="276">
        <f>SUM(AY48:BC48)</f>
        <v>0</v>
      </c>
      <c r="AY48" s="276">
        <f>BD48*100</f>
        <v>0</v>
      </c>
      <c r="AZ48" s="276">
        <f>BE48*30</f>
        <v>0</v>
      </c>
      <c r="BA48" s="276">
        <f>BF48*20</f>
        <v>0</v>
      </c>
      <c r="BB48" s="276">
        <f>BG48*10</f>
        <v>0</v>
      </c>
      <c r="BC48" s="276">
        <f>BH48</f>
        <v>0</v>
      </c>
      <c r="BD48" s="276">
        <f t="shared" ref="BD48:BI48" si="69">I48</f>
        <v>0</v>
      </c>
      <c r="BE48" s="276">
        <f t="shared" si="69"/>
        <v>0</v>
      </c>
      <c r="BF48" s="276">
        <f t="shared" si="69"/>
        <v>0</v>
      </c>
      <c r="BG48" s="276">
        <f t="shared" si="69"/>
        <v>0</v>
      </c>
      <c r="BH48" s="276">
        <f t="shared" si="69"/>
        <v>0</v>
      </c>
      <c r="BI48" s="276">
        <f t="shared" si="69"/>
        <v>0</v>
      </c>
    </row>
    <row r="49" spans="1:61" ht="22.5" customHeight="1">
      <c r="A49" s="81" t="s">
        <v>50</v>
      </c>
      <c r="B49" s="82">
        <v>3</v>
      </c>
      <c r="C49" s="81" t="s">
        <v>5</v>
      </c>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row>
    <row r="50" spans="1:61" ht="6.75" customHeight="1">
      <c r="D50" s="70"/>
      <c r="E50" s="80"/>
      <c r="F50" s="70"/>
      <c r="G50" s="80"/>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row>
    <row r="51" spans="1:61" ht="16.5" customHeight="1">
      <c r="A51" s="97" t="str">
        <f>万年カレンダー・祝日!D32</f>
        <v>13（月）</v>
      </c>
      <c r="B51" s="84" t="s">
        <v>7</v>
      </c>
      <c r="C51" s="84" t="s">
        <v>8</v>
      </c>
      <c r="D51" s="84" t="s">
        <v>9</v>
      </c>
      <c r="E51" s="84" t="s">
        <v>10</v>
      </c>
      <c r="F51" s="85" t="s">
        <v>11</v>
      </c>
      <c r="G51" s="85" t="s">
        <v>12</v>
      </c>
      <c r="H51" s="98" t="str">
        <f>万年カレンダー・祝日!E32</f>
        <v>14（火）</v>
      </c>
      <c r="I51" s="84" t="s">
        <v>7</v>
      </c>
      <c r="J51" s="84" t="s">
        <v>8</v>
      </c>
      <c r="K51" s="84" t="s">
        <v>9</v>
      </c>
      <c r="L51" s="84" t="s">
        <v>10</v>
      </c>
      <c r="M51" s="85" t="s">
        <v>11</v>
      </c>
      <c r="N51" s="85" t="s">
        <v>12</v>
      </c>
      <c r="O51" s="83" t="str">
        <f>万年カレンダー・祝日!F32</f>
        <v>15（水）</v>
      </c>
      <c r="P51" s="84" t="s">
        <v>7</v>
      </c>
      <c r="Q51" s="84" t="s">
        <v>8</v>
      </c>
      <c r="R51" s="84" t="s">
        <v>9</v>
      </c>
      <c r="S51" s="84" t="s">
        <v>10</v>
      </c>
      <c r="T51" s="85" t="s">
        <v>11</v>
      </c>
      <c r="U51" s="85" t="s">
        <v>12</v>
      </c>
      <c r="V51" s="273"/>
      <c r="W51" s="477">
        <v>0.33333333333333331</v>
      </c>
      <c r="X51" s="478" t="s">
        <v>15</v>
      </c>
      <c r="Y51" s="478"/>
      <c r="Z51" s="478"/>
      <c r="AA51" s="478"/>
      <c r="AB51" s="478"/>
      <c r="AC51" s="478"/>
      <c r="AD51" s="479" t="s">
        <v>44</v>
      </c>
      <c r="AE51" s="480"/>
      <c r="AF51" s="480"/>
      <c r="AG51" s="480"/>
      <c r="AH51" s="480"/>
      <c r="AI51" s="480"/>
      <c r="AJ51" s="477">
        <v>0.70833333333333337</v>
      </c>
      <c r="AK51" s="478" t="s">
        <v>15</v>
      </c>
      <c r="AL51" s="478"/>
      <c r="AM51" s="478"/>
      <c r="AN51" s="478"/>
      <c r="AO51" s="478"/>
      <c r="AP51" s="478"/>
      <c r="AQ51" s="479" t="s">
        <v>45</v>
      </c>
      <c r="AR51" s="480"/>
      <c r="AS51" s="480"/>
      <c r="AT51" s="480"/>
      <c r="AU51" s="480"/>
      <c r="AV51" s="481"/>
      <c r="AW51" s="477">
        <v>0.76041666666666663</v>
      </c>
      <c r="AX51" s="478" t="s">
        <v>15</v>
      </c>
      <c r="AY51" s="478"/>
      <c r="AZ51" s="478"/>
      <c r="BA51" s="478"/>
      <c r="BB51" s="478"/>
      <c r="BC51" s="478"/>
      <c r="BD51" s="479" t="s">
        <v>45</v>
      </c>
      <c r="BE51" s="480"/>
      <c r="BF51" s="480"/>
      <c r="BG51" s="480"/>
      <c r="BH51" s="480"/>
      <c r="BI51" s="481"/>
    </row>
    <row r="52" spans="1:61" ht="16.5" customHeight="1">
      <c r="A52" s="235">
        <f>$A$20</f>
        <v>0.33333333333333331</v>
      </c>
      <c r="B52" s="89">
        <f t="shared" ref="B52:B57" si="70">SUM(C52:F52)</f>
        <v>0</v>
      </c>
      <c r="C52" s="59"/>
      <c r="D52" s="59"/>
      <c r="E52" s="59"/>
      <c r="F52" s="59"/>
      <c r="G52" s="59"/>
      <c r="H52" s="235">
        <f>$A$20</f>
        <v>0.33333333333333331</v>
      </c>
      <c r="I52" s="91">
        <f t="shared" ref="I52:I57" si="71">SUM(J52:M52)</f>
        <v>0</v>
      </c>
      <c r="J52" s="59"/>
      <c r="K52" s="59"/>
      <c r="L52" s="59"/>
      <c r="M52" s="59"/>
      <c r="N52" s="59"/>
      <c r="O52" s="235">
        <f>$A$20</f>
        <v>0.33333333333333331</v>
      </c>
      <c r="P52" s="91">
        <f t="shared" ref="P52:P57" si="72">SUM(Q52:T52)</f>
        <v>0</v>
      </c>
      <c r="Q52" s="59"/>
      <c r="R52" s="59"/>
      <c r="S52" s="59"/>
      <c r="T52" s="59"/>
      <c r="U52" s="59"/>
      <c r="V52" s="273"/>
      <c r="W52" s="477"/>
      <c r="X52" s="274" t="s">
        <v>14</v>
      </c>
      <c r="Y52" s="274" t="s">
        <v>17</v>
      </c>
      <c r="Z52" s="274" t="s">
        <v>18</v>
      </c>
      <c r="AA52" s="274" t="s">
        <v>19</v>
      </c>
      <c r="AB52" s="274" t="s">
        <v>20</v>
      </c>
      <c r="AC52" s="274" t="s">
        <v>21</v>
      </c>
      <c r="AD52" s="274" t="s">
        <v>22</v>
      </c>
      <c r="AE52" s="274" t="s">
        <v>23</v>
      </c>
      <c r="AF52" s="274" t="s">
        <v>19</v>
      </c>
      <c r="AG52" s="274" t="s">
        <v>24</v>
      </c>
      <c r="AH52" s="275" t="s">
        <v>25</v>
      </c>
      <c r="AI52" s="275" t="s">
        <v>26</v>
      </c>
      <c r="AJ52" s="477"/>
      <c r="AK52" s="274" t="s">
        <v>14</v>
      </c>
      <c r="AL52" s="274" t="s">
        <v>17</v>
      </c>
      <c r="AM52" s="274" t="s">
        <v>18</v>
      </c>
      <c r="AN52" s="274" t="s">
        <v>19</v>
      </c>
      <c r="AO52" s="274" t="s">
        <v>20</v>
      </c>
      <c r="AP52" s="274" t="s">
        <v>21</v>
      </c>
      <c r="AQ52" s="274" t="s">
        <v>22</v>
      </c>
      <c r="AR52" s="274" t="s">
        <v>23</v>
      </c>
      <c r="AS52" s="274" t="s">
        <v>19</v>
      </c>
      <c r="AT52" s="274" t="s">
        <v>24</v>
      </c>
      <c r="AU52" s="275" t="s">
        <v>25</v>
      </c>
      <c r="AV52" s="275" t="s">
        <v>26</v>
      </c>
      <c r="AW52" s="477"/>
      <c r="AX52" s="274" t="s">
        <v>14</v>
      </c>
      <c r="AY52" s="274" t="s">
        <v>17</v>
      </c>
      <c r="AZ52" s="274" t="s">
        <v>18</v>
      </c>
      <c r="BA52" s="274" t="s">
        <v>19</v>
      </c>
      <c r="BB52" s="274" t="s">
        <v>20</v>
      </c>
      <c r="BC52" s="274" t="s">
        <v>21</v>
      </c>
      <c r="BD52" s="274" t="s">
        <v>22</v>
      </c>
      <c r="BE52" s="274" t="s">
        <v>23</v>
      </c>
      <c r="BF52" s="274" t="s">
        <v>19</v>
      </c>
      <c r="BG52" s="274" t="s">
        <v>24</v>
      </c>
      <c r="BH52" s="275" t="s">
        <v>25</v>
      </c>
      <c r="BI52" s="275" t="s">
        <v>26</v>
      </c>
    </row>
    <row r="53" spans="1:61" ht="16.5" customHeight="1">
      <c r="A53" s="235">
        <f>$A$21</f>
        <v>0.70833333333333337</v>
      </c>
      <c r="B53" s="89">
        <f t="shared" si="70"/>
        <v>0</v>
      </c>
      <c r="C53" s="59"/>
      <c r="D53" s="59"/>
      <c r="E53" s="59"/>
      <c r="F53" s="59"/>
      <c r="G53" s="59"/>
      <c r="H53" s="235">
        <f>$A$21</f>
        <v>0.70833333333333337</v>
      </c>
      <c r="I53" s="91">
        <f t="shared" si="71"/>
        <v>0</v>
      </c>
      <c r="J53" s="59"/>
      <c r="K53" s="59"/>
      <c r="L53" s="59"/>
      <c r="M53" s="59"/>
      <c r="N53" s="59"/>
      <c r="O53" s="235">
        <f>$A$21</f>
        <v>0.70833333333333337</v>
      </c>
      <c r="P53" s="91">
        <f t="shared" si="72"/>
        <v>0</v>
      </c>
      <c r="Q53" s="59"/>
      <c r="R53" s="59"/>
      <c r="S53" s="59"/>
      <c r="T53" s="59"/>
      <c r="U53" s="59"/>
      <c r="V53" s="273"/>
      <c r="W53" s="477"/>
      <c r="X53" s="276">
        <f>SUM(Y53:AC53)</f>
        <v>0</v>
      </c>
      <c r="Y53" s="276">
        <f>AD53*100</f>
        <v>0</v>
      </c>
      <c r="Z53" s="276">
        <f>AE53*30</f>
        <v>0</v>
      </c>
      <c r="AA53" s="276">
        <f>AF53*20</f>
        <v>0</v>
      </c>
      <c r="AB53" s="276">
        <f>AG53*10</f>
        <v>0</v>
      </c>
      <c r="AC53" s="276">
        <f>AH53</f>
        <v>0</v>
      </c>
      <c r="AD53" s="276">
        <f t="shared" ref="AD53:AI53" si="73">B52</f>
        <v>0</v>
      </c>
      <c r="AE53" s="276">
        <f t="shared" si="73"/>
        <v>0</v>
      </c>
      <c r="AF53" s="276">
        <f t="shared" si="73"/>
        <v>0</v>
      </c>
      <c r="AG53" s="276">
        <f t="shared" si="73"/>
        <v>0</v>
      </c>
      <c r="AH53" s="276">
        <f t="shared" si="73"/>
        <v>0</v>
      </c>
      <c r="AI53" s="276">
        <f t="shared" si="73"/>
        <v>0</v>
      </c>
      <c r="AJ53" s="477"/>
      <c r="AK53" s="276">
        <f>SUM(AL53:AP53)</f>
        <v>0</v>
      </c>
      <c r="AL53" s="276">
        <f>AQ53*100</f>
        <v>0</v>
      </c>
      <c r="AM53" s="276">
        <f>AR53*30</f>
        <v>0</v>
      </c>
      <c r="AN53" s="276">
        <f>AS53*20</f>
        <v>0</v>
      </c>
      <c r="AO53" s="276">
        <f>AT53*10</f>
        <v>0</v>
      </c>
      <c r="AP53" s="276">
        <f>AU53</f>
        <v>0</v>
      </c>
      <c r="AQ53" s="276">
        <f t="shared" ref="AQ53:AV53" si="74">B53</f>
        <v>0</v>
      </c>
      <c r="AR53" s="276">
        <f t="shared" si="74"/>
        <v>0</v>
      </c>
      <c r="AS53" s="276">
        <f t="shared" si="74"/>
        <v>0</v>
      </c>
      <c r="AT53" s="276">
        <f t="shared" si="74"/>
        <v>0</v>
      </c>
      <c r="AU53" s="276">
        <f t="shared" si="74"/>
        <v>0</v>
      </c>
      <c r="AV53" s="276">
        <f t="shared" si="74"/>
        <v>0</v>
      </c>
      <c r="AW53" s="477"/>
      <c r="AX53" s="276">
        <f>SUM(AY53:BC53)</f>
        <v>0</v>
      </c>
      <c r="AY53" s="276">
        <f>BD53*100</f>
        <v>0</v>
      </c>
      <c r="AZ53" s="276">
        <f>BE53*30</f>
        <v>0</v>
      </c>
      <c r="BA53" s="276">
        <f>BF53*20</f>
        <v>0</v>
      </c>
      <c r="BB53" s="276">
        <f>BG53*10</f>
        <v>0</v>
      </c>
      <c r="BC53" s="276">
        <f>BH53</f>
        <v>0</v>
      </c>
      <c r="BD53" s="276">
        <f t="shared" ref="BD53:BI53" si="75">B54</f>
        <v>0</v>
      </c>
      <c r="BE53" s="276">
        <f t="shared" si="75"/>
        <v>0</v>
      </c>
      <c r="BF53" s="276">
        <f t="shared" si="75"/>
        <v>0</v>
      </c>
      <c r="BG53" s="276">
        <f t="shared" si="75"/>
        <v>0</v>
      </c>
      <c r="BH53" s="276">
        <f t="shared" si="75"/>
        <v>0</v>
      </c>
      <c r="BI53" s="276">
        <f t="shared" si="75"/>
        <v>0</v>
      </c>
    </row>
    <row r="54" spans="1:61" ht="16.5" customHeight="1">
      <c r="A54" s="235" t="str">
        <f>$A$22</f>
        <v>エラー</v>
      </c>
      <c r="B54" s="91">
        <f t="shared" si="70"/>
        <v>0</v>
      </c>
      <c r="C54" s="59"/>
      <c r="D54" s="59"/>
      <c r="E54" s="59"/>
      <c r="F54" s="59"/>
      <c r="G54" s="59"/>
      <c r="H54" s="235" t="str">
        <f>$A$22</f>
        <v>エラー</v>
      </c>
      <c r="I54" s="91">
        <f t="shared" si="71"/>
        <v>0</v>
      </c>
      <c r="J54" s="59"/>
      <c r="K54" s="59"/>
      <c r="L54" s="59"/>
      <c r="M54" s="59"/>
      <c r="N54" s="59"/>
      <c r="O54" s="235" t="str">
        <f>$A$22</f>
        <v>エラー</v>
      </c>
      <c r="P54" s="91">
        <f t="shared" si="72"/>
        <v>0</v>
      </c>
      <c r="Q54" s="59"/>
      <c r="R54" s="59"/>
      <c r="S54" s="59"/>
      <c r="T54" s="59"/>
      <c r="U54" s="59"/>
      <c r="V54" s="273"/>
      <c r="W54" s="477"/>
      <c r="X54" s="276">
        <f>SUM(Y54:AC54)</f>
        <v>0</v>
      </c>
      <c r="Y54" s="276">
        <f>AD54*100</f>
        <v>0</v>
      </c>
      <c r="Z54" s="276">
        <f>AE54*30</f>
        <v>0</v>
      </c>
      <c r="AA54" s="276">
        <f>AF54*20</f>
        <v>0</v>
      </c>
      <c r="AB54" s="276">
        <f>AG54*10</f>
        <v>0</v>
      </c>
      <c r="AC54" s="276">
        <f>AH54</f>
        <v>0</v>
      </c>
      <c r="AD54" s="276">
        <f t="shared" ref="AD54:AI54" si="76">I52</f>
        <v>0</v>
      </c>
      <c r="AE54" s="276">
        <f t="shared" si="76"/>
        <v>0</v>
      </c>
      <c r="AF54" s="276">
        <f t="shared" si="76"/>
        <v>0</v>
      </c>
      <c r="AG54" s="276">
        <f t="shared" si="76"/>
        <v>0</v>
      </c>
      <c r="AH54" s="276">
        <f t="shared" si="76"/>
        <v>0</v>
      </c>
      <c r="AI54" s="276">
        <f t="shared" si="76"/>
        <v>0</v>
      </c>
      <c r="AJ54" s="477"/>
      <c r="AK54" s="276">
        <f>SUM(AL54:AP54)</f>
        <v>0</v>
      </c>
      <c r="AL54" s="276">
        <f>AQ54*100</f>
        <v>0</v>
      </c>
      <c r="AM54" s="276">
        <f>AR54*30</f>
        <v>0</v>
      </c>
      <c r="AN54" s="276">
        <f>AS54*20</f>
        <v>0</v>
      </c>
      <c r="AO54" s="276">
        <f>AT54*10</f>
        <v>0</v>
      </c>
      <c r="AP54" s="276">
        <f>AU54</f>
        <v>0</v>
      </c>
      <c r="AQ54" s="276">
        <f t="shared" ref="AQ54:AV54" si="77">I53</f>
        <v>0</v>
      </c>
      <c r="AR54" s="276">
        <f t="shared" si="77"/>
        <v>0</v>
      </c>
      <c r="AS54" s="276">
        <f t="shared" si="77"/>
        <v>0</v>
      </c>
      <c r="AT54" s="276">
        <f t="shared" si="77"/>
        <v>0</v>
      </c>
      <c r="AU54" s="276">
        <f t="shared" si="77"/>
        <v>0</v>
      </c>
      <c r="AV54" s="276">
        <f t="shared" si="77"/>
        <v>0</v>
      </c>
      <c r="AW54" s="477"/>
      <c r="AX54" s="276">
        <f>SUM(AY54:BC54)</f>
        <v>0</v>
      </c>
      <c r="AY54" s="276">
        <f>BD54*100</f>
        <v>0</v>
      </c>
      <c r="AZ54" s="276">
        <f>BE54*30</f>
        <v>0</v>
      </c>
      <c r="BA54" s="276">
        <f>BF54*20</f>
        <v>0</v>
      </c>
      <c r="BB54" s="276">
        <f>BG54*10</f>
        <v>0</v>
      </c>
      <c r="BC54" s="276">
        <f>BH54</f>
        <v>0</v>
      </c>
      <c r="BD54" s="276">
        <f t="shared" ref="BD54:BI54" si="78">I54</f>
        <v>0</v>
      </c>
      <c r="BE54" s="276">
        <f t="shared" si="78"/>
        <v>0</v>
      </c>
      <c r="BF54" s="276">
        <f t="shared" si="78"/>
        <v>0</v>
      </c>
      <c r="BG54" s="276">
        <f t="shared" si="78"/>
        <v>0</v>
      </c>
      <c r="BH54" s="276">
        <f t="shared" si="78"/>
        <v>0</v>
      </c>
      <c r="BI54" s="276">
        <f t="shared" si="78"/>
        <v>0</v>
      </c>
    </row>
    <row r="55" spans="1:61" ht="16.5" customHeight="1">
      <c r="A55" s="235" t="str">
        <f>$A$23</f>
        <v>エラー</v>
      </c>
      <c r="B55" s="91">
        <f t="shared" si="70"/>
        <v>0</v>
      </c>
      <c r="C55" s="59"/>
      <c r="D55" s="59"/>
      <c r="E55" s="59"/>
      <c r="F55" s="59"/>
      <c r="G55" s="59"/>
      <c r="H55" s="235" t="str">
        <f>$A$23</f>
        <v>エラー</v>
      </c>
      <c r="I55" s="91">
        <f t="shared" si="71"/>
        <v>0</v>
      </c>
      <c r="J55" s="59"/>
      <c r="K55" s="59"/>
      <c r="L55" s="59"/>
      <c r="M55" s="59"/>
      <c r="N55" s="59"/>
      <c r="O55" s="235" t="str">
        <f>$A$23</f>
        <v>エラー</v>
      </c>
      <c r="P55" s="91">
        <f t="shared" si="72"/>
        <v>0</v>
      </c>
      <c r="Q55" s="59"/>
      <c r="R55" s="59"/>
      <c r="S55" s="59"/>
      <c r="T55" s="59"/>
      <c r="U55" s="59"/>
      <c r="V55" s="273"/>
      <c r="W55" s="477"/>
      <c r="X55" s="276">
        <f>SUM(Y55:AC55)</f>
        <v>0</v>
      </c>
      <c r="Y55" s="276">
        <f>AD55*100</f>
        <v>0</v>
      </c>
      <c r="Z55" s="276">
        <f>AE55*30</f>
        <v>0</v>
      </c>
      <c r="AA55" s="276">
        <f>AF55*20</f>
        <v>0</v>
      </c>
      <c r="AB55" s="276">
        <f>AG55*10</f>
        <v>0</v>
      </c>
      <c r="AC55" s="276">
        <f>AH55</f>
        <v>0</v>
      </c>
      <c r="AD55" s="276">
        <f t="shared" ref="AD55:AI55" si="79">P52</f>
        <v>0</v>
      </c>
      <c r="AE55" s="276">
        <f t="shared" si="79"/>
        <v>0</v>
      </c>
      <c r="AF55" s="276">
        <f t="shared" si="79"/>
        <v>0</v>
      </c>
      <c r="AG55" s="276">
        <f t="shared" si="79"/>
        <v>0</v>
      </c>
      <c r="AH55" s="276">
        <f t="shared" si="79"/>
        <v>0</v>
      </c>
      <c r="AI55" s="276">
        <f t="shared" si="79"/>
        <v>0</v>
      </c>
      <c r="AJ55" s="477"/>
      <c r="AK55" s="276">
        <f>SUM(AL55:AP55)</f>
        <v>0</v>
      </c>
      <c r="AL55" s="276">
        <f>AQ55*100</f>
        <v>0</v>
      </c>
      <c r="AM55" s="276">
        <f>AR55*30</f>
        <v>0</v>
      </c>
      <c r="AN55" s="276">
        <f>AS55*20</f>
        <v>0</v>
      </c>
      <c r="AO55" s="276">
        <f>AT55*10</f>
        <v>0</v>
      </c>
      <c r="AP55" s="276">
        <f>AU55</f>
        <v>0</v>
      </c>
      <c r="AQ55" s="276">
        <f t="shared" ref="AQ55:AV55" si="80">P53</f>
        <v>0</v>
      </c>
      <c r="AR55" s="276">
        <f t="shared" si="80"/>
        <v>0</v>
      </c>
      <c r="AS55" s="276">
        <f t="shared" si="80"/>
        <v>0</v>
      </c>
      <c r="AT55" s="276">
        <f t="shared" si="80"/>
        <v>0</v>
      </c>
      <c r="AU55" s="276">
        <f t="shared" si="80"/>
        <v>0</v>
      </c>
      <c r="AV55" s="276">
        <f t="shared" si="80"/>
        <v>0</v>
      </c>
      <c r="AW55" s="477"/>
      <c r="AX55" s="276">
        <f>SUM(AY55:BC55)</f>
        <v>0</v>
      </c>
      <c r="AY55" s="276">
        <f>BD55*100</f>
        <v>0</v>
      </c>
      <c r="AZ55" s="276">
        <f>BE55*30</f>
        <v>0</v>
      </c>
      <c r="BA55" s="276">
        <f>BF55*20</f>
        <v>0</v>
      </c>
      <c r="BB55" s="276">
        <f>BG55*10</f>
        <v>0</v>
      </c>
      <c r="BC55" s="276">
        <f>BH55</f>
        <v>0</v>
      </c>
      <c r="BD55" s="276">
        <f t="shared" ref="BD55:BI55" si="81">P54</f>
        <v>0</v>
      </c>
      <c r="BE55" s="276">
        <f t="shared" si="81"/>
        <v>0</v>
      </c>
      <c r="BF55" s="276">
        <f t="shared" si="81"/>
        <v>0</v>
      </c>
      <c r="BG55" s="276">
        <f t="shared" si="81"/>
        <v>0</v>
      </c>
      <c r="BH55" s="276">
        <f t="shared" si="81"/>
        <v>0</v>
      </c>
      <c r="BI55" s="276">
        <f t="shared" si="81"/>
        <v>0</v>
      </c>
    </row>
    <row r="56" spans="1:61" ht="16.5" customHeight="1">
      <c r="A56" s="235" t="str">
        <f>$A$24</f>
        <v>エラー</v>
      </c>
      <c r="B56" s="91">
        <f t="shared" si="70"/>
        <v>0</v>
      </c>
      <c r="C56" s="59"/>
      <c r="D56" s="59"/>
      <c r="E56" s="59"/>
      <c r="F56" s="59"/>
      <c r="G56" s="59"/>
      <c r="H56" s="235" t="str">
        <f>$A$24</f>
        <v>エラー</v>
      </c>
      <c r="I56" s="91">
        <f t="shared" si="71"/>
        <v>0</v>
      </c>
      <c r="J56" s="59"/>
      <c r="K56" s="59"/>
      <c r="L56" s="59"/>
      <c r="M56" s="59"/>
      <c r="N56" s="59"/>
      <c r="O56" s="235" t="str">
        <f>$A$24</f>
        <v>エラー</v>
      </c>
      <c r="P56" s="91">
        <f t="shared" si="72"/>
        <v>0</v>
      </c>
      <c r="Q56" s="59"/>
      <c r="R56" s="59"/>
      <c r="S56" s="59"/>
      <c r="T56" s="59"/>
      <c r="U56" s="59"/>
      <c r="V56" s="273"/>
      <c r="W56" s="477"/>
      <c r="X56" s="276">
        <f>SUM(Y56:AC56)</f>
        <v>0</v>
      </c>
      <c r="Y56" s="276">
        <f>AD56*100</f>
        <v>0</v>
      </c>
      <c r="Z56" s="276">
        <f>AE56*30</f>
        <v>0</v>
      </c>
      <c r="AA56" s="276">
        <f>AF56*20</f>
        <v>0</v>
      </c>
      <c r="AB56" s="276">
        <f>AG56*10</f>
        <v>0</v>
      </c>
      <c r="AC56" s="276">
        <f>AH56</f>
        <v>0</v>
      </c>
      <c r="AD56" s="276">
        <f t="shared" ref="AD56:AI56" si="82">B59</f>
        <v>0</v>
      </c>
      <c r="AE56" s="276">
        <f t="shared" si="82"/>
        <v>0</v>
      </c>
      <c r="AF56" s="276">
        <f t="shared" si="82"/>
        <v>0</v>
      </c>
      <c r="AG56" s="276">
        <f t="shared" si="82"/>
        <v>0</v>
      </c>
      <c r="AH56" s="276">
        <f t="shared" si="82"/>
        <v>0</v>
      </c>
      <c r="AI56" s="276">
        <f t="shared" si="82"/>
        <v>0</v>
      </c>
      <c r="AJ56" s="477"/>
      <c r="AK56" s="276">
        <f>SUM(AL56:AP56)</f>
        <v>0</v>
      </c>
      <c r="AL56" s="276">
        <f>AQ56*100</f>
        <v>0</v>
      </c>
      <c r="AM56" s="276">
        <f>AR56*30</f>
        <v>0</v>
      </c>
      <c r="AN56" s="276">
        <f>AS56*20</f>
        <v>0</v>
      </c>
      <c r="AO56" s="276">
        <f>AT56*10</f>
        <v>0</v>
      </c>
      <c r="AP56" s="276">
        <f>AU56</f>
        <v>0</v>
      </c>
      <c r="AQ56" s="276">
        <f t="shared" ref="AQ56:AV56" si="83">B60</f>
        <v>0</v>
      </c>
      <c r="AR56" s="276">
        <f t="shared" si="83"/>
        <v>0</v>
      </c>
      <c r="AS56" s="276">
        <f t="shared" si="83"/>
        <v>0</v>
      </c>
      <c r="AT56" s="276">
        <f t="shared" si="83"/>
        <v>0</v>
      </c>
      <c r="AU56" s="276">
        <f t="shared" si="83"/>
        <v>0</v>
      </c>
      <c r="AV56" s="276">
        <f t="shared" si="83"/>
        <v>0</v>
      </c>
      <c r="AW56" s="477"/>
      <c r="AX56" s="276">
        <f>SUM(AY56:BC56)</f>
        <v>0</v>
      </c>
      <c r="AY56" s="276">
        <f>BD56*100</f>
        <v>0</v>
      </c>
      <c r="AZ56" s="276">
        <f>BE56*30</f>
        <v>0</v>
      </c>
      <c r="BA56" s="276">
        <f>BF56*20</f>
        <v>0</v>
      </c>
      <c r="BB56" s="276">
        <f>BG56*10</f>
        <v>0</v>
      </c>
      <c r="BC56" s="276">
        <f>BH56</f>
        <v>0</v>
      </c>
      <c r="BD56" s="276">
        <f t="shared" ref="BD56:BI56" si="84">B61</f>
        <v>0</v>
      </c>
      <c r="BE56" s="276">
        <f t="shared" si="84"/>
        <v>0</v>
      </c>
      <c r="BF56" s="276">
        <f t="shared" si="84"/>
        <v>0</v>
      </c>
      <c r="BG56" s="276">
        <f t="shared" si="84"/>
        <v>0</v>
      </c>
      <c r="BH56" s="276">
        <f t="shared" si="84"/>
        <v>0</v>
      </c>
      <c r="BI56" s="276">
        <f t="shared" si="84"/>
        <v>0</v>
      </c>
    </row>
    <row r="57" spans="1:61" ht="16.5" customHeight="1">
      <c r="A57" s="235" t="str">
        <f>$A$25</f>
        <v>エラー</v>
      </c>
      <c r="B57" s="91">
        <f t="shared" si="70"/>
        <v>0</v>
      </c>
      <c r="C57" s="37"/>
      <c r="D57" s="37"/>
      <c r="E57" s="37"/>
      <c r="F57" s="59"/>
      <c r="G57" s="59"/>
      <c r="H57" s="235" t="str">
        <f>$A$25</f>
        <v>エラー</v>
      </c>
      <c r="I57" s="91">
        <f t="shared" si="71"/>
        <v>0</v>
      </c>
      <c r="J57" s="59"/>
      <c r="K57" s="59"/>
      <c r="L57" s="59"/>
      <c r="M57" s="59"/>
      <c r="N57" s="59"/>
      <c r="O57" s="235" t="str">
        <f>$A$25</f>
        <v>エラー</v>
      </c>
      <c r="P57" s="91">
        <f t="shared" si="72"/>
        <v>0</v>
      </c>
      <c r="Q57" s="37"/>
      <c r="R57" s="37"/>
      <c r="S57" s="37"/>
      <c r="T57" s="59"/>
      <c r="U57" s="59"/>
      <c r="V57" s="273"/>
      <c r="W57" s="477"/>
      <c r="X57" s="276">
        <f>SUM(Y57:AC57)</f>
        <v>0</v>
      </c>
      <c r="Y57" s="276">
        <f>AD57*100</f>
        <v>0</v>
      </c>
      <c r="Z57" s="276">
        <f>AE57*30</f>
        <v>0</v>
      </c>
      <c r="AA57" s="276">
        <f>AF57*20</f>
        <v>0</v>
      </c>
      <c r="AB57" s="276">
        <f>AG57*10</f>
        <v>0</v>
      </c>
      <c r="AC57" s="276">
        <f>AH57</f>
        <v>0</v>
      </c>
      <c r="AD57" s="276">
        <f t="shared" ref="AD57:AI57" si="85">I59</f>
        <v>0</v>
      </c>
      <c r="AE57" s="276">
        <f t="shared" si="85"/>
        <v>0</v>
      </c>
      <c r="AF57" s="276">
        <f t="shared" si="85"/>
        <v>0</v>
      </c>
      <c r="AG57" s="276">
        <f t="shared" si="85"/>
        <v>0</v>
      </c>
      <c r="AH57" s="276">
        <f t="shared" si="85"/>
        <v>0</v>
      </c>
      <c r="AI57" s="276">
        <f t="shared" si="85"/>
        <v>0</v>
      </c>
      <c r="AJ57" s="477"/>
      <c r="AK57" s="276">
        <f>SUM(AL57:AP57)</f>
        <v>0</v>
      </c>
      <c r="AL57" s="276">
        <f>AQ57*100</f>
        <v>0</v>
      </c>
      <c r="AM57" s="276">
        <f>AR57*30</f>
        <v>0</v>
      </c>
      <c r="AN57" s="276">
        <f>AS57*20</f>
        <v>0</v>
      </c>
      <c r="AO57" s="276">
        <f>AT57*10</f>
        <v>0</v>
      </c>
      <c r="AP57" s="276">
        <f>AU57</f>
        <v>0</v>
      </c>
      <c r="AQ57" s="276">
        <f t="shared" ref="AQ57:AV57" si="86">I60</f>
        <v>0</v>
      </c>
      <c r="AR57" s="276">
        <f t="shared" si="86"/>
        <v>0</v>
      </c>
      <c r="AS57" s="276">
        <f t="shared" si="86"/>
        <v>0</v>
      </c>
      <c r="AT57" s="276">
        <f t="shared" si="86"/>
        <v>0</v>
      </c>
      <c r="AU57" s="276">
        <f t="shared" si="86"/>
        <v>0</v>
      </c>
      <c r="AV57" s="276">
        <f t="shared" si="86"/>
        <v>0</v>
      </c>
      <c r="AW57" s="477"/>
      <c r="AX57" s="276">
        <f>SUM(AY57:BC57)</f>
        <v>0</v>
      </c>
      <c r="AY57" s="276">
        <f>BD57*100</f>
        <v>0</v>
      </c>
      <c r="AZ57" s="276">
        <f>BE57*30</f>
        <v>0</v>
      </c>
      <c r="BA57" s="276">
        <f>BF57*20</f>
        <v>0</v>
      </c>
      <c r="BB57" s="276">
        <f>BG57*10</f>
        <v>0</v>
      </c>
      <c r="BC57" s="276">
        <f>BH57</f>
        <v>0</v>
      </c>
      <c r="BD57" s="276">
        <f t="shared" ref="BD57:BI57" si="87">I61</f>
        <v>0</v>
      </c>
      <c r="BE57" s="276">
        <f t="shared" si="87"/>
        <v>0</v>
      </c>
      <c r="BF57" s="276">
        <f t="shared" si="87"/>
        <v>0</v>
      </c>
      <c r="BG57" s="276">
        <f t="shared" si="87"/>
        <v>0</v>
      </c>
      <c r="BH57" s="276">
        <f t="shared" si="87"/>
        <v>0</v>
      </c>
      <c r="BI57" s="276">
        <f t="shared" si="87"/>
        <v>0</v>
      </c>
    </row>
    <row r="58" spans="1:61" ht="16.5" customHeight="1">
      <c r="A58" s="86" t="str">
        <f>万年カレンダー・祝日!G32</f>
        <v>16（木）</v>
      </c>
      <c r="B58" s="84" t="s">
        <v>7</v>
      </c>
      <c r="C58" s="84" t="s">
        <v>8</v>
      </c>
      <c r="D58" s="84" t="s">
        <v>9</v>
      </c>
      <c r="E58" s="84" t="s">
        <v>10</v>
      </c>
      <c r="F58" s="85" t="s">
        <v>11</v>
      </c>
      <c r="G58" s="85" t="s">
        <v>12</v>
      </c>
      <c r="H58" s="87" t="str">
        <f>万年カレンダー・祝日!H32</f>
        <v>17（金）</v>
      </c>
      <c r="I58" s="84" t="s">
        <v>7</v>
      </c>
      <c r="J58" s="84" t="s">
        <v>8</v>
      </c>
      <c r="K58" s="84" t="s">
        <v>9</v>
      </c>
      <c r="L58" s="84" t="s">
        <v>10</v>
      </c>
      <c r="M58" s="85" t="s">
        <v>11</v>
      </c>
      <c r="N58" s="85" t="s">
        <v>12</v>
      </c>
      <c r="O58" s="99" t="s">
        <v>52</v>
      </c>
      <c r="P58" s="84" t="s">
        <v>7</v>
      </c>
      <c r="Q58" s="84" t="s">
        <v>8</v>
      </c>
      <c r="R58" s="84" t="s">
        <v>9</v>
      </c>
      <c r="S58" s="84" t="s">
        <v>10</v>
      </c>
      <c r="T58" s="85" t="s">
        <v>11</v>
      </c>
      <c r="U58" s="85" t="s">
        <v>12</v>
      </c>
      <c r="V58" s="273"/>
      <c r="W58" s="477">
        <v>0.77083333333333337</v>
      </c>
      <c r="X58" s="478" t="s">
        <v>15</v>
      </c>
      <c r="Y58" s="478"/>
      <c r="Z58" s="478"/>
      <c r="AA58" s="478"/>
      <c r="AB58" s="478"/>
      <c r="AC58" s="478"/>
      <c r="AD58" s="479" t="s">
        <v>16</v>
      </c>
      <c r="AE58" s="480"/>
      <c r="AF58" s="480"/>
      <c r="AG58" s="480"/>
      <c r="AH58" s="480"/>
      <c r="AI58" s="481"/>
      <c r="AJ58" s="477">
        <v>0.8125</v>
      </c>
      <c r="AK58" s="478" t="s">
        <v>15</v>
      </c>
      <c r="AL58" s="478"/>
      <c r="AM58" s="478"/>
      <c r="AN58" s="478"/>
      <c r="AO58" s="478"/>
      <c r="AP58" s="478"/>
      <c r="AQ58" s="479" t="s">
        <v>16</v>
      </c>
      <c r="AR58" s="480"/>
      <c r="AS58" s="480"/>
      <c r="AT58" s="480"/>
      <c r="AU58" s="480"/>
      <c r="AV58" s="480"/>
      <c r="AW58" s="477">
        <v>0.85416666666666663</v>
      </c>
      <c r="AX58" s="478" t="s">
        <v>15</v>
      </c>
      <c r="AY58" s="478"/>
      <c r="AZ58" s="478"/>
      <c r="BA58" s="478"/>
      <c r="BB58" s="478"/>
      <c r="BC58" s="478"/>
      <c r="BD58" s="479" t="s">
        <v>16</v>
      </c>
      <c r="BE58" s="480"/>
      <c r="BF58" s="480"/>
      <c r="BG58" s="480"/>
      <c r="BH58" s="480"/>
      <c r="BI58" s="481"/>
    </row>
    <row r="59" spans="1:61" ht="16.5" customHeight="1">
      <c r="A59" s="235">
        <f>$A$20</f>
        <v>0.33333333333333331</v>
      </c>
      <c r="B59" s="91">
        <f t="shared" ref="B59:B64" si="88">SUM(C59:F59)</f>
        <v>0</v>
      </c>
      <c r="C59" s="59"/>
      <c r="D59" s="59"/>
      <c r="E59" s="59"/>
      <c r="F59" s="59"/>
      <c r="G59" s="59"/>
      <c r="H59" s="235">
        <f>$A$20</f>
        <v>0.33333333333333331</v>
      </c>
      <c r="I59" s="91">
        <f t="shared" ref="I59:I64" si="89">SUM(J59:M59)</f>
        <v>0</v>
      </c>
      <c r="J59" s="59"/>
      <c r="K59" s="59"/>
      <c r="L59" s="59"/>
      <c r="M59" s="59"/>
      <c r="N59" s="59"/>
      <c r="O59" s="96" t="str">
        <f>$O$27</f>
        <v>a 　8:00</v>
      </c>
      <c r="P59" s="91">
        <f>VLOOKUP($V59,第３週の８時,7,FALSE)</f>
        <v>0</v>
      </c>
      <c r="Q59" s="91">
        <f>VLOOKUP($V59,第３週の８時,8,FALSE)</f>
        <v>0</v>
      </c>
      <c r="R59" s="91">
        <f>VLOOKUP($V59,第３週の８時,9,FALSE)</f>
        <v>0</v>
      </c>
      <c r="S59" s="91">
        <f>VLOOKUP($V59,第３週の８時,10,FALSE)</f>
        <v>0</v>
      </c>
      <c r="T59" s="91">
        <f>VLOOKUP($V59,第３週の８時,11,FALSE)</f>
        <v>0</v>
      </c>
      <c r="U59" s="91">
        <f>VLOOKUP($V59,第３週の８時,12,FALSE)</f>
        <v>0</v>
      </c>
      <c r="V59" s="273">
        <f>MAX(X53:X57)</f>
        <v>0</v>
      </c>
      <c r="W59" s="477"/>
      <c r="X59" s="274" t="s">
        <v>14</v>
      </c>
      <c r="Y59" s="274" t="s">
        <v>17</v>
      </c>
      <c r="Z59" s="274" t="s">
        <v>18</v>
      </c>
      <c r="AA59" s="274" t="s">
        <v>19</v>
      </c>
      <c r="AB59" s="274" t="s">
        <v>20</v>
      </c>
      <c r="AC59" s="274" t="s">
        <v>21</v>
      </c>
      <c r="AD59" s="274" t="s">
        <v>22</v>
      </c>
      <c r="AE59" s="274" t="s">
        <v>23</v>
      </c>
      <c r="AF59" s="274" t="s">
        <v>19</v>
      </c>
      <c r="AG59" s="274" t="s">
        <v>24</v>
      </c>
      <c r="AH59" s="275" t="s">
        <v>25</v>
      </c>
      <c r="AI59" s="275" t="s">
        <v>26</v>
      </c>
      <c r="AJ59" s="477"/>
      <c r="AK59" s="274" t="s">
        <v>14</v>
      </c>
      <c r="AL59" s="274" t="s">
        <v>17</v>
      </c>
      <c r="AM59" s="274" t="s">
        <v>18</v>
      </c>
      <c r="AN59" s="274" t="s">
        <v>19</v>
      </c>
      <c r="AO59" s="274" t="s">
        <v>20</v>
      </c>
      <c r="AP59" s="274" t="s">
        <v>21</v>
      </c>
      <c r="AQ59" s="274" t="s">
        <v>22</v>
      </c>
      <c r="AR59" s="274" t="s">
        <v>23</v>
      </c>
      <c r="AS59" s="274" t="s">
        <v>19</v>
      </c>
      <c r="AT59" s="274" t="s">
        <v>24</v>
      </c>
      <c r="AU59" s="275" t="s">
        <v>25</v>
      </c>
      <c r="AV59" s="275" t="s">
        <v>26</v>
      </c>
      <c r="AW59" s="477"/>
      <c r="AX59" s="274" t="s">
        <v>14</v>
      </c>
      <c r="AY59" s="274" t="s">
        <v>17</v>
      </c>
      <c r="AZ59" s="274" t="s">
        <v>18</v>
      </c>
      <c r="BA59" s="274" t="s">
        <v>19</v>
      </c>
      <c r="BB59" s="274" t="s">
        <v>20</v>
      </c>
      <c r="BC59" s="274" t="s">
        <v>21</v>
      </c>
      <c r="BD59" s="274" t="s">
        <v>22</v>
      </c>
      <c r="BE59" s="274" t="s">
        <v>23</v>
      </c>
      <c r="BF59" s="274" t="s">
        <v>19</v>
      </c>
      <c r="BG59" s="274" t="s">
        <v>24</v>
      </c>
      <c r="BH59" s="275" t="s">
        <v>25</v>
      </c>
      <c r="BI59" s="275" t="s">
        <v>26</v>
      </c>
    </row>
    <row r="60" spans="1:61" ht="16.5" customHeight="1">
      <c r="A60" s="235">
        <f>$A$21</f>
        <v>0.70833333333333337</v>
      </c>
      <c r="B60" s="91">
        <f t="shared" si="88"/>
        <v>0</v>
      </c>
      <c r="C60" s="59"/>
      <c r="D60" s="59"/>
      <c r="E60" s="59"/>
      <c r="F60" s="59"/>
      <c r="G60" s="59"/>
      <c r="H60" s="235">
        <f>$A$21</f>
        <v>0.70833333333333337</v>
      </c>
      <c r="I60" s="91">
        <f t="shared" si="89"/>
        <v>0</v>
      </c>
      <c r="J60" s="59"/>
      <c r="K60" s="59"/>
      <c r="L60" s="59"/>
      <c r="M60" s="59"/>
      <c r="N60" s="59"/>
      <c r="O60" s="96" t="str">
        <f>$O$28</f>
        <v>b  17:00</v>
      </c>
      <c r="P60" s="91">
        <f>VLOOKUP($V60,第３週の１７時,7,FALSE)</f>
        <v>0</v>
      </c>
      <c r="Q60" s="91">
        <f>VLOOKUP($V60,第３週の１７時,8,FALSE)</f>
        <v>0</v>
      </c>
      <c r="R60" s="91">
        <f>VLOOKUP($V60,第３週の１７時,9,FALSE)</f>
        <v>0</v>
      </c>
      <c r="S60" s="91">
        <f>VLOOKUP($V60,第３週の１７時,10,FALSE)</f>
        <v>0</v>
      </c>
      <c r="T60" s="91">
        <f>VLOOKUP($V60,第３週の１７時,11,FALSE)</f>
        <v>0</v>
      </c>
      <c r="U60" s="91">
        <f>VLOOKUP($V60,第３週の１７時,12,FALSE)</f>
        <v>0</v>
      </c>
      <c r="V60" s="273">
        <f>MAX(AK53:AK57)</f>
        <v>0</v>
      </c>
      <c r="W60" s="477"/>
      <c r="X60" s="276">
        <f>SUM(Y60:AC60)</f>
        <v>0</v>
      </c>
      <c r="Y60" s="276">
        <f>AD60*100</f>
        <v>0</v>
      </c>
      <c r="Z60" s="276">
        <f>AE60*30</f>
        <v>0</v>
      </c>
      <c r="AA60" s="276">
        <f>AF60*20</f>
        <v>0</v>
      </c>
      <c r="AB60" s="276">
        <f>AG60*10</f>
        <v>0</v>
      </c>
      <c r="AC60" s="276">
        <f>AH60</f>
        <v>0</v>
      </c>
      <c r="AD60" s="276">
        <f t="shared" ref="AD60:AI60" si="90">B55</f>
        <v>0</v>
      </c>
      <c r="AE60" s="276">
        <f t="shared" si="90"/>
        <v>0</v>
      </c>
      <c r="AF60" s="276">
        <f t="shared" si="90"/>
        <v>0</v>
      </c>
      <c r="AG60" s="276">
        <f t="shared" si="90"/>
        <v>0</v>
      </c>
      <c r="AH60" s="276">
        <f t="shared" si="90"/>
        <v>0</v>
      </c>
      <c r="AI60" s="276">
        <f t="shared" si="90"/>
        <v>0</v>
      </c>
      <c r="AJ60" s="477"/>
      <c r="AK60" s="276">
        <f>SUM(AL60:AP60)</f>
        <v>0</v>
      </c>
      <c r="AL60" s="276">
        <f>AQ60*100</f>
        <v>0</v>
      </c>
      <c r="AM60" s="276">
        <f>AR60*30</f>
        <v>0</v>
      </c>
      <c r="AN60" s="276">
        <f>AS60*20</f>
        <v>0</v>
      </c>
      <c r="AO60" s="276">
        <f>AT60*10</f>
        <v>0</v>
      </c>
      <c r="AP60" s="276">
        <f>AU60</f>
        <v>0</v>
      </c>
      <c r="AQ60" s="276">
        <f t="shared" ref="AQ60:AV60" si="91">B56</f>
        <v>0</v>
      </c>
      <c r="AR60" s="276">
        <f t="shared" si="91"/>
        <v>0</v>
      </c>
      <c r="AS60" s="276">
        <f t="shared" si="91"/>
        <v>0</v>
      </c>
      <c r="AT60" s="276">
        <f t="shared" si="91"/>
        <v>0</v>
      </c>
      <c r="AU60" s="276">
        <f t="shared" si="91"/>
        <v>0</v>
      </c>
      <c r="AV60" s="276">
        <f t="shared" si="91"/>
        <v>0</v>
      </c>
      <c r="AW60" s="477"/>
      <c r="AX60" s="276">
        <f>SUM(AY60:BC60)</f>
        <v>0</v>
      </c>
      <c r="AY60" s="276">
        <f>BD60*100</f>
        <v>0</v>
      </c>
      <c r="AZ60" s="276">
        <f>BE60*30</f>
        <v>0</v>
      </c>
      <c r="BA60" s="276">
        <f>BF60*20</f>
        <v>0</v>
      </c>
      <c r="BB60" s="276">
        <f>BG60*10</f>
        <v>0</v>
      </c>
      <c r="BC60" s="276">
        <f>BH60</f>
        <v>0</v>
      </c>
      <c r="BD60" s="276">
        <f t="shared" ref="BD60:BI60" si="92">B57</f>
        <v>0</v>
      </c>
      <c r="BE60" s="276">
        <f t="shared" si="92"/>
        <v>0</v>
      </c>
      <c r="BF60" s="276">
        <f t="shared" si="92"/>
        <v>0</v>
      </c>
      <c r="BG60" s="276">
        <f t="shared" si="92"/>
        <v>0</v>
      </c>
      <c r="BH60" s="276">
        <f t="shared" si="92"/>
        <v>0</v>
      </c>
      <c r="BI60" s="276">
        <f t="shared" si="92"/>
        <v>0</v>
      </c>
    </row>
    <row r="61" spans="1:61" ht="16.5" customHeight="1">
      <c r="A61" s="235" t="str">
        <f>$A$22</f>
        <v>エラー</v>
      </c>
      <c r="B61" s="91">
        <f t="shared" si="88"/>
        <v>0</v>
      </c>
      <c r="C61" s="59"/>
      <c r="D61" s="59"/>
      <c r="E61" s="59"/>
      <c r="F61" s="59"/>
      <c r="G61" s="59"/>
      <c r="H61" s="235" t="str">
        <f>$A$22</f>
        <v>エラー</v>
      </c>
      <c r="I61" s="91">
        <f t="shared" si="89"/>
        <v>0</v>
      </c>
      <c r="J61" s="59"/>
      <c r="K61" s="59"/>
      <c r="L61" s="59"/>
      <c r="M61" s="59"/>
      <c r="N61" s="59"/>
      <c r="O61" s="96" t="str">
        <f>"ｃ　"&amp;A54</f>
        <v>ｃ　エラー</v>
      </c>
      <c r="P61" s="91">
        <f>VLOOKUP($V61,第３週の１８時１５分,7,FALSE)</f>
        <v>0</v>
      </c>
      <c r="Q61" s="91">
        <f>VLOOKUP($V61,第３週の１８時１５分,8,FALSE)</f>
        <v>0</v>
      </c>
      <c r="R61" s="91">
        <f>VLOOKUP($V61,第３週の１８時１５分,9,FALSE)</f>
        <v>0</v>
      </c>
      <c r="S61" s="91">
        <f>VLOOKUP($V61,第３週の１８時１５分,10,FALSE)</f>
        <v>0</v>
      </c>
      <c r="T61" s="91">
        <f>VLOOKUP($V61,第３週の１８時１５分,11,FALSE)</f>
        <v>0</v>
      </c>
      <c r="U61" s="91">
        <f>VLOOKUP($V61,第３週の１８時１５分,12,FALSE)</f>
        <v>0</v>
      </c>
      <c r="V61" s="273">
        <f>MAX(AX53:AX57)</f>
        <v>0</v>
      </c>
      <c r="W61" s="477"/>
      <c r="X61" s="276">
        <f>SUM(Y61:AC61)</f>
        <v>0</v>
      </c>
      <c r="Y61" s="276">
        <f>AD61*100</f>
        <v>0</v>
      </c>
      <c r="Z61" s="276">
        <f>AE61*30</f>
        <v>0</v>
      </c>
      <c r="AA61" s="276">
        <f>AF61*20</f>
        <v>0</v>
      </c>
      <c r="AB61" s="276">
        <f>AG61*10</f>
        <v>0</v>
      </c>
      <c r="AC61" s="276">
        <f>AH61</f>
        <v>0</v>
      </c>
      <c r="AD61" s="276">
        <f t="shared" ref="AD61:AI61" si="93">I55</f>
        <v>0</v>
      </c>
      <c r="AE61" s="276">
        <f t="shared" si="93"/>
        <v>0</v>
      </c>
      <c r="AF61" s="276">
        <f t="shared" si="93"/>
        <v>0</v>
      </c>
      <c r="AG61" s="276">
        <f t="shared" si="93"/>
        <v>0</v>
      </c>
      <c r="AH61" s="276">
        <f t="shared" si="93"/>
        <v>0</v>
      </c>
      <c r="AI61" s="276">
        <f t="shared" si="93"/>
        <v>0</v>
      </c>
      <c r="AJ61" s="477"/>
      <c r="AK61" s="276">
        <f>SUM(AL61:AP61)</f>
        <v>0</v>
      </c>
      <c r="AL61" s="276">
        <f>AQ61*100</f>
        <v>0</v>
      </c>
      <c r="AM61" s="276">
        <f>AR61*30</f>
        <v>0</v>
      </c>
      <c r="AN61" s="276">
        <f>AS61*20</f>
        <v>0</v>
      </c>
      <c r="AO61" s="276">
        <f>AT61*10</f>
        <v>0</v>
      </c>
      <c r="AP61" s="276">
        <f>AU61</f>
        <v>0</v>
      </c>
      <c r="AQ61" s="276">
        <f t="shared" ref="AQ61:AV61" si="94">I56</f>
        <v>0</v>
      </c>
      <c r="AR61" s="276">
        <f t="shared" si="94"/>
        <v>0</v>
      </c>
      <c r="AS61" s="276">
        <f t="shared" si="94"/>
        <v>0</v>
      </c>
      <c r="AT61" s="276">
        <f t="shared" si="94"/>
        <v>0</v>
      </c>
      <c r="AU61" s="276">
        <f t="shared" si="94"/>
        <v>0</v>
      </c>
      <c r="AV61" s="276">
        <f t="shared" si="94"/>
        <v>0</v>
      </c>
      <c r="AW61" s="477"/>
      <c r="AX61" s="276">
        <f>SUM(AY61:BC61)</f>
        <v>0</v>
      </c>
      <c r="AY61" s="276">
        <f>BD61*100</f>
        <v>0</v>
      </c>
      <c r="AZ61" s="276">
        <f>BE61*30</f>
        <v>0</v>
      </c>
      <c r="BA61" s="276">
        <f>BF61*20</f>
        <v>0</v>
      </c>
      <c r="BB61" s="276">
        <f>BG61*10</f>
        <v>0</v>
      </c>
      <c r="BC61" s="276">
        <f>BH61</f>
        <v>0</v>
      </c>
      <c r="BD61" s="276">
        <f t="shared" ref="BD61:BI61" si="95">I57</f>
        <v>0</v>
      </c>
      <c r="BE61" s="276">
        <f t="shared" si="95"/>
        <v>0</v>
      </c>
      <c r="BF61" s="276">
        <f t="shared" si="95"/>
        <v>0</v>
      </c>
      <c r="BG61" s="276">
        <f t="shared" si="95"/>
        <v>0</v>
      </c>
      <c r="BH61" s="276">
        <f t="shared" si="95"/>
        <v>0</v>
      </c>
      <c r="BI61" s="276">
        <f t="shared" si="95"/>
        <v>0</v>
      </c>
    </row>
    <row r="62" spans="1:61" ht="16.5" customHeight="1">
      <c r="A62" s="235" t="str">
        <f>$A$23</f>
        <v>エラー</v>
      </c>
      <c r="B62" s="91">
        <f t="shared" si="88"/>
        <v>0</v>
      </c>
      <c r="C62" s="59"/>
      <c r="D62" s="59"/>
      <c r="E62" s="59"/>
      <c r="F62" s="59"/>
      <c r="G62" s="59"/>
      <c r="H62" s="235" t="str">
        <f>$A$23</f>
        <v>エラー</v>
      </c>
      <c r="I62" s="91">
        <f t="shared" si="89"/>
        <v>0</v>
      </c>
      <c r="J62" s="59"/>
      <c r="K62" s="59"/>
      <c r="L62" s="59"/>
      <c r="M62" s="59"/>
      <c r="N62" s="59"/>
      <c r="O62" s="96" t="str">
        <f>"ｄ　"&amp;A55</f>
        <v>ｄ　エラー</v>
      </c>
      <c r="P62" s="91">
        <f>VLOOKUP($V62,第３週の１８時半,7,FALSE)</f>
        <v>0</v>
      </c>
      <c r="Q62" s="91">
        <f>VLOOKUP($V62,第３週の１８時半,8,FALSE)</f>
        <v>0</v>
      </c>
      <c r="R62" s="91">
        <f>VLOOKUP($V62,第３週の１８時半,9,FALSE)</f>
        <v>0</v>
      </c>
      <c r="S62" s="91">
        <f>VLOOKUP($V62,第３週の１８時半,10,FALSE)</f>
        <v>0</v>
      </c>
      <c r="T62" s="91">
        <f>VLOOKUP($V62,第３週の１８時半,11,FALSE)</f>
        <v>0</v>
      </c>
      <c r="U62" s="91">
        <f>VLOOKUP($V62,第３週の１８時半,12,FALSE)</f>
        <v>0</v>
      </c>
      <c r="V62" s="273">
        <f>MAX(X60:X64)</f>
        <v>0</v>
      </c>
      <c r="W62" s="477"/>
      <c r="X62" s="276">
        <f>SUM(Y62:AC62)</f>
        <v>0</v>
      </c>
      <c r="Y62" s="276">
        <f>AD62*100</f>
        <v>0</v>
      </c>
      <c r="Z62" s="276">
        <f>AE62*30</f>
        <v>0</v>
      </c>
      <c r="AA62" s="276">
        <f>AF62*20</f>
        <v>0</v>
      </c>
      <c r="AB62" s="276">
        <f>AG62*10</f>
        <v>0</v>
      </c>
      <c r="AC62" s="276">
        <f>AH62</f>
        <v>0</v>
      </c>
      <c r="AD62" s="276">
        <f t="shared" ref="AD62:AI62" si="96">P55</f>
        <v>0</v>
      </c>
      <c r="AE62" s="276">
        <f t="shared" si="96"/>
        <v>0</v>
      </c>
      <c r="AF62" s="276">
        <f t="shared" si="96"/>
        <v>0</v>
      </c>
      <c r="AG62" s="276">
        <f t="shared" si="96"/>
        <v>0</v>
      </c>
      <c r="AH62" s="276">
        <f t="shared" si="96"/>
        <v>0</v>
      </c>
      <c r="AI62" s="276">
        <f t="shared" si="96"/>
        <v>0</v>
      </c>
      <c r="AJ62" s="477"/>
      <c r="AK62" s="276">
        <f>SUM(AL62:AP62)</f>
        <v>0</v>
      </c>
      <c r="AL62" s="276">
        <f>AQ62*100</f>
        <v>0</v>
      </c>
      <c r="AM62" s="276">
        <f>AR62*30</f>
        <v>0</v>
      </c>
      <c r="AN62" s="276">
        <f>AS62*20</f>
        <v>0</v>
      </c>
      <c r="AO62" s="276">
        <f>AT62*10</f>
        <v>0</v>
      </c>
      <c r="AP62" s="276">
        <f>AU62</f>
        <v>0</v>
      </c>
      <c r="AQ62" s="276">
        <f t="shared" ref="AQ62:AV62" si="97">P56</f>
        <v>0</v>
      </c>
      <c r="AR62" s="276">
        <f t="shared" si="97"/>
        <v>0</v>
      </c>
      <c r="AS62" s="276">
        <f t="shared" si="97"/>
        <v>0</v>
      </c>
      <c r="AT62" s="276">
        <f t="shared" si="97"/>
        <v>0</v>
      </c>
      <c r="AU62" s="276">
        <f t="shared" si="97"/>
        <v>0</v>
      </c>
      <c r="AV62" s="276">
        <f t="shared" si="97"/>
        <v>0</v>
      </c>
      <c r="AW62" s="477"/>
      <c r="AX62" s="276">
        <f>SUM(AY62:BC62)</f>
        <v>0</v>
      </c>
      <c r="AY62" s="276">
        <f>BD62*100</f>
        <v>0</v>
      </c>
      <c r="AZ62" s="276">
        <f>BE62*30</f>
        <v>0</v>
      </c>
      <c r="BA62" s="276">
        <f>BF62*20</f>
        <v>0</v>
      </c>
      <c r="BB62" s="276">
        <f>BG62*10</f>
        <v>0</v>
      </c>
      <c r="BC62" s="276">
        <f>BH62</f>
        <v>0</v>
      </c>
      <c r="BD62" s="276">
        <f t="shared" ref="BD62:BI62" si="98">P57</f>
        <v>0</v>
      </c>
      <c r="BE62" s="276">
        <f t="shared" si="98"/>
        <v>0</v>
      </c>
      <c r="BF62" s="276">
        <f t="shared" si="98"/>
        <v>0</v>
      </c>
      <c r="BG62" s="276">
        <f t="shared" si="98"/>
        <v>0</v>
      </c>
      <c r="BH62" s="276">
        <f t="shared" si="98"/>
        <v>0</v>
      </c>
      <c r="BI62" s="276">
        <f t="shared" si="98"/>
        <v>0</v>
      </c>
    </row>
    <row r="63" spans="1:61" ht="16.5" customHeight="1">
      <c r="A63" s="235" t="str">
        <f>$A$24</f>
        <v>エラー</v>
      </c>
      <c r="B63" s="91">
        <f t="shared" si="88"/>
        <v>0</v>
      </c>
      <c r="C63" s="59"/>
      <c r="D63" s="59"/>
      <c r="E63" s="59"/>
      <c r="F63" s="59"/>
      <c r="G63" s="59"/>
      <c r="H63" s="235" t="str">
        <f>$A$24</f>
        <v>エラー</v>
      </c>
      <c r="I63" s="91">
        <f t="shared" si="89"/>
        <v>0</v>
      </c>
      <c r="J63" s="59"/>
      <c r="K63" s="59"/>
      <c r="L63" s="59"/>
      <c r="M63" s="59"/>
      <c r="N63" s="59"/>
      <c r="O63" s="96" t="str">
        <f>"ｅ　"&amp;A56</f>
        <v>ｅ　エラー</v>
      </c>
      <c r="P63" s="91">
        <f>VLOOKUP($V63,第３週の１９時半,7,FALSE)</f>
        <v>0</v>
      </c>
      <c r="Q63" s="91">
        <f>VLOOKUP($V63,第３週の１９時半,8,FALSE)</f>
        <v>0</v>
      </c>
      <c r="R63" s="91">
        <f>VLOOKUP($V63,第３週の１９時半,9,FALSE)</f>
        <v>0</v>
      </c>
      <c r="S63" s="91">
        <f>VLOOKUP($V63,第３週の１９時半,10,FALSE)</f>
        <v>0</v>
      </c>
      <c r="T63" s="91">
        <f>VLOOKUP($V63,第３週の１９時半,11,FALSE)</f>
        <v>0</v>
      </c>
      <c r="U63" s="91">
        <f>VLOOKUP($V63,第３週の１９時半,12,FALSE)</f>
        <v>0</v>
      </c>
      <c r="V63" s="273">
        <f>MAX(AK60:AK64)</f>
        <v>0</v>
      </c>
      <c r="W63" s="477"/>
      <c r="X63" s="276">
        <f>SUM(Y63:AC63)</f>
        <v>0</v>
      </c>
      <c r="Y63" s="276">
        <f>AD63*100</f>
        <v>0</v>
      </c>
      <c r="Z63" s="276">
        <f>AE63*30</f>
        <v>0</v>
      </c>
      <c r="AA63" s="276">
        <f>AF63*20</f>
        <v>0</v>
      </c>
      <c r="AB63" s="276">
        <f>AG63*10</f>
        <v>0</v>
      </c>
      <c r="AC63" s="276">
        <f>AH63</f>
        <v>0</v>
      </c>
      <c r="AD63" s="276">
        <f t="shared" ref="AD63:AI63" si="99">B62</f>
        <v>0</v>
      </c>
      <c r="AE63" s="276">
        <f t="shared" si="99"/>
        <v>0</v>
      </c>
      <c r="AF63" s="276">
        <f t="shared" si="99"/>
        <v>0</v>
      </c>
      <c r="AG63" s="276">
        <f t="shared" si="99"/>
        <v>0</v>
      </c>
      <c r="AH63" s="276">
        <f t="shared" si="99"/>
        <v>0</v>
      </c>
      <c r="AI63" s="276">
        <f t="shared" si="99"/>
        <v>0</v>
      </c>
      <c r="AJ63" s="477"/>
      <c r="AK63" s="276">
        <f>SUM(AL63:AP63)</f>
        <v>0</v>
      </c>
      <c r="AL63" s="276">
        <f>AQ63*100</f>
        <v>0</v>
      </c>
      <c r="AM63" s="276">
        <f>AR63*30</f>
        <v>0</v>
      </c>
      <c r="AN63" s="276">
        <f>AS63*20</f>
        <v>0</v>
      </c>
      <c r="AO63" s="276">
        <f>AT63*10</f>
        <v>0</v>
      </c>
      <c r="AP63" s="276">
        <f>AU63</f>
        <v>0</v>
      </c>
      <c r="AQ63" s="276">
        <f t="shared" ref="AQ63:AV63" si="100">B63</f>
        <v>0</v>
      </c>
      <c r="AR63" s="276">
        <f t="shared" si="100"/>
        <v>0</v>
      </c>
      <c r="AS63" s="276">
        <f t="shared" si="100"/>
        <v>0</v>
      </c>
      <c r="AT63" s="276">
        <f t="shared" si="100"/>
        <v>0</v>
      </c>
      <c r="AU63" s="276">
        <f t="shared" si="100"/>
        <v>0</v>
      </c>
      <c r="AV63" s="276">
        <f t="shared" si="100"/>
        <v>0</v>
      </c>
      <c r="AW63" s="477"/>
      <c r="AX63" s="276">
        <f>SUM(AY63:BC63)</f>
        <v>0</v>
      </c>
      <c r="AY63" s="276">
        <f>BD63*100</f>
        <v>0</v>
      </c>
      <c r="AZ63" s="276">
        <f>BE63*30</f>
        <v>0</v>
      </c>
      <c r="BA63" s="276">
        <f>BF63*20</f>
        <v>0</v>
      </c>
      <c r="BB63" s="276">
        <f>BG63*10</f>
        <v>0</v>
      </c>
      <c r="BC63" s="276">
        <f>BH63</f>
        <v>0</v>
      </c>
      <c r="BD63" s="276">
        <f t="shared" ref="BD63:BI63" si="101">B64</f>
        <v>0</v>
      </c>
      <c r="BE63" s="276">
        <f t="shared" si="101"/>
        <v>0</v>
      </c>
      <c r="BF63" s="276">
        <f t="shared" si="101"/>
        <v>0</v>
      </c>
      <c r="BG63" s="276">
        <f t="shared" si="101"/>
        <v>0</v>
      </c>
      <c r="BH63" s="276">
        <f t="shared" si="101"/>
        <v>0</v>
      </c>
      <c r="BI63" s="276">
        <f t="shared" si="101"/>
        <v>0</v>
      </c>
    </row>
    <row r="64" spans="1:61" ht="16.5" customHeight="1">
      <c r="A64" s="235" t="str">
        <f>$A$25</f>
        <v>エラー</v>
      </c>
      <c r="B64" s="91">
        <f t="shared" si="88"/>
        <v>0</v>
      </c>
      <c r="C64" s="37"/>
      <c r="D64" s="37"/>
      <c r="E64" s="37"/>
      <c r="F64" s="59"/>
      <c r="G64" s="59"/>
      <c r="H64" s="235" t="str">
        <f>$A$25</f>
        <v>エラー</v>
      </c>
      <c r="I64" s="91">
        <f t="shared" si="89"/>
        <v>0</v>
      </c>
      <c r="J64" s="59"/>
      <c r="K64" s="59"/>
      <c r="L64" s="59"/>
      <c r="M64" s="59"/>
      <c r="N64" s="59"/>
      <c r="O64" s="96" t="str">
        <f>"ｆ　"&amp;A57</f>
        <v>ｆ　エラー</v>
      </c>
      <c r="P64" s="91">
        <f>VLOOKUP($V64,第３週の２０時半,7,FALSE)</f>
        <v>0</v>
      </c>
      <c r="Q64" s="91">
        <f>VLOOKUP($V64,第３週の２０時半,8,FALSE)</f>
        <v>0</v>
      </c>
      <c r="R64" s="91">
        <f>VLOOKUP($V64,第３週の２０時半,9,FALSE)</f>
        <v>0</v>
      </c>
      <c r="S64" s="91">
        <f>VLOOKUP($V64,第３週の２０時半,10,FALSE)</f>
        <v>0</v>
      </c>
      <c r="T64" s="91">
        <f>VLOOKUP($V64,第３週の２０時半,11,FALSE)</f>
        <v>0</v>
      </c>
      <c r="U64" s="91">
        <f>VLOOKUP($V64,第３週の２０時半,12,FALSE)</f>
        <v>0</v>
      </c>
      <c r="V64" s="273">
        <f>MAX(AX60:AX64)</f>
        <v>0</v>
      </c>
      <c r="W64" s="477"/>
      <c r="X64" s="276">
        <f>SUM(Y64:AC64)</f>
        <v>0</v>
      </c>
      <c r="Y64" s="276">
        <f>AD64*100</f>
        <v>0</v>
      </c>
      <c r="Z64" s="276">
        <f>AE64*30</f>
        <v>0</v>
      </c>
      <c r="AA64" s="276">
        <f>AF64*20</f>
        <v>0</v>
      </c>
      <c r="AB64" s="276">
        <f>AG64*10</f>
        <v>0</v>
      </c>
      <c r="AC64" s="276">
        <f>AH64</f>
        <v>0</v>
      </c>
      <c r="AD64" s="276">
        <f t="shared" ref="AD64:AI64" si="102">I62</f>
        <v>0</v>
      </c>
      <c r="AE64" s="276">
        <f t="shared" si="102"/>
        <v>0</v>
      </c>
      <c r="AF64" s="276">
        <f t="shared" si="102"/>
        <v>0</v>
      </c>
      <c r="AG64" s="276">
        <f t="shared" si="102"/>
        <v>0</v>
      </c>
      <c r="AH64" s="276">
        <f t="shared" si="102"/>
        <v>0</v>
      </c>
      <c r="AI64" s="276">
        <f t="shared" si="102"/>
        <v>0</v>
      </c>
      <c r="AJ64" s="477"/>
      <c r="AK64" s="276">
        <f>SUM(AL64:AP64)</f>
        <v>0</v>
      </c>
      <c r="AL64" s="276">
        <f>AQ64*100</f>
        <v>0</v>
      </c>
      <c r="AM64" s="276">
        <f>AR64*30</f>
        <v>0</v>
      </c>
      <c r="AN64" s="276">
        <f>AS64*20</f>
        <v>0</v>
      </c>
      <c r="AO64" s="276">
        <f>AT64*10</f>
        <v>0</v>
      </c>
      <c r="AP64" s="276">
        <f>AU64</f>
        <v>0</v>
      </c>
      <c r="AQ64" s="276">
        <f t="shared" ref="AQ64:AV64" si="103">I63</f>
        <v>0</v>
      </c>
      <c r="AR64" s="276">
        <f t="shared" si="103"/>
        <v>0</v>
      </c>
      <c r="AS64" s="276">
        <f t="shared" si="103"/>
        <v>0</v>
      </c>
      <c r="AT64" s="276">
        <f t="shared" si="103"/>
        <v>0</v>
      </c>
      <c r="AU64" s="276">
        <f t="shared" si="103"/>
        <v>0</v>
      </c>
      <c r="AV64" s="276">
        <f t="shared" si="103"/>
        <v>0</v>
      </c>
      <c r="AW64" s="477"/>
      <c r="AX64" s="276">
        <f>SUM(AY64:BC64)</f>
        <v>0</v>
      </c>
      <c r="AY64" s="276">
        <f>BD64*100</f>
        <v>0</v>
      </c>
      <c r="AZ64" s="276">
        <f>BE64*30</f>
        <v>0</v>
      </c>
      <c r="BA64" s="276">
        <f>BF64*20</f>
        <v>0</v>
      </c>
      <c r="BB64" s="276">
        <f>BG64*10</f>
        <v>0</v>
      </c>
      <c r="BC64" s="276">
        <f>BH64</f>
        <v>0</v>
      </c>
      <c r="BD64" s="276">
        <f t="shared" ref="BD64:BI64" si="104">I64</f>
        <v>0</v>
      </c>
      <c r="BE64" s="276">
        <f t="shared" si="104"/>
        <v>0</v>
      </c>
      <c r="BF64" s="276">
        <f t="shared" si="104"/>
        <v>0</v>
      </c>
      <c r="BG64" s="276">
        <f t="shared" si="104"/>
        <v>0</v>
      </c>
      <c r="BH64" s="276">
        <f t="shared" si="104"/>
        <v>0</v>
      </c>
      <c r="BI64" s="276">
        <f t="shared" si="104"/>
        <v>0</v>
      </c>
    </row>
    <row r="65" spans="1:61" ht="22.5" customHeight="1">
      <c r="A65" s="81" t="s">
        <v>50</v>
      </c>
      <c r="B65" s="82">
        <v>4</v>
      </c>
      <c r="C65" s="81" t="s">
        <v>5</v>
      </c>
      <c r="V65" s="273"/>
      <c r="W65" s="273"/>
      <c r="X65" s="273"/>
      <c r="Y65" s="273"/>
      <c r="Z65" s="273"/>
      <c r="AA65" s="273"/>
      <c r="AB65" s="273"/>
      <c r="AC65" s="273"/>
      <c r="AD65" s="273"/>
      <c r="AE65" s="273"/>
      <c r="AF65" s="273"/>
      <c r="AG65" s="273"/>
      <c r="AH65" s="273"/>
      <c r="AI65" s="273"/>
      <c r="AJ65" s="273"/>
      <c r="AK65" s="273"/>
      <c r="AL65" s="273"/>
      <c r="AM65" s="273"/>
      <c r="AN65" s="273"/>
      <c r="AO65" s="273"/>
      <c r="AP65" s="273"/>
      <c r="AQ65" s="273"/>
      <c r="AR65" s="273"/>
      <c r="AS65" s="273"/>
      <c r="AT65" s="273"/>
      <c r="AU65" s="273"/>
      <c r="AV65" s="273"/>
      <c r="AW65" s="273"/>
      <c r="AX65" s="273"/>
      <c r="AY65" s="273"/>
      <c r="AZ65" s="273"/>
      <c r="BA65" s="273"/>
      <c r="BB65" s="273"/>
      <c r="BC65" s="273"/>
      <c r="BD65" s="273"/>
      <c r="BE65" s="273"/>
      <c r="BF65" s="273"/>
      <c r="BG65" s="273"/>
      <c r="BH65" s="273"/>
      <c r="BI65" s="273"/>
    </row>
    <row r="66" spans="1:61" ht="6" customHeight="1">
      <c r="D66" s="70"/>
      <c r="E66" s="80"/>
      <c r="F66" s="70"/>
      <c r="G66" s="80"/>
      <c r="V66" s="273"/>
      <c r="W66" s="273"/>
      <c r="X66" s="273"/>
      <c r="Y66" s="273"/>
      <c r="Z66" s="273"/>
      <c r="AA66" s="273"/>
      <c r="AB66" s="273"/>
      <c r="AC66" s="273"/>
      <c r="AD66" s="273"/>
      <c r="AE66" s="273"/>
      <c r="AF66" s="273"/>
      <c r="AG66" s="273"/>
      <c r="AH66" s="273"/>
      <c r="AI66" s="273"/>
      <c r="AJ66" s="273"/>
      <c r="AK66" s="273"/>
      <c r="AL66" s="273"/>
      <c r="AM66" s="273"/>
      <c r="AN66" s="273"/>
      <c r="AO66" s="273"/>
      <c r="AP66" s="273"/>
      <c r="AQ66" s="273"/>
      <c r="AR66" s="273"/>
      <c r="AS66" s="273"/>
      <c r="AT66" s="273"/>
      <c r="AU66" s="273"/>
      <c r="AV66" s="273"/>
      <c r="AW66" s="273"/>
      <c r="AX66" s="273"/>
      <c r="AY66" s="273"/>
      <c r="AZ66" s="273"/>
      <c r="BA66" s="273"/>
      <c r="BB66" s="273"/>
      <c r="BC66" s="273"/>
      <c r="BD66" s="273"/>
      <c r="BE66" s="273"/>
      <c r="BF66" s="273"/>
      <c r="BG66" s="273"/>
      <c r="BH66" s="273"/>
      <c r="BI66" s="273"/>
    </row>
    <row r="67" spans="1:61" ht="16.5" customHeight="1">
      <c r="A67" s="97" t="str">
        <f>万年カレンダー・祝日!D33</f>
        <v>20（月）</v>
      </c>
      <c r="B67" s="84" t="s">
        <v>7</v>
      </c>
      <c r="C67" s="84" t="s">
        <v>8</v>
      </c>
      <c r="D67" s="84" t="s">
        <v>9</v>
      </c>
      <c r="E67" s="84" t="s">
        <v>10</v>
      </c>
      <c r="F67" s="85" t="s">
        <v>11</v>
      </c>
      <c r="G67" s="85" t="s">
        <v>12</v>
      </c>
      <c r="H67" s="98" t="str">
        <f>万年カレンダー・祝日!E33</f>
        <v>21（火）</v>
      </c>
      <c r="I67" s="84" t="s">
        <v>7</v>
      </c>
      <c r="J67" s="84" t="s">
        <v>8</v>
      </c>
      <c r="K67" s="84" t="s">
        <v>9</v>
      </c>
      <c r="L67" s="84" t="s">
        <v>10</v>
      </c>
      <c r="M67" s="85" t="s">
        <v>11</v>
      </c>
      <c r="N67" s="85" t="s">
        <v>12</v>
      </c>
      <c r="O67" s="83" t="str">
        <f>万年カレンダー・祝日!F33</f>
        <v>22（水）</v>
      </c>
      <c r="P67" s="84" t="s">
        <v>7</v>
      </c>
      <c r="Q67" s="84" t="s">
        <v>8</v>
      </c>
      <c r="R67" s="84" t="s">
        <v>9</v>
      </c>
      <c r="S67" s="84" t="s">
        <v>10</v>
      </c>
      <c r="T67" s="85" t="s">
        <v>11</v>
      </c>
      <c r="U67" s="85" t="s">
        <v>12</v>
      </c>
      <c r="V67" s="273"/>
      <c r="W67" s="477">
        <v>0.33333333333333331</v>
      </c>
      <c r="X67" s="478" t="s">
        <v>15</v>
      </c>
      <c r="Y67" s="478"/>
      <c r="Z67" s="478"/>
      <c r="AA67" s="478"/>
      <c r="AB67" s="478"/>
      <c r="AC67" s="478"/>
      <c r="AD67" s="479" t="s">
        <v>44</v>
      </c>
      <c r="AE67" s="480"/>
      <c r="AF67" s="480"/>
      <c r="AG67" s="480"/>
      <c r="AH67" s="480"/>
      <c r="AI67" s="480"/>
      <c r="AJ67" s="477">
        <v>0.70833333333333337</v>
      </c>
      <c r="AK67" s="478" t="s">
        <v>15</v>
      </c>
      <c r="AL67" s="478"/>
      <c r="AM67" s="478"/>
      <c r="AN67" s="478"/>
      <c r="AO67" s="478"/>
      <c r="AP67" s="478"/>
      <c r="AQ67" s="479" t="s">
        <v>45</v>
      </c>
      <c r="AR67" s="480"/>
      <c r="AS67" s="480"/>
      <c r="AT67" s="480"/>
      <c r="AU67" s="480"/>
      <c r="AV67" s="481"/>
      <c r="AW67" s="477">
        <v>0.76041666666666663</v>
      </c>
      <c r="AX67" s="478" t="s">
        <v>15</v>
      </c>
      <c r="AY67" s="478"/>
      <c r="AZ67" s="478"/>
      <c r="BA67" s="478"/>
      <c r="BB67" s="478"/>
      <c r="BC67" s="478"/>
      <c r="BD67" s="479" t="s">
        <v>45</v>
      </c>
      <c r="BE67" s="480"/>
      <c r="BF67" s="480"/>
      <c r="BG67" s="480"/>
      <c r="BH67" s="480"/>
      <c r="BI67" s="481"/>
    </row>
    <row r="68" spans="1:61" ht="16.5" customHeight="1">
      <c r="A68" s="235">
        <f>$A$20</f>
        <v>0.33333333333333331</v>
      </c>
      <c r="B68" s="89">
        <f t="shared" ref="B68:B73" si="105">SUM(C68:F68)</f>
        <v>0</v>
      </c>
      <c r="C68" s="59"/>
      <c r="D68" s="59"/>
      <c r="E68" s="59"/>
      <c r="F68" s="59"/>
      <c r="G68" s="59"/>
      <c r="H68" s="235">
        <f>$A$20</f>
        <v>0.33333333333333331</v>
      </c>
      <c r="I68" s="91">
        <f t="shared" ref="I68:I73" si="106">SUM(J68:M68)</f>
        <v>0</v>
      </c>
      <c r="J68" s="59"/>
      <c r="K68" s="59"/>
      <c r="L68" s="59"/>
      <c r="M68" s="59"/>
      <c r="N68" s="59"/>
      <c r="O68" s="235">
        <f>$A$20</f>
        <v>0.33333333333333331</v>
      </c>
      <c r="P68" s="91">
        <f t="shared" ref="P68:P73" si="107">SUM(Q68:T68)</f>
        <v>0</v>
      </c>
      <c r="Q68" s="59"/>
      <c r="R68" s="59"/>
      <c r="S68" s="59"/>
      <c r="T68" s="59"/>
      <c r="U68" s="59"/>
      <c r="V68" s="273"/>
      <c r="W68" s="477"/>
      <c r="X68" s="274" t="s">
        <v>14</v>
      </c>
      <c r="Y68" s="274" t="s">
        <v>17</v>
      </c>
      <c r="Z68" s="274" t="s">
        <v>18</v>
      </c>
      <c r="AA68" s="274" t="s">
        <v>19</v>
      </c>
      <c r="AB68" s="274" t="s">
        <v>20</v>
      </c>
      <c r="AC68" s="274" t="s">
        <v>21</v>
      </c>
      <c r="AD68" s="274" t="s">
        <v>22</v>
      </c>
      <c r="AE68" s="274" t="s">
        <v>23</v>
      </c>
      <c r="AF68" s="274" t="s">
        <v>19</v>
      </c>
      <c r="AG68" s="274" t="s">
        <v>24</v>
      </c>
      <c r="AH68" s="275" t="s">
        <v>25</v>
      </c>
      <c r="AI68" s="275" t="s">
        <v>26</v>
      </c>
      <c r="AJ68" s="477"/>
      <c r="AK68" s="274" t="s">
        <v>14</v>
      </c>
      <c r="AL68" s="274" t="s">
        <v>17</v>
      </c>
      <c r="AM68" s="274" t="s">
        <v>18</v>
      </c>
      <c r="AN68" s="274" t="s">
        <v>19</v>
      </c>
      <c r="AO68" s="274" t="s">
        <v>20</v>
      </c>
      <c r="AP68" s="274" t="s">
        <v>21</v>
      </c>
      <c r="AQ68" s="274" t="s">
        <v>22</v>
      </c>
      <c r="AR68" s="274" t="s">
        <v>23</v>
      </c>
      <c r="AS68" s="274" t="s">
        <v>19</v>
      </c>
      <c r="AT68" s="274" t="s">
        <v>24</v>
      </c>
      <c r="AU68" s="275" t="s">
        <v>25</v>
      </c>
      <c r="AV68" s="275" t="s">
        <v>26</v>
      </c>
      <c r="AW68" s="477"/>
      <c r="AX68" s="274" t="s">
        <v>14</v>
      </c>
      <c r="AY68" s="274" t="s">
        <v>17</v>
      </c>
      <c r="AZ68" s="274" t="s">
        <v>18</v>
      </c>
      <c r="BA68" s="274" t="s">
        <v>19</v>
      </c>
      <c r="BB68" s="274" t="s">
        <v>20</v>
      </c>
      <c r="BC68" s="274" t="s">
        <v>21</v>
      </c>
      <c r="BD68" s="274" t="s">
        <v>22</v>
      </c>
      <c r="BE68" s="274" t="s">
        <v>23</v>
      </c>
      <c r="BF68" s="274" t="s">
        <v>19</v>
      </c>
      <c r="BG68" s="274" t="s">
        <v>24</v>
      </c>
      <c r="BH68" s="275" t="s">
        <v>25</v>
      </c>
      <c r="BI68" s="275" t="s">
        <v>26</v>
      </c>
    </row>
    <row r="69" spans="1:61" ht="16.5" customHeight="1">
      <c r="A69" s="235">
        <f>$A$21</f>
        <v>0.70833333333333337</v>
      </c>
      <c r="B69" s="89">
        <f t="shared" si="105"/>
        <v>0</v>
      </c>
      <c r="C69" s="59"/>
      <c r="D69" s="59"/>
      <c r="E69" s="59"/>
      <c r="F69" s="59"/>
      <c r="G69" s="59"/>
      <c r="H69" s="235">
        <f>$A$21</f>
        <v>0.70833333333333337</v>
      </c>
      <c r="I69" s="91">
        <f t="shared" si="106"/>
        <v>0</v>
      </c>
      <c r="J69" s="59"/>
      <c r="K69" s="59"/>
      <c r="L69" s="59"/>
      <c r="M69" s="59"/>
      <c r="N69" s="59"/>
      <c r="O69" s="235">
        <f>$A$21</f>
        <v>0.70833333333333337</v>
      </c>
      <c r="P69" s="91">
        <f t="shared" si="107"/>
        <v>0</v>
      </c>
      <c r="Q69" s="59"/>
      <c r="R69" s="59"/>
      <c r="S69" s="59"/>
      <c r="T69" s="59"/>
      <c r="U69" s="59"/>
      <c r="V69" s="273"/>
      <c r="W69" s="477"/>
      <c r="X69" s="276">
        <f>SUM(Y69:AC69)</f>
        <v>0</v>
      </c>
      <c r="Y69" s="276">
        <f>AD69*100</f>
        <v>0</v>
      </c>
      <c r="Z69" s="276">
        <f>AE69*30</f>
        <v>0</v>
      </c>
      <c r="AA69" s="276">
        <f>AF69*20</f>
        <v>0</v>
      </c>
      <c r="AB69" s="276">
        <f>AG69*10</f>
        <v>0</v>
      </c>
      <c r="AC69" s="276">
        <f>AH69</f>
        <v>0</v>
      </c>
      <c r="AD69" s="276">
        <f t="shared" ref="AD69:AI69" si="108">B68</f>
        <v>0</v>
      </c>
      <c r="AE69" s="276">
        <f t="shared" si="108"/>
        <v>0</v>
      </c>
      <c r="AF69" s="276">
        <f t="shared" si="108"/>
        <v>0</v>
      </c>
      <c r="AG69" s="276">
        <f t="shared" si="108"/>
        <v>0</v>
      </c>
      <c r="AH69" s="276">
        <f t="shared" si="108"/>
        <v>0</v>
      </c>
      <c r="AI69" s="276">
        <f t="shared" si="108"/>
        <v>0</v>
      </c>
      <c r="AJ69" s="477"/>
      <c r="AK69" s="276">
        <f>SUM(AL69:AP69)</f>
        <v>0</v>
      </c>
      <c r="AL69" s="276">
        <f>AQ69*100</f>
        <v>0</v>
      </c>
      <c r="AM69" s="276">
        <f>AR69*30</f>
        <v>0</v>
      </c>
      <c r="AN69" s="276">
        <f>AS69*20</f>
        <v>0</v>
      </c>
      <c r="AO69" s="276">
        <f>AT69*10</f>
        <v>0</v>
      </c>
      <c r="AP69" s="276">
        <f>AU69</f>
        <v>0</v>
      </c>
      <c r="AQ69" s="276">
        <f t="shared" ref="AQ69:AV69" si="109">B69</f>
        <v>0</v>
      </c>
      <c r="AR69" s="276">
        <f t="shared" si="109"/>
        <v>0</v>
      </c>
      <c r="AS69" s="276">
        <f t="shared" si="109"/>
        <v>0</v>
      </c>
      <c r="AT69" s="276">
        <f t="shared" si="109"/>
        <v>0</v>
      </c>
      <c r="AU69" s="276">
        <f t="shared" si="109"/>
        <v>0</v>
      </c>
      <c r="AV69" s="276">
        <f t="shared" si="109"/>
        <v>0</v>
      </c>
      <c r="AW69" s="477"/>
      <c r="AX69" s="276">
        <f>SUM(AY69:BC69)</f>
        <v>0</v>
      </c>
      <c r="AY69" s="276">
        <f>BD69*100</f>
        <v>0</v>
      </c>
      <c r="AZ69" s="276">
        <f>BE69*30</f>
        <v>0</v>
      </c>
      <c r="BA69" s="276">
        <f>BF69*20</f>
        <v>0</v>
      </c>
      <c r="BB69" s="276">
        <f>BG69*10</f>
        <v>0</v>
      </c>
      <c r="BC69" s="276">
        <f>BH69</f>
        <v>0</v>
      </c>
      <c r="BD69" s="276">
        <f t="shared" ref="BD69:BI69" si="110">B70</f>
        <v>0</v>
      </c>
      <c r="BE69" s="276">
        <f t="shared" si="110"/>
        <v>0</v>
      </c>
      <c r="BF69" s="276">
        <f t="shared" si="110"/>
        <v>0</v>
      </c>
      <c r="BG69" s="276">
        <f t="shared" si="110"/>
        <v>0</v>
      </c>
      <c r="BH69" s="276">
        <f t="shared" si="110"/>
        <v>0</v>
      </c>
      <c r="BI69" s="276">
        <f t="shared" si="110"/>
        <v>0</v>
      </c>
    </row>
    <row r="70" spans="1:61" ht="16.5" customHeight="1">
      <c r="A70" s="235" t="str">
        <f>$A$22</f>
        <v>エラー</v>
      </c>
      <c r="B70" s="91">
        <f t="shared" si="105"/>
        <v>0</v>
      </c>
      <c r="C70" s="59"/>
      <c r="D70" s="59"/>
      <c r="E70" s="59"/>
      <c r="F70" s="59"/>
      <c r="G70" s="59"/>
      <c r="H70" s="235" t="str">
        <f>$A$22</f>
        <v>エラー</v>
      </c>
      <c r="I70" s="91">
        <f t="shared" si="106"/>
        <v>0</v>
      </c>
      <c r="J70" s="59"/>
      <c r="K70" s="59"/>
      <c r="L70" s="59"/>
      <c r="M70" s="59"/>
      <c r="N70" s="59"/>
      <c r="O70" s="235" t="str">
        <f>$A$22</f>
        <v>エラー</v>
      </c>
      <c r="P70" s="91">
        <f t="shared" si="107"/>
        <v>0</v>
      </c>
      <c r="Q70" s="59"/>
      <c r="R70" s="59"/>
      <c r="S70" s="59"/>
      <c r="T70" s="59"/>
      <c r="U70" s="59"/>
      <c r="V70" s="273"/>
      <c r="W70" s="477"/>
      <c r="X70" s="276">
        <f>SUM(Y70:AC70)</f>
        <v>0</v>
      </c>
      <c r="Y70" s="276">
        <f>AD70*100</f>
        <v>0</v>
      </c>
      <c r="Z70" s="276">
        <f>AE70*30</f>
        <v>0</v>
      </c>
      <c r="AA70" s="276">
        <f>AF70*20</f>
        <v>0</v>
      </c>
      <c r="AB70" s="276">
        <f>AG70*10</f>
        <v>0</v>
      </c>
      <c r="AC70" s="276">
        <f>AH70</f>
        <v>0</v>
      </c>
      <c r="AD70" s="276">
        <f t="shared" ref="AD70:AI70" si="111">I68</f>
        <v>0</v>
      </c>
      <c r="AE70" s="276">
        <f t="shared" si="111"/>
        <v>0</v>
      </c>
      <c r="AF70" s="276">
        <f t="shared" si="111"/>
        <v>0</v>
      </c>
      <c r="AG70" s="276">
        <f t="shared" si="111"/>
        <v>0</v>
      </c>
      <c r="AH70" s="276">
        <f t="shared" si="111"/>
        <v>0</v>
      </c>
      <c r="AI70" s="276">
        <f t="shared" si="111"/>
        <v>0</v>
      </c>
      <c r="AJ70" s="477"/>
      <c r="AK70" s="276">
        <f>SUM(AL70:AP70)</f>
        <v>0</v>
      </c>
      <c r="AL70" s="276">
        <f>AQ70*100</f>
        <v>0</v>
      </c>
      <c r="AM70" s="276">
        <f>AR70*30</f>
        <v>0</v>
      </c>
      <c r="AN70" s="276">
        <f>AS70*20</f>
        <v>0</v>
      </c>
      <c r="AO70" s="276">
        <f>AT70*10</f>
        <v>0</v>
      </c>
      <c r="AP70" s="276">
        <f>AU70</f>
        <v>0</v>
      </c>
      <c r="AQ70" s="276">
        <f t="shared" ref="AQ70:AV70" si="112">I69</f>
        <v>0</v>
      </c>
      <c r="AR70" s="276">
        <f t="shared" si="112"/>
        <v>0</v>
      </c>
      <c r="AS70" s="276">
        <f t="shared" si="112"/>
        <v>0</v>
      </c>
      <c r="AT70" s="276">
        <f t="shared" si="112"/>
        <v>0</v>
      </c>
      <c r="AU70" s="276">
        <f t="shared" si="112"/>
        <v>0</v>
      </c>
      <c r="AV70" s="276">
        <f t="shared" si="112"/>
        <v>0</v>
      </c>
      <c r="AW70" s="477"/>
      <c r="AX70" s="276">
        <f>SUM(AY70:BC70)</f>
        <v>0</v>
      </c>
      <c r="AY70" s="276">
        <f>BD70*100</f>
        <v>0</v>
      </c>
      <c r="AZ70" s="276">
        <f>BE70*30</f>
        <v>0</v>
      </c>
      <c r="BA70" s="276">
        <f>BF70*20</f>
        <v>0</v>
      </c>
      <c r="BB70" s="276">
        <f>BG70*10</f>
        <v>0</v>
      </c>
      <c r="BC70" s="276">
        <f>BH70</f>
        <v>0</v>
      </c>
      <c r="BD70" s="276">
        <f t="shared" ref="BD70:BI70" si="113">I70</f>
        <v>0</v>
      </c>
      <c r="BE70" s="276">
        <f t="shared" si="113"/>
        <v>0</v>
      </c>
      <c r="BF70" s="276">
        <f t="shared" si="113"/>
        <v>0</v>
      </c>
      <c r="BG70" s="276">
        <f t="shared" si="113"/>
        <v>0</v>
      </c>
      <c r="BH70" s="276">
        <f t="shared" si="113"/>
        <v>0</v>
      </c>
      <c r="BI70" s="276">
        <f t="shared" si="113"/>
        <v>0</v>
      </c>
    </row>
    <row r="71" spans="1:61" ht="16.5" customHeight="1">
      <c r="A71" s="235" t="str">
        <f>$A$23</f>
        <v>エラー</v>
      </c>
      <c r="B71" s="91">
        <f t="shared" si="105"/>
        <v>0</v>
      </c>
      <c r="C71" s="59"/>
      <c r="D71" s="59"/>
      <c r="E71" s="59"/>
      <c r="F71" s="59"/>
      <c r="G71" s="59"/>
      <c r="H71" s="235" t="str">
        <f>$A$23</f>
        <v>エラー</v>
      </c>
      <c r="I71" s="91">
        <f t="shared" si="106"/>
        <v>0</v>
      </c>
      <c r="J71" s="59"/>
      <c r="K71" s="59"/>
      <c r="L71" s="59"/>
      <c r="M71" s="59"/>
      <c r="N71" s="59"/>
      <c r="O71" s="235" t="str">
        <f>$A$23</f>
        <v>エラー</v>
      </c>
      <c r="P71" s="91">
        <f t="shared" si="107"/>
        <v>0</v>
      </c>
      <c r="Q71" s="59"/>
      <c r="R71" s="59"/>
      <c r="S71" s="59"/>
      <c r="T71" s="59"/>
      <c r="U71" s="59"/>
      <c r="V71" s="273"/>
      <c r="W71" s="477"/>
      <c r="X71" s="276">
        <f>SUM(Y71:AC71)</f>
        <v>0</v>
      </c>
      <c r="Y71" s="276">
        <f>AD71*100</f>
        <v>0</v>
      </c>
      <c r="Z71" s="276">
        <f>AE71*30</f>
        <v>0</v>
      </c>
      <c r="AA71" s="276">
        <f>AF71*20</f>
        <v>0</v>
      </c>
      <c r="AB71" s="276">
        <f>AG71*10</f>
        <v>0</v>
      </c>
      <c r="AC71" s="276">
        <f>AH71</f>
        <v>0</v>
      </c>
      <c r="AD71" s="276">
        <f t="shared" ref="AD71:AI71" si="114">P68</f>
        <v>0</v>
      </c>
      <c r="AE71" s="276">
        <f t="shared" si="114"/>
        <v>0</v>
      </c>
      <c r="AF71" s="276">
        <f t="shared" si="114"/>
        <v>0</v>
      </c>
      <c r="AG71" s="276">
        <f t="shared" si="114"/>
        <v>0</v>
      </c>
      <c r="AH71" s="276">
        <f t="shared" si="114"/>
        <v>0</v>
      </c>
      <c r="AI71" s="276">
        <f t="shared" si="114"/>
        <v>0</v>
      </c>
      <c r="AJ71" s="477"/>
      <c r="AK71" s="276">
        <f>SUM(AL71:AP71)</f>
        <v>0</v>
      </c>
      <c r="AL71" s="276">
        <f>AQ71*100</f>
        <v>0</v>
      </c>
      <c r="AM71" s="276">
        <f>AR71*30</f>
        <v>0</v>
      </c>
      <c r="AN71" s="276">
        <f>AS71*20</f>
        <v>0</v>
      </c>
      <c r="AO71" s="276">
        <f>AT71*10</f>
        <v>0</v>
      </c>
      <c r="AP71" s="276">
        <f>AU71</f>
        <v>0</v>
      </c>
      <c r="AQ71" s="276">
        <f t="shared" ref="AQ71:AV71" si="115">P69</f>
        <v>0</v>
      </c>
      <c r="AR71" s="276">
        <f t="shared" si="115"/>
        <v>0</v>
      </c>
      <c r="AS71" s="276">
        <f t="shared" si="115"/>
        <v>0</v>
      </c>
      <c r="AT71" s="276">
        <f t="shared" si="115"/>
        <v>0</v>
      </c>
      <c r="AU71" s="276">
        <f t="shared" si="115"/>
        <v>0</v>
      </c>
      <c r="AV71" s="276">
        <f t="shared" si="115"/>
        <v>0</v>
      </c>
      <c r="AW71" s="477"/>
      <c r="AX71" s="276">
        <f>SUM(AY71:BC71)</f>
        <v>0</v>
      </c>
      <c r="AY71" s="276">
        <f>BD71*100</f>
        <v>0</v>
      </c>
      <c r="AZ71" s="276">
        <f>BE71*30</f>
        <v>0</v>
      </c>
      <c r="BA71" s="276">
        <f>BF71*20</f>
        <v>0</v>
      </c>
      <c r="BB71" s="276">
        <f>BG71*10</f>
        <v>0</v>
      </c>
      <c r="BC71" s="276">
        <f>BH71</f>
        <v>0</v>
      </c>
      <c r="BD71" s="276">
        <f t="shared" ref="BD71:BI71" si="116">P70</f>
        <v>0</v>
      </c>
      <c r="BE71" s="276">
        <f t="shared" si="116"/>
        <v>0</v>
      </c>
      <c r="BF71" s="276">
        <f t="shared" si="116"/>
        <v>0</v>
      </c>
      <c r="BG71" s="276">
        <f t="shared" si="116"/>
        <v>0</v>
      </c>
      <c r="BH71" s="276">
        <f t="shared" si="116"/>
        <v>0</v>
      </c>
      <c r="BI71" s="276">
        <f t="shared" si="116"/>
        <v>0</v>
      </c>
    </row>
    <row r="72" spans="1:61" ht="16.5" customHeight="1">
      <c r="A72" s="235" t="str">
        <f>$A$24</f>
        <v>エラー</v>
      </c>
      <c r="B72" s="91">
        <f t="shared" si="105"/>
        <v>0</v>
      </c>
      <c r="C72" s="59"/>
      <c r="D72" s="59"/>
      <c r="E72" s="59"/>
      <c r="F72" s="59"/>
      <c r="G72" s="59"/>
      <c r="H72" s="235" t="str">
        <f>$A$24</f>
        <v>エラー</v>
      </c>
      <c r="I72" s="91">
        <f t="shared" si="106"/>
        <v>0</v>
      </c>
      <c r="J72" s="59"/>
      <c r="K72" s="59"/>
      <c r="L72" s="59"/>
      <c r="M72" s="59"/>
      <c r="N72" s="59"/>
      <c r="O72" s="235" t="str">
        <f>$A$24</f>
        <v>エラー</v>
      </c>
      <c r="P72" s="91">
        <f t="shared" si="107"/>
        <v>0</v>
      </c>
      <c r="Q72" s="59"/>
      <c r="R72" s="59"/>
      <c r="S72" s="59"/>
      <c r="T72" s="59"/>
      <c r="U72" s="59"/>
      <c r="V72" s="273"/>
      <c r="W72" s="477"/>
      <c r="X72" s="276">
        <f>SUM(Y72:AC72)</f>
        <v>0</v>
      </c>
      <c r="Y72" s="276">
        <f>AD72*100</f>
        <v>0</v>
      </c>
      <c r="Z72" s="276">
        <f>AE72*30</f>
        <v>0</v>
      </c>
      <c r="AA72" s="276">
        <f>AF72*20</f>
        <v>0</v>
      </c>
      <c r="AB72" s="276">
        <f>AG72*10</f>
        <v>0</v>
      </c>
      <c r="AC72" s="276">
        <f>AH72</f>
        <v>0</v>
      </c>
      <c r="AD72" s="276">
        <f t="shared" ref="AD72:AI72" si="117">B75</f>
        <v>0</v>
      </c>
      <c r="AE72" s="276">
        <f t="shared" si="117"/>
        <v>0</v>
      </c>
      <c r="AF72" s="276">
        <f t="shared" si="117"/>
        <v>0</v>
      </c>
      <c r="AG72" s="276">
        <f t="shared" si="117"/>
        <v>0</v>
      </c>
      <c r="AH72" s="276">
        <f t="shared" si="117"/>
        <v>0</v>
      </c>
      <c r="AI72" s="276">
        <f t="shared" si="117"/>
        <v>0</v>
      </c>
      <c r="AJ72" s="477"/>
      <c r="AK72" s="276">
        <f>SUM(AL72:AP72)</f>
        <v>0</v>
      </c>
      <c r="AL72" s="276">
        <f>AQ72*100</f>
        <v>0</v>
      </c>
      <c r="AM72" s="276">
        <f>AR72*30</f>
        <v>0</v>
      </c>
      <c r="AN72" s="276">
        <f>AS72*20</f>
        <v>0</v>
      </c>
      <c r="AO72" s="276">
        <f>AT72*10</f>
        <v>0</v>
      </c>
      <c r="AP72" s="276">
        <f>AU72</f>
        <v>0</v>
      </c>
      <c r="AQ72" s="276">
        <f t="shared" ref="AQ72:AV72" si="118">B76</f>
        <v>0</v>
      </c>
      <c r="AR72" s="276">
        <f t="shared" si="118"/>
        <v>0</v>
      </c>
      <c r="AS72" s="276">
        <f t="shared" si="118"/>
        <v>0</v>
      </c>
      <c r="AT72" s="276">
        <f t="shared" si="118"/>
        <v>0</v>
      </c>
      <c r="AU72" s="276">
        <f t="shared" si="118"/>
        <v>0</v>
      </c>
      <c r="AV72" s="276">
        <f t="shared" si="118"/>
        <v>0</v>
      </c>
      <c r="AW72" s="477"/>
      <c r="AX72" s="276">
        <f>SUM(AY72:BC72)</f>
        <v>0</v>
      </c>
      <c r="AY72" s="276">
        <f>BD72*100</f>
        <v>0</v>
      </c>
      <c r="AZ72" s="276">
        <f>BE72*30</f>
        <v>0</v>
      </c>
      <c r="BA72" s="276">
        <f>BF72*20</f>
        <v>0</v>
      </c>
      <c r="BB72" s="276">
        <f>BG72*10</f>
        <v>0</v>
      </c>
      <c r="BC72" s="276">
        <f>BH72</f>
        <v>0</v>
      </c>
      <c r="BD72" s="276">
        <f t="shared" ref="BD72:BI72" si="119">B77</f>
        <v>0</v>
      </c>
      <c r="BE72" s="276">
        <f t="shared" si="119"/>
        <v>0</v>
      </c>
      <c r="BF72" s="276">
        <f t="shared" si="119"/>
        <v>0</v>
      </c>
      <c r="BG72" s="276">
        <f t="shared" si="119"/>
        <v>0</v>
      </c>
      <c r="BH72" s="276">
        <f t="shared" si="119"/>
        <v>0</v>
      </c>
      <c r="BI72" s="276">
        <f t="shared" si="119"/>
        <v>0</v>
      </c>
    </row>
    <row r="73" spans="1:61" ht="16.5" customHeight="1">
      <c r="A73" s="235" t="str">
        <f>$A$25</f>
        <v>エラー</v>
      </c>
      <c r="B73" s="91">
        <f t="shared" si="105"/>
        <v>0</v>
      </c>
      <c r="C73" s="37"/>
      <c r="D73" s="37"/>
      <c r="E73" s="37"/>
      <c r="F73" s="59"/>
      <c r="G73" s="59"/>
      <c r="H73" s="235" t="str">
        <f>$A$25</f>
        <v>エラー</v>
      </c>
      <c r="I73" s="91">
        <f t="shared" si="106"/>
        <v>0</v>
      </c>
      <c r="J73" s="37"/>
      <c r="K73" s="37"/>
      <c r="L73" s="37"/>
      <c r="M73" s="59"/>
      <c r="N73" s="59"/>
      <c r="O73" s="235" t="str">
        <f>$A$25</f>
        <v>エラー</v>
      </c>
      <c r="P73" s="91">
        <f t="shared" si="107"/>
        <v>0</v>
      </c>
      <c r="Q73" s="37"/>
      <c r="R73" s="37"/>
      <c r="S73" s="37"/>
      <c r="T73" s="59"/>
      <c r="U73" s="59"/>
      <c r="V73" s="273"/>
      <c r="W73" s="477"/>
      <c r="X73" s="276">
        <f>SUM(Y73:AC73)</f>
        <v>0</v>
      </c>
      <c r="Y73" s="276">
        <f>AD73*100</f>
        <v>0</v>
      </c>
      <c r="Z73" s="276">
        <f>AE73*30</f>
        <v>0</v>
      </c>
      <c r="AA73" s="276">
        <f>AF73*20</f>
        <v>0</v>
      </c>
      <c r="AB73" s="276">
        <f>AG73*10</f>
        <v>0</v>
      </c>
      <c r="AC73" s="276">
        <f>AH73</f>
        <v>0</v>
      </c>
      <c r="AD73" s="276">
        <f t="shared" ref="AD73:AI73" si="120">I75</f>
        <v>0</v>
      </c>
      <c r="AE73" s="276">
        <f t="shared" si="120"/>
        <v>0</v>
      </c>
      <c r="AF73" s="276">
        <f t="shared" si="120"/>
        <v>0</v>
      </c>
      <c r="AG73" s="276">
        <f t="shared" si="120"/>
        <v>0</v>
      </c>
      <c r="AH73" s="276">
        <f t="shared" si="120"/>
        <v>0</v>
      </c>
      <c r="AI73" s="276">
        <f t="shared" si="120"/>
        <v>0</v>
      </c>
      <c r="AJ73" s="477"/>
      <c r="AK73" s="276">
        <f>SUM(AL73:AP73)</f>
        <v>0</v>
      </c>
      <c r="AL73" s="276">
        <f>AQ73*100</f>
        <v>0</v>
      </c>
      <c r="AM73" s="276">
        <f>AR73*30</f>
        <v>0</v>
      </c>
      <c r="AN73" s="276">
        <f>AS73*20</f>
        <v>0</v>
      </c>
      <c r="AO73" s="276">
        <f>AT73*10</f>
        <v>0</v>
      </c>
      <c r="AP73" s="276">
        <f>AU73</f>
        <v>0</v>
      </c>
      <c r="AQ73" s="276">
        <f t="shared" ref="AQ73:AV73" si="121">I76</f>
        <v>0</v>
      </c>
      <c r="AR73" s="276">
        <f t="shared" si="121"/>
        <v>0</v>
      </c>
      <c r="AS73" s="276">
        <f t="shared" si="121"/>
        <v>0</v>
      </c>
      <c r="AT73" s="276">
        <f t="shared" si="121"/>
        <v>0</v>
      </c>
      <c r="AU73" s="276">
        <f t="shared" si="121"/>
        <v>0</v>
      </c>
      <c r="AV73" s="276">
        <f t="shared" si="121"/>
        <v>0</v>
      </c>
      <c r="AW73" s="477"/>
      <c r="AX73" s="276">
        <f>SUM(AY73:BC73)</f>
        <v>0</v>
      </c>
      <c r="AY73" s="276">
        <f>BD73*100</f>
        <v>0</v>
      </c>
      <c r="AZ73" s="276">
        <f>BE73*30</f>
        <v>0</v>
      </c>
      <c r="BA73" s="276">
        <f>BF73*20</f>
        <v>0</v>
      </c>
      <c r="BB73" s="276">
        <f>BG73*10</f>
        <v>0</v>
      </c>
      <c r="BC73" s="276">
        <f>BH73</f>
        <v>0</v>
      </c>
      <c r="BD73" s="276">
        <f t="shared" ref="BD73:BI73" si="122">I77</f>
        <v>0</v>
      </c>
      <c r="BE73" s="276">
        <f t="shared" si="122"/>
        <v>0</v>
      </c>
      <c r="BF73" s="276">
        <f t="shared" si="122"/>
        <v>0</v>
      </c>
      <c r="BG73" s="276">
        <f t="shared" si="122"/>
        <v>0</v>
      </c>
      <c r="BH73" s="276">
        <f t="shared" si="122"/>
        <v>0</v>
      </c>
      <c r="BI73" s="276">
        <f t="shared" si="122"/>
        <v>0</v>
      </c>
    </row>
    <row r="74" spans="1:61" ht="16.5" customHeight="1">
      <c r="A74" s="86" t="str">
        <f>万年カレンダー・祝日!G33</f>
        <v>23（木）</v>
      </c>
      <c r="B74" s="84" t="s">
        <v>7</v>
      </c>
      <c r="C74" s="84" t="s">
        <v>8</v>
      </c>
      <c r="D74" s="84" t="s">
        <v>9</v>
      </c>
      <c r="E74" s="84" t="s">
        <v>10</v>
      </c>
      <c r="F74" s="85" t="s">
        <v>11</v>
      </c>
      <c r="G74" s="85" t="s">
        <v>12</v>
      </c>
      <c r="H74" s="87" t="str">
        <f>万年カレンダー・祝日!H33</f>
        <v>24（金）</v>
      </c>
      <c r="I74" s="84" t="s">
        <v>7</v>
      </c>
      <c r="J74" s="84" t="s">
        <v>8</v>
      </c>
      <c r="K74" s="84" t="s">
        <v>9</v>
      </c>
      <c r="L74" s="84" t="s">
        <v>10</v>
      </c>
      <c r="M74" s="85" t="s">
        <v>11</v>
      </c>
      <c r="N74" s="85" t="s">
        <v>12</v>
      </c>
      <c r="O74" s="99" t="s">
        <v>53</v>
      </c>
      <c r="P74" s="84" t="s">
        <v>7</v>
      </c>
      <c r="Q74" s="84" t="s">
        <v>8</v>
      </c>
      <c r="R74" s="84" t="s">
        <v>9</v>
      </c>
      <c r="S74" s="84" t="s">
        <v>10</v>
      </c>
      <c r="T74" s="85" t="s">
        <v>11</v>
      </c>
      <c r="U74" s="85" t="s">
        <v>12</v>
      </c>
      <c r="V74" s="273"/>
      <c r="W74" s="477">
        <v>0.77083333333333337</v>
      </c>
      <c r="X74" s="478" t="s">
        <v>15</v>
      </c>
      <c r="Y74" s="478"/>
      <c r="Z74" s="478"/>
      <c r="AA74" s="478"/>
      <c r="AB74" s="478"/>
      <c r="AC74" s="478"/>
      <c r="AD74" s="479" t="s">
        <v>16</v>
      </c>
      <c r="AE74" s="480"/>
      <c r="AF74" s="480"/>
      <c r="AG74" s="480"/>
      <c r="AH74" s="480"/>
      <c r="AI74" s="481"/>
      <c r="AJ74" s="477">
        <v>0.8125</v>
      </c>
      <c r="AK74" s="478" t="s">
        <v>15</v>
      </c>
      <c r="AL74" s="478"/>
      <c r="AM74" s="478"/>
      <c r="AN74" s="478"/>
      <c r="AO74" s="478"/>
      <c r="AP74" s="478"/>
      <c r="AQ74" s="479" t="s">
        <v>16</v>
      </c>
      <c r="AR74" s="480"/>
      <c r="AS74" s="480"/>
      <c r="AT74" s="480"/>
      <c r="AU74" s="480"/>
      <c r="AV74" s="480"/>
      <c r="AW74" s="477">
        <v>0.85416666666666663</v>
      </c>
      <c r="AX74" s="478" t="s">
        <v>15</v>
      </c>
      <c r="AY74" s="478"/>
      <c r="AZ74" s="478"/>
      <c r="BA74" s="478"/>
      <c r="BB74" s="478"/>
      <c r="BC74" s="478"/>
      <c r="BD74" s="479" t="s">
        <v>16</v>
      </c>
      <c r="BE74" s="480"/>
      <c r="BF74" s="480"/>
      <c r="BG74" s="480"/>
      <c r="BH74" s="480"/>
      <c r="BI74" s="481"/>
    </row>
    <row r="75" spans="1:61" ht="16.5" customHeight="1">
      <c r="A75" s="235">
        <f>$A$20</f>
        <v>0.33333333333333331</v>
      </c>
      <c r="B75" s="91">
        <f t="shared" ref="B75:B80" si="123">SUM(C75:F75)</f>
        <v>0</v>
      </c>
      <c r="C75" s="59"/>
      <c r="D75" s="59"/>
      <c r="E75" s="59"/>
      <c r="F75" s="59"/>
      <c r="G75" s="59"/>
      <c r="H75" s="235">
        <f>$A$20</f>
        <v>0.33333333333333331</v>
      </c>
      <c r="I75" s="91">
        <f t="shared" ref="I75:I80" si="124">SUM(J75:M75)</f>
        <v>0</v>
      </c>
      <c r="J75" s="59"/>
      <c r="K75" s="59"/>
      <c r="L75" s="59"/>
      <c r="M75" s="59"/>
      <c r="N75" s="59"/>
      <c r="O75" s="96" t="str">
        <f>$O$27</f>
        <v>a 　8:00</v>
      </c>
      <c r="P75" s="91">
        <f>VLOOKUP($V75,第４週の８時,7,FALSE)</f>
        <v>0</v>
      </c>
      <c r="Q75" s="91">
        <f>VLOOKUP($V75,第４週の８時,8,FALSE)</f>
        <v>0</v>
      </c>
      <c r="R75" s="91">
        <f>VLOOKUP($V75,第４週の８時,9,FALSE)</f>
        <v>0</v>
      </c>
      <c r="S75" s="91">
        <f>VLOOKUP($V75,第４週の８時,10,FALSE)</f>
        <v>0</v>
      </c>
      <c r="T75" s="91">
        <f>VLOOKUP($V75,第４週の８時,11,FALSE)</f>
        <v>0</v>
      </c>
      <c r="U75" s="91">
        <f>VLOOKUP($V75,第４週の８時,12,FALSE)</f>
        <v>0</v>
      </c>
      <c r="V75" s="273">
        <f>MAX(X69:X73)</f>
        <v>0</v>
      </c>
      <c r="W75" s="477"/>
      <c r="X75" s="274" t="s">
        <v>14</v>
      </c>
      <c r="Y75" s="274" t="s">
        <v>17</v>
      </c>
      <c r="Z75" s="274" t="s">
        <v>18</v>
      </c>
      <c r="AA75" s="274" t="s">
        <v>19</v>
      </c>
      <c r="AB75" s="274" t="s">
        <v>20</v>
      </c>
      <c r="AC75" s="274" t="s">
        <v>21</v>
      </c>
      <c r="AD75" s="274" t="s">
        <v>22</v>
      </c>
      <c r="AE75" s="274" t="s">
        <v>23</v>
      </c>
      <c r="AF75" s="274" t="s">
        <v>19</v>
      </c>
      <c r="AG75" s="274" t="s">
        <v>24</v>
      </c>
      <c r="AH75" s="275" t="s">
        <v>25</v>
      </c>
      <c r="AI75" s="275" t="s">
        <v>26</v>
      </c>
      <c r="AJ75" s="477"/>
      <c r="AK75" s="274" t="s">
        <v>14</v>
      </c>
      <c r="AL75" s="274" t="s">
        <v>17</v>
      </c>
      <c r="AM75" s="274" t="s">
        <v>18</v>
      </c>
      <c r="AN75" s="274" t="s">
        <v>19</v>
      </c>
      <c r="AO75" s="274" t="s">
        <v>20</v>
      </c>
      <c r="AP75" s="274" t="s">
        <v>21</v>
      </c>
      <c r="AQ75" s="274" t="s">
        <v>22</v>
      </c>
      <c r="AR75" s="274" t="s">
        <v>23</v>
      </c>
      <c r="AS75" s="274" t="s">
        <v>19</v>
      </c>
      <c r="AT75" s="274" t="s">
        <v>24</v>
      </c>
      <c r="AU75" s="275" t="s">
        <v>25</v>
      </c>
      <c r="AV75" s="275" t="s">
        <v>26</v>
      </c>
      <c r="AW75" s="477"/>
      <c r="AX75" s="274" t="s">
        <v>14</v>
      </c>
      <c r="AY75" s="274" t="s">
        <v>17</v>
      </c>
      <c r="AZ75" s="274" t="s">
        <v>18</v>
      </c>
      <c r="BA75" s="274" t="s">
        <v>19</v>
      </c>
      <c r="BB75" s="274" t="s">
        <v>20</v>
      </c>
      <c r="BC75" s="274" t="s">
        <v>21</v>
      </c>
      <c r="BD75" s="274" t="s">
        <v>22</v>
      </c>
      <c r="BE75" s="274" t="s">
        <v>23</v>
      </c>
      <c r="BF75" s="274" t="s">
        <v>19</v>
      </c>
      <c r="BG75" s="274" t="s">
        <v>24</v>
      </c>
      <c r="BH75" s="275" t="s">
        <v>25</v>
      </c>
      <c r="BI75" s="275" t="s">
        <v>26</v>
      </c>
    </row>
    <row r="76" spans="1:61" ht="16.5" customHeight="1">
      <c r="A76" s="235">
        <f>$A$21</f>
        <v>0.70833333333333337</v>
      </c>
      <c r="B76" s="91">
        <f t="shared" si="123"/>
        <v>0</v>
      </c>
      <c r="C76" s="59"/>
      <c r="D76" s="59"/>
      <c r="E76" s="59"/>
      <c r="F76" s="59"/>
      <c r="G76" s="59"/>
      <c r="H76" s="235">
        <f>$A$21</f>
        <v>0.70833333333333337</v>
      </c>
      <c r="I76" s="91">
        <f t="shared" si="124"/>
        <v>0</v>
      </c>
      <c r="J76" s="59"/>
      <c r="K76" s="59"/>
      <c r="L76" s="59"/>
      <c r="M76" s="59"/>
      <c r="N76" s="59"/>
      <c r="O76" s="96" t="str">
        <f>$O$28</f>
        <v>b  17:00</v>
      </c>
      <c r="P76" s="91">
        <f>VLOOKUP($V76,第４週の１７時,7,FALSE)</f>
        <v>0</v>
      </c>
      <c r="Q76" s="91">
        <f>VLOOKUP($V76,第４週の１７時,8,FALSE)</f>
        <v>0</v>
      </c>
      <c r="R76" s="91">
        <f>VLOOKUP($V76,第４週の１７時,9,FALSE)</f>
        <v>0</v>
      </c>
      <c r="S76" s="91">
        <f>VLOOKUP($V76,第４週の１７時,10,FALSE)</f>
        <v>0</v>
      </c>
      <c r="T76" s="91">
        <f>VLOOKUP($V76,第４週の１７時,11,FALSE)</f>
        <v>0</v>
      </c>
      <c r="U76" s="91">
        <f>VLOOKUP($V76,第４週の１７時,12,FALSE)</f>
        <v>0</v>
      </c>
      <c r="V76" s="273">
        <f>MAX(AK69:AK73)</f>
        <v>0</v>
      </c>
      <c r="W76" s="477"/>
      <c r="X76" s="276">
        <f>SUM(Y76:AC76)</f>
        <v>0</v>
      </c>
      <c r="Y76" s="276">
        <f>AD76*100</f>
        <v>0</v>
      </c>
      <c r="Z76" s="276">
        <f>AE76*30</f>
        <v>0</v>
      </c>
      <c r="AA76" s="276">
        <f>AF76*20</f>
        <v>0</v>
      </c>
      <c r="AB76" s="276">
        <f>AG76*10</f>
        <v>0</v>
      </c>
      <c r="AC76" s="276">
        <f>AH76</f>
        <v>0</v>
      </c>
      <c r="AD76" s="276">
        <f t="shared" ref="AD76:AI76" si="125">B71</f>
        <v>0</v>
      </c>
      <c r="AE76" s="276">
        <f t="shared" si="125"/>
        <v>0</v>
      </c>
      <c r="AF76" s="276">
        <f t="shared" si="125"/>
        <v>0</v>
      </c>
      <c r="AG76" s="276">
        <f t="shared" si="125"/>
        <v>0</v>
      </c>
      <c r="AH76" s="276">
        <f t="shared" si="125"/>
        <v>0</v>
      </c>
      <c r="AI76" s="276">
        <f t="shared" si="125"/>
        <v>0</v>
      </c>
      <c r="AJ76" s="477"/>
      <c r="AK76" s="276">
        <f>SUM(AL76:AP76)</f>
        <v>0</v>
      </c>
      <c r="AL76" s="276">
        <f>AQ76*100</f>
        <v>0</v>
      </c>
      <c r="AM76" s="276">
        <f>AR76*30</f>
        <v>0</v>
      </c>
      <c r="AN76" s="276">
        <f>AS76*20</f>
        <v>0</v>
      </c>
      <c r="AO76" s="276">
        <f>AT76*10</f>
        <v>0</v>
      </c>
      <c r="AP76" s="276">
        <f>AU76</f>
        <v>0</v>
      </c>
      <c r="AQ76" s="276">
        <f t="shared" ref="AQ76:AV76" si="126">B72</f>
        <v>0</v>
      </c>
      <c r="AR76" s="276">
        <f t="shared" si="126"/>
        <v>0</v>
      </c>
      <c r="AS76" s="276">
        <f t="shared" si="126"/>
        <v>0</v>
      </c>
      <c r="AT76" s="276">
        <f t="shared" si="126"/>
        <v>0</v>
      </c>
      <c r="AU76" s="276">
        <f t="shared" si="126"/>
        <v>0</v>
      </c>
      <c r="AV76" s="276">
        <f t="shared" si="126"/>
        <v>0</v>
      </c>
      <c r="AW76" s="477"/>
      <c r="AX76" s="276">
        <f>SUM(AY76:BC76)</f>
        <v>0</v>
      </c>
      <c r="AY76" s="276">
        <f>BD76*100</f>
        <v>0</v>
      </c>
      <c r="AZ76" s="276">
        <f>BE76*30</f>
        <v>0</v>
      </c>
      <c r="BA76" s="276">
        <f>BF76*20</f>
        <v>0</v>
      </c>
      <c r="BB76" s="276">
        <f>BG76*10</f>
        <v>0</v>
      </c>
      <c r="BC76" s="276">
        <f>BH76</f>
        <v>0</v>
      </c>
      <c r="BD76" s="276">
        <f t="shared" ref="BD76:BI76" si="127">B73</f>
        <v>0</v>
      </c>
      <c r="BE76" s="276">
        <f t="shared" si="127"/>
        <v>0</v>
      </c>
      <c r="BF76" s="276">
        <f t="shared" si="127"/>
        <v>0</v>
      </c>
      <c r="BG76" s="276">
        <f t="shared" si="127"/>
        <v>0</v>
      </c>
      <c r="BH76" s="276">
        <f t="shared" si="127"/>
        <v>0</v>
      </c>
      <c r="BI76" s="276">
        <f t="shared" si="127"/>
        <v>0</v>
      </c>
    </row>
    <row r="77" spans="1:61" ht="16.5" customHeight="1">
      <c r="A77" s="235" t="str">
        <f>$A$22</f>
        <v>エラー</v>
      </c>
      <c r="B77" s="91">
        <f t="shared" si="123"/>
        <v>0</v>
      </c>
      <c r="C77" s="59"/>
      <c r="D77" s="59"/>
      <c r="E77" s="59"/>
      <c r="F77" s="59"/>
      <c r="G77" s="59"/>
      <c r="H77" s="235" t="str">
        <f>$A$22</f>
        <v>エラー</v>
      </c>
      <c r="I77" s="91">
        <f t="shared" si="124"/>
        <v>0</v>
      </c>
      <c r="J77" s="59"/>
      <c r="K77" s="59"/>
      <c r="L77" s="59"/>
      <c r="M77" s="59"/>
      <c r="N77" s="59"/>
      <c r="O77" s="96" t="str">
        <f>"ｃ　"&amp;A70</f>
        <v>ｃ　エラー</v>
      </c>
      <c r="P77" s="91">
        <f>VLOOKUP($V77,第４週の１８時１５分,7,FALSE)</f>
        <v>0</v>
      </c>
      <c r="Q77" s="91">
        <f>VLOOKUP($V77,第４週の１８時１５分,8,FALSE)</f>
        <v>0</v>
      </c>
      <c r="R77" s="91">
        <f>VLOOKUP($V77,第４週の１８時１５分,9,FALSE)</f>
        <v>0</v>
      </c>
      <c r="S77" s="91">
        <f>VLOOKUP($V77,第４週の１８時１５分,10,FALSE)</f>
        <v>0</v>
      </c>
      <c r="T77" s="91">
        <f>VLOOKUP($V77,第４週の１８時１５分,11,FALSE)</f>
        <v>0</v>
      </c>
      <c r="U77" s="91">
        <f>VLOOKUP($V77,第４週の１８時１５分,12,FALSE)</f>
        <v>0</v>
      </c>
      <c r="V77" s="273">
        <f>MAX(AX69:AX73)</f>
        <v>0</v>
      </c>
      <c r="W77" s="477"/>
      <c r="X77" s="276">
        <f>SUM(Y77:AC77)</f>
        <v>0</v>
      </c>
      <c r="Y77" s="276">
        <f>AD77*100</f>
        <v>0</v>
      </c>
      <c r="Z77" s="276">
        <f>AE77*30</f>
        <v>0</v>
      </c>
      <c r="AA77" s="276">
        <f>AF77*20</f>
        <v>0</v>
      </c>
      <c r="AB77" s="276">
        <f>AG77*10</f>
        <v>0</v>
      </c>
      <c r="AC77" s="276">
        <f>AH77</f>
        <v>0</v>
      </c>
      <c r="AD77" s="276">
        <f t="shared" ref="AD77:AI77" si="128">I71</f>
        <v>0</v>
      </c>
      <c r="AE77" s="276">
        <f t="shared" si="128"/>
        <v>0</v>
      </c>
      <c r="AF77" s="276">
        <f t="shared" si="128"/>
        <v>0</v>
      </c>
      <c r="AG77" s="276">
        <f t="shared" si="128"/>
        <v>0</v>
      </c>
      <c r="AH77" s="276">
        <f t="shared" si="128"/>
        <v>0</v>
      </c>
      <c r="AI77" s="276">
        <f t="shared" si="128"/>
        <v>0</v>
      </c>
      <c r="AJ77" s="477"/>
      <c r="AK77" s="276">
        <f>SUM(AL77:AP77)</f>
        <v>0</v>
      </c>
      <c r="AL77" s="276">
        <f>AQ77*100</f>
        <v>0</v>
      </c>
      <c r="AM77" s="276">
        <f>AR77*30</f>
        <v>0</v>
      </c>
      <c r="AN77" s="276">
        <f>AS77*20</f>
        <v>0</v>
      </c>
      <c r="AO77" s="276">
        <f>AT77*10</f>
        <v>0</v>
      </c>
      <c r="AP77" s="276">
        <f>AU77</f>
        <v>0</v>
      </c>
      <c r="AQ77" s="276">
        <f t="shared" ref="AQ77:AV77" si="129">I72</f>
        <v>0</v>
      </c>
      <c r="AR77" s="276">
        <f t="shared" si="129"/>
        <v>0</v>
      </c>
      <c r="AS77" s="276">
        <f t="shared" si="129"/>
        <v>0</v>
      </c>
      <c r="AT77" s="276">
        <f t="shared" si="129"/>
        <v>0</v>
      </c>
      <c r="AU77" s="276">
        <f t="shared" si="129"/>
        <v>0</v>
      </c>
      <c r="AV77" s="276">
        <f t="shared" si="129"/>
        <v>0</v>
      </c>
      <c r="AW77" s="477"/>
      <c r="AX77" s="276">
        <f>SUM(AY77:BC77)</f>
        <v>0</v>
      </c>
      <c r="AY77" s="276">
        <f>BD77*100</f>
        <v>0</v>
      </c>
      <c r="AZ77" s="276">
        <f>BE77*30</f>
        <v>0</v>
      </c>
      <c r="BA77" s="276">
        <f>BF77*20</f>
        <v>0</v>
      </c>
      <c r="BB77" s="276">
        <f>BG77*10</f>
        <v>0</v>
      </c>
      <c r="BC77" s="276">
        <f>BH77</f>
        <v>0</v>
      </c>
      <c r="BD77" s="276">
        <f t="shared" ref="BD77:BI77" si="130">I73</f>
        <v>0</v>
      </c>
      <c r="BE77" s="276">
        <f t="shared" si="130"/>
        <v>0</v>
      </c>
      <c r="BF77" s="276">
        <f t="shared" si="130"/>
        <v>0</v>
      </c>
      <c r="BG77" s="276">
        <f t="shared" si="130"/>
        <v>0</v>
      </c>
      <c r="BH77" s="276">
        <f t="shared" si="130"/>
        <v>0</v>
      </c>
      <c r="BI77" s="276">
        <f t="shared" si="130"/>
        <v>0</v>
      </c>
    </row>
    <row r="78" spans="1:61" ht="16.5" customHeight="1">
      <c r="A78" s="235" t="str">
        <f>$A$23</f>
        <v>エラー</v>
      </c>
      <c r="B78" s="91">
        <f t="shared" si="123"/>
        <v>0</v>
      </c>
      <c r="C78" s="59"/>
      <c r="D78" s="59"/>
      <c r="E78" s="59"/>
      <c r="F78" s="59"/>
      <c r="G78" s="59"/>
      <c r="H78" s="235" t="str">
        <f>$A$23</f>
        <v>エラー</v>
      </c>
      <c r="I78" s="91">
        <f t="shared" si="124"/>
        <v>0</v>
      </c>
      <c r="J78" s="59"/>
      <c r="K78" s="59"/>
      <c r="L78" s="59"/>
      <c r="M78" s="59"/>
      <c r="N78" s="59"/>
      <c r="O78" s="96" t="str">
        <f>"ｄ　"&amp;A71</f>
        <v>ｄ　エラー</v>
      </c>
      <c r="P78" s="91">
        <f>VLOOKUP($V78,第４週の１８時半,7,FALSE)</f>
        <v>0</v>
      </c>
      <c r="Q78" s="91">
        <f>VLOOKUP($V78,第４週の１８時半,8,FALSE)</f>
        <v>0</v>
      </c>
      <c r="R78" s="91">
        <f>VLOOKUP($V78,第４週の１８時半,9,FALSE)</f>
        <v>0</v>
      </c>
      <c r="S78" s="91">
        <f>VLOOKUP($V78,第４週の１８時半,10,FALSE)</f>
        <v>0</v>
      </c>
      <c r="T78" s="91">
        <f>VLOOKUP($V78,第４週の１８時半,11,FALSE)</f>
        <v>0</v>
      </c>
      <c r="U78" s="91">
        <f>VLOOKUP($V78,第４週の１８時半,12,FALSE)</f>
        <v>0</v>
      </c>
      <c r="V78" s="273">
        <f>MAX(X76:X80)</f>
        <v>0</v>
      </c>
      <c r="W78" s="477"/>
      <c r="X78" s="276">
        <f>SUM(Y78:AC78)</f>
        <v>0</v>
      </c>
      <c r="Y78" s="276">
        <f>AD78*100</f>
        <v>0</v>
      </c>
      <c r="Z78" s="276">
        <f>AE78*30</f>
        <v>0</v>
      </c>
      <c r="AA78" s="276">
        <f>AF78*20</f>
        <v>0</v>
      </c>
      <c r="AB78" s="276">
        <f>AG78*10</f>
        <v>0</v>
      </c>
      <c r="AC78" s="276">
        <f>AH78</f>
        <v>0</v>
      </c>
      <c r="AD78" s="276">
        <f t="shared" ref="AD78:AI78" si="131">P71</f>
        <v>0</v>
      </c>
      <c r="AE78" s="276">
        <f t="shared" si="131"/>
        <v>0</v>
      </c>
      <c r="AF78" s="276">
        <f t="shared" si="131"/>
        <v>0</v>
      </c>
      <c r="AG78" s="276">
        <f t="shared" si="131"/>
        <v>0</v>
      </c>
      <c r="AH78" s="276">
        <f t="shared" si="131"/>
        <v>0</v>
      </c>
      <c r="AI78" s="276">
        <f t="shared" si="131"/>
        <v>0</v>
      </c>
      <c r="AJ78" s="477"/>
      <c r="AK78" s="276">
        <f>SUM(AL78:AP78)</f>
        <v>0</v>
      </c>
      <c r="AL78" s="276">
        <f>AQ78*100</f>
        <v>0</v>
      </c>
      <c r="AM78" s="276">
        <f>AR78*30</f>
        <v>0</v>
      </c>
      <c r="AN78" s="276">
        <f>AS78*20</f>
        <v>0</v>
      </c>
      <c r="AO78" s="276">
        <f>AT78*10</f>
        <v>0</v>
      </c>
      <c r="AP78" s="276">
        <f>AU78</f>
        <v>0</v>
      </c>
      <c r="AQ78" s="276">
        <f t="shared" ref="AQ78:AV78" si="132">P72</f>
        <v>0</v>
      </c>
      <c r="AR78" s="276">
        <f t="shared" si="132"/>
        <v>0</v>
      </c>
      <c r="AS78" s="276">
        <f t="shared" si="132"/>
        <v>0</v>
      </c>
      <c r="AT78" s="276">
        <f t="shared" si="132"/>
        <v>0</v>
      </c>
      <c r="AU78" s="276">
        <f t="shared" si="132"/>
        <v>0</v>
      </c>
      <c r="AV78" s="276">
        <f t="shared" si="132"/>
        <v>0</v>
      </c>
      <c r="AW78" s="477"/>
      <c r="AX78" s="276">
        <f>SUM(AY78:BC78)</f>
        <v>0</v>
      </c>
      <c r="AY78" s="276">
        <f>BD78*100</f>
        <v>0</v>
      </c>
      <c r="AZ78" s="276">
        <f>BE78*30</f>
        <v>0</v>
      </c>
      <c r="BA78" s="276">
        <f>BF78*20</f>
        <v>0</v>
      </c>
      <c r="BB78" s="276">
        <f>BG78*10</f>
        <v>0</v>
      </c>
      <c r="BC78" s="276">
        <f>BH78</f>
        <v>0</v>
      </c>
      <c r="BD78" s="276">
        <f t="shared" ref="BD78:BI78" si="133">P73</f>
        <v>0</v>
      </c>
      <c r="BE78" s="276">
        <f t="shared" si="133"/>
        <v>0</v>
      </c>
      <c r="BF78" s="276">
        <f t="shared" si="133"/>
        <v>0</v>
      </c>
      <c r="BG78" s="276">
        <f t="shared" si="133"/>
        <v>0</v>
      </c>
      <c r="BH78" s="276">
        <f t="shared" si="133"/>
        <v>0</v>
      </c>
      <c r="BI78" s="276">
        <f t="shared" si="133"/>
        <v>0</v>
      </c>
    </row>
    <row r="79" spans="1:61" ht="16.5" customHeight="1">
      <c r="A79" s="235" t="str">
        <f>$A$24</f>
        <v>エラー</v>
      </c>
      <c r="B79" s="91">
        <f t="shared" si="123"/>
        <v>0</v>
      </c>
      <c r="C79" s="59"/>
      <c r="D79" s="59"/>
      <c r="E79" s="59"/>
      <c r="F79" s="59"/>
      <c r="G79" s="59"/>
      <c r="H79" s="235" t="str">
        <f>$A$24</f>
        <v>エラー</v>
      </c>
      <c r="I79" s="91">
        <f t="shared" si="124"/>
        <v>0</v>
      </c>
      <c r="J79" s="59"/>
      <c r="K79" s="59"/>
      <c r="L79" s="59"/>
      <c r="M79" s="59"/>
      <c r="N79" s="59"/>
      <c r="O79" s="96" t="str">
        <f>"ｅ　"&amp;A72</f>
        <v>ｅ　エラー</v>
      </c>
      <c r="P79" s="91">
        <f>VLOOKUP($V79,第４週の１９時半,7,FALSE)</f>
        <v>0</v>
      </c>
      <c r="Q79" s="91">
        <f>VLOOKUP($V79,第４週の１９時半,8,FALSE)</f>
        <v>0</v>
      </c>
      <c r="R79" s="91">
        <f>VLOOKUP($V79,第４週の１９時半,9,FALSE)</f>
        <v>0</v>
      </c>
      <c r="S79" s="91">
        <f>VLOOKUP($V79,第４週の１９時半,10,FALSE)</f>
        <v>0</v>
      </c>
      <c r="T79" s="91">
        <f>VLOOKUP($V79,第４週の１９時半,11,FALSE)</f>
        <v>0</v>
      </c>
      <c r="U79" s="91">
        <f>VLOOKUP($V79,第４週の１９時半,12,FALSE)</f>
        <v>0</v>
      </c>
      <c r="V79" s="273">
        <f>MAX(AK76:AK80)</f>
        <v>0</v>
      </c>
      <c r="W79" s="477"/>
      <c r="X79" s="276">
        <f>SUM(Y79:AC79)</f>
        <v>0</v>
      </c>
      <c r="Y79" s="276">
        <f>AD79*100</f>
        <v>0</v>
      </c>
      <c r="Z79" s="276">
        <f>AE79*30</f>
        <v>0</v>
      </c>
      <c r="AA79" s="276">
        <f>AF79*20</f>
        <v>0</v>
      </c>
      <c r="AB79" s="276">
        <f>AG79*10</f>
        <v>0</v>
      </c>
      <c r="AC79" s="276">
        <f>AH79</f>
        <v>0</v>
      </c>
      <c r="AD79" s="276">
        <f t="shared" ref="AD79:AI79" si="134">B78</f>
        <v>0</v>
      </c>
      <c r="AE79" s="276">
        <f t="shared" si="134"/>
        <v>0</v>
      </c>
      <c r="AF79" s="276">
        <f t="shared" si="134"/>
        <v>0</v>
      </c>
      <c r="AG79" s="276">
        <f t="shared" si="134"/>
        <v>0</v>
      </c>
      <c r="AH79" s="276">
        <f t="shared" si="134"/>
        <v>0</v>
      </c>
      <c r="AI79" s="276">
        <f t="shared" si="134"/>
        <v>0</v>
      </c>
      <c r="AJ79" s="477"/>
      <c r="AK79" s="276">
        <f>SUM(AL79:AP79)</f>
        <v>0</v>
      </c>
      <c r="AL79" s="276">
        <f>AQ79*100</f>
        <v>0</v>
      </c>
      <c r="AM79" s="276">
        <f>AR79*30</f>
        <v>0</v>
      </c>
      <c r="AN79" s="276">
        <f>AS79*20</f>
        <v>0</v>
      </c>
      <c r="AO79" s="276">
        <f>AT79*10</f>
        <v>0</v>
      </c>
      <c r="AP79" s="276">
        <f>AU79</f>
        <v>0</v>
      </c>
      <c r="AQ79" s="276">
        <f t="shared" ref="AQ79:AV79" si="135">B79</f>
        <v>0</v>
      </c>
      <c r="AR79" s="276">
        <f t="shared" si="135"/>
        <v>0</v>
      </c>
      <c r="AS79" s="276">
        <f t="shared" si="135"/>
        <v>0</v>
      </c>
      <c r="AT79" s="276">
        <f t="shared" si="135"/>
        <v>0</v>
      </c>
      <c r="AU79" s="276">
        <f t="shared" si="135"/>
        <v>0</v>
      </c>
      <c r="AV79" s="276">
        <f t="shared" si="135"/>
        <v>0</v>
      </c>
      <c r="AW79" s="477"/>
      <c r="AX79" s="276">
        <f>SUM(AY79:BC79)</f>
        <v>0</v>
      </c>
      <c r="AY79" s="276">
        <f>BD79*100</f>
        <v>0</v>
      </c>
      <c r="AZ79" s="276">
        <f>BE79*30</f>
        <v>0</v>
      </c>
      <c r="BA79" s="276">
        <f>BF79*20</f>
        <v>0</v>
      </c>
      <c r="BB79" s="276">
        <f>BG79*10</f>
        <v>0</v>
      </c>
      <c r="BC79" s="276">
        <f>BH79</f>
        <v>0</v>
      </c>
      <c r="BD79" s="276">
        <f t="shared" ref="BD79:BI79" si="136">B80</f>
        <v>0</v>
      </c>
      <c r="BE79" s="276">
        <f t="shared" si="136"/>
        <v>0</v>
      </c>
      <c r="BF79" s="276">
        <f t="shared" si="136"/>
        <v>0</v>
      </c>
      <c r="BG79" s="276">
        <f t="shared" si="136"/>
        <v>0</v>
      </c>
      <c r="BH79" s="276">
        <f t="shared" si="136"/>
        <v>0</v>
      </c>
      <c r="BI79" s="276">
        <f t="shared" si="136"/>
        <v>0</v>
      </c>
    </row>
    <row r="80" spans="1:61" ht="16.5" customHeight="1">
      <c r="A80" s="235" t="str">
        <f>$A$25</f>
        <v>エラー</v>
      </c>
      <c r="B80" s="91">
        <f t="shared" si="123"/>
        <v>0</v>
      </c>
      <c r="C80" s="37"/>
      <c r="D80" s="37"/>
      <c r="E80" s="37"/>
      <c r="F80" s="59"/>
      <c r="G80" s="59"/>
      <c r="H80" s="235" t="str">
        <f>$A$25</f>
        <v>エラー</v>
      </c>
      <c r="I80" s="91">
        <f t="shared" si="124"/>
        <v>0</v>
      </c>
      <c r="J80" s="37"/>
      <c r="K80" s="37"/>
      <c r="L80" s="37"/>
      <c r="M80" s="59"/>
      <c r="N80" s="59"/>
      <c r="O80" s="96" t="str">
        <f>"ｆ　"&amp;A73</f>
        <v>ｆ　エラー</v>
      </c>
      <c r="P80" s="91">
        <f>VLOOKUP($V80,第４週の２０時半,7,FALSE)</f>
        <v>0</v>
      </c>
      <c r="Q80" s="91">
        <f>VLOOKUP($V80,第４週の２０時半,8,FALSE)</f>
        <v>0</v>
      </c>
      <c r="R80" s="91">
        <f>VLOOKUP($V80,第４週の２０時半,9,FALSE)</f>
        <v>0</v>
      </c>
      <c r="S80" s="91">
        <f>VLOOKUP($V80,第４週の２０時半,10,FALSE)</f>
        <v>0</v>
      </c>
      <c r="T80" s="91">
        <f>VLOOKUP($V80,第４週の２０時半,11,FALSE)</f>
        <v>0</v>
      </c>
      <c r="U80" s="91">
        <f>VLOOKUP($V80,第４週の２０時半,12,FALSE)</f>
        <v>0</v>
      </c>
      <c r="V80" s="273">
        <f>MAX(AX76:AX80)</f>
        <v>0</v>
      </c>
      <c r="W80" s="477"/>
      <c r="X80" s="276">
        <f>SUM(Y80:AC80)</f>
        <v>0</v>
      </c>
      <c r="Y80" s="276">
        <f>AD80*100</f>
        <v>0</v>
      </c>
      <c r="Z80" s="276">
        <f>AE80*30</f>
        <v>0</v>
      </c>
      <c r="AA80" s="276">
        <f>AF80*20</f>
        <v>0</v>
      </c>
      <c r="AB80" s="276">
        <f>AG80*10</f>
        <v>0</v>
      </c>
      <c r="AC80" s="276">
        <f>AH80</f>
        <v>0</v>
      </c>
      <c r="AD80" s="276">
        <f t="shared" ref="AD80:AI80" si="137">I78</f>
        <v>0</v>
      </c>
      <c r="AE80" s="276">
        <f t="shared" si="137"/>
        <v>0</v>
      </c>
      <c r="AF80" s="276">
        <f t="shared" si="137"/>
        <v>0</v>
      </c>
      <c r="AG80" s="276">
        <f t="shared" si="137"/>
        <v>0</v>
      </c>
      <c r="AH80" s="276">
        <f t="shared" si="137"/>
        <v>0</v>
      </c>
      <c r="AI80" s="276">
        <f t="shared" si="137"/>
        <v>0</v>
      </c>
      <c r="AJ80" s="477"/>
      <c r="AK80" s="276">
        <f>SUM(AL80:AP80)</f>
        <v>0</v>
      </c>
      <c r="AL80" s="276">
        <f>AQ80*100</f>
        <v>0</v>
      </c>
      <c r="AM80" s="276">
        <f>AR80*30</f>
        <v>0</v>
      </c>
      <c r="AN80" s="276">
        <f>AS80*20</f>
        <v>0</v>
      </c>
      <c r="AO80" s="276">
        <f>AT80*10</f>
        <v>0</v>
      </c>
      <c r="AP80" s="276">
        <f>AU80</f>
        <v>0</v>
      </c>
      <c r="AQ80" s="276">
        <f t="shared" ref="AQ80:AV80" si="138">I79</f>
        <v>0</v>
      </c>
      <c r="AR80" s="276">
        <f t="shared" si="138"/>
        <v>0</v>
      </c>
      <c r="AS80" s="276">
        <f t="shared" si="138"/>
        <v>0</v>
      </c>
      <c r="AT80" s="276">
        <f t="shared" si="138"/>
        <v>0</v>
      </c>
      <c r="AU80" s="276">
        <f t="shared" si="138"/>
        <v>0</v>
      </c>
      <c r="AV80" s="276">
        <f t="shared" si="138"/>
        <v>0</v>
      </c>
      <c r="AW80" s="477"/>
      <c r="AX80" s="276">
        <f>SUM(AY80:BC80)</f>
        <v>0</v>
      </c>
      <c r="AY80" s="276">
        <f>BD80*100</f>
        <v>0</v>
      </c>
      <c r="AZ80" s="276">
        <f>BE80*30</f>
        <v>0</v>
      </c>
      <c r="BA80" s="276">
        <f>BF80*20</f>
        <v>0</v>
      </c>
      <c r="BB80" s="276">
        <f>BG80*10</f>
        <v>0</v>
      </c>
      <c r="BC80" s="276">
        <f>BH80</f>
        <v>0</v>
      </c>
      <c r="BD80" s="276">
        <f t="shared" ref="BD80:BI80" si="139">I80</f>
        <v>0</v>
      </c>
      <c r="BE80" s="276">
        <f t="shared" si="139"/>
        <v>0</v>
      </c>
      <c r="BF80" s="276">
        <f t="shared" si="139"/>
        <v>0</v>
      </c>
      <c r="BG80" s="276">
        <f t="shared" si="139"/>
        <v>0</v>
      </c>
      <c r="BH80" s="276">
        <f t="shared" si="139"/>
        <v>0</v>
      </c>
      <c r="BI80" s="276">
        <f t="shared" si="139"/>
        <v>0</v>
      </c>
    </row>
    <row r="81" spans="1:61" ht="24.75" customHeight="1">
      <c r="A81" s="81" t="s">
        <v>50</v>
      </c>
      <c r="B81" s="82">
        <v>5</v>
      </c>
      <c r="C81" s="81" t="s">
        <v>5</v>
      </c>
      <c r="D81" s="271" t="s">
        <v>196</v>
      </c>
      <c r="V81" s="273"/>
      <c r="W81" s="273"/>
      <c r="X81" s="273"/>
      <c r="Y81" s="273"/>
      <c r="Z81" s="273"/>
      <c r="AA81" s="273"/>
      <c r="AB81" s="273"/>
      <c r="AC81" s="273"/>
      <c r="AD81" s="273"/>
      <c r="AE81" s="273"/>
      <c r="AF81" s="273"/>
      <c r="AG81" s="273"/>
      <c r="AH81" s="273"/>
      <c r="AI81" s="273"/>
      <c r="AJ81" s="273"/>
      <c r="AK81" s="273"/>
      <c r="AL81" s="273"/>
      <c r="AM81" s="273"/>
      <c r="AN81" s="273"/>
      <c r="AO81" s="273"/>
      <c r="AP81" s="273"/>
      <c r="AQ81" s="273"/>
      <c r="AR81" s="273"/>
      <c r="AS81" s="273"/>
      <c r="AT81" s="273"/>
      <c r="AU81" s="273"/>
      <c r="AV81" s="273"/>
      <c r="AW81" s="273"/>
      <c r="AX81" s="273"/>
      <c r="AY81" s="273"/>
      <c r="AZ81" s="273"/>
      <c r="BA81" s="273"/>
      <c r="BB81" s="273"/>
      <c r="BC81" s="273"/>
      <c r="BD81" s="273"/>
      <c r="BE81" s="273"/>
      <c r="BF81" s="273"/>
      <c r="BG81" s="273"/>
      <c r="BH81" s="273"/>
      <c r="BI81" s="273"/>
    </row>
    <row r="82" spans="1:61" ht="9.75" customHeight="1">
      <c r="D82" s="70"/>
      <c r="E82" s="80"/>
      <c r="F82" s="70"/>
      <c r="G82" s="80"/>
      <c r="V82" s="273"/>
      <c r="W82" s="273"/>
      <c r="X82" s="273"/>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row>
    <row r="83" spans="1:61" ht="16.5" customHeight="1">
      <c r="A83" s="97" t="str">
        <f>万年カレンダー・祝日!D34</f>
        <v>27（月）</v>
      </c>
      <c r="B83" s="84" t="s">
        <v>7</v>
      </c>
      <c r="C83" s="84" t="s">
        <v>8</v>
      </c>
      <c r="D83" s="84" t="s">
        <v>9</v>
      </c>
      <c r="E83" s="84" t="s">
        <v>10</v>
      </c>
      <c r="F83" s="85" t="s">
        <v>11</v>
      </c>
      <c r="G83" s="85" t="s">
        <v>12</v>
      </c>
      <c r="H83" s="98" t="str">
        <f>万年カレンダー・祝日!E34</f>
        <v>28（火）</v>
      </c>
      <c r="I83" s="84" t="s">
        <v>7</v>
      </c>
      <c r="J83" s="84" t="s">
        <v>8</v>
      </c>
      <c r="K83" s="84" t="s">
        <v>9</v>
      </c>
      <c r="L83" s="84" t="s">
        <v>10</v>
      </c>
      <c r="M83" s="85" t="s">
        <v>11</v>
      </c>
      <c r="N83" s="85" t="s">
        <v>12</v>
      </c>
      <c r="O83" s="83" t="str">
        <f>万年カレンダー・祝日!F34</f>
        <v>29（水）</v>
      </c>
      <c r="P83" s="84" t="s">
        <v>7</v>
      </c>
      <c r="Q83" s="84" t="s">
        <v>8</v>
      </c>
      <c r="R83" s="84" t="s">
        <v>9</v>
      </c>
      <c r="S83" s="84" t="s">
        <v>10</v>
      </c>
      <c r="T83" s="85" t="s">
        <v>11</v>
      </c>
      <c r="U83" s="85" t="s">
        <v>12</v>
      </c>
      <c r="V83" s="273"/>
      <c r="W83" s="477">
        <v>0.33333333333333331</v>
      </c>
      <c r="X83" s="478" t="s">
        <v>15</v>
      </c>
      <c r="Y83" s="478"/>
      <c r="Z83" s="478"/>
      <c r="AA83" s="478"/>
      <c r="AB83" s="478"/>
      <c r="AC83" s="478"/>
      <c r="AD83" s="479" t="s">
        <v>44</v>
      </c>
      <c r="AE83" s="480"/>
      <c r="AF83" s="480"/>
      <c r="AG83" s="480"/>
      <c r="AH83" s="480"/>
      <c r="AI83" s="480"/>
      <c r="AJ83" s="477">
        <v>0.70833333333333337</v>
      </c>
      <c r="AK83" s="478" t="s">
        <v>15</v>
      </c>
      <c r="AL83" s="478"/>
      <c r="AM83" s="478"/>
      <c r="AN83" s="478"/>
      <c r="AO83" s="478"/>
      <c r="AP83" s="478"/>
      <c r="AQ83" s="479" t="s">
        <v>45</v>
      </c>
      <c r="AR83" s="480"/>
      <c r="AS83" s="480"/>
      <c r="AT83" s="480"/>
      <c r="AU83" s="480"/>
      <c r="AV83" s="481"/>
      <c r="AW83" s="477">
        <v>0.76041666666666663</v>
      </c>
      <c r="AX83" s="478" t="s">
        <v>15</v>
      </c>
      <c r="AY83" s="478"/>
      <c r="AZ83" s="478"/>
      <c r="BA83" s="478"/>
      <c r="BB83" s="478"/>
      <c r="BC83" s="478"/>
      <c r="BD83" s="479" t="s">
        <v>45</v>
      </c>
      <c r="BE83" s="480"/>
      <c r="BF83" s="480"/>
      <c r="BG83" s="480"/>
      <c r="BH83" s="480"/>
      <c r="BI83" s="481"/>
    </row>
    <row r="84" spans="1:61" ht="16.5" customHeight="1">
      <c r="A84" s="235">
        <f>$A$20</f>
        <v>0.33333333333333331</v>
      </c>
      <c r="B84" s="89">
        <f t="shared" ref="B84:B89" si="140">SUM(C84:F84)</f>
        <v>0</v>
      </c>
      <c r="C84" s="59"/>
      <c r="D84" s="59"/>
      <c r="E84" s="59"/>
      <c r="F84" s="59"/>
      <c r="G84" s="59"/>
      <c r="H84" s="235">
        <f>$A$20</f>
        <v>0.33333333333333331</v>
      </c>
      <c r="I84" s="91">
        <f t="shared" ref="I84:I89" si="141">SUM(J84:M84)</f>
        <v>0</v>
      </c>
      <c r="J84" s="59"/>
      <c r="K84" s="59"/>
      <c r="L84" s="59"/>
      <c r="M84" s="59"/>
      <c r="N84" s="59"/>
      <c r="O84" s="235">
        <f>$A$20</f>
        <v>0.33333333333333331</v>
      </c>
      <c r="P84" s="91">
        <f t="shared" ref="P84:P89" si="142">SUM(Q84:T84)</f>
        <v>0</v>
      </c>
      <c r="Q84" s="37"/>
      <c r="R84" s="37"/>
      <c r="S84" s="37"/>
      <c r="T84" s="37"/>
      <c r="U84" s="37"/>
      <c r="V84" s="273"/>
      <c r="W84" s="477"/>
      <c r="X84" s="274" t="s">
        <v>14</v>
      </c>
      <c r="Y84" s="274" t="s">
        <v>17</v>
      </c>
      <c r="Z84" s="274" t="s">
        <v>18</v>
      </c>
      <c r="AA84" s="274" t="s">
        <v>19</v>
      </c>
      <c r="AB84" s="274" t="s">
        <v>20</v>
      </c>
      <c r="AC84" s="274" t="s">
        <v>21</v>
      </c>
      <c r="AD84" s="274" t="s">
        <v>22</v>
      </c>
      <c r="AE84" s="274" t="s">
        <v>23</v>
      </c>
      <c r="AF84" s="274" t="s">
        <v>19</v>
      </c>
      <c r="AG84" s="274" t="s">
        <v>24</v>
      </c>
      <c r="AH84" s="275" t="s">
        <v>25</v>
      </c>
      <c r="AI84" s="275" t="s">
        <v>26</v>
      </c>
      <c r="AJ84" s="477"/>
      <c r="AK84" s="274" t="s">
        <v>14</v>
      </c>
      <c r="AL84" s="274" t="s">
        <v>17</v>
      </c>
      <c r="AM84" s="274" t="s">
        <v>18</v>
      </c>
      <c r="AN84" s="274" t="s">
        <v>19</v>
      </c>
      <c r="AO84" s="274" t="s">
        <v>20</v>
      </c>
      <c r="AP84" s="274" t="s">
        <v>21</v>
      </c>
      <c r="AQ84" s="274" t="s">
        <v>22</v>
      </c>
      <c r="AR84" s="274" t="s">
        <v>23</v>
      </c>
      <c r="AS84" s="274" t="s">
        <v>19</v>
      </c>
      <c r="AT84" s="274" t="s">
        <v>24</v>
      </c>
      <c r="AU84" s="275" t="s">
        <v>25</v>
      </c>
      <c r="AV84" s="275" t="s">
        <v>26</v>
      </c>
      <c r="AW84" s="477"/>
      <c r="AX84" s="274" t="s">
        <v>14</v>
      </c>
      <c r="AY84" s="274" t="s">
        <v>17</v>
      </c>
      <c r="AZ84" s="274" t="s">
        <v>18</v>
      </c>
      <c r="BA84" s="274" t="s">
        <v>19</v>
      </c>
      <c r="BB84" s="274" t="s">
        <v>20</v>
      </c>
      <c r="BC84" s="274" t="s">
        <v>21</v>
      </c>
      <c r="BD84" s="274" t="s">
        <v>22</v>
      </c>
      <c r="BE84" s="274" t="s">
        <v>23</v>
      </c>
      <c r="BF84" s="274" t="s">
        <v>19</v>
      </c>
      <c r="BG84" s="274" t="s">
        <v>24</v>
      </c>
      <c r="BH84" s="275" t="s">
        <v>25</v>
      </c>
      <c r="BI84" s="275" t="s">
        <v>26</v>
      </c>
    </row>
    <row r="85" spans="1:61" ht="16.5" customHeight="1">
      <c r="A85" s="235">
        <f>$A$21</f>
        <v>0.70833333333333337</v>
      </c>
      <c r="B85" s="89">
        <f t="shared" si="140"/>
        <v>0</v>
      </c>
      <c r="C85" s="59"/>
      <c r="D85" s="59"/>
      <c r="E85" s="59"/>
      <c r="F85" s="59"/>
      <c r="G85" s="59"/>
      <c r="H85" s="235">
        <f>$A$21</f>
        <v>0.70833333333333337</v>
      </c>
      <c r="I85" s="91">
        <f t="shared" si="141"/>
        <v>0</v>
      </c>
      <c r="J85" s="59"/>
      <c r="K85" s="59"/>
      <c r="L85" s="59"/>
      <c r="M85" s="59"/>
      <c r="N85" s="59"/>
      <c r="O85" s="235">
        <f>$A$21</f>
        <v>0.70833333333333337</v>
      </c>
      <c r="P85" s="91">
        <f t="shared" si="142"/>
        <v>0</v>
      </c>
      <c r="Q85" s="37"/>
      <c r="R85" s="37"/>
      <c r="S85" s="37"/>
      <c r="T85" s="37"/>
      <c r="U85" s="37"/>
      <c r="V85" s="273"/>
      <c r="W85" s="477"/>
      <c r="X85" s="276">
        <f>SUM(Y85:AC85)</f>
        <v>0</v>
      </c>
      <c r="Y85" s="276">
        <f>AD85*100</f>
        <v>0</v>
      </c>
      <c r="Z85" s="276">
        <f>AE85*30</f>
        <v>0</v>
      </c>
      <c r="AA85" s="276">
        <f>AF85*20</f>
        <v>0</v>
      </c>
      <c r="AB85" s="276">
        <f>AG85*10</f>
        <v>0</v>
      </c>
      <c r="AC85" s="276">
        <f>AH85</f>
        <v>0</v>
      </c>
      <c r="AD85" s="276">
        <f t="shared" ref="AD85:AI85" si="143">B84</f>
        <v>0</v>
      </c>
      <c r="AE85" s="276">
        <f t="shared" si="143"/>
        <v>0</v>
      </c>
      <c r="AF85" s="276">
        <f t="shared" si="143"/>
        <v>0</v>
      </c>
      <c r="AG85" s="276">
        <f t="shared" si="143"/>
        <v>0</v>
      </c>
      <c r="AH85" s="276">
        <f t="shared" si="143"/>
        <v>0</v>
      </c>
      <c r="AI85" s="276">
        <f t="shared" si="143"/>
        <v>0</v>
      </c>
      <c r="AJ85" s="477"/>
      <c r="AK85" s="276">
        <f>SUM(AL85:AP85)</f>
        <v>0</v>
      </c>
      <c r="AL85" s="276">
        <f>AQ85*100</f>
        <v>0</v>
      </c>
      <c r="AM85" s="276">
        <f>AR85*30</f>
        <v>0</v>
      </c>
      <c r="AN85" s="276">
        <f>AS85*20</f>
        <v>0</v>
      </c>
      <c r="AO85" s="276">
        <f>AT85*10</f>
        <v>0</v>
      </c>
      <c r="AP85" s="276">
        <f>AU85</f>
        <v>0</v>
      </c>
      <c r="AQ85" s="276">
        <f t="shared" ref="AQ85:AV85" si="144">B85</f>
        <v>0</v>
      </c>
      <c r="AR85" s="276">
        <f t="shared" si="144"/>
        <v>0</v>
      </c>
      <c r="AS85" s="276">
        <f t="shared" si="144"/>
        <v>0</v>
      </c>
      <c r="AT85" s="276">
        <f t="shared" si="144"/>
        <v>0</v>
      </c>
      <c r="AU85" s="276">
        <f t="shared" si="144"/>
        <v>0</v>
      </c>
      <c r="AV85" s="276">
        <f t="shared" si="144"/>
        <v>0</v>
      </c>
      <c r="AW85" s="477"/>
      <c r="AX85" s="276">
        <f>SUM(AY85:BC85)</f>
        <v>0</v>
      </c>
      <c r="AY85" s="276">
        <f>BD85*100</f>
        <v>0</v>
      </c>
      <c r="AZ85" s="276">
        <f>BE85*30</f>
        <v>0</v>
      </c>
      <c r="BA85" s="276">
        <f>BF85*20</f>
        <v>0</v>
      </c>
      <c r="BB85" s="276">
        <f>BG85*10</f>
        <v>0</v>
      </c>
      <c r="BC85" s="276">
        <f>BH85</f>
        <v>0</v>
      </c>
      <c r="BD85" s="276">
        <f t="shared" ref="BD85:BI85" si="145">B86</f>
        <v>0</v>
      </c>
      <c r="BE85" s="276">
        <f t="shared" si="145"/>
        <v>0</v>
      </c>
      <c r="BF85" s="276">
        <f t="shared" si="145"/>
        <v>0</v>
      </c>
      <c r="BG85" s="276">
        <f t="shared" si="145"/>
        <v>0</v>
      </c>
      <c r="BH85" s="276">
        <f t="shared" si="145"/>
        <v>0</v>
      </c>
      <c r="BI85" s="276">
        <f t="shared" si="145"/>
        <v>0</v>
      </c>
    </row>
    <row r="86" spans="1:61" ht="16.5" customHeight="1">
      <c r="A86" s="235" t="str">
        <f>$A$22</f>
        <v>エラー</v>
      </c>
      <c r="B86" s="91">
        <f t="shared" si="140"/>
        <v>0</v>
      </c>
      <c r="C86" s="59"/>
      <c r="D86" s="59"/>
      <c r="E86" s="59"/>
      <c r="F86" s="59"/>
      <c r="G86" s="59"/>
      <c r="H86" s="235" t="str">
        <f>$A$22</f>
        <v>エラー</v>
      </c>
      <c r="I86" s="91">
        <f t="shared" si="141"/>
        <v>0</v>
      </c>
      <c r="J86" s="59"/>
      <c r="K86" s="59"/>
      <c r="L86" s="59"/>
      <c r="M86" s="59"/>
      <c r="N86" s="59"/>
      <c r="O86" s="235" t="str">
        <f>$A$22</f>
        <v>エラー</v>
      </c>
      <c r="P86" s="91">
        <f t="shared" si="142"/>
        <v>0</v>
      </c>
      <c r="Q86" s="37"/>
      <c r="R86" s="37"/>
      <c r="S86" s="37"/>
      <c r="T86" s="37"/>
      <c r="U86" s="37"/>
      <c r="V86" s="273"/>
      <c r="W86" s="477"/>
      <c r="X86" s="276">
        <f>SUM(Y86:AC86)</f>
        <v>0</v>
      </c>
      <c r="Y86" s="276">
        <f>AD86*100</f>
        <v>0</v>
      </c>
      <c r="Z86" s="276">
        <f>AE86*30</f>
        <v>0</v>
      </c>
      <c r="AA86" s="276">
        <f>AF86*20</f>
        <v>0</v>
      </c>
      <c r="AB86" s="276">
        <f>AG86*10</f>
        <v>0</v>
      </c>
      <c r="AC86" s="276">
        <f>AH86</f>
        <v>0</v>
      </c>
      <c r="AD86" s="276">
        <f t="shared" ref="AD86:AI86" si="146">I84</f>
        <v>0</v>
      </c>
      <c r="AE86" s="276">
        <f t="shared" si="146"/>
        <v>0</v>
      </c>
      <c r="AF86" s="276">
        <f t="shared" si="146"/>
        <v>0</v>
      </c>
      <c r="AG86" s="276">
        <f t="shared" si="146"/>
        <v>0</v>
      </c>
      <c r="AH86" s="276">
        <f t="shared" si="146"/>
        <v>0</v>
      </c>
      <c r="AI86" s="276">
        <f t="shared" si="146"/>
        <v>0</v>
      </c>
      <c r="AJ86" s="477"/>
      <c r="AK86" s="276">
        <f>SUM(AL86:AP86)</f>
        <v>0</v>
      </c>
      <c r="AL86" s="276">
        <f>AQ86*100</f>
        <v>0</v>
      </c>
      <c r="AM86" s="276">
        <f>AR86*30</f>
        <v>0</v>
      </c>
      <c r="AN86" s="276">
        <f>AS86*20</f>
        <v>0</v>
      </c>
      <c r="AO86" s="276">
        <f>AT86*10</f>
        <v>0</v>
      </c>
      <c r="AP86" s="276">
        <f>AU86</f>
        <v>0</v>
      </c>
      <c r="AQ86" s="276">
        <f t="shared" ref="AQ86:AV86" si="147">I85</f>
        <v>0</v>
      </c>
      <c r="AR86" s="276">
        <f t="shared" si="147"/>
        <v>0</v>
      </c>
      <c r="AS86" s="276">
        <f t="shared" si="147"/>
        <v>0</v>
      </c>
      <c r="AT86" s="276">
        <f t="shared" si="147"/>
        <v>0</v>
      </c>
      <c r="AU86" s="276">
        <f t="shared" si="147"/>
        <v>0</v>
      </c>
      <c r="AV86" s="276">
        <f t="shared" si="147"/>
        <v>0</v>
      </c>
      <c r="AW86" s="477"/>
      <c r="AX86" s="276">
        <f>SUM(AY86:BC86)</f>
        <v>0</v>
      </c>
      <c r="AY86" s="276">
        <f>BD86*100</f>
        <v>0</v>
      </c>
      <c r="AZ86" s="276">
        <f>BE86*30</f>
        <v>0</v>
      </c>
      <c r="BA86" s="276">
        <f>BF86*20</f>
        <v>0</v>
      </c>
      <c r="BB86" s="276">
        <f>BG86*10</f>
        <v>0</v>
      </c>
      <c r="BC86" s="276">
        <f>BH86</f>
        <v>0</v>
      </c>
      <c r="BD86" s="276">
        <f t="shared" ref="BD86:BI86" si="148">I86</f>
        <v>0</v>
      </c>
      <c r="BE86" s="276">
        <f t="shared" si="148"/>
        <v>0</v>
      </c>
      <c r="BF86" s="276">
        <f t="shared" si="148"/>
        <v>0</v>
      </c>
      <c r="BG86" s="276">
        <f t="shared" si="148"/>
        <v>0</v>
      </c>
      <c r="BH86" s="276">
        <f t="shared" si="148"/>
        <v>0</v>
      </c>
      <c r="BI86" s="276">
        <f t="shared" si="148"/>
        <v>0</v>
      </c>
    </row>
    <row r="87" spans="1:61" ht="16.5" customHeight="1">
      <c r="A87" s="235" t="str">
        <f>$A$23</f>
        <v>エラー</v>
      </c>
      <c r="B87" s="91">
        <f t="shared" si="140"/>
        <v>0</v>
      </c>
      <c r="C87" s="59"/>
      <c r="D87" s="59"/>
      <c r="E87" s="59"/>
      <c r="F87" s="59"/>
      <c r="G87" s="59"/>
      <c r="H87" s="235" t="str">
        <f>$A$23</f>
        <v>エラー</v>
      </c>
      <c r="I87" s="91">
        <f t="shared" si="141"/>
        <v>0</v>
      </c>
      <c r="J87" s="59"/>
      <c r="K87" s="59"/>
      <c r="L87" s="59"/>
      <c r="M87" s="59"/>
      <c r="N87" s="59"/>
      <c r="O87" s="235" t="str">
        <f>$A$23</f>
        <v>エラー</v>
      </c>
      <c r="P87" s="91">
        <f t="shared" si="142"/>
        <v>0</v>
      </c>
      <c r="Q87" s="37"/>
      <c r="R87" s="37"/>
      <c r="S87" s="37"/>
      <c r="T87" s="37"/>
      <c r="U87" s="37"/>
      <c r="V87" s="273"/>
      <c r="W87" s="477"/>
      <c r="X87" s="276">
        <f>SUM(Y87:AC87)</f>
        <v>0</v>
      </c>
      <c r="Y87" s="276">
        <f>AD87*100</f>
        <v>0</v>
      </c>
      <c r="Z87" s="276">
        <f>AE87*30</f>
        <v>0</v>
      </c>
      <c r="AA87" s="276">
        <f>AF87*20</f>
        <v>0</v>
      </c>
      <c r="AB87" s="276">
        <f>AG87*10</f>
        <v>0</v>
      </c>
      <c r="AC87" s="276">
        <f>AH87</f>
        <v>0</v>
      </c>
      <c r="AD87" s="276">
        <f t="shared" ref="AD87:AI87" si="149">P84</f>
        <v>0</v>
      </c>
      <c r="AE87" s="276">
        <f t="shared" si="149"/>
        <v>0</v>
      </c>
      <c r="AF87" s="276">
        <f t="shared" si="149"/>
        <v>0</v>
      </c>
      <c r="AG87" s="276">
        <f t="shared" si="149"/>
        <v>0</v>
      </c>
      <c r="AH87" s="276">
        <f t="shared" si="149"/>
        <v>0</v>
      </c>
      <c r="AI87" s="276">
        <f t="shared" si="149"/>
        <v>0</v>
      </c>
      <c r="AJ87" s="477"/>
      <c r="AK87" s="276">
        <f>SUM(AL87:AP87)</f>
        <v>0</v>
      </c>
      <c r="AL87" s="276">
        <f>AQ87*100</f>
        <v>0</v>
      </c>
      <c r="AM87" s="276">
        <f>AR87*30</f>
        <v>0</v>
      </c>
      <c r="AN87" s="276">
        <f>AS87*20</f>
        <v>0</v>
      </c>
      <c r="AO87" s="276">
        <f>AT87*10</f>
        <v>0</v>
      </c>
      <c r="AP87" s="276">
        <f>AU87</f>
        <v>0</v>
      </c>
      <c r="AQ87" s="276">
        <f t="shared" ref="AQ87:AV87" si="150">P85</f>
        <v>0</v>
      </c>
      <c r="AR87" s="276">
        <f t="shared" si="150"/>
        <v>0</v>
      </c>
      <c r="AS87" s="276">
        <f t="shared" si="150"/>
        <v>0</v>
      </c>
      <c r="AT87" s="276">
        <f t="shared" si="150"/>
        <v>0</v>
      </c>
      <c r="AU87" s="276">
        <f t="shared" si="150"/>
        <v>0</v>
      </c>
      <c r="AV87" s="276">
        <f t="shared" si="150"/>
        <v>0</v>
      </c>
      <c r="AW87" s="477"/>
      <c r="AX87" s="276">
        <f>SUM(AY87:BC87)</f>
        <v>0</v>
      </c>
      <c r="AY87" s="276">
        <f>BD87*100</f>
        <v>0</v>
      </c>
      <c r="AZ87" s="276">
        <f>BE87*30</f>
        <v>0</v>
      </c>
      <c r="BA87" s="276">
        <f>BF87*20</f>
        <v>0</v>
      </c>
      <c r="BB87" s="276">
        <f>BG87*10</f>
        <v>0</v>
      </c>
      <c r="BC87" s="276">
        <f>BH87</f>
        <v>0</v>
      </c>
      <c r="BD87" s="276">
        <f t="shared" ref="BD87:BI87" si="151">P86</f>
        <v>0</v>
      </c>
      <c r="BE87" s="276">
        <f t="shared" si="151"/>
        <v>0</v>
      </c>
      <c r="BF87" s="276">
        <f t="shared" si="151"/>
        <v>0</v>
      </c>
      <c r="BG87" s="276">
        <f t="shared" si="151"/>
        <v>0</v>
      </c>
      <c r="BH87" s="276">
        <f t="shared" si="151"/>
        <v>0</v>
      </c>
      <c r="BI87" s="276">
        <f t="shared" si="151"/>
        <v>0</v>
      </c>
    </row>
    <row r="88" spans="1:61" ht="16.5" customHeight="1">
      <c r="A88" s="235" t="str">
        <f>$A$24</f>
        <v>エラー</v>
      </c>
      <c r="B88" s="91">
        <f t="shared" si="140"/>
        <v>0</v>
      </c>
      <c r="C88" s="59"/>
      <c r="D88" s="59"/>
      <c r="E88" s="59"/>
      <c r="F88" s="59"/>
      <c r="G88" s="59"/>
      <c r="H88" s="235" t="str">
        <f>$A$24</f>
        <v>エラー</v>
      </c>
      <c r="I88" s="91">
        <f t="shared" si="141"/>
        <v>0</v>
      </c>
      <c r="J88" s="59"/>
      <c r="K88" s="59"/>
      <c r="L88" s="59"/>
      <c r="M88" s="59"/>
      <c r="N88" s="59"/>
      <c r="O88" s="235" t="str">
        <f>$A$24</f>
        <v>エラー</v>
      </c>
      <c r="P88" s="91">
        <f t="shared" si="142"/>
        <v>0</v>
      </c>
      <c r="Q88" s="37"/>
      <c r="R88" s="37"/>
      <c r="S88" s="37"/>
      <c r="T88" s="37"/>
      <c r="U88" s="37"/>
      <c r="V88" s="273"/>
      <c r="W88" s="477"/>
      <c r="X88" s="276">
        <f>SUM(Y88:AC88)</f>
        <v>0</v>
      </c>
      <c r="Y88" s="276">
        <f>AD88*100</f>
        <v>0</v>
      </c>
      <c r="Z88" s="276">
        <f>AE88*30</f>
        <v>0</v>
      </c>
      <c r="AA88" s="276">
        <f>AF88*20</f>
        <v>0</v>
      </c>
      <c r="AB88" s="276">
        <f>AG88*10</f>
        <v>0</v>
      </c>
      <c r="AC88" s="276">
        <f>AH88</f>
        <v>0</v>
      </c>
      <c r="AD88" s="276">
        <f t="shared" ref="AD88:AI88" si="152">B91</f>
        <v>0</v>
      </c>
      <c r="AE88" s="276">
        <f t="shared" si="152"/>
        <v>0</v>
      </c>
      <c r="AF88" s="276">
        <f t="shared" si="152"/>
        <v>0</v>
      </c>
      <c r="AG88" s="276">
        <f t="shared" si="152"/>
        <v>0</v>
      </c>
      <c r="AH88" s="276">
        <f t="shared" si="152"/>
        <v>0</v>
      </c>
      <c r="AI88" s="276">
        <f t="shared" si="152"/>
        <v>0</v>
      </c>
      <c r="AJ88" s="477"/>
      <c r="AK88" s="276">
        <f>SUM(AL88:AP88)</f>
        <v>0</v>
      </c>
      <c r="AL88" s="276">
        <f>AQ88*100</f>
        <v>0</v>
      </c>
      <c r="AM88" s="276">
        <f>AR88*30</f>
        <v>0</v>
      </c>
      <c r="AN88" s="276">
        <f>AS88*20</f>
        <v>0</v>
      </c>
      <c r="AO88" s="276">
        <f>AT88*10</f>
        <v>0</v>
      </c>
      <c r="AP88" s="276">
        <f>AU88</f>
        <v>0</v>
      </c>
      <c r="AQ88" s="276">
        <f t="shared" ref="AQ88:AV88" si="153">B92</f>
        <v>0</v>
      </c>
      <c r="AR88" s="276">
        <f t="shared" si="153"/>
        <v>0</v>
      </c>
      <c r="AS88" s="276">
        <f t="shared" si="153"/>
        <v>0</v>
      </c>
      <c r="AT88" s="276">
        <f t="shared" si="153"/>
        <v>0</v>
      </c>
      <c r="AU88" s="276">
        <f t="shared" si="153"/>
        <v>0</v>
      </c>
      <c r="AV88" s="276">
        <f t="shared" si="153"/>
        <v>0</v>
      </c>
      <c r="AW88" s="477"/>
      <c r="AX88" s="276">
        <f>SUM(AY88:BC88)</f>
        <v>0</v>
      </c>
      <c r="AY88" s="276">
        <f>BD88*100</f>
        <v>0</v>
      </c>
      <c r="AZ88" s="276">
        <f>BE88*30</f>
        <v>0</v>
      </c>
      <c r="BA88" s="276">
        <f>BF88*20</f>
        <v>0</v>
      </c>
      <c r="BB88" s="276">
        <f>BG88*10</f>
        <v>0</v>
      </c>
      <c r="BC88" s="276">
        <f>BH88</f>
        <v>0</v>
      </c>
      <c r="BD88" s="276">
        <f t="shared" ref="BD88:BI88" si="154">B93</f>
        <v>0</v>
      </c>
      <c r="BE88" s="276">
        <f t="shared" si="154"/>
        <v>0</v>
      </c>
      <c r="BF88" s="276">
        <f t="shared" si="154"/>
        <v>0</v>
      </c>
      <c r="BG88" s="276">
        <f t="shared" si="154"/>
        <v>0</v>
      </c>
      <c r="BH88" s="276">
        <f t="shared" si="154"/>
        <v>0</v>
      </c>
      <c r="BI88" s="276">
        <f t="shared" si="154"/>
        <v>0</v>
      </c>
    </row>
    <row r="89" spans="1:61" ht="16.5" customHeight="1">
      <c r="A89" s="235" t="str">
        <f>$A$25</f>
        <v>エラー</v>
      </c>
      <c r="B89" s="91">
        <f t="shared" si="140"/>
        <v>0</v>
      </c>
      <c r="C89" s="37"/>
      <c r="D89" s="37"/>
      <c r="E89" s="37"/>
      <c r="F89" s="59"/>
      <c r="G89" s="59"/>
      <c r="H89" s="235" t="str">
        <f>$A$25</f>
        <v>エラー</v>
      </c>
      <c r="I89" s="91">
        <f t="shared" si="141"/>
        <v>0</v>
      </c>
      <c r="J89" s="37"/>
      <c r="K89" s="37"/>
      <c r="L89" s="37"/>
      <c r="M89" s="59"/>
      <c r="N89" s="59"/>
      <c r="O89" s="235" t="str">
        <f>$A$25</f>
        <v>エラー</v>
      </c>
      <c r="P89" s="91">
        <f t="shared" si="142"/>
        <v>0</v>
      </c>
      <c r="Q89" s="37"/>
      <c r="R89" s="37"/>
      <c r="S89" s="37"/>
      <c r="T89" s="37"/>
      <c r="U89" s="37"/>
      <c r="V89" s="273"/>
      <c r="W89" s="477"/>
      <c r="X89" s="276">
        <f>SUM(Y89:AC89)</f>
        <v>0</v>
      </c>
      <c r="Y89" s="276">
        <f>AD89*100</f>
        <v>0</v>
      </c>
      <c r="Z89" s="276">
        <f>AE89*30</f>
        <v>0</v>
      </c>
      <c r="AA89" s="276">
        <f>AF89*20</f>
        <v>0</v>
      </c>
      <c r="AB89" s="276">
        <f>AG89*10</f>
        <v>0</v>
      </c>
      <c r="AC89" s="276">
        <f>AH89</f>
        <v>0</v>
      </c>
      <c r="AD89" s="276">
        <f t="shared" ref="AD89:AI89" si="155">I91</f>
        <v>0</v>
      </c>
      <c r="AE89" s="276">
        <f t="shared" si="155"/>
        <v>0</v>
      </c>
      <c r="AF89" s="276">
        <f t="shared" si="155"/>
        <v>0</v>
      </c>
      <c r="AG89" s="276">
        <f t="shared" si="155"/>
        <v>0</v>
      </c>
      <c r="AH89" s="276">
        <f t="shared" si="155"/>
        <v>0</v>
      </c>
      <c r="AI89" s="276">
        <f t="shared" si="155"/>
        <v>0</v>
      </c>
      <c r="AJ89" s="477"/>
      <c r="AK89" s="276">
        <f>SUM(AL89:AP89)</f>
        <v>0</v>
      </c>
      <c r="AL89" s="276">
        <f>AQ89*100</f>
        <v>0</v>
      </c>
      <c r="AM89" s="276">
        <f>AR89*30</f>
        <v>0</v>
      </c>
      <c r="AN89" s="276">
        <f>AS89*20</f>
        <v>0</v>
      </c>
      <c r="AO89" s="276">
        <f>AT89*10</f>
        <v>0</v>
      </c>
      <c r="AP89" s="276">
        <f>AU89</f>
        <v>0</v>
      </c>
      <c r="AQ89" s="276">
        <f t="shared" ref="AQ89:AV89" si="156">I92</f>
        <v>0</v>
      </c>
      <c r="AR89" s="276">
        <f t="shared" si="156"/>
        <v>0</v>
      </c>
      <c r="AS89" s="276">
        <f t="shared" si="156"/>
        <v>0</v>
      </c>
      <c r="AT89" s="276">
        <f t="shared" si="156"/>
        <v>0</v>
      </c>
      <c r="AU89" s="276">
        <f t="shared" si="156"/>
        <v>0</v>
      </c>
      <c r="AV89" s="276">
        <f t="shared" si="156"/>
        <v>0</v>
      </c>
      <c r="AW89" s="477"/>
      <c r="AX89" s="276">
        <f>SUM(AY89:BC89)</f>
        <v>0</v>
      </c>
      <c r="AY89" s="276">
        <f>BD89*100</f>
        <v>0</v>
      </c>
      <c r="AZ89" s="276">
        <f>BE89*30</f>
        <v>0</v>
      </c>
      <c r="BA89" s="276">
        <f>BF89*20</f>
        <v>0</v>
      </c>
      <c r="BB89" s="276">
        <f>BG89*10</f>
        <v>0</v>
      </c>
      <c r="BC89" s="276">
        <f>BH89</f>
        <v>0</v>
      </c>
      <c r="BD89" s="276">
        <f t="shared" ref="BD89:BI89" si="157">I93</f>
        <v>0</v>
      </c>
      <c r="BE89" s="276">
        <f t="shared" si="157"/>
        <v>0</v>
      </c>
      <c r="BF89" s="276">
        <f t="shared" si="157"/>
        <v>0</v>
      </c>
      <c r="BG89" s="276">
        <f t="shared" si="157"/>
        <v>0</v>
      </c>
      <c r="BH89" s="276">
        <f t="shared" si="157"/>
        <v>0</v>
      </c>
      <c r="BI89" s="276">
        <f t="shared" si="157"/>
        <v>0</v>
      </c>
    </row>
    <row r="90" spans="1:61" ht="16.5" customHeight="1">
      <c r="A90" s="100" t="str">
        <f>万年カレンダー・祝日!G34</f>
        <v>30（木）</v>
      </c>
      <c r="B90" s="84" t="s">
        <v>7</v>
      </c>
      <c r="C90" s="84" t="s">
        <v>8</v>
      </c>
      <c r="D90" s="84" t="s">
        <v>9</v>
      </c>
      <c r="E90" s="84" t="s">
        <v>10</v>
      </c>
      <c r="F90" s="85" t="s">
        <v>11</v>
      </c>
      <c r="G90" s="85" t="s">
        <v>12</v>
      </c>
      <c r="H90" s="101" t="str">
        <f>万年カレンダー・祝日!H34</f>
        <v>31（金）</v>
      </c>
      <c r="I90" s="84" t="s">
        <v>7</v>
      </c>
      <c r="J90" s="84" t="s">
        <v>8</v>
      </c>
      <c r="K90" s="84" t="s">
        <v>9</v>
      </c>
      <c r="L90" s="84" t="s">
        <v>10</v>
      </c>
      <c r="M90" s="85" t="s">
        <v>11</v>
      </c>
      <c r="N90" s="85" t="s">
        <v>12</v>
      </c>
      <c r="O90" s="99" t="s">
        <v>54</v>
      </c>
      <c r="P90" s="84" t="s">
        <v>7</v>
      </c>
      <c r="Q90" s="84" t="s">
        <v>8</v>
      </c>
      <c r="R90" s="84" t="s">
        <v>9</v>
      </c>
      <c r="S90" s="84" t="s">
        <v>10</v>
      </c>
      <c r="T90" s="85" t="s">
        <v>11</v>
      </c>
      <c r="U90" s="85" t="s">
        <v>12</v>
      </c>
      <c r="V90" s="273"/>
      <c r="W90" s="477">
        <v>0.77083333333333337</v>
      </c>
      <c r="X90" s="478" t="s">
        <v>15</v>
      </c>
      <c r="Y90" s="478"/>
      <c r="Z90" s="478"/>
      <c r="AA90" s="478"/>
      <c r="AB90" s="478"/>
      <c r="AC90" s="478"/>
      <c r="AD90" s="479" t="s">
        <v>16</v>
      </c>
      <c r="AE90" s="480"/>
      <c r="AF90" s="480"/>
      <c r="AG90" s="480"/>
      <c r="AH90" s="480"/>
      <c r="AI90" s="481"/>
      <c r="AJ90" s="477">
        <v>0.8125</v>
      </c>
      <c r="AK90" s="478" t="s">
        <v>15</v>
      </c>
      <c r="AL90" s="478"/>
      <c r="AM90" s="478"/>
      <c r="AN90" s="478"/>
      <c r="AO90" s="478"/>
      <c r="AP90" s="478"/>
      <c r="AQ90" s="479" t="s">
        <v>16</v>
      </c>
      <c r="AR90" s="480"/>
      <c r="AS90" s="480"/>
      <c r="AT90" s="480"/>
      <c r="AU90" s="480"/>
      <c r="AV90" s="480"/>
      <c r="AW90" s="477">
        <v>0.85416666666666663</v>
      </c>
      <c r="AX90" s="478" t="s">
        <v>15</v>
      </c>
      <c r="AY90" s="478"/>
      <c r="AZ90" s="478"/>
      <c r="BA90" s="478"/>
      <c r="BB90" s="478"/>
      <c r="BC90" s="478"/>
      <c r="BD90" s="479" t="s">
        <v>16</v>
      </c>
      <c r="BE90" s="480"/>
      <c r="BF90" s="480"/>
      <c r="BG90" s="480"/>
      <c r="BH90" s="480"/>
      <c r="BI90" s="481"/>
    </row>
    <row r="91" spans="1:61" ht="16.5" customHeight="1">
      <c r="A91" s="235">
        <f>$A$20</f>
        <v>0.33333333333333331</v>
      </c>
      <c r="B91" s="91">
        <f t="shared" ref="B91:B96" si="158">SUM(C91:F91)</f>
        <v>0</v>
      </c>
      <c r="C91" s="37"/>
      <c r="D91" s="37"/>
      <c r="E91" s="37"/>
      <c r="F91" s="37"/>
      <c r="G91" s="37"/>
      <c r="H91" s="235">
        <f>$A$20</f>
        <v>0.33333333333333331</v>
      </c>
      <c r="I91" s="91">
        <f t="shared" ref="I91:I96" si="159">SUM(J91:M91)</f>
        <v>0</v>
      </c>
      <c r="J91" s="37"/>
      <c r="K91" s="37"/>
      <c r="L91" s="37"/>
      <c r="M91" s="37"/>
      <c r="N91" s="37"/>
      <c r="O91" s="96" t="str">
        <f>$O$27</f>
        <v>a 　8:00</v>
      </c>
      <c r="P91" s="91">
        <f>VLOOKUP($V91,第５週の８時,7,FALSE)</f>
        <v>0</v>
      </c>
      <c r="Q91" s="91">
        <f>VLOOKUP($V91,第５週の８時,8,FALSE)</f>
        <v>0</v>
      </c>
      <c r="R91" s="91">
        <f>VLOOKUP($V91,第５週の８時,9,FALSE)</f>
        <v>0</v>
      </c>
      <c r="S91" s="91">
        <f>VLOOKUP($V91,第５週の８時,10,FALSE)</f>
        <v>0</v>
      </c>
      <c r="T91" s="91">
        <f>VLOOKUP($V91,第５週の８時,11,FALSE)</f>
        <v>0</v>
      </c>
      <c r="U91" s="91">
        <f>VLOOKUP($V91,第５週の８時,12,FALSE)</f>
        <v>0</v>
      </c>
      <c r="V91" s="273">
        <f>MAX(X85:X89)</f>
        <v>0</v>
      </c>
      <c r="W91" s="477"/>
      <c r="X91" s="274" t="s">
        <v>14</v>
      </c>
      <c r="Y91" s="274" t="s">
        <v>17</v>
      </c>
      <c r="Z91" s="274" t="s">
        <v>18</v>
      </c>
      <c r="AA91" s="274" t="s">
        <v>19</v>
      </c>
      <c r="AB91" s="274" t="s">
        <v>20</v>
      </c>
      <c r="AC91" s="274" t="s">
        <v>21</v>
      </c>
      <c r="AD91" s="274" t="s">
        <v>22</v>
      </c>
      <c r="AE91" s="274" t="s">
        <v>23</v>
      </c>
      <c r="AF91" s="274" t="s">
        <v>19</v>
      </c>
      <c r="AG91" s="274" t="s">
        <v>24</v>
      </c>
      <c r="AH91" s="275" t="s">
        <v>25</v>
      </c>
      <c r="AI91" s="275" t="s">
        <v>26</v>
      </c>
      <c r="AJ91" s="477"/>
      <c r="AK91" s="274" t="s">
        <v>14</v>
      </c>
      <c r="AL91" s="274" t="s">
        <v>17</v>
      </c>
      <c r="AM91" s="274" t="s">
        <v>18</v>
      </c>
      <c r="AN91" s="274" t="s">
        <v>19</v>
      </c>
      <c r="AO91" s="274" t="s">
        <v>20</v>
      </c>
      <c r="AP91" s="274" t="s">
        <v>21</v>
      </c>
      <c r="AQ91" s="274" t="s">
        <v>22</v>
      </c>
      <c r="AR91" s="274" t="s">
        <v>23</v>
      </c>
      <c r="AS91" s="274" t="s">
        <v>19</v>
      </c>
      <c r="AT91" s="274" t="s">
        <v>24</v>
      </c>
      <c r="AU91" s="275" t="s">
        <v>25</v>
      </c>
      <c r="AV91" s="275" t="s">
        <v>26</v>
      </c>
      <c r="AW91" s="477"/>
      <c r="AX91" s="274" t="s">
        <v>14</v>
      </c>
      <c r="AY91" s="274" t="s">
        <v>17</v>
      </c>
      <c r="AZ91" s="274" t="s">
        <v>18</v>
      </c>
      <c r="BA91" s="274" t="s">
        <v>19</v>
      </c>
      <c r="BB91" s="274" t="s">
        <v>20</v>
      </c>
      <c r="BC91" s="274" t="s">
        <v>21</v>
      </c>
      <c r="BD91" s="274" t="s">
        <v>22</v>
      </c>
      <c r="BE91" s="274" t="s">
        <v>23</v>
      </c>
      <c r="BF91" s="274" t="s">
        <v>19</v>
      </c>
      <c r="BG91" s="274" t="s">
        <v>24</v>
      </c>
      <c r="BH91" s="275" t="s">
        <v>25</v>
      </c>
      <c r="BI91" s="275" t="s">
        <v>26</v>
      </c>
    </row>
    <row r="92" spans="1:61" ht="16.5" customHeight="1">
      <c r="A92" s="235">
        <f>$A$21</f>
        <v>0.70833333333333337</v>
      </c>
      <c r="B92" s="91">
        <f t="shared" si="158"/>
        <v>0</v>
      </c>
      <c r="C92" s="37"/>
      <c r="D92" s="37"/>
      <c r="E92" s="37"/>
      <c r="F92" s="37"/>
      <c r="G92" s="37"/>
      <c r="H92" s="235">
        <f>$A$21</f>
        <v>0.70833333333333337</v>
      </c>
      <c r="I92" s="91">
        <f t="shared" si="159"/>
        <v>0</v>
      </c>
      <c r="J92" s="37"/>
      <c r="K92" s="37"/>
      <c r="L92" s="37"/>
      <c r="M92" s="37"/>
      <c r="N92" s="37"/>
      <c r="O92" s="96" t="str">
        <f>$O$28</f>
        <v>b  17:00</v>
      </c>
      <c r="P92" s="91">
        <f>VLOOKUP($V92,第５週の１７時,7,FALSE)</f>
        <v>0</v>
      </c>
      <c r="Q92" s="91">
        <f>VLOOKUP($V92,第５週の１７時,8,FALSE)</f>
        <v>0</v>
      </c>
      <c r="R92" s="91">
        <f>VLOOKUP($V92,第５週の１７時,9,FALSE)</f>
        <v>0</v>
      </c>
      <c r="S92" s="91">
        <f>VLOOKUP($V92,第５週の１７時,10,FALSE)</f>
        <v>0</v>
      </c>
      <c r="T92" s="91">
        <f>VLOOKUP($V92,第５週の１７時,11,FALSE)</f>
        <v>0</v>
      </c>
      <c r="U92" s="91">
        <f>VLOOKUP($V92,第５週の１７時,12,FALSE)</f>
        <v>0</v>
      </c>
      <c r="V92" s="273">
        <f>MAX(AK85:AK89)</f>
        <v>0</v>
      </c>
      <c r="W92" s="477"/>
      <c r="X92" s="276">
        <f>SUM(Y92:AC92)</f>
        <v>0</v>
      </c>
      <c r="Y92" s="276">
        <f>AD92*100</f>
        <v>0</v>
      </c>
      <c r="Z92" s="276">
        <f>AE92*30</f>
        <v>0</v>
      </c>
      <c r="AA92" s="276">
        <f>AF92*20</f>
        <v>0</v>
      </c>
      <c r="AB92" s="276">
        <f>AG92*10</f>
        <v>0</v>
      </c>
      <c r="AC92" s="276">
        <f>AH92</f>
        <v>0</v>
      </c>
      <c r="AD92" s="276">
        <f t="shared" ref="AD92:AI92" si="160">B87</f>
        <v>0</v>
      </c>
      <c r="AE92" s="276">
        <f t="shared" si="160"/>
        <v>0</v>
      </c>
      <c r="AF92" s="276">
        <f t="shared" si="160"/>
        <v>0</v>
      </c>
      <c r="AG92" s="276">
        <f t="shared" si="160"/>
        <v>0</v>
      </c>
      <c r="AH92" s="276">
        <f t="shared" si="160"/>
        <v>0</v>
      </c>
      <c r="AI92" s="276">
        <f t="shared" si="160"/>
        <v>0</v>
      </c>
      <c r="AJ92" s="477"/>
      <c r="AK92" s="276">
        <f>SUM(AL92:AP92)</f>
        <v>0</v>
      </c>
      <c r="AL92" s="276">
        <f>AQ92*100</f>
        <v>0</v>
      </c>
      <c r="AM92" s="276">
        <f>AR92*30</f>
        <v>0</v>
      </c>
      <c r="AN92" s="276">
        <f>AS92*20</f>
        <v>0</v>
      </c>
      <c r="AO92" s="276">
        <f>AT92*10</f>
        <v>0</v>
      </c>
      <c r="AP92" s="276">
        <f>AU92</f>
        <v>0</v>
      </c>
      <c r="AQ92" s="276">
        <f t="shared" ref="AQ92:AV92" si="161">B88</f>
        <v>0</v>
      </c>
      <c r="AR92" s="276">
        <f t="shared" si="161"/>
        <v>0</v>
      </c>
      <c r="AS92" s="276">
        <f t="shared" si="161"/>
        <v>0</v>
      </c>
      <c r="AT92" s="276">
        <f t="shared" si="161"/>
        <v>0</v>
      </c>
      <c r="AU92" s="276">
        <f t="shared" si="161"/>
        <v>0</v>
      </c>
      <c r="AV92" s="276">
        <f t="shared" si="161"/>
        <v>0</v>
      </c>
      <c r="AW92" s="477"/>
      <c r="AX92" s="276">
        <f>SUM(AY92:BC92)</f>
        <v>0</v>
      </c>
      <c r="AY92" s="276">
        <f>BD92*100</f>
        <v>0</v>
      </c>
      <c r="AZ92" s="276">
        <f>BE92*30</f>
        <v>0</v>
      </c>
      <c r="BA92" s="276">
        <f>BF92*20</f>
        <v>0</v>
      </c>
      <c r="BB92" s="276">
        <f>BG92*10</f>
        <v>0</v>
      </c>
      <c r="BC92" s="276">
        <f>BH92</f>
        <v>0</v>
      </c>
      <c r="BD92" s="276">
        <f t="shared" ref="BD92:BI92" si="162">B89</f>
        <v>0</v>
      </c>
      <c r="BE92" s="276">
        <f t="shared" si="162"/>
        <v>0</v>
      </c>
      <c r="BF92" s="276">
        <f t="shared" si="162"/>
        <v>0</v>
      </c>
      <c r="BG92" s="276">
        <f t="shared" si="162"/>
        <v>0</v>
      </c>
      <c r="BH92" s="276">
        <f t="shared" si="162"/>
        <v>0</v>
      </c>
      <c r="BI92" s="276">
        <f t="shared" si="162"/>
        <v>0</v>
      </c>
    </row>
    <row r="93" spans="1:61" ht="16.5" customHeight="1">
      <c r="A93" s="235" t="str">
        <f>$A$22</f>
        <v>エラー</v>
      </c>
      <c r="B93" s="91">
        <f t="shared" si="158"/>
        <v>0</v>
      </c>
      <c r="C93" s="37"/>
      <c r="D93" s="37"/>
      <c r="E93" s="37"/>
      <c r="F93" s="37"/>
      <c r="G93" s="37"/>
      <c r="H93" s="235" t="str">
        <f>$A$22</f>
        <v>エラー</v>
      </c>
      <c r="I93" s="91">
        <f t="shared" si="159"/>
        <v>0</v>
      </c>
      <c r="J93" s="37"/>
      <c r="K93" s="37"/>
      <c r="L93" s="37"/>
      <c r="M93" s="37"/>
      <c r="N93" s="37"/>
      <c r="O93" s="96" t="str">
        <f>"ｃ　"&amp;A86</f>
        <v>ｃ　エラー</v>
      </c>
      <c r="P93" s="91">
        <f>VLOOKUP($V93,第５週の１８時１５分,7,FALSE)</f>
        <v>0</v>
      </c>
      <c r="Q93" s="91">
        <f>VLOOKUP($V93,第５週の１８時１５分,8,FALSE)</f>
        <v>0</v>
      </c>
      <c r="R93" s="91">
        <f>VLOOKUP($V93,第５週の１８時１５分,9,FALSE)</f>
        <v>0</v>
      </c>
      <c r="S93" s="91">
        <f>VLOOKUP($V93,第５週の１８時１５分,10,FALSE)</f>
        <v>0</v>
      </c>
      <c r="T93" s="91">
        <f>VLOOKUP($V93,第５週の１８時１５分,11,FALSE)</f>
        <v>0</v>
      </c>
      <c r="U93" s="91">
        <f>VLOOKUP($V93,第５週の１８時１５分,12,FALSE)</f>
        <v>0</v>
      </c>
      <c r="V93" s="273">
        <f>MAX(AX85:AX89)</f>
        <v>0</v>
      </c>
      <c r="W93" s="477"/>
      <c r="X93" s="276">
        <f>SUM(Y93:AC93)</f>
        <v>0</v>
      </c>
      <c r="Y93" s="276">
        <f>AD93*100</f>
        <v>0</v>
      </c>
      <c r="Z93" s="276">
        <f>AE93*30</f>
        <v>0</v>
      </c>
      <c r="AA93" s="276">
        <f>AF93*20</f>
        <v>0</v>
      </c>
      <c r="AB93" s="276">
        <f>AG93*10</f>
        <v>0</v>
      </c>
      <c r="AC93" s="276">
        <f>AH93</f>
        <v>0</v>
      </c>
      <c r="AD93" s="276">
        <f t="shared" ref="AD93:AI93" si="163">I87</f>
        <v>0</v>
      </c>
      <c r="AE93" s="276">
        <f t="shared" si="163"/>
        <v>0</v>
      </c>
      <c r="AF93" s="276">
        <f t="shared" si="163"/>
        <v>0</v>
      </c>
      <c r="AG93" s="276">
        <f t="shared" si="163"/>
        <v>0</v>
      </c>
      <c r="AH93" s="276">
        <f t="shared" si="163"/>
        <v>0</v>
      </c>
      <c r="AI93" s="276">
        <f t="shared" si="163"/>
        <v>0</v>
      </c>
      <c r="AJ93" s="477"/>
      <c r="AK93" s="276">
        <f>SUM(AL93:AP93)</f>
        <v>0</v>
      </c>
      <c r="AL93" s="276">
        <f>AQ93*100</f>
        <v>0</v>
      </c>
      <c r="AM93" s="276">
        <f>AR93*30</f>
        <v>0</v>
      </c>
      <c r="AN93" s="276">
        <f>AS93*20</f>
        <v>0</v>
      </c>
      <c r="AO93" s="276">
        <f>AT93*10</f>
        <v>0</v>
      </c>
      <c r="AP93" s="276">
        <f>AU93</f>
        <v>0</v>
      </c>
      <c r="AQ93" s="276">
        <f t="shared" ref="AQ93:AV93" si="164">I88</f>
        <v>0</v>
      </c>
      <c r="AR93" s="276">
        <f t="shared" si="164"/>
        <v>0</v>
      </c>
      <c r="AS93" s="276">
        <f t="shared" si="164"/>
        <v>0</v>
      </c>
      <c r="AT93" s="276">
        <f t="shared" si="164"/>
        <v>0</v>
      </c>
      <c r="AU93" s="276">
        <f t="shared" si="164"/>
        <v>0</v>
      </c>
      <c r="AV93" s="276">
        <f t="shared" si="164"/>
        <v>0</v>
      </c>
      <c r="AW93" s="477"/>
      <c r="AX93" s="276">
        <f>SUM(AY93:BC93)</f>
        <v>0</v>
      </c>
      <c r="AY93" s="276">
        <f>BD93*100</f>
        <v>0</v>
      </c>
      <c r="AZ93" s="276">
        <f>BE93*30</f>
        <v>0</v>
      </c>
      <c r="BA93" s="276">
        <f>BF93*20</f>
        <v>0</v>
      </c>
      <c r="BB93" s="276">
        <f>BG93*10</f>
        <v>0</v>
      </c>
      <c r="BC93" s="276">
        <f>BH93</f>
        <v>0</v>
      </c>
      <c r="BD93" s="276">
        <f t="shared" ref="BD93:BI93" si="165">I89</f>
        <v>0</v>
      </c>
      <c r="BE93" s="276">
        <f t="shared" si="165"/>
        <v>0</v>
      </c>
      <c r="BF93" s="276">
        <f t="shared" si="165"/>
        <v>0</v>
      </c>
      <c r="BG93" s="276">
        <f t="shared" si="165"/>
        <v>0</v>
      </c>
      <c r="BH93" s="276">
        <f t="shared" si="165"/>
        <v>0</v>
      </c>
      <c r="BI93" s="276">
        <f t="shared" si="165"/>
        <v>0</v>
      </c>
    </row>
    <row r="94" spans="1:61" ht="16.5" customHeight="1">
      <c r="A94" s="235" t="str">
        <f>$A$23</f>
        <v>エラー</v>
      </c>
      <c r="B94" s="91">
        <f t="shared" si="158"/>
        <v>0</v>
      </c>
      <c r="C94" s="37"/>
      <c r="D94" s="37"/>
      <c r="E94" s="37"/>
      <c r="F94" s="37"/>
      <c r="G94" s="37"/>
      <c r="H94" s="235" t="str">
        <f>$A$23</f>
        <v>エラー</v>
      </c>
      <c r="I94" s="91">
        <f t="shared" si="159"/>
        <v>0</v>
      </c>
      <c r="J94" s="37"/>
      <c r="K94" s="37"/>
      <c r="L94" s="37"/>
      <c r="M94" s="37"/>
      <c r="N94" s="37"/>
      <c r="O94" s="96" t="str">
        <f>"ｄ　"&amp;A87</f>
        <v>ｄ　エラー</v>
      </c>
      <c r="P94" s="91">
        <f>VLOOKUP($V94,第５週の１８時半,7,FALSE)</f>
        <v>0</v>
      </c>
      <c r="Q94" s="91">
        <f>VLOOKUP($V94,第５週の１８時半,8,FALSE)</f>
        <v>0</v>
      </c>
      <c r="R94" s="91">
        <f>VLOOKUP($V94,第５週の１８時半,9,FALSE)</f>
        <v>0</v>
      </c>
      <c r="S94" s="91">
        <f>VLOOKUP($V94,第５週の１８時半,10,FALSE)</f>
        <v>0</v>
      </c>
      <c r="T94" s="91">
        <f>VLOOKUP($V94,第５週の１８時半,11,FALSE)</f>
        <v>0</v>
      </c>
      <c r="U94" s="91">
        <f>VLOOKUP($V94,第５週の１８時半,12,FALSE)</f>
        <v>0</v>
      </c>
      <c r="V94" s="273">
        <f>MAX(X92:X96)</f>
        <v>0</v>
      </c>
      <c r="W94" s="477"/>
      <c r="X94" s="276">
        <f>SUM(Y94:AC94)</f>
        <v>0</v>
      </c>
      <c r="Y94" s="276">
        <f>AD94*100</f>
        <v>0</v>
      </c>
      <c r="Z94" s="276">
        <f>AE94*30</f>
        <v>0</v>
      </c>
      <c r="AA94" s="276">
        <f>AF94*20</f>
        <v>0</v>
      </c>
      <c r="AB94" s="276">
        <f>AG94*10</f>
        <v>0</v>
      </c>
      <c r="AC94" s="276">
        <f>AH94</f>
        <v>0</v>
      </c>
      <c r="AD94" s="276">
        <f t="shared" ref="AD94:AI94" si="166">P87</f>
        <v>0</v>
      </c>
      <c r="AE94" s="276">
        <f t="shared" si="166"/>
        <v>0</v>
      </c>
      <c r="AF94" s="276">
        <f t="shared" si="166"/>
        <v>0</v>
      </c>
      <c r="AG94" s="276">
        <f t="shared" si="166"/>
        <v>0</v>
      </c>
      <c r="AH94" s="276">
        <f t="shared" si="166"/>
        <v>0</v>
      </c>
      <c r="AI94" s="276">
        <f t="shared" si="166"/>
        <v>0</v>
      </c>
      <c r="AJ94" s="477"/>
      <c r="AK94" s="276">
        <f>SUM(AL94:AP94)</f>
        <v>0</v>
      </c>
      <c r="AL94" s="276">
        <f>AQ94*100</f>
        <v>0</v>
      </c>
      <c r="AM94" s="276">
        <f>AR94*30</f>
        <v>0</v>
      </c>
      <c r="AN94" s="276">
        <f>AS94*20</f>
        <v>0</v>
      </c>
      <c r="AO94" s="276">
        <f>AT94*10</f>
        <v>0</v>
      </c>
      <c r="AP94" s="276">
        <f>AU94</f>
        <v>0</v>
      </c>
      <c r="AQ94" s="276">
        <f t="shared" ref="AQ94:AV94" si="167">P88</f>
        <v>0</v>
      </c>
      <c r="AR94" s="276">
        <f t="shared" si="167"/>
        <v>0</v>
      </c>
      <c r="AS94" s="276">
        <f t="shared" si="167"/>
        <v>0</v>
      </c>
      <c r="AT94" s="276">
        <f t="shared" si="167"/>
        <v>0</v>
      </c>
      <c r="AU94" s="276">
        <f t="shared" si="167"/>
        <v>0</v>
      </c>
      <c r="AV94" s="276">
        <f t="shared" si="167"/>
        <v>0</v>
      </c>
      <c r="AW94" s="477"/>
      <c r="AX94" s="276">
        <f>SUM(AY94:BC94)</f>
        <v>0</v>
      </c>
      <c r="AY94" s="276">
        <f>BD94*100</f>
        <v>0</v>
      </c>
      <c r="AZ94" s="276">
        <f>BE94*30</f>
        <v>0</v>
      </c>
      <c r="BA94" s="276">
        <f>BF94*20</f>
        <v>0</v>
      </c>
      <c r="BB94" s="276">
        <f>BG94*10</f>
        <v>0</v>
      </c>
      <c r="BC94" s="276">
        <f>BH94</f>
        <v>0</v>
      </c>
      <c r="BD94" s="276">
        <f t="shared" ref="BD94:BI94" si="168">P89</f>
        <v>0</v>
      </c>
      <c r="BE94" s="276">
        <f t="shared" si="168"/>
        <v>0</v>
      </c>
      <c r="BF94" s="276">
        <f t="shared" si="168"/>
        <v>0</v>
      </c>
      <c r="BG94" s="276">
        <f t="shared" si="168"/>
        <v>0</v>
      </c>
      <c r="BH94" s="276">
        <f t="shared" si="168"/>
        <v>0</v>
      </c>
      <c r="BI94" s="276">
        <f t="shared" si="168"/>
        <v>0</v>
      </c>
    </row>
    <row r="95" spans="1:61" ht="16.5" customHeight="1">
      <c r="A95" s="235" t="str">
        <f>$A$24</f>
        <v>エラー</v>
      </c>
      <c r="B95" s="91">
        <f t="shared" si="158"/>
        <v>0</v>
      </c>
      <c r="C95" s="37"/>
      <c r="D95" s="37"/>
      <c r="E95" s="37"/>
      <c r="F95" s="37"/>
      <c r="G95" s="37"/>
      <c r="H95" s="235" t="str">
        <f>$A$24</f>
        <v>エラー</v>
      </c>
      <c r="I95" s="91">
        <f t="shared" si="159"/>
        <v>0</v>
      </c>
      <c r="J95" s="37"/>
      <c r="K95" s="37"/>
      <c r="L95" s="37"/>
      <c r="M95" s="37"/>
      <c r="N95" s="37"/>
      <c r="O95" s="96" t="str">
        <f>"ｅ　"&amp;A88</f>
        <v>ｅ　エラー</v>
      </c>
      <c r="P95" s="91">
        <f>VLOOKUP($V95,第５週の１９時半,7,FALSE)</f>
        <v>0</v>
      </c>
      <c r="Q95" s="91">
        <f>VLOOKUP($V95,第５週の１９時半,8,FALSE)</f>
        <v>0</v>
      </c>
      <c r="R95" s="91">
        <f>VLOOKUP($V95,第５週の１９時半,9,FALSE)</f>
        <v>0</v>
      </c>
      <c r="S95" s="91">
        <f>VLOOKUP($V95,第５週の１９時半,10,FALSE)</f>
        <v>0</v>
      </c>
      <c r="T95" s="91">
        <f>VLOOKUP($V95,第５週の１９時半,11,FALSE)</f>
        <v>0</v>
      </c>
      <c r="U95" s="91">
        <f>VLOOKUP($V95,第５週の１９時半,12,FALSE)</f>
        <v>0</v>
      </c>
      <c r="V95" s="273">
        <f>MAX(AK92:AK96)</f>
        <v>0</v>
      </c>
      <c r="W95" s="477"/>
      <c r="X95" s="276">
        <f>SUM(Y95:AC95)</f>
        <v>0</v>
      </c>
      <c r="Y95" s="276">
        <f>AD95*100</f>
        <v>0</v>
      </c>
      <c r="Z95" s="276">
        <f>AE95*30</f>
        <v>0</v>
      </c>
      <c r="AA95" s="276">
        <f>AF95*20</f>
        <v>0</v>
      </c>
      <c r="AB95" s="276">
        <f>AG95*10</f>
        <v>0</v>
      </c>
      <c r="AC95" s="276">
        <f>AH95</f>
        <v>0</v>
      </c>
      <c r="AD95" s="276">
        <f t="shared" ref="AD95:AI95" si="169">B94</f>
        <v>0</v>
      </c>
      <c r="AE95" s="276">
        <f t="shared" si="169"/>
        <v>0</v>
      </c>
      <c r="AF95" s="276">
        <f t="shared" si="169"/>
        <v>0</v>
      </c>
      <c r="AG95" s="276">
        <f t="shared" si="169"/>
        <v>0</v>
      </c>
      <c r="AH95" s="276">
        <f t="shared" si="169"/>
        <v>0</v>
      </c>
      <c r="AI95" s="276">
        <f t="shared" si="169"/>
        <v>0</v>
      </c>
      <c r="AJ95" s="477"/>
      <c r="AK95" s="276">
        <f>SUM(AL95:AP95)</f>
        <v>0</v>
      </c>
      <c r="AL95" s="276">
        <f>AQ95*100</f>
        <v>0</v>
      </c>
      <c r="AM95" s="276">
        <f>AR95*30</f>
        <v>0</v>
      </c>
      <c r="AN95" s="276">
        <f>AS95*20</f>
        <v>0</v>
      </c>
      <c r="AO95" s="276">
        <f>AT95*10</f>
        <v>0</v>
      </c>
      <c r="AP95" s="276">
        <f>AU95</f>
        <v>0</v>
      </c>
      <c r="AQ95" s="276">
        <f t="shared" ref="AQ95:AV95" si="170">B95</f>
        <v>0</v>
      </c>
      <c r="AR95" s="276">
        <f t="shared" si="170"/>
        <v>0</v>
      </c>
      <c r="AS95" s="276">
        <f t="shared" si="170"/>
        <v>0</v>
      </c>
      <c r="AT95" s="276">
        <f t="shared" si="170"/>
        <v>0</v>
      </c>
      <c r="AU95" s="276">
        <f t="shared" si="170"/>
        <v>0</v>
      </c>
      <c r="AV95" s="276">
        <f t="shared" si="170"/>
        <v>0</v>
      </c>
      <c r="AW95" s="477"/>
      <c r="AX95" s="276">
        <f>SUM(AY95:BC95)</f>
        <v>0</v>
      </c>
      <c r="AY95" s="276">
        <f>BD95*100</f>
        <v>0</v>
      </c>
      <c r="AZ95" s="276">
        <f>BE95*30</f>
        <v>0</v>
      </c>
      <c r="BA95" s="276">
        <f>BF95*20</f>
        <v>0</v>
      </c>
      <c r="BB95" s="276">
        <f>BG95*10</f>
        <v>0</v>
      </c>
      <c r="BC95" s="276">
        <f>BH95</f>
        <v>0</v>
      </c>
      <c r="BD95" s="276">
        <f t="shared" ref="BD95:BI95" si="171">B96</f>
        <v>0</v>
      </c>
      <c r="BE95" s="276">
        <f t="shared" si="171"/>
        <v>0</v>
      </c>
      <c r="BF95" s="276">
        <f t="shared" si="171"/>
        <v>0</v>
      </c>
      <c r="BG95" s="276">
        <f t="shared" si="171"/>
        <v>0</v>
      </c>
      <c r="BH95" s="276">
        <f t="shared" si="171"/>
        <v>0</v>
      </c>
      <c r="BI95" s="276">
        <f t="shared" si="171"/>
        <v>0</v>
      </c>
    </row>
    <row r="96" spans="1:61" ht="16.5" customHeight="1">
      <c r="A96" s="235" t="str">
        <f>$A$25</f>
        <v>エラー</v>
      </c>
      <c r="B96" s="91">
        <f t="shared" si="158"/>
        <v>0</v>
      </c>
      <c r="C96" s="37"/>
      <c r="D96" s="37"/>
      <c r="E96" s="37"/>
      <c r="F96" s="37"/>
      <c r="G96" s="37"/>
      <c r="H96" s="235" t="str">
        <f>$A$25</f>
        <v>エラー</v>
      </c>
      <c r="I96" s="91">
        <f t="shared" si="159"/>
        <v>0</v>
      </c>
      <c r="J96" s="37"/>
      <c r="K96" s="37"/>
      <c r="L96" s="37"/>
      <c r="M96" s="37"/>
      <c r="N96" s="37"/>
      <c r="O96" s="96" t="str">
        <f>"ｆ　"&amp;A89</f>
        <v>ｆ　エラー</v>
      </c>
      <c r="P96" s="91">
        <f>VLOOKUP($V96,第５週の２０時半,7,FALSE)</f>
        <v>0</v>
      </c>
      <c r="Q96" s="91">
        <f>VLOOKUP($V96,第５週の２０時半,8,FALSE)</f>
        <v>0</v>
      </c>
      <c r="R96" s="91">
        <f>VLOOKUP($V96,第５週の２０時半,9,FALSE)</f>
        <v>0</v>
      </c>
      <c r="S96" s="91">
        <f>VLOOKUP($V96,第５週の２０時半,10,FALSE)</f>
        <v>0</v>
      </c>
      <c r="T96" s="91">
        <f>VLOOKUP($V96,第５週の２０時半,11,FALSE)</f>
        <v>0</v>
      </c>
      <c r="U96" s="91">
        <f>VLOOKUP($V96,第５週の２０時半,12,FALSE)</f>
        <v>0</v>
      </c>
      <c r="V96" s="273">
        <f>MAX(AX92:AX96)</f>
        <v>0</v>
      </c>
      <c r="W96" s="477"/>
      <c r="X96" s="276">
        <f>SUM(Y96:AC96)</f>
        <v>0</v>
      </c>
      <c r="Y96" s="276">
        <f>AD96*100</f>
        <v>0</v>
      </c>
      <c r="Z96" s="276">
        <f>AE96*30</f>
        <v>0</v>
      </c>
      <c r="AA96" s="276">
        <f>AF96*20</f>
        <v>0</v>
      </c>
      <c r="AB96" s="276">
        <f>AG96*10</f>
        <v>0</v>
      </c>
      <c r="AC96" s="276">
        <f>AH96</f>
        <v>0</v>
      </c>
      <c r="AD96" s="276">
        <f t="shared" ref="AD96:AI96" si="172">I94</f>
        <v>0</v>
      </c>
      <c r="AE96" s="276">
        <f t="shared" si="172"/>
        <v>0</v>
      </c>
      <c r="AF96" s="276">
        <f t="shared" si="172"/>
        <v>0</v>
      </c>
      <c r="AG96" s="276">
        <f t="shared" si="172"/>
        <v>0</v>
      </c>
      <c r="AH96" s="276">
        <f t="shared" si="172"/>
        <v>0</v>
      </c>
      <c r="AI96" s="276">
        <f t="shared" si="172"/>
        <v>0</v>
      </c>
      <c r="AJ96" s="477"/>
      <c r="AK96" s="276">
        <f>SUM(AL96:AP96)</f>
        <v>0</v>
      </c>
      <c r="AL96" s="276">
        <f>AQ96*100</f>
        <v>0</v>
      </c>
      <c r="AM96" s="276">
        <f>AR96*30</f>
        <v>0</v>
      </c>
      <c r="AN96" s="276">
        <f>AS96*20</f>
        <v>0</v>
      </c>
      <c r="AO96" s="276">
        <f>AT96*10</f>
        <v>0</v>
      </c>
      <c r="AP96" s="276">
        <f>AU96</f>
        <v>0</v>
      </c>
      <c r="AQ96" s="276">
        <f t="shared" ref="AQ96:AV96" si="173">I95</f>
        <v>0</v>
      </c>
      <c r="AR96" s="276">
        <f t="shared" si="173"/>
        <v>0</v>
      </c>
      <c r="AS96" s="276">
        <f t="shared" si="173"/>
        <v>0</v>
      </c>
      <c r="AT96" s="276">
        <f t="shared" si="173"/>
        <v>0</v>
      </c>
      <c r="AU96" s="276">
        <f t="shared" si="173"/>
        <v>0</v>
      </c>
      <c r="AV96" s="276">
        <f t="shared" si="173"/>
        <v>0</v>
      </c>
      <c r="AW96" s="477"/>
      <c r="AX96" s="276">
        <f>SUM(AY96:BC96)</f>
        <v>0</v>
      </c>
      <c r="AY96" s="276">
        <f>BD96*100</f>
        <v>0</v>
      </c>
      <c r="AZ96" s="276">
        <f>BE96*30</f>
        <v>0</v>
      </c>
      <c r="BA96" s="276">
        <f>BF96*20</f>
        <v>0</v>
      </c>
      <c r="BB96" s="276">
        <f>BG96*10</f>
        <v>0</v>
      </c>
      <c r="BC96" s="276">
        <f>BH96</f>
        <v>0</v>
      </c>
      <c r="BD96" s="276">
        <f t="shared" ref="BD96:BI96" si="174">I96</f>
        <v>0</v>
      </c>
      <c r="BE96" s="276">
        <f t="shared" si="174"/>
        <v>0</v>
      </c>
      <c r="BF96" s="276">
        <f t="shared" si="174"/>
        <v>0</v>
      </c>
      <c r="BG96" s="276">
        <f t="shared" si="174"/>
        <v>0</v>
      </c>
      <c r="BH96" s="276">
        <f t="shared" si="174"/>
        <v>0</v>
      </c>
      <c r="BI96" s="276">
        <f t="shared" si="174"/>
        <v>0</v>
      </c>
    </row>
    <row r="97" spans="1:35" ht="24.6" customHeight="1">
      <c r="A97" s="260" t="s">
        <v>50</v>
      </c>
      <c r="B97" s="262">
        <v>6</v>
      </c>
      <c r="C97" s="260" t="s">
        <v>5</v>
      </c>
    </row>
    <row r="98" spans="1:35" ht="16.5" customHeight="1">
      <c r="A98" s="261" t="s">
        <v>196</v>
      </c>
      <c r="B98" s="263"/>
      <c r="C98" s="263"/>
      <c r="D98" s="102"/>
      <c r="E98" s="102"/>
      <c r="F98" s="102"/>
      <c r="G98" s="102"/>
      <c r="H98" s="102"/>
      <c r="I98" s="102"/>
      <c r="J98" s="102"/>
      <c r="K98" s="102"/>
      <c r="L98" s="102"/>
      <c r="M98" s="102"/>
      <c r="W98" s="483"/>
      <c r="X98" s="103"/>
      <c r="Y98" s="103"/>
      <c r="Z98" s="103"/>
      <c r="AA98" s="103"/>
      <c r="AB98" s="103"/>
      <c r="AC98" s="103"/>
      <c r="AD98" s="103"/>
      <c r="AE98" s="103"/>
      <c r="AF98" s="103"/>
      <c r="AG98" s="103"/>
      <c r="AH98" s="103"/>
      <c r="AI98" s="103"/>
    </row>
    <row r="99" spans="1:35" ht="16.5" customHeight="1">
      <c r="B99" s="102"/>
      <c r="C99" s="102"/>
      <c r="D99" s="102"/>
      <c r="E99" s="102"/>
      <c r="F99" s="102"/>
      <c r="G99" s="102"/>
      <c r="H99" s="102"/>
      <c r="I99" s="102"/>
      <c r="J99" s="102"/>
      <c r="K99" s="102"/>
      <c r="L99" s="102"/>
      <c r="M99" s="102"/>
      <c r="W99" s="483"/>
      <c r="X99" s="103"/>
      <c r="Y99" s="103"/>
      <c r="Z99" s="103"/>
      <c r="AA99" s="103"/>
      <c r="AB99" s="103"/>
      <c r="AC99" s="103"/>
      <c r="AD99" s="103"/>
      <c r="AE99" s="103"/>
      <c r="AF99" s="103"/>
      <c r="AG99" s="103"/>
      <c r="AH99" s="103"/>
      <c r="AI99" s="103"/>
    </row>
    <row r="100" spans="1:35" ht="16.5" customHeight="1">
      <c r="B100" s="102"/>
      <c r="C100" s="102"/>
      <c r="D100" s="102"/>
      <c r="E100" s="102"/>
      <c r="F100" s="102"/>
      <c r="G100" s="102"/>
      <c r="H100" s="102"/>
      <c r="I100" s="102"/>
      <c r="J100" s="102"/>
      <c r="K100" s="102"/>
      <c r="L100" s="102"/>
      <c r="M100" s="102"/>
      <c r="W100" s="483"/>
      <c r="X100" s="103"/>
      <c r="Y100" s="103"/>
      <c r="Z100" s="103"/>
      <c r="AA100" s="103"/>
      <c r="AB100" s="103"/>
      <c r="AC100" s="103"/>
      <c r="AD100" s="103"/>
      <c r="AE100" s="103"/>
      <c r="AF100" s="103"/>
      <c r="AG100" s="103"/>
      <c r="AH100" s="103"/>
      <c r="AI100" s="103"/>
    </row>
    <row r="101" spans="1:35" ht="16.5" customHeight="1">
      <c r="B101" s="102"/>
      <c r="C101" s="102"/>
      <c r="D101" s="102"/>
      <c r="E101" s="102"/>
      <c r="F101" s="102"/>
      <c r="G101" s="102"/>
      <c r="H101" s="102"/>
      <c r="I101" s="102"/>
      <c r="J101" s="102"/>
      <c r="K101" s="102"/>
      <c r="L101" s="102"/>
      <c r="M101" s="102"/>
      <c r="W101" s="483"/>
      <c r="X101" s="103"/>
      <c r="Y101" s="103"/>
      <c r="Z101" s="103"/>
      <c r="AA101" s="103"/>
      <c r="AB101" s="103"/>
      <c r="AC101" s="103"/>
      <c r="AD101" s="103"/>
      <c r="AE101" s="103"/>
      <c r="AF101" s="103"/>
      <c r="AG101" s="103"/>
      <c r="AH101" s="103"/>
      <c r="AI101" s="103"/>
    </row>
    <row r="102" spans="1:35" ht="16.5" customHeight="1"/>
    <row r="103" spans="1:35" ht="16.5" customHeight="1"/>
    <row r="104" spans="1:35" ht="16.5" customHeight="1"/>
    <row r="105" spans="1:35" ht="16.5" customHeight="1"/>
    <row r="106" spans="1:35" ht="16.5" customHeight="1"/>
    <row r="107" spans="1:35" ht="16.5" customHeight="1"/>
    <row r="108" spans="1:35" ht="16.5" customHeight="1"/>
    <row r="109" spans="1:35" ht="16.5" customHeight="1"/>
    <row r="110" spans="1:35" ht="16.5" customHeight="1"/>
    <row r="111" spans="1:35" ht="16.5" customHeight="1"/>
    <row r="112" spans="1:35" ht="16.5" customHeight="1"/>
    <row r="113" ht="16.5" customHeight="1"/>
    <row r="114" ht="16.5" customHeight="1"/>
    <row r="115" ht="16.5" customHeight="1"/>
  </sheetData>
  <sheetProtection sheet="1" selectLockedCells="1"/>
  <protectedRanges>
    <protectedRange sqref="D34 A19 H19 O19 A26 H26 A35 H35 O35 A42 H42 D50 A51 H51 O51 A58 H58 D66 A67 H67 O67 A74 H74 D82 A83 H83 O83 A90 H90 Q84:U89 C91:G96 J91:N96 Q41:U41 C48:G48 J48:N48 C57:G57 Q57:U57 C64:G64 C73:G73 J73:N73 Q73:U73 C80:G80 J80:N80 C89:G89 J89:N89 J4:O11 L12:L14 J16:O17 D4:D14 D16:D17" name="範囲1"/>
    <protectedRange sqref="C25:G25" name="範囲1_1"/>
    <protectedRange sqref="C20:G24" name="範囲1_1_1"/>
    <protectedRange sqref="J25:N25" name="範囲1_2"/>
    <protectedRange sqref="J20:N24" name="範囲1_2_1"/>
    <protectedRange sqref="Q25:U25" name="範囲1_3"/>
    <protectedRange sqref="Q20:U24" name="範囲1_5"/>
    <protectedRange sqref="C32:G32" name="範囲1_4"/>
    <protectedRange sqref="C27:G31" name="範囲1_3_1"/>
    <protectedRange sqref="J32:N32" name="範囲1_6"/>
    <protectedRange sqref="J27:N31" name="範囲1_4_1"/>
    <protectedRange sqref="C41:G41" name="範囲1_7"/>
    <protectedRange sqref="C36:G40" name="範囲1_6_1"/>
    <protectedRange sqref="J41:N41" name="範囲1_8"/>
    <protectedRange sqref="J36:N40" name="範囲1_7_1"/>
    <protectedRange sqref="Q36:U40" name="範囲1_8_1"/>
    <protectedRange sqref="C43:G47" name="範囲1_9"/>
    <protectedRange sqref="J43:N47" name="範囲1_10"/>
    <protectedRange sqref="C52:G56" name="範囲1_11"/>
    <protectedRange sqref="J57:N57" name="範囲1_12"/>
    <protectedRange sqref="J52:N56" name="範囲1_12_1"/>
    <protectedRange sqref="Q52:U56" name="範囲1_15"/>
    <protectedRange sqref="C59:G63" name="範囲1_13"/>
    <protectedRange sqref="J64:N64" name="範囲1_14"/>
    <protectedRange sqref="J59:N63" name="範囲1_14_1"/>
    <protectedRange sqref="C68:G72" name="範囲1_16"/>
    <protectedRange sqref="J68:N72" name="範囲1_17"/>
    <protectedRange sqref="Q68:U72" name="範囲1_20"/>
    <protectedRange sqref="C75:G79" name="範囲1_18"/>
    <protectedRange sqref="J75:N79" name="範囲1_19"/>
    <protectedRange sqref="C84:G88" name="範囲1_21"/>
    <protectedRange sqref="J84:N88" name="範囲1_22"/>
    <protectedRange sqref="L15 D15" name="範囲1_23"/>
  </protectedRanges>
  <mergeCells count="103">
    <mergeCell ref="AK83:AP83"/>
    <mergeCell ref="AQ83:AV83"/>
    <mergeCell ref="AW83:AW89"/>
    <mergeCell ref="AX83:BC83"/>
    <mergeCell ref="BD83:BI83"/>
    <mergeCell ref="M17:N17"/>
    <mergeCell ref="O17:U17"/>
    <mergeCell ref="AW90:AW96"/>
    <mergeCell ref="AX90:BC90"/>
    <mergeCell ref="BD90:BI90"/>
    <mergeCell ref="W90:W96"/>
    <mergeCell ref="X90:AC90"/>
    <mergeCell ref="AD90:AI90"/>
    <mergeCell ref="AJ90:AJ96"/>
    <mergeCell ref="AK90:AP90"/>
    <mergeCell ref="AQ90:AV90"/>
    <mergeCell ref="BD74:BI74"/>
    <mergeCell ref="W83:W89"/>
    <mergeCell ref="X83:AC83"/>
    <mergeCell ref="AD83:AI83"/>
    <mergeCell ref="AJ83:AJ89"/>
    <mergeCell ref="AX67:BC67"/>
    <mergeCell ref="BD67:BI67"/>
    <mergeCell ref="W74:W80"/>
    <mergeCell ref="X74:AC74"/>
    <mergeCell ref="AD74:AI74"/>
    <mergeCell ref="AJ74:AJ80"/>
    <mergeCell ref="AK74:AP74"/>
    <mergeCell ref="AQ74:AV74"/>
    <mergeCell ref="AW74:AW80"/>
    <mergeCell ref="AX74:BC74"/>
    <mergeCell ref="W67:W73"/>
    <mergeCell ref="X67:AC67"/>
    <mergeCell ref="AD67:AI67"/>
    <mergeCell ref="AJ67:AJ73"/>
    <mergeCell ref="AK67:AP67"/>
    <mergeCell ref="AQ67:AV67"/>
    <mergeCell ref="AW67:AW73"/>
    <mergeCell ref="W58:W64"/>
    <mergeCell ref="X58:AC58"/>
    <mergeCell ref="AD58:AI58"/>
    <mergeCell ref="AJ58:AJ64"/>
    <mergeCell ref="AK58:AP58"/>
    <mergeCell ref="AQ58:AV58"/>
    <mergeCell ref="BD51:BI51"/>
    <mergeCell ref="W42:W48"/>
    <mergeCell ref="X42:AC42"/>
    <mergeCell ref="AD42:AI42"/>
    <mergeCell ref="AJ42:AJ48"/>
    <mergeCell ref="AK42:AP42"/>
    <mergeCell ref="AQ42:AV42"/>
    <mergeCell ref="AW58:AW64"/>
    <mergeCell ref="AX58:BC58"/>
    <mergeCell ref="BD58:BI58"/>
    <mergeCell ref="AX51:BC51"/>
    <mergeCell ref="AW51:AW57"/>
    <mergeCell ref="AW42:AW48"/>
    <mergeCell ref="AQ51:AV51"/>
    <mergeCell ref="AK51:AP51"/>
    <mergeCell ref="A15:U15"/>
    <mergeCell ref="BD19:BI19"/>
    <mergeCell ref="AD26:AI26"/>
    <mergeCell ref="AJ26:AJ32"/>
    <mergeCell ref="AK26:AP26"/>
    <mergeCell ref="AQ26:AV26"/>
    <mergeCell ref="AD19:AI19"/>
    <mergeCell ref="AW19:AW25"/>
    <mergeCell ref="W98:W101"/>
    <mergeCell ref="W35:W41"/>
    <mergeCell ref="X35:AC35"/>
    <mergeCell ref="AD35:AI35"/>
    <mergeCell ref="AJ35:AJ41"/>
    <mergeCell ref="BD35:BI35"/>
    <mergeCell ref="AK35:AP35"/>
    <mergeCell ref="AW26:AW32"/>
    <mergeCell ref="AX26:BC26"/>
    <mergeCell ref="BD26:BI26"/>
    <mergeCell ref="AX42:BC42"/>
    <mergeCell ref="BD42:BI42"/>
    <mergeCell ref="W51:W57"/>
    <mergeCell ref="X51:AC51"/>
    <mergeCell ref="AD51:AI51"/>
    <mergeCell ref="AJ51:AJ57"/>
    <mergeCell ref="AJ19:AJ25"/>
    <mergeCell ref="AK19:AP19"/>
    <mergeCell ref="AQ19:AV19"/>
    <mergeCell ref="AX19:BC19"/>
    <mergeCell ref="X26:AC26"/>
    <mergeCell ref="AQ35:AV35"/>
    <mergeCell ref="AW35:AW41"/>
    <mergeCell ref="W19:W25"/>
    <mergeCell ref="X19:AC19"/>
    <mergeCell ref="W26:W32"/>
    <mergeCell ref="AX35:BC35"/>
    <mergeCell ref="T1:U1"/>
    <mergeCell ref="Q2:R2"/>
    <mergeCell ref="O2:P2"/>
    <mergeCell ref="B6:U7"/>
    <mergeCell ref="A6:A7"/>
    <mergeCell ref="B13:F13"/>
    <mergeCell ref="H13:L13"/>
    <mergeCell ref="N13:O13"/>
    <mergeCell ref="D2:M2"/>
  </mergeCells>
  <phoneticPr fontId="3"/>
  <conditionalFormatting sqref="A19:G25">
    <cfRule type="expression" dxfId="58" priority="28">
      <formula>$A$19=""</formula>
    </cfRule>
  </conditionalFormatting>
  <conditionalFormatting sqref="H19:N25">
    <cfRule type="expression" dxfId="57" priority="27">
      <formula>$H$19=""</formula>
    </cfRule>
  </conditionalFormatting>
  <conditionalFormatting sqref="O19:U25">
    <cfRule type="expression" dxfId="56" priority="26">
      <formula>$O$19=""</formula>
    </cfRule>
  </conditionalFormatting>
  <conditionalFormatting sqref="A26:H32">
    <cfRule type="expression" dxfId="55" priority="25">
      <formula>$A$26=""</formula>
    </cfRule>
  </conditionalFormatting>
  <conditionalFormatting sqref="H26:N32">
    <cfRule type="expression" dxfId="54" priority="24">
      <formula>$H$26=""</formula>
    </cfRule>
  </conditionalFormatting>
  <conditionalFormatting sqref="A35:G41">
    <cfRule type="expression" dxfId="53" priority="23">
      <formula>$A$35=""</formula>
    </cfRule>
  </conditionalFormatting>
  <conditionalFormatting sqref="H35:N41">
    <cfRule type="expression" dxfId="52" priority="22">
      <formula>$H$35=""</formula>
    </cfRule>
  </conditionalFormatting>
  <conditionalFormatting sqref="O35:U41">
    <cfRule type="expression" dxfId="51" priority="21">
      <formula>$O$35=""</formula>
    </cfRule>
  </conditionalFormatting>
  <conditionalFormatting sqref="H42:N48">
    <cfRule type="expression" dxfId="50" priority="20">
      <formula>$H$42=""</formula>
    </cfRule>
  </conditionalFormatting>
  <conditionalFormatting sqref="A51:G57">
    <cfRule type="expression" dxfId="49" priority="19">
      <formula>$A$51=""</formula>
    </cfRule>
  </conditionalFormatting>
  <conditionalFormatting sqref="H51:N57">
    <cfRule type="expression" dxfId="48" priority="18">
      <formula>$H$51=""</formula>
    </cfRule>
  </conditionalFormatting>
  <conditionalFormatting sqref="O51:U57">
    <cfRule type="expression" dxfId="47" priority="17">
      <formula>$O$51=""</formula>
    </cfRule>
  </conditionalFormatting>
  <conditionalFormatting sqref="A58:G64">
    <cfRule type="expression" dxfId="46" priority="16">
      <formula>$A$58=""</formula>
    </cfRule>
  </conditionalFormatting>
  <conditionalFormatting sqref="H58:N64">
    <cfRule type="expression" dxfId="45" priority="15">
      <formula>$H$58=""</formula>
    </cfRule>
  </conditionalFormatting>
  <conditionalFormatting sqref="A67:G73">
    <cfRule type="expression" dxfId="44" priority="14">
      <formula>$A$67=""</formula>
    </cfRule>
  </conditionalFormatting>
  <conditionalFormatting sqref="H67:N73">
    <cfRule type="expression" dxfId="43" priority="13">
      <formula>$H$67=""</formula>
    </cfRule>
  </conditionalFormatting>
  <conditionalFormatting sqref="O67:U73">
    <cfRule type="expression" dxfId="42" priority="12">
      <formula>$O$67=""</formula>
    </cfRule>
  </conditionalFormatting>
  <conditionalFormatting sqref="A74:G80">
    <cfRule type="expression" dxfId="41" priority="11">
      <formula>$A$74=""</formula>
    </cfRule>
  </conditionalFormatting>
  <conditionalFormatting sqref="H74:N80">
    <cfRule type="expression" dxfId="40" priority="10">
      <formula>$H$74=""</formula>
    </cfRule>
  </conditionalFormatting>
  <conditionalFormatting sqref="A83:G89">
    <cfRule type="expression" dxfId="39" priority="9">
      <formula>$A$83=""</formula>
    </cfRule>
  </conditionalFormatting>
  <conditionalFormatting sqref="H83:N89">
    <cfRule type="expression" dxfId="38" priority="8">
      <formula>$H$83=""</formula>
    </cfRule>
  </conditionalFormatting>
  <conditionalFormatting sqref="O83:U89">
    <cfRule type="expression" dxfId="37" priority="7">
      <formula>$O$83=""</formula>
    </cfRule>
  </conditionalFormatting>
  <conditionalFormatting sqref="A90:G96">
    <cfRule type="expression" dxfId="36" priority="6">
      <formula>$A$90=""</formula>
    </cfRule>
  </conditionalFormatting>
  <conditionalFormatting sqref="H90:N96">
    <cfRule type="expression" dxfId="35" priority="5">
      <formula>$H$90=""</formula>
    </cfRule>
  </conditionalFormatting>
  <conditionalFormatting sqref="A24:U24 A31:U31 A40:U40 A47:U47 A56:U56 A63:U63 O73 A72:U72 A79:U79 A88:U88 A95:U95">
    <cfRule type="expression" dxfId="34" priority="2">
      <formula>$AB$5=1</formula>
    </cfRule>
  </conditionalFormatting>
  <conditionalFormatting sqref="A25:U25 A32:U32 A41:U41 A48:U48 A57:U57 A64:U64 A73:U73 A80:U80 A89:U89 A96:U96">
    <cfRule type="expression" dxfId="33" priority="1">
      <formula>$AB$6=1</formula>
    </cfRule>
  </conditionalFormatting>
  <dataValidations count="4">
    <dataValidation type="list" allowBlank="1" showInputMessage="1" showErrorMessage="1" sqref="Q2:R2" xr:uid="{F6205E3E-EA97-4094-97A5-4334D2F7FCC9}">
      <formula1>"4,5,6,7,8,9,10,11,12,1,2,3"</formula1>
    </dataValidation>
    <dataValidation type="list" allowBlank="1" showInputMessage="1" showErrorMessage="1" sqref="B13" xr:uid="{E10A850D-3884-4A65-A028-A94AE10B12D0}">
      <formula1>$W$5:$W$7</formula1>
    </dataValidation>
    <dataValidation type="list" allowBlank="1" showInputMessage="1" showErrorMessage="1" sqref="N13:O13" xr:uid="{29861A90-4F77-49D6-8D35-487801E5050B}">
      <formula1>$Y$5:$Y$10</formula1>
    </dataValidation>
    <dataValidation type="list" allowBlank="1" showInputMessage="1" showErrorMessage="1" sqref="H13:L13" xr:uid="{61E25AD0-51A2-4953-8608-11367CD6BA62}">
      <formula1>$X$5:$X$9</formula1>
    </dataValidation>
  </dataValidations>
  <printOptions horizontalCentered="1"/>
  <pageMargins left="0.19685039370078741" right="0.19685039370078741" top="0.35433070866141736" bottom="0.39370078740157483" header="0.31496062992125984" footer="0.51181102362204722"/>
  <pageSetup paperSize="9" scale="74" fitToHeight="2" orientation="portrait" r:id="rId1"/>
  <headerFooter alignWithMargins="0"/>
  <rowBreaks count="1" manualBreakCount="1">
    <brk id="64" max="20"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4" id="{E65C585E-021E-41CD-8276-7BD601350B19}">
            <xm:f>万年カレンダー・祝日!$K$30&lt;2</xm:f>
            <x14:dxf>
              <fill>
                <patternFill>
                  <bgColor theme="0" tint="-0.34998626667073579"/>
                </patternFill>
              </fill>
            </x14:dxf>
          </x14:cfRule>
          <xm:sqref>A19:U32</xm:sqref>
        </x14:conditionalFormatting>
        <x14:conditionalFormatting xmlns:xm="http://schemas.microsoft.com/office/excel/2006/main">
          <x14:cfRule type="expression" priority="33" id="{26E2B6CA-4613-42B9-9C95-2D21091092CA}">
            <xm:f>万年カレンダー・祝日!$K$31&lt;2</xm:f>
            <x14:dxf>
              <fill>
                <patternFill>
                  <bgColor theme="0" tint="-0.34998626667073579"/>
                </patternFill>
              </fill>
            </x14:dxf>
          </x14:cfRule>
          <xm:sqref>A35:U48</xm:sqref>
        </x14:conditionalFormatting>
        <x14:conditionalFormatting xmlns:xm="http://schemas.microsoft.com/office/excel/2006/main">
          <x14:cfRule type="expression" priority="32" id="{46FCF17E-E56F-4917-B7B3-3207CAA4DA51}">
            <xm:f>万年カレンダー・祝日!$K$32&lt;2</xm:f>
            <x14:dxf>
              <fill>
                <patternFill>
                  <bgColor theme="0" tint="-0.34998626667073579"/>
                </patternFill>
              </fill>
            </x14:dxf>
          </x14:cfRule>
          <xm:sqref>A51:U64</xm:sqref>
        </x14:conditionalFormatting>
        <x14:conditionalFormatting xmlns:xm="http://schemas.microsoft.com/office/excel/2006/main">
          <x14:cfRule type="expression" priority="31" id="{9E0A7B26-5488-44CA-87F5-E10278075040}">
            <xm:f>万年カレンダー・祝日!$K$33&lt;2</xm:f>
            <x14:dxf>
              <fill>
                <patternFill>
                  <bgColor theme="0" tint="-0.34998626667073579"/>
                </patternFill>
              </fill>
            </x14:dxf>
          </x14:cfRule>
          <xm:sqref>A67:U80</xm:sqref>
        </x14:conditionalFormatting>
        <x14:conditionalFormatting xmlns:xm="http://schemas.microsoft.com/office/excel/2006/main">
          <x14:cfRule type="expression" priority="30" id="{A7A53E72-7C34-437D-AE93-2A43D8043745}">
            <xm:f>万年カレンダー・祝日!$K$34&lt;2</xm:f>
            <x14:dxf>
              <fill>
                <patternFill>
                  <bgColor theme="0" tint="-0.34998626667073579"/>
                </patternFill>
              </fill>
            </x14:dxf>
          </x14:cfRule>
          <xm:sqref>A83:U96</xm:sqref>
        </x14:conditionalFormatting>
        <x14:conditionalFormatting xmlns:xm="http://schemas.microsoft.com/office/excel/2006/main">
          <x14:cfRule type="expression" priority="29" id="{A60BC6CE-0C41-4A51-8A02-F78D010780A6}">
            <xm:f>万年カレンダー・祝日!$K$35&gt;0</xm:f>
            <x14:dxf>
              <font>
                <color theme="1"/>
              </font>
              <fill>
                <patternFill patternType="none">
                  <bgColor auto="1"/>
                </patternFill>
              </fill>
            </x14:dxf>
          </x14:cfRule>
          <xm:sqref>A97:C98</xm:sqref>
        </x14:conditionalFormatting>
        <x14:conditionalFormatting xmlns:xm="http://schemas.microsoft.com/office/excel/2006/main">
          <x14:cfRule type="expression" priority="4" id="{11D806A9-D4A8-4979-8B4E-C34A8E9D7573}">
            <xm:f>万年カレンダー・祝日!$K$34&lt;2</xm:f>
            <x14:dxf>
              <font>
                <color theme="1"/>
              </font>
              <fill>
                <patternFill patternType="none">
                  <bgColor auto="1"/>
                </patternFill>
              </fill>
            </x14:dxf>
          </x14:cfRule>
          <xm:sqref>D81</xm:sqref>
        </x14:conditionalFormatting>
        <x14:conditionalFormatting xmlns:xm="http://schemas.microsoft.com/office/excel/2006/main">
          <x14:cfRule type="expression" priority="3" id="{BC274F1E-4FA0-473E-95B4-E392A52B4466}">
            <xm:f>万年カレンダー・祝日!$K$30&lt;2</xm:f>
            <x14:dxf>
              <font>
                <color theme="1"/>
              </font>
            </x14:dxf>
          </x14:cfRule>
          <xm:sqref>D17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X19"/>
  <sheetViews>
    <sheetView showGridLines="0" view="pageBreakPreview" zoomScale="85" zoomScaleNormal="75" zoomScaleSheetLayoutView="85" workbookViewId="0">
      <selection activeCell="B17" sqref="B17"/>
    </sheetView>
  </sheetViews>
  <sheetFormatPr defaultColWidth="9" defaultRowHeight="18.75"/>
  <cols>
    <col min="1" max="1" width="11.75" style="1" customWidth="1"/>
    <col min="2" max="2" width="14.625" style="1" customWidth="1"/>
    <col min="3" max="8" width="14.5" style="1" customWidth="1"/>
    <col min="9" max="16384" width="9" style="1"/>
  </cols>
  <sheetData>
    <row r="1" spans="1:24" ht="39" customHeight="1">
      <c r="A1" s="28" t="s">
        <v>96</v>
      </c>
      <c r="B1" s="29"/>
      <c r="C1" s="29" t="s">
        <v>100</v>
      </c>
      <c r="D1" s="29"/>
      <c r="E1" s="29"/>
      <c r="F1" s="29"/>
      <c r="G1" s="29"/>
      <c r="H1" s="29"/>
    </row>
    <row r="2" spans="1:24" ht="33" customHeight="1">
      <c r="A2" s="498">
        <f>'別紙2-1【初めに入力】'!O2</f>
        <v>45383</v>
      </c>
      <c r="B2" s="499"/>
      <c r="C2" s="304" t="str">
        <f>'別紙2-1【初めに入力】'!$Q$2&amp;"月"</f>
        <v>5月</v>
      </c>
      <c r="D2" s="302"/>
      <c r="E2" s="393" t="s">
        <v>37</v>
      </c>
      <c r="F2" s="497">
        <f>'別紙2-1【初めに入力】'!O17</f>
        <v>0</v>
      </c>
      <c r="G2" s="497"/>
      <c r="H2" s="497"/>
      <c r="J2" s="490" t="str">
        <f>'別紙2-1【初めに入力】'!Q2&amp;"月の週数は"</f>
        <v>5月の週数は</v>
      </c>
      <c r="K2" s="490"/>
      <c r="L2" s="47">
        <f>万年カレンダー・祝日!K36</f>
        <v>5</v>
      </c>
      <c r="M2" s="1" t="s">
        <v>5</v>
      </c>
    </row>
    <row r="3" spans="1:24" ht="24.75" customHeight="1" thickBot="1">
      <c r="A3" s="1" t="s">
        <v>62</v>
      </c>
      <c r="G3" s="431" t="str">
        <f>IF(OR(G5&lt;G6,G6&lt;G7,G7&lt;G8),"↓別紙２－１の入力内容に矛盾があります。","")</f>
        <v/>
      </c>
    </row>
    <row r="4" spans="1:24" ht="42" customHeight="1">
      <c r="A4" s="495"/>
      <c r="B4" s="496"/>
      <c r="C4" s="12" t="s">
        <v>8</v>
      </c>
      <c r="D4" s="12" t="s">
        <v>9</v>
      </c>
      <c r="E4" s="12" t="s">
        <v>56</v>
      </c>
      <c r="F4" s="12" t="s">
        <v>57</v>
      </c>
      <c r="G4" s="13" t="s">
        <v>14</v>
      </c>
      <c r="H4" s="32" t="s">
        <v>94</v>
      </c>
    </row>
    <row r="5" spans="1:24" ht="37.5" customHeight="1">
      <c r="A5" s="15" t="s">
        <v>64</v>
      </c>
      <c r="B5" s="16" t="str">
        <f>L5</f>
        <v>エラー</v>
      </c>
      <c r="C5" s="33">
        <f>ROUND(('別紙2-1【初めに入力】'!Q29+'別紙2-1【初めに入力】'!Q45+'別紙2-1【初めに入力】'!Q61+'別紙2-1【初めに入力】'!Q77+'別紙2-1【初めに入力】'!Q93)/$L$2,0)</f>
        <v>0</v>
      </c>
      <c r="D5" s="33">
        <f>ROUND(('別紙2-1【初めに入力】'!R29+'別紙2-1【初めに入力】'!R45+'別紙2-1【初めに入力】'!R61+'別紙2-1【初めに入力】'!R77+'別紙2-1【初めに入力】'!R93)/$L$2,0)</f>
        <v>0</v>
      </c>
      <c r="E5" s="33">
        <f>ROUND(('別紙2-1【初めに入力】'!S29+'別紙2-1【初めに入力】'!S45+'別紙2-1【初めに入力】'!S61+'別紙2-1【初めに入力】'!S77+'別紙2-1【初めに入力】'!S93)/$L$2,0)</f>
        <v>0</v>
      </c>
      <c r="F5" s="33">
        <f>ROUND(('別紙2-1【初めに入力】'!T29+'別紙2-1【初めに入力】'!T45+'別紙2-1【初めに入力】'!T61+'別紙2-1【初めに入力】'!T77+'別紙2-1【初めに入力】'!T93)/$L$2,0)</f>
        <v>0</v>
      </c>
      <c r="G5" s="41">
        <f>SUM(C5:F5)</f>
        <v>0</v>
      </c>
      <c r="H5" s="30">
        <f>ROUND(('別紙2-1【初めに入力】'!U29+'別紙2-1【初めに入力】'!U45+'別紙2-1【初めに入力】'!U61+'別紙2-1【初めに入力】'!U77+'別紙2-1【初めに入力】'!U93)/$L$2,0)</f>
        <v>0</v>
      </c>
      <c r="J5" s="264">
        <f>'別紙2-1【初めに入力】'!B13</f>
        <v>0</v>
      </c>
      <c r="K5" s="264">
        <f>IF(J5="７：００～１８：００",1,IF(J5="７：１５～１８：１５",2,IF(J5="７：３０～１８：３０",3,0)))</f>
        <v>0</v>
      </c>
      <c r="L5" s="264" t="str">
        <f>IF($K$5=1,"18:15",IF($K$5=2,"18:30",IF($K$5=3,"18:45","エラー")))</f>
        <v>エラー</v>
      </c>
      <c r="M5" s="185"/>
      <c r="N5" s="63"/>
      <c r="O5" s="185"/>
    </row>
    <row r="6" spans="1:24" ht="37.5" customHeight="1">
      <c r="A6" s="15" t="s">
        <v>65</v>
      </c>
      <c r="B6" s="16" t="str">
        <f t="shared" ref="B6:B8" si="0">L6</f>
        <v>エラー</v>
      </c>
      <c r="C6" s="33">
        <f>ROUND(('別紙2-1【初めに入力】'!Q30+'別紙2-1【初めに入力】'!Q46+'別紙2-1【初めに入力】'!Q62+'別紙2-1【初めに入力】'!Q78+'別紙2-1【初めに入力】'!Q94)/$L$2,0)</f>
        <v>0</v>
      </c>
      <c r="D6" s="33">
        <f>ROUND(('別紙2-1【初めに入力】'!R30+'別紙2-1【初めに入力】'!R46+'別紙2-1【初めに入力】'!R62+'別紙2-1【初めに入力】'!R78+'別紙2-1【初めに入力】'!R94)/$L$2,0)</f>
        <v>0</v>
      </c>
      <c r="E6" s="33">
        <f>ROUND(('別紙2-1【初めに入力】'!S30+'別紙2-1【初めに入力】'!S46+'別紙2-1【初めに入力】'!S62+'別紙2-1【初めに入力】'!S78+'別紙2-1【初めに入力】'!S94)/$L$2,0)</f>
        <v>0</v>
      </c>
      <c r="F6" s="33">
        <f>ROUND(('別紙2-1【初めに入力】'!T30+'別紙2-1【初めに入力】'!T46+'別紙2-1【初めに入力】'!T62+'別紙2-1【初めに入力】'!T78+'別紙2-1【初めに入力】'!T94)/$L$2,0)</f>
        <v>0</v>
      </c>
      <c r="G6" s="41">
        <f>SUM(C6:F6)</f>
        <v>0</v>
      </c>
      <c r="H6" s="30">
        <f>ROUND(('別紙2-1【初めに入力】'!U30+'別紙2-1【初めに入力】'!U46+'別紙2-1【初めに入力】'!U62+'別紙2-1【初めに入力】'!U78+'別紙2-1【初めに入力】'!U94)/$L$2,0)</f>
        <v>0</v>
      </c>
      <c r="J6" s="264"/>
      <c r="K6" s="264"/>
      <c r="L6" s="264" t="str">
        <f>IF($K$5=1,"18:31",IF($K$5=2,"18:46",IF($K$5=3,"19:01","エラー")))</f>
        <v>エラー</v>
      </c>
    </row>
    <row r="7" spans="1:24" ht="37.5" customHeight="1">
      <c r="A7" s="15" t="s">
        <v>66</v>
      </c>
      <c r="B7" s="16" t="str">
        <f t="shared" si="0"/>
        <v>エラー</v>
      </c>
      <c r="C7" s="33">
        <f>ROUND(('別紙2-1【初めに入力】'!Q31+'別紙2-1【初めに入力】'!Q47+'別紙2-1【初めに入力】'!Q63+'別紙2-1【初めに入力】'!Q79+'別紙2-1【初めに入力】'!Q95)/$L$2,0)</f>
        <v>0</v>
      </c>
      <c r="D7" s="33">
        <f>ROUND(('別紙2-1【初めに入力】'!R31+'別紙2-1【初めに入力】'!R47+'別紙2-1【初めに入力】'!R63+'別紙2-1【初めに入力】'!R79+'別紙2-1【初めに入力】'!R95)/$L$2,0)</f>
        <v>0</v>
      </c>
      <c r="E7" s="33">
        <f>ROUND(('別紙2-1【初めに入力】'!S31+'別紙2-1【初めに入力】'!S47+'別紙2-1【初めに入力】'!S63+'別紙2-1【初めに入力】'!S79+'別紙2-1【初めに入力】'!S95)/$L$2,0)</f>
        <v>0</v>
      </c>
      <c r="F7" s="33">
        <f>ROUND(('別紙2-1【初めに入力】'!T31+'別紙2-1【初めに入力】'!T47+'別紙2-1【初めに入力】'!T63+'別紙2-1【初めに入力】'!T79+'別紙2-1【初めに入力】'!T95)/$L$2,0)</f>
        <v>0</v>
      </c>
      <c r="G7" s="42">
        <f>SUM(C7:F7)</f>
        <v>0</v>
      </c>
      <c r="H7" s="30">
        <f>ROUND(('別紙2-1【初めに入力】'!U31+'別紙2-1【初めに入力】'!U47+'別紙2-1【初めに入力】'!U63+'別紙2-1【初めに入力】'!U79+'別紙2-1【初めに入力】'!U95)/$L$2,0)</f>
        <v>0</v>
      </c>
      <c r="J7" s="264"/>
      <c r="K7" s="264"/>
      <c r="L7" s="264" t="str">
        <f>IF($K$5=1,"19:31",IF($K$5=2,"19:46",IF($K$5=3,"20:01","エラー")))</f>
        <v>エラー</v>
      </c>
    </row>
    <row r="8" spans="1:24" ht="37.5" customHeight="1" thickBot="1">
      <c r="A8" s="23" t="s">
        <v>67</v>
      </c>
      <c r="B8" s="24" t="str">
        <f t="shared" si="0"/>
        <v>エラー</v>
      </c>
      <c r="C8" s="34">
        <f>ROUND(('別紙2-1【初めに入力】'!Q32+'別紙2-1【初めに入力】'!Q48+'別紙2-1【初めに入力】'!Q64+'別紙2-1【初めに入力】'!Q80+'別紙2-1【初めに入力】'!Q96)/$L$2,0)</f>
        <v>0</v>
      </c>
      <c r="D8" s="34">
        <f>ROUND(('別紙2-1【初めに入力】'!R32+'別紙2-1【初めに入力】'!R48+'別紙2-1【初めに入力】'!R64+'別紙2-1【初めに入力】'!R80+'別紙2-1【初めに入力】'!R96)/$L$2,0)</f>
        <v>0</v>
      </c>
      <c r="E8" s="34">
        <f>ROUND(('別紙2-1【初めに入力】'!S32+'別紙2-1【初めに入力】'!S48+'別紙2-1【初めに入力】'!S64+'別紙2-1【初めに入力】'!S80+'別紙2-1【初めに入力】'!S96)/$L$2,0)</f>
        <v>0</v>
      </c>
      <c r="F8" s="34">
        <f>ROUND(('別紙2-1【初めに入力】'!T32+'別紙2-1【初めに入力】'!T48+'別紙2-1【初めに入力】'!T64+'別紙2-1【初めに入力】'!T80+'別紙2-1【初めに入力】'!T96)/$L$2,0)</f>
        <v>0</v>
      </c>
      <c r="G8" s="43">
        <f>SUM(C8:F8)</f>
        <v>0</v>
      </c>
      <c r="H8" s="31">
        <f>ROUND(('別紙2-1【初めに入力】'!U32+'別紙2-1【初めに入力】'!U48+'別紙2-1【初めに入力】'!U64+'別紙2-1【初めに入力】'!U80+'別紙2-1【初めに入力】'!U96)/$L$2,0)</f>
        <v>0</v>
      </c>
      <c r="J8" s="264"/>
      <c r="K8" s="264"/>
      <c r="L8" s="264" t="str">
        <f>IF($K$5=1,"20:31",IF($K$5=2,"20:46",IF($K$5=3,"21:01","エラー")))</f>
        <v>エラー</v>
      </c>
    </row>
    <row r="9" spans="1:24" ht="13.9" customHeight="1">
      <c r="A9" s="7"/>
      <c r="B9" s="20"/>
      <c r="C9" s="21"/>
      <c r="D9" s="7"/>
      <c r="E9" s="3"/>
      <c r="F9" s="3"/>
      <c r="G9" s="7"/>
      <c r="H9" s="7"/>
    </row>
    <row r="10" spans="1:24" ht="28.5" customHeight="1" thickBot="1">
      <c r="A10" s="11" t="s">
        <v>63</v>
      </c>
      <c r="E10" s="3"/>
      <c r="F10" s="3"/>
    </row>
    <row r="11" spans="1:24" ht="42" customHeight="1">
      <c r="A11" s="495"/>
      <c r="B11" s="496"/>
      <c r="C11" s="12" t="s">
        <v>8</v>
      </c>
      <c r="D11" s="12" t="s">
        <v>9</v>
      </c>
      <c r="E11" s="12" t="s">
        <v>56</v>
      </c>
      <c r="F11" s="12" t="s">
        <v>57</v>
      </c>
      <c r="G11" s="13" t="s">
        <v>14</v>
      </c>
      <c r="H11" s="32" t="s">
        <v>94</v>
      </c>
      <c r="Q11" s="306" t="s">
        <v>23</v>
      </c>
      <c r="R11" s="306" t="s">
        <v>19</v>
      </c>
      <c r="S11" s="306" t="s">
        <v>40</v>
      </c>
      <c r="T11" s="306" t="s">
        <v>25</v>
      </c>
      <c r="U11" s="306" t="s">
        <v>4</v>
      </c>
      <c r="V11" s="368" t="s">
        <v>39</v>
      </c>
      <c r="W11" s="488" t="s">
        <v>335</v>
      </c>
      <c r="X11" s="488"/>
    </row>
    <row r="12" spans="1:24" ht="42" customHeight="1">
      <c r="A12" s="19" t="s">
        <v>72</v>
      </c>
      <c r="B12" s="22">
        <v>0.33333333333333331</v>
      </c>
      <c r="C12" s="44">
        <f>ROUND(('別紙2-1【初めに入力】'!Q27+'別紙2-1【初めに入力】'!Q43+'別紙2-1【初めに入力】'!Q59+'別紙2-1【初めに入力】'!Q75+'別紙2-1【初めに入力】'!Q91)/$L$2,0)</f>
        <v>0</v>
      </c>
      <c r="D12" s="44">
        <f>ROUND(('別紙2-1【初めに入力】'!R27+'別紙2-1【初めに入力】'!R43+'別紙2-1【初めに入力】'!R59+'別紙2-1【初めに入力】'!R75+'別紙2-1【初めに入力】'!R91)/$L$2,0)</f>
        <v>0</v>
      </c>
      <c r="E12" s="44">
        <f>ROUND(('別紙2-1【初めに入力】'!S27+'別紙2-1【初めに入力】'!S43+'別紙2-1【初めに入力】'!S59+'別紙2-1【初めに入力】'!S75+'別紙2-1【初めに入力】'!S91)/$L$2,0)</f>
        <v>0</v>
      </c>
      <c r="F12" s="44">
        <f>ROUND(('別紙2-1【初めに入力】'!T27+'別紙2-1【初めに入力】'!T43+'別紙2-1【初めに入力】'!T59+'別紙2-1【初めに入力】'!T75+'別紙2-1【初めに入力】'!T91)/$L$2,0)</f>
        <v>0</v>
      </c>
      <c r="G12" s="35">
        <f>SUM(C12:F12)</f>
        <v>0</v>
      </c>
      <c r="H12" s="30">
        <f>W12</f>
        <v>2</v>
      </c>
      <c r="J12" s="8"/>
      <c r="K12" s="491" t="s">
        <v>74</v>
      </c>
      <c r="L12" s="491"/>
      <c r="M12" s="491"/>
      <c r="N12" s="491"/>
      <c r="O12" s="491"/>
      <c r="Q12" s="174">
        <f>ROUNDDOWN(C12/3,1)</f>
        <v>0</v>
      </c>
      <c r="R12" s="174">
        <f>ROUNDDOWN(D12/6,1)</f>
        <v>0</v>
      </c>
      <c r="S12" s="174">
        <f>ROUNDDOWN(E12/20,1)</f>
        <v>0</v>
      </c>
      <c r="T12" s="174">
        <f>ROUNDDOWN(F12/30,1)</f>
        <v>0</v>
      </c>
      <c r="U12" s="175">
        <f>ROUND(SUM(Q12:T12),0)</f>
        <v>0</v>
      </c>
      <c r="V12" s="395">
        <f>IF(U12&gt;2,U12,2)</f>
        <v>2</v>
      </c>
      <c r="W12" s="489">
        <f>IF(K12=0,0,V12)</f>
        <v>2</v>
      </c>
      <c r="X12" s="489"/>
    </row>
    <row r="13" spans="1:24" ht="42" customHeight="1" thickBot="1">
      <c r="A13" s="17" t="s">
        <v>73</v>
      </c>
      <c r="B13" s="18">
        <v>0.70833333333333337</v>
      </c>
      <c r="C13" s="51">
        <f>ROUND(K19/$L$2,0)</f>
        <v>0</v>
      </c>
      <c r="D13" s="51">
        <f>ROUND(L19/$L$2,0)</f>
        <v>0</v>
      </c>
      <c r="E13" s="51">
        <f>ROUND(M19/$L$2,0)</f>
        <v>0</v>
      </c>
      <c r="F13" s="51">
        <f>ROUND(N19/$L$2,0)</f>
        <v>0</v>
      </c>
      <c r="G13" s="36">
        <f>SUM(C13:F13)</f>
        <v>0</v>
      </c>
      <c r="H13" s="31">
        <f>W13</f>
        <v>2</v>
      </c>
      <c r="J13" s="27"/>
      <c r="K13" s="8" t="s">
        <v>23</v>
      </c>
      <c r="L13" s="8" t="s">
        <v>19</v>
      </c>
      <c r="M13" s="8" t="s">
        <v>40</v>
      </c>
      <c r="N13" s="8" t="s">
        <v>70</v>
      </c>
      <c r="O13" s="8" t="s">
        <v>26</v>
      </c>
      <c r="Q13" s="174">
        <f>ROUNDDOWN(C13/3,1)</f>
        <v>0</v>
      </c>
      <c r="R13" s="174">
        <f>ROUNDDOWN(D13/6,1)</f>
        <v>0</v>
      </c>
      <c r="S13" s="174">
        <f>ROUNDDOWN(E13/20,1)</f>
        <v>0</v>
      </c>
      <c r="T13" s="174">
        <f>ROUNDDOWN(F13/30,1)</f>
        <v>0</v>
      </c>
      <c r="U13" s="175">
        <f>ROUND(SUM(Q13:T13),0)</f>
        <v>0</v>
      </c>
      <c r="V13" s="395">
        <f>IF(U13&gt;2,U13,2)</f>
        <v>2</v>
      </c>
      <c r="W13" s="489">
        <f>IF(K13=0,0,V13)</f>
        <v>2</v>
      </c>
      <c r="X13" s="489"/>
    </row>
    <row r="14" spans="1:24" ht="24.75" customHeight="1">
      <c r="A14" s="7"/>
      <c r="B14" s="20"/>
      <c r="C14" s="25"/>
      <c r="D14" s="25"/>
      <c r="E14" s="25"/>
      <c r="F14" s="25"/>
      <c r="G14" s="25"/>
      <c r="H14" s="25"/>
      <c r="J14" s="8" t="s">
        <v>32</v>
      </c>
      <c r="K14" s="8">
        <f>'別紙2-1【初めに入力】'!Q28-'別紙2-1【初めに入力】'!Q29</f>
        <v>0</v>
      </c>
      <c r="L14" s="8">
        <f>'別紙2-1【初めに入力】'!R28-'別紙2-1【初めに入力】'!R29</f>
        <v>0</v>
      </c>
      <c r="M14" s="8">
        <f>'別紙2-1【初めに入力】'!S28-'別紙2-1【初めに入力】'!S29</f>
        <v>0</v>
      </c>
      <c r="N14" s="8">
        <f>'別紙2-1【初めに入力】'!T28-'別紙2-1【初めに入力】'!T29</f>
        <v>0</v>
      </c>
      <c r="O14" s="8">
        <f>'別紙2-1【初めに入力】'!U28-'別紙2-1【初めに入力】'!U29</f>
        <v>0</v>
      </c>
    </row>
    <row r="15" spans="1:24" ht="20.25" customHeight="1">
      <c r="A15" s="492" t="s">
        <v>58</v>
      </c>
      <c r="B15" s="493" t="s">
        <v>68</v>
      </c>
      <c r="C15" s="494"/>
      <c r="D15" s="494"/>
      <c r="E15" s="494"/>
      <c r="F15" s="494"/>
      <c r="G15" s="494"/>
      <c r="H15" s="494"/>
      <c r="J15" s="8" t="s">
        <v>33</v>
      </c>
      <c r="K15" s="8">
        <f>'別紙2-1【初めに入力】'!Q44-'別紙2-1【初めに入力】'!Q45</f>
        <v>0</v>
      </c>
      <c r="L15" s="8">
        <f>'別紙2-1【初めに入力】'!R44-'別紙2-1【初めに入力】'!R45</f>
        <v>0</v>
      </c>
      <c r="M15" s="8">
        <f>'別紙2-1【初めに入力】'!S44-'別紙2-1【初めに入力】'!S45</f>
        <v>0</v>
      </c>
      <c r="N15" s="8">
        <f>'別紙2-1【初めに入力】'!T44-'別紙2-1【初めに入力】'!T45</f>
        <v>0</v>
      </c>
      <c r="O15" s="8">
        <f>'別紙2-1【初めに入力】'!U44-'別紙2-1【初めに入力】'!U45</f>
        <v>0</v>
      </c>
    </row>
    <row r="16" spans="1:24" ht="20.25" customHeight="1">
      <c r="A16" s="492"/>
      <c r="B16" s="494"/>
      <c r="C16" s="494"/>
      <c r="D16" s="494"/>
      <c r="E16" s="494"/>
      <c r="F16" s="494"/>
      <c r="G16" s="494"/>
      <c r="H16" s="494"/>
      <c r="J16" s="8" t="s">
        <v>71</v>
      </c>
      <c r="K16" s="8">
        <f>'別紙2-1【初めに入力】'!Q60-'別紙2-1【初めに入力】'!Q61</f>
        <v>0</v>
      </c>
      <c r="L16" s="8">
        <f>'別紙2-1【初めに入力】'!R60-'別紙2-1【初めに入力】'!R61</f>
        <v>0</v>
      </c>
      <c r="M16" s="8">
        <f>'別紙2-1【初めに入力】'!S60-'別紙2-1【初めに入力】'!S61</f>
        <v>0</v>
      </c>
      <c r="N16" s="8">
        <f>'別紙2-1【初めに入力】'!T60-'別紙2-1【初めに入力】'!T61</f>
        <v>0</v>
      </c>
      <c r="O16" s="8">
        <f>'別紙2-1【初めに入力】'!U60-'別紙2-1【初めに入力】'!U61</f>
        <v>0</v>
      </c>
    </row>
    <row r="17" spans="1:15">
      <c r="B17" s="10" t="s">
        <v>59</v>
      </c>
      <c r="C17" s="10"/>
      <c r="D17" s="10"/>
      <c r="J17" s="8" t="s">
        <v>34</v>
      </c>
      <c r="K17" s="8">
        <f>'別紙2-1【初めに入力】'!Q76-'別紙2-1【初めに入力】'!Q77</f>
        <v>0</v>
      </c>
      <c r="L17" s="8">
        <f>'別紙2-1【初めに入力】'!R76-'別紙2-1【初めに入力】'!R77</f>
        <v>0</v>
      </c>
      <c r="M17" s="8">
        <f>'別紙2-1【初めに入力】'!S76-'別紙2-1【初めに入力】'!S77</f>
        <v>0</v>
      </c>
      <c r="N17" s="8">
        <f>'別紙2-1【初めに入力】'!T76-'別紙2-1【初めに入力】'!T77</f>
        <v>0</v>
      </c>
      <c r="O17" s="8">
        <f>'別紙2-1【初めに入力】'!U76-'別紙2-1【初めに入力】'!U77</f>
        <v>0</v>
      </c>
    </row>
    <row r="18" spans="1:15">
      <c r="B18" s="9" t="s">
        <v>69</v>
      </c>
      <c r="J18" s="8" t="s">
        <v>35</v>
      </c>
      <c r="K18" s="8">
        <f>'別紙2-1【初めに入力】'!Q92-'別紙2-1【初めに入力】'!Q93</f>
        <v>0</v>
      </c>
      <c r="L18" s="8">
        <f>'別紙2-1【初めに入力】'!R92-'別紙2-1【初めに入力】'!R93</f>
        <v>0</v>
      </c>
      <c r="M18" s="8">
        <f>'別紙2-1【初めに入力】'!S92-'別紙2-1【初めに入力】'!S93</f>
        <v>0</v>
      </c>
      <c r="N18" s="8">
        <f>'別紙2-1【初めに入力】'!T92-'別紙2-1【初めに入力】'!T93</f>
        <v>0</v>
      </c>
      <c r="O18" s="8">
        <f>'別紙2-1【初めに入力】'!U92-'別紙2-1【初めに入力】'!U93</f>
        <v>0</v>
      </c>
    </row>
    <row r="19" spans="1:15">
      <c r="A19" s="14" t="s">
        <v>60</v>
      </c>
      <c r="B19" s="10" t="s">
        <v>61</v>
      </c>
      <c r="J19" s="26" t="s">
        <v>4</v>
      </c>
      <c r="K19" s="8">
        <f>SUM(K14:K18)</f>
        <v>0</v>
      </c>
      <c r="L19" s="8">
        <f>SUM(L14:L18)</f>
        <v>0</v>
      </c>
      <c r="M19" s="8">
        <f>SUM(M14:M18)</f>
        <v>0</v>
      </c>
      <c r="N19" s="8">
        <f>SUM(N14:N18)</f>
        <v>0</v>
      </c>
      <c r="O19" s="8">
        <f>SUM(O14:O18)</f>
        <v>0</v>
      </c>
    </row>
  </sheetData>
  <sheetProtection password="CCCF" sheet="1" selectLockedCells="1"/>
  <protectedRanges>
    <protectedRange sqref="D2" name="範囲1"/>
  </protectedRanges>
  <mergeCells count="11">
    <mergeCell ref="A15:A16"/>
    <mergeCell ref="B15:H16"/>
    <mergeCell ref="A11:B11"/>
    <mergeCell ref="A4:B4"/>
    <mergeCell ref="F2:H2"/>
    <mergeCell ref="A2:B2"/>
    <mergeCell ref="W11:X11"/>
    <mergeCell ref="W12:X12"/>
    <mergeCell ref="W13:X13"/>
    <mergeCell ref="J2:K2"/>
    <mergeCell ref="K12:O12"/>
  </mergeCells>
  <phoneticPr fontId="3"/>
  <printOptions horizontalCentered="1" verticalCentered="1"/>
  <pageMargins left="0.62992125984251968" right="0.62992125984251968" top="1.1023622047244095" bottom="0.98425196850393704" header="0.55118110236220474" footer="0.51181102362204722"/>
  <pageSetup paperSize="9" scale="82" orientation="landscape" horizontalDpi="400" verticalDpi="4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AF27"/>
  <sheetViews>
    <sheetView view="pageBreakPreview" zoomScale="70" zoomScaleNormal="75" zoomScaleSheetLayoutView="70" workbookViewId="0">
      <selection activeCell="N18" sqref="N18"/>
    </sheetView>
  </sheetViews>
  <sheetFormatPr defaultColWidth="9" defaultRowHeight="13.5"/>
  <cols>
    <col min="1" max="1" width="10.625" style="104" customWidth="1"/>
    <col min="2" max="7" width="7.375" style="104" customWidth="1"/>
    <col min="8" max="8" width="7" style="104" customWidth="1"/>
    <col min="9" max="9" width="7.375" style="104" customWidth="1"/>
    <col min="10" max="14" width="8.25" style="104" customWidth="1"/>
    <col min="15" max="15" width="7" style="104" customWidth="1"/>
    <col min="16" max="21" width="7.375" style="104" customWidth="1"/>
    <col min="22" max="22" width="6.875" style="104" customWidth="1"/>
    <col min="23" max="23" width="4" style="104" customWidth="1"/>
    <col min="24" max="24" width="8.125" style="104" customWidth="1"/>
    <col min="25" max="29" width="7.375" style="104" customWidth="1"/>
    <col min="30" max="30" width="9" style="104"/>
    <col min="31" max="16384" width="9" style="4"/>
  </cols>
  <sheetData>
    <row r="1" spans="1:32">
      <c r="X1" s="73"/>
      <c r="Y1" s="73"/>
      <c r="Z1" s="73"/>
      <c r="AA1" s="73"/>
      <c r="AB1" s="73"/>
      <c r="AC1" s="73"/>
      <c r="AD1" s="73"/>
    </row>
    <row r="2" spans="1:32" ht="18.75" customHeight="1">
      <c r="A2" s="105" t="s">
        <v>99</v>
      </c>
      <c r="B2" s="106"/>
      <c r="C2" s="106"/>
      <c r="D2" s="500" t="s">
        <v>38</v>
      </c>
      <c r="E2" s="500"/>
      <c r="F2" s="500"/>
      <c r="G2" s="500"/>
      <c r="H2" s="500"/>
      <c r="I2" s="500"/>
      <c r="J2" s="500"/>
      <c r="K2" s="500"/>
      <c r="L2" s="500"/>
      <c r="M2" s="500"/>
      <c r="N2" s="500"/>
      <c r="O2" s="500"/>
      <c r="P2" s="500"/>
      <c r="Q2" s="500"/>
      <c r="R2" s="500"/>
      <c r="S2" s="106"/>
      <c r="T2" s="106"/>
      <c r="U2" s="106"/>
      <c r="V2" s="106"/>
      <c r="W2" s="106"/>
      <c r="X2" s="73"/>
      <c r="Y2" s="73"/>
      <c r="Z2" s="73"/>
      <c r="AA2" s="73"/>
      <c r="AB2" s="73"/>
      <c r="AC2" s="73"/>
      <c r="AD2" s="73"/>
    </row>
    <row r="3" spans="1:32" ht="7.15" customHeight="1">
      <c r="A3" s="107"/>
      <c r="B3" s="107"/>
      <c r="C3" s="107"/>
      <c r="D3" s="107"/>
      <c r="E3" s="107"/>
      <c r="F3" s="107"/>
      <c r="G3" s="107"/>
      <c r="H3" s="107"/>
      <c r="I3" s="107"/>
      <c r="J3" s="107"/>
      <c r="K3" s="107"/>
      <c r="L3" s="107"/>
      <c r="M3" s="107"/>
      <c r="N3" s="107"/>
      <c r="O3" s="107"/>
      <c r="P3" s="107"/>
      <c r="Q3" s="107"/>
      <c r="R3" s="107"/>
      <c r="S3" s="107"/>
      <c r="T3" s="107"/>
      <c r="U3" s="107"/>
      <c r="V3" s="107"/>
      <c r="W3" s="107"/>
      <c r="X3" s="73"/>
      <c r="Y3" s="73"/>
      <c r="Z3" s="73"/>
      <c r="AA3" s="73"/>
      <c r="AB3" s="73"/>
      <c r="AC3" s="73"/>
      <c r="AD3" s="73"/>
    </row>
    <row r="4" spans="1:32" ht="18.75">
      <c r="A4" s="498">
        <f>'別紙2-1【初めに入力】'!O2</f>
        <v>45383</v>
      </c>
      <c r="B4" s="498"/>
      <c r="C4" s="303">
        <f>'別紙2-1【初めに入力】'!$Q$2</f>
        <v>5</v>
      </c>
      <c r="D4" s="302" t="s">
        <v>146</v>
      </c>
      <c r="E4" s="301"/>
      <c r="F4" s="70"/>
      <c r="G4" s="70"/>
      <c r="H4" s="70"/>
      <c r="I4" s="70"/>
      <c r="J4" s="70"/>
      <c r="L4" s="108"/>
      <c r="M4" s="108"/>
      <c r="N4" s="511" t="s">
        <v>37</v>
      </c>
      <c r="O4" s="511"/>
      <c r="P4" s="510">
        <f>'別紙2-1【初めに入力】'!O17</f>
        <v>0</v>
      </c>
      <c r="Q4" s="510"/>
      <c r="R4" s="510"/>
      <c r="S4" s="510"/>
      <c r="T4" s="510"/>
      <c r="U4" s="510"/>
      <c r="V4" s="510"/>
      <c r="W4" s="109"/>
      <c r="X4" s="73"/>
      <c r="Y4" s="73"/>
      <c r="Z4" s="73"/>
      <c r="AA4" s="73"/>
      <c r="AB4" s="73"/>
      <c r="AC4" s="73"/>
      <c r="AD4" s="73"/>
    </row>
    <row r="5" spans="1:32" ht="10.9" customHeight="1">
      <c r="A5" s="301"/>
      <c r="B5" s="301"/>
      <c r="C5" s="302"/>
      <c r="D5" s="302"/>
      <c r="E5" s="301"/>
      <c r="F5" s="70"/>
      <c r="G5" s="70"/>
      <c r="H5" s="70"/>
      <c r="I5" s="70"/>
      <c r="J5" s="70"/>
      <c r="L5" s="238"/>
      <c r="M5" s="238"/>
      <c r="N5" s="238"/>
      <c r="O5" s="238"/>
      <c r="P5" s="237"/>
      <c r="Q5" s="237"/>
      <c r="R5" s="237"/>
      <c r="S5" s="237"/>
      <c r="T5" s="237"/>
      <c r="U5" s="237"/>
      <c r="V5" s="237"/>
      <c r="W5" s="109"/>
      <c r="X5" s="73"/>
      <c r="Y5" s="73"/>
      <c r="Z5" s="73"/>
      <c r="AA5" s="73"/>
      <c r="AB5" s="73"/>
      <c r="AC5" s="73"/>
      <c r="AD5" s="73"/>
    </row>
    <row r="6" spans="1:32" ht="18.75">
      <c r="A6" s="277" t="s">
        <v>207</v>
      </c>
      <c r="B6" s="70"/>
      <c r="C6" s="70"/>
      <c r="D6" s="70"/>
      <c r="E6" s="70"/>
      <c r="F6" s="70"/>
      <c r="G6" s="70"/>
      <c r="J6" s="70"/>
      <c r="L6" s="238"/>
      <c r="M6" s="238"/>
      <c r="N6" s="238"/>
      <c r="O6" s="238"/>
      <c r="P6" s="237"/>
      <c r="Q6" s="237"/>
      <c r="R6" s="237"/>
      <c r="S6" s="237"/>
      <c r="T6" s="237"/>
      <c r="U6" s="237"/>
      <c r="V6" s="237"/>
      <c r="W6" s="109"/>
      <c r="X6" s="73"/>
      <c r="Y6" s="73"/>
      <c r="Z6" s="73"/>
      <c r="AA6" s="73"/>
      <c r="AB6" s="73"/>
      <c r="AC6" s="73"/>
      <c r="AD6" s="73"/>
    </row>
    <row r="7" spans="1:32" ht="9.6" customHeight="1">
      <c r="A7" s="70"/>
      <c r="B7" s="70"/>
      <c r="C7" s="70"/>
      <c r="D7" s="277"/>
      <c r="E7" s="70"/>
      <c r="F7" s="70"/>
      <c r="G7" s="70"/>
      <c r="H7" s="70"/>
      <c r="I7" s="70"/>
      <c r="J7" s="70"/>
      <c r="N7" s="236"/>
      <c r="O7" s="236"/>
      <c r="P7" s="236"/>
      <c r="Q7" s="236"/>
      <c r="R7" s="236"/>
      <c r="S7" s="236"/>
      <c r="U7" s="72"/>
      <c r="V7" s="72"/>
      <c r="W7" s="72"/>
      <c r="X7" s="73"/>
      <c r="Y7" s="73"/>
      <c r="Z7" s="73"/>
      <c r="AA7" s="73"/>
      <c r="AB7" s="73"/>
      <c r="AC7" s="73"/>
      <c r="AD7" s="73"/>
    </row>
    <row r="8" spans="1:32" ht="25.5" customHeight="1" thickBot="1">
      <c r="A8" s="110" t="s">
        <v>13</v>
      </c>
      <c r="V8" s="111" t="s">
        <v>95</v>
      </c>
      <c r="X8" s="73"/>
      <c r="Y8" s="73"/>
      <c r="Z8" s="73"/>
      <c r="AA8" s="73"/>
      <c r="AB8" s="73"/>
      <c r="AC8" s="73"/>
      <c r="AD8" s="73"/>
    </row>
    <row r="9" spans="1:32" ht="30" customHeight="1">
      <c r="A9" s="501"/>
      <c r="B9" s="507" t="s">
        <v>27</v>
      </c>
      <c r="C9" s="508"/>
      <c r="D9" s="508"/>
      <c r="E9" s="508"/>
      <c r="F9" s="508"/>
      <c r="G9" s="508"/>
      <c r="H9" s="509"/>
      <c r="I9" s="507" t="s">
        <v>28</v>
      </c>
      <c r="J9" s="508"/>
      <c r="K9" s="508"/>
      <c r="L9" s="508"/>
      <c r="M9" s="508"/>
      <c r="N9" s="508"/>
      <c r="O9" s="509"/>
      <c r="P9" s="507" t="s">
        <v>29</v>
      </c>
      <c r="Q9" s="508"/>
      <c r="R9" s="508"/>
      <c r="S9" s="508"/>
      <c r="T9" s="508"/>
      <c r="U9" s="508"/>
      <c r="V9" s="519"/>
      <c r="W9" s="112"/>
      <c r="X9" s="505"/>
      <c r="Y9" s="505"/>
      <c r="Z9" s="505"/>
      <c r="AA9" s="505"/>
      <c r="AB9" s="505"/>
      <c r="AC9" s="505"/>
    </row>
    <row r="10" spans="1:32" ht="30" customHeight="1" thickBot="1">
      <c r="A10" s="502"/>
      <c r="B10" s="113" t="str">
        <f>万年カレンダー・祝日!D30</f>
        <v/>
      </c>
      <c r="C10" s="113" t="str">
        <f>万年カレンダー・祝日!E30</f>
        <v/>
      </c>
      <c r="D10" s="113" t="str">
        <f>万年カレンダー・祝日!F30</f>
        <v>1（水）</v>
      </c>
      <c r="E10" s="113" t="str">
        <f>万年カレンダー・祝日!G30</f>
        <v>2（木）</v>
      </c>
      <c r="F10" s="113" t="str">
        <f>万年カレンダー・祝日!H30</f>
        <v/>
      </c>
      <c r="G10" s="113" t="str">
        <f>万年カレンダー・祝日!I30</f>
        <v/>
      </c>
      <c r="H10" s="114" t="s">
        <v>87</v>
      </c>
      <c r="I10" s="115" t="str">
        <f>万年カレンダー・祝日!D31</f>
        <v/>
      </c>
      <c r="J10" s="115" t="str">
        <f>万年カレンダー・祝日!E31</f>
        <v>7（火）</v>
      </c>
      <c r="K10" s="115" t="str">
        <f>万年カレンダー・祝日!F31</f>
        <v>8（水）</v>
      </c>
      <c r="L10" s="115" t="str">
        <f>万年カレンダー・祝日!G31</f>
        <v>9（木）</v>
      </c>
      <c r="M10" s="115" t="str">
        <f>万年カレンダー・祝日!H31</f>
        <v>10（金）</v>
      </c>
      <c r="N10" s="115" t="str">
        <f>万年カレンダー・祝日!I31</f>
        <v>11（土）</v>
      </c>
      <c r="O10" s="114" t="s">
        <v>88</v>
      </c>
      <c r="P10" s="116" t="str">
        <f>万年カレンダー・祝日!D32</f>
        <v>13（月）</v>
      </c>
      <c r="Q10" s="116" t="str">
        <f>万年カレンダー・祝日!E32</f>
        <v>14（火）</v>
      </c>
      <c r="R10" s="116" t="str">
        <f>万年カレンダー・祝日!F32</f>
        <v>15（水）</v>
      </c>
      <c r="S10" s="116" t="str">
        <f>万年カレンダー・祝日!G32</f>
        <v>16（木）</v>
      </c>
      <c r="T10" s="116" t="str">
        <f>万年カレンダー・祝日!H32</f>
        <v>17（金）</v>
      </c>
      <c r="U10" s="116" t="str">
        <f>万年カレンダー・祝日!I32</f>
        <v>18（土）</v>
      </c>
      <c r="V10" s="117" t="s">
        <v>89</v>
      </c>
      <c r="W10" s="118"/>
      <c r="X10" s="118"/>
      <c r="Y10" s="119">
        <v>5</v>
      </c>
      <c r="Z10" s="120">
        <v>4</v>
      </c>
      <c r="AA10" s="120">
        <v>3</v>
      </c>
      <c r="AB10" s="441">
        <v>2</v>
      </c>
      <c r="AC10" s="441">
        <v>1</v>
      </c>
    </row>
    <row r="11" spans="1:32" ht="32.25" customHeight="1">
      <c r="A11" s="121" t="e">
        <f>HLOOKUP($AD$11,$Y$10:$AC$14,2,FALSE)</f>
        <v>#N/A</v>
      </c>
      <c r="B11" s="45"/>
      <c r="C11" s="45"/>
      <c r="D11" s="45"/>
      <c r="E11" s="45"/>
      <c r="F11" s="45"/>
      <c r="G11" s="45"/>
      <c r="H11" s="122">
        <f>MAX(B11:G11)</f>
        <v>0</v>
      </c>
      <c r="I11" s="45"/>
      <c r="J11" s="45"/>
      <c r="K11" s="45"/>
      <c r="L11" s="45"/>
      <c r="M11" s="45"/>
      <c r="N11" s="45"/>
      <c r="O11" s="122">
        <f>MAX(I11:N11)</f>
        <v>0</v>
      </c>
      <c r="P11" s="45"/>
      <c r="Q11" s="45"/>
      <c r="R11" s="45"/>
      <c r="S11" s="45"/>
      <c r="T11" s="45"/>
      <c r="U11" s="45"/>
      <c r="V11" s="123">
        <f>MAX(P11:U11)</f>
        <v>0</v>
      </c>
      <c r="W11" s="124"/>
      <c r="X11" s="125"/>
      <c r="Y11" s="119" t="s">
        <v>364</v>
      </c>
      <c r="Z11" s="119" t="s">
        <v>112</v>
      </c>
      <c r="AA11" s="119" t="s">
        <v>119</v>
      </c>
      <c r="AB11" s="119" t="s">
        <v>112</v>
      </c>
      <c r="AC11" s="119" t="s">
        <v>119</v>
      </c>
      <c r="AD11" s="453" t="e">
        <f>VLOOKUP('別紙2-1【初めに入力】'!$H$13,'別紙2-3【要入力】'!AE11:AF15,2,FALSE)</f>
        <v>#N/A</v>
      </c>
      <c r="AE11" s="4" t="s">
        <v>362</v>
      </c>
      <c r="AF11" s="4">
        <v>4</v>
      </c>
    </row>
    <row r="12" spans="1:32" ht="32.25" customHeight="1">
      <c r="A12" s="126" t="e">
        <f>HLOOKUP($AD$11,$Y$10:$AC$14,3,FALSE)</f>
        <v>#N/A</v>
      </c>
      <c r="B12" s="45"/>
      <c r="C12" s="45"/>
      <c r="D12" s="45"/>
      <c r="E12" s="45"/>
      <c r="F12" s="45"/>
      <c r="G12" s="45"/>
      <c r="H12" s="127">
        <f>MAX(B12:G12)</f>
        <v>0</v>
      </c>
      <c r="I12" s="45"/>
      <c r="J12" s="45"/>
      <c r="K12" s="45"/>
      <c r="L12" s="45"/>
      <c r="M12" s="45"/>
      <c r="N12" s="45"/>
      <c r="O12" s="127">
        <f>MAX(I12:N12)</f>
        <v>0</v>
      </c>
      <c r="P12" s="45"/>
      <c r="Q12" s="45"/>
      <c r="R12" s="45"/>
      <c r="S12" s="45"/>
      <c r="T12" s="45"/>
      <c r="U12" s="45"/>
      <c r="V12" s="128">
        <f>MAX(P12:U12)</f>
        <v>0</v>
      </c>
      <c r="W12" s="124"/>
      <c r="X12" s="125"/>
      <c r="Y12" s="119" t="s">
        <v>365</v>
      </c>
      <c r="Z12" s="119" t="s">
        <v>113</v>
      </c>
      <c r="AA12" s="119" t="s">
        <v>358</v>
      </c>
      <c r="AB12" s="119" t="s">
        <v>113</v>
      </c>
      <c r="AC12" s="119" t="s">
        <v>116</v>
      </c>
      <c r="AE12" s="4" t="s">
        <v>363</v>
      </c>
      <c r="AF12" s="4">
        <v>5</v>
      </c>
    </row>
    <row r="13" spans="1:32" ht="32.25" customHeight="1">
      <c r="A13" s="129" t="e">
        <f>HLOOKUP($AD$11,$Y$10:$AC$14,4,FALSE)</f>
        <v>#N/A</v>
      </c>
      <c r="B13" s="45"/>
      <c r="C13" s="45"/>
      <c r="D13" s="45"/>
      <c r="E13" s="45"/>
      <c r="F13" s="45"/>
      <c r="G13" s="45"/>
      <c r="H13" s="130">
        <f>MAX(B13:G13)</f>
        <v>0</v>
      </c>
      <c r="I13" s="45"/>
      <c r="J13" s="45"/>
      <c r="K13" s="45"/>
      <c r="L13" s="45"/>
      <c r="M13" s="45"/>
      <c r="N13" s="45"/>
      <c r="O13" s="130">
        <f>MAX(I13:N13)</f>
        <v>0</v>
      </c>
      <c r="P13" s="45"/>
      <c r="Q13" s="45"/>
      <c r="R13" s="45"/>
      <c r="S13" s="45"/>
      <c r="T13" s="45"/>
      <c r="U13" s="45"/>
      <c r="V13" s="131">
        <f>MAX(P13:U13)</f>
        <v>0</v>
      </c>
      <c r="W13" s="124"/>
      <c r="X13" s="125"/>
      <c r="Y13" s="119" t="s">
        <v>366</v>
      </c>
      <c r="Z13" s="119" t="s">
        <v>367</v>
      </c>
      <c r="AA13" s="119" t="s">
        <v>359</v>
      </c>
      <c r="AB13" s="119" t="s">
        <v>114</v>
      </c>
      <c r="AC13" s="119" t="s">
        <v>117</v>
      </c>
      <c r="AE13" s="4" t="s">
        <v>189</v>
      </c>
      <c r="AF13" s="4">
        <v>1</v>
      </c>
    </row>
    <row r="14" spans="1:32" ht="32.25" customHeight="1" thickBot="1">
      <c r="A14" s="132" t="e">
        <f>HLOOKUP($AD$11,$Y$10:$AC$14,5,FALSE)</f>
        <v>#N/A</v>
      </c>
      <c r="B14" s="46"/>
      <c r="C14" s="46"/>
      <c r="D14" s="46"/>
      <c r="E14" s="46"/>
      <c r="F14" s="46"/>
      <c r="G14" s="46"/>
      <c r="H14" s="133">
        <f>MAX(B14:G14)</f>
        <v>0</v>
      </c>
      <c r="I14" s="46"/>
      <c r="J14" s="46"/>
      <c r="K14" s="46"/>
      <c r="L14" s="46"/>
      <c r="M14" s="46"/>
      <c r="N14" s="46"/>
      <c r="O14" s="133">
        <f>MAX(I14:N14)</f>
        <v>0</v>
      </c>
      <c r="P14" s="46"/>
      <c r="Q14" s="46"/>
      <c r="R14" s="46"/>
      <c r="S14" s="46"/>
      <c r="T14" s="46"/>
      <c r="U14" s="46"/>
      <c r="V14" s="134">
        <f>MAX(P14:U14)</f>
        <v>0</v>
      </c>
      <c r="W14" s="124"/>
      <c r="X14" s="125"/>
      <c r="Y14" s="119" t="s">
        <v>368</v>
      </c>
      <c r="Z14" s="119" t="s">
        <v>115</v>
      </c>
      <c r="AA14" s="119" t="s">
        <v>118</v>
      </c>
      <c r="AB14" s="119" t="s">
        <v>115</v>
      </c>
      <c r="AC14" s="119" t="s">
        <v>118</v>
      </c>
      <c r="AE14" s="4" t="s">
        <v>191</v>
      </c>
      <c r="AF14" s="4">
        <v>2</v>
      </c>
    </row>
    <row r="15" spans="1:32" ht="12.6" customHeight="1" thickBot="1">
      <c r="A15" s="135"/>
      <c r="B15" s="136"/>
      <c r="C15" s="109"/>
      <c r="D15" s="109"/>
      <c r="E15" s="109"/>
      <c r="F15" s="109"/>
      <c r="G15" s="109"/>
      <c r="H15" s="109"/>
      <c r="I15" s="137"/>
      <c r="J15" s="109"/>
      <c r="K15" s="109"/>
      <c r="L15" s="135"/>
      <c r="M15" s="136"/>
      <c r="N15" s="136"/>
      <c r="O15" s="136"/>
      <c r="P15" s="109"/>
      <c r="Q15" s="109"/>
      <c r="R15" s="109"/>
      <c r="S15" s="109"/>
      <c r="T15" s="137"/>
      <c r="U15" s="137"/>
      <c r="V15" s="137"/>
      <c r="W15" s="137"/>
      <c r="X15" s="137"/>
      <c r="Y15" s="135"/>
      <c r="Z15" s="136"/>
      <c r="AA15" s="109"/>
      <c r="AB15" s="138"/>
      <c r="AE15" s="4" t="s">
        <v>357</v>
      </c>
      <c r="AF15" s="4">
        <v>3</v>
      </c>
    </row>
    <row r="16" spans="1:32" ht="30" customHeight="1">
      <c r="A16" s="503"/>
      <c r="B16" s="507" t="s">
        <v>30</v>
      </c>
      <c r="C16" s="508"/>
      <c r="D16" s="508"/>
      <c r="E16" s="508"/>
      <c r="F16" s="508"/>
      <c r="G16" s="508"/>
      <c r="H16" s="509"/>
      <c r="I16" s="507" t="s">
        <v>31</v>
      </c>
      <c r="J16" s="508"/>
      <c r="K16" s="508"/>
      <c r="L16" s="508"/>
      <c r="M16" s="508"/>
      <c r="N16" s="508"/>
      <c r="O16" s="519"/>
      <c r="P16" s="520" t="s">
        <v>92</v>
      </c>
      <c r="Q16" s="521"/>
      <c r="R16" s="522"/>
      <c r="S16" s="109"/>
      <c r="T16" s="109"/>
      <c r="U16" s="109"/>
      <c r="V16" s="109"/>
      <c r="W16" s="109"/>
      <c r="X16" s="506" t="str">
        <f>'別紙2-2【入力不要】'!J2</f>
        <v>5月の週数は</v>
      </c>
      <c r="Y16" s="506"/>
      <c r="Z16" s="142">
        <f>万年カレンダー・祝日!L36</f>
        <v>5</v>
      </c>
      <c r="AA16" s="109"/>
    </row>
    <row r="17" spans="1:29" ht="30" customHeight="1" thickBot="1">
      <c r="A17" s="504"/>
      <c r="B17" s="139" t="str">
        <f>万年カレンダー・祝日!D33</f>
        <v>20（月）</v>
      </c>
      <c r="C17" s="139" t="str">
        <f>万年カレンダー・祝日!E33</f>
        <v>21（火）</v>
      </c>
      <c r="D17" s="139" t="str">
        <f>万年カレンダー・祝日!F33</f>
        <v>22（水）</v>
      </c>
      <c r="E17" s="139" t="str">
        <f>万年カレンダー・祝日!G33</f>
        <v>23（木）</v>
      </c>
      <c r="F17" s="139" t="str">
        <f>万年カレンダー・祝日!H33</f>
        <v>24（金）</v>
      </c>
      <c r="G17" s="139" t="str">
        <f>万年カレンダー・祝日!I33</f>
        <v>25（土）</v>
      </c>
      <c r="H17" s="140" t="s">
        <v>90</v>
      </c>
      <c r="I17" s="139" t="str">
        <f>万年カレンダー・祝日!D34</f>
        <v>27（月）</v>
      </c>
      <c r="J17" s="139" t="str">
        <f>万年カレンダー・祝日!E34</f>
        <v>28（火）</v>
      </c>
      <c r="K17" s="139" t="str">
        <f>万年カレンダー・祝日!F34</f>
        <v>29（水）</v>
      </c>
      <c r="L17" s="139" t="str">
        <f>万年カレンダー・祝日!G34</f>
        <v>30（木）</v>
      </c>
      <c r="M17" s="139" t="str">
        <f>万年カレンダー・祝日!H34</f>
        <v>31（金）</v>
      </c>
      <c r="N17" s="139" t="str">
        <f>万年カレンダー・祝日!I34</f>
        <v/>
      </c>
      <c r="O17" s="141" t="s">
        <v>91</v>
      </c>
      <c r="P17" s="523"/>
      <c r="Q17" s="524"/>
      <c r="R17" s="525"/>
      <c r="S17" s="120"/>
      <c r="T17" s="120"/>
      <c r="U17" s="120"/>
      <c r="V17" s="120"/>
      <c r="W17" s="120"/>
      <c r="AA17" s="143"/>
    </row>
    <row r="18" spans="1:29" ht="30.75" customHeight="1">
      <c r="A18" s="121" t="e">
        <f>A11</f>
        <v>#N/A</v>
      </c>
      <c r="B18" s="45"/>
      <c r="C18" s="45"/>
      <c r="D18" s="45"/>
      <c r="E18" s="45"/>
      <c r="F18" s="45"/>
      <c r="G18" s="45"/>
      <c r="H18" s="122">
        <f>MAX(B18:G18)</f>
        <v>0</v>
      </c>
      <c r="I18" s="45"/>
      <c r="J18" s="45"/>
      <c r="K18" s="45"/>
      <c r="L18" s="45"/>
      <c r="M18" s="45"/>
      <c r="N18" s="45"/>
      <c r="O18" s="123">
        <f>MAX(I18:N18)</f>
        <v>0</v>
      </c>
      <c r="P18" s="526">
        <f>ROUND((H11+O11+V11+H18+O18)/$Z$16,0)</f>
        <v>0</v>
      </c>
      <c r="Q18" s="527"/>
      <c r="R18" s="528"/>
      <c r="S18" s="109"/>
      <c r="T18" s="109"/>
      <c r="U18" s="109"/>
      <c r="V18" s="109"/>
      <c r="W18" s="109"/>
      <c r="X18" s="238" t="s">
        <v>361</v>
      </c>
      <c r="Y18" s="443" t="s">
        <v>369</v>
      </c>
      <c r="Z18" s="443">
        <f>IF($P18&gt;0,2.5,0)</f>
        <v>0</v>
      </c>
      <c r="AA18" s="442" t="s">
        <v>360</v>
      </c>
      <c r="AB18" s="443">
        <f>IF($P18&gt;0,1.5,0)</f>
        <v>0</v>
      </c>
      <c r="AC18" s="442" t="s">
        <v>360</v>
      </c>
    </row>
    <row r="19" spans="1:29" ht="30.75" customHeight="1">
      <c r="A19" s="126" t="e">
        <f>A12</f>
        <v>#N/A</v>
      </c>
      <c r="B19" s="45"/>
      <c r="C19" s="45"/>
      <c r="D19" s="45"/>
      <c r="E19" s="45"/>
      <c r="F19" s="45"/>
      <c r="G19" s="45"/>
      <c r="H19" s="127">
        <f>MAX(B19:G19)</f>
        <v>0</v>
      </c>
      <c r="I19" s="45"/>
      <c r="J19" s="45"/>
      <c r="K19" s="45"/>
      <c r="L19" s="45"/>
      <c r="M19" s="45"/>
      <c r="N19" s="45"/>
      <c r="O19" s="128">
        <f>MAX(I19:N19)</f>
        <v>0</v>
      </c>
      <c r="P19" s="513">
        <f>ROUND((H12+O12+V12+H19+O19)/$Z$16,0)</f>
        <v>0</v>
      </c>
      <c r="Q19" s="514"/>
      <c r="R19" s="515"/>
      <c r="S19" s="109"/>
      <c r="T19" s="109"/>
      <c r="U19" s="109"/>
      <c r="V19" s="109"/>
      <c r="W19" s="109"/>
      <c r="X19" s="109"/>
      <c r="Y19" s="443">
        <f>IF($P19&gt;0,1.5,0)</f>
        <v>0</v>
      </c>
      <c r="Z19" s="443">
        <f>IF($P19&gt;0,1.5,0)</f>
        <v>0</v>
      </c>
      <c r="AA19" s="443">
        <f>IF($P19&gt;0,0.5,0)</f>
        <v>0</v>
      </c>
      <c r="AB19" s="443">
        <f>IF($P19&gt;0,0.5,0)</f>
        <v>0</v>
      </c>
      <c r="AC19" s="443">
        <f>IF($P19&gt;0,1.5,0)</f>
        <v>0</v>
      </c>
    </row>
    <row r="20" spans="1:29" ht="30.75" customHeight="1">
      <c r="A20" s="129" t="e">
        <f>A13</f>
        <v>#N/A</v>
      </c>
      <c r="B20" s="45"/>
      <c r="C20" s="45"/>
      <c r="D20" s="45"/>
      <c r="E20" s="45"/>
      <c r="F20" s="45"/>
      <c r="G20" s="45"/>
      <c r="H20" s="130">
        <f>MAX(B20:G20)</f>
        <v>0</v>
      </c>
      <c r="I20" s="45"/>
      <c r="J20" s="45"/>
      <c r="K20" s="45"/>
      <c r="L20" s="45"/>
      <c r="M20" s="45"/>
      <c r="N20" s="45"/>
      <c r="O20" s="131">
        <f>MAX(I20:N20)</f>
        <v>0</v>
      </c>
      <c r="P20" s="513">
        <f>ROUND((H13+O13+V13+H20+O20)/$Z$16,0)</f>
        <v>0</v>
      </c>
      <c r="Q20" s="514"/>
      <c r="R20" s="515"/>
      <c r="S20" s="109"/>
      <c r="T20" s="109"/>
      <c r="U20" s="109"/>
      <c r="V20" s="109"/>
      <c r="W20" s="109"/>
      <c r="X20" s="109"/>
      <c r="Y20" s="443">
        <f>IF($P20&gt;0,0.5,0)</f>
        <v>0</v>
      </c>
      <c r="Z20" s="443">
        <f>IF($P20&gt;0,0.5,0)</f>
        <v>0</v>
      </c>
      <c r="AA20" s="443">
        <f>IF($P20&gt;0,0.5,0)</f>
        <v>0</v>
      </c>
      <c r="AB20" s="443">
        <f>IF($P20&gt;0,0.5,0)</f>
        <v>0</v>
      </c>
      <c r="AC20" s="443">
        <f>IF($P20&gt;0,0.5,0)</f>
        <v>0</v>
      </c>
    </row>
    <row r="21" spans="1:29" ht="30.75" customHeight="1" thickBot="1">
      <c r="A21" s="132" t="e">
        <f>A14</f>
        <v>#N/A</v>
      </c>
      <c r="B21" s="46"/>
      <c r="C21" s="46"/>
      <c r="D21" s="46"/>
      <c r="E21" s="46"/>
      <c r="F21" s="46"/>
      <c r="G21" s="46"/>
      <c r="H21" s="133">
        <f>MAX(B21:G21)</f>
        <v>0</v>
      </c>
      <c r="I21" s="46"/>
      <c r="J21" s="46"/>
      <c r="K21" s="46"/>
      <c r="L21" s="46"/>
      <c r="M21" s="46"/>
      <c r="N21" s="46"/>
      <c r="O21" s="134">
        <f>MAX(I21:N21)</f>
        <v>0</v>
      </c>
      <c r="P21" s="516">
        <f>ROUND((H14+O14+V14+H21+O21)/$Z$16,0)</f>
        <v>0</v>
      </c>
      <c r="Q21" s="517"/>
      <c r="R21" s="518"/>
      <c r="S21" s="109"/>
      <c r="T21" s="109"/>
      <c r="U21" s="109"/>
      <c r="V21" s="109"/>
      <c r="W21" s="109"/>
      <c r="X21" s="109"/>
      <c r="Y21" s="443">
        <f>IF($P21&gt;0,0.5,0)</f>
        <v>0</v>
      </c>
      <c r="Z21" s="443">
        <f>IF($P21&gt;0,0.5,0)</f>
        <v>0</v>
      </c>
      <c r="AA21" s="443">
        <f>IF($P21&gt;0,1.5,0)</f>
        <v>0</v>
      </c>
      <c r="AB21" s="443">
        <f>IF($P21&gt;0,1.5,0)</f>
        <v>0</v>
      </c>
      <c r="AC21" s="443">
        <f>IF($P21&gt;0,0.5,0)</f>
        <v>0</v>
      </c>
    </row>
    <row r="22" spans="1:29" ht="21.75" customHeight="1">
      <c r="A22" s="144" t="s">
        <v>93</v>
      </c>
      <c r="B22" s="145" t="s">
        <v>97</v>
      </c>
      <c r="Y22" s="104">
        <f>ROUNDUP(MAX(Y19:Y20),0)+ROUNDUP(Y21,0)</f>
        <v>0</v>
      </c>
      <c r="Z22" s="104">
        <f>ROUNDUP(MAX(Z18:Z20),0)+ROUNDUP(Z21,0)-IF(OR(AND(Z18=2.5,Z21=0.5),AND(Z18=0,Z19=1.5,Z21=0.5)),1,0)</f>
        <v>0</v>
      </c>
      <c r="AA22" s="104">
        <f>ROUNDUP(AA19+MAX(AA20:AA21),0)</f>
        <v>0</v>
      </c>
      <c r="AB22" s="104">
        <f>ROUNDUP(MAX(AB18:AB19)+MAX(AB20:AB21)-IF(AND(AB18=2,AB21=2),1,0),0)</f>
        <v>0</v>
      </c>
      <c r="AC22" s="104">
        <f>ROUNDUP(MAX(AC19:AC20)+AC21,0)</f>
        <v>0</v>
      </c>
    </row>
    <row r="23" spans="1:29" ht="21.75" customHeight="1">
      <c r="A23" s="145"/>
      <c r="B23" s="145" t="s">
        <v>120</v>
      </c>
      <c r="Y23" s="109"/>
      <c r="Z23" s="109"/>
    </row>
    <row r="24" spans="1:29" ht="16.5" customHeight="1">
      <c r="Y24" s="109"/>
      <c r="Z24" s="109"/>
    </row>
    <row r="25" spans="1:29" ht="22.5" customHeight="1" thickBot="1">
      <c r="A25" s="110" t="s">
        <v>127</v>
      </c>
    </row>
    <row r="26" spans="1:29" ht="33.75" customHeight="1" thickBot="1">
      <c r="A26" s="146" t="s">
        <v>128</v>
      </c>
      <c r="B26" s="147" t="e">
        <f>HLOOKUP($AD$11,$Y$10:$AC$22,13,FALSE)</f>
        <v>#N/A</v>
      </c>
      <c r="C26" s="148" t="s">
        <v>123</v>
      </c>
      <c r="E26" s="149" t="s">
        <v>93</v>
      </c>
      <c r="F26" s="512" t="s">
        <v>129</v>
      </c>
      <c r="G26" s="512"/>
      <c r="H26" s="512"/>
      <c r="I26" s="512"/>
      <c r="J26" s="512"/>
      <c r="K26" s="512"/>
      <c r="L26" s="512"/>
      <c r="M26" s="512"/>
      <c r="N26" s="512"/>
      <c r="O26" s="512"/>
      <c r="P26" s="512"/>
      <c r="Q26" s="512"/>
      <c r="R26" s="512"/>
      <c r="S26" s="512"/>
      <c r="T26" s="512"/>
      <c r="U26" s="512"/>
      <c r="V26" s="512"/>
    </row>
    <row r="27" spans="1:29">
      <c r="F27" s="512"/>
      <c r="G27" s="512"/>
      <c r="H27" s="512"/>
      <c r="I27" s="512"/>
      <c r="J27" s="512"/>
      <c r="K27" s="512"/>
      <c r="L27" s="512"/>
      <c r="M27" s="512"/>
      <c r="N27" s="512"/>
      <c r="O27" s="512"/>
      <c r="P27" s="512"/>
      <c r="Q27" s="512"/>
      <c r="R27" s="512"/>
      <c r="S27" s="512"/>
      <c r="T27" s="512"/>
      <c r="U27" s="512"/>
      <c r="V27" s="512"/>
    </row>
  </sheetData>
  <sheetProtection sheet="1" selectLockedCells="1"/>
  <protectedRanges>
    <protectedRange sqref="B4:B5 D4:D5 A10 A17 P15:X15 S19:X21 C15:J15 W11:X14 B11:G14 I11:N14 P11:U14 B18:G21 I18:N21 S7 U7:W7 B7 S18:W18" name="範囲1"/>
    <protectedRange sqref="H11:H14" name="範囲1_2"/>
    <protectedRange sqref="O11:O14" name="範囲1_3"/>
    <protectedRange sqref="V11:V14" name="範囲1_4"/>
    <protectedRange sqref="H18:H21" name="範囲1_5"/>
    <protectedRange sqref="O18:O21" name="範囲1_6"/>
    <protectedRange sqref="R18:R21 P18:P21" name="範囲1_7"/>
    <protectedRange sqref="AD11 AA15" name="範囲1_1"/>
    <protectedRange sqref="Y10" name="範囲1_8"/>
  </protectedRanges>
  <mergeCells count="19">
    <mergeCell ref="F26:V27"/>
    <mergeCell ref="P20:R20"/>
    <mergeCell ref="P21:R21"/>
    <mergeCell ref="I9:O9"/>
    <mergeCell ref="P9:V9"/>
    <mergeCell ref="B16:H16"/>
    <mergeCell ref="I16:O16"/>
    <mergeCell ref="P16:R17"/>
    <mergeCell ref="P18:R18"/>
    <mergeCell ref="P19:R19"/>
    <mergeCell ref="D2:R2"/>
    <mergeCell ref="A9:A10"/>
    <mergeCell ref="A16:A17"/>
    <mergeCell ref="X9:AC9"/>
    <mergeCell ref="X16:Y16"/>
    <mergeCell ref="B9:H9"/>
    <mergeCell ref="P4:V4"/>
    <mergeCell ref="N4:O4"/>
    <mergeCell ref="A4:B4"/>
  </mergeCells>
  <phoneticPr fontId="3"/>
  <conditionalFormatting sqref="H18 H11 O11 V11">
    <cfRule type="expression" dxfId="24" priority="16" stopIfTrue="1">
      <formula>$A$11="記載不要"</formula>
    </cfRule>
  </conditionalFormatting>
  <conditionalFormatting sqref="A11:V11 A18:R18">
    <cfRule type="expression" dxfId="23" priority="3">
      <formula>$A$11="記載不要"</formula>
    </cfRule>
  </conditionalFormatting>
  <conditionalFormatting sqref="B10:V14">
    <cfRule type="expression" dxfId="22" priority="2">
      <formula>B$10=""</formula>
    </cfRule>
  </conditionalFormatting>
  <conditionalFormatting sqref="B17:O21">
    <cfRule type="expression" dxfId="21" priority="1">
      <formula>B$17=""</formula>
    </cfRule>
  </conditionalFormatting>
  <printOptions horizontalCentered="1" verticalCentered="1"/>
  <pageMargins left="0.19685039370078741" right="0.19685039370078741" top="0.55118110236220474" bottom="0.39370078740157483" header="0.31496062992125984" footer="0.51181102362204722"/>
  <pageSetup paperSize="9" scale="87" orientation="landscape" horizontalDpi="4294967293" verticalDpi="400"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8" id="{743B6006-9ED5-4D93-A923-06D8125B16EE}">
            <xm:f>万年カレンダー・祝日!$L$30&lt;2</xm:f>
            <x14:dxf>
              <fill>
                <patternFill>
                  <bgColor theme="0" tint="-0.34998626667073579"/>
                </patternFill>
              </fill>
            </x14:dxf>
          </x14:cfRule>
          <xm:sqref>B9:H14</xm:sqref>
        </x14:conditionalFormatting>
        <x14:conditionalFormatting xmlns:xm="http://schemas.microsoft.com/office/excel/2006/main">
          <x14:cfRule type="expression" priority="7" id="{796F6EC1-34B5-4846-9601-25C2F9AF6DC1}">
            <xm:f>万年カレンダー・祝日!$L$31&lt;2</xm:f>
            <x14:dxf>
              <fill>
                <patternFill>
                  <bgColor theme="0" tint="-0.34998626667073579"/>
                </patternFill>
              </fill>
            </x14:dxf>
          </x14:cfRule>
          <xm:sqref>I9:O14</xm:sqref>
        </x14:conditionalFormatting>
        <x14:conditionalFormatting xmlns:xm="http://schemas.microsoft.com/office/excel/2006/main">
          <x14:cfRule type="expression" priority="6" id="{F33EC7A5-AC9C-4EE2-BB5A-DE2EE9A4B8F5}">
            <xm:f>万年カレンダー・祝日!$L$32&lt;2</xm:f>
            <x14:dxf>
              <fill>
                <patternFill>
                  <bgColor theme="0" tint="-0.34998626667073579"/>
                </patternFill>
              </fill>
            </x14:dxf>
          </x14:cfRule>
          <xm:sqref>P9:V14</xm:sqref>
        </x14:conditionalFormatting>
        <x14:conditionalFormatting xmlns:xm="http://schemas.microsoft.com/office/excel/2006/main">
          <x14:cfRule type="expression" priority="5" id="{C2BCAB7E-638F-4900-866B-F499CA1FD360}">
            <xm:f>万年カレンダー・祝日!$L$33&lt;2</xm:f>
            <x14:dxf>
              <fill>
                <patternFill>
                  <bgColor theme="0" tint="-0.34998626667073579"/>
                </patternFill>
              </fill>
            </x14:dxf>
          </x14:cfRule>
          <xm:sqref>B16:H21</xm:sqref>
        </x14:conditionalFormatting>
        <x14:conditionalFormatting xmlns:xm="http://schemas.microsoft.com/office/excel/2006/main">
          <x14:cfRule type="expression" priority="4" id="{AD5E3E59-4E38-41F9-A025-5B451497C23F}">
            <xm:f>万年カレンダー・祝日!$L$34&lt;2</xm:f>
            <x14:dxf>
              <fill>
                <patternFill>
                  <bgColor theme="0" tint="-0.34998626667073579"/>
                </patternFill>
              </fill>
            </x14:dxf>
          </x14:cfRule>
          <xm:sqref>I16:O21</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tabColor rgb="FFFFFF00"/>
    <pageSetUpPr fitToPage="1"/>
  </sheetPr>
  <dimension ref="A1:AL57"/>
  <sheetViews>
    <sheetView showGridLines="0" view="pageBreakPreview" topLeftCell="B1" zoomScale="70" zoomScaleNormal="100" zoomScaleSheetLayoutView="70" workbookViewId="0">
      <selection activeCell="E30" activeCellId="4" sqref="E42:H47 J42:M47 E51:H56 J51:M56 E30:H35 J30:M35"/>
    </sheetView>
  </sheetViews>
  <sheetFormatPr defaultColWidth="9" defaultRowHeight="13.5"/>
  <cols>
    <col min="1" max="1" width="2" style="2" customWidth="1"/>
    <col min="2" max="2" width="9.25" style="63" customWidth="1"/>
    <col min="3" max="3" width="10" style="63" customWidth="1"/>
    <col min="4" max="4" width="4.625" style="63" customWidth="1"/>
    <col min="5" max="14" width="9.125" style="63" customWidth="1"/>
    <col min="15" max="15" width="6" style="63" customWidth="1"/>
    <col min="16" max="16" width="25.5" style="63" customWidth="1"/>
    <col min="17" max="17" width="16.25" style="63" customWidth="1"/>
    <col min="18" max="18" width="9.875" style="63" customWidth="1"/>
    <col min="19" max="23" width="8.375" style="63" customWidth="1"/>
    <col min="24" max="24" width="10.5" style="63" customWidth="1"/>
    <col min="25" max="26" width="7.625" style="63" customWidth="1"/>
    <col min="27" max="38" width="9" style="63"/>
    <col min="39" max="16384" width="9" style="2"/>
  </cols>
  <sheetData>
    <row r="1" spans="2:38" ht="21.75" customHeight="1">
      <c r="V1" s="63" t="e">
        <f>VLOOKUP($T2,$U$2:$X$4,2,FALSE)</f>
        <v>#N/A</v>
      </c>
      <c r="W1" s="63" t="e">
        <f>VLOOKUP($T2,$U$2:$X$4,3,FALSE)</f>
        <v>#N/A</v>
      </c>
      <c r="X1" s="63" t="e">
        <f>VLOOKUP($T2,$U$2:$X$4,4,FALSE)</f>
        <v>#N/A</v>
      </c>
    </row>
    <row r="2" spans="2:38" ht="30" customHeight="1">
      <c r="B2" s="591" t="s">
        <v>101</v>
      </c>
      <c r="C2" s="591"/>
      <c r="D2" s="591"/>
      <c r="E2" s="591"/>
      <c r="F2" s="591"/>
      <c r="G2" s="591"/>
      <c r="H2" s="591"/>
      <c r="I2" s="591"/>
      <c r="J2" s="591"/>
      <c r="K2" s="591"/>
      <c r="L2" s="591"/>
      <c r="M2" s="591"/>
      <c r="N2" s="591"/>
      <c r="O2" s="591"/>
      <c r="P2" s="591"/>
      <c r="Q2" s="591"/>
      <c r="R2" s="150"/>
      <c r="T2" s="63" t="e">
        <f>VLOOKUP('別紙2-1【初めに入力】'!B13,'別紙2-1【初めに入力】'!W5:AC7,7,FALSE)</f>
        <v>#N/A</v>
      </c>
      <c r="U2" s="305" t="s">
        <v>212</v>
      </c>
      <c r="V2" s="305" t="s">
        <v>216</v>
      </c>
      <c r="W2" s="305" t="s">
        <v>217</v>
      </c>
      <c r="X2" s="305" t="s">
        <v>218</v>
      </c>
    </row>
    <row r="3" spans="2:38" ht="25.5" customHeight="1">
      <c r="B3" s="498">
        <f>'別紙2-1【初めに入力】'!O2</f>
        <v>45383</v>
      </c>
      <c r="C3" s="498"/>
      <c r="D3" s="303">
        <f>'別紙2-1【初めに入力】'!$Q$2</f>
        <v>5</v>
      </c>
      <c r="E3" s="302" t="s">
        <v>146</v>
      </c>
      <c r="F3" s="151"/>
      <c r="G3" s="151"/>
      <c r="H3" s="152"/>
      <c r="I3" s="152"/>
      <c r="J3" s="153"/>
      <c r="K3" s="394" t="s">
        <v>37</v>
      </c>
      <c r="L3" s="603">
        <f>'別紙2-1【初めに入力】'!O17</f>
        <v>0</v>
      </c>
      <c r="M3" s="603"/>
      <c r="N3" s="603"/>
      <c r="O3" s="603"/>
      <c r="P3" s="603"/>
      <c r="Q3" s="603"/>
      <c r="R3" s="154"/>
      <c r="U3" s="293" t="s">
        <v>213</v>
      </c>
      <c r="V3" s="305" t="s">
        <v>219</v>
      </c>
      <c r="W3" s="305" t="s">
        <v>220</v>
      </c>
      <c r="X3" s="305" t="s">
        <v>221</v>
      </c>
    </row>
    <row r="4" spans="2:38" ht="6.75" customHeight="1">
      <c r="B4" s="155"/>
      <c r="C4" s="155"/>
      <c r="D4" s="155"/>
      <c r="E4" s="151"/>
      <c r="F4" s="151"/>
      <c r="G4" s="151"/>
      <c r="H4" s="152"/>
      <c r="I4" s="152"/>
      <c r="J4" s="153"/>
      <c r="K4" s="156"/>
      <c r="L4" s="156"/>
      <c r="M4" s="156"/>
      <c r="N4" s="156"/>
      <c r="O4" s="156"/>
      <c r="P4" s="156"/>
      <c r="Q4" s="156"/>
      <c r="R4" s="156"/>
      <c r="U4" s="293" t="s">
        <v>214</v>
      </c>
      <c r="V4" s="305" t="s">
        <v>222</v>
      </c>
      <c r="W4" s="305" t="s">
        <v>223</v>
      </c>
      <c r="X4" s="305" t="s">
        <v>224</v>
      </c>
    </row>
    <row r="5" spans="2:38" ht="25.5" customHeight="1" thickBot="1">
      <c r="B5" s="157" t="e">
        <f>"（１）"&amp;T2&amp;"以降の延長保育登録児童数"</f>
        <v>#N/A</v>
      </c>
      <c r="C5" s="158"/>
      <c r="D5" s="158"/>
      <c r="J5" s="159"/>
      <c r="K5" s="159"/>
      <c r="L5" s="159"/>
      <c r="M5" s="160"/>
      <c r="N5" s="160" t="s">
        <v>3</v>
      </c>
      <c r="O5" s="160"/>
      <c r="P5" s="604" t="e">
        <f>"（３）"&amp;T2&amp;"以降の必要従事者数
（登録児童数より算出）"</f>
        <v>#N/A</v>
      </c>
      <c r="Q5" s="604"/>
      <c r="R5" s="604"/>
      <c r="U5" s="305"/>
    </row>
    <row r="6" spans="2:38" ht="30" customHeight="1" thickBot="1">
      <c r="B6" s="594" t="s">
        <v>138</v>
      </c>
      <c r="C6" s="595"/>
      <c r="D6" s="596"/>
      <c r="E6" s="592" t="s">
        <v>1</v>
      </c>
      <c r="F6" s="593"/>
      <c r="G6" s="593"/>
      <c r="H6" s="593"/>
      <c r="I6" s="578" t="s">
        <v>76</v>
      </c>
      <c r="J6" s="592" t="s">
        <v>2</v>
      </c>
      <c r="K6" s="593"/>
      <c r="L6" s="593"/>
      <c r="M6" s="593"/>
      <c r="N6" s="580" t="s">
        <v>77</v>
      </c>
      <c r="O6" s="161"/>
      <c r="P6" s="604"/>
      <c r="Q6" s="604"/>
      <c r="R6" s="604"/>
      <c r="AB6" s="553" t="s">
        <v>1</v>
      </c>
      <c r="AC6" s="553"/>
      <c r="AD6" s="553"/>
      <c r="AE6" s="553"/>
      <c r="AF6" s="554" t="s">
        <v>76</v>
      </c>
      <c r="AG6" s="553" t="s">
        <v>2</v>
      </c>
      <c r="AH6" s="553"/>
      <c r="AI6" s="553"/>
      <c r="AJ6" s="553"/>
      <c r="AK6" s="554" t="s">
        <v>77</v>
      </c>
      <c r="AL6" s="556" t="s">
        <v>136</v>
      </c>
    </row>
    <row r="7" spans="2:38" ht="30" customHeight="1">
      <c r="B7" s="597"/>
      <c r="C7" s="598"/>
      <c r="D7" s="599"/>
      <c r="E7" s="583" t="s">
        <v>8</v>
      </c>
      <c r="F7" s="584"/>
      <c r="G7" s="583" t="s">
        <v>9</v>
      </c>
      <c r="H7" s="585"/>
      <c r="I7" s="579"/>
      <c r="J7" s="583" t="s">
        <v>56</v>
      </c>
      <c r="K7" s="584"/>
      <c r="L7" s="583" t="s">
        <v>11</v>
      </c>
      <c r="M7" s="585"/>
      <c r="N7" s="581"/>
      <c r="O7" s="161"/>
      <c r="P7" s="427" t="e">
        <f>T2&amp;"～"&amp;V1&amp;"まで　ｌ"</f>
        <v>#N/A</v>
      </c>
      <c r="Q7" s="162">
        <f>Y9</f>
        <v>0</v>
      </c>
      <c r="R7" s="163"/>
      <c r="S7" s="489" t="s">
        <v>84</v>
      </c>
      <c r="T7" s="489"/>
      <c r="U7" s="489"/>
      <c r="V7" s="489"/>
      <c r="W7" s="489"/>
      <c r="X7" s="489"/>
      <c r="Y7" s="489"/>
      <c r="Z7" s="489"/>
      <c r="AB7" s="559" t="s">
        <v>8</v>
      </c>
      <c r="AC7" s="559"/>
      <c r="AD7" s="559" t="s">
        <v>9</v>
      </c>
      <c r="AE7" s="559"/>
      <c r="AF7" s="555"/>
      <c r="AG7" s="559" t="s">
        <v>56</v>
      </c>
      <c r="AH7" s="559"/>
      <c r="AI7" s="559" t="s">
        <v>11</v>
      </c>
      <c r="AJ7" s="559"/>
      <c r="AK7" s="555"/>
      <c r="AL7" s="557"/>
    </row>
    <row r="8" spans="2:38" ht="30" customHeight="1">
      <c r="B8" s="600"/>
      <c r="C8" s="601"/>
      <c r="D8" s="602"/>
      <c r="E8" s="164" t="s">
        <v>0</v>
      </c>
      <c r="F8" s="164" t="s">
        <v>75</v>
      </c>
      <c r="G8" s="164" t="s">
        <v>0</v>
      </c>
      <c r="H8" s="165" t="s">
        <v>75</v>
      </c>
      <c r="I8" s="532"/>
      <c r="J8" s="164" t="s">
        <v>0</v>
      </c>
      <c r="K8" s="164" t="s">
        <v>75</v>
      </c>
      <c r="L8" s="164" t="s">
        <v>0</v>
      </c>
      <c r="M8" s="165" t="s">
        <v>75</v>
      </c>
      <c r="N8" s="582"/>
      <c r="O8" s="161"/>
      <c r="P8" s="428" t="e">
        <f>V1&amp;"～"&amp;W1&amp;"まで　ｍ"</f>
        <v>#N/A</v>
      </c>
      <c r="Q8" s="166">
        <f>Y10</f>
        <v>0</v>
      </c>
      <c r="R8" s="163"/>
      <c r="S8" s="167" t="s">
        <v>23</v>
      </c>
      <c r="T8" s="167" t="s">
        <v>19</v>
      </c>
      <c r="U8" s="167" t="s">
        <v>40</v>
      </c>
      <c r="V8" s="167" t="s">
        <v>25</v>
      </c>
      <c r="W8" s="167" t="s">
        <v>4</v>
      </c>
      <c r="X8" s="90" t="s">
        <v>39</v>
      </c>
      <c r="Y8" s="488" t="s">
        <v>41</v>
      </c>
      <c r="Z8" s="488"/>
      <c r="AB8" s="168" t="s">
        <v>0</v>
      </c>
      <c r="AC8" s="168" t="s">
        <v>75</v>
      </c>
      <c r="AD8" s="168" t="s">
        <v>0</v>
      </c>
      <c r="AE8" s="168" t="s">
        <v>75</v>
      </c>
      <c r="AF8" s="555"/>
      <c r="AG8" s="168" t="s">
        <v>0</v>
      </c>
      <c r="AH8" s="168" t="s">
        <v>75</v>
      </c>
      <c r="AI8" s="168" t="s">
        <v>0</v>
      </c>
      <c r="AJ8" s="168" t="s">
        <v>75</v>
      </c>
      <c r="AK8" s="555"/>
      <c r="AL8" s="558"/>
    </row>
    <row r="9" spans="2:38" ht="30" customHeight="1" thickBot="1">
      <c r="B9" s="572" t="s">
        <v>42</v>
      </c>
      <c r="C9" s="573"/>
      <c r="D9" s="574"/>
      <c r="E9" s="60"/>
      <c r="F9" s="60"/>
      <c r="G9" s="60"/>
      <c r="H9" s="60"/>
      <c r="I9" s="169">
        <f>SUM(E9:H9)</f>
        <v>0</v>
      </c>
      <c r="J9" s="60"/>
      <c r="K9" s="60"/>
      <c r="L9" s="60"/>
      <c r="M9" s="60"/>
      <c r="N9" s="170">
        <f>SUM(J9:M9)</f>
        <v>0</v>
      </c>
      <c r="O9" s="171"/>
      <c r="P9" s="429" t="e">
        <f>W1&amp;"～"&amp;X1&amp;"まで　ｎ"</f>
        <v>#N/A</v>
      </c>
      <c r="Q9" s="172">
        <f>Y11</f>
        <v>0</v>
      </c>
      <c r="R9" s="173"/>
      <c r="S9" s="174">
        <f>ROUNDDOWN((E9+F9+E10+F10+E11+F11)/3,1)</f>
        <v>0</v>
      </c>
      <c r="T9" s="174">
        <f>ROUNDDOWN((G9+H9+G10+H10+G11+H11)/6,1)</f>
        <v>0</v>
      </c>
      <c r="U9" s="174">
        <f>ROUNDDOWN((J9+K9+J10+K10+J11+K11)/20,1)</f>
        <v>0</v>
      </c>
      <c r="V9" s="174">
        <f>ROUNDDOWN((L9+M9+L10+M10+L11+M11)/30,1)</f>
        <v>0</v>
      </c>
      <c r="W9" s="175">
        <f>ROUND(SUM(S9:V9),0)</f>
        <v>0</v>
      </c>
      <c r="X9" s="176">
        <f>IF(W9&gt;2,W9,2)</f>
        <v>2</v>
      </c>
      <c r="Y9" s="564">
        <f>IF((I9+N9)=0,0,X9)</f>
        <v>0</v>
      </c>
      <c r="Z9" s="564"/>
      <c r="AB9" s="177">
        <f>3000*E9</f>
        <v>0</v>
      </c>
      <c r="AC9" s="178"/>
      <c r="AD9" s="177">
        <f>3000*G9</f>
        <v>0</v>
      </c>
      <c r="AE9" s="178"/>
      <c r="AF9" s="178"/>
      <c r="AG9" s="177">
        <f>1900*J9</f>
        <v>0</v>
      </c>
      <c r="AH9" s="178"/>
      <c r="AI9" s="177">
        <f>1900*L9</f>
        <v>0</v>
      </c>
      <c r="AJ9" s="178"/>
      <c r="AK9" s="178"/>
      <c r="AL9" s="550">
        <f>SUM(AB9:AB11,AD9:AD11,AG9:AG11,AI9:AI11)</f>
        <v>0</v>
      </c>
    </row>
    <row r="10" spans="2:38" ht="30" customHeight="1">
      <c r="B10" s="572" t="s">
        <v>215</v>
      </c>
      <c r="C10" s="573"/>
      <c r="D10" s="574"/>
      <c r="E10" s="61"/>
      <c r="F10" s="61"/>
      <c r="G10" s="61"/>
      <c r="H10" s="61"/>
      <c r="I10" s="169">
        <f>SUM(E10:H10)</f>
        <v>0</v>
      </c>
      <c r="J10" s="61"/>
      <c r="K10" s="61"/>
      <c r="L10" s="61"/>
      <c r="M10" s="61"/>
      <c r="N10" s="170">
        <f>SUM(J10:M10)</f>
        <v>0</v>
      </c>
      <c r="O10" s="179" t="s">
        <v>106</v>
      </c>
      <c r="P10" s="566" t="s">
        <v>107</v>
      </c>
      <c r="Q10" s="566"/>
      <c r="R10" s="566"/>
      <c r="S10" s="180">
        <f>ROUNDDOWN((E10+F10+E11+F11)/3,1)</f>
        <v>0</v>
      </c>
      <c r="T10" s="174">
        <f>ROUNDDOWN((G10+H10+G11+H11)/6,1)</f>
        <v>0</v>
      </c>
      <c r="U10" s="174">
        <f>ROUNDDOWN((J10+K10+J11+K11)/20,1)</f>
        <v>0</v>
      </c>
      <c r="V10" s="174">
        <f>ROUNDDOWN((L10+M10+L11+M11)/30,1)</f>
        <v>0</v>
      </c>
      <c r="W10" s="175">
        <f>ROUND(SUM(S10:V10),0)</f>
        <v>0</v>
      </c>
      <c r="X10" s="176">
        <f>IF(W10&gt;2,W10,2)</f>
        <v>2</v>
      </c>
      <c r="Y10" s="564">
        <f>IF((I10+N10)=0,0,X10)</f>
        <v>0</v>
      </c>
      <c r="Z10" s="564"/>
      <c r="AB10" s="177">
        <f>6000*E10</f>
        <v>0</v>
      </c>
      <c r="AC10" s="178"/>
      <c r="AD10" s="177">
        <f>6000*G10</f>
        <v>0</v>
      </c>
      <c r="AE10" s="178"/>
      <c r="AF10" s="178"/>
      <c r="AG10" s="177">
        <f>3800*J10</f>
        <v>0</v>
      </c>
      <c r="AH10" s="178"/>
      <c r="AI10" s="177">
        <f>3800*L10</f>
        <v>0</v>
      </c>
      <c r="AJ10" s="178"/>
      <c r="AK10" s="178"/>
      <c r="AL10" s="557"/>
    </row>
    <row r="11" spans="2:38" ht="30" customHeight="1" thickBot="1">
      <c r="B11" s="588" t="s">
        <v>85</v>
      </c>
      <c r="C11" s="589"/>
      <c r="D11" s="590"/>
      <c r="E11" s="40"/>
      <c r="F11" s="40"/>
      <c r="G11" s="40"/>
      <c r="H11" s="40"/>
      <c r="I11" s="181">
        <f>SUM(E11:H11)</f>
        <v>0</v>
      </c>
      <c r="J11" s="40"/>
      <c r="K11" s="40"/>
      <c r="L11" s="40"/>
      <c r="M11" s="40"/>
      <c r="N11" s="182">
        <f>SUM(J11:M11)</f>
        <v>0</v>
      </c>
      <c r="O11" s="171"/>
      <c r="P11" s="567" t="s">
        <v>108</v>
      </c>
      <c r="Q11" s="567"/>
      <c r="R11" s="567"/>
      <c r="S11" s="180">
        <f>ROUNDDOWN((E11+F11)/3,1)</f>
        <v>0</v>
      </c>
      <c r="T11" s="174">
        <f>ROUNDDOWN((G11+H11)/6,1)</f>
        <v>0</v>
      </c>
      <c r="U11" s="174">
        <f>ROUNDDOWN((J11+K11)/20,1)</f>
        <v>0</v>
      </c>
      <c r="V11" s="174">
        <f>ROUNDDOWN((L11+M11)/30,1)</f>
        <v>0</v>
      </c>
      <c r="W11" s="175">
        <f>ROUND(SUM(S11:V11),0)</f>
        <v>0</v>
      </c>
      <c r="X11" s="176">
        <f>IF(W11&gt;2,W11,2)</f>
        <v>2</v>
      </c>
      <c r="Y11" s="564">
        <f>IF((I11+N11)=0,0,X11)</f>
        <v>0</v>
      </c>
      <c r="Z11" s="564"/>
      <c r="AB11" s="177">
        <f>9000*E11</f>
        <v>0</v>
      </c>
      <c r="AC11" s="178"/>
      <c r="AD11" s="177">
        <f>9000*G11</f>
        <v>0</v>
      </c>
      <c r="AE11" s="178"/>
      <c r="AF11" s="178"/>
      <c r="AG11" s="177">
        <f>5700*J11</f>
        <v>0</v>
      </c>
      <c r="AH11" s="178"/>
      <c r="AI11" s="177">
        <f>5700*L11</f>
        <v>0</v>
      </c>
      <c r="AJ11" s="178"/>
      <c r="AK11" s="178"/>
      <c r="AL11" s="558"/>
    </row>
    <row r="12" spans="2:38" ht="39.75" customHeight="1" thickBot="1">
      <c r="B12" s="183" t="s">
        <v>82</v>
      </c>
      <c r="C12" s="184"/>
      <c r="D12" s="184"/>
      <c r="M12" s="160"/>
      <c r="N12" s="160" t="s">
        <v>3</v>
      </c>
      <c r="O12" s="160"/>
      <c r="P12" s="567" t="s">
        <v>109</v>
      </c>
      <c r="Q12" s="567"/>
      <c r="R12" s="567"/>
    </row>
    <row r="13" spans="2:38" ht="30" customHeight="1">
      <c r="B13" s="594" t="s">
        <v>36</v>
      </c>
      <c r="C13" s="595"/>
      <c r="D13" s="596"/>
      <c r="E13" s="592" t="s">
        <v>1</v>
      </c>
      <c r="F13" s="593"/>
      <c r="G13" s="593"/>
      <c r="H13" s="593"/>
      <c r="I13" s="578" t="s">
        <v>76</v>
      </c>
      <c r="J13" s="592" t="s">
        <v>2</v>
      </c>
      <c r="K13" s="593"/>
      <c r="L13" s="593"/>
      <c r="M13" s="593"/>
      <c r="N13" s="580" t="s">
        <v>77</v>
      </c>
      <c r="O13" s="161"/>
      <c r="P13" s="563" t="s">
        <v>110</v>
      </c>
      <c r="Q13" s="563"/>
      <c r="R13" s="563"/>
      <c r="S13" s="185"/>
      <c r="T13" s="185"/>
      <c r="U13" s="185"/>
      <c r="V13" s="185"/>
      <c r="W13" s="185"/>
      <c r="X13" s="185"/>
      <c r="Y13" s="185"/>
      <c r="Z13" s="185"/>
      <c r="AB13" s="553" t="s">
        <v>1</v>
      </c>
      <c r="AC13" s="553"/>
      <c r="AD13" s="553"/>
      <c r="AE13" s="553"/>
      <c r="AF13" s="554" t="s">
        <v>76</v>
      </c>
      <c r="AG13" s="553" t="s">
        <v>2</v>
      </c>
      <c r="AH13" s="553"/>
      <c r="AI13" s="553"/>
      <c r="AJ13" s="553"/>
      <c r="AK13" s="554" t="s">
        <v>77</v>
      </c>
      <c r="AL13" s="556" t="s">
        <v>136</v>
      </c>
    </row>
    <row r="14" spans="2:38" ht="30" customHeight="1">
      <c r="B14" s="597"/>
      <c r="C14" s="598"/>
      <c r="D14" s="599"/>
      <c r="E14" s="583" t="s">
        <v>8</v>
      </c>
      <c r="F14" s="584"/>
      <c r="G14" s="583" t="s">
        <v>9</v>
      </c>
      <c r="H14" s="585"/>
      <c r="I14" s="579"/>
      <c r="J14" s="583" t="s">
        <v>56</v>
      </c>
      <c r="K14" s="584"/>
      <c r="L14" s="583" t="s">
        <v>11</v>
      </c>
      <c r="M14" s="585"/>
      <c r="N14" s="581"/>
      <c r="O14" s="161"/>
      <c r="P14" s="75" t="s">
        <v>111</v>
      </c>
      <c r="Q14" s="186"/>
      <c r="R14" s="187"/>
      <c r="T14" s="185"/>
      <c r="U14" s="185"/>
      <c r="V14" s="185"/>
      <c r="W14" s="185"/>
      <c r="X14" s="185"/>
      <c r="Y14" s="185"/>
      <c r="Z14" s="185"/>
      <c r="AB14" s="559" t="s">
        <v>8</v>
      </c>
      <c r="AC14" s="559"/>
      <c r="AD14" s="559" t="s">
        <v>9</v>
      </c>
      <c r="AE14" s="559"/>
      <c r="AF14" s="555"/>
      <c r="AG14" s="559" t="s">
        <v>56</v>
      </c>
      <c r="AH14" s="559"/>
      <c r="AI14" s="559" t="s">
        <v>11</v>
      </c>
      <c r="AJ14" s="559"/>
      <c r="AK14" s="555"/>
      <c r="AL14" s="557"/>
    </row>
    <row r="15" spans="2:38" ht="30" customHeight="1">
      <c r="B15" s="600"/>
      <c r="C15" s="601"/>
      <c r="D15" s="602"/>
      <c r="E15" s="164" t="s">
        <v>0</v>
      </c>
      <c r="F15" s="164" t="s">
        <v>75</v>
      </c>
      <c r="G15" s="164" t="s">
        <v>0</v>
      </c>
      <c r="H15" s="165" t="s">
        <v>75</v>
      </c>
      <c r="I15" s="532"/>
      <c r="J15" s="164" t="s">
        <v>0</v>
      </c>
      <c r="K15" s="164" t="s">
        <v>75</v>
      </c>
      <c r="L15" s="164" t="s">
        <v>0</v>
      </c>
      <c r="M15" s="165" t="s">
        <v>75</v>
      </c>
      <c r="N15" s="582"/>
      <c r="O15" s="161"/>
      <c r="T15" s="188"/>
      <c r="U15" s="188"/>
      <c r="V15" s="188"/>
      <c r="W15" s="188"/>
      <c r="X15" s="189"/>
      <c r="Y15" s="587"/>
      <c r="Z15" s="587"/>
      <c r="AB15" s="168" t="s">
        <v>0</v>
      </c>
      <c r="AC15" s="168" t="s">
        <v>75</v>
      </c>
      <c r="AD15" s="168" t="s">
        <v>0</v>
      </c>
      <c r="AE15" s="168" t="s">
        <v>75</v>
      </c>
      <c r="AF15" s="555"/>
      <c r="AG15" s="168" t="s">
        <v>0</v>
      </c>
      <c r="AH15" s="168" t="s">
        <v>75</v>
      </c>
      <c r="AI15" s="168" t="s">
        <v>0</v>
      </c>
      <c r="AJ15" s="168" t="s">
        <v>75</v>
      </c>
      <c r="AK15" s="555"/>
      <c r="AL15" s="558"/>
    </row>
    <row r="16" spans="2:38" ht="30" customHeight="1" thickBot="1">
      <c r="B16" s="572" t="s">
        <v>42</v>
      </c>
      <c r="C16" s="573"/>
      <c r="D16" s="574"/>
      <c r="E16" s="38"/>
      <c r="F16" s="38"/>
      <c r="G16" s="38"/>
      <c r="H16" s="38"/>
      <c r="I16" s="169">
        <f>SUM(E16:H16)</f>
        <v>0</v>
      </c>
      <c r="J16" s="38"/>
      <c r="K16" s="38"/>
      <c r="L16" s="38"/>
      <c r="M16" s="38"/>
      <c r="N16" s="170">
        <f>SUM(J16:M16)</f>
        <v>0</v>
      </c>
      <c r="O16" s="171"/>
      <c r="P16" s="152" t="s">
        <v>102</v>
      </c>
      <c r="Q16" s="187"/>
      <c r="T16" s="190"/>
      <c r="U16" s="190"/>
      <c r="V16" s="190"/>
      <c r="W16" s="191"/>
      <c r="X16" s="192"/>
      <c r="Y16" s="586"/>
      <c r="Z16" s="586"/>
      <c r="AB16" s="177">
        <f>3000*E16</f>
        <v>0</v>
      </c>
      <c r="AC16" s="178"/>
      <c r="AD16" s="177">
        <f>3000*G16</f>
        <v>0</v>
      </c>
      <c r="AE16" s="178"/>
      <c r="AF16" s="178"/>
      <c r="AG16" s="177">
        <f>1900*J16</f>
        <v>0</v>
      </c>
      <c r="AH16" s="178"/>
      <c r="AI16" s="177">
        <f>1900*L16</f>
        <v>0</v>
      </c>
      <c r="AJ16" s="178"/>
      <c r="AK16" s="178"/>
      <c r="AL16" s="550">
        <f>SUM(AB16:AB18,AD16:AD18,AG16:AG18,AI16:AI18)</f>
        <v>0</v>
      </c>
    </row>
    <row r="17" spans="1:38" ht="30" customHeight="1">
      <c r="B17" s="572" t="s">
        <v>43</v>
      </c>
      <c r="C17" s="573"/>
      <c r="D17" s="574"/>
      <c r="E17" s="39"/>
      <c r="F17" s="39"/>
      <c r="G17" s="39"/>
      <c r="H17" s="39"/>
      <c r="I17" s="169">
        <f>SUM(E17:H17)</f>
        <v>0</v>
      </c>
      <c r="J17" s="39"/>
      <c r="K17" s="39"/>
      <c r="L17" s="39"/>
      <c r="M17" s="39"/>
      <c r="N17" s="170">
        <f>SUM(J17:M17)</f>
        <v>0</v>
      </c>
      <c r="O17" s="171"/>
      <c r="P17" s="193" t="s">
        <v>103</v>
      </c>
      <c r="Q17" s="194">
        <f>IF(S17&gt;=0,S17,0)</f>
        <v>0</v>
      </c>
      <c r="S17" s="195">
        <f>Q7-2</f>
        <v>-2</v>
      </c>
      <c r="T17" s="190"/>
      <c r="U17" s="190"/>
      <c r="V17" s="190"/>
      <c r="W17" s="191"/>
      <c r="X17" s="192"/>
      <c r="Y17" s="586"/>
      <c r="Z17" s="586"/>
      <c r="AB17" s="177">
        <f>6000*E17</f>
        <v>0</v>
      </c>
      <c r="AC17" s="178"/>
      <c r="AD17" s="177">
        <f>6000*G17</f>
        <v>0</v>
      </c>
      <c r="AE17" s="178"/>
      <c r="AF17" s="178"/>
      <c r="AG17" s="177">
        <f>3800*J17</f>
        <v>0</v>
      </c>
      <c r="AH17" s="178"/>
      <c r="AI17" s="177">
        <f>3800*L17</f>
        <v>0</v>
      </c>
      <c r="AJ17" s="178"/>
      <c r="AK17" s="178"/>
      <c r="AL17" s="557"/>
    </row>
    <row r="18" spans="1:38" ht="30" customHeight="1" thickBot="1">
      <c r="B18" s="575" t="s">
        <v>85</v>
      </c>
      <c r="C18" s="576"/>
      <c r="D18" s="577"/>
      <c r="E18" s="40"/>
      <c r="F18" s="40"/>
      <c r="G18" s="40"/>
      <c r="H18" s="40"/>
      <c r="I18" s="181">
        <f>SUM(E18:H18)</f>
        <v>0</v>
      </c>
      <c r="J18" s="40"/>
      <c r="K18" s="40"/>
      <c r="L18" s="40"/>
      <c r="M18" s="40"/>
      <c r="N18" s="182">
        <f>SUM(J18:M18)</f>
        <v>0</v>
      </c>
      <c r="O18" s="171"/>
      <c r="P18" s="196" t="s">
        <v>104</v>
      </c>
      <c r="Q18" s="197">
        <f>IF(S18&gt;=0,S18,0)</f>
        <v>0</v>
      </c>
      <c r="S18" s="195">
        <f>Q8-2</f>
        <v>-2</v>
      </c>
      <c r="T18" s="190"/>
      <c r="U18" s="190"/>
      <c r="V18" s="190"/>
      <c r="W18" s="191"/>
      <c r="X18" s="192"/>
      <c r="Y18" s="586"/>
      <c r="Z18" s="586"/>
      <c r="AB18" s="177">
        <f>9000*E18</f>
        <v>0</v>
      </c>
      <c r="AC18" s="178"/>
      <c r="AD18" s="177">
        <f>9000*G18</f>
        <v>0</v>
      </c>
      <c r="AE18" s="178"/>
      <c r="AF18" s="178"/>
      <c r="AG18" s="177">
        <f>5700*J18</f>
        <v>0</v>
      </c>
      <c r="AH18" s="178"/>
      <c r="AI18" s="177">
        <f>5700*L18</f>
        <v>0</v>
      </c>
      <c r="AJ18" s="178"/>
      <c r="AK18" s="178"/>
      <c r="AL18" s="558"/>
    </row>
    <row r="19" spans="1:38" ht="20.25" customHeight="1">
      <c r="B19" s="198" t="s">
        <v>78</v>
      </c>
      <c r="C19" s="63" t="s">
        <v>79</v>
      </c>
      <c r="P19" s="568" t="s">
        <v>105</v>
      </c>
      <c r="Q19" s="570">
        <f>IF(S19&gt;=0,S19,0)</f>
        <v>0</v>
      </c>
      <c r="R19" s="199"/>
      <c r="S19" s="195">
        <f>Q9-2</f>
        <v>-2</v>
      </c>
    </row>
    <row r="20" spans="1:38" ht="20.25" customHeight="1" thickBot="1">
      <c r="C20" s="565" t="s">
        <v>83</v>
      </c>
      <c r="D20" s="565"/>
      <c r="E20" s="565"/>
      <c r="F20" s="565"/>
      <c r="G20" s="565"/>
      <c r="H20" s="565"/>
      <c r="I20" s="565"/>
      <c r="J20" s="565"/>
      <c r="K20" s="565"/>
      <c r="L20" s="565"/>
      <c r="M20" s="565"/>
      <c r="N20" s="565"/>
      <c r="O20" s="199"/>
      <c r="P20" s="569"/>
      <c r="Q20" s="571"/>
      <c r="R20" s="199"/>
    </row>
    <row r="21" spans="1:38" ht="20.25" customHeight="1">
      <c r="C21" s="565"/>
      <c r="D21" s="565"/>
      <c r="E21" s="565"/>
      <c r="F21" s="565"/>
      <c r="G21" s="565"/>
      <c r="H21" s="565"/>
      <c r="I21" s="565"/>
      <c r="J21" s="565"/>
      <c r="K21" s="565"/>
      <c r="L21" s="565"/>
      <c r="M21" s="565"/>
      <c r="N21" s="565"/>
      <c r="O21" s="199"/>
    </row>
    <row r="22" spans="1:38" ht="20.25" customHeight="1">
      <c r="C22" s="63" t="e">
        <f>"３　短時間認定児童が"&amp;T2&amp;"以降も延長保育の利用を申し込んだ場合は、標準時間認定欄へ入力。"</f>
        <v>#N/A</v>
      </c>
    </row>
    <row r="23" spans="1:38" ht="20.25" customHeight="1">
      <c r="C23" s="63" t="s">
        <v>80</v>
      </c>
    </row>
    <row r="24" spans="1:38" ht="20.25" customHeight="1">
      <c r="C24" s="63" t="s">
        <v>81</v>
      </c>
    </row>
    <row r="25" spans="1:38" ht="20.25" customHeight="1"/>
    <row r="26" spans="1:38" ht="19.5" customHeight="1" thickBot="1">
      <c r="B26" s="183" t="s">
        <v>130</v>
      </c>
      <c r="C26" s="200"/>
      <c r="D26" s="200"/>
      <c r="E26" s="201"/>
      <c r="F26" s="201"/>
      <c r="G26" s="201"/>
      <c r="H26" s="201"/>
      <c r="I26" s="201"/>
      <c r="J26" s="201"/>
      <c r="M26" s="160"/>
      <c r="N26" s="160" t="s">
        <v>3</v>
      </c>
    </row>
    <row r="27" spans="1:38" ht="30" customHeight="1">
      <c r="B27" s="541"/>
      <c r="C27" s="542"/>
      <c r="D27" s="542"/>
      <c r="E27" s="545" t="s">
        <v>1</v>
      </c>
      <c r="F27" s="545"/>
      <c r="G27" s="545"/>
      <c r="H27" s="545"/>
      <c r="I27" s="562" t="s">
        <v>76</v>
      </c>
      <c r="J27" s="545" t="s">
        <v>2</v>
      </c>
      <c r="K27" s="545"/>
      <c r="L27" s="545"/>
      <c r="M27" s="545"/>
      <c r="N27" s="560" t="s">
        <v>77</v>
      </c>
      <c r="AB27" s="553"/>
      <c r="AC27" s="553"/>
      <c r="AD27" s="553"/>
      <c r="AE27" s="553"/>
      <c r="AF27" s="554"/>
      <c r="AG27" s="553"/>
      <c r="AH27" s="553"/>
      <c r="AI27" s="553"/>
      <c r="AJ27" s="553"/>
      <c r="AK27" s="554"/>
      <c r="AL27" s="556"/>
    </row>
    <row r="28" spans="1:38" ht="30" customHeight="1">
      <c r="B28" s="543"/>
      <c r="C28" s="544"/>
      <c r="D28" s="544"/>
      <c r="E28" s="540" t="s">
        <v>8</v>
      </c>
      <c r="F28" s="540"/>
      <c r="G28" s="540" t="s">
        <v>9</v>
      </c>
      <c r="H28" s="540"/>
      <c r="I28" s="530"/>
      <c r="J28" s="540" t="s">
        <v>56</v>
      </c>
      <c r="K28" s="540"/>
      <c r="L28" s="540" t="s">
        <v>11</v>
      </c>
      <c r="M28" s="540"/>
      <c r="N28" s="561"/>
      <c r="AB28" s="559"/>
      <c r="AC28" s="559"/>
      <c r="AD28" s="559"/>
      <c r="AE28" s="559"/>
      <c r="AF28" s="555"/>
      <c r="AG28" s="559"/>
      <c r="AH28" s="559"/>
      <c r="AI28" s="559"/>
      <c r="AJ28" s="559"/>
      <c r="AK28" s="555"/>
      <c r="AL28" s="557"/>
    </row>
    <row r="29" spans="1:38" ht="30" customHeight="1">
      <c r="B29" s="543"/>
      <c r="C29" s="544"/>
      <c r="D29" s="544"/>
      <c r="E29" s="164" t="s">
        <v>0</v>
      </c>
      <c r="F29" s="164" t="s">
        <v>75</v>
      </c>
      <c r="G29" s="164" t="s">
        <v>0</v>
      </c>
      <c r="H29" s="164" t="s">
        <v>75</v>
      </c>
      <c r="I29" s="530"/>
      <c r="J29" s="164" t="s">
        <v>0</v>
      </c>
      <c r="K29" s="164" t="s">
        <v>75</v>
      </c>
      <c r="L29" s="164" t="s">
        <v>0</v>
      </c>
      <c r="M29" s="164" t="s">
        <v>75</v>
      </c>
      <c r="N29" s="561"/>
      <c r="AB29" s="168"/>
      <c r="AC29" s="168"/>
      <c r="AD29" s="168"/>
      <c r="AE29" s="168"/>
      <c r="AF29" s="555"/>
      <c r="AG29" s="168"/>
      <c r="AH29" s="168"/>
      <c r="AI29" s="168"/>
      <c r="AJ29" s="168"/>
      <c r="AK29" s="555"/>
      <c r="AL29" s="558"/>
    </row>
    <row r="30" spans="1:38" ht="30" customHeight="1">
      <c r="B30" s="529" t="s">
        <v>42</v>
      </c>
      <c r="C30" s="530"/>
      <c r="D30" s="530"/>
      <c r="E30" s="38"/>
      <c r="F30" s="38"/>
      <c r="G30" s="38"/>
      <c r="H30" s="38"/>
      <c r="I30" s="169">
        <f t="shared" ref="I30:I35" si="0">SUM(E30:H30)</f>
        <v>0</v>
      </c>
      <c r="J30" s="38"/>
      <c r="K30" s="38"/>
      <c r="L30" s="38"/>
      <c r="M30" s="38"/>
      <c r="N30" s="170">
        <f t="shared" ref="N30:N35" si="1">SUM(J30:M30)</f>
        <v>0</v>
      </c>
      <c r="AB30" s="177"/>
      <c r="AC30" s="178"/>
      <c r="AD30" s="177"/>
      <c r="AE30" s="178"/>
      <c r="AF30" s="178"/>
      <c r="AG30" s="177"/>
      <c r="AH30" s="178"/>
      <c r="AI30" s="177"/>
      <c r="AJ30" s="178"/>
      <c r="AK30" s="178"/>
      <c r="AL30" s="550"/>
    </row>
    <row r="31" spans="1:38" ht="30" customHeight="1">
      <c r="A31" s="48"/>
      <c r="B31" s="529" t="s">
        <v>43</v>
      </c>
      <c r="C31" s="530"/>
      <c r="D31" s="530"/>
      <c r="E31" s="38"/>
      <c r="F31" s="38"/>
      <c r="G31" s="38"/>
      <c r="H31" s="38"/>
      <c r="I31" s="169">
        <f t="shared" si="0"/>
        <v>0</v>
      </c>
      <c r="J31" s="38"/>
      <c r="K31" s="38"/>
      <c r="L31" s="38"/>
      <c r="M31" s="38"/>
      <c r="N31" s="170">
        <f t="shared" si="1"/>
        <v>0</v>
      </c>
      <c r="P31" s="185"/>
      <c r="Q31" s="185"/>
      <c r="R31" s="185"/>
      <c r="AB31" s="177"/>
      <c r="AC31" s="178"/>
      <c r="AD31" s="177"/>
      <c r="AE31" s="178"/>
      <c r="AF31" s="178"/>
      <c r="AG31" s="177"/>
      <c r="AH31" s="178"/>
      <c r="AI31" s="177"/>
      <c r="AJ31" s="178"/>
      <c r="AK31" s="178"/>
      <c r="AL31" s="551"/>
    </row>
    <row r="32" spans="1:38" ht="30" customHeight="1">
      <c r="B32" s="529" t="s">
        <v>85</v>
      </c>
      <c r="C32" s="530"/>
      <c r="D32" s="530"/>
      <c r="E32" s="38"/>
      <c r="F32" s="38"/>
      <c r="G32" s="38"/>
      <c r="H32" s="38"/>
      <c r="I32" s="169">
        <f t="shared" si="0"/>
        <v>0</v>
      </c>
      <c r="J32" s="38"/>
      <c r="K32" s="38"/>
      <c r="L32" s="38"/>
      <c r="M32" s="38"/>
      <c r="N32" s="170">
        <f t="shared" si="1"/>
        <v>0</v>
      </c>
      <c r="P32" s="188"/>
      <c r="Q32" s="109"/>
      <c r="R32" s="185"/>
      <c r="AB32" s="177"/>
      <c r="AC32" s="178"/>
      <c r="AD32" s="177"/>
      <c r="AE32" s="178"/>
      <c r="AF32" s="178"/>
      <c r="AG32" s="177"/>
      <c r="AH32" s="178"/>
      <c r="AI32" s="177"/>
      <c r="AJ32" s="178"/>
      <c r="AK32" s="178"/>
      <c r="AL32" s="551"/>
    </row>
    <row r="33" spans="1:38" ht="30" customHeight="1">
      <c r="B33" s="531" t="s">
        <v>131</v>
      </c>
      <c r="C33" s="532"/>
      <c r="D33" s="532"/>
      <c r="E33" s="52"/>
      <c r="F33" s="52"/>
      <c r="G33" s="52"/>
      <c r="H33" s="52"/>
      <c r="I33" s="202">
        <f t="shared" si="0"/>
        <v>0</v>
      </c>
      <c r="J33" s="52"/>
      <c r="K33" s="52"/>
      <c r="L33" s="52"/>
      <c r="M33" s="52"/>
      <c r="N33" s="203">
        <f t="shared" si="1"/>
        <v>0</v>
      </c>
      <c r="P33" s="185"/>
      <c r="Q33" s="109"/>
      <c r="R33" s="185"/>
      <c r="AB33" s="177"/>
      <c r="AC33" s="178"/>
      <c r="AD33" s="177"/>
      <c r="AE33" s="178"/>
      <c r="AF33" s="178"/>
      <c r="AG33" s="177"/>
      <c r="AH33" s="178"/>
      <c r="AI33" s="177"/>
      <c r="AJ33" s="178"/>
      <c r="AK33" s="178"/>
      <c r="AL33" s="551"/>
    </row>
    <row r="34" spans="1:38" ht="30" customHeight="1">
      <c r="A34" s="48"/>
      <c r="B34" s="529" t="s">
        <v>132</v>
      </c>
      <c r="C34" s="530"/>
      <c r="D34" s="530"/>
      <c r="E34" s="39"/>
      <c r="F34" s="39"/>
      <c r="G34" s="39"/>
      <c r="H34" s="39"/>
      <c r="I34" s="169">
        <f t="shared" si="0"/>
        <v>0</v>
      </c>
      <c r="J34" s="39"/>
      <c r="K34" s="39"/>
      <c r="L34" s="39"/>
      <c r="M34" s="39"/>
      <c r="N34" s="170">
        <f t="shared" si="1"/>
        <v>0</v>
      </c>
      <c r="P34" s="185"/>
      <c r="Q34" s="109"/>
      <c r="R34" s="185"/>
      <c r="AB34" s="177"/>
      <c r="AC34" s="178"/>
      <c r="AD34" s="177"/>
      <c r="AE34" s="178"/>
      <c r="AF34" s="178"/>
      <c r="AG34" s="177"/>
      <c r="AH34" s="178"/>
      <c r="AI34" s="177"/>
      <c r="AJ34" s="178"/>
      <c r="AK34" s="178"/>
      <c r="AL34" s="551"/>
    </row>
    <row r="35" spans="1:38" ht="30" customHeight="1" thickBot="1">
      <c r="B35" s="533" t="s">
        <v>133</v>
      </c>
      <c r="C35" s="534"/>
      <c r="D35" s="534"/>
      <c r="E35" s="40"/>
      <c r="F35" s="40"/>
      <c r="G35" s="40"/>
      <c r="H35" s="40"/>
      <c r="I35" s="181">
        <f t="shared" si="0"/>
        <v>0</v>
      </c>
      <c r="J35" s="40"/>
      <c r="K35" s="40"/>
      <c r="L35" s="40"/>
      <c r="M35" s="40"/>
      <c r="N35" s="182">
        <f t="shared" si="1"/>
        <v>0</v>
      </c>
      <c r="P35" s="188"/>
      <c r="Q35" s="109"/>
      <c r="R35" s="185"/>
      <c r="AB35" s="177"/>
      <c r="AC35" s="178"/>
      <c r="AD35" s="177"/>
      <c r="AE35" s="178"/>
      <c r="AF35" s="178"/>
      <c r="AG35" s="177"/>
      <c r="AH35" s="178"/>
      <c r="AI35" s="177"/>
      <c r="AJ35" s="178"/>
      <c r="AK35" s="178"/>
      <c r="AL35" s="552"/>
    </row>
    <row r="36" spans="1:38" s="4" customFormat="1" ht="36.75" customHeight="1">
      <c r="B36" s="53"/>
      <c r="C36" s="53"/>
      <c r="D36" s="53"/>
      <c r="E36" s="171"/>
      <c r="F36" s="171"/>
      <c r="G36" s="171"/>
      <c r="H36" s="171"/>
      <c r="I36" s="171"/>
      <c r="J36" s="171"/>
      <c r="K36" s="171"/>
      <c r="L36" s="171"/>
      <c r="M36" s="171"/>
      <c r="N36" s="171"/>
      <c r="O36" s="104"/>
      <c r="P36" s="112"/>
      <c r="Q36" s="109"/>
      <c r="R36" s="109"/>
      <c r="S36" s="104"/>
      <c r="T36" s="104"/>
      <c r="U36" s="104"/>
      <c r="V36" s="104"/>
      <c r="W36" s="104"/>
      <c r="X36" s="104"/>
      <c r="Y36" s="104"/>
      <c r="Z36" s="104"/>
      <c r="AA36" s="104"/>
      <c r="AB36" s="104"/>
      <c r="AC36" s="104"/>
      <c r="AD36" s="104"/>
      <c r="AE36" s="104"/>
      <c r="AF36" s="104"/>
      <c r="AG36" s="104"/>
      <c r="AH36" s="104"/>
      <c r="AI36" s="104"/>
      <c r="AJ36" s="104"/>
      <c r="AK36" s="104"/>
      <c r="AL36" s="104"/>
    </row>
    <row r="37" spans="1:38" s="4" customFormat="1" ht="36.75" customHeight="1">
      <c r="B37" s="53"/>
      <c r="C37" s="53"/>
      <c r="D37" s="53"/>
      <c r="E37" s="171"/>
      <c r="F37" s="171"/>
      <c r="G37" s="171"/>
      <c r="H37" s="171"/>
      <c r="I37" s="171"/>
      <c r="J37" s="171"/>
      <c r="K37" s="171"/>
      <c r="L37" s="171"/>
      <c r="M37" s="171"/>
      <c r="N37" s="171"/>
      <c r="O37" s="104"/>
      <c r="P37" s="112"/>
      <c r="Q37" s="109"/>
      <c r="R37" s="109"/>
      <c r="S37" s="104"/>
      <c r="T37" s="104"/>
      <c r="U37" s="104"/>
      <c r="V37" s="104"/>
      <c r="W37" s="104"/>
      <c r="X37" s="104"/>
      <c r="Y37" s="104"/>
      <c r="Z37" s="104"/>
      <c r="AA37" s="104"/>
      <c r="AB37" s="104"/>
      <c r="AC37" s="104"/>
      <c r="AD37" s="104"/>
      <c r="AE37" s="104"/>
      <c r="AF37" s="104"/>
      <c r="AG37" s="104"/>
      <c r="AH37" s="104"/>
      <c r="AI37" s="104"/>
      <c r="AJ37" s="104"/>
      <c r="AK37" s="104"/>
      <c r="AL37" s="104"/>
    </row>
    <row r="38" spans="1:38" ht="34.5" customHeight="1" thickBot="1">
      <c r="B38" s="183" t="s">
        <v>134</v>
      </c>
    </row>
    <row r="39" spans="1:38" ht="30" customHeight="1">
      <c r="B39" s="541" t="s">
        <v>137</v>
      </c>
      <c r="C39" s="542"/>
      <c r="D39" s="542"/>
      <c r="E39" s="545" t="s">
        <v>1</v>
      </c>
      <c r="F39" s="545"/>
      <c r="G39" s="545"/>
      <c r="H39" s="545"/>
      <c r="I39" s="562" t="s">
        <v>76</v>
      </c>
      <c r="J39" s="545" t="s">
        <v>2</v>
      </c>
      <c r="K39" s="545"/>
      <c r="L39" s="545"/>
      <c r="M39" s="545"/>
      <c r="N39" s="560" t="s">
        <v>77</v>
      </c>
      <c r="AB39" s="553" t="s">
        <v>1</v>
      </c>
      <c r="AC39" s="553"/>
      <c r="AD39" s="553"/>
      <c r="AE39" s="553"/>
      <c r="AF39" s="554" t="s">
        <v>76</v>
      </c>
      <c r="AG39" s="553" t="s">
        <v>2</v>
      </c>
      <c r="AH39" s="553"/>
      <c r="AI39" s="553"/>
      <c r="AJ39" s="553"/>
      <c r="AK39" s="554" t="s">
        <v>77</v>
      </c>
      <c r="AL39" s="556" t="s">
        <v>136</v>
      </c>
    </row>
    <row r="40" spans="1:38" ht="30" customHeight="1">
      <c r="B40" s="543"/>
      <c r="C40" s="544"/>
      <c r="D40" s="544"/>
      <c r="E40" s="540" t="s">
        <v>8</v>
      </c>
      <c r="F40" s="540"/>
      <c r="G40" s="540" t="s">
        <v>9</v>
      </c>
      <c r="H40" s="540"/>
      <c r="I40" s="530"/>
      <c r="J40" s="540" t="s">
        <v>56</v>
      </c>
      <c r="K40" s="540"/>
      <c r="L40" s="540" t="s">
        <v>11</v>
      </c>
      <c r="M40" s="540"/>
      <c r="N40" s="561"/>
      <c r="AB40" s="559" t="s">
        <v>8</v>
      </c>
      <c r="AC40" s="559"/>
      <c r="AD40" s="559" t="s">
        <v>9</v>
      </c>
      <c r="AE40" s="559"/>
      <c r="AF40" s="555"/>
      <c r="AG40" s="559" t="s">
        <v>56</v>
      </c>
      <c r="AH40" s="559"/>
      <c r="AI40" s="559" t="s">
        <v>11</v>
      </c>
      <c r="AJ40" s="559"/>
      <c r="AK40" s="555"/>
      <c r="AL40" s="557"/>
    </row>
    <row r="41" spans="1:38" ht="30" customHeight="1">
      <c r="B41" s="543"/>
      <c r="C41" s="544"/>
      <c r="D41" s="544"/>
      <c r="E41" s="164" t="s">
        <v>0</v>
      </c>
      <c r="F41" s="164" t="s">
        <v>75</v>
      </c>
      <c r="G41" s="164" t="s">
        <v>0</v>
      </c>
      <c r="H41" s="164" t="s">
        <v>75</v>
      </c>
      <c r="I41" s="530"/>
      <c r="J41" s="164" t="s">
        <v>0</v>
      </c>
      <c r="K41" s="164" t="s">
        <v>75</v>
      </c>
      <c r="L41" s="164" t="s">
        <v>0</v>
      </c>
      <c r="M41" s="164" t="s">
        <v>75</v>
      </c>
      <c r="N41" s="561"/>
      <c r="AB41" s="168" t="s">
        <v>0</v>
      </c>
      <c r="AC41" s="168" t="s">
        <v>75</v>
      </c>
      <c r="AD41" s="168" t="s">
        <v>0</v>
      </c>
      <c r="AE41" s="168" t="s">
        <v>75</v>
      </c>
      <c r="AF41" s="555"/>
      <c r="AG41" s="168" t="s">
        <v>0</v>
      </c>
      <c r="AH41" s="168" t="s">
        <v>75</v>
      </c>
      <c r="AI41" s="168" t="s">
        <v>0</v>
      </c>
      <c r="AJ41" s="168" t="s">
        <v>75</v>
      </c>
      <c r="AK41" s="555"/>
      <c r="AL41" s="558"/>
    </row>
    <row r="42" spans="1:38" ht="30" customHeight="1">
      <c r="B42" s="529" t="s">
        <v>42</v>
      </c>
      <c r="C42" s="530"/>
      <c r="D42" s="530"/>
      <c r="E42" s="38"/>
      <c r="F42" s="38"/>
      <c r="G42" s="38"/>
      <c r="H42" s="38"/>
      <c r="I42" s="169">
        <f t="shared" ref="I42:I47" si="2">SUM(E42:H42)</f>
        <v>0</v>
      </c>
      <c r="J42" s="38"/>
      <c r="K42" s="38"/>
      <c r="L42" s="38"/>
      <c r="M42" s="38"/>
      <c r="N42" s="170">
        <f t="shared" ref="N42:N47" si="3">SUM(J42:M42)</f>
        <v>0</v>
      </c>
      <c r="AB42" s="177">
        <f>1500*E42</f>
        <v>0</v>
      </c>
      <c r="AC42" s="178"/>
      <c r="AD42" s="177">
        <f>1500*G42</f>
        <v>0</v>
      </c>
      <c r="AE42" s="178"/>
      <c r="AF42" s="178"/>
      <c r="AG42" s="177">
        <f>1000*J42</f>
        <v>0</v>
      </c>
      <c r="AH42" s="178"/>
      <c r="AI42" s="177">
        <f>1000*L42</f>
        <v>0</v>
      </c>
      <c r="AJ42" s="178"/>
      <c r="AK42" s="178"/>
      <c r="AL42" s="550">
        <f>SUM(AB42:AB47,AD42:AD47,AG42:AG47,AI42:AI47)</f>
        <v>0</v>
      </c>
    </row>
    <row r="43" spans="1:38" ht="30" customHeight="1">
      <c r="A43" s="50"/>
      <c r="B43" s="529" t="s">
        <v>43</v>
      </c>
      <c r="C43" s="530"/>
      <c r="D43" s="530"/>
      <c r="E43" s="38"/>
      <c r="F43" s="38"/>
      <c r="G43" s="38"/>
      <c r="H43" s="38"/>
      <c r="I43" s="169">
        <f t="shared" si="2"/>
        <v>0</v>
      </c>
      <c r="J43" s="38"/>
      <c r="K43" s="38"/>
      <c r="L43" s="38"/>
      <c r="M43" s="38"/>
      <c r="N43" s="170">
        <f t="shared" si="3"/>
        <v>0</v>
      </c>
      <c r="P43" s="109"/>
      <c r="Q43" s="109"/>
      <c r="R43" s="109"/>
      <c r="AB43" s="177">
        <f t="shared" ref="AB43:AB47" si="4">1500*E43</f>
        <v>0</v>
      </c>
      <c r="AC43" s="178"/>
      <c r="AD43" s="177">
        <f t="shared" ref="AD43:AD47" si="5">1500*G43</f>
        <v>0</v>
      </c>
      <c r="AE43" s="178"/>
      <c r="AF43" s="178"/>
      <c r="AG43" s="177">
        <f t="shared" ref="AG43:AG47" si="6">1000*J43</f>
        <v>0</v>
      </c>
      <c r="AH43" s="178"/>
      <c r="AI43" s="177">
        <f t="shared" ref="AI43:AI47" si="7">1000*L43</f>
        <v>0</v>
      </c>
      <c r="AJ43" s="178"/>
      <c r="AK43" s="178"/>
      <c r="AL43" s="551"/>
    </row>
    <row r="44" spans="1:38" ht="30" customHeight="1">
      <c r="B44" s="529" t="s">
        <v>85</v>
      </c>
      <c r="C44" s="530"/>
      <c r="D44" s="530"/>
      <c r="E44" s="38"/>
      <c r="F44" s="38"/>
      <c r="G44" s="38"/>
      <c r="H44" s="38"/>
      <c r="I44" s="169">
        <f t="shared" si="2"/>
        <v>0</v>
      </c>
      <c r="J44" s="38"/>
      <c r="K44" s="38"/>
      <c r="L44" s="38"/>
      <c r="M44" s="38"/>
      <c r="N44" s="170">
        <f t="shared" si="3"/>
        <v>0</v>
      </c>
      <c r="P44" s="112"/>
      <c r="Q44" s="109"/>
      <c r="R44" s="109"/>
      <c r="AB44" s="177">
        <f t="shared" si="4"/>
        <v>0</v>
      </c>
      <c r="AC44" s="178"/>
      <c r="AD44" s="177">
        <f t="shared" si="5"/>
        <v>0</v>
      </c>
      <c r="AE44" s="178"/>
      <c r="AF44" s="178"/>
      <c r="AG44" s="177">
        <f t="shared" si="6"/>
        <v>0</v>
      </c>
      <c r="AH44" s="178"/>
      <c r="AI44" s="177">
        <f t="shared" si="7"/>
        <v>0</v>
      </c>
      <c r="AJ44" s="178"/>
      <c r="AK44" s="178"/>
      <c r="AL44" s="551"/>
    </row>
    <row r="45" spans="1:38" ht="30" customHeight="1">
      <c r="B45" s="531" t="s">
        <v>131</v>
      </c>
      <c r="C45" s="532"/>
      <c r="D45" s="532"/>
      <c r="E45" s="52"/>
      <c r="F45" s="52"/>
      <c r="G45" s="52"/>
      <c r="H45" s="52"/>
      <c r="I45" s="202">
        <f t="shared" si="2"/>
        <v>0</v>
      </c>
      <c r="J45" s="52"/>
      <c r="K45" s="52"/>
      <c r="L45" s="52"/>
      <c r="M45" s="52"/>
      <c r="N45" s="203">
        <f t="shared" si="3"/>
        <v>0</v>
      </c>
      <c r="P45" s="109"/>
      <c r="Q45" s="109"/>
      <c r="R45" s="109"/>
      <c r="AB45" s="177">
        <f t="shared" si="4"/>
        <v>0</v>
      </c>
      <c r="AC45" s="178"/>
      <c r="AD45" s="177">
        <f t="shared" si="5"/>
        <v>0</v>
      </c>
      <c r="AE45" s="178"/>
      <c r="AF45" s="178"/>
      <c r="AG45" s="177">
        <f t="shared" si="6"/>
        <v>0</v>
      </c>
      <c r="AH45" s="178"/>
      <c r="AI45" s="177">
        <f t="shared" si="7"/>
        <v>0</v>
      </c>
      <c r="AJ45" s="178"/>
      <c r="AK45" s="178"/>
      <c r="AL45" s="551"/>
    </row>
    <row r="46" spans="1:38" ht="30" customHeight="1">
      <c r="A46" s="50"/>
      <c r="B46" s="529" t="s">
        <v>132</v>
      </c>
      <c r="C46" s="530"/>
      <c r="D46" s="530"/>
      <c r="E46" s="39"/>
      <c r="F46" s="39"/>
      <c r="G46" s="39"/>
      <c r="H46" s="39"/>
      <c r="I46" s="169">
        <f t="shared" si="2"/>
        <v>0</v>
      </c>
      <c r="J46" s="39"/>
      <c r="K46" s="39"/>
      <c r="L46" s="39"/>
      <c r="M46" s="39"/>
      <c r="N46" s="170">
        <f t="shared" si="3"/>
        <v>0</v>
      </c>
      <c r="P46" s="109"/>
      <c r="Q46" s="109"/>
      <c r="R46" s="109"/>
      <c r="AB46" s="177">
        <f t="shared" si="4"/>
        <v>0</v>
      </c>
      <c r="AC46" s="178"/>
      <c r="AD46" s="177">
        <f t="shared" si="5"/>
        <v>0</v>
      </c>
      <c r="AE46" s="178"/>
      <c r="AF46" s="178"/>
      <c r="AG46" s="177">
        <f t="shared" si="6"/>
        <v>0</v>
      </c>
      <c r="AH46" s="178"/>
      <c r="AI46" s="177">
        <f t="shared" si="7"/>
        <v>0</v>
      </c>
      <c r="AJ46" s="178"/>
      <c r="AK46" s="178"/>
      <c r="AL46" s="551"/>
    </row>
    <row r="47" spans="1:38" ht="30" customHeight="1" thickBot="1">
      <c r="B47" s="533" t="s">
        <v>133</v>
      </c>
      <c r="C47" s="534"/>
      <c r="D47" s="534"/>
      <c r="E47" s="40"/>
      <c r="F47" s="40"/>
      <c r="G47" s="40"/>
      <c r="H47" s="40"/>
      <c r="I47" s="181">
        <f t="shared" si="2"/>
        <v>0</v>
      </c>
      <c r="J47" s="40"/>
      <c r="K47" s="40"/>
      <c r="L47" s="40"/>
      <c r="M47" s="40"/>
      <c r="N47" s="182">
        <f t="shared" si="3"/>
        <v>0</v>
      </c>
      <c r="P47" s="112"/>
      <c r="Q47" s="109"/>
      <c r="R47" s="109"/>
      <c r="AB47" s="177">
        <f t="shared" si="4"/>
        <v>0</v>
      </c>
      <c r="AC47" s="178"/>
      <c r="AD47" s="177">
        <f t="shared" si="5"/>
        <v>0</v>
      </c>
      <c r="AE47" s="178"/>
      <c r="AF47" s="178"/>
      <c r="AG47" s="177">
        <f t="shared" si="6"/>
        <v>0</v>
      </c>
      <c r="AH47" s="178"/>
      <c r="AI47" s="177">
        <f t="shared" si="7"/>
        <v>0</v>
      </c>
      <c r="AJ47" s="178"/>
      <c r="AK47" s="178"/>
      <c r="AL47" s="552"/>
    </row>
    <row r="48" spans="1:38" ht="30" customHeight="1">
      <c r="B48" s="535" t="s">
        <v>36</v>
      </c>
      <c r="C48" s="536"/>
      <c r="D48" s="536"/>
      <c r="E48" s="539" t="s">
        <v>1</v>
      </c>
      <c r="F48" s="539"/>
      <c r="G48" s="539"/>
      <c r="H48" s="539"/>
      <c r="I48" s="546" t="s">
        <v>76</v>
      </c>
      <c r="J48" s="539" t="s">
        <v>2</v>
      </c>
      <c r="K48" s="539"/>
      <c r="L48" s="539"/>
      <c r="M48" s="539"/>
      <c r="N48" s="548" t="s">
        <v>77</v>
      </c>
      <c r="O48" s="2"/>
      <c r="P48" s="2"/>
      <c r="Q48" s="2"/>
      <c r="R48" s="2"/>
      <c r="S48" s="2"/>
      <c r="T48" s="2"/>
      <c r="U48" s="2"/>
      <c r="V48" s="2"/>
      <c r="W48" s="2"/>
      <c r="X48" s="2"/>
      <c r="Y48" s="2"/>
      <c r="Z48" s="2"/>
      <c r="AA48" s="2"/>
      <c r="AB48" s="2"/>
      <c r="AC48" s="2"/>
      <c r="AD48" s="2"/>
      <c r="AE48" s="2"/>
      <c r="AF48" s="2"/>
      <c r="AG48" s="2"/>
      <c r="AH48" s="2"/>
      <c r="AI48" s="2"/>
      <c r="AJ48" s="2"/>
      <c r="AK48" s="2"/>
      <c r="AL48" s="2"/>
    </row>
    <row r="49" spans="1:38" ht="30" customHeight="1">
      <c r="B49" s="537"/>
      <c r="C49" s="538"/>
      <c r="D49" s="538"/>
      <c r="E49" s="491" t="s">
        <v>8</v>
      </c>
      <c r="F49" s="491"/>
      <c r="G49" s="491" t="s">
        <v>9</v>
      </c>
      <c r="H49" s="491"/>
      <c r="I49" s="547"/>
      <c r="J49" s="491" t="s">
        <v>56</v>
      </c>
      <c r="K49" s="491"/>
      <c r="L49" s="491" t="s">
        <v>11</v>
      </c>
      <c r="M49" s="491"/>
      <c r="N49" s="549"/>
      <c r="O49" s="2"/>
      <c r="P49" s="2"/>
      <c r="Q49" s="2"/>
      <c r="R49" s="2"/>
      <c r="S49" s="2"/>
      <c r="T49" s="2"/>
      <c r="U49" s="2"/>
      <c r="V49" s="2"/>
      <c r="W49" s="2"/>
      <c r="X49" s="2"/>
      <c r="Y49" s="2"/>
      <c r="Z49" s="2"/>
      <c r="AA49" s="2"/>
      <c r="AB49" s="2"/>
      <c r="AC49" s="2"/>
      <c r="AD49" s="2"/>
      <c r="AE49" s="2"/>
      <c r="AF49" s="2"/>
      <c r="AG49" s="2"/>
      <c r="AH49" s="2"/>
      <c r="AI49" s="2"/>
      <c r="AJ49" s="2"/>
      <c r="AK49" s="2"/>
      <c r="AL49" s="2"/>
    </row>
    <row r="50" spans="1:38" ht="30" customHeight="1">
      <c r="B50" s="537"/>
      <c r="C50" s="538"/>
      <c r="D50" s="538"/>
      <c r="E50" s="62" t="s">
        <v>0</v>
      </c>
      <c r="F50" s="62" t="s">
        <v>75</v>
      </c>
      <c r="G50" s="62" t="s">
        <v>0</v>
      </c>
      <c r="H50" s="62" t="s">
        <v>75</v>
      </c>
      <c r="I50" s="547"/>
      <c r="J50" s="62" t="s">
        <v>0</v>
      </c>
      <c r="K50" s="62" t="s">
        <v>75</v>
      </c>
      <c r="L50" s="62" t="s">
        <v>0</v>
      </c>
      <c r="M50" s="62" t="s">
        <v>75</v>
      </c>
      <c r="N50" s="549"/>
      <c r="O50" s="2"/>
      <c r="P50" s="2"/>
      <c r="Q50" s="2"/>
      <c r="R50" s="2"/>
      <c r="S50" s="2"/>
      <c r="T50" s="2"/>
      <c r="U50" s="2"/>
      <c r="V50" s="2"/>
      <c r="W50" s="2"/>
      <c r="X50" s="2"/>
      <c r="Y50" s="2"/>
      <c r="Z50" s="2"/>
      <c r="AA50" s="2"/>
      <c r="AB50" s="2"/>
      <c r="AC50" s="2"/>
      <c r="AD50" s="2"/>
      <c r="AE50" s="2"/>
      <c r="AF50" s="2"/>
      <c r="AG50" s="2"/>
      <c r="AH50" s="2"/>
      <c r="AI50" s="2"/>
      <c r="AJ50" s="2"/>
      <c r="AK50" s="2"/>
      <c r="AL50" s="2"/>
    </row>
    <row r="51" spans="1:38" ht="30" customHeight="1">
      <c r="B51" s="529" t="s">
        <v>42</v>
      </c>
      <c r="C51" s="530"/>
      <c r="D51" s="530"/>
      <c r="E51" s="38"/>
      <c r="F51" s="38"/>
      <c r="G51" s="38"/>
      <c r="H51" s="38"/>
      <c r="I51" s="229">
        <f t="shared" ref="I51:I56" si="8">SUM(E51:H51)</f>
        <v>0</v>
      </c>
      <c r="J51" s="38"/>
      <c r="K51" s="38"/>
      <c r="L51" s="38"/>
      <c r="M51" s="38"/>
      <c r="N51" s="230">
        <f t="shared" ref="N51:N56" si="9">SUM(J51:M51)</f>
        <v>0</v>
      </c>
      <c r="O51" s="2"/>
      <c r="P51" s="2"/>
      <c r="Q51" s="2"/>
      <c r="R51" s="2"/>
      <c r="S51" s="2"/>
      <c r="T51" s="2"/>
      <c r="U51" s="2"/>
      <c r="V51" s="2"/>
      <c r="W51" s="2"/>
      <c r="X51" s="2"/>
      <c r="Y51" s="2"/>
      <c r="Z51" s="2"/>
      <c r="AA51" s="2"/>
      <c r="AB51" s="2"/>
      <c r="AC51" s="2"/>
      <c r="AD51" s="2"/>
      <c r="AE51" s="2"/>
      <c r="AF51" s="2"/>
      <c r="AG51" s="2"/>
      <c r="AH51" s="2"/>
      <c r="AI51" s="2"/>
      <c r="AJ51" s="2"/>
      <c r="AK51" s="2"/>
      <c r="AL51" s="2"/>
    </row>
    <row r="52" spans="1:38" ht="30" customHeight="1">
      <c r="A52" s="50"/>
      <c r="B52" s="529" t="s">
        <v>43</v>
      </c>
      <c r="C52" s="530"/>
      <c r="D52" s="530"/>
      <c r="E52" s="38"/>
      <c r="F52" s="38"/>
      <c r="G52" s="38"/>
      <c r="H52" s="38"/>
      <c r="I52" s="229">
        <f t="shared" si="8"/>
        <v>0</v>
      </c>
      <c r="J52" s="38"/>
      <c r="K52" s="38"/>
      <c r="L52" s="38"/>
      <c r="M52" s="38"/>
      <c r="N52" s="230">
        <f t="shared" si="9"/>
        <v>0</v>
      </c>
      <c r="O52" s="2"/>
      <c r="P52" s="5"/>
      <c r="Q52" s="5"/>
      <c r="R52" s="5"/>
      <c r="S52" s="2"/>
      <c r="T52" s="2"/>
      <c r="U52" s="2"/>
      <c r="V52" s="2"/>
      <c r="W52" s="2"/>
      <c r="X52" s="2"/>
      <c r="Y52" s="2"/>
      <c r="Z52" s="2"/>
      <c r="AA52" s="2"/>
      <c r="AB52" s="2"/>
      <c r="AC52" s="2"/>
      <c r="AD52" s="2"/>
      <c r="AE52" s="2"/>
      <c r="AF52" s="2"/>
      <c r="AG52" s="2"/>
      <c r="AH52" s="2"/>
      <c r="AI52" s="2"/>
      <c r="AJ52" s="2"/>
      <c r="AK52" s="2"/>
      <c r="AL52" s="2"/>
    </row>
    <row r="53" spans="1:38" ht="30" customHeight="1">
      <c r="B53" s="529" t="s">
        <v>85</v>
      </c>
      <c r="C53" s="530"/>
      <c r="D53" s="530"/>
      <c r="E53" s="38"/>
      <c r="F53" s="38"/>
      <c r="G53" s="38"/>
      <c r="H53" s="38"/>
      <c r="I53" s="229">
        <f t="shared" si="8"/>
        <v>0</v>
      </c>
      <c r="J53" s="38"/>
      <c r="K53" s="38"/>
      <c r="L53" s="38"/>
      <c r="M53" s="38"/>
      <c r="N53" s="230">
        <f t="shared" si="9"/>
        <v>0</v>
      </c>
      <c r="O53" s="2"/>
      <c r="P53" s="6"/>
      <c r="Q53" s="5"/>
      <c r="R53" s="5"/>
      <c r="S53" s="2"/>
      <c r="T53" s="2"/>
      <c r="U53" s="2"/>
      <c r="V53" s="2"/>
      <c r="W53" s="2"/>
      <c r="X53" s="2"/>
      <c r="Y53" s="2"/>
      <c r="Z53" s="2"/>
      <c r="AA53" s="2"/>
      <c r="AB53" s="2"/>
      <c r="AC53" s="2"/>
      <c r="AD53" s="2"/>
      <c r="AE53" s="2"/>
      <c r="AF53" s="2"/>
      <c r="AG53" s="2"/>
      <c r="AH53" s="2"/>
      <c r="AI53" s="2"/>
      <c r="AJ53" s="2"/>
      <c r="AK53" s="2"/>
      <c r="AL53" s="2"/>
    </row>
    <row r="54" spans="1:38" ht="30" customHeight="1">
      <c r="B54" s="531" t="s">
        <v>131</v>
      </c>
      <c r="C54" s="532"/>
      <c r="D54" s="532"/>
      <c r="E54" s="52"/>
      <c r="F54" s="52"/>
      <c r="G54" s="52"/>
      <c r="H54" s="52"/>
      <c r="I54" s="231">
        <f t="shared" si="8"/>
        <v>0</v>
      </c>
      <c r="J54" s="52"/>
      <c r="K54" s="52"/>
      <c r="L54" s="52"/>
      <c r="M54" s="52"/>
      <c r="N54" s="232">
        <f t="shared" si="9"/>
        <v>0</v>
      </c>
      <c r="O54" s="2"/>
      <c r="P54" s="5"/>
      <c r="Q54" s="5"/>
      <c r="R54" s="5"/>
      <c r="S54" s="2"/>
      <c r="T54" s="2"/>
      <c r="U54" s="2"/>
      <c r="V54" s="2"/>
      <c r="W54" s="2"/>
      <c r="X54" s="2"/>
      <c r="Y54" s="2"/>
      <c r="Z54" s="2"/>
      <c r="AA54" s="2"/>
      <c r="AB54" s="2"/>
      <c r="AC54" s="2"/>
      <c r="AD54" s="2"/>
      <c r="AE54" s="2"/>
      <c r="AF54" s="2"/>
      <c r="AG54" s="2"/>
      <c r="AH54" s="2"/>
      <c r="AI54" s="2"/>
      <c r="AJ54" s="2"/>
      <c r="AK54" s="2"/>
      <c r="AL54" s="2"/>
    </row>
    <row r="55" spans="1:38" ht="30" customHeight="1">
      <c r="A55" s="50"/>
      <c r="B55" s="529" t="s">
        <v>132</v>
      </c>
      <c r="C55" s="530"/>
      <c r="D55" s="530"/>
      <c r="E55" s="39"/>
      <c r="F55" s="39"/>
      <c r="G55" s="39"/>
      <c r="H55" s="39"/>
      <c r="I55" s="229">
        <f t="shared" si="8"/>
        <v>0</v>
      </c>
      <c r="J55" s="39"/>
      <c r="K55" s="39"/>
      <c r="L55" s="39"/>
      <c r="M55" s="39"/>
      <c r="N55" s="230">
        <f t="shared" si="9"/>
        <v>0</v>
      </c>
      <c r="O55" s="2"/>
      <c r="P55" s="5"/>
      <c r="Q55" s="5"/>
      <c r="R55" s="5"/>
      <c r="S55" s="2"/>
      <c r="T55" s="2"/>
      <c r="U55" s="2"/>
      <c r="V55" s="2"/>
      <c r="W55" s="2"/>
      <c r="X55" s="2"/>
      <c r="Y55" s="2"/>
      <c r="Z55" s="2"/>
      <c r="AA55" s="2"/>
      <c r="AB55" s="2"/>
      <c r="AC55" s="2"/>
      <c r="AD55" s="2"/>
      <c r="AE55" s="2"/>
      <c r="AF55" s="2"/>
      <c r="AG55" s="2"/>
      <c r="AH55" s="2"/>
      <c r="AI55" s="2"/>
      <c r="AJ55" s="2"/>
      <c r="AK55" s="2"/>
      <c r="AL55" s="2"/>
    </row>
    <row r="56" spans="1:38" ht="30" customHeight="1" thickBot="1">
      <c r="B56" s="533" t="s">
        <v>133</v>
      </c>
      <c r="C56" s="534"/>
      <c r="D56" s="534"/>
      <c r="E56" s="40"/>
      <c r="F56" s="40"/>
      <c r="G56" s="40"/>
      <c r="H56" s="40"/>
      <c r="I56" s="233">
        <f t="shared" si="8"/>
        <v>0</v>
      </c>
      <c r="J56" s="40"/>
      <c r="K56" s="40"/>
      <c r="L56" s="40"/>
      <c r="M56" s="40"/>
      <c r="N56" s="234">
        <f t="shared" si="9"/>
        <v>0</v>
      </c>
      <c r="O56" s="2"/>
      <c r="P56" s="6"/>
      <c r="Q56" s="5"/>
      <c r="R56" s="5"/>
      <c r="S56" s="2"/>
      <c r="T56" s="2"/>
      <c r="U56" s="2"/>
      <c r="V56" s="2"/>
      <c r="W56" s="2"/>
      <c r="X56" s="2"/>
      <c r="Y56" s="2"/>
      <c r="Z56" s="2"/>
      <c r="AA56" s="2"/>
      <c r="AB56" s="2"/>
      <c r="AC56" s="2"/>
      <c r="AD56" s="2"/>
      <c r="AE56" s="2"/>
      <c r="AF56" s="2"/>
      <c r="AG56" s="2"/>
      <c r="AH56" s="2"/>
      <c r="AI56" s="2"/>
      <c r="AJ56" s="2"/>
      <c r="AK56" s="2"/>
      <c r="AL56" s="2"/>
    </row>
    <row r="57" spans="1:38" ht="6.75" customHeight="1"/>
  </sheetData>
  <sheetProtection sheet="1" selectLockedCells="1"/>
  <protectedRanges>
    <protectedRange sqref="C3 E3" name="範囲1"/>
  </protectedRanges>
  <mergeCells count="129">
    <mergeCell ref="B42:D42"/>
    <mergeCell ref="B43:D43"/>
    <mergeCell ref="S7:Z7"/>
    <mergeCell ref="Y15:Z15"/>
    <mergeCell ref="Y16:Z16"/>
    <mergeCell ref="Y8:Z8"/>
    <mergeCell ref="B11:D11"/>
    <mergeCell ref="G7:H7"/>
    <mergeCell ref="B2:Q2"/>
    <mergeCell ref="E6:H6"/>
    <mergeCell ref="J6:M6"/>
    <mergeCell ref="E13:H13"/>
    <mergeCell ref="J13:M13"/>
    <mergeCell ref="B13:D15"/>
    <mergeCell ref="J7:K7"/>
    <mergeCell ref="L3:Q3"/>
    <mergeCell ref="B9:D9"/>
    <mergeCell ref="B10:D10"/>
    <mergeCell ref="B6:D8"/>
    <mergeCell ref="L7:M7"/>
    <mergeCell ref="P5:R6"/>
    <mergeCell ref="N6:N8"/>
    <mergeCell ref="I6:I8"/>
    <mergeCell ref="E7:F7"/>
    <mergeCell ref="P13:R13"/>
    <mergeCell ref="Y9:Z9"/>
    <mergeCell ref="AL9:AL11"/>
    <mergeCell ref="C20:N21"/>
    <mergeCell ref="P10:R10"/>
    <mergeCell ref="P11:R11"/>
    <mergeCell ref="P12:R12"/>
    <mergeCell ref="P19:P20"/>
    <mergeCell ref="Q19:Q20"/>
    <mergeCell ref="B16:D16"/>
    <mergeCell ref="B17:D17"/>
    <mergeCell ref="B18:D18"/>
    <mergeCell ref="I13:I15"/>
    <mergeCell ref="N13:N15"/>
    <mergeCell ref="E14:F14"/>
    <mergeCell ref="G14:H14"/>
    <mergeCell ref="J14:K14"/>
    <mergeCell ref="L14:M14"/>
    <mergeCell ref="Y18:Z18"/>
    <mergeCell ref="Y10:Z10"/>
    <mergeCell ref="Y11:Z11"/>
    <mergeCell ref="Y17:Z17"/>
    <mergeCell ref="AL16:AL18"/>
    <mergeCell ref="AB13:AE13"/>
    <mergeCell ref="AB6:AE6"/>
    <mergeCell ref="AF6:AF8"/>
    <mergeCell ref="AG6:AJ6"/>
    <mergeCell ref="AK6:AK8"/>
    <mergeCell ref="AL6:AL8"/>
    <mergeCell ref="AB7:AC7"/>
    <mergeCell ref="AD7:AE7"/>
    <mergeCell ref="AG7:AH7"/>
    <mergeCell ref="AI7:AJ7"/>
    <mergeCell ref="I39:I41"/>
    <mergeCell ref="AK13:AK15"/>
    <mergeCell ref="AL13:AL15"/>
    <mergeCell ref="AB14:AC14"/>
    <mergeCell ref="AD14:AE14"/>
    <mergeCell ref="AG14:AH14"/>
    <mergeCell ref="AI14:AJ14"/>
    <mergeCell ref="AB27:AE27"/>
    <mergeCell ref="AF27:AF29"/>
    <mergeCell ref="AG27:AJ27"/>
    <mergeCell ref="AK27:AK29"/>
    <mergeCell ref="AL27:AL29"/>
    <mergeCell ref="AB28:AC28"/>
    <mergeCell ref="AD28:AE28"/>
    <mergeCell ref="AG28:AH28"/>
    <mergeCell ref="AI28:AJ28"/>
    <mergeCell ref="N27:N29"/>
    <mergeCell ref="J28:K28"/>
    <mergeCell ref="L28:M28"/>
    <mergeCell ref="I27:I29"/>
    <mergeCell ref="J27:M27"/>
    <mergeCell ref="J39:M39"/>
    <mergeCell ref="AF13:AF15"/>
    <mergeCell ref="AG13:AJ13"/>
    <mergeCell ref="I48:I50"/>
    <mergeCell ref="J48:M48"/>
    <mergeCell ref="N48:N50"/>
    <mergeCell ref="E49:F49"/>
    <mergeCell ref="G49:H49"/>
    <mergeCell ref="J49:K49"/>
    <mergeCell ref="L49:M49"/>
    <mergeCell ref="AL42:AL47"/>
    <mergeCell ref="AL30:AL35"/>
    <mergeCell ref="AB39:AE39"/>
    <mergeCell ref="AF39:AF41"/>
    <mergeCell ref="AG39:AJ39"/>
    <mergeCell ref="AK39:AK41"/>
    <mergeCell ref="AL39:AL41"/>
    <mergeCell ref="AB40:AC40"/>
    <mergeCell ref="AD40:AE40"/>
    <mergeCell ref="AG40:AH40"/>
    <mergeCell ref="AI40:AJ40"/>
    <mergeCell ref="N39:N41"/>
    <mergeCell ref="E40:F40"/>
    <mergeCell ref="G40:H40"/>
    <mergeCell ref="J40:K40"/>
    <mergeCell ref="L40:M40"/>
    <mergeCell ref="E39:H39"/>
    <mergeCell ref="B3:C3"/>
    <mergeCell ref="B51:D51"/>
    <mergeCell ref="B52:D52"/>
    <mergeCell ref="B53:D53"/>
    <mergeCell ref="B54:D54"/>
    <mergeCell ref="B55:D55"/>
    <mergeCell ref="B56:D56"/>
    <mergeCell ref="B48:D50"/>
    <mergeCell ref="E48:H48"/>
    <mergeCell ref="E28:F28"/>
    <mergeCell ref="G28:H28"/>
    <mergeCell ref="B27:D29"/>
    <mergeCell ref="E27:H27"/>
    <mergeCell ref="B30:D30"/>
    <mergeCell ref="B39:D41"/>
    <mergeCell ref="B31:D31"/>
    <mergeCell ref="B32:D32"/>
    <mergeCell ref="B33:D33"/>
    <mergeCell ref="B34:D34"/>
    <mergeCell ref="B35:D35"/>
    <mergeCell ref="B47:D47"/>
    <mergeCell ref="B44:D44"/>
    <mergeCell ref="B45:D45"/>
    <mergeCell ref="B46:D46"/>
  </mergeCells>
  <phoneticPr fontId="3"/>
  <printOptions horizontalCentered="1"/>
  <pageMargins left="0.6692913385826772" right="0.59055118110236227" top="0.62992125984251968" bottom="0.78740157480314965" header="0.51181102362204722" footer="0.51181102362204722"/>
  <pageSetup paperSize="9" scale="5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3CD87-D8B3-41CD-983D-380129987243}">
  <sheetPr codeName="Sheet12">
    <tabColor rgb="FF0070C0"/>
  </sheetPr>
  <dimension ref="A1:AD19"/>
  <sheetViews>
    <sheetView showGridLines="0" view="pageBreakPreview" zoomScale="70" zoomScaleNormal="100" zoomScaleSheetLayoutView="70" workbookViewId="0">
      <pane ySplit="10" topLeftCell="A11" activePane="bottomLeft" state="frozen"/>
      <selection activeCell="O3" sqref="O3"/>
      <selection pane="bottomLeft" activeCell="F11" sqref="F11:I13 K11:N13"/>
    </sheetView>
  </sheetViews>
  <sheetFormatPr defaultRowHeight="13.5"/>
  <cols>
    <col min="1" max="1" width="4.875" style="58" customWidth="1"/>
    <col min="2" max="3" width="7.125" style="227" customWidth="1"/>
    <col min="4" max="4" width="10" style="227" customWidth="1"/>
    <col min="5" max="5" width="4.625" style="227" customWidth="1"/>
    <col min="6" max="15" width="9.125" style="227" customWidth="1"/>
    <col min="16" max="16" width="8.875" style="227" customWidth="1"/>
    <col min="17" max="17" width="20.875" style="227" customWidth="1"/>
    <col min="18" max="18" width="1.375" style="227" customWidth="1"/>
    <col min="19" max="19" width="9.875" style="227" hidden="1" customWidth="1"/>
    <col min="20" max="24" width="8.375" style="227" hidden="1" customWidth="1"/>
    <col min="25" max="25" width="10.5" style="227" hidden="1" customWidth="1"/>
    <col min="26" max="27" width="7.625" style="227" hidden="1" customWidth="1"/>
    <col min="28" max="29" width="0" style="227" hidden="1" customWidth="1"/>
    <col min="30" max="30" width="9" style="227"/>
    <col min="31" max="257" width="9" style="58"/>
    <col min="258" max="258" width="2" style="58" customWidth="1"/>
    <col min="259" max="259" width="7.125" style="58" customWidth="1"/>
    <col min="260" max="260" width="10" style="58" customWidth="1"/>
    <col min="261" max="261" width="4.625" style="58" customWidth="1"/>
    <col min="262" max="271" width="9.125" style="58" customWidth="1"/>
    <col min="272" max="272" width="8.875" style="58" customWidth="1"/>
    <col min="273" max="273" width="20.875" style="58" customWidth="1"/>
    <col min="274" max="274" width="16.25" style="58" customWidth="1"/>
    <col min="275" max="275" width="9.875" style="58" customWidth="1"/>
    <col min="276" max="280" width="8.375" style="58" customWidth="1"/>
    <col min="281" max="281" width="10.5" style="58" customWidth="1"/>
    <col min="282" max="283" width="7.625" style="58" customWidth="1"/>
    <col min="284" max="513" width="9" style="58"/>
    <col min="514" max="514" width="2" style="58" customWidth="1"/>
    <col min="515" max="515" width="7.125" style="58" customWidth="1"/>
    <col min="516" max="516" width="10" style="58" customWidth="1"/>
    <col min="517" max="517" width="4.625" style="58" customWidth="1"/>
    <col min="518" max="527" width="9.125" style="58" customWidth="1"/>
    <col min="528" max="528" width="8.875" style="58" customWidth="1"/>
    <col min="529" max="529" width="20.875" style="58" customWidth="1"/>
    <col min="530" max="530" width="16.25" style="58" customWidth="1"/>
    <col min="531" max="531" width="9.875" style="58" customWidth="1"/>
    <col min="532" max="536" width="8.375" style="58" customWidth="1"/>
    <col min="537" max="537" width="10.5" style="58" customWidth="1"/>
    <col min="538" max="539" width="7.625" style="58" customWidth="1"/>
    <col min="540" max="769" width="9" style="58"/>
    <col min="770" max="770" width="2" style="58" customWidth="1"/>
    <col min="771" max="771" width="7.125" style="58" customWidth="1"/>
    <col min="772" max="772" width="10" style="58" customWidth="1"/>
    <col min="773" max="773" width="4.625" style="58" customWidth="1"/>
    <col min="774" max="783" width="9.125" style="58" customWidth="1"/>
    <col min="784" max="784" width="8.875" style="58" customWidth="1"/>
    <col min="785" max="785" width="20.875" style="58" customWidth="1"/>
    <col min="786" max="786" width="16.25" style="58" customWidth="1"/>
    <col min="787" max="787" width="9.875" style="58" customWidth="1"/>
    <col min="788" max="792" width="8.375" style="58" customWidth="1"/>
    <col min="793" max="793" width="10.5" style="58" customWidth="1"/>
    <col min="794" max="795" width="7.625" style="58" customWidth="1"/>
    <col min="796" max="1025" width="9" style="58"/>
    <col min="1026" max="1026" width="2" style="58" customWidth="1"/>
    <col min="1027" max="1027" width="7.125" style="58" customWidth="1"/>
    <col min="1028" max="1028" width="10" style="58" customWidth="1"/>
    <col min="1029" max="1029" width="4.625" style="58" customWidth="1"/>
    <col min="1030" max="1039" width="9.125" style="58" customWidth="1"/>
    <col min="1040" max="1040" width="8.875" style="58" customWidth="1"/>
    <col min="1041" max="1041" width="20.875" style="58" customWidth="1"/>
    <col min="1042" max="1042" width="16.25" style="58" customWidth="1"/>
    <col min="1043" max="1043" width="9.875" style="58" customWidth="1"/>
    <col min="1044" max="1048" width="8.375" style="58" customWidth="1"/>
    <col min="1049" max="1049" width="10.5" style="58" customWidth="1"/>
    <col min="1050" max="1051" width="7.625" style="58" customWidth="1"/>
    <col min="1052" max="1281" width="9" style="58"/>
    <col min="1282" max="1282" width="2" style="58" customWidth="1"/>
    <col min="1283" max="1283" width="7.125" style="58" customWidth="1"/>
    <col min="1284" max="1284" width="10" style="58" customWidth="1"/>
    <col min="1285" max="1285" width="4.625" style="58" customWidth="1"/>
    <col min="1286" max="1295" width="9.125" style="58" customWidth="1"/>
    <col min="1296" max="1296" width="8.875" style="58" customWidth="1"/>
    <col min="1297" max="1297" width="20.875" style="58" customWidth="1"/>
    <col min="1298" max="1298" width="16.25" style="58" customWidth="1"/>
    <col min="1299" max="1299" width="9.875" style="58" customWidth="1"/>
    <col min="1300" max="1304" width="8.375" style="58" customWidth="1"/>
    <col min="1305" max="1305" width="10.5" style="58" customWidth="1"/>
    <col min="1306" max="1307" width="7.625" style="58" customWidth="1"/>
    <col min="1308" max="1537" width="9" style="58"/>
    <col min="1538" max="1538" width="2" style="58" customWidth="1"/>
    <col min="1539" max="1539" width="7.125" style="58" customWidth="1"/>
    <col min="1540" max="1540" width="10" style="58" customWidth="1"/>
    <col min="1541" max="1541" width="4.625" style="58" customWidth="1"/>
    <col min="1542" max="1551" width="9.125" style="58" customWidth="1"/>
    <col min="1552" max="1552" width="8.875" style="58" customWidth="1"/>
    <col min="1553" max="1553" width="20.875" style="58" customWidth="1"/>
    <col min="1554" max="1554" width="16.25" style="58" customWidth="1"/>
    <col min="1555" max="1555" width="9.875" style="58" customWidth="1"/>
    <col min="1556" max="1560" width="8.375" style="58" customWidth="1"/>
    <col min="1561" max="1561" width="10.5" style="58" customWidth="1"/>
    <col min="1562" max="1563" width="7.625" style="58" customWidth="1"/>
    <col min="1564" max="1793" width="9" style="58"/>
    <col min="1794" max="1794" width="2" style="58" customWidth="1"/>
    <col min="1795" max="1795" width="7.125" style="58" customWidth="1"/>
    <col min="1796" max="1796" width="10" style="58" customWidth="1"/>
    <col min="1797" max="1797" width="4.625" style="58" customWidth="1"/>
    <col min="1798" max="1807" width="9.125" style="58" customWidth="1"/>
    <col min="1808" max="1808" width="8.875" style="58" customWidth="1"/>
    <col min="1809" max="1809" width="20.875" style="58" customWidth="1"/>
    <col min="1810" max="1810" width="16.25" style="58" customWidth="1"/>
    <col min="1811" max="1811" width="9.875" style="58" customWidth="1"/>
    <col min="1812" max="1816" width="8.375" style="58" customWidth="1"/>
    <col min="1817" max="1817" width="10.5" style="58" customWidth="1"/>
    <col min="1818" max="1819" width="7.625" style="58" customWidth="1"/>
    <col min="1820" max="2049" width="9" style="58"/>
    <col min="2050" max="2050" width="2" style="58" customWidth="1"/>
    <col min="2051" max="2051" width="7.125" style="58" customWidth="1"/>
    <col min="2052" max="2052" width="10" style="58" customWidth="1"/>
    <col min="2053" max="2053" width="4.625" style="58" customWidth="1"/>
    <col min="2054" max="2063" width="9.125" style="58" customWidth="1"/>
    <col min="2064" max="2064" width="8.875" style="58" customWidth="1"/>
    <col min="2065" max="2065" width="20.875" style="58" customWidth="1"/>
    <col min="2066" max="2066" width="16.25" style="58" customWidth="1"/>
    <col min="2067" max="2067" width="9.875" style="58" customWidth="1"/>
    <col min="2068" max="2072" width="8.375" style="58" customWidth="1"/>
    <col min="2073" max="2073" width="10.5" style="58" customWidth="1"/>
    <col min="2074" max="2075" width="7.625" style="58" customWidth="1"/>
    <col min="2076" max="2305" width="9" style="58"/>
    <col min="2306" max="2306" width="2" style="58" customWidth="1"/>
    <col min="2307" max="2307" width="7.125" style="58" customWidth="1"/>
    <col min="2308" max="2308" width="10" style="58" customWidth="1"/>
    <col min="2309" max="2309" width="4.625" style="58" customWidth="1"/>
    <col min="2310" max="2319" width="9.125" style="58" customWidth="1"/>
    <col min="2320" max="2320" width="8.875" style="58" customWidth="1"/>
    <col min="2321" max="2321" width="20.875" style="58" customWidth="1"/>
    <col min="2322" max="2322" width="16.25" style="58" customWidth="1"/>
    <col min="2323" max="2323" width="9.875" style="58" customWidth="1"/>
    <col min="2324" max="2328" width="8.375" style="58" customWidth="1"/>
    <col min="2329" max="2329" width="10.5" style="58" customWidth="1"/>
    <col min="2330" max="2331" width="7.625" style="58" customWidth="1"/>
    <col min="2332" max="2561" width="9" style="58"/>
    <col min="2562" max="2562" width="2" style="58" customWidth="1"/>
    <col min="2563" max="2563" width="7.125" style="58" customWidth="1"/>
    <col min="2564" max="2564" width="10" style="58" customWidth="1"/>
    <col min="2565" max="2565" width="4.625" style="58" customWidth="1"/>
    <col min="2566" max="2575" width="9.125" style="58" customWidth="1"/>
    <col min="2576" max="2576" width="8.875" style="58" customWidth="1"/>
    <col min="2577" max="2577" width="20.875" style="58" customWidth="1"/>
    <col min="2578" max="2578" width="16.25" style="58" customWidth="1"/>
    <col min="2579" max="2579" width="9.875" style="58" customWidth="1"/>
    <col min="2580" max="2584" width="8.375" style="58" customWidth="1"/>
    <col min="2585" max="2585" width="10.5" style="58" customWidth="1"/>
    <col min="2586" max="2587" width="7.625" style="58" customWidth="1"/>
    <col min="2588" max="2817" width="9" style="58"/>
    <col min="2818" max="2818" width="2" style="58" customWidth="1"/>
    <col min="2819" max="2819" width="7.125" style="58" customWidth="1"/>
    <col min="2820" max="2820" width="10" style="58" customWidth="1"/>
    <col min="2821" max="2821" width="4.625" style="58" customWidth="1"/>
    <col min="2822" max="2831" width="9.125" style="58" customWidth="1"/>
    <col min="2832" max="2832" width="8.875" style="58" customWidth="1"/>
    <col min="2833" max="2833" width="20.875" style="58" customWidth="1"/>
    <col min="2834" max="2834" width="16.25" style="58" customWidth="1"/>
    <col min="2835" max="2835" width="9.875" style="58" customWidth="1"/>
    <col min="2836" max="2840" width="8.375" style="58" customWidth="1"/>
    <col min="2841" max="2841" width="10.5" style="58" customWidth="1"/>
    <col min="2842" max="2843" width="7.625" style="58" customWidth="1"/>
    <col min="2844" max="3073" width="9" style="58"/>
    <col min="3074" max="3074" width="2" style="58" customWidth="1"/>
    <col min="3075" max="3075" width="7.125" style="58" customWidth="1"/>
    <col min="3076" max="3076" width="10" style="58" customWidth="1"/>
    <col min="3077" max="3077" width="4.625" style="58" customWidth="1"/>
    <col min="3078" max="3087" width="9.125" style="58" customWidth="1"/>
    <col min="3088" max="3088" width="8.875" style="58" customWidth="1"/>
    <col min="3089" max="3089" width="20.875" style="58" customWidth="1"/>
    <col min="3090" max="3090" width="16.25" style="58" customWidth="1"/>
    <col min="3091" max="3091" width="9.875" style="58" customWidth="1"/>
    <col min="3092" max="3096" width="8.375" style="58" customWidth="1"/>
    <col min="3097" max="3097" width="10.5" style="58" customWidth="1"/>
    <col min="3098" max="3099" width="7.625" style="58" customWidth="1"/>
    <col min="3100" max="3329" width="9" style="58"/>
    <col min="3330" max="3330" width="2" style="58" customWidth="1"/>
    <col min="3331" max="3331" width="7.125" style="58" customWidth="1"/>
    <col min="3332" max="3332" width="10" style="58" customWidth="1"/>
    <col min="3333" max="3333" width="4.625" style="58" customWidth="1"/>
    <col min="3334" max="3343" width="9.125" style="58" customWidth="1"/>
    <col min="3344" max="3344" width="8.875" style="58" customWidth="1"/>
    <col min="3345" max="3345" width="20.875" style="58" customWidth="1"/>
    <col min="3346" max="3346" width="16.25" style="58" customWidth="1"/>
    <col min="3347" max="3347" width="9.875" style="58" customWidth="1"/>
    <col min="3348" max="3352" width="8.375" style="58" customWidth="1"/>
    <col min="3353" max="3353" width="10.5" style="58" customWidth="1"/>
    <col min="3354" max="3355" width="7.625" style="58" customWidth="1"/>
    <col min="3356" max="3585" width="9" style="58"/>
    <col min="3586" max="3586" width="2" style="58" customWidth="1"/>
    <col min="3587" max="3587" width="7.125" style="58" customWidth="1"/>
    <col min="3588" max="3588" width="10" style="58" customWidth="1"/>
    <col min="3589" max="3589" width="4.625" style="58" customWidth="1"/>
    <col min="3590" max="3599" width="9.125" style="58" customWidth="1"/>
    <col min="3600" max="3600" width="8.875" style="58" customWidth="1"/>
    <col min="3601" max="3601" width="20.875" style="58" customWidth="1"/>
    <col min="3602" max="3602" width="16.25" style="58" customWidth="1"/>
    <col min="3603" max="3603" width="9.875" style="58" customWidth="1"/>
    <col min="3604" max="3608" width="8.375" style="58" customWidth="1"/>
    <col min="3609" max="3609" width="10.5" style="58" customWidth="1"/>
    <col min="3610" max="3611" width="7.625" style="58" customWidth="1"/>
    <col min="3612" max="3841" width="9" style="58"/>
    <col min="3842" max="3842" width="2" style="58" customWidth="1"/>
    <col min="3843" max="3843" width="7.125" style="58" customWidth="1"/>
    <col min="3844" max="3844" width="10" style="58" customWidth="1"/>
    <col min="3845" max="3845" width="4.625" style="58" customWidth="1"/>
    <col min="3846" max="3855" width="9.125" style="58" customWidth="1"/>
    <col min="3856" max="3856" width="8.875" style="58" customWidth="1"/>
    <col min="3857" max="3857" width="20.875" style="58" customWidth="1"/>
    <col min="3858" max="3858" width="16.25" style="58" customWidth="1"/>
    <col min="3859" max="3859" width="9.875" style="58" customWidth="1"/>
    <col min="3860" max="3864" width="8.375" style="58" customWidth="1"/>
    <col min="3865" max="3865" width="10.5" style="58" customWidth="1"/>
    <col min="3866" max="3867" width="7.625" style="58" customWidth="1"/>
    <col min="3868" max="4097" width="9" style="58"/>
    <col min="4098" max="4098" width="2" style="58" customWidth="1"/>
    <col min="4099" max="4099" width="7.125" style="58" customWidth="1"/>
    <col min="4100" max="4100" width="10" style="58" customWidth="1"/>
    <col min="4101" max="4101" width="4.625" style="58" customWidth="1"/>
    <col min="4102" max="4111" width="9.125" style="58" customWidth="1"/>
    <col min="4112" max="4112" width="8.875" style="58" customWidth="1"/>
    <col min="4113" max="4113" width="20.875" style="58" customWidth="1"/>
    <col min="4114" max="4114" width="16.25" style="58" customWidth="1"/>
    <col min="4115" max="4115" width="9.875" style="58" customWidth="1"/>
    <col min="4116" max="4120" width="8.375" style="58" customWidth="1"/>
    <col min="4121" max="4121" width="10.5" style="58" customWidth="1"/>
    <col min="4122" max="4123" width="7.625" style="58" customWidth="1"/>
    <col min="4124" max="4353" width="9" style="58"/>
    <col min="4354" max="4354" width="2" style="58" customWidth="1"/>
    <col min="4355" max="4355" width="7.125" style="58" customWidth="1"/>
    <col min="4356" max="4356" width="10" style="58" customWidth="1"/>
    <col min="4357" max="4357" width="4.625" style="58" customWidth="1"/>
    <col min="4358" max="4367" width="9.125" style="58" customWidth="1"/>
    <col min="4368" max="4368" width="8.875" style="58" customWidth="1"/>
    <col min="4369" max="4369" width="20.875" style="58" customWidth="1"/>
    <col min="4370" max="4370" width="16.25" style="58" customWidth="1"/>
    <col min="4371" max="4371" width="9.875" style="58" customWidth="1"/>
    <col min="4372" max="4376" width="8.375" style="58" customWidth="1"/>
    <col min="4377" max="4377" width="10.5" style="58" customWidth="1"/>
    <col min="4378" max="4379" width="7.625" style="58" customWidth="1"/>
    <col min="4380" max="4609" width="9" style="58"/>
    <col min="4610" max="4610" width="2" style="58" customWidth="1"/>
    <col min="4611" max="4611" width="7.125" style="58" customWidth="1"/>
    <col min="4612" max="4612" width="10" style="58" customWidth="1"/>
    <col min="4613" max="4613" width="4.625" style="58" customWidth="1"/>
    <col min="4614" max="4623" width="9.125" style="58" customWidth="1"/>
    <col min="4624" max="4624" width="8.875" style="58" customWidth="1"/>
    <col min="4625" max="4625" width="20.875" style="58" customWidth="1"/>
    <col min="4626" max="4626" width="16.25" style="58" customWidth="1"/>
    <col min="4627" max="4627" width="9.875" style="58" customWidth="1"/>
    <col min="4628" max="4632" width="8.375" style="58" customWidth="1"/>
    <col min="4633" max="4633" width="10.5" style="58" customWidth="1"/>
    <col min="4634" max="4635" width="7.625" style="58" customWidth="1"/>
    <col min="4636" max="4865" width="9" style="58"/>
    <col min="4866" max="4866" width="2" style="58" customWidth="1"/>
    <col min="4867" max="4867" width="7.125" style="58" customWidth="1"/>
    <col min="4868" max="4868" width="10" style="58" customWidth="1"/>
    <col min="4869" max="4869" width="4.625" style="58" customWidth="1"/>
    <col min="4870" max="4879" width="9.125" style="58" customWidth="1"/>
    <col min="4880" max="4880" width="8.875" style="58" customWidth="1"/>
    <col min="4881" max="4881" width="20.875" style="58" customWidth="1"/>
    <col min="4882" max="4882" width="16.25" style="58" customWidth="1"/>
    <col min="4883" max="4883" width="9.875" style="58" customWidth="1"/>
    <col min="4884" max="4888" width="8.375" style="58" customWidth="1"/>
    <col min="4889" max="4889" width="10.5" style="58" customWidth="1"/>
    <col min="4890" max="4891" width="7.625" style="58" customWidth="1"/>
    <col min="4892" max="5121" width="9" style="58"/>
    <col min="5122" max="5122" width="2" style="58" customWidth="1"/>
    <col min="5123" max="5123" width="7.125" style="58" customWidth="1"/>
    <col min="5124" max="5124" width="10" style="58" customWidth="1"/>
    <col min="5125" max="5125" width="4.625" style="58" customWidth="1"/>
    <col min="5126" max="5135" width="9.125" style="58" customWidth="1"/>
    <col min="5136" max="5136" width="8.875" style="58" customWidth="1"/>
    <col min="5137" max="5137" width="20.875" style="58" customWidth="1"/>
    <col min="5138" max="5138" width="16.25" style="58" customWidth="1"/>
    <col min="5139" max="5139" width="9.875" style="58" customWidth="1"/>
    <col min="5140" max="5144" width="8.375" style="58" customWidth="1"/>
    <col min="5145" max="5145" width="10.5" style="58" customWidth="1"/>
    <col min="5146" max="5147" width="7.625" style="58" customWidth="1"/>
    <col min="5148" max="5377" width="9" style="58"/>
    <col min="5378" max="5378" width="2" style="58" customWidth="1"/>
    <col min="5379" max="5379" width="7.125" style="58" customWidth="1"/>
    <col min="5380" max="5380" width="10" style="58" customWidth="1"/>
    <col min="5381" max="5381" width="4.625" style="58" customWidth="1"/>
    <col min="5382" max="5391" width="9.125" style="58" customWidth="1"/>
    <col min="5392" max="5392" width="8.875" style="58" customWidth="1"/>
    <col min="5393" max="5393" width="20.875" style="58" customWidth="1"/>
    <col min="5394" max="5394" width="16.25" style="58" customWidth="1"/>
    <col min="5395" max="5395" width="9.875" style="58" customWidth="1"/>
    <col min="5396" max="5400" width="8.375" style="58" customWidth="1"/>
    <col min="5401" max="5401" width="10.5" style="58" customWidth="1"/>
    <col min="5402" max="5403" width="7.625" style="58" customWidth="1"/>
    <col min="5404" max="5633" width="9" style="58"/>
    <col min="5634" max="5634" width="2" style="58" customWidth="1"/>
    <col min="5635" max="5635" width="7.125" style="58" customWidth="1"/>
    <col min="5636" max="5636" width="10" style="58" customWidth="1"/>
    <col min="5637" max="5637" width="4.625" style="58" customWidth="1"/>
    <col min="5638" max="5647" width="9.125" style="58" customWidth="1"/>
    <col min="5648" max="5648" width="8.875" style="58" customWidth="1"/>
    <col min="5649" max="5649" width="20.875" style="58" customWidth="1"/>
    <col min="5650" max="5650" width="16.25" style="58" customWidth="1"/>
    <col min="5651" max="5651" width="9.875" style="58" customWidth="1"/>
    <col min="5652" max="5656" width="8.375" style="58" customWidth="1"/>
    <col min="5657" max="5657" width="10.5" style="58" customWidth="1"/>
    <col min="5658" max="5659" width="7.625" style="58" customWidth="1"/>
    <col min="5660" max="5889" width="9" style="58"/>
    <col min="5890" max="5890" width="2" style="58" customWidth="1"/>
    <col min="5891" max="5891" width="7.125" style="58" customWidth="1"/>
    <col min="5892" max="5892" width="10" style="58" customWidth="1"/>
    <col min="5893" max="5893" width="4.625" style="58" customWidth="1"/>
    <col min="5894" max="5903" width="9.125" style="58" customWidth="1"/>
    <col min="5904" max="5904" width="8.875" style="58" customWidth="1"/>
    <col min="5905" max="5905" width="20.875" style="58" customWidth="1"/>
    <col min="5906" max="5906" width="16.25" style="58" customWidth="1"/>
    <col min="5907" max="5907" width="9.875" style="58" customWidth="1"/>
    <col min="5908" max="5912" width="8.375" style="58" customWidth="1"/>
    <col min="5913" max="5913" width="10.5" style="58" customWidth="1"/>
    <col min="5914" max="5915" width="7.625" style="58" customWidth="1"/>
    <col min="5916" max="6145" width="9" style="58"/>
    <col min="6146" max="6146" width="2" style="58" customWidth="1"/>
    <col min="6147" max="6147" width="7.125" style="58" customWidth="1"/>
    <col min="6148" max="6148" width="10" style="58" customWidth="1"/>
    <col min="6149" max="6149" width="4.625" style="58" customWidth="1"/>
    <col min="6150" max="6159" width="9.125" style="58" customWidth="1"/>
    <col min="6160" max="6160" width="8.875" style="58" customWidth="1"/>
    <col min="6161" max="6161" width="20.875" style="58" customWidth="1"/>
    <col min="6162" max="6162" width="16.25" style="58" customWidth="1"/>
    <col min="6163" max="6163" width="9.875" style="58" customWidth="1"/>
    <col min="6164" max="6168" width="8.375" style="58" customWidth="1"/>
    <col min="6169" max="6169" width="10.5" style="58" customWidth="1"/>
    <col min="6170" max="6171" width="7.625" style="58" customWidth="1"/>
    <col min="6172" max="6401" width="9" style="58"/>
    <col min="6402" max="6402" width="2" style="58" customWidth="1"/>
    <col min="6403" max="6403" width="7.125" style="58" customWidth="1"/>
    <col min="6404" max="6404" width="10" style="58" customWidth="1"/>
    <col min="6405" max="6405" width="4.625" style="58" customWidth="1"/>
    <col min="6406" max="6415" width="9.125" style="58" customWidth="1"/>
    <col min="6416" max="6416" width="8.875" style="58" customWidth="1"/>
    <col min="6417" max="6417" width="20.875" style="58" customWidth="1"/>
    <col min="6418" max="6418" width="16.25" style="58" customWidth="1"/>
    <col min="6419" max="6419" width="9.875" style="58" customWidth="1"/>
    <col min="6420" max="6424" width="8.375" style="58" customWidth="1"/>
    <col min="6425" max="6425" width="10.5" style="58" customWidth="1"/>
    <col min="6426" max="6427" width="7.625" style="58" customWidth="1"/>
    <col min="6428" max="6657" width="9" style="58"/>
    <col min="6658" max="6658" width="2" style="58" customWidth="1"/>
    <col min="6659" max="6659" width="7.125" style="58" customWidth="1"/>
    <col min="6660" max="6660" width="10" style="58" customWidth="1"/>
    <col min="6661" max="6661" width="4.625" style="58" customWidth="1"/>
    <col min="6662" max="6671" width="9.125" style="58" customWidth="1"/>
    <col min="6672" max="6672" width="8.875" style="58" customWidth="1"/>
    <col min="6673" max="6673" width="20.875" style="58" customWidth="1"/>
    <col min="6674" max="6674" width="16.25" style="58" customWidth="1"/>
    <col min="6675" max="6675" width="9.875" style="58" customWidth="1"/>
    <col min="6676" max="6680" width="8.375" style="58" customWidth="1"/>
    <col min="6681" max="6681" width="10.5" style="58" customWidth="1"/>
    <col min="6682" max="6683" width="7.625" style="58" customWidth="1"/>
    <col min="6684" max="6913" width="9" style="58"/>
    <col min="6914" max="6914" width="2" style="58" customWidth="1"/>
    <col min="6915" max="6915" width="7.125" style="58" customWidth="1"/>
    <col min="6916" max="6916" width="10" style="58" customWidth="1"/>
    <col min="6917" max="6917" width="4.625" style="58" customWidth="1"/>
    <col min="6918" max="6927" width="9.125" style="58" customWidth="1"/>
    <col min="6928" max="6928" width="8.875" style="58" customWidth="1"/>
    <col min="6929" max="6929" width="20.875" style="58" customWidth="1"/>
    <col min="6930" max="6930" width="16.25" style="58" customWidth="1"/>
    <col min="6931" max="6931" width="9.875" style="58" customWidth="1"/>
    <col min="6932" max="6936" width="8.375" style="58" customWidth="1"/>
    <col min="6937" max="6937" width="10.5" style="58" customWidth="1"/>
    <col min="6938" max="6939" width="7.625" style="58" customWidth="1"/>
    <col min="6940" max="7169" width="9" style="58"/>
    <col min="7170" max="7170" width="2" style="58" customWidth="1"/>
    <col min="7171" max="7171" width="7.125" style="58" customWidth="1"/>
    <col min="7172" max="7172" width="10" style="58" customWidth="1"/>
    <col min="7173" max="7173" width="4.625" style="58" customWidth="1"/>
    <col min="7174" max="7183" width="9.125" style="58" customWidth="1"/>
    <col min="7184" max="7184" width="8.875" style="58" customWidth="1"/>
    <col min="7185" max="7185" width="20.875" style="58" customWidth="1"/>
    <col min="7186" max="7186" width="16.25" style="58" customWidth="1"/>
    <col min="7187" max="7187" width="9.875" style="58" customWidth="1"/>
    <col min="7188" max="7192" width="8.375" style="58" customWidth="1"/>
    <col min="7193" max="7193" width="10.5" style="58" customWidth="1"/>
    <col min="7194" max="7195" width="7.625" style="58" customWidth="1"/>
    <col min="7196" max="7425" width="9" style="58"/>
    <col min="7426" max="7426" width="2" style="58" customWidth="1"/>
    <col min="7427" max="7427" width="7.125" style="58" customWidth="1"/>
    <col min="7428" max="7428" width="10" style="58" customWidth="1"/>
    <col min="7429" max="7429" width="4.625" style="58" customWidth="1"/>
    <col min="7430" max="7439" width="9.125" style="58" customWidth="1"/>
    <col min="7440" max="7440" width="8.875" style="58" customWidth="1"/>
    <col min="7441" max="7441" width="20.875" style="58" customWidth="1"/>
    <col min="7442" max="7442" width="16.25" style="58" customWidth="1"/>
    <col min="7443" max="7443" width="9.875" style="58" customWidth="1"/>
    <col min="7444" max="7448" width="8.375" style="58" customWidth="1"/>
    <col min="7449" max="7449" width="10.5" style="58" customWidth="1"/>
    <col min="7450" max="7451" width="7.625" style="58" customWidth="1"/>
    <col min="7452" max="7681" width="9" style="58"/>
    <col min="7682" max="7682" width="2" style="58" customWidth="1"/>
    <col min="7683" max="7683" width="7.125" style="58" customWidth="1"/>
    <col min="7684" max="7684" width="10" style="58" customWidth="1"/>
    <col min="7685" max="7685" width="4.625" style="58" customWidth="1"/>
    <col min="7686" max="7695" width="9.125" style="58" customWidth="1"/>
    <col min="7696" max="7696" width="8.875" style="58" customWidth="1"/>
    <col min="7697" max="7697" width="20.875" style="58" customWidth="1"/>
    <col min="7698" max="7698" width="16.25" style="58" customWidth="1"/>
    <col min="7699" max="7699" width="9.875" style="58" customWidth="1"/>
    <col min="7700" max="7704" width="8.375" style="58" customWidth="1"/>
    <col min="7705" max="7705" width="10.5" style="58" customWidth="1"/>
    <col min="7706" max="7707" width="7.625" style="58" customWidth="1"/>
    <col min="7708" max="7937" width="9" style="58"/>
    <col min="7938" max="7938" width="2" style="58" customWidth="1"/>
    <col min="7939" max="7939" width="7.125" style="58" customWidth="1"/>
    <col min="7940" max="7940" width="10" style="58" customWidth="1"/>
    <col min="7941" max="7941" width="4.625" style="58" customWidth="1"/>
    <col min="7942" max="7951" width="9.125" style="58" customWidth="1"/>
    <col min="7952" max="7952" width="8.875" style="58" customWidth="1"/>
    <col min="7953" max="7953" width="20.875" style="58" customWidth="1"/>
    <col min="7954" max="7954" width="16.25" style="58" customWidth="1"/>
    <col min="7955" max="7955" width="9.875" style="58" customWidth="1"/>
    <col min="7956" max="7960" width="8.375" style="58" customWidth="1"/>
    <col min="7961" max="7961" width="10.5" style="58" customWidth="1"/>
    <col min="7962" max="7963" width="7.625" style="58" customWidth="1"/>
    <col min="7964" max="8193" width="9" style="58"/>
    <col min="8194" max="8194" width="2" style="58" customWidth="1"/>
    <col min="8195" max="8195" width="7.125" style="58" customWidth="1"/>
    <col min="8196" max="8196" width="10" style="58" customWidth="1"/>
    <col min="8197" max="8197" width="4.625" style="58" customWidth="1"/>
    <col min="8198" max="8207" width="9.125" style="58" customWidth="1"/>
    <col min="8208" max="8208" width="8.875" style="58" customWidth="1"/>
    <col min="8209" max="8209" width="20.875" style="58" customWidth="1"/>
    <col min="8210" max="8210" width="16.25" style="58" customWidth="1"/>
    <col min="8211" max="8211" width="9.875" style="58" customWidth="1"/>
    <col min="8212" max="8216" width="8.375" style="58" customWidth="1"/>
    <col min="8217" max="8217" width="10.5" style="58" customWidth="1"/>
    <col min="8218" max="8219" width="7.625" style="58" customWidth="1"/>
    <col min="8220" max="8449" width="9" style="58"/>
    <col min="8450" max="8450" width="2" style="58" customWidth="1"/>
    <col min="8451" max="8451" width="7.125" style="58" customWidth="1"/>
    <col min="8452" max="8452" width="10" style="58" customWidth="1"/>
    <col min="8453" max="8453" width="4.625" style="58" customWidth="1"/>
    <col min="8454" max="8463" width="9.125" style="58" customWidth="1"/>
    <col min="8464" max="8464" width="8.875" style="58" customWidth="1"/>
    <col min="8465" max="8465" width="20.875" style="58" customWidth="1"/>
    <col min="8466" max="8466" width="16.25" style="58" customWidth="1"/>
    <col min="8467" max="8467" width="9.875" style="58" customWidth="1"/>
    <col min="8468" max="8472" width="8.375" style="58" customWidth="1"/>
    <col min="8473" max="8473" width="10.5" style="58" customWidth="1"/>
    <col min="8474" max="8475" width="7.625" style="58" customWidth="1"/>
    <col min="8476" max="8705" width="9" style="58"/>
    <col min="8706" max="8706" width="2" style="58" customWidth="1"/>
    <col min="8707" max="8707" width="7.125" style="58" customWidth="1"/>
    <col min="8708" max="8708" width="10" style="58" customWidth="1"/>
    <col min="8709" max="8709" width="4.625" style="58" customWidth="1"/>
    <col min="8710" max="8719" width="9.125" style="58" customWidth="1"/>
    <col min="8720" max="8720" width="8.875" style="58" customWidth="1"/>
    <col min="8721" max="8721" width="20.875" style="58" customWidth="1"/>
    <col min="8722" max="8722" width="16.25" style="58" customWidth="1"/>
    <col min="8723" max="8723" width="9.875" style="58" customWidth="1"/>
    <col min="8724" max="8728" width="8.375" style="58" customWidth="1"/>
    <col min="8729" max="8729" width="10.5" style="58" customWidth="1"/>
    <col min="8730" max="8731" width="7.625" style="58" customWidth="1"/>
    <col min="8732" max="8961" width="9" style="58"/>
    <col min="8962" max="8962" width="2" style="58" customWidth="1"/>
    <col min="8963" max="8963" width="7.125" style="58" customWidth="1"/>
    <col min="8964" max="8964" width="10" style="58" customWidth="1"/>
    <col min="8965" max="8965" width="4.625" style="58" customWidth="1"/>
    <col min="8966" max="8975" width="9.125" style="58" customWidth="1"/>
    <col min="8976" max="8976" width="8.875" style="58" customWidth="1"/>
    <col min="8977" max="8977" width="20.875" style="58" customWidth="1"/>
    <col min="8978" max="8978" width="16.25" style="58" customWidth="1"/>
    <col min="8979" max="8979" width="9.875" style="58" customWidth="1"/>
    <col min="8980" max="8984" width="8.375" style="58" customWidth="1"/>
    <col min="8985" max="8985" width="10.5" style="58" customWidth="1"/>
    <col min="8986" max="8987" width="7.625" style="58" customWidth="1"/>
    <col min="8988" max="9217" width="9" style="58"/>
    <col min="9218" max="9218" width="2" style="58" customWidth="1"/>
    <col min="9219" max="9219" width="7.125" style="58" customWidth="1"/>
    <col min="9220" max="9220" width="10" style="58" customWidth="1"/>
    <col min="9221" max="9221" width="4.625" style="58" customWidth="1"/>
    <col min="9222" max="9231" width="9.125" style="58" customWidth="1"/>
    <col min="9232" max="9232" width="8.875" style="58" customWidth="1"/>
    <col min="9233" max="9233" width="20.875" style="58" customWidth="1"/>
    <col min="9234" max="9234" width="16.25" style="58" customWidth="1"/>
    <col min="9235" max="9235" width="9.875" style="58" customWidth="1"/>
    <col min="9236" max="9240" width="8.375" style="58" customWidth="1"/>
    <col min="9241" max="9241" width="10.5" style="58" customWidth="1"/>
    <col min="9242" max="9243" width="7.625" style="58" customWidth="1"/>
    <col min="9244" max="9473" width="9" style="58"/>
    <col min="9474" max="9474" width="2" style="58" customWidth="1"/>
    <col min="9475" max="9475" width="7.125" style="58" customWidth="1"/>
    <col min="9476" max="9476" width="10" style="58" customWidth="1"/>
    <col min="9477" max="9477" width="4.625" style="58" customWidth="1"/>
    <col min="9478" max="9487" width="9.125" style="58" customWidth="1"/>
    <col min="9488" max="9488" width="8.875" style="58" customWidth="1"/>
    <col min="9489" max="9489" width="20.875" style="58" customWidth="1"/>
    <col min="9490" max="9490" width="16.25" style="58" customWidth="1"/>
    <col min="9491" max="9491" width="9.875" style="58" customWidth="1"/>
    <col min="9492" max="9496" width="8.375" style="58" customWidth="1"/>
    <col min="9497" max="9497" width="10.5" style="58" customWidth="1"/>
    <col min="9498" max="9499" width="7.625" style="58" customWidth="1"/>
    <col min="9500" max="9729" width="9" style="58"/>
    <col min="9730" max="9730" width="2" style="58" customWidth="1"/>
    <col min="9731" max="9731" width="7.125" style="58" customWidth="1"/>
    <col min="9732" max="9732" width="10" style="58" customWidth="1"/>
    <col min="9733" max="9733" width="4.625" style="58" customWidth="1"/>
    <col min="9734" max="9743" width="9.125" style="58" customWidth="1"/>
    <col min="9744" max="9744" width="8.875" style="58" customWidth="1"/>
    <col min="9745" max="9745" width="20.875" style="58" customWidth="1"/>
    <col min="9746" max="9746" width="16.25" style="58" customWidth="1"/>
    <col min="9747" max="9747" width="9.875" style="58" customWidth="1"/>
    <col min="9748" max="9752" width="8.375" style="58" customWidth="1"/>
    <col min="9753" max="9753" width="10.5" style="58" customWidth="1"/>
    <col min="9754" max="9755" width="7.625" style="58" customWidth="1"/>
    <col min="9756" max="9985" width="9" style="58"/>
    <col min="9986" max="9986" width="2" style="58" customWidth="1"/>
    <col min="9987" max="9987" width="7.125" style="58" customWidth="1"/>
    <col min="9988" max="9988" width="10" style="58" customWidth="1"/>
    <col min="9989" max="9989" width="4.625" style="58" customWidth="1"/>
    <col min="9990" max="9999" width="9.125" style="58" customWidth="1"/>
    <col min="10000" max="10000" width="8.875" style="58" customWidth="1"/>
    <col min="10001" max="10001" width="20.875" style="58" customWidth="1"/>
    <col min="10002" max="10002" width="16.25" style="58" customWidth="1"/>
    <col min="10003" max="10003" width="9.875" style="58" customWidth="1"/>
    <col min="10004" max="10008" width="8.375" style="58" customWidth="1"/>
    <col min="10009" max="10009" width="10.5" style="58" customWidth="1"/>
    <col min="10010" max="10011" width="7.625" style="58" customWidth="1"/>
    <col min="10012" max="10241" width="9" style="58"/>
    <col min="10242" max="10242" width="2" style="58" customWidth="1"/>
    <col min="10243" max="10243" width="7.125" style="58" customWidth="1"/>
    <col min="10244" max="10244" width="10" style="58" customWidth="1"/>
    <col min="10245" max="10245" width="4.625" style="58" customWidth="1"/>
    <col min="10246" max="10255" width="9.125" style="58" customWidth="1"/>
    <col min="10256" max="10256" width="8.875" style="58" customWidth="1"/>
    <col min="10257" max="10257" width="20.875" style="58" customWidth="1"/>
    <col min="10258" max="10258" width="16.25" style="58" customWidth="1"/>
    <col min="10259" max="10259" width="9.875" style="58" customWidth="1"/>
    <col min="10260" max="10264" width="8.375" style="58" customWidth="1"/>
    <col min="10265" max="10265" width="10.5" style="58" customWidth="1"/>
    <col min="10266" max="10267" width="7.625" style="58" customWidth="1"/>
    <col min="10268" max="10497" width="9" style="58"/>
    <col min="10498" max="10498" width="2" style="58" customWidth="1"/>
    <col min="10499" max="10499" width="7.125" style="58" customWidth="1"/>
    <col min="10500" max="10500" width="10" style="58" customWidth="1"/>
    <col min="10501" max="10501" width="4.625" style="58" customWidth="1"/>
    <col min="10502" max="10511" width="9.125" style="58" customWidth="1"/>
    <col min="10512" max="10512" width="8.875" style="58" customWidth="1"/>
    <col min="10513" max="10513" width="20.875" style="58" customWidth="1"/>
    <col min="10514" max="10514" width="16.25" style="58" customWidth="1"/>
    <col min="10515" max="10515" width="9.875" style="58" customWidth="1"/>
    <col min="10516" max="10520" width="8.375" style="58" customWidth="1"/>
    <col min="10521" max="10521" width="10.5" style="58" customWidth="1"/>
    <col min="10522" max="10523" width="7.625" style="58" customWidth="1"/>
    <col min="10524" max="10753" width="9" style="58"/>
    <col min="10754" max="10754" width="2" style="58" customWidth="1"/>
    <col min="10755" max="10755" width="7.125" style="58" customWidth="1"/>
    <col min="10756" max="10756" width="10" style="58" customWidth="1"/>
    <col min="10757" max="10757" width="4.625" style="58" customWidth="1"/>
    <col min="10758" max="10767" width="9.125" style="58" customWidth="1"/>
    <col min="10768" max="10768" width="8.875" style="58" customWidth="1"/>
    <col min="10769" max="10769" width="20.875" style="58" customWidth="1"/>
    <col min="10770" max="10770" width="16.25" style="58" customWidth="1"/>
    <col min="10771" max="10771" width="9.875" style="58" customWidth="1"/>
    <col min="10772" max="10776" width="8.375" style="58" customWidth="1"/>
    <col min="10777" max="10777" width="10.5" style="58" customWidth="1"/>
    <col min="10778" max="10779" width="7.625" style="58" customWidth="1"/>
    <col min="10780" max="11009" width="9" style="58"/>
    <col min="11010" max="11010" width="2" style="58" customWidth="1"/>
    <col min="11011" max="11011" width="7.125" style="58" customWidth="1"/>
    <col min="11012" max="11012" width="10" style="58" customWidth="1"/>
    <col min="11013" max="11013" width="4.625" style="58" customWidth="1"/>
    <col min="11014" max="11023" width="9.125" style="58" customWidth="1"/>
    <col min="11024" max="11024" width="8.875" style="58" customWidth="1"/>
    <col min="11025" max="11025" width="20.875" style="58" customWidth="1"/>
    <col min="11026" max="11026" width="16.25" style="58" customWidth="1"/>
    <col min="11027" max="11027" width="9.875" style="58" customWidth="1"/>
    <col min="11028" max="11032" width="8.375" style="58" customWidth="1"/>
    <col min="11033" max="11033" width="10.5" style="58" customWidth="1"/>
    <col min="11034" max="11035" width="7.625" style="58" customWidth="1"/>
    <col min="11036" max="11265" width="9" style="58"/>
    <col min="11266" max="11266" width="2" style="58" customWidth="1"/>
    <col min="11267" max="11267" width="7.125" style="58" customWidth="1"/>
    <col min="11268" max="11268" width="10" style="58" customWidth="1"/>
    <col min="11269" max="11269" width="4.625" style="58" customWidth="1"/>
    <col min="11270" max="11279" width="9.125" style="58" customWidth="1"/>
    <col min="11280" max="11280" width="8.875" style="58" customWidth="1"/>
    <col min="11281" max="11281" width="20.875" style="58" customWidth="1"/>
    <col min="11282" max="11282" width="16.25" style="58" customWidth="1"/>
    <col min="11283" max="11283" width="9.875" style="58" customWidth="1"/>
    <col min="11284" max="11288" width="8.375" style="58" customWidth="1"/>
    <col min="11289" max="11289" width="10.5" style="58" customWidth="1"/>
    <col min="11290" max="11291" width="7.625" style="58" customWidth="1"/>
    <col min="11292" max="11521" width="9" style="58"/>
    <col min="11522" max="11522" width="2" style="58" customWidth="1"/>
    <col min="11523" max="11523" width="7.125" style="58" customWidth="1"/>
    <col min="11524" max="11524" width="10" style="58" customWidth="1"/>
    <col min="11525" max="11525" width="4.625" style="58" customWidth="1"/>
    <col min="11526" max="11535" width="9.125" style="58" customWidth="1"/>
    <col min="11536" max="11536" width="8.875" style="58" customWidth="1"/>
    <col min="11537" max="11537" width="20.875" style="58" customWidth="1"/>
    <col min="11538" max="11538" width="16.25" style="58" customWidth="1"/>
    <col min="11539" max="11539" width="9.875" style="58" customWidth="1"/>
    <col min="11540" max="11544" width="8.375" style="58" customWidth="1"/>
    <col min="11545" max="11545" width="10.5" style="58" customWidth="1"/>
    <col min="11546" max="11547" width="7.625" style="58" customWidth="1"/>
    <col min="11548" max="11777" width="9" style="58"/>
    <col min="11778" max="11778" width="2" style="58" customWidth="1"/>
    <col min="11779" max="11779" width="7.125" style="58" customWidth="1"/>
    <col min="11780" max="11780" width="10" style="58" customWidth="1"/>
    <col min="11781" max="11781" width="4.625" style="58" customWidth="1"/>
    <col min="11782" max="11791" width="9.125" style="58" customWidth="1"/>
    <col min="11792" max="11792" width="8.875" style="58" customWidth="1"/>
    <col min="11793" max="11793" width="20.875" style="58" customWidth="1"/>
    <col min="11794" max="11794" width="16.25" style="58" customWidth="1"/>
    <col min="11795" max="11795" width="9.875" style="58" customWidth="1"/>
    <col min="11796" max="11800" width="8.375" style="58" customWidth="1"/>
    <col min="11801" max="11801" width="10.5" style="58" customWidth="1"/>
    <col min="11802" max="11803" width="7.625" style="58" customWidth="1"/>
    <col min="11804" max="12033" width="9" style="58"/>
    <col min="12034" max="12034" width="2" style="58" customWidth="1"/>
    <col min="12035" max="12035" width="7.125" style="58" customWidth="1"/>
    <col min="12036" max="12036" width="10" style="58" customWidth="1"/>
    <col min="12037" max="12037" width="4.625" style="58" customWidth="1"/>
    <col min="12038" max="12047" width="9.125" style="58" customWidth="1"/>
    <col min="12048" max="12048" width="8.875" style="58" customWidth="1"/>
    <col min="12049" max="12049" width="20.875" style="58" customWidth="1"/>
    <col min="12050" max="12050" width="16.25" style="58" customWidth="1"/>
    <col min="12051" max="12051" width="9.875" style="58" customWidth="1"/>
    <col min="12052" max="12056" width="8.375" style="58" customWidth="1"/>
    <col min="12057" max="12057" width="10.5" style="58" customWidth="1"/>
    <col min="12058" max="12059" width="7.625" style="58" customWidth="1"/>
    <col min="12060" max="12289" width="9" style="58"/>
    <col min="12290" max="12290" width="2" style="58" customWidth="1"/>
    <col min="12291" max="12291" width="7.125" style="58" customWidth="1"/>
    <col min="12292" max="12292" width="10" style="58" customWidth="1"/>
    <col min="12293" max="12293" width="4.625" style="58" customWidth="1"/>
    <col min="12294" max="12303" width="9.125" style="58" customWidth="1"/>
    <col min="12304" max="12304" width="8.875" style="58" customWidth="1"/>
    <col min="12305" max="12305" width="20.875" style="58" customWidth="1"/>
    <col min="12306" max="12306" width="16.25" style="58" customWidth="1"/>
    <col min="12307" max="12307" width="9.875" style="58" customWidth="1"/>
    <col min="12308" max="12312" width="8.375" style="58" customWidth="1"/>
    <col min="12313" max="12313" width="10.5" style="58" customWidth="1"/>
    <col min="12314" max="12315" width="7.625" style="58" customWidth="1"/>
    <col min="12316" max="12545" width="9" style="58"/>
    <col min="12546" max="12546" width="2" style="58" customWidth="1"/>
    <col min="12547" max="12547" width="7.125" style="58" customWidth="1"/>
    <col min="12548" max="12548" width="10" style="58" customWidth="1"/>
    <col min="12549" max="12549" width="4.625" style="58" customWidth="1"/>
    <col min="12550" max="12559" width="9.125" style="58" customWidth="1"/>
    <col min="12560" max="12560" width="8.875" style="58" customWidth="1"/>
    <col min="12561" max="12561" width="20.875" style="58" customWidth="1"/>
    <col min="12562" max="12562" width="16.25" style="58" customWidth="1"/>
    <col min="12563" max="12563" width="9.875" style="58" customWidth="1"/>
    <col min="12564" max="12568" width="8.375" style="58" customWidth="1"/>
    <col min="12569" max="12569" width="10.5" style="58" customWidth="1"/>
    <col min="12570" max="12571" width="7.625" style="58" customWidth="1"/>
    <col min="12572" max="12801" width="9" style="58"/>
    <col min="12802" max="12802" width="2" style="58" customWidth="1"/>
    <col min="12803" max="12803" width="7.125" style="58" customWidth="1"/>
    <col min="12804" max="12804" width="10" style="58" customWidth="1"/>
    <col min="12805" max="12805" width="4.625" style="58" customWidth="1"/>
    <col min="12806" max="12815" width="9.125" style="58" customWidth="1"/>
    <col min="12816" max="12816" width="8.875" style="58" customWidth="1"/>
    <col min="12817" max="12817" width="20.875" style="58" customWidth="1"/>
    <col min="12818" max="12818" width="16.25" style="58" customWidth="1"/>
    <col min="12819" max="12819" width="9.875" style="58" customWidth="1"/>
    <col min="12820" max="12824" width="8.375" style="58" customWidth="1"/>
    <col min="12825" max="12825" width="10.5" style="58" customWidth="1"/>
    <col min="12826" max="12827" width="7.625" style="58" customWidth="1"/>
    <col min="12828" max="13057" width="9" style="58"/>
    <col min="13058" max="13058" width="2" style="58" customWidth="1"/>
    <col min="13059" max="13059" width="7.125" style="58" customWidth="1"/>
    <col min="13060" max="13060" width="10" style="58" customWidth="1"/>
    <col min="13061" max="13061" width="4.625" style="58" customWidth="1"/>
    <col min="13062" max="13071" width="9.125" style="58" customWidth="1"/>
    <col min="13072" max="13072" width="8.875" style="58" customWidth="1"/>
    <col min="13073" max="13073" width="20.875" style="58" customWidth="1"/>
    <col min="13074" max="13074" width="16.25" style="58" customWidth="1"/>
    <col min="13075" max="13075" width="9.875" style="58" customWidth="1"/>
    <col min="13076" max="13080" width="8.375" style="58" customWidth="1"/>
    <col min="13081" max="13081" width="10.5" style="58" customWidth="1"/>
    <col min="13082" max="13083" width="7.625" style="58" customWidth="1"/>
    <col min="13084" max="13313" width="9" style="58"/>
    <col min="13314" max="13314" width="2" style="58" customWidth="1"/>
    <col min="13315" max="13315" width="7.125" style="58" customWidth="1"/>
    <col min="13316" max="13316" width="10" style="58" customWidth="1"/>
    <col min="13317" max="13317" width="4.625" style="58" customWidth="1"/>
    <col min="13318" max="13327" width="9.125" style="58" customWidth="1"/>
    <col min="13328" max="13328" width="8.875" style="58" customWidth="1"/>
    <col min="13329" max="13329" width="20.875" style="58" customWidth="1"/>
    <col min="13330" max="13330" width="16.25" style="58" customWidth="1"/>
    <col min="13331" max="13331" width="9.875" style="58" customWidth="1"/>
    <col min="13332" max="13336" width="8.375" style="58" customWidth="1"/>
    <col min="13337" max="13337" width="10.5" style="58" customWidth="1"/>
    <col min="13338" max="13339" width="7.625" style="58" customWidth="1"/>
    <col min="13340" max="13569" width="9" style="58"/>
    <col min="13570" max="13570" width="2" style="58" customWidth="1"/>
    <col min="13571" max="13571" width="7.125" style="58" customWidth="1"/>
    <col min="13572" max="13572" width="10" style="58" customWidth="1"/>
    <col min="13573" max="13573" width="4.625" style="58" customWidth="1"/>
    <col min="13574" max="13583" width="9.125" style="58" customWidth="1"/>
    <col min="13584" max="13584" width="8.875" style="58" customWidth="1"/>
    <col min="13585" max="13585" width="20.875" style="58" customWidth="1"/>
    <col min="13586" max="13586" width="16.25" style="58" customWidth="1"/>
    <col min="13587" max="13587" width="9.875" style="58" customWidth="1"/>
    <col min="13588" max="13592" width="8.375" style="58" customWidth="1"/>
    <col min="13593" max="13593" width="10.5" style="58" customWidth="1"/>
    <col min="13594" max="13595" width="7.625" style="58" customWidth="1"/>
    <col min="13596" max="13825" width="9" style="58"/>
    <col min="13826" max="13826" width="2" style="58" customWidth="1"/>
    <col min="13827" max="13827" width="7.125" style="58" customWidth="1"/>
    <col min="13828" max="13828" width="10" style="58" customWidth="1"/>
    <col min="13829" max="13829" width="4.625" style="58" customWidth="1"/>
    <col min="13830" max="13839" width="9.125" style="58" customWidth="1"/>
    <col min="13840" max="13840" width="8.875" style="58" customWidth="1"/>
    <col min="13841" max="13841" width="20.875" style="58" customWidth="1"/>
    <col min="13842" max="13842" width="16.25" style="58" customWidth="1"/>
    <col min="13843" max="13843" width="9.875" style="58" customWidth="1"/>
    <col min="13844" max="13848" width="8.375" style="58" customWidth="1"/>
    <col min="13849" max="13849" width="10.5" style="58" customWidth="1"/>
    <col min="13850" max="13851" width="7.625" style="58" customWidth="1"/>
    <col min="13852" max="14081" width="9" style="58"/>
    <col min="14082" max="14082" width="2" style="58" customWidth="1"/>
    <col min="14083" max="14083" width="7.125" style="58" customWidth="1"/>
    <col min="14084" max="14084" width="10" style="58" customWidth="1"/>
    <col min="14085" max="14085" width="4.625" style="58" customWidth="1"/>
    <col min="14086" max="14095" width="9.125" style="58" customWidth="1"/>
    <col min="14096" max="14096" width="8.875" style="58" customWidth="1"/>
    <col min="14097" max="14097" width="20.875" style="58" customWidth="1"/>
    <col min="14098" max="14098" width="16.25" style="58" customWidth="1"/>
    <col min="14099" max="14099" width="9.875" style="58" customWidth="1"/>
    <col min="14100" max="14104" width="8.375" style="58" customWidth="1"/>
    <col min="14105" max="14105" width="10.5" style="58" customWidth="1"/>
    <col min="14106" max="14107" width="7.625" style="58" customWidth="1"/>
    <col min="14108" max="14337" width="9" style="58"/>
    <col min="14338" max="14338" width="2" style="58" customWidth="1"/>
    <col min="14339" max="14339" width="7.125" style="58" customWidth="1"/>
    <col min="14340" max="14340" width="10" style="58" customWidth="1"/>
    <col min="14341" max="14341" width="4.625" style="58" customWidth="1"/>
    <col min="14342" max="14351" width="9.125" style="58" customWidth="1"/>
    <col min="14352" max="14352" width="8.875" style="58" customWidth="1"/>
    <col min="14353" max="14353" width="20.875" style="58" customWidth="1"/>
    <col min="14354" max="14354" width="16.25" style="58" customWidth="1"/>
    <col min="14355" max="14355" width="9.875" style="58" customWidth="1"/>
    <col min="14356" max="14360" width="8.375" style="58" customWidth="1"/>
    <col min="14361" max="14361" width="10.5" style="58" customWidth="1"/>
    <col min="14362" max="14363" width="7.625" style="58" customWidth="1"/>
    <col min="14364" max="14593" width="9" style="58"/>
    <col min="14594" max="14594" width="2" style="58" customWidth="1"/>
    <col min="14595" max="14595" width="7.125" style="58" customWidth="1"/>
    <col min="14596" max="14596" width="10" style="58" customWidth="1"/>
    <col min="14597" max="14597" width="4.625" style="58" customWidth="1"/>
    <col min="14598" max="14607" width="9.125" style="58" customWidth="1"/>
    <col min="14608" max="14608" width="8.875" style="58" customWidth="1"/>
    <col min="14609" max="14609" width="20.875" style="58" customWidth="1"/>
    <col min="14610" max="14610" width="16.25" style="58" customWidth="1"/>
    <col min="14611" max="14611" width="9.875" style="58" customWidth="1"/>
    <col min="14612" max="14616" width="8.375" style="58" customWidth="1"/>
    <col min="14617" max="14617" width="10.5" style="58" customWidth="1"/>
    <col min="14618" max="14619" width="7.625" style="58" customWidth="1"/>
    <col min="14620" max="14849" width="9" style="58"/>
    <col min="14850" max="14850" width="2" style="58" customWidth="1"/>
    <col min="14851" max="14851" width="7.125" style="58" customWidth="1"/>
    <col min="14852" max="14852" width="10" style="58" customWidth="1"/>
    <col min="14853" max="14853" width="4.625" style="58" customWidth="1"/>
    <col min="14854" max="14863" width="9.125" style="58" customWidth="1"/>
    <col min="14864" max="14864" width="8.875" style="58" customWidth="1"/>
    <col min="14865" max="14865" width="20.875" style="58" customWidth="1"/>
    <col min="14866" max="14866" width="16.25" style="58" customWidth="1"/>
    <col min="14867" max="14867" width="9.875" style="58" customWidth="1"/>
    <col min="14868" max="14872" width="8.375" style="58" customWidth="1"/>
    <col min="14873" max="14873" width="10.5" style="58" customWidth="1"/>
    <col min="14874" max="14875" width="7.625" style="58" customWidth="1"/>
    <col min="14876" max="15105" width="9" style="58"/>
    <col min="15106" max="15106" width="2" style="58" customWidth="1"/>
    <col min="15107" max="15107" width="7.125" style="58" customWidth="1"/>
    <col min="15108" max="15108" width="10" style="58" customWidth="1"/>
    <col min="15109" max="15109" width="4.625" style="58" customWidth="1"/>
    <col min="15110" max="15119" width="9.125" style="58" customWidth="1"/>
    <col min="15120" max="15120" width="8.875" style="58" customWidth="1"/>
    <col min="15121" max="15121" width="20.875" style="58" customWidth="1"/>
    <col min="15122" max="15122" width="16.25" style="58" customWidth="1"/>
    <col min="15123" max="15123" width="9.875" style="58" customWidth="1"/>
    <col min="15124" max="15128" width="8.375" style="58" customWidth="1"/>
    <col min="15129" max="15129" width="10.5" style="58" customWidth="1"/>
    <col min="15130" max="15131" width="7.625" style="58" customWidth="1"/>
    <col min="15132" max="15361" width="9" style="58"/>
    <col min="15362" max="15362" width="2" style="58" customWidth="1"/>
    <col min="15363" max="15363" width="7.125" style="58" customWidth="1"/>
    <col min="15364" max="15364" width="10" style="58" customWidth="1"/>
    <col min="15365" max="15365" width="4.625" style="58" customWidth="1"/>
    <col min="15366" max="15375" width="9.125" style="58" customWidth="1"/>
    <col min="15376" max="15376" width="8.875" style="58" customWidth="1"/>
    <col min="15377" max="15377" width="20.875" style="58" customWidth="1"/>
    <col min="15378" max="15378" width="16.25" style="58" customWidth="1"/>
    <col min="15379" max="15379" width="9.875" style="58" customWidth="1"/>
    <col min="15380" max="15384" width="8.375" style="58" customWidth="1"/>
    <col min="15385" max="15385" width="10.5" style="58" customWidth="1"/>
    <col min="15386" max="15387" width="7.625" style="58" customWidth="1"/>
    <col min="15388" max="15617" width="9" style="58"/>
    <col min="15618" max="15618" width="2" style="58" customWidth="1"/>
    <col min="15619" max="15619" width="7.125" style="58" customWidth="1"/>
    <col min="15620" max="15620" width="10" style="58" customWidth="1"/>
    <col min="15621" max="15621" width="4.625" style="58" customWidth="1"/>
    <col min="15622" max="15631" width="9.125" style="58" customWidth="1"/>
    <col min="15632" max="15632" width="8.875" style="58" customWidth="1"/>
    <col min="15633" max="15633" width="20.875" style="58" customWidth="1"/>
    <col min="15634" max="15634" width="16.25" style="58" customWidth="1"/>
    <col min="15635" max="15635" width="9.875" style="58" customWidth="1"/>
    <col min="15636" max="15640" width="8.375" style="58" customWidth="1"/>
    <col min="15641" max="15641" width="10.5" style="58" customWidth="1"/>
    <col min="15642" max="15643" width="7.625" style="58" customWidth="1"/>
    <col min="15644" max="15873" width="9" style="58"/>
    <col min="15874" max="15874" width="2" style="58" customWidth="1"/>
    <col min="15875" max="15875" width="7.125" style="58" customWidth="1"/>
    <col min="15876" max="15876" width="10" style="58" customWidth="1"/>
    <col min="15877" max="15877" width="4.625" style="58" customWidth="1"/>
    <col min="15878" max="15887" width="9.125" style="58" customWidth="1"/>
    <col min="15888" max="15888" width="8.875" style="58" customWidth="1"/>
    <col min="15889" max="15889" width="20.875" style="58" customWidth="1"/>
    <col min="15890" max="15890" width="16.25" style="58" customWidth="1"/>
    <col min="15891" max="15891" width="9.875" style="58" customWidth="1"/>
    <col min="15892" max="15896" width="8.375" style="58" customWidth="1"/>
    <col min="15897" max="15897" width="10.5" style="58" customWidth="1"/>
    <col min="15898" max="15899" width="7.625" style="58" customWidth="1"/>
    <col min="15900" max="16129" width="9" style="58"/>
    <col min="16130" max="16130" width="2" style="58" customWidth="1"/>
    <col min="16131" max="16131" width="7.125" style="58" customWidth="1"/>
    <col min="16132" max="16132" width="10" style="58" customWidth="1"/>
    <col min="16133" max="16133" width="4.625" style="58" customWidth="1"/>
    <col min="16134" max="16143" width="9.125" style="58" customWidth="1"/>
    <col min="16144" max="16144" width="8.875" style="58" customWidth="1"/>
    <col min="16145" max="16145" width="20.875" style="58" customWidth="1"/>
    <col min="16146" max="16146" width="16.25" style="58" customWidth="1"/>
    <col min="16147" max="16147" width="9.875" style="58" customWidth="1"/>
    <col min="16148" max="16152" width="8.375" style="58" customWidth="1"/>
    <col min="16153" max="16153" width="10.5" style="58" customWidth="1"/>
    <col min="16154" max="16155" width="7.625" style="58" customWidth="1"/>
    <col min="16156" max="16384" width="9" style="58"/>
  </cols>
  <sheetData>
    <row r="1" spans="1:30" s="54" customFormat="1">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row>
    <row r="2" spans="1:30" s="54" customFormat="1" ht="63" customHeight="1">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row>
    <row r="3" spans="1:30" s="54" customFormat="1" ht="30" customHeight="1">
      <c r="B3" s="204"/>
      <c r="C3" s="204"/>
      <c r="D3" s="204"/>
      <c r="E3" s="204"/>
      <c r="F3" s="204"/>
      <c r="G3" s="204"/>
      <c r="H3" s="204"/>
      <c r="I3" s="204"/>
      <c r="J3" s="204"/>
      <c r="K3" s="204"/>
      <c r="L3" s="204"/>
      <c r="M3" s="204"/>
      <c r="N3" s="204"/>
      <c r="O3" s="204"/>
      <c r="P3" s="204"/>
      <c r="Q3" s="204"/>
      <c r="R3" s="204"/>
      <c r="S3" s="204" t="e">
        <f>IF(OR(#REF!="QRK36582",#REF!="RWT76260",#REF!="JJK43985",#REF!="HAT99820",#REF!="BJW98545",#REF!="KEO32845"),"○","✕")</f>
        <v>#REF!</v>
      </c>
      <c r="T3" s="204"/>
      <c r="U3" s="204"/>
      <c r="V3" s="204"/>
      <c r="W3" s="204"/>
      <c r="X3" s="204"/>
      <c r="Y3" s="204"/>
      <c r="Z3" s="204"/>
      <c r="AA3" s="204"/>
      <c r="AB3" s="204"/>
      <c r="AC3" s="204"/>
      <c r="AD3" s="204"/>
    </row>
    <row r="4" spans="1:30" s="54" customFormat="1" ht="30" customHeight="1">
      <c r="A4" s="609">
        <f>'別紙2-1【初めに入力】'!O2</f>
        <v>45383</v>
      </c>
      <c r="B4" s="609"/>
      <c r="C4" s="609"/>
      <c r="D4" s="303">
        <f>'別紙2-1【初めに入力】'!$Q$2</f>
        <v>5</v>
      </c>
      <c r="E4" s="302" t="s">
        <v>146</v>
      </c>
      <c r="F4" s="151"/>
      <c r="G4" s="151"/>
      <c r="H4" s="152"/>
      <c r="I4" s="152"/>
      <c r="J4" s="153"/>
      <c r="K4" s="394" t="s">
        <v>37</v>
      </c>
      <c r="L4" s="603">
        <f>'別紙2-1【初めに入力】'!O17</f>
        <v>0</v>
      </c>
      <c r="M4" s="603"/>
      <c r="N4" s="603"/>
      <c r="O4" s="603"/>
      <c r="P4" s="603"/>
      <c r="Q4" s="603"/>
      <c r="R4" s="204"/>
      <c r="S4" s="204"/>
      <c r="T4" s="204"/>
      <c r="U4" s="204"/>
      <c r="V4" s="204"/>
      <c r="W4" s="204"/>
      <c r="X4" s="204"/>
      <c r="Y4" s="204"/>
      <c r="Z4" s="204"/>
      <c r="AA4" s="204"/>
      <c r="AB4" s="204"/>
      <c r="AC4" s="204"/>
      <c r="AD4" s="204"/>
    </row>
    <row r="5" spans="1:30" s="54" customFormat="1" ht="30" customHeight="1">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row>
    <row r="6" spans="1:30" s="54" customFormat="1" ht="25.5" customHeight="1">
      <c r="B6" s="205" t="e">
        <f>"延長保育登録児童数の児童の内、月～土の全ての曜日で"&amp;別紙3【要入力】!T2&amp;"以降利用する方の人数（料金が上がる方）"</f>
        <v>#N/A</v>
      </c>
      <c r="C6" s="204"/>
      <c r="D6" s="205"/>
      <c r="E6" s="205"/>
      <c r="F6" s="204"/>
      <c r="G6" s="204"/>
      <c r="H6" s="204"/>
      <c r="I6" s="204"/>
      <c r="J6" s="204"/>
      <c r="K6" s="206"/>
      <c r="L6" s="206"/>
      <c r="M6" s="206"/>
      <c r="N6" s="207"/>
      <c r="O6" s="204"/>
      <c r="P6" s="207"/>
      <c r="Q6" s="208"/>
      <c r="R6" s="208"/>
      <c r="S6" s="208"/>
      <c r="T6" s="204"/>
      <c r="U6" s="204"/>
      <c r="V6" s="204"/>
      <c r="W6" s="204"/>
      <c r="X6" s="204"/>
      <c r="Y6" s="204"/>
      <c r="Z6" s="204"/>
      <c r="AA6" s="204"/>
      <c r="AB6" s="204"/>
      <c r="AC6" s="204"/>
      <c r="AD6" s="204"/>
    </row>
    <row r="7" spans="1:30" s="54" customFormat="1" ht="25.5" customHeight="1" thickBot="1">
      <c r="B7" s="205" t="s">
        <v>354</v>
      </c>
      <c r="C7" s="204"/>
      <c r="D7" s="205"/>
      <c r="E7" s="205"/>
      <c r="F7" s="204"/>
      <c r="G7" s="204"/>
      <c r="H7" s="204"/>
      <c r="I7" s="204"/>
      <c r="J7" s="204"/>
      <c r="K7" s="206"/>
      <c r="L7" s="206"/>
      <c r="M7" s="206"/>
      <c r="N7" s="207"/>
      <c r="O7" s="207" t="s">
        <v>3</v>
      </c>
      <c r="P7" s="207"/>
      <c r="Q7" s="208"/>
      <c r="R7" s="208"/>
      <c r="S7" s="613" t="s">
        <v>135</v>
      </c>
      <c r="T7" s="613"/>
      <c r="U7" s="613"/>
      <c r="V7" s="613"/>
      <c r="W7" s="613"/>
      <c r="X7" s="613"/>
      <c r="Y7" s="613"/>
      <c r="Z7" s="613"/>
      <c r="AA7" s="613"/>
      <c r="AB7" s="613"/>
      <c r="AC7" s="613"/>
      <c r="AD7" s="204"/>
    </row>
    <row r="8" spans="1:30" s="54" customFormat="1" ht="21" customHeight="1">
      <c r="B8" s="614"/>
      <c r="C8" s="615"/>
      <c r="D8" s="615"/>
      <c r="E8" s="615"/>
      <c r="F8" s="605" t="s">
        <v>1</v>
      </c>
      <c r="G8" s="605"/>
      <c r="H8" s="605"/>
      <c r="I8" s="605"/>
      <c r="J8" s="620" t="s">
        <v>76</v>
      </c>
      <c r="K8" s="605" t="s">
        <v>2</v>
      </c>
      <c r="L8" s="605"/>
      <c r="M8" s="605"/>
      <c r="N8" s="605"/>
      <c r="O8" s="606" t="s">
        <v>77</v>
      </c>
      <c r="P8" s="209"/>
      <c r="Q8" s="208"/>
      <c r="R8" s="208"/>
      <c r="S8" s="553" t="s">
        <v>1</v>
      </c>
      <c r="T8" s="553"/>
      <c r="U8" s="553"/>
      <c r="V8" s="553"/>
      <c r="W8" s="554" t="s">
        <v>76</v>
      </c>
      <c r="X8" s="553" t="s">
        <v>2</v>
      </c>
      <c r="Y8" s="553"/>
      <c r="Z8" s="553"/>
      <c r="AA8" s="553"/>
      <c r="AB8" s="554" t="s">
        <v>77</v>
      </c>
      <c r="AC8" s="556" t="s">
        <v>136</v>
      </c>
      <c r="AD8" s="204"/>
    </row>
    <row r="9" spans="1:30" s="54" customFormat="1" ht="21" customHeight="1">
      <c r="B9" s="616"/>
      <c r="C9" s="617"/>
      <c r="D9" s="617"/>
      <c r="E9" s="617"/>
      <c r="F9" s="559" t="s">
        <v>8</v>
      </c>
      <c r="G9" s="559"/>
      <c r="H9" s="559" t="s">
        <v>9</v>
      </c>
      <c r="I9" s="559"/>
      <c r="J9" s="555"/>
      <c r="K9" s="559" t="s">
        <v>56</v>
      </c>
      <c r="L9" s="559"/>
      <c r="M9" s="559" t="s">
        <v>11</v>
      </c>
      <c r="N9" s="559"/>
      <c r="O9" s="607"/>
      <c r="P9" s="209"/>
      <c r="Q9" s="210"/>
      <c r="R9" s="211"/>
      <c r="S9" s="559" t="s">
        <v>8</v>
      </c>
      <c r="T9" s="559"/>
      <c r="U9" s="559" t="s">
        <v>9</v>
      </c>
      <c r="V9" s="559"/>
      <c r="W9" s="555"/>
      <c r="X9" s="559" t="s">
        <v>56</v>
      </c>
      <c r="Y9" s="559"/>
      <c r="Z9" s="559" t="s">
        <v>11</v>
      </c>
      <c r="AA9" s="559"/>
      <c r="AB9" s="555"/>
      <c r="AC9" s="557"/>
      <c r="AD9" s="204"/>
    </row>
    <row r="10" spans="1:30" s="54" customFormat="1" ht="21" customHeight="1" thickBot="1">
      <c r="B10" s="618"/>
      <c r="C10" s="619"/>
      <c r="D10" s="619"/>
      <c r="E10" s="619"/>
      <c r="F10" s="212" t="s">
        <v>0</v>
      </c>
      <c r="G10" s="212" t="s">
        <v>75</v>
      </c>
      <c r="H10" s="212" t="s">
        <v>0</v>
      </c>
      <c r="I10" s="212" t="s">
        <v>75</v>
      </c>
      <c r="J10" s="610"/>
      <c r="K10" s="212" t="s">
        <v>0</v>
      </c>
      <c r="L10" s="212" t="s">
        <v>75</v>
      </c>
      <c r="M10" s="212" t="s">
        <v>0</v>
      </c>
      <c r="N10" s="212" t="s">
        <v>75</v>
      </c>
      <c r="O10" s="608"/>
      <c r="P10" s="209"/>
      <c r="Q10" s="210"/>
      <c r="R10" s="213"/>
      <c r="S10" s="168" t="s">
        <v>0</v>
      </c>
      <c r="T10" s="168" t="s">
        <v>75</v>
      </c>
      <c r="U10" s="168" t="s">
        <v>0</v>
      </c>
      <c r="V10" s="168" t="s">
        <v>75</v>
      </c>
      <c r="W10" s="555"/>
      <c r="X10" s="168" t="s">
        <v>0</v>
      </c>
      <c r="Y10" s="168" t="s">
        <v>75</v>
      </c>
      <c r="Z10" s="168" t="s">
        <v>0</v>
      </c>
      <c r="AA10" s="168" t="s">
        <v>75</v>
      </c>
      <c r="AB10" s="555"/>
      <c r="AC10" s="558"/>
      <c r="AD10" s="204"/>
    </row>
    <row r="11" spans="1:30" s="54" customFormat="1" ht="26.25" customHeight="1">
      <c r="B11" s="611"/>
      <c r="C11" s="554" t="s">
        <v>42</v>
      </c>
      <c r="D11" s="554"/>
      <c r="E11" s="554"/>
      <c r="F11" s="55"/>
      <c r="G11" s="55"/>
      <c r="H11" s="55"/>
      <c r="I11" s="55"/>
      <c r="J11" s="214">
        <f t="shared" ref="J11:J13" si="0">SUM(F11:I11)</f>
        <v>0</v>
      </c>
      <c r="K11" s="55"/>
      <c r="L11" s="55"/>
      <c r="M11" s="55"/>
      <c r="N11" s="55"/>
      <c r="O11" s="215">
        <f t="shared" ref="O11:O13" si="1">SUM(K11:N11)</f>
        <v>0</v>
      </c>
      <c r="P11" s="216"/>
      <c r="Q11" s="217"/>
      <c r="R11" s="213"/>
      <c r="S11" s="177" t="e">
        <f>IF($S$3="○",600*F11,0)</f>
        <v>#REF!</v>
      </c>
      <c r="T11" s="178"/>
      <c r="U11" s="177" t="e">
        <f>IF($S$3="○",600*H11,0)</f>
        <v>#REF!</v>
      </c>
      <c r="V11" s="178"/>
      <c r="W11" s="178"/>
      <c r="X11" s="218" t="e">
        <f>IF($S$3="○",K11*380,0)</f>
        <v>#REF!</v>
      </c>
      <c r="Y11" s="178"/>
      <c r="Z11" s="218" t="e">
        <f>IF($S$3="○",M11*380,0)</f>
        <v>#REF!</v>
      </c>
      <c r="AA11" s="178"/>
      <c r="AB11" s="178"/>
      <c r="AC11" s="550" t="e">
        <f>SUM(S11:S13,U11:U13,X11:X13,Z11:Z13)</f>
        <v>#REF!</v>
      </c>
      <c r="AD11" s="204"/>
    </row>
    <row r="12" spans="1:30" s="54" customFormat="1" ht="26.25" customHeight="1">
      <c r="B12" s="611"/>
      <c r="C12" s="555" t="s">
        <v>215</v>
      </c>
      <c r="D12" s="555"/>
      <c r="E12" s="555"/>
      <c r="F12" s="56"/>
      <c r="G12" s="56"/>
      <c r="H12" s="56"/>
      <c r="I12" s="56"/>
      <c r="J12" s="219">
        <f t="shared" si="0"/>
        <v>0</v>
      </c>
      <c r="K12" s="56"/>
      <c r="L12" s="56"/>
      <c r="M12" s="56"/>
      <c r="N12" s="56"/>
      <c r="O12" s="220">
        <f t="shared" si="1"/>
        <v>0</v>
      </c>
      <c r="P12" s="221"/>
      <c r="Q12" s="222"/>
      <c r="R12" s="222"/>
      <c r="S12" s="177" t="e">
        <f>IF($S$3="○",1200*F12,0)</f>
        <v>#REF!</v>
      </c>
      <c r="T12" s="178"/>
      <c r="U12" s="177" t="e">
        <f>IF($S$3="○",1200*H12,0)</f>
        <v>#REF!</v>
      </c>
      <c r="V12" s="178"/>
      <c r="W12" s="178"/>
      <c r="X12" s="218" t="e">
        <f>IF($S$3="○",K12*760,0)</f>
        <v>#REF!</v>
      </c>
      <c r="Y12" s="178"/>
      <c r="Z12" s="218" t="e">
        <f>IF($S$3="○",M12*760,0)</f>
        <v>#REF!</v>
      </c>
      <c r="AA12" s="178"/>
      <c r="AB12" s="178"/>
      <c r="AC12" s="557"/>
      <c r="AD12" s="204"/>
    </row>
    <row r="13" spans="1:30" s="54" customFormat="1" ht="26.25" customHeight="1" thickBot="1">
      <c r="B13" s="612"/>
      <c r="C13" s="610" t="s">
        <v>85</v>
      </c>
      <c r="D13" s="610"/>
      <c r="E13" s="610"/>
      <c r="F13" s="57"/>
      <c r="G13" s="57"/>
      <c r="H13" s="57"/>
      <c r="I13" s="57"/>
      <c r="J13" s="223">
        <f t="shared" si="0"/>
        <v>0</v>
      </c>
      <c r="K13" s="57"/>
      <c r="L13" s="57"/>
      <c r="M13" s="57"/>
      <c r="N13" s="57"/>
      <c r="O13" s="224">
        <f t="shared" si="1"/>
        <v>0</v>
      </c>
      <c r="P13" s="216"/>
      <c r="Q13" s="225"/>
      <c r="R13" s="225"/>
      <c r="S13" s="177" t="e">
        <f>IF($S$3="○",1800*F13,0)</f>
        <v>#REF!</v>
      </c>
      <c r="T13" s="178"/>
      <c r="U13" s="177" t="e">
        <f>IF($S$3="○",1800*H13,0)</f>
        <v>#REF!</v>
      </c>
      <c r="V13" s="178"/>
      <c r="W13" s="178"/>
      <c r="X13" s="218" t="e">
        <f>IF($S$3="○",K13*1140,0)</f>
        <v>#REF!</v>
      </c>
      <c r="Y13" s="178"/>
      <c r="Z13" s="218" t="e">
        <f>IF($S$3="○",M13*1140,0)</f>
        <v>#REF!</v>
      </c>
      <c r="AA13" s="178"/>
      <c r="AB13" s="178"/>
      <c r="AC13" s="558"/>
      <c r="AD13" s="204"/>
    </row>
    <row r="14" spans="1:30" s="54" customFormat="1" ht="14.25">
      <c r="B14" s="204"/>
      <c r="C14" s="226"/>
      <c r="D14" s="204"/>
      <c r="E14" s="204"/>
      <c r="F14" s="204"/>
      <c r="G14" s="204"/>
      <c r="H14" s="204"/>
      <c r="I14" s="204"/>
      <c r="J14" s="204"/>
      <c r="K14" s="204"/>
      <c r="L14" s="204"/>
      <c r="M14" s="204"/>
      <c r="N14" s="204"/>
      <c r="O14" s="204"/>
      <c r="P14" s="204"/>
      <c r="Q14" s="204"/>
      <c r="R14" s="204"/>
      <c r="S14" s="204"/>
      <c r="T14" s="204"/>
      <c r="U14" s="204"/>
      <c r="V14" s="204"/>
      <c r="W14" s="204"/>
      <c r="X14" s="204"/>
      <c r="Y14" s="204"/>
      <c r="Z14" s="204"/>
      <c r="AA14" s="204"/>
      <c r="AB14" s="204"/>
      <c r="AC14" s="204"/>
      <c r="AD14" s="204"/>
    </row>
    <row r="15" spans="1:30" ht="25.5" customHeight="1"/>
    <row r="16" spans="1:30" ht="25.5" customHeight="1">
      <c r="F16" s="228"/>
      <c r="G16" s="228"/>
      <c r="H16" s="228"/>
    </row>
    <row r="17" ht="30" customHeight="1"/>
    <row r="19" ht="30" customHeight="1"/>
  </sheetData>
  <sheetProtection sheet="1" selectLockedCells="1"/>
  <protectedRanges>
    <protectedRange sqref="C4 E4" name="範囲1"/>
  </protectedRanges>
  <mergeCells count="26">
    <mergeCell ref="L4:Q4"/>
    <mergeCell ref="A4:C4"/>
    <mergeCell ref="AC11:AC13"/>
    <mergeCell ref="C12:E12"/>
    <mergeCell ref="C13:E13"/>
    <mergeCell ref="U9:V9"/>
    <mergeCell ref="X9:Y9"/>
    <mergeCell ref="Z9:AA9"/>
    <mergeCell ref="M9:N9"/>
    <mergeCell ref="S9:T9"/>
    <mergeCell ref="B11:B13"/>
    <mergeCell ref="C11:E11"/>
    <mergeCell ref="S7:AC7"/>
    <mergeCell ref="B8:E10"/>
    <mergeCell ref="F8:I8"/>
    <mergeCell ref="J8:J10"/>
    <mergeCell ref="AB8:AB10"/>
    <mergeCell ref="AC8:AC10"/>
    <mergeCell ref="F9:G9"/>
    <mergeCell ref="H9:I9"/>
    <mergeCell ref="K9:L9"/>
    <mergeCell ref="K8:N8"/>
    <mergeCell ref="O8:O10"/>
    <mergeCell ref="S8:V8"/>
    <mergeCell ref="W8:W10"/>
    <mergeCell ref="X8:AA8"/>
  </mergeCells>
  <phoneticPr fontId="3"/>
  <conditionalFormatting sqref="F11:I13 K11:N13">
    <cfRule type="expression" dxfId="15" priority="13">
      <formula>$S$3="✕"</formula>
    </cfRule>
  </conditionalFormatting>
  <printOptions horizontalCentered="1"/>
  <pageMargins left="0.6692913385826772" right="0.59055118110236227" top="0.62992125984251968" bottom="0.78740157480314965" header="0.51181102362204722" footer="0.51181102362204722"/>
  <pageSetup paperSize="9" scale="77" orientation="landscape"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8" id="{085895B4-DF57-4952-ADD9-5E54E345CE89}">
            <xm:f>'\\ch-p00n-fls01\F18105000_こども未来局こども未来部幼保運営課\09保育係\06 民間保育園補助金関係\04 延長保育\02 民間（補助金関係）\01 年度別←　←　←　←\R2\01 施設型\03  実績報告の様式\[01  実績報告用交付(民間・認定こども）.xlsx]別紙5-3(入力不要)'!#REF!="✕"</xm:f>
            <x14:dxf>
              <font>
                <color auto="1"/>
              </font>
              <fill>
                <patternFill>
                  <bgColor theme="1" tint="0.499984740745262"/>
                </patternFill>
              </fill>
            </x14:dxf>
          </x14:cfRule>
          <xm:sqref>F11:I13 K11:N13</xm:sqref>
        </x14:conditionalFormatting>
        <x14:conditionalFormatting xmlns:xm="http://schemas.microsoft.com/office/excel/2006/main">
          <x14:cfRule type="expression" priority="11" id="{15DA5C08-1196-4AA2-A57B-19252A928F7B}">
            <xm:f>'\\ch-p00n-fls01\F18105000_こども未来局こども未来部幼保運営課\09保育係\06 民間保育園補助金関係\04 延長保育\02 民間（補助金関係）\01 年度別←　←　←　←\R2\01 施設型\03  実績報告の様式\[01  実績報告用交付(民間・認定こども）.xlsx]別紙5-3(入力不要)'!#REF!="✕"</xm:f>
            <x14:dxf>
              <font>
                <color auto="1"/>
              </font>
              <fill>
                <patternFill>
                  <bgColor theme="1" tint="0.499984740745262"/>
                </patternFill>
              </fill>
            </x14:dxf>
          </x14:cfRule>
          <xm:sqref>Z11:Z13</xm:sqref>
        </x14:conditionalFormatting>
        <x14:conditionalFormatting xmlns:xm="http://schemas.microsoft.com/office/excel/2006/main">
          <x14:cfRule type="expression" priority="12" id="{98991D20-2D3C-4EEC-987B-40A5AA3533ED}">
            <xm:f>'\\ch-p00n-fls01\F18105000_こども未来局こども未来部幼保運営課\09保育係\06 民間保育園補助金関係\04 延長保育\02 民間（補助金関係）\01 年度別←　←　←　←\R2\01 施設型\03  実績報告の様式\[01  実績報告用交付(民間・認定こども）.xlsx]別紙5-3(入力不要)'!#REF!="✕"</xm:f>
            <x14:dxf>
              <font>
                <color auto="1"/>
              </font>
              <fill>
                <patternFill>
                  <bgColor theme="1" tint="0.499984740745262"/>
                </patternFill>
              </fill>
            </x14:dxf>
          </x14:cfRule>
          <xm:sqref>X11:X13</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2429E-D65F-406A-8E82-BE20809C518E}">
  <sheetPr>
    <pageSetUpPr fitToPage="1"/>
  </sheetPr>
  <dimension ref="A1:H26"/>
  <sheetViews>
    <sheetView showGridLines="0" view="pageBreakPreview" zoomScale="90" zoomScaleNormal="100" zoomScaleSheetLayoutView="90" workbookViewId="0">
      <selection activeCell="E3" sqref="E3:H3"/>
    </sheetView>
  </sheetViews>
  <sheetFormatPr defaultColWidth="9" defaultRowHeight="13.5"/>
  <cols>
    <col min="1" max="1" width="3.875" style="63" customWidth="1"/>
    <col min="2" max="4" width="11.875" style="63" customWidth="1"/>
    <col min="5" max="5" width="22.75" style="63" customWidth="1"/>
    <col min="6" max="6" width="5.5" style="63" customWidth="1"/>
    <col min="7" max="7" width="16.125" style="63" customWidth="1"/>
    <col min="8" max="8" width="2.875" style="63" customWidth="1"/>
    <col min="9" max="10" width="14.75" style="63" customWidth="1"/>
    <col min="11" max="16384" width="9" style="63"/>
  </cols>
  <sheetData>
    <row r="1" spans="1:8">
      <c r="G1" s="625"/>
      <c r="H1" s="625"/>
    </row>
    <row r="2" spans="1:8" ht="26.25" customHeight="1">
      <c r="A2" s="63" t="s">
        <v>225</v>
      </c>
      <c r="G2" s="621">
        <f>'別紙1-1【要入力】 '!B2</f>
        <v>45383</v>
      </c>
      <c r="H2" s="622"/>
    </row>
    <row r="3" spans="1:8" ht="26.25" customHeight="1">
      <c r="A3" s="307"/>
      <c r="B3" s="307"/>
      <c r="C3" s="307"/>
      <c r="D3" s="307"/>
      <c r="E3" s="626">
        <f ca="1">TODAY()</f>
        <v>45425</v>
      </c>
      <c r="F3" s="626"/>
      <c r="G3" s="626"/>
      <c r="H3" s="626"/>
    </row>
    <row r="4" spans="1:8" ht="26.25" customHeight="1"/>
    <row r="5" spans="1:8" ht="58.5" customHeight="1">
      <c r="A5" s="623" t="s">
        <v>333</v>
      </c>
      <c r="B5" s="623"/>
      <c r="C5" s="623"/>
      <c r="D5" s="623"/>
      <c r="E5" s="623"/>
      <c r="F5" s="387">
        <f>'別紙1-1【要入力】 '!D2</f>
        <v>5</v>
      </c>
      <c r="G5" s="308" t="s">
        <v>226</v>
      </c>
      <c r="H5" s="308"/>
    </row>
    <row r="6" spans="1:8" ht="30" customHeight="1">
      <c r="A6" s="63" t="s">
        <v>227</v>
      </c>
      <c r="C6" s="309"/>
      <c r="D6" s="198" t="s">
        <v>228</v>
      </c>
      <c r="E6" s="624">
        <f>'別紙1-1【要入力】 '!I2</f>
        <v>0</v>
      </c>
      <c r="F6" s="624"/>
      <c r="G6" s="624"/>
      <c r="H6" s="63" t="s">
        <v>229</v>
      </c>
    </row>
    <row r="8" spans="1:8">
      <c r="A8" s="63" t="s">
        <v>230</v>
      </c>
    </row>
    <row r="9" spans="1:8">
      <c r="A9" s="63" t="s">
        <v>231</v>
      </c>
    </row>
    <row r="10" spans="1:8" ht="27" customHeight="1">
      <c r="A10" s="63" t="s">
        <v>232</v>
      </c>
      <c r="G10" s="310">
        <f ca="1">'別紙1-1【要入力】 '!C75</f>
        <v>0</v>
      </c>
      <c r="H10" s="63" t="s">
        <v>124</v>
      </c>
    </row>
    <row r="11" spans="1:8" ht="27" customHeight="1">
      <c r="A11" s="63" t="s">
        <v>233</v>
      </c>
      <c r="G11" s="310">
        <f ca="1">'別紙1-1【要入力】 '!H75+'別紙1-2【要入力】'!E16</f>
        <v>0</v>
      </c>
      <c r="H11" s="63" t="s">
        <v>124</v>
      </c>
    </row>
    <row r="12" spans="1:8" ht="27" customHeight="1">
      <c r="A12" s="63" t="s">
        <v>234</v>
      </c>
      <c r="G12" s="310">
        <f>'別紙1-2【要入力】'!H33</f>
        <v>0</v>
      </c>
      <c r="H12" s="63" t="s">
        <v>124</v>
      </c>
    </row>
    <row r="13" spans="1:8" ht="27" customHeight="1"/>
    <row r="14" spans="1:8" ht="27" customHeight="1">
      <c r="A14" s="63" t="s">
        <v>235</v>
      </c>
    </row>
    <row r="15" spans="1:8" ht="27" customHeight="1">
      <c r="A15" s="63" t="s">
        <v>236</v>
      </c>
      <c r="G15" s="310">
        <f>'別紙1-1【要入力】 '!G75</f>
        <v>0</v>
      </c>
      <c r="H15" s="63" t="s">
        <v>124</v>
      </c>
    </row>
    <row r="16" spans="1:8" ht="27" customHeight="1">
      <c r="B16" s="63" t="s">
        <v>237</v>
      </c>
      <c r="G16" s="310">
        <f>'別紙1-1【要入力】 '!L75</f>
        <v>0</v>
      </c>
      <c r="H16" s="63" t="s">
        <v>124</v>
      </c>
    </row>
    <row r="17" spans="1:7" ht="27" customHeight="1"/>
    <row r="18" spans="1:7" ht="21.75" customHeight="1">
      <c r="A18" s="63" t="s">
        <v>238</v>
      </c>
    </row>
    <row r="19" spans="1:7" ht="27" customHeight="1">
      <c r="A19" s="63" t="s">
        <v>239</v>
      </c>
    </row>
    <row r="20" spans="1:7" ht="27" customHeight="1">
      <c r="A20" s="63" t="s">
        <v>240</v>
      </c>
    </row>
    <row r="21" spans="1:7" ht="27" customHeight="1">
      <c r="A21" s="63" t="s">
        <v>241</v>
      </c>
    </row>
    <row r="22" spans="1:7" ht="27" customHeight="1">
      <c r="A22" s="63" t="s">
        <v>242</v>
      </c>
    </row>
    <row r="23" spans="1:7" ht="27" customHeight="1">
      <c r="A23" s="63" t="s">
        <v>243</v>
      </c>
    </row>
    <row r="24" spans="1:7" ht="27" customHeight="1">
      <c r="A24" s="63" t="s">
        <v>244</v>
      </c>
    </row>
    <row r="25" spans="1:7" ht="27" customHeight="1">
      <c r="A25" s="63" t="s">
        <v>245</v>
      </c>
    </row>
    <row r="26" spans="1:7">
      <c r="E26" s="63" t="s">
        <v>246</v>
      </c>
      <c r="G26" s="63">
        <f ca="1">'別紙1-1【要入力】 '!M75</f>
        <v>0</v>
      </c>
    </row>
  </sheetData>
  <sheetProtection password="CCCF" sheet="1" objects="1" scenarios="1" selectLockedCells="1"/>
  <mergeCells count="5">
    <mergeCell ref="G2:H2"/>
    <mergeCell ref="A5:E5"/>
    <mergeCell ref="E6:G6"/>
    <mergeCell ref="G1:H1"/>
    <mergeCell ref="E3:H3"/>
  </mergeCells>
  <phoneticPr fontId="3"/>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701BE-FEF7-4ED3-A964-8CEC166CFF8C}">
  <sheetPr>
    <tabColor rgb="FFFFFF00"/>
    <pageSetUpPr fitToPage="1"/>
  </sheetPr>
  <dimension ref="A1:AL77"/>
  <sheetViews>
    <sheetView showGridLines="0" view="pageBreakPreview" zoomScaleNormal="100" zoomScaleSheetLayoutView="100" workbookViewId="0">
      <selection activeCell="I46" sqref="I46"/>
    </sheetView>
  </sheetViews>
  <sheetFormatPr defaultColWidth="9" defaultRowHeight="13.5"/>
  <cols>
    <col min="1" max="1" width="2.875" style="314" customWidth="1"/>
    <col min="2" max="2" width="12.625" style="314" customWidth="1"/>
    <col min="3" max="3" width="6.5" style="314" customWidth="1"/>
    <col min="4" max="4" width="6.875" style="314" customWidth="1"/>
    <col min="5" max="5" width="9.125" style="314" customWidth="1"/>
    <col min="6" max="6" width="10.25" style="314" customWidth="1"/>
    <col min="7" max="7" width="9.75" style="314" customWidth="1"/>
    <col min="8" max="8" width="6.875" style="314" customWidth="1"/>
    <col min="9" max="9" width="8" style="314" customWidth="1"/>
    <col min="10" max="10" width="9.625" style="314" customWidth="1"/>
    <col min="11" max="11" width="10.375" style="314" customWidth="1"/>
    <col min="12" max="12" width="11.875" style="314" customWidth="1"/>
    <col min="13" max="16384" width="9" style="314"/>
  </cols>
  <sheetData>
    <row r="1" spans="1:38" ht="27" customHeight="1">
      <c r="A1" s="311" t="s">
        <v>247</v>
      </c>
      <c r="B1" s="312"/>
      <c r="C1" s="312"/>
      <c r="D1" s="627" t="s">
        <v>248</v>
      </c>
      <c r="E1" s="627"/>
      <c r="F1" s="627"/>
      <c r="G1" s="627"/>
      <c r="H1" s="627"/>
      <c r="I1" s="627"/>
      <c r="J1" s="627"/>
      <c r="K1" s="627"/>
      <c r="L1" s="313"/>
      <c r="M1" s="312"/>
      <c r="N1" s="312"/>
      <c r="O1" s="312"/>
      <c r="P1" s="397" t="str">
        <f>'別紙2-1【初めに入力】'!B13&amp;'別紙2-1【初めに入力】'!H13</f>
        <v/>
      </c>
      <c r="Q1" s="312"/>
      <c r="R1" s="312"/>
      <c r="S1" s="397" t="s">
        <v>339</v>
      </c>
      <c r="T1" s="312"/>
      <c r="U1" s="312"/>
      <c r="V1" s="314" t="s">
        <v>340</v>
      </c>
      <c r="Y1" s="314" t="s">
        <v>349</v>
      </c>
    </row>
    <row r="2" spans="1:38" ht="21.75" customHeight="1">
      <c r="B2" s="632">
        <f>'別紙2-1【初めに入力】'!O2</f>
        <v>45383</v>
      </c>
      <c r="C2" s="633"/>
      <c r="D2" s="389">
        <f>'別紙2-1【初めに入力】'!Q2</f>
        <v>5</v>
      </c>
      <c r="E2" s="388" t="s">
        <v>334</v>
      </c>
      <c r="G2" s="634" t="s">
        <v>37</v>
      </c>
      <c r="H2" s="634"/>
      <c r="I2" s="628">
        <f>'別紙2-1【初めに入力】'!O17</f>
        <v>0</v>
      </c>
      <c r="J2" s="628"/>
      <c r="K2" s="628"/>
      <c r="L2" s="628"/>
      <c r="M2" s="312"/>
      <c r="N2" s="312"/>
      <c r="O2" s="312"/>
      <c r="P2" s="288" t="s">
        <v>186</v>
      </c>
      <c r="Q2" s="312" t="s">
        <v>337</v>
      </c>
      <c r="R2" s="312" t="s">
        <v>341</v>
      </c>
      <c r="S2" s="312" t="s">
        <v>342</v>
      </c>
      <c r="T2" s="312" t="s">
        <v>343</v>
      </c>
      <c r="U2" s="312" t="s">
        <v>344</v>
      </c>
      <c r="V2" s="312" t="s">
        <v>345</v>
      </c>
      <c r="W2" s="312" t="s">
        <v>346</v>
      </c>
      <c r="X2" s="314" t="s">
        <v>347</v>
      </c>
      <c r="Y2" s="314" t="s">
        <v>345</v>
      </c>
      <c r="Z2" s="314" t="s">
        <v>346</v>
      </c>
      <c r="AA2" s="314" t="s">
        <v>347</v>
      </c>
    </row>
    <row r="3" spans="1:38" ht="18" customHeight="1">
      <c r="A3" s="317"/>
      <c r="B3" s="317"/>
      <c r="C3" s="317"/>
      <c r="D3" s="318"/>
      <c r="E3" s="318"/>
      <c r="F3" s="319"/>
      <c r="G3" s="315"/>
      <c r="H3" s="316"/>
      <c r="I3" s="320"/>
      <c r="J3" s="320"/>
      <c r="K3" s="320"/>
      <c r="L3" s="320"/>
      <c r="M3" s="312"/>
      <c r="N3" s="312"/>
      <c r="O3" s="312"/>
      <c r="P3" s="396" t="s">
        <v>188</v>
      </c>
      <c r="Q3" s="397" t="s">
        <v>189</v>
      </c>
      <c r="R3" s="397" t="str">
        <f>P3&amp;Q3</f>
        <v>７：００～１８：００９：００～１７：００</v>
      </c>
      <c r="S3" s="398" t="s">
        <v>370</v>
      </c>
      <c r="T3" s="398" t="s">
        <v>371</v>
      </c>
      <c r="U3" s="398" t="s">
        <v>372</v>
      </c>
      <c r="V3" s="398" t="s">
        <v>373</v>
      </c>
      <c r="W3" s="398" t="s">
        <v>374</v>
      </c>
      <c r="X3" s="398" t="s">
        <v>375</v>
      </c>
      <c r="Y3" s="398" t="s">
        <v>373</v>
      </c>
      <c r="Z3" s="398" t="s">
        <v>374</v>
      </c>
      <c r="AA3" s="398"/>
      <c r="AB3" s="398"/>
      <c r="AC3" s="398"/>
      <c r="AD3" s="398"/>
      <c r="AE3" s="398"/>
      <c r="AF3" s="398"/>
      <c r="AG3" s="398"/>
      <c r="AH3" s="398"/>
      <c r="AI3" s="398"/>
      <c r="AJ3" s="398"/>
      <c r="AK3" s="398"/>
      <c r="AL3" s="312"/>
    </row>
    <row r="4" spans="1:38" ht="16.5" customHeight="1">
      <c r="A4" s="321" t="s">
        <v>250</v>
      </c>
      <c r="C4" s="322"/>
      <c r="D4" s="322"/>
      <c r="E4" s="322"/>
      <c r="F4" s="322"/>
      <c r="G4" s="322"/>
      <c r="H4" s="322"/>
      <c r="I4" s="322"/>
      <c r="J4" s="322"/>
      <c r="K4" s="322"/>
      <c r="L4" s="322"/>
      <c r="M4" s="312"/>
      <c r="N4" s="312"/>
      <c r="O4" s="312"/>
      <c r="P4" s="396" t="s">
        <v>188</v>
      </c>
      <c r="Q4" s="397" t="s">
        <v>191</v>
      </c>
      <c r="R4" s="397" t="str">
        <f t="shared" ref="R4:R17" si="0">P4&amp;Q4</f>
        <v>７：００～１８：００８：３０～１６：３０</v>
      </c>
      <c r="S4" s="398" t="s">
        <v>370</v>
      </c>
      <c r="T4" s="398" t="s">
        <v>376</v>
      </c>
      <c r="U4" s="398" t="s">
        <v>371</v>
      </c>
      <c r="V4" s="398" t="s">
        <v>374</v>
      </c>
      <c r="W4" s="398" t="s">
        <v>377</v>
      </c>
      <c r="X4" s="398" t="s">
        <v>375</v>
      </c>
      <c r="Y4" s="398" t="s">
        <v>373</v>
      </c>
      <c r="Z4" s="398" t="s">
        <v>374</v>
      </c>
      <c r="AA4" s="398"/>
      <c r="AB4" s="398"/>
      <c r="AC4" s="398"/>
      <c r="AD4" s="398"/>
      <c r="AE4" s="398"/>
      <c r="AF4" s="398"/>
      <c r="AG4" s="398"/>
      <c r="AH4" s="398"/>
      <c r="AI4" s="398"/>
      <c r="AJ4" s="398"/>
      <c r="AK4" s="398"/>
      <c r="AL4" s="312"/>
    </row>
    <row r="5" spans="1:38" ht="14.25" customHeight="1">
      <c r="A5" s="629" t="s">
        <v>251</v>
      </c>
      <c r="B5" s="630" t="e">
        <f>"推進分の時間数とは、月～土の朝（常勤"&amp;S18&amp;"～"&amp;T18&amp;",非常勤"&amp;S18&amp;"～"&amp;U18&amp;")、月～土の夕方（常勤"&amp;V18&amp;"～"&amp;X18&amp;",非常勤"&amp;W18&amp;"～"&amp;X18&amp;"）に保育従事した時間の合計をいう。ただし、延長保育を実施している日で"&amp;X18&amp;"以降保育従事した日（延長保育時間帯に保育従事した日）の夕方以降（常勤17:00～,非常勤16:30～）は延長保育事業の時間数として計上する。"</f>
        <v>#N/A</v>
      </c>
      <c r="C5" s="630"/>
      <c r="D5" s="630"/>
      <c r="E5" s="630"/>
      <c r="F5" s="630"/>
      <c r="G5" s="630"/>
      <c r="H5" s="630"/>
      <c r="I5" s="630"/>
      <c r="J5" s="630"/>
      <c r="K5" s="630"/>
      <c r="L5" s="630"/>
      <c r="M5" s="312"/>
      <c r="N5" s="312"/>
      <c r="O5" s="312"/>
      <c r="P5" s="396" t="s">
        <v>188</v>
      </c>
      <c r="Q5" s="397" t="s">
        <v>357</v>
      </c>
      <c r="R5" s="397" t="str">
        <f t="shared" si="0"/>
        <v>７：００～１８：００８：００～１６：００</v>
      </c>
      <c r="S5" s="398" t="s">
        <v>370</v>
      </c>
      <c r="T5" s="398" t="s">
        <v>378</v>
      </c>
      <c r="U5" s="398" t="s">
        <v>376</v>
      </c>
      <c r="V5" s="398" t="s">
        <v>377</v>
      </c>
      <c r="W5" s="398" t="s">
        <v>379</v>
      </c>
      <c r="X5" s="398" t="s">
        <v>375</v>
      </c>
      <c r="Y5" s="398" t="s">
        <v>373</v>
      </c>
      <c r="Z5" s="398" t="s">
        <v>374</v>
      </c>
      <c r="AA5" s="398"/>
      <c r="AB5" s="398"/>
      <c r="AC5" s="398"/>
      <c r="AD5" s="398"/>
      <c r="AE5" s="398"/>
      <c r="AF5" s="398"/>
      <c r="AG5" s="398"/>
      <c r="AH5" s="398"/>
      <c r="AI5" s="398"/>
      <c r="AJ5" s="398"/>
      <c r="AK5" s="398"/>
      <c r="AL5" s="312"/>
    </row>
    <row r="6" spans="1:38" ht="14.25" customHeight="1">
      <c r="A6" s="629"/>
      <c r="B6" s="630"/>
      <c r="C6" s="630"/>
      <c r="D6" s="630"/>
      <c r="E6" s="630"/>
      <c r="F6" s="630"/>
      <c r="G6" s="630"/>
      <c r="H6" s="630"/>
      <c r="I6" s="630"/>
      <c r="J6" s="630"/>
      <c r="K6" s="630"/>
      <c r="L6" s="630"/>
      <c r="M6" s="312"/>
      <c r="N6" s="312"/>
      <c r="O6" s="312"/>
      <c r="P6" s="396" t="s">
        <v>188</v>
      </c>
      <c r="Q6" s="397" t="s">
        <v>362</v>
      </c>
      <c r="R6" s="397" t="str">
        <f t="shared" si="0"/>
        <v>７：００～１８：００９：３０～１７：３０</v>
      </c>
      <c r="S6" s="398" t="s">
        <v>370</v>
      </c>
      <c r="T6" s="398" t="s">
        <v>372</v>
      </c>
      <c r="U6" s="398" t="s">
        <v>380</v>
      </c>
      <c r="V6" s="398" t="s">
        <v>381</v>
      </c>
      <c r="W6" s="398" t="s">
        <v>373</v>
      </c>
      <c r="X6" s="398" t="s">
        <v>375</v>
      </c>
      <c r="Y6" s="398" t="s">
        <v>373</v>
      </c>
      <c r="Z6" s="398" t="s">
        <v>374</v>
      </c>
      <c r="AA6" s="398"/>
      <c r="AB6" s="398"/>
      <c r="AC6" s="398"/>
      <c r="AD6" s="398"/>
      <c r="AE6" s="398"/>
      <c r="AF6" s="398"/>
      <c r="AG6" s="398"/>
      <c r="AH6" s="398"/>
      <c r="AI6" s="398"/>
      <c r="AJ6" s="398"/>
      <c r="AK6" s="398"/>
      <c r="AL6" s="312"/>
    </row>
    <row r="7" spans="1:38" ht="14.25" customHeight="1">
      <c r="A7" s="629"/>
      <c r="B7" s="630"/>
      <c r="C7" s="630"/>
      <c r="D7" s="630"/>
      <c r="E7" s="630"/>
      <c r="F7" s="630"/>
      <c r="G7" s="630"/>
      <c r="H7" s="630"/>
      <c r="I7" s="630"/>
      <c r="J7" s="630"/>
      <c r="K7" s="630"/>
      <c r="L7" s="630"/>
      <c r="N7" s="323"/>
      <c r="O7" s="323"/>
      <c r="P7" s="396" t="s">
        <v>188</v>
      </c>
      <c r="Q7" s="397" t="s">
        <v>363</v>
      </c>
      <c r="R7" s="397" t="str">
        <f t="shared" si="0"/>
        <v>７：００～１８：００９：２０～１７：２０</v>
      </c>
      <c r="S7" s="398" t="s">
        <v>370</v>
      </c>
      <c r="T7" s="398" t="s">
        <v>382</v>
      </c>
      <c r="U7" s="398" t="s">
        <v>383</v>
      </c>
      <c r="V7" s="398" t="s">
        <v>384</v>
      </c>
      <c r="W7" s="398" t="s">
        <v>385</v>
      </c>
      <c r="X7" s="398" t="s">
        <v>375</v>
      </c>
      <c r="Y7" s="398" t="s">
        <v>373</v>
      </c>
      <c r="Z7" s="398" t="s">
        <v>374</v>
      </c>
      <c r="AA7" s="398"/>
      <c r="AB7" s="398"/>
      <c r="AC7" s="398"/>
      <c r="AD7" s="398"/>
      <c r="AE7" s="398"/>
      <c r="AF7" s="398"/>
      <c r="AG7" s="398"/>
      <c r="AH7" s="398"/>
      <c r="AI7" s="398"/>
      <c r="AJ7" s="398"/>
      <c r="AK7" s="398"/>
      <c r="AL7" s="312"/>
    </row>
    <row r="8" spans="1:38" ht="14.25" customHeight="1">
      <c r="A8" s="324" t="s">
        <v>251</v>
      </c>
      <c r="B8" s="631" t="e">
        <f>"延長保育事業の時間数とは、"&amp;X18&amp;"以降に保育従事を終えた日の夕方（常勤"&amp;Y18&amp;"～,非常勤"&amp;Z18&amp;"～）に保育従事した時間の合計をいう。"</f>
        <v>#N/A</v>
      </c>
      <c r="C8" s="631"/>
      <c r="D8" s="631"/>
      <c r="E8" s="631"/>
      <c r="F8" s="631"/>
      <c r="G8" s="631"/>
      <c r="H8" s="631"/>
      <c r="I8" s="631"/>
      <c r="J8" s="631"/>
      <c r="K8" s="631"/>
      <c r="L8" s="631"/>
      <c r="N8" s="323"/>
      <c r="O8" s="323"/>
      <c r="P8" s="396" t="s">
        <v>190</v>
      </c>
      <c r="Q8" s="397" t="s">
        <v>189</v>
      </c>
      <c r="R8" s="397" t="str">
        <f t="shared" si="0"/>
        <v>７：１５～１８：１５９：００～１７：００</v>
      </c>
      <c r="S8" s="398" t="s">
        <v>386</v>
      </c>
      <c r="T8" s="398" t="s">
        <v>371</v>
      </c>
      <c r="U8" s="398" t="s">
        <v>372</v>
      </c>
      <c r="V8" s="398" t="s">
        <v>373</v>
      </c>
      <c r="W8" s="398" t="s">
        <v>374</v>
      </c>
      <c r="X8" s="398" t="s">
        <v>387</v>
      </c>
      <c r="Y8" s="398" t="s">
        <v>388</v>
      </c>
      <c r="Z8" s="398" t="s">
        <v>389</v>
      </c>
      <c r="AA8" s="398"/>
      <c r="AB8" s="398"/>
      <c r="AC8" s="398"/>
      <c r="AD8" s="398"/>
      <c r="AE8" s="398"/>
      <c r="AF8" s="398"/>
      <c r="AG8" s="398"/>
      <c r="AH8" s="398"/>
      <c r="AI8" s="398"/>
      <c r="AJ8" s="398"/>
      <c r="AK8" s="398"/>
      <c r="AL8" s="312"/>
    </row>
    <row r="9" spans="1:38" ht="14.25" customHeight="1">
      <c r="A9" s="324"/>
      <c r="B9" s="631"/>
      <c r="C9" s="631"/>
      <c r="D9" s="631"/>
      <c r="E9" s="631"/>
      <c r="F9" s="631"/>
      <c r="G9" s="631"/>
      <c r="H9" s="631"/>
      <c r="I9" s="631"/>
      <c r="J9" s="631"/>
      <c r="K9" s="631"/>
      <c r="L9" s="631"/>
      <c r="N9" s="323"/>
      <c r="O9" s="323"/>
      <c r="P9" s="396" t="s">
        <v>190</v>
      </c>
      <c r="Q9" s="397" t="s">
        <v>191</v>
      </c>
      <c r="R9" s="397" t="str">
        <f t="shared" si="0"/>
        <v>７：１５～１８：１５８：３０～１６：３０</v>
      </c>
      <c r="S9" s="398" t="s">
        <v>386</v>
      </c>
      <c r="T9" s="398" t="s">
        <v>376</v>
      </c>
      <c r="U9" s="398" t="s">
        <v>371</v>
      </c>
      <c r="V9" s="398" t="s">
        <v>374</v>
      </c>
      <c r="W9" s="398" t="s">
        <v>377</v>
      </c>
      <c r="X9" s="398" t="s">
        <v>387</v>
      </c>
      <c r="Y9" s="398" t="s">
        <v>388</v>
      </c>
      <c r="Z9" s="398" t="s">
        <v>389</v>
      </c>
      <c r="AA9" s="398"/>
      <c r="AB9" s="312"/>
      <c r="AC9" s="312"/>
      <c r="AD9" s="312"/>
      <c r="AE9" s="312"/>
      <c r="AF9" s="312"/>
      <c r="AG9" s="312"/>
      <c r="AH9" s="312"/>
      <c r="AI9" s="312"/>
      <c r="AJ9" s="312"/>
      <c r="AK9" s="312"/>
      <c r="AL9" s="312"/>
    </row>
    <row r="10" spans="1:38" ht="14.25" customHeight="1" thickBot="1">
      <c r="A10" s="325" t="s">
        <v>251</v>
      </c>
      <c r="B10" s="635" t="s">
        <v>252</v>
      </c>
      <c r="C10" s="635"/>
      <c r="D10" s="635"/>
      <c r="E10" s="635"/>
      <c r="F10" s="635"/>
      <c r="G10" s="635"/>
      <c r="H10" s="635"/>
      <c r="I10" s="635"/>
      <c r="J10" s="635"/>
      <c r="K10" s="635"/>
      <c r="L10" s="635"/>
      <c r="N10" s="323"/>
      <c r="O10" s="323"/>
      <c r="P10" s="396" t="s">
        <v>190</v>
      </c>
      <c r="Q10" s="397" t="s">
        <v>357</v>
      </c>
      <c r="R10" s="397" t="str">
        <f t="shared" si="0"/>
        <v>７：１５～１８：１５８：００～１６：００</v>
      </c>
      <c r="S10" s="398" t="s">
        <v>386</v>
      </c>
      <c r="T10" s="398" t="s">
        <v>378</v>
      </c>
      <c r="U10" s="398" t="s">
        <v>376</v>
      </c>
      <c r="V10" s="398" t="s">
        <v>377</v>
      </c>
      <c r="W10" s="398" t="s">
        <v>379</v>
      </c>
      <c r="X10" s="398" t="s">
        <v>387</v>
      </c>
      <c r="Y10" s="398" t="s">
        <v>388</v>
      </c>
      <c r="Z10" s="398" t="s">
        <v>389</v>
      </c>
      <c r="AA10" s="398"/>
    </row>
    <row r="11" spans="1:38" ht="19.5" customHeight="1">
      <c r="A11" s="636" t="s">
        <v>253</v>
      </c>
      <c r="B11" s="637"/>
      <c r="C11" s="640" t="s">
        <v>254</v>
      </c>
      <c r="D11" s="641"/>
      <c r="E11" s="641"/>
      <c r="F11" s="641"/>
      <c r="G11" s="641"/>
      <c r="H11" s="641"/>
      <c r="I11" s="641"/>
      <c r="J11" s="641"/>
      <c r="K11" s="641"/>
      <c r="L11" s="642"/>
      <c r="M11" s="643" t="s">
        <v>255</v>
      </c>
      <c r="N11" s="644"/>
      <c r="O11" s="323"/>
      <c r="P11" s="396" t="s">
        <v>190</v>
      </c>
      <c r="Q11" s="397" t="s">
        <v>362</v>
      </c>
      <c r="R11" s="397" t="str">
        <f t="shared" si="0"/>
        <v>７：１５～１８：１５９：３０～１７：３０</v>
      </c>
      <c r="S11" s="398" t="s">
        <v>386</v>
      </c>
      <c r="T11" s="398" t="s">
        <v>372</v>
      </c>
      <c r="U11" s="398" t="s">
        <v>380</v>
      </c>
      <c r="V11" s="398" t="s">
        <v>381</v>
      </c>
      <c r="W11" s="398" t="s">
        <v>373</v>
      </c>
      <c r="X11" s="398" t="s">
        <v>387</v>
      </c>
      <c r="Y11" s="398" t="s">
        <v>388</v>
      </c>
      <c r="Z11" s="398" t="s">
        <v>389</v>
      </c>
      <c r="AA11" s="398"/>
    </row>
    <row r="12" spans="1:38" ht="19.5" customHeight="1">
      <c r="A12" s="638"/>
      <c r="B12" s="639"/>
      <c r="C12" s="647" t="s">
        <v>125</v>
      </c>
      <c r="D12" s="648"/>
      <c r="E12" s="648"/>
      <c r="F12" s="648"/>
      <c r="G12" s="649"/>
      <c r="H12" s="648" t="s">
        <v>126</v>
      </c>
      <c r="I12" s="648"/>
      <c r="J12" s="648"/>
      <c r="K12" s="648"/>
      <c r="L12" s="650"/>
      <c r="M12" s="645"/>
      <c r="N12" s="646"/>
      <c r="O12" s="323"/>
      <c r="P12" s="396" t="s">
        <v>190</v>
      </c>
      <c r="Q12" s="397" t="s">
        <v>363</v>
      </c>
      <c r="R12" s="397" t="str">
        <f t="shared" si="0"/>
        <v>７：１５～１８：１５９：２０～１７：２０</v>
      </c>
      <c r="S12" s="398" t="s">
        <v>386</v>
      </c>
      <c r="T12" s="398" t="s">
        <v>382</v>
      </c>
      <c r="U12" s="398" t="s">
        <v>383</v>
      </c>
      <c r="V12" s="398" t="s">
        <v>384</v>
      </c>
      <c r="W12" s="398" t="s">
        <v>385</v>
      </c>
      <c r="X12" s="398" t="s">
        <v>387</v>
      </c>
      <c r="Y12" s="398" t="s">
        <v>388</v>
      </c>
      <c r="Z12" s="398" t="s">
        <v>389</v>
      </c>
      <c r="AA12" s="398"/>
    </row>
    <row r="13" spans="1:38" ht="19.5" customHeight="1">
      <c r="A13" s="638"/>
      <c r="B13" s="639"/>
      <c r="C13" s="651" t="s">
        <v>256</v>
      </c>
      <c r="D13" s="651" t="s">
        <v>257</v>
      </c>
      <c r="E13" s="651" t="s">
        <v>258</v>
      </c>
      <c r="F13" s="651" t="s">
        <v>259</v>
      </c>
      <c r="G13" s="662" t="s">
        <v>260</v>
      </c>
      <c r="H13" s="664" t="s">
        <v>261</v>
      </c>
      <c r="I13" s="651" t="s">
        <v>262</v>
      </c>
      <c r="J13" s="651" t="s">
        <v>263</v>
      </c>
      <c r="K13" s="651" t="s">
        <v>264</v>
      </c>
      <c r="L13" s="666" t="s">
        <v>260</v>
      </c>
      <c r="M13" s="645" t="e">
        <f>X18&amp;"以降時間数"</f>
        <v>#N/A</v>
      </c>
      <c r="N13" s="653" t="s">
        <v>265</v>
      </c>
      <c r="O13" s="323"/>
      <c r="P13" s="396" t="s">
        <v>192</v>
      </c>
      <c r="Q13" s="397" t="s">
        <v>189</v>
      </c>
      <c r="R13" s="397" t="str">
        <f t="shared" si="0"/>
        <v>７：３０～１８：３０９：００～１７：００</v>
      </c>
      <c r="S13" s="398" t="s">
        <v>378</v>
      </c>
      <c r="T13" s="398" t="s">
        <v>371</v>
      </c>
      <c r="U13" s="398" t="s">
        <v>372</v>
      </c>
      <c r="V13" s="398" t="s">
        <v>373</v>
      </c>
      <c r="W13" s="398" t="s">
        <v>374</v>
      </c>
      <c r="X13" s="398" t="s">
        <v>390</v>
      </c>
      <c r="Y13" s="398" t="s">
        <v>381</v>
      </c>
      <c r="Z13" s="398" t="s">
        <v>373</v>
      </c>
      <c r="AA13" s="398"/>
    </row>
    <row r="14" spans="1:38" ht="19.5" customHeight="1">
      <c r="A14" s="638"/>
      <c r="B14" s="639"/>
      <c r="C14" s="652"/>
      <c r="D14" s="652"/>
      <c r="E14" s="652"/>
      <c r="F14" s="652"/>
      <c r="G14" s="663"/>
      <c r="H14" s="665"/>
      <c r="I14" s="652"/>
      <c r="J14" s="652"/>
      <c r="K14" s="652"/>
      <c r="L14" s="667"/>
      <c r="M14" s="645"/>
      <c r="N14" s="653"/>
      <c r="O14" s="323"/>
      <c r="P14" s="396" t="s">
        <v>192</v>
      </c>
      <c r="Q14" s="397" t="s">
        <v>191</v>
      </c>
      <c r="R14" s="397" t="str">
        <f t="shared" si="0"/>
        <v>７：３０～１８：３０８：３０～１６：３０</v>
      </c>
      <c r="S14" s="398" t="s">
        <v>378</v>
      </c>
      <c r="T14" s="398" t="s">
        <v>376</v>
      </c>
      <c r="U14" s="398" t="s">
        <v>371</v>
      </c>
      <c r="V14" s="398" t="s">
        <v>374</v>
      </c>
      <c r="W14" s="398" t="s">
        <v>377</v>
      </c>
      <c r="X14" s="398" t="s">
        <v>390</v>
      </c>
      <c r="Y14" s="398" t="s">
        <v>381</v>
      </c>
      <c r="Z14" s="398" t="s">
        <v>373</v>
      </c>
      <c r="AA14" s="398"/>
    </row>
    <row r="15" spans="1:38" ht="15.75" customHeight="1">
      <c r="A15" s="326">
        <v>1</v>
      </c>
      <c r="B15" s="432">
        <f ca="1">OFFSET('別表_個別勤務状況（1～20）'!$E$4,0,(A15-1)*55)</f>
        <v>0</v>
      </c>
      <c r="C15" s="433">
        <f ca="1">OFFSET('別表_個別勤務状況（1～20）'!$AE$47,0,(A15-1)*55)</f>
        <v>0</v>
      </c>
      <c r="D15" s="434"/>
      <c r="E15" s="435"/>
      <c r="F15" s="436">
        <f t="shared" ref="F15:F55" ca="1" si="1">ROUND(C15*24*D15,0)+E15</f>
        <v>0</v>
      </c>
      <c r="G15" s="437"/>
      <c r="H15" s="433">
        <f ca="1">OFFSET('別表_個別勤務状況（1～20）'!$AM$47,0,(A15-1)*55)</f>
        <v>0</v>
      </c>
      <c r="I15" s="434"/>
      <c r="J15" s="435"/>
      <c r="K15" s="436">
        <f t="shared" ref="K15:K55" ca="1" si="2">ROUND(H15*24*I15,0)+J15</f>
        <v>0</v>
      </c>
      <c r="L15" s="438"/>
      <c r="M15" s="439">
        <f ca="1">SUM(OFFSET('別表_個別勤務状況（1～20）'!$AQ$15,0,(A15-1)*55):OFFSET('別表_個別勤務状況（1～20）'!$AQ$45,0,(A15-1)*55))</f>
        <v>0</v>
      </c>
      <c r="N15" s="440">
        <f t="shared" ref="N15:N55" ca="1" si="3">ROUND(M15*24*I15,0)</f>
        <v>0</v>
      </c>
      <c r="O15" s="323"/>
      <c r="P15" s="396" t="s">
        <v>192</v>
      </c>
      <c r="Q15" s="397" t="s">
        <v>357</v>
      </c>
      <c r="R15" s="397" t="str">
        <f t="shared" si="0"/>
        <v>７：３０～１８：３０８：００～１６：００</v>
      </c>
      <c r="S15" s="398" t="s">
        <v>378</v>
      </c>
      <c r="T15" s="398" t="s">
        <v>378</v>
      </c>
      <c r="U15" s="398" t="s">
        <v>376</v>
      </c>
      <c r="V15" s="398" t="s">
        <v>377</v>
      </c>
      <c r="W15" s="398" t="s">
        <v>379</v>
      </c>
      <c r="X15" s="398" t="s">
        <v>390</v>
      </c>
      <c r="Y15" s="398" t="s">
        <v>381</v>
      </c>
      <c r="Z15" s="398" t="s">
        <v>373</v>
      </c>
      <c r="AA15" s="398"/>
    </row>
    <row r="16" spans="1:38" ht="15.75" customHeight="1">
      <c r="A16" s="327">
        <v>2</v>
      </c>
      <c r="B16" s="432">
        <f ca="1">OFFSET('別表_個別勤務状況（1～20）'!$E$4,0,(A16-1)*55)</f>
        <v>0</v>
      </c>
      <c r="C16" s="433">
        <f ca="1">OFFSET('別表_個別勤務状況（1～20）'!$AE$47,0,(A16-1)*55)</f>
        <v>0</v>
      </c>
      <c r="D16" s="434"/>
      <c r="E16" s="435"/>
      <c r="F16" s="436">
        <f t="shared" ca="1" si="1"/>
        <v>0</v>
      </c>
      <c r="G16" s="437"/>
      <c r="H16" s="433">
        <f ca="1">OFFSET('別表_個別勤務状況（1～20）'!$AM$47,0,(A16-1)*55)</f>
        <v>0</v>
      </c>
      <c r="I16" s="434"/>
      <c r="J16" s="435"/>
      <c r="K16" s="436">
        <f t="shared" ca="1" si="2"/>
        <v>0</v>
      </c>
      <c r="L16" s="438"/>
      <c r="M16" s="439">
        <f ca="1">SUM(OFFSET('別表_個別勤務状況（1～20）'!$AQ$15,0,(A16-1)*55):OFFSET('別表_個別勤務状況（1～20）'!$AQ$45,0,(A16-1)*55))</f>
        <v>0</v>
      </c>
      <c r="N16" s="440">
        <f t="shared" ca="1" si="3"/>
        <v>0</v>
      </c>
      <c r="O16" s="323"/>
      <c r="P16" s="455" t="s">
        <v>192</v>
      </c>
      <c r="Q16" s="397" t="s">
        <v>362</v>
      </c>
      <c r="R16" s="397" t="str">
        <f t="shared" si="0"/>
        <v>７：３０～１８：３０９：３０～１７：３０</v>
      </c>
      <c r="S16" s="398" t="s">
        <v>378</v>
      </c>
      <c r="T16" s="398" t="s">
        <v>372</v>
      </c>
      <c r="U16" s="398" t="s">
        <v>380</v>
      </c>
      <c r="V16" s="398" t="s">
        <v>381</v>
      </c>
      <c r="W16" s="398" t="s">
        <v>373</v>
      </c>
      <c r="X16" s="398" t="s">
        <v>390</v>
      </c>
      <c r="Y16" s="398" t="s">
        <v>381</v>
      </c>
      <c r="Z16" s="398" t="s">
        <v>373</v>
      </c>
      <c r="AA16" s="398"/>
    </row>
    <row r="17" spans="1:27" ht="15.75" customHeight="1">
      <c r="A17" s="327">
        <v>3</v>
      </c>
      <c r="B17" s="432">
        <f ca="1">OFFSET('別表_個別勤務状況（1～20）'!$E$4,0,(A17-1)*55)</f>
        <v>0</v>
      </c>
      <c r="C17" s="433">
        <f ca="1">OFFSET('別表_個別勤務状況（1～20）'!$AE$47,0,(A17-1)*55)</f>
        <v>0</v>
      </c>
      <c r="D17" s="434"/>
      <c r="E17" s="435"/>
      <c r="F17" s="436">
        <f t="shared" ca="1" si="1"/>
        <v>0</v>
      </c>
      <c r="G17" s="437"/>
      <c r="H17" s="433">
        <f ca="1">OFFSET('別表_個別勤務状況（1～20）'!$AM$47,0,(A17-1)*55)</f>
        <v>0</v>
      </c>
      <c r="I17" s="434"/>
      <c r="J17" s="435"/>
      <c r="K17" s="436">
        <f t="shared" ca="1" si="2"/>
        <v>0</v>
      </c>
      <c r="L17" s="438"/>
      <c r="M17" s="439">
        <f ca="1">SUM(OFFSET('別表_個別勤務状況（1～20）'!$AQ$15,0,(A17-1)*55):OFFSET('別表_個別勤務状況（1～20）'!$AQ$45,0,(A17-1)*55))</f>
        <v>0</v>
      </c>
      <c r="N17" s="440">
        <f t="shared" ca="1" si="3"/>
        <v>0</v>
      </c>
      <c r="P17" s="455" t="s">
        <v>192</v>
      </c>
      <c r="Q17" s="397" t="s">
        <v>363</v>
      </c>
      <c r="R17" s="397" t="str">
        <f t="shared" si="0"/>
        <v>７：３０～１８：３０９：２０～１７：２０</v>
      </c>
      <c r="S17" s="398" t="s">
        <v>378</v>
      </c>
      <c r="T17" s="398" t="s">
        <v>382</v>
      </c>
      <c r="U17" s="398" t="s">
        <v>383</v>
      </c>
      <c r="V17" s="398" t="s">
        <v>384</v>
      </c>
      <c r="W17" s="398" t="s">
        <v>385</v>
      </c>
      <c r="X17" s="398" t="s">
        <v>390</v>
      </c>
      <c r="Y17" s="398" t="s">
        <v>381</v>
      </c>
      <c r="Z17" s="398" t="s">
        <v>373</v>
      </c>
      <c r="AA17" s="398"/>
    </row>
    <row r="18" spans="1:27" ht="15.75" customHeight="1">
      <c r="A18" s="327">
        <v>4</v>
      </c>
      <c r="B18" s="432">
        <f ca="1">OFFSET('別表_個別勤務状況（1～20）'!$E$4,0,(A18-1)*55)</f>
        <v>0</v>
      </c>
      <c r="C18" s="433">
        <f ca="1">OFFSET('別表_個別勤務状況（1～20）'!$AE$47,0,(A18-1)*55)</f>
        <v>0</v>
      </c>
      <c r="D18" s="434"/>
      <c r="E18" s="435"/>
      <c r="F18" s="436">
        <f t="shared" ca="1" si="1"/>
        <v>0</v>
      </c>
      <c r="G18" s="437"/>
      <c r="H18" s="433">
        <f ca="1">OFFSET('別表_個別勤務状況（1～20）'!$AM$47,0,(A18-1)*55)</f>
        <v>0</v>
      </c>
      <c r="I18" s="434"/>
      <c r="J18" s="435"/>
      <c r="K18" s="436">
        <f t="shared" ca="1" si="2"/>
        <v>0</v>
      </c>
      <c r="L18" s="438"/>
      <c r="M18" s="439">
        <f ca="1">SUM(OFFSET('別表_個別勤務状況（1～20）'!$AQ$15,0,(A18-1)*55):OFFSET('別表_個別勤務状況（1～20）'!$AQ$45,0,(A18-1)*55))</f>
        <v>0</v>
      </c>
      <c r="N18" s="440">
        <f t="shared" ca="1" si="3"/>
        <v>0</v>
      </c>
      <c r="O18" s="328"/>
      <c r="P18" s="397" t="s">
        <v>348</v>
      </c>
      <c r="Q18" s="397"/>
      <c r="R18" s="397"/>
      <c r="S18" s="312" t="e">
        <f>VLOOKUP($P$1,$R$3:$Z$17,2,FALSE)</f>
        <v>#N/A</v>
      </c>
      <c r="T18" s="312" t="e">
        <f>VLOOKUP($P$1,$R$3:$Z$17,3,FALSE)</f>
        <v>#N/A</v>
      </c>
      <c r="U18" s="312" t="e">
        <f>VLOOKUP($P$1,$R$3:$Z$17,4,FALSE)</f>
        <v>#N/A</v>
      </c>
      <c r="V18" s="312" t="e">
        <f>VLOOKUP($P$1,$R$3:$Z$17,5,FALSE)</f>
        <v>#N/A</v>
      </c>
      <c r="W18" s="312" t="e">
        <f>VLOOKUP($P$1,$R$3:$Z$17,6,FALSE)</f>
        <v>#N/A</v>
      </c>
      <c r="X18" s="312" t="e">
        <f>VLOOKUP($P$1,$R$3:$Z$17,7,FALSE)</f>
        <v>#N/A</v>
      </c>
      <c r="Y18" s="399" t="e">
        <f>VLOOKUP($P$1,$R$3:$Z$17,8,FALSE)</f>
        <v>#N/A</v>
      </c>
      <c r="Z18" s="399" t="e">
        <f>VLOOKUP($P$1,$R$3:$Z$17,9,FALSE)</f>
        <v>#N/A</v>
      </c>
      <c r="AA18" s="404" t="str">
        <f>ASC('別紙2-1【初めに入力】'!N13)</f>
        <v/>
      </c>
    </row>
    <row r="19" spans="1:27" ht="15.75" customHeight="1">
      <c r="A19" s="327">
        <v>5</v>
      </c>
      <c r="B19" s="432">
        <f ca="1">OFFSET('別表_個別勤務状況（1～20）'!$E$4,0,(A19-1)*55)</f>
        <v>0</v>
      </c>
      <c r="C19" s="433">
        <f ca="1">OFFSET('別表_個別勤務状況（1～20）'!$AE$47,0,(A19-1)*55)</f>
        <v>0</v>
      </c>
      <c r="D19" s="434"/>
      <c r="E19" s="435"/>
      <c r="F19" s="436">
        <f t="shared" ca="1" si="1"/>
        <v>0</v>
      </c>
      <c r="G19" s="437"/>
      <c r="H19" s="433">
        <f ca="1">OFFSET('別表_個別勤務状況（1～20）'!$AM$47,0,(A19-1)*55)</f>
        <v>0</v>
      </c>
      <c r="I19" s="434"/>
      <c r="J19" s="435"/>
      <c r="K19" s="436">
        <f t="shared" ca="1" si="2"/>
        <v>0</v>
      </c>
      <c r="L19" s="438"/>
      <c r="M19" s="439">
        <f ca="1">SUM(OFFSET('別表_個別勤務状況（1～20）'!$AQ$15,0,(A19-1)*55):OFFSET('別表_個別勤務状況（1～20）'!$AQ$45,0,(A19-1)*55))</f>
        <v>0</v>
      </c>
      <c r="N19" s="440">
        <f t="shared" ca="1" si="3"/>
        <v>0</v>
      </c>
      <c r="O19" s="328"/>
      <c r="P19" s="289"/>
      <c r="Q19" s="323"/>
      <c r="R19" s="323"/>
      <c r="S19" s="323"/>
    </row>
    <row r="20" spans="1:27" ht="15.75" customHeight="1">
      <c r="A20" s="327">
        <v>6</v>
      </c>
      <c r="B20" s="432">
        <f ca="1">OFFSET('別表_個別勤務状況（1～20）'!$E$4,0,(A20-1)*55)</f>
        <v>0</v>
      </c>
      <c r="C20" s="433">
        <f ca="1">OFFSET('別表_個別勤務状況（1～20）'!$AE$47,0,(A20-1)*55)</f>
        <v>0</v>
      </c>
      <c r="D20" s="434"/>
      <c r="E20" s="435"/>
      <c r="F20" s="436">
        <f t="shared" ca="1" si="1"/>
        <v>0</v>
      </c>
      <c r="G20" s="437"/>
      <c r="H20" s="433">
        <f ca="1">OFFSET('別表_個別勤務状況（1～20）'!$AM$47,0,(A20-1)*55)</f>
        <v>0</v>
      </c>
      <c r="I20" s="434"/>
      <c r="J20" s="435"/>
      <c r="K20" s="436">
        <f t="shared" ca="1" si="2"/>
        <v>0</v>
      </c>
      <c r="L20" s="438"/>
      <c r="M20" s="439">
        <f ca="1">SUM(OFFSET('別表_個別勤務状況（1～20）'!$AQ$15,0,(A20-1)*55):OFFSET('別表_個別勤務状況（1～20）'!$AQ$45,0,(A20-1)*55))</f>
        <v>0</v>
      </c>
      <c r="N20" s="440">
        <f t="shared" ca="1" si="3"/>
        <v>0</v>
      </c>
      <c r="O20" s="328"/>
      <c r="P20" s="109"/>
      <c r="Q20" s="323"/>
      <c r="R20" s="323"/>
      <c r="S20" s="323"/>
    </row>
    <row r="21" spans="1:27" ht="15.75" customHeight="1">
      <c r="A21" s="327">
        <v>7</v>
      </c>
      <c r="B21" s="432">
        <f ca="1">OFFSET('別表_個別勤務状況（1～20）'!$E$4,0,(A21-1)*55)</f>
        <v>0</v>
      </c>
      <c r="C21" s="433">
        <f ca="1">OFFSET('別表_個別勤務状況（1～20）'!$AE$47,0,(A21-1)*55)</f>
        <v>0</v>
      </c>
      <c r="D21" s="434"/>
      <c r="E21" s="435"/>
      <c r="F21" s="436">
        <f t="shared" ca="1" si="1"/>
        <v>0</v>
      </c>
      <c r="G21" s="437"/>
      <c r="H21" s="433">
        <f ca="1">OFFSET('別表_個別勤務状況（1～20）'!$AM$47,0,(A21-1)*55)</f>
        <v>0</v>
      </c>
      <c r="I21" s="434"/>
      <c r="J21" s="435"/>
      <c r="K21" s="436">
        <f t="shared" ca="1" si="2"/>
        <v>0</v>
      </c>
      <c r="L21" s="438"/>
      <c r="M21" s="439">
        <f ca="1">SUM(OFFSET('別表_個別勤務状況（1～20）'!$AQ$15,0,(A21-1)*55):OFFSET('別表_個別勤務状況（1～20）'!$AQ$45,0,(A21-1)*55))</f>
        <v>0</v>
      </c>
      <c r="N21" s="440">
        <f t="shared" ca="1" si="3"/>
        <v>0</v>
      </c>
      <c r="O21" s="328"/>
      <c r="P21" s="109"/>
      <c r="Q21" s="323"/>
      <c r="R21" s="323"/>
      <c r="S21" s="323"/>
    </row>
    <row r="22" spans="1:27" ht="15.75" customHeight="1">
      <c r="A22" s="327">
        <v>8</v>
      </c>
      <c r="B22" s="432">
        <f ca="1">OFFSET('別表_個別勤務状況（1～20）'!$E$4,0,(A22-1)*55)</f>
        <v>0</v>
      </c>
      <c r="C22" s="433">
        <f ca="1">OFFSET('別表_個別勤務状況（1～20）'!$AE$47,0,(A22-1)*55)</f>
        <v>0</v>
      </c>
      <c r="D22" s="434"/>
      <c r="E22" s="435"/>
      <c r="F22" s="436">
        <f t="shared" ca="1" si="1"/>
        <v>0</v>
      </c>
      <c r="G22" s="437"/>
      <c r="H22" s="433">
        <f ca="1">OFFSET('別表_個別勤務状況（1～20）'!$AM$47,0,(A22-1)*55)</f>
        <v>0</v>
      </c>
      <c r="I22" s="434"/>
      <c r="J22" s="435"/>
      <c r="K22" s="436">
        <f t="shared" ca="1" si="2"/>
        <v>0</v>
      </c>
      <c r="L22" s="438"/>
      <c r="M22" s="439">
        <f ca="1">SUM(OFFSET('別表_個別勤務状況（1～20）'!$AQ$15,0,(A22-1)*55):OFFSET('別表_個別勤務状況（1～20）'!$AQ$45,0,(A22-1)*55))</f>
        <v>0</v>
      </c>
      <c r="N22" s="440">
        <f t="shared" ca="1" si="3"/>
        <v>0</v>
      </c>
      <c r="O22" s="328"/>
      <c r="P22" s="323"/>
      <c r="Q22" s="323"/>
      <c r="R22" s="323"/>
      <c r="S22" s="323"/>
    </row>
    <row r="23" spans="1:27" ht="15.75" customHeight="1">
      <c r="A23" s="327">
        <v>9</v>
      </c>
      <c r="B23" s="432">
        <f ca="1">OFFSET('別表_個別勤務状況（1～20）'!$E$4,0,(A23-1)*55)</f>
        <v>0</v>
      </c>
      <c r="C23" s="433">
        <f ca="1">OFFSET('別表_個別勤務状況（1～20）'!$AE$47,0,(A23-1)*55)</f>
        <v>0</v>
      </c>
      <c r="D23" s="434"/>
      <c r="E23" s="435"/>
      <c r="F23" s="436">
        <f t="shared" ca="1" si="1"/>
        <v>0</v>
      </c>
      <c r="G23" s="437"/>
      <c r="H23" s="433">
        <f ca="1">OFFSET('別表_個別勤務状況（1～20）'!$AM$47,0,(A23-1)*55)</f>
        <v>0</v>
      </c>
      <c r="I23" s="434"/>
      <c r="J23" s="435"/>
      <c r="K23" s="436">
        <f t="shared" ca="1" si="2"/>
        <v>0</v>
      </c>
      <c r="L23" s="438"/>
      <c r="M23" s="439">
        <f ca="1">SUM(OFFSET('別表_個別勤務状況（1～20）'!$AQ$15,0,(A23-1)*55):OFFSET('別表_個別勤務状況（1～20）'!$AQ$45,0,(A23-1)*55))</f>
        <v>0</v>
      </c>
      <c r="N23" s="440">
        <f t="shared" ca="1" si="3"/>
        <v>0</v>
      </c>
      <c r="O23" s="328"/>
      <c r="P23" s="323"/>
      <c r="Q23" s="323"/>
      <c r="R23" s="323"/>
      <c r="S23" s="323"/>
    </row>
    <row r="24" spans="1:27" ht="15.75" customHeight="1">
      <c r="A24" s="327">
        <v>10</v>
      </c>
      <c r="B24" s="432">
        <f ca="1">OFFSET('別表_個別勤務状況（1～20）'!$E$4,0,(A24-1)*55)</f>
        <v>0</v>
      </c>
      <c r="C24" s="433">
        <f ca="1">OFFSET('別表_個別勤務状況（1～20）'!$AE$47,0,(A24-1)*55)</f>
        <v>0</v>
      </c>
      <c r="D24" s="434"/>
      <c r="E24" s="435"/>
      <c r="F24" s="436">
        <f t="shared" ca="1" si="1"/>
        <v>0</v>
      </c>
      <c r="G24" s="437"/>
      <c r="H24" s="433">
        <f ca="1">OFFSET('別表_個別勤務状況（1～20）'!$AM$47,0,(A24-1)*55)</f>
        <v>0</v>
      </c>
      <c r="I24" s="434"/>
      <c r="J24" s="435"/>
      <c r="K24" s="436">
        <f t="shared" ca="1" si="2"/>
        <v>0</v>
      </c>
      <c r="L24" s="438"/>
      <c r="M24" s="439">
        <f ca="1">SUM(OFFSET('別表_個別勤務状況（1～20）'!$AQ$15,0,(A24-1)*55):OFFSET('別表_個別勤務状況（1～20）'!$AQ$45,0,(A24-1)*55))</f>
        <v>0</v>
      </c>
      <c r="N24" s="440">
        <f t="shared" ca="1" si="3"/>
        <v>0</v>
      </c>
      <c r="O24" s="328"/>
      <c r="P24" s="323"/>
      <c r="Q24" s="323"/>
      <c r="R24" s="323"/>
      <c r="S24" s="323"/>
    </row>
    <row r="25" spans="1:27" ht="15.75" customHeight="1">
      <c r="A25" s="327">
        <v>11</v>
      </c>
      <c r="B25" s="432">
        <f ca="1">OFFSET('別表_個別勤務状況（1～20）'!$E$4,0,(A25-1)*55)</f>
        <v>0</v>
      </c>
      <c r="C25" s="433">
        <f ca="1">OFFSET('別表_個別勤務状況（1～20）'!$AE$47,0,(A25-1)*55)</f>
        <v>0</v>
      </c>
      <c r="D25" s="434"/>
      <c r="E25" s="435"/>
      <c r="F25" s="436">
        <f t="shared" ca="1" si="1"/>
        <v>0</v>
      </c>
      <c r="G25" s="437"/>
      <c r="H25" s="433">
        <f ca="1">OFFSET('別表_個別勤務状況（1～20）'!$AM$47,0,(A25-1)*55)</f>
        <v>0</v>
      </c>
      <c r="I25" s="434"/>
      <c r="J25" s="435"/>
      <c r="K25" s="436">
        <f t="shared" ca="1" si="2"/>
        <v>0</v>
      </c>
      <c r="L25" s="438"/>
      <c r="M25" s="439">
        <f ca="1">SUM(OFFSET('別表_個別勤務状況（1～20）'!$AQ$15,0,(A25-1)*55):OFFSET('別表_個別勤務状況（1～20）'!$AQ$45,0,(A25-1)*55))</f>
        <v>0</v>
      </c>
      <c r="N25" s="440">
        <f t="shared" ca="1" si="3"/>
        <v>0</v>
      </c>
      <c r="O25" s="328"/>
      <c r="P25" s="323"/>
      <c r="Q25" s="323"/>
      <c r="R25" s="323"/>
      <c r="S25" s="323"/>
    </row>
    <row r="26" spans="1:27" ht="15.75" customHeight="1">
      <c r="A26" s="327">
        <v>12</v>
      </c>
      <c r="B26" s="432">
        <f ca="1">OFFSET('別表_個別勤務状況（1～20）'!$E$4,0,(A26-1)*55)</f>
        <v>0</v>
      </c>
      <c r="C26" s="433">
        <f ca="1">OFFSET('別表_個別勤務状況（1～20）'!$AE$47,0,(A26-1)*55)</f>
        <v>0</v>
      </c>
      <c r="D26" s="434"/>
      <c r="E26" s="435"/>
      <c r="F26" s="436">
        <f t="shared" ca="1" si="1"/>
        <v>0</v>
      </c>
      <c r="G26" s="437"/>
      <c r="H26" s="433">
        <f ca="1">OFFSET('別表_個別勤務状況（1～20）'!$AM$47,0,(A26-1)*55)</f>
        <v>0</v>
      </c>
      <c r="I26" s="434"/>
      <c r="J26" s="435"/>
      <c r="K26" s="436">
        <f t="shared" ca="1" si="2"/>
        <v>0</v>
      </c>
      <c r="L26" s="438"/>
      <c r="M26" s="439">
        <f ca="1">SUM(OFFSET('別表_個別勤務状況（1～20）'!$AQ$15,0,(A26-1)*55):OFFSET('別表_個別勤務状況（1～20）'!$AQ$45,0,(A26-1)*55))</f>
        <v>0</v>
      </c>
      <c r="N26" s="440">
        <f t="shared" ca="1" si="3"/>
        <v>0</v>
      </c>
      <c r="O26" s="328"/>
    </row>
    <row r="27" spans="1:27" ht="15.75" customHeight="1">
      <c r="A27" s="327">
        <v>13</v>
      </c>
      <c r="B27" s="432">
        <f ca="1">OFFSET('別表_個別勤務状況（1～20）'!$E$4,0,(A27-1)*55)</f>
        <v>0</v>
      </c>
      <c r="C27" s="433">
        <f ca="1">OFFSET('別表_個別勤務状況（1～20）'!$AE$47,0,(A27-1)*55)</f>
        <v>0</v>
      </c>
      <c r="D27" s="434"/>
      <c r="E27" s="435"/>
      <c r="F27" s="436">
        <f t="shared" ca="1" si="1"/>
        <v>0</v>
      </c>
      <c r="G27" s="437"/>
      <c r="H27" s="433">
        <f ca="1">OFFSET('別表_個別勤務状況（1～20）'!$AM$47,0,(A27-1)*55)</f>
        <v>0</v>
      </c>
      <c r="I27" s="434"/>
      <c r="J27" s="435"/>
      <c r="K27" s="436">
        <f t="shared" ca="1" si="2"/>
        <v>0</v>
      </c>
      <c r="L27" s="438"/>
      <c r="M27" s="439">
        <f ca="1">SUM(OFFSET('別表_個別勤務状況（1～20）'!$AQ$15,0,(A27-1)*55):OFFSET('別表_個別勤務状況（1～20）'!$AQ$45,0,(A27-1)*55))</f>
        <v>0</v>
      </c>
      <c r="N27" s="440">
        <f t="shared" ca="1" si="3"/>
        <v>0</v>
      </c>
      <c r="P27" s="328"/>
      <c r="Q27" s="328"/>
      <c r="R27" s="328"/>
      <c r="S27" s="328"/>
      <c r="T27" s="328"/>
      <c r="U27" s="328"/>
      <c r="V27" s="328"/>
      <c r="W27" s="328"/>
    </row>
    <row r="28" spans="1:27" ht="15.75" customHeight="1">
      <c r="A28" s="327">
        <v>14</v>
      </c>
      <c r="B28" s="432">
        <f ca="1">OFFSET('別表_個別勤務状況（1～20）'!$E$4,0,(A28-1)*55)</f>
        <v>0</v>
      </c>
      <c r="C28" s="433">
        <f ca="1">OFFSET('別表_個別勤務状況（1～20）'!$AE$47,0,(A28-1)*55)</f>
        <v>0</v>
      </c>
      <c r="D28" s="434"/>
      <c r="E28" s="435"/>
      <c r="F28" s="436">
        <f t="shared" ca="1" si="1"/>
        <v>0</v>
      </c>
      <c r="G28" s="437"/>
      <c r="H28" s="433">
        <f ca="1">OFFSET('別表_個別勤務状況（1～20）'!$AM$47,0,(A28-1)*55)</f>
        <v>0</v>
      </c>
      <c r="I28" s="434"/>
      <c r="J28" s="435"/>
      <c r="K28" s="436">
        <f t="shared" ca="1" si="2"/>
        <v>0</v>
      </c>
      <c r="L28" s="438"/>
      <c r="M28" s="439">
        <f ca="1">SUM(OFFSET('別表_個別勤務状況（1～20）'!$AQ$15,0,(A28-1)*55):OFFSET('別表_個別勤務状況（1～20）'!$AQ$45,0,(A28-1)*55))</f>
        <v>0</v>
      </c>
      <c r="N28" s="440">
        <f t="shared" ca="1" si="3"/>
        <v>0</v>
      </c>
      <c r="P28" s="328"/>
      <c r="Q28" s="328"/>
      <c r="R28" s="328"/>
      <c r="S28" s="328"/>
      <c r="T28" s="328"/>
      <c r="U28" s="328"/>
      <c r="V28" s="328"/>
      <c r="W28" s="328"/>
    </row>
    <row r="29" spans="1:27" ht="15.75" customHeight="1">
      <c r="A29" s="327">
        <v>15</v>
      </c>
      <c r="B29" s="432">
        <f ca="1">OFFSET('別表_個別勤務状況（1～20）'!$E$4,0,(A29-1)*55)</f>
        <v>0</v>
      </c>
      <c r="C29" s="433">
        <f ca="1">OFFSET('別表_個別勤務状況（1～20）'!$AE$47,0,(A29-1)*55)</f>
        <v>0</v>
      </c>
      <c r="D29" s="434"/>
      <c r="E29" s="435"/>
      <c r="F29" s="436">
        <f t="shared" ca="1" si="1"/>
        <v>0</v>
      </c>
      <c r="G29" s="437"/>
      <c r="H29" s="433">
        <f ca="1">OFFSET('別表_個別勤務状況（1～20）'!$AM$47,0,(A29-1)*55)</f>
        <v>0</v>
      </c>
      <c r="I29" s="434"/>
      <c r="J29" s="435"/>
      <c r="K29" s="436">
        <f t="shared" ca="1" si="2"/>
        <v>0</v>
      </c>
      <c r="L29" s="438"/>
      <c r="M29" s="439">
        <f ca="1">SUM(OFFSET('別表_個別勤務状況（1～20）'!$AQ$15,0,(A29-1)*55):OFFSET('別表_個別勤務状況（1～20）'!$AQ$45,0,(A29-1)*55))</f>
        <v>0</v>
      </c>
      <c r="N29" s="440">
        <f t="shared" ca="1" si="3"/>
        <v>0</v>
      </c>
      <c r="P29" s="328"/>
      <c r="Q29" s="328"/>
      <c r="R29" s="328"/>
      <c r="S29" s="328"/>
      <c r="T29" s="328"/>
      <c r="U29" s="328"/>
      <c r="V29" s="328"/>
      <c r="W29" s="328"/>
    </row>
    <row r="30" spans="1:27" ht="15.75" customHeight="1">
      <c r="A30" s="327">
        <v>16</v>
      </c>
      <c r="B30" s="432">
        <f ca="1">OFFSET('別表_個別勤務状況（1～20）'!$E$4,0,(A30-1)*55)</f>
        <v>0</v>
      </c>
      <c r="C30" s="433">
        <f ca="1">OFFSET('別表_個別勤務状況（1～20）'!$AE$47,0,(A30-1)*55)</f>
        <v>0</v>
      </c>
      <c r="D30" s="434"/>
      <c r="E30" s="435"/>
      <c r="F30" s="436">
        <f t="shared" ca="1" si="1"/>
        <v>0</v>
      </c>
      <c r="G30" s="437"/>
      <c r="H30" s="433">
        <f ca="1">OFFSET('別表_個別勤務状況（1～20）'!$AM$47,0,(A30-1)*55)</f>
        <v>0</v>
      </c>
      <c r="I30" s="434"/>
      <c r="J30" s="435"/>
      <c r="K30" s="436">
        <f t="shared" ca="1" si="2"/>
        <v>0</v>
      </c>
      <c r="L30" s="438"/>
      <c r="M30" s="439">
        <f ca="1">SUM(OFFSET('別表_個別勤務状況（1～20）'!$AQ$15,0,(A30-1)*55):OFFSET('別表_個別勤務状況（1～20）'!$AQ$45,0,(A30-1)*55))</f>
        <v>0</v>
      </c>
      <c r="N30" s="440">
        <f t="shared" ca="1" si="3"/>
        <v>0</v>
      </c>
      <c r="P30" s="328"/>
      <c r="Q30" s="328"/>
      <c r="R30" s="328"/>
      <c r="S30" s="328"/>
      <c r="T30" s="328"/>
      <c r="U30" s="328"/>
      <c r="V30" s="328"/>
      <c r="W30" s="328"/>
    </row>
    <row r="31" spans="1:27" ht="15.75" customHeight="1">
      <c r="A31" s="327">
        <v>17</v>
      </c>
      <c r="B31" s="432">
        <f ca="1">OFFSET('別表_個別勤務状況（1～20）'!$E$4,0,(A31-1)*55)</f>
        <v>0</v>
      </c>
      <c r="C31" s="433">
        <f ca="1">OFFSET('別表_個別勤務状況（1～20）'!$AE$47,0,(A31-1)*55)</f>
        <v>0</v>
      </c>
      <c r="D31" s="434"/>
      <c r="E31" s="435"/>
      <c r="F31" s="436">
        <f t="shared" ca="1" si="1"/>
        <v>0</v>
      </c>
      <c r="G31" s="437"/>
      <c r="H31" s="433">
        <f ca="1">OFFSET('別表_個別勤務状況（1～20）'!$AM$47,0,(A31-1)*55)</f>
        <v>0</v>
      </c>
      <c r="I31" s="434"/>
      <c r="J31" s="435"/>
      <c r="K31" s="436">
        <f t="shared" ca="1" si="2"/>
        <v>0</v>
      </c>
      <c r="L31" s="438"/>
      <c r="M31" s="439">
        <f ca="1">SUM(OFFSET('別表_個別勤務状況（1～20）'!$AQ$15,0,(A31-1)*55):OFFSET('別表_個別勤務状況（1～20）'!$AQ$45,0,(A31-1)*55))</f>
        <v>0</v>
      </c>
      <c r="N31" s="440">
        <f t="shared" ca="1" si="3"/>
        <v>0</v>
      </c>
      <c r="P31" s="328"/>
      <c r="Q31" s="328"/>
      <c r="R31" s="328"/>
      <c r="S31" s="328"/>
      <c r="T31" s="328"/>
      <c r="U31" s="328"/>
      <c r="V31" s="328"/>
      <c r="W31" s="328"/>
    </row>
    <row r="32" spans="1:27" ht="15.75" customHeight="1">
      <c r="A32" s="327">
        <v>18</v>
      </c>
      <c r="B32" s="432">
        <f ca="1">OFFSET('別表_個別勤務状況（1～20）'!$E$4,0,(A32-1)*55)</f>
        <v>0</v>
      </c>
      <c r="C32" s="433">
        <f ca="1">OFFSET('別表_個別勤務状況（1～20）'!$AE$47,0,(A32-1)*55)</f>
        <v>0</v>
      </c>
      <c r="D32" s="434"/>
      <c r="E32" s="435"/>
      <c r="F32" s="436">
        <f t="shared" ca="1" si="1"/>
        <v>0</v>
      </c>
      <c r="G32" s="437"/>
      <c r="H32" s="433">
        <f ca="1">OFFSET('別表_個別勤務状況（1～20）'!$AM$47,0,(A32-1)*55)</f>
        <v>0</v>
      </c>
      <c r="I32" s="434"/>
      <c r="J32" s="435"/>
      <c r="K32" s="436">
        <f t="shared" ca="1" si="2"/>
        <v>0</v>
      </c>
      <c r="L32" s="438"/>
      <c r="M32" s="439">
        <f ca="1">SUM(OFFSET('別表_個別勤務状況（1～20）'!$AQ$15,0,(A32-1)*55):OFFSET('別表_個別勤務状況（1～20）'!$AQ$45,0,(A32-1)*55))</f>
        <v>0</v>
      </c>
      <c r="N32" s="440">
        <f t="shared" ca="1" si="3"/>
        <v>0</v>
      </c>
      <c r="P32" s="328"/>
      <c r="Q32" s="328"/>
      <c r="R32" s="328"/>
      <c r="S32" s="328"/>
      <c r="T32" s="328"/>
      <c r="U32" s="328"/>
      <c r="V32" s="328"/>
      <c r="W32" s="328"/>
    </row>
    <row r="33" spans="1:23" ht="15.75" customHeight="1">
      <c r="A33" s="327">
        <v>19</v>
      </c>
      <c r="B33" s="432">
        <f ca="1">OFFSET('別表_個別勤務状況（1～20）'!$E$4,0,(A33-1)*55)</f>
        <v>0</v>
      </c>
      <c r="C33" s="433">
        <f ca="1">OFFSET('別表_個別勤務状況（1～20）'!$AE$47,0,(A33-1)*55)</f>
        <v>0</v>
      </c>
      <c r="D33" s="434"/>
      <c r="E33" s="435"/>
      <c r="F33" s="436">
        <f t="shared" ca="1" si="1"/>
        <v>0</v>
      </c>
      <c r="G33" s="437"/>
      <c r="H33" s="433">
        <f ca="1">OFFSET('別表_個別勤務状況（1～20）'!$AM$47,0,(A33-1)*55)</f>
        <v>0</v>
      </c>
      <c r="I33" s="434"/>
      <c r="J33" s="435"/>
      <c r="K33" s="436">
        <f t="shared" ca="1" si="2"/>
        <v>0</v>
      </c>
      <c r="L33" s="438"/>
      <c r="M33" s="439">
        <f ca="1">SUM(OFFSET('別表_個別勤務状況（1～20）'!$AQ$15,0,(A33-1)*55):OFFSET('別表_個別勤務状況（1～20）'!$AQ$45,0,(A33-1)*55))</f>
        <v>0</v>
      </c>
      <c r="N33" s="440">
        <f t="shared" ca="1" si="3"/>
        <v>0</v>
      </c>
      <c r="P33" s="328"/>
      <c r="Q33" s="328"/>
      <c r="R33" s="328"/>
      <c r="S33" s="328"/>
      <c r="T33" s="328"/>
      <c r="U33" s="328"/>
      <c r="V33" s="328"/>
      <c r="W33" s="328"/>
    </row>
    <row r="34" spans="1:23" ht="15.75" customHeight="1">
      <c r="A34" s="327">
        <v>20</v>
      </c>
      <c r="B34" s="432">
        <f ca="1">OFFSET('別表_個別勤務状況（1～20）'!$E$4,0,(A34-1)*55)</f>
        <v>0</v>
      </c>
      <c r="C34" s="433">
        <f ca="1">OFFSET('別表_個別勤務状況（1～20）'!$AE$47,0,(A34-1)*55)</f>
        <v>0</v>
      </c>
      <c r="D34" s="434"/>
      <c r="E34" s="435"/>
      <c r="F34" s="436">
        <f t="shared" ca="1" si="1"/>
        <v>0</v>
      </c>
      <c r="G34" s="437"/>
      <c r="H34" s="433">
        <f ca="1">OFFSET('別表_個別勤務状況（1～20）'!$AM$47,0,(A34-1)*55)</f>
        <v>0</v>
      </c>
      <c r="I34" s="434"/>
      <c r="J34" s="435"/>
      <c r="K34" s="436">
        <f t="shared" ca="1" si="2"/>
        <v>0</v>
      </c>
      <c r="L34" s="438"/>
      <c r="M34" s="439">
        <f ca="1">SUM(OFFSET('別表_個別勤務状況（1～20）'!$AQ$15,0,(A34-1)*55):OFFSET('別表_個別勤務状況（1～20）'!$AQ$45,0,(A34-1)*55))</f>
        <v>0</v>
      </c>
      <c r="N34" s="440">
        <f t="shared" ca="1" si="3"/>
        <v>0</v>
      </c>
      <c r="P34" s="328"/>
      <c r="Q34" s="328"/>
      <c r="R34" s="328"/>
      <c r="S34" s="328"/>
      <c r="T34" s="328"/>
      <c r="U34" s="328"/>
      <c r="V34" s="328"/>
      <c r="W34" s="328"/>
    </row>
    <row r="35" spans="1:23" ht="15.75" customHeight="1">
      <c r="A35" s="327">
        <v>21</v>
      </c>
      <c r="B35" s="432">
        <f ca="1">OFFSET('別表_個別勤務状況（21～40）（朝・夕２回勤務の場合）'!$E$4,0,(A35-21)*59)</f>
        <v>0</v>
      </c>
      <c r="C35" s="433">
        <f ca="1">OFFSET('別表_個別勤務状況（21～40）（朝・夕２回勤務の場合）'!$AI$47,0,(A35-21)*59)</f>
        <v>0</v>
      </c>
      <c r="D35" s="434"/>
      <c r="E35" s="435"/>
      <c r="F35" s="436">
        <f t="shared" ca="1" si="1"/>
        <v>0</v>
      </c>
      <c r="G35" s="437"/>
      <c r="H35" s="433">
        <f ca="1">OFFSET('別表_個別勤務状況（21～40）（朝・夕２回勤務の場合）'!$AQ$47,0,(A35-21)*59)</f>
        <v>0</v>
      </c>
      <c r="I35" s="434"/>
      <c r="J35" s="435"/>
      <c r="K35" s="436">
        <f t="shared" ca="1" si="2"/>
        <v>0</v>
      </c>
      <c r="L35" s="438"/>
      <c r="M35" s="439">
        <f ca="1">SUM(OFFSET('別表_個別勤務状況（21～40）（朝・夕２回勤務の場合）'!$AU$15,0,(A35-21)*59):OFFSET('別表_個別勤務状況（21～40）（朝・夕２回勤務の場合）'!$AU$45,0,(A35-21)*59))</f>
        <v>0</v>
      </c>
      <c r="N35" s="440">
        <f t="shared" ca="1" si="3"/>
        <v>0</v>
      </c>
      <c r="P35" s="328"/>
      <c r="Q35" s="328"/>
      <c r="R35" s="328"/>
      <c r="S35" s="328"/>
      <c r="T35" s="328"/>
      <c r="U35" s="328"/>
      <c r="V35" s="328"/>
      <c r="W35" s="328"/>
    </row>
    <row r="36" spans="1:23" ht="15.75" customHeight="1">
      <c r="A36" s="327">
        <v>22</v>
      </c>
      <c r="B36" s="432">
        <f ca="1">OFFSET('別表_個別勤務状況（21～40）（朝・夕２回勤務の場合）'!$E$4,0,(A36-21)*59)</f>
        <v>0</v>
      </c>
      <c r="C36" s="433">
        <f ca="1">OFFSET('別表_個別勤務状況（21～40）（朝・夕２回勤務の場合）'!$AI$47,0,(A36-21)*59)</f>
        <v>0</v>
      </c>
      <c r="D36" s="434"/>
      <c r="E36" s="435"/>
      <c r="F36" s="436">
        <f t="shared" ca="1" si="1"/>
        <v>0</v>
      </c>
      <c r="G36" s="437"/>
      <c r="H36" s="433">
        <f ca="1">OFFSET('別表_個別勤務状況（21～40）（朝・夕２回勤務の場合）'!$AQ$47,0,(A36-21)*59)</f>
        <v>0</v>
      </c>
      <c r="I36" s="434"/>
      <c r="J36" s="435"/>
      <c r="K36" s="436">
        <f t="shared" ca="1" si="2"/>
        <v>0</v>
      </c>
      <c r="L36" s="438"/>
      <c r="M36" s="439">
        <f ca="1">SUM(OFFSET('別表_個別勤務状況（21～40）（朝・夕２回勤務の場合）'!$AU$15,0,(A36-21)*59):OFFSET('別表_個別勤務状況（21～40）（朝・夕２回勤務の場合）'!$AU$45,0,(A36-21)*59))</f>
        <v>0</v>
      </c>
      <c r="N36" s="440">
        <f t="shared" ca="1" si="3"/>
        <v>0</v>
      </c>
    </row>
    <row r="37" spans="1:23" ht="15.75" customHeight="1">
      <c r="A37" s="327">
        <v>23</v>
      </c>
      <c r="B37" s="432">
        <f ca="1">OFFSET('別表_個別勤務状況（21～40）（朝・夕２回勤務の場合）'!$E$4,0,(A37-21)*59)</f>
        <v>0</v>
      </c>
      <c r="C37" s="433">
        <f ca="1">OFFSET('別表_個別勤務状況（21～40）（朝・夕２回勤務の場合）'!$AI$47,0,(A37-21)*59)</f>
        <v>0</v>
      </c>
      <c r="D37" s="434"/>
      <c r="E37" s="435"/>
      <c r="F37" s="436">
        <f t="shared" ca="1" si="1"/>
        <v>0</v>
      </c>
      <c r="G37" s="437"/>
      <c r="H37" s="433">
        <f ca="1">OFFSET('別表_個別勤務状況（21～40）（朝・夕２回勤務の場合）'!$AQ$47,0,(A37-21)*59)</f>
        <v>0</v>
      </c>
      <c r="I37" s="434"/>
      <c r="J37" s="435"/>
      <c r="K37" s="436">
        <f t="shared" ca="1" si="2"/>
        <v>0</v>
      </c>
      <c r="L37" s="438"/>
      <c r="M37" s="439">
        <f ca="1">SUM(OFFSET('別表_個別勤務状況（21～40）（朝・夕２回勤務の場合）'!$AU$15,0,(A37-21)*59):OFFSET('別表_個別勤務状況（21～40）（朝・夕２回勤務の場合）'!$AU$45,0,(A37-21)*59))</f>
        <v>0</v>
      </c>
      <c r="N37" s="440">
        <f t="shared" ca="1" si="3"/>
        <v>0</v>
      </c>
    </row>
    <row r="38" spans="1:23" ht="15.75" customHeight="1">
      <c r="A38" s="327">
        <v>24</v>
      </c>
      <c r="B38" s="432">
        <f ca="1">OFFSET('別表_個別勤務状況（21～40）（朝・夕２回勤務の場合）'!$E$4,0,(A38-21)*59)</f>
        <v>0</v>
      </c>
      <c r="C38" s="433">
        <f ca="1">OFFSET('別表_個別勤務状況（21～40）（朝・夕２回勤務の場合）'!$AI$47,0,(A38-21)*59)</f>
        <v>0</v>
      </c>
      <c r="D38" s="434"/>
      <c r="E38" s="435"/>
      <c r="F38" s="436">
        <f t="shared" ca="1" si="1"/>
        <v>0</v>
      </c>
      <c r="G38" s="437"/>
      <c r="H38" s="433">
        <f ca="1">OFFSET('別表_個別勤務状況（21～40）（朝・夕２回勤務の場合）'!$AQ$47,0,(A38-21)*59)</f>
        <v>0</v>
      </c>
      <c r="I38" s="434"/>
      <c r="J38" s="435"/>
      <c r="K38" s="436">
        <f t="shared" ca="1" si="2"/>
        <v>0</v>
      </c>
      <c r="L38" s="438"/>
      <c r="M38" s="439">
        <f ca="1">SUM(OFFSET('別表_個別勤務状況（21～40）（朝・夕２回勤務の場合）'!$AU$15,0,(A38-21)*59):OFFSET('別表_個別勤務状況（21～40）（朝・夕２回勤務の場合）'!$AU$45,0,(A38-21)*59))</f>
        <v>0</v>
      </c>
      <c r="N38" s="440">
        <f t="shared" ca="1" si="3"/>
        <v>0</v>
      </c>
    </row>
    <row r="39" spans="1:23" ht="15.75" customHeight="1">
      <c r="A39" s="327">
        <v>25</v>
      </c>
      <c r="B39" s="432">
        <f ca="1">OFFSET('別表_個別勤務状況（21～40）（朝・夕２回勤務の場合）'!$E$4,0,(A39-21)*59)</f>
        <v>0</v>
      </c>
      <c r="C39" s="433">
        <f ca="1">OFFSET('別表_個別勤務状況（21～40）（朝・夕２回勤務の場合）'!$AI$47,0,(A39-21)*59)</f>
        <v>0</v>
      </c>
      <c r="D39" s="434"/>
      <c r="E39" s="435"/>
      <c r="F39" s="436">
        <f t="shared" ca="1" si="1"/>
        <v>0</v>
      </c>
      <c r="G39" s="437"/>
      <c r="H39" s="433">
        <f ca="1">OFFSET('別表_個別勤務状況（21～40）（朝・夕２回勤務の場合）'!$AQ$47,0,(A39-21)*59)</f>
        <v>0</v>
      </c>
      <c r="I39" s="434"/>
      <c r="J39" s="435"/>
      <c r="K39" s="436">
        <f t="shared" ca="1" si="2"/>
        <v>0</v>
      </c>
      <c r="L39" s="438"/>
      <c r="M39" s="439">
        <f ca="1">SUM(OFFSET('別表_個別勤務状況（21～40）（朝・夕２回勤務の場合）'!$AU$15,0,(A39-21)*59):OFFSET('別表_個別勤務状況（21～40）（朝・夕２回勤務の場合）'!$AU$45,0,(A39-21)*59))</f>
        <v>0</v>
      </c>
      <c r="N39" s="440">
        <f t="shared" ca="1" si="3"/>
        <v>0</v>
      </c>
    </row>
    <row r="40" spans="1:23" ht="15.75" customHeight="1">
      <c r="A40" s="327">
        <v>26</v>
      </c>
      <c r="B40" s="432">
        <f ca="1">OFFSET('別表_個別勤務状況（21～40）（朝・夕２回勤務の場合）'!$E$4,0,(A40-21)*59)</f>
        <v>0</v>
      </c>
      <c r="C40" s="433">
        <f ca="1">OFFSET('別表_個別勤務状況（21～40）（朝・夕２回勤務の場合）'!$AI$47,0,(A40-21)*59)</f>
        <v>0</v>
      </c>
      <c r="D40" s="434"/>
      <c r="E40" s="435"/>
      <c r="F40" s="436">
        <f t="shared" ref="F40:F54" ca="1" si="4">ROUND(C40*24*D40,0)+E40</f>
        <v>0</v>
      </c>
      <c r="G40" s="437"/>
      <c r="H40" s="433">
        <f ca="1">OFFSET('別表_個別勤務状況（21～40）（朝・夕２回勤務の場合）'!$AQ$47,0,(A40-21)*59)</f>
        <v>0</v>
      </c>
      <c r="I40" s="434"/>
      <c r="J40" s="435"/>
      <c r="K40" s="436">
        <f t="shared" ref="K40:K54" ca="1" si="5">ROUND(H40*24*I40,0)+J40</f>
        <v>0</v>
      </c>
      <c r="L40" s="438"/>
      <c r="M40" s="439">
        <f ca="1">SUM(OFFSET('別表_個別勤務状況（21～40）（朝・夕２回勤務の場合）'!$AU$15,0,(A40-21)*59):OFFSET('別表_個別勤務状況（21～40）（朝・夕２回勤務の場合）'!$AU$45,0,(A40-21)*59))</f>
        <v>0</v>
      </c>
      <c r="N40" s="440">
        <f t="shared" ref="N40:N54" ca="1" si="6">ROUND(M40*24*I40,0)</f>
        <v>0</v>
      </c>
    </row>
    <row r="41" spans="1:23" ht="15.75" customHeight="1">
      <c r="A41" s="327">
        <v>27</v>
      </c>
      <c r="B41" s="432">
        <f ca="1">OFFSET('別表_個別勤務状況（21～40）（朝・夕２回勤務の場合）'!$E$4,0,(A41-21)*59)</f>
        <v>0</v>
      </c>
      <c r="C41" s="433">
        <f ca="1">OFFSET('別表_個別勤務状況（21～40）（朝・夕２回勤務の場合）'!$AI$47,0,(A41-21)*59)</f>
        <v>0</v>
      </c>
      <c r="D41" s="434"/>
      <c r="E41" s="435"/>
      <c r="F41" s="436">
        <f t="shared" ca="1" si="4"/>
        <v>0</v>
      </c>
      <c r="G41" s="437"/>
      <c r="H41" s="433">
        <f ca="1">OFFSET('別表_個別勤務状況（21～40）（朝・夕２回勤務の場合）'!$AQ$47,0,(A41-21)*59)</f>
        <v>0</v>
      </c>
      <c r="I41" s="434"/>
      <c r="J41" s="435"/>
      <c r="K41" s="436">
        <f t="shared" ca="1" si="5"/>
        <v>0</v>
      </c>
      <c r="L41" s="438"/>
      <c r="M41" s="439">
        <f ca="1">SUM(OFFSET('別表_個別勤務状況（21～40）（朝・夕２回勤務の場合）'!$AU$15,0,(A41-21)*59):OFFSET('別表_個別勤務状況（21～40）（朝・夕２回勤務の場合）'!$AU$45,0,(A41-21)*59))</f>
        <v>0</v>
      </c>
      <c r="N41" s="440">
        <f t="shared" ca="1" si="6"/>
        <v>0</v>
      </c>
    </row>
    <row r="42" spans="1:23" ht="15.75" customHeight="1">
      <c r="A42" s="327">
        <v>28</v>
      </c>
      <c r="B42" s="432">
        <f ca="1">OFFSET('別表_個別勤務状況（21～40）（朝・夕２回勤務の場合）'!$E$4,0,(A42-21)*59)</f>
        <v>0</v>
      </c>
      <c r="C42" s="433">
        <f ca="1">OFFSET('別表_個別勤務状況（21～40）（朝・夕２回勤務の場合）'!$AI$47,0,(A42-21)*59)</f>
        <v>0</v>
      </c>
      <c r="D42" s="434"/>
      <c r="E42" s="435"/>
      <c r="F42" s="436">
        <f t="shared" ca="1" si="4"/>
        <v>0</v>
      </c>
      <c r="G42" s="437"/>
      <c r="H42" s="433">
        <f ca="1">OFFSET('別表_個別勤務状況（21～40）（朝・夕２回勤務の場合）'!$AQ$47,0,(A42-21)*59)</f>
        <v>0</v>
      </c>
      <c r="I42" s="434"/>
      <c r="J42" s="435"/>
      <c r="K42" s="436">
        <f t="shared" ca="1" si="5"/>
        <v>0</v>
      </c>
      <c r="L42" s="438"/>
      <c r="M42" s="439">
        <f ca="1">SUM(OFFSET('別表_個別勤務状況（21～40）（朝・夕２回勤務の場合）'!$AU$15,0,(A42-21)*59):OFFSET('別表_個別勤務状況（21～40）（朝・夕２回勤務の場合）'!$AU$45,0,(A42-21)*59))</f>
        <v>0</v>
      </c>
      <c r="N42" s="440">
        <f t="shared" ca="1" si="6"/>
        <v>0</v>
      </c>
    </row>
    <row r="43" spans="1:23" ht="15.75" customHeight="1">
      <c r="A43" s="327">
        <v>29</v>
      </c>
      <c r="B43" s="432">
        <f ca="1">OFFSET('別表_個別勤務状況（21～40）（朝・夕２回勤務の場合）'!$E$4,0,(A43-21)*59)</f>
        <v>0</v>
      </c>
      <c r="C43" s="433">
        <f ca="1">OFFSET('別表_個別勤務状況（21～40）（朝・夕２回勤務の場合）'!$AI$47,0,(A43-21)*59)</f>
        <v>0</v>
      </c>
      <c r="D43" s="434"/>
      <c r="E43" s="435"/>
      <c r="F43" s="436">
        <f t="shared" ca="1" si="4"/>
        <v>0</v>
      </c>
      <c r="G43" s="437"/>
      <c r="H43" s="433">
        <f ca="1">OFFSET('別表_個別勤務状況（21～40）（朝・夕２回勤務の場合）'!$AQ$47,0,(A43-21)*59)</f>
        <v>0</v>
      </c>
      <c r="I43" s="434"/>
      <c r="J43" s="435"/>
      <c r="K43" s="436">
        <f t="shared" ca="1" si="5"/>
        <v>0</v>
      </c>
      <c r="L43" s="438"/>
      <c r="M43" s="439">
        <f ca="1">SUM(OFFSET('別表_個別勤務状況（21～40）（朝・夕２回勤務の場合）'!$AU$15,0,(A43-21)*59):OFFSET('別表_個別勤務状況（21～40）（朝・夕２回勤務の場合）'!$AU$45,0,(A43-21)*59))</f>
        <v>0</v>
      </c>
      <c r="N43" s="440">
        <f t="shared" ca="1" si="6"/>
        <v>0</v>
      </c>
    </row>
    <row r="44" spans="1:23" ht="15.75" customHeight="1">
      <c r="A44" s="327">
        <v>30</v>
      </c>
      <c r="B44" s="432">
        <f ca="1">OFFSET('別表_個別勤務状況（21～40）（朝・夕２回勤務の場合）'!$E$4,0,(A44-21)*59)</f>
        <v>0</v>
      </c>
      <c r="C44" s="433">
        <f ca="1">OFFSET('別表_個別勤務状況（21～40）（朝・夕２回勤務の場合）'!$AI$47,0,(A44-21)*59)</f>
        <v>0</v>
      </c>
      <c r="D44" s="434"/>
      <c r="E44" s="435"/>
      <c r="F44" s="436">
        <f t="shared" ca="1" si="4"/>
        <v>0</v>
      </c>
      <c r="G44" s="437"/>
      <c r="H44" s="433">
        <f ca="1">OFFSET('別表_個別勤務状況（21～40）（朝・夕２回勤務の場合）'!$AQ$47,0,(A44-21)*59)</f>
        <v>0</v>
      </c>
      <c r="I44" s="434"/>
      <c r="J44" s="435"/>
      <c r="K44" s="436">
        <f t="shared" ca="1" si="5"/>
        <v>0</v>
      </c>
      <c r="L44" s="438"/>
      <c r="M44" s="439">
        <f ca="1">SUM(OFFSET('別表_個別勤務状況（21～40）（朝・夕２回勤務の場合）'!$AU$15,0,(A44-21)*59):OFFSET('別表_個別勤務状況（21～40）（朝・夕２回勤務の場合）'!$AU$45,0,(A44-21)*59))</f>
        <v>0</v>
      </c>
      <c r="N44" s="440">
        <f t="shared" ca="1" si="6"/>
        <v>0</v>
      </c>
    </row>
    <row r="45" spans="1:23" ht="15.75" customHeight="1">
      <c r="A45" s="327">
        <v>31</v>
      </c>
      <c r="B45" s="432">
        <f ca="1">OFFSET('別表_個別勤務状況（21～40）（朝・夕２回勤務の場合）'!$E$4,0,(A45-21)*59)</f>
        <v>0</v>
      </c>
      <c r="C45" s="433">
        <f ca="1">OFFSET('別表_個別勤務状況（21～40）（朝・夕２回勤務の場合）'!$AI$47,0,(A45-21)*59)</f>
        <v>0</v>
      </c>
      <c r="D45" s="434"/>
      <c r="E45" s="435"/>
      <c r="F45" s="436">
        <f t="shared" ca="1" si="4"/>
        <v>0</v>
      </c>
      <c r="G45" s="437"/>
      <c r="H45" s="433">
        <f ca="1">OFFSET('別表_個別勤務状況（21～40）（朝・夕２回勤務の場合）'!$AQ$47,0,(A45-21)*59)</f>
        <v>0</v>
      </c>
      <c r="I45" s="434"/>
      <c r="J45" s="435"/>
      <c r="K45" s="436">
        <f t="shared" ca="1" si="5"/>
        <v>0</v>
      </c>
      <c r="L45" s="438"/>
      <c r="M45" s="439">
        <f ca="1">SUM(OFFSET('別表_個別勤務状況（21～40）（朝・夕２回勤務の場合）'!$AU$15,0,(A45-21)*59):OFFSET('別表_個別勤務状況（21～40）（朝・夕２回勤務の場合）'!$AU$45,0,(A45-21)*59))</f>
        <v>0</v>
      </c>
      <c r="N45" s="440">
        <f t="shared" ca="1" si="6"/>
        <v>0</v>
      </c>
    </row>
    <row r="46" spans="1:23" ht="15.75" customHeight="1">
      <c r="A46" s="327">
        <v>32</v>
      </c>
      <c r="B46" s="432">
        <f ca="1">OFFSET('別表_個別勤務状況（21～40）（朝・夕２回勤務の場合）'!$E$4,0,(A46-21)*59)</f>
        <v>0</v>
      </c>
      <c r="C46" s="433">
        <f ca="1">OFFSET('別表_個別勤務状況（21～40）（朝・夕２回勤務の場合）'!$AI$47,0,(A46-21)*59)</f>
        <v>0</v>
      </c>
      <c r="D46" s="434"/>
      <c r="E46" s="435"/>
      <c r="F46" s="436">
        <f t="shared" ca="1" si="4"/>
        <v>0</v>
      </c>
      <c r="G46" s="437"/>
      <c r="H46" s="433">
        <f ca="1">OFFSET('別表_個別勤務状況（21～40）（朝・夕２回勤務の場合）'!$AQ$47,0,(A46-21)*59)</f>
        <v>0</v>
      </c>
      <c r="I46" s="434"/>
      <c r="J46" s="435"/>
      <c r="K46" s="436">
        <f t="shared" ca="1" si="5"/>
        <v>0</v>
      </c>
      <c r="L46" s="438"/>
      <c r="M46" s="439">
        <f ca="1">SUM(OFFSET('別表_個別勤務状況（21～40）（朝・夕２回勤務の場合）'!$AU$15,0,(A46-21)*59):OFFSET('別表_個別勤務状況（21～40）（朝・夕２回勤務の場合）'!$AU$45,0,(A46-21)*59))</f>
        <v>0</v>
      </c>
      <c r="N46" s="440">
        <f t="shared" ca="1" si="6"/>
        <v>0</v>
      </c>
    </row>
    <row r="47" spans="1:23" ht="15.75" customHeight="1">
      <c r="A47" s="327">
        <v>33</v>
      </c>
      <c r="B47" s="432">
        <f ca="1">OFFSET('別表_個別勤務状況（21～40）（朝・夕２回勤務の場合）'!$E$4,0,(A47-21)*59)</f>
        <v>0</v>
      </c>
      <c r="C47" s="433">
        <f ca="1">OFFSET('別表_個別勤務状況（21～40）（朝・夕２回勤務の場合）'!$AI$47,0,(A47-21)*59)</f>
        <v>0</v>
      </c>
      <c r="D47" s="434"/>
      <c r="E47" s="435"/>
      <c r="F47" s="436">
        <f t="shared" ca="1" si="4"/>
        <v>0</v>
      </c>
      <c r="G47" s="437"/>
      <c r="H47" s="433">
        <f ca="1">OFFSET('別表_個別勤務状況（21～40）（朝・夕２回勤務の場合）'!$AQ$47,0,(A47-21)*59)</f>
        <v>0</v>
      </c>
      <c r="I47" s="434"/>
      <c r="J47" s="435"/>
      <c r="K47" s="436">
        <f t="shared" ca="1" si="5"/>
        <v>0</v>
      </c>
      <c r="L47" s="438"/>
      <c r="M47" s="439">
        <f ca="1">SUM(OFFSET('別表_個別勤務状況（21～40）（朝・夕２回勤務の場合）'!$AU$15,0,(A47-21)*59):OFFSET('別表_個別勤務状況（21～40）（朝・夕２回勤務の場合）'!$AU$45,0,(A47-21)*59))</f>
        <v>0</v>
      </c>
      <c r="N47" s="440">
        <f t="shared" ca="1" si="6"/>
        <v>0</v>
      </c>
    </row>
    <row r="48" spans="1:23" ht="15.75" customHeight="1">
      <c r="A48" s="327">
        <v>34</v>
      </c>
      <c r="B48" s="432">
        <f ca="1">OFFSET('別表_個別勤務状況（21～40）（朝・夕２回勤務の場合）'!$E$4,0,(A48-21)*59)</f>
        <v>0</v>
      </c>
      <c r="C48" s="433">
        <f ca="1">OFFSET('別表_個別勤務状況（21～40）（朝・夕２回勤務の場合）'!$AI$47,0,(A48-21)*59)</f>
        <v>0</v>
      </c>
      <c r="D48" s="434"/>
      <c r="E48" s="435"/>
      <c r="F48" s="436">
        <f t="shared" ca="1" si="4"/>
        <v>0</v>
      </c>
      <c r="G48" s="437"/>
      <c r="H48" s="433">
        <f ca="1">OFFSET('別表_個別勤務状況（21～40）（朝・夕２回勤務の場合）'!$AQ$47,0,(A48-21)*59)</f>
        <v>0</v>
      </c>
      <c r="I48" s="434"/>
      <c r="J48" s="435"/>
      <c r="K48" s="436">
        <f t="shared" ca="1" si="5"/>
        <v>0</v>
      </c>
      <c r="L48" s="438"/>
      <c r="M48" s="439">
        <f ca="1">SUM(OFFSET('別表_個別勤務状況（21～40）（朝・夕２回勤務の場合）'!$AU$15,0,(A48-21)*59):OFFSET('別表_個別勤務状況（21～40）（朝・夕２回勤務の場合）'!$AU$45,0,(A48-21)*59))</f>
        <v>0</v>
      </c>
      <c r="N48" s="440">
        <f t="shared" ca="1" si="6"/>
        <v>0</v>
      </c>
    </row>
    <row r="49" spans="1:15" ht="15.75" customHeight="1">
      <c r="A49" s="327">
        <v>35</v>
      </c>
      <c r="B49" s="432">
        <f ca="1">OFFSET('別表_個別勤務状況（21～40）（朝・夕２回勤務の場合）'!$E$4,0,(A49-21)*59)</f>
        <v>0</v>
      </c>
      <c r="C49" s="433">
        <f ca="1">OFFSET('別表_個別勤務状況（21～40）（朝・夕２回勤務の場合）'!$AI$47,0,(A49-21)*59)</f>
        <v>0</v>
      </c>
      <c r="D49" s="434"/>
      <c r="E49" s="435"/>
      <c r="F49" s="436">
        <f t="shared" ca="1" si="4"/>
        <v>0</v>
      </c>
      <c r="G49" s="437"/>
      <c r="H49" s="433">
        <f ca="1">OFFSET('別表_個別勤務状況（21～40）（朝・夕２回勤務の場合）'!$AQ$47,0,(A49-21)*59)</f>
        <v>0</v>
      </c>
      <c r="I49" s="434"/>
      <c r="J49" s="435"/>
      <c r="K49" s="436">
        <f t="shared" ca="1" si="5"/>
        <v>0</v>
      </c>
      <c r="L49" s="438"/>
      <c r="M49" s="439">
        <f ca="1">SUM(OFFSET('別表_個別勤務状況（21～40）（朝・夕２回勤務の場合）'!$AU$15,0,(A49-21)*59):OFFSET('別表_個別勤務状況（21～40）（朝・夕２回勤務の場合）'!$AU$45,0,(A49-21)*59))</f>
        <v>0</v>
      </c>
      <c r="N49" s="440">
        <f t="shared" ca="1" si="6"/>
        <v>0</v>
      </c>
    </row>
    <row r="50" spans="1:15" ht="15.75" customHeight="1">
      <c r="A50" s="327">
        <v>36</v>
      </c>
      <c r="B50" s="432">
        <f ca="1">OFFSET('別表_個別勤務状況（21～40）（朝・夕２回勤務の場合）'!$E$4,0,(A50-21)*59)</f>
        <v>0</v>
      </c>
      <c r="C50" s="433">
        <f ca="1">OFFSET('別表_個別勤務状況（21～40）（朝・夕２回勤務の場合）'!$AI$47,0,(A50-21)*59)</f>
        <v>0</v>
      </c>
      <c r="D50" s="434"/>
      <c r="E50" s="435"/>
      <c r="F50" s="436">
        <f t="shared" ca="1" si="4"/>
        <v>0</v>
      </c>
      <c r="G50" s="437"/>
      <c r="H50" s="433">
        <f ca="1">OFFSET('別表_個別勤務状況（21～40）（朝・夕２回勤務の場合）'!$AQ$47,0,(A50-21)*59)</f>
        <v>0</v>
      </c>
      <c r="I50" s="434"/>
      <c r="J50" s="435"/>
      <c r="K50" s="436">
        <f t="shared" ca="1" si="5"/>
        <v>0</v>
      </c>
      <c r="L50" s="438"/>
      <c r="M50" s="439">
        <f ca="1">SUM(OFFSET('別表_個別勤務状況（21～40）（朝・夕２回勤務の場合）'!$AU$15,0,(A50-21)*59):OFFSET('別表_個別勤務状況（21～40）（朝・夕２回勤務の場合）'!$AU$45,0,(A50-21)*59))</f>
        <v>0</v>
      </c>
      <c r="N50" s="440">
        <f t="shared" ca="1" si="6"/>
        <v>0</v>
      </c>
    </row>
    <row r="51" spans="1:15" ht="15.75" customHeight="1">
      <c r="A51" s="327">
        <v>37</v>
      </c>
      <c r="B51" s="432">
        <f ca="1">OFFSET('別表_個別勤務状況（21～40）（朝・夕２回勤務の場合）'!$E$4,0,(A51-21)*59)</f>
        <v>0</v>
      </c>
      <c r="C51" s="433">
        <f ca="1">OFFSET('別表_個別勤務状況（21～40）（朝・夕２回勤務の場合）'!$AI$47,0,(A51-21)*59)</f>
        <v>0</v>
      </c>
      <c r="D51" s="434"/>
      <c r="E51" s="435"/>
      <c r="F51" s="436">
        <f t="shared" ca="1" si="4"/>
        <v>0</v>
      </c>
      <c r="G51" s="437"/>
      <c r="H51" s="433">
        <f ca="1">OFFSET('別表_個別勤務状況（21～40）（朝・夕２回勤務の場合）'!$AQ$47,0,(A51-21)*59)</f>
        <v>0</v>
      </c>
      <c r="I51" s="434"/>
      <c r="J51" s="435"/>
      <c r="K51" s="436">
        <f t="shared" ca="1" si="5"/>
        <v>0</v>
      </c>
      <c r="L51" s="438"/>
      <c r="M51" s="439">
        <f ca="1">SUM(OFFSET('別表_個別勤務状況（21～40）（朝・夕２回勤務の場合）'!$AU$15,0,(A51-21)*59):OFFSET('別表_個別勤務状況（21～40）（朝・夕２回勤務の場合）'!$AU$45,0,(A51-21)*59))</f>
        <v>0</v>
      </c>
      <c r="N51" s="440">
        <f t="shared" ca="1" si="6"/>
        <v>0</v>
      </c>
    </row>
    <row r="52" spans="1:15" ht="15.75" customHeight="1">
      <c r="A52" s="327">
        <v>38</v>
      </c>
      <c r="B52" s="432">
        <f ca="1">OFFSET('別表_個別勤務状況（21～40）（朝・夕２回勤務の場合）'!$E$4,0,(A52-21)*59)</f>
        <v>0</v>
      </c>
      <c r="C52" s="433">
        <f ca="1">OFFSET('別表_個別勤務状況（21～40）（朝・夕２回勤務の場合）'!$AI$47,0,(A52-21)*59)</f>
        <v>0</v>
      </c>
      <c r="D52" s="434"/>
      <c r="E52" s="435"/>
      <c r="F52" s="436">
        <f t="shared" ca="1" si="4"/>
        <v>0</v>
      </c>
      <c r="G52" s="437"/>
      <c r="H52" s="433">
        <f ca="1">OFFSET('別表_個別勤務状況（21～40）（朝・夕２回勤務の場合）'!$AQ$47,0,(A52-21)*59)</f>
        <v>0</v>
      </c>
      <c r="I52" s="434"/>
      <c r="J52" s="435"/>
      <c r="K52" s="436">
        <f t="shared" ca="1" si="5"/>
        <v>0</v>
      </c>
      <c r="L52" s="438"/>
      <c r="M52" s="439">
        <f ca="1">SUM(OFFSET('別表_個別勤務状況（21～40）（朝・夕２回勤務の場合）'!$AU$15,0,(A52-21)*59):OFFSET('別表_個別勤務状況（21～40）（朝・夕２回勤務の場合）'!$AU$45,0,(A52-21)*59))</f>
        <v>0</v>
      </c>
      <c r="N52" s="440">
        <f t="shared" ca="1" si="6"/>
        <v>0</v>
      </c>
    </row>
    <row r="53" spans="1:15" ht="15.75" customHeight="1">
      <c r="A53" s="327">
        <v>39</v>
      </c>
      <c r="B53" s="432">
        <f ca="1">OFFSET('別表_個別勤務状況（21～40）（朝・夕２回勤務の場合）'!$E$4,0,(A53-21)*59)</f>
        <v>0</v>
      </c>
      <c r="C53" s="433">
        <f ca="1">OFFSET('別表_個別勤務状況（21～40）（朝・夕２回勤務の場合）'!$AI$47,0,(A53-21)*59)</f>
        <v>0</v>
      </c>
      <c r="D53" s="434"/>
      <c r="E53" s="435"/>
      <c r="F53" s="436">
        <f t="shared" ca="1" si="4"/>
        <v>0</v>
      </c>
      <c r="G53" s="437"/>
      <c r="H53" s="433">
        <f ca="1">OFFSET('別表_個別勤務状況（21～40）（朝・夕２回勤務の場合）'!$AQ$47,0,(A53-21)*59)</f>
        <v>0</v>
      </c>
      <c r="I53" s="434"/>
      <c r="J53" s="435"/>
      <c r="K53" s="436">
        <f t="shared" ca="1" si="5"/>
        <v>0</v>
      </c>
      <c r="L53" s="438"/>
      <c r="M53" s="439">
        <f ca="1">SUM(OFFSET('別表_個別勤務状況（21～40）（朝・夕２回勤務の場合）'!$AU$15,0,(A53-21)*59):OFFSET('別表_個別勤務状況（21～40）（朝・夕２回勤務の場合）'!$AU$45,0,(A53-21)*59))</f>
        <v>0</v>
      </c>
      <c r="N53" s="440">
        <f t="shared" ca="1" si="6"/>
        <v>0</v>
      </c>
    </row>
    <row r="54" spans="1:15" ht="15.75" customHeight="1">
      <c r="A54" s="327">
        <v>40</v>
      </c>
      <c r="B54" s="432">
        <f ca="1">OFFSET('別表_個別勤務状況（21～40）（朝・夕２回勤務の場合）'!$E$4,0,(A54-21)*59)</f>
        <v>0</v>
      </c>
      <c r="C54" s="433">
        <f ca="1">OFFSET('別表_個別勤務状況（21～40）（朝・夕２回勤務の場合）'!$AI$47,0,(A54-21)*59)</f>
        <v>0</v>
      </c>
      <c r="D54" s="434"/>
      <c r="E54" s="435"/>
      <c r="F54" s="436">
        <f t="shared" ca="1" si="4"/>
        <v>0</v>
      </c>
      <c r="G54" s="437"/>
      <c r="H54" s="433">
        <f ca="1">OFFSET('別表_個別勤務状況（21～40）（朝・夕２回勤務の場合）'!$AQ$47,0,(A54-21)*59)</f>
        <v>0</v>
      </c>
      <c r="I54" s="434"/>
      <c r="J54" s="435"/>
      <c r="K54" s="436">
        <f t="shared" ca="1" si="5"/>
        <v>0</v>
      </c>
      <c r="L54" s="438"/>
      <c r="M54" s="439">
        <f ca="1">SUM(OFFSET('別表_個別勤務状況（21～40）（朝・夕２回勤務の場合）'!$AU$15,0,(A54-21)*59):OFFSET('別表_個別勤務状況（21～40）（朝・夕２回勤務の場合）'!$AU$45,0,(A54-21)*59))</f>
        <v>0</v>
      </c>
      <c r="N54" s="440">
        <f t="shared" ca="1" si="6"/>
        <v>0</v>
      </c>
    </row>
    <row r="55" spans="1:15" ht="15.75" customHeight="1">
      <c r="A55" s="327">
        <v>41</v>
      </c>
      <c r="B55" s="432"/>
      <c r="C55" s="433"/>
      <c r="D55" s="434"/>
      <c r="E55" s="435"/>
      <c r="F55" s="436">
        <f t="shared" si="1"/>
        <v>0</v>
      </c>
      <c r="G55" s="437"/>
      <c r="H55" s="433"/>
      <c r="I55" s="434"/>
      <c r="J55" s="435"/>
      <c r="K55" s="436">
        <f t="shared" si="2"/>
        <v>0</v>
      </c>
      <c r="L55" s="438"/>
      <c r="M55" s="439"/>
      <c r="N55" s="440">
        <f t="shared" si="3"/>
        <v>0</v>
      </c>
      <c r="O55" s="329"/>
    </row>
    <row r="56" spans="1:15" ht="15.75" customHeight="1">
      <c r="A56" s="327">
        <v>42</v>
      </c>
      <c r="B56" s="432"/>
      <c r="C56" s="433"/>
      <c r="D56" s="434"/>
      <c r="E56" s="435"/>
      <c r="F56" s="436">
        <f t="shared" ref="F56:F74" si="7">ROUND(C56*24*D56,0)+E56</f>
        <v>0</v>
      </c>
      <c r="G56" s="437"/>
      <c r="H56" s="433"/>
      <c r="I56" s="434"/>
      <c r="J56" s="435"/>
      <c r="K56" s="436">
        <f t="shared" ref="K56:K74" si="8">ROUND(H56*24*I56,0)+J56</f>
        <v>0</v>
      </c>
      <c r="L56" s="438"/>
      <c r="M56" s="439"/>
      <c r="N56" s="440">
        <f t="shared" ref="N56:N74" si="9">ROUND(M56*24*I56,0)</f>
        <v>0</v>
      </c>
      <c r="O56" s="329"/>
    </row>
    <row r="57" spans="1:15" ht="15.75" customHeight="1">
      <c r="A57" s="327">
        <v>43</v>
      </c>
      <c r="B57" s="432"/>
      <c r="C57" s="433"/>
      <c r="D57" s="434"/>
      <c r="E57" s="435"/>
      <c r="F57" s="436">
        <f t="shared" si="7"/>
        <v>0</v>
      </c>
      <c r="G57" s="437"/>
      <c r="H57" s="433"/>
      <c r="I57" s="434"/>
      <c r="J57" s="435"/>
      <c r="K57" s="436">
        <f t="shared" si="8"/>
        <v>0</v>
      </c>
      <c r="L57" s="438"/>
      <c r="M57" s="439"/>
      <c r="N57" s="440">
        <f t="shared" si="9"/>
        <v>0</v>
      </c>
      <c r="O57" s="329"/>
    </row>
    <row r="58" spans="1:15" ht="15.75" customHeight="1">
      <c r="A58" s="327">
        <v>44</v>
      </c>
      <c r="B58" s="432"/>
      <c r="C58" s="433"/>
      <c r="D58" s="434"/>
      <c r="E58" s="435"/>
      <c r="F58" s="436">
        <f t="shared" si="7"/>
        <v>0</v>
      </c>
      <c r="G58" s="437"/>
      <c r="H58" s="433"/>
      <c r="I58" s="434"/>
      <c r="J58" s="435"/>
      <c r="K58" s="436">
        <f t="shared" si="8"/>
        <v>0</v>
      </c>
      <c r="L58" s="438"/>
      <c r="M58" s="439"/>
      <c r="N58" s="440">
        <f t="shared" si="9"/>
        <v>0</v>
      </c>
      <c r="O58" s="329"/>
    </row>
    <row r="59" spans="1:15" ht="15.75" customHeight="1">
      <c r="A59" s="327">
        <v>45</v>
      </c>
      <c r="B59" s="432"/>
      <c r="C59" s="433"/>
      <c r="D59" s="434"/>
      <c r="E59" s="435"/>
      <c r="F59" s="436">
        <f t="shared" si="7"/>
        <v>0</v>
      </c>
      <c r="G59" s="437"/>
      <c r="H59" s="433"/>
      <c r="I59" s="434"/>
      <c r="J59" s="435"/>
      <c r="K59" s="436">
        <f t="shared" si="8"/>
        <v>0</v>
      </c>
      <c r="L59" s="438"/>
      <c r="M59" s="439"/>
      <c r="N59" s="440">
        <f t="shared" si="9"/>
        <v>0</v>
      </c>
      <c r="O59" s="329"/>
    </row>
    <row r="60" spans="1:15" ht="15.75" customHeight="1">
      <c r="A60" s="327">
        <v>46</v>
      </c>
      <c r="B60" s="432"/>
      <c r="C60" s="433"/>
      <c r="D60" s="434"/>
      <c r="E60" s="435"/>
      <c r="F60" s="436">
        <f t="shared" si="7"/>
        <v>0</v>
      </c>
      <c r="G60" s="437"/>
      <c r="H60" s="433"/>
      <c r="I60" s="434"/>
      <c r="J60" s="435"/>
      <c r="K60" s="436">
        <f t="shared" si="8"/>
        <v>0</v>
      </c>
      <c r="L60" s="438"/>
      <c r="M60" s="439"/>
      <c r="N60" s="440">
        <f t="shared" si="9"/>
        <v>0</v>
      </c>
      <c r="O60" s="329"/>
    </row>
    <row r="61" spans="1:15" ht="15.75" customHeight="1">
      <c r="A61" s="327">
        <v>47</v>
      </c>
      <c r="B61" s="432"/>
      <c r="C61" s="433"/>
      <c r="D61" s="434"/>
      <c r="E61" s="435"/>
      <c r="F61" s="436">
        <f t="shared" si="7"/>
        <v>0</v>
      </c>
      <c r="G61" s="437"/>
      <c r="H61" s="433"/>
      <c r="I61" s="434"/>
      <c r="J61" s="435"/>
      <c r="K61" s="436">
        <f t="shared" si="8"/>
        <v>0</v>
      </c>
      <c r="L61" s="438"/>
      <c r="M61" s="439"/>
      <c r="N61" s="440">
        <f t="shared" si="9"/>
        <v>0</v>
      </c>
      <c r="O61" s="329"/>
    </row>
    <row r="62" spans="1:15" ht="15.75" customHeight="1">
      <c r="A62" s="327">
        <v>48</v>
      </c>
      <c r="B62" s="432"/>
      <c r="C62" s="433"/>
      <c r="D62" s="434"/>
      <c r="E62" s="435"/>
      <c r="F62" s="436">
        <f t="shared" si="7"/>
        <v>0</v>
      </c>
      <c r="G62" s="437"/>
      <c r="H62" s="433"/>
      <c r="I62" s="434"/>
      <c r="J62" s="435"/>
      <c r="K62" s="436">
        <f t="shared" si="8"/>
        <v>0</v>
      </c>
      <c r="L62" s="438"/>
      <c r="M62" s="439"/>
      <c r="N62" s="440">
        <f t="shared" si="9"/>
        <v>0</v>
      </c>
      <c r="O62" s="329"/>
    </row>
    <row r="63" spans="1:15" ht="15.75" customHeight="1">
      <c r="A63" s="327">
        <v>49</v>
      </c>
      <c r="B63" s="432"/>
      <c r="C63" s="433"/>
      <c r="D63" s="434"/>
      <c r="E63" s="435"/>
      <c r="F63" s="436">
        <f t="shared" si="7"/>
        <v>0</v>
      </c>
      <c r="G63" s="437"/>
      <c r="H63" s="433"/>
      <c r="I63" s="434"/>
      <c r="J63" s="435"/>
      <c r="K63" s="436">
        <f t="shared" si="8"/>
        <v>0</v>
      </c>
      <c r="L63" s="438"/>
      <c r="M63" s="439"/>
      <c r="N63" s="440">
        <f t="shared" si="9"/>
        <v>0</v>
      </c>
      <c r="O63" s="329"/>
    </row>
    <row r="64" spans="1:15" ht="15.75" customHeight="1">
      <c r="A64" s="327">
        <v>50</v>
      </c>
      <c r="B64" s="432"/>
      <c r="C64" s="433"/>
      <c r="D64" s="434"/>
      <c r="E64" s="435"/>
      <c r="F64" s="436">
        <f t="shared" si="7"/>
        <v>0</v>
      </c>
      <c r="G64" s="437"/>
      <c r="H64" s="433"/>
      <c r="I64" s="434"/>
      <c r="J64" s="435"/>
      <c r="K64" s="436">
        <f t="shared" si="8"/>
        <v>0</v>
      </c>
      <c r="L64" s="438"/>
      <c r="M64" s="439"/>
      <c r="N64" s="440">
        <f t="shared" si="9"/>
        <v>0</v>
      </c>
      <c r="O64" s="329"/>
    </row>
    <row r="65" spans="1:18" ht="15.75" customHeight="1">
      <c r="A65" s="327">
        <v>51</v>
      </c>
      <c r="B65" s="432"/>
      <c r="C65" s="433"/>
      <c r="D65" s="434"/>
      <c r="E65" s="435"/>
      <c r="F65" s="436">
        <f t="shared" si="7"/>
        <v>0</v>
      </c>
      <c r="G65" s="437"/>
      <c r="H65" s="433"/>
      <c r="I65" s="434"/>
      <c r="J65" s="435"/>
      <c r="K65" s="436">
        <f t="shared" si="8"/>
        <v>0</v>
      </c>
      <c r="L65" s="438"/>
      <c r="M65" s="439"/>
      <c r="N65" s="440">
        <f t="shared" si="9"/>
        <v>0</v>
      </c>
      <c r="O65" s="329"/>
    </row>
    <row r="66" spans="1:18" ht="15.75" customHeight="1">
      <c r="A66" s="327">
        <v>52</v>
      </c>
      <c r="B66" s="432"/>
      <c r="C66" s="433"/>
      <c r="D66" s="434"/>
      <c r="E66" s="435"/>
      <c r="F66" s="436">
        <f t="shared" si="7"/>
        <v>0</v>
      </c>
      <c r="G66" s="437"/>
      <c r="H66" s="433"/>
      <c r="I66" s="434"/>
      <c r="J66" s="435"/>
      <c r="K66" s="436">
        <f t="shared" si="8"/>
        <v>0</v>
      </c>
      <c r="L66" s="438"/>
      <c r="M66" s="439"/>
      <c r="N66" s="440">
        <f t="shared" si="9"/>
        <v>0</v>
      </c>
      <c r="O66" s="329"/>
    </row>
    <row r="67" spans="1:18" ht="15.75" customHeight="1">
      <c r="A67" s="327">
        <v>53</v>
      </c>
      <c r="B67" s="432"/>
      <c r="C67" s="433"/>
      <c r="D67" s="434"/>
      <c r="E67" s="435"/>
      <c r="F67" s="436">
        <f t="shared" si="7"/>
        <v>0</v>
      </c>
      <c r="G67" s="437"/>
      <c r="H67" s="433"/>
      <c r="I67" s="434"/>
      <c r="J67" s="435"/>
      <c r="K67" s="436">
        <f t="shared" si="8"/>
        <v>0</v>
      </c>
      <c r="L67" s="438"/>
      <c r="M67" s="439"/>
      <c r="N67" s="440">
        <f t="shared" si="9"/>
        <v>0</v>
      </c>
      <c r="O67" s="329"/>
    </row>
    <row r="68" spans="1:18" ht="15.75" customHeight="1">
      <c r="A68" s="327">
        <v>54</v>
      </c>
      <c r="B68" s="432"/>
      <c r="C68" s="433"/>
      <c r="D68" s="434"/>
      <c r="E68" s="435"/>
      <c r="F68" s="436">
        <f t="shared" si="7"/>
        <v>0</v>
      </c>
      <c r="G68" s="437"/>
      <c r="H68" s="433"/>
      <c r="I68" s="434"/>
      <c r="J68" s="435"/>
      <c r="K68" s="436">
        <f t="shared" si="8"/>
        <v>0</v>
      </c>
      <c r="L68" s="438"/>
      <c r="M68" s="439"/>
      <c r="N68" s="440">
        <f t="shared" si="9"/>
        <v>0</v>
      </c>
      <c r="O68" s="329"/>
    </row>
    <row r="69" spans="1:18" ht="15.75" customHeight="1">
      <c r="A69" s="327">
        <v>55</v>
      </c>
      <c r="B69" s="432"/>
      <c r="C69" s="433"/>
      <c r="D69" s="434"/>
      <c r="E69" s="435"/>
      <c r="F69" s="436">
        <f t="shared" si="7"/>
        <v>0</v>
      </c>
      <c r="G69" s="437"/>
      <c r="H69" s="433"/>
      <c r="I69" s="434"/>
      <c r="J69" s="435"/>
      <c r="K69" s="436">
        <f t="shared" si="8"/>
        <v>0</v>
      </c>
      <c r="L69" s="438"/>
      <c r="M69" s="439"/>
      <c r="N69" s="440">
        <f t="shared" si="9"/>
        <v>0</v>
      </c>
      <c r="O69" s="329"/>
    </row>
    <row r="70" spans="1:18" ht="15.75" customHeight="1">
      <c r="A70" s="327">
        <v>56</v>
      </c>
      <c r="B70" s="432"/>
      <c r="C70" s="433"/>
      <c r="D70" s="434"/>
      <c r="E70" s="435"/>
      <c r="F70" s="436">
        <f t="shared" si="7"/>
        <v>0</v>
      </c>
      <c r="G70" s="437"/>
      <c r="H70" s="433"/>
      <c r="I70" s="434"/>
      <c r="J70" s="435"/>
      <c r="K70" s="436">
        <f t="shared" si="8"/>
        <v>0</v>
      </c>
      <c r="L70" s="438"/>
      <c r="M70" s="439"/>
      <c r="N70" s="440">
        <f t="shared" si="9"/>
        <v>0</v>
      </c>
      <c r="O70" s="329"/>
    </row>
    <row r="71" spans="1:18" ht="15.75" customHeight="1">
      <c r="A71" s="327">
        <v>57</v>
      </c>
      <c r="B71" s="432"/>
      <c r="C71" s="433"/>
      <c r="D71" s="434"/>
      <c r="E71" s="435"/>
      <c r="F71" s="436">
        <f t="shared" si="7"/>
        <v>0</v>
      </c>
      <c r="G71" s="437"/>
      <c r="H71" s="433"/>
      <c r="I71" s="434"/>
      <c r="J71" s="435"/>
      <c r="K71" s="436">
        <f t="shared" si="8"/>
        <v>0</v>
      </c>
      <c r="L71" s="438"/>
      <c r="M71" s="439"/>
      <c r="N71" s="440">
        <f t="shared" si="9"/>
        <v>0</v>
      </c>
      <c r="O71" s="329"/>
    </row>
    <row r="72" spans="1:18" ht="15.75" customHeight="1">
      <c r="A72" s="327">
        <v>58</v>
      </c>
      <c r="B72" s="432"/>
      <c r="C72" s="433"/>
      <c r="D72" s="434"/>
      <c r="E72" s="435"/>
      <c r="F72" s="436">
        <f t="shared" si="7"/>
        <v>0</v>
      </c>
      <c r="G72" s="437"/>
      <c r="H72" s="433"/>
      <c r="I72" s="434"/>
      <c r="J72" s="435"/>
      <c r="K72" s="436">
        <f t="shared" si="8"/>
        <v>0</v>
      </c>
      <c r="L72" s="438"/>
      <c r="M72" s="439"/>
      <c r="N72" s="440">
        <f t="shared" si="9"/>
        <v>0</v>
      </c>
      <c r="O72" s="329"/>
    </row>
    <row r="73" spans="1:18" ht="15.75" customHeight="1">
      <c r="A73" s="327">
        <v>59</v>
      </c>
      <c r="B73" s="432"/>
      <c r="C73" s="433"/>
      <c r="D73" s="434"/>
      <c r="E73" s="435"/>
      <c r="F73" s="436">
        <f t="shared" si="7"/>
        <v>0</v>
      </c>
      <c r="G73" s="437"/>
      <c r="H73" s="433"/>
      <c r="I73" s="434"/>
      <c r="J73" s="435"/>
      <c r="K73" s="436">
        <f t="shared" si="8"/>
        <v>0</v>
      </c>
      <c r="L73" s="438"/>
      <c r="M73" s="439"/>
      <c r="N73" s="440">
        <f t="shared" si="9"/>
        <v>0</v>
      </c>
      <c r="O73" s="329"/>
    </row>
    <row r="74" spans="1:18" ht="15.75" customHeight="1">
      <c r="A74" s="327">
        <v>60</v>
      </c>
      <c r="B74" s="432"/>
      <c r="C74" s="433"/>
      <c r="D74" s="434"/>
      <c r="E74" s="435"/>
      <c r="F74" s="436">
        <f t="shared" si="7"/>
        <v>0</v>
      </c>
      <c r="G74" s="437"/>
      <c r="H74" s="433"/>
      <c r="I74" s="434"/>
      <c r="J74" s="435"/>
      <c r="K74" s="436">
        <f t="shared" si="8"/>
        <v>0</v>
      </c>
      <c r="L74" s="438"/>
      <c r="M74" s="439"/>
      <c r="N74" s="440">
        <f t="shared" si="9"/>
        <v>0</v>
      </c>
    </row>
    <row r="75" spans="1:18" ht="24.75" customHeight="1" thickBot="1">
      <c r="A75" s="654" t="s">
        <v>14</v>
      </c>
      <c r="B75" s="655"/>
      <c r="C75" s="656">
        <f ca="1">SUM(F15:F74)</f>
        <v>0</v>
      </c>
      <c r="D75" s="656"/>
      <c r="E75" s="656"/>
      <c r="F75" s="656"/>
      <c r="G75" s="330">
        <f>SUM(G15:G74)</f>
        <v>0</v>
      </c>
      <c r="H75" s="657">
        <f ca="1">SUM(K15:K74)</f>
        <v>0</v>
      </c>
      <c r="I75" s="658"/>
      <c r="J75" s="658"/>
      <c r="K75" s="659"/>
      <c r="L75" s="331">
        <f>SUM(L15:L74)</f>
        <v>0</v>
      </c>
      <c r="M75" s="660">
        <f ca="1">SUM(N15:N74)</f>
        <v>0</v>
      </c>
      <c r="N75" s="661"/>
      <c r="Q75" s="329"/>
      <c r="R75" s="329"/>
    </row>
    <row r="76" spans="1:18">
      <c r="Q76" s="329"/>
      <c r="R76" s="329"/>
    </row>
    <row r="77" spans="1:18">
      <c r="C77" s="329"/>
    </row>
  </sheetData>
  <sheetProtection sheet="1" objects="1" scenarios="1" selectLockedCells="1"/>
  <mergeCells count="29">
    <mergeCell ref="A75:B75"/>
    <mergeCell ref="C75:F75"/>
    <mergeCell ref="H75:K75"/>
    <mergeCell ref="M75:N75"/>
    <mergeCell ref="G13:G14"/>
    <mergeCell ref="H13:H14"/>
    <mergeCell ref="I13:I14"/>
    <mergeCell ref="J13:J14"/>
    <mergeCell ref="K13:K14"/>
    <mergeCell ref="L13:L14"/>
    <mergeCell ref="B10:L10"/>
    <mergeCell ref="A11:B14"/>
    <mergeCell ref="C11:L11"/>
    <mergeCell ref="M11:N12"/>
    <mergeCell ref="C12:G12"/>
    <mergeCell ref="H12:L12"/>
    <mergeCell ref="C13:C14"/>
    <mergeCell ref="D13:D14"/>
    <mergeCell ref="E13:E14"/>
    <mergeCell ref="F13:F14"/>
    <mergeCell ref="M13:M14"/>
    <mergeCell ref="N13:N14"/>
    <mergeCell ref="D1:K1"/>
    <mergeCell ref="I2:L2"/>
    <mergeCell ref="A5:A7"/>
    <mergeCell ref="B5:L7"/>
    <mergeCell ref="B8:L9"/>
    <mergeCell ref="B2:C2"/>
    <mergeCell ref="G2:H2"/>
  </mergeCells>
  <phoneticPr fontId="3"/>
  <dataValidations count="6">
    <dataValidation allowBlank="1" showInputMessage="1" showErrorMessage="1" prompt="常勤職員の場合は時給換算してください。_x000a_（例：1,200円であれば『1200』と入力）" sqref="I15:I74 D15:D74" xr:uid="{7EE06E9C-477A-460E-ABC0-68FA673518D5}"/>
    <dataValidation allowBlank="1" showInputMessage="1" showErrorMessage="1" prompt="時給単価には含まれていない経費で、人件費として計上すべきものがあれば記入してください。_x000a_（例：時給単価に反映できていない時間外割増分　等）_x000a__x000a_※特にない場合は空欄のままとしてください。" sqref="J15:J74 E15:E74" xr:uid="{76303BA0-02B6-4876-B5F2-D581ADF02A52}"/>
    <dataValidation allowBlank="1" showInputMessage="1" showErrorMessage="1" prompt="公定価格や配置基準補助金が当たっていない非常勤職員で、推進分の時間帯に勤務した時に交通費が発生している人は記載してください。_x000a__x000a_※配置基準の名簿で『延長』としている人が対象です。" sqref="G15:G74" xr:uid="{E397502A-60F1-4919-81D4-83FD11724246}"/>
    <dataValidation allowBlank="1" showInputMessage="1" showErrorMessage="1" prompt="公定価格や配置基準補助金が当たっていない非常勤職員で、延長保育事業の時間帯に勤務した時に交通費が発生している人は記載してください。_x000a__x000a_※配置基準の名簿で『延長』としている人が対象です。" sqref="L15:L74" xr:uid="{4E5CB8CE-DC49-4D79-8EC7-F5531FB6D5EF}"/>
    <dataValidation allowBlank="1" showInputMessage="1" showErrorMessage="1" prompt="施設名を入力してください。" sqref="I2:L2" xr:uid="{0BF5D55A-A7D7-4890-9D9A-3DBAEB9B4DA2}"/>
    <dataValidation allowBlank="1" showInputMessage="1" showErrorMessage="1" prompt="『19:30』のように入力してください。_x000a__x000a_『職員個別勤務状況確認表』により時間数を算出することが出来ます。" sqref="M15:M74 C15:C74 H15:H74" xr:uid="{AD147AB0-7755-4E2B-BE64-5CBF30502473}"/>
  </dataValidations>
  <pageMargins left="0.51181102362204722" right="0.51181102362204722" top="0.43307086614173229" bottom="0.19685039370078741" header="0.51181102362204722" footer="0.51181102362204722"/>
  <pageSetup paperSize="9" scale="71" orientation="portrait"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49B8D-D901-4358-AC02-AC98C66BF682}">
  <sheetPr>
    <tabColor rgb="FFFFFF00"/>
    <pageSetUpPr fitToPage="1"/>
  </sheetPr>
  <dimension ref="A1:V68"/>
  <sheetViews>
    <sheetView showGridLines="0" view="pageBreakPreview" zoomScale="90" zoomScaleNormal="100" zoomScaleSheetLayoutView="90" workbookViewId="0">
      <selection activeCell="G10" sqref="G10:J11"/>
    </sheetView>
  </sheetViews>
  <sheetFormatPr defaultColWidth="9" defaultRowHeight="13.5"/>
  <cols>
    <col min="1" max="3" width="9" style="332"/>
    <col min="4" max="4" width="13.125" style="332" customWidth="1"/>
    <col min="5" max="5" width="9" style="332"/>
    <col min="6" max="6" width="6.625" style="332" customWidth="1"/>
    <col min="7" max="9" width="9" style="332"/>
    <col min="10" max="10" width="14.25" style="332" customWidth="1"/>
    <col min="11" max="16384" width="9" style="332"/>
  </cols>
  <sheetData>
    <row r="1" spans="1:22" ht="27" customHeight="1">
      <c r="A1" s="668" t="s">
        <v>266</v>
      </c>
      <c r="B1" s="668"/>
      <c r="C1" s="669" t="s">
        <v>267</v>
      </c>
      <c r="D1" s="669"/>
      <c r="E1" s="669"/>
      <c r="F1" s="669"/>
      <c r="G1" s="669"/>
      <c r="H1" s="669"/>
      <c r="I1" s="669"/>
      <c r="M1" s="333"/>
      <c r="N1" s="333"/>
      <c r="O1" s="333"/>
      <c r="P1" s="333"/>
      <c r="Q1" s="333"/>
      <c r="R1" s="333"/>
      <c r="S1" s="333"/>
      <c r="T1" s="333"/>
      <c r="U1" s="333"/>
    </row>
    <row r="2" spans="1:22" ht="21.75" customHeight="1">
      <c r="L2" s="334"/>
      <c r="M2" s="333"/>
      <c r="N2" s="333"/>
      <c r="O2" s="333"/>
      <c r="P2" s="333"/>
      <c r="Q2" s="333"/>
      <c r="R2" s="333"/>
      <c r="S2" s="333"/>
      <c r="T2" s="333"/>
      <c r="U2" s="333"/>
    </row>
    <row r="3" spans="1:22" ht="18" customHeight="1">
      <c r="A3" s="670">
        <f>'別紙2-1【初めに入力】'!O2</f>
        <v>45383</v>
      </c>
      <c r="B3" s="670"/>
      <c r="C3" s="390">
        <f>'別紙2-1【初めに入力】'!Q2</f>
        <v>5</v>
      </c>
      <c r="D3" s="391" t="s">
        <v>249</v>
      </c>
      <c r="E3" s="694" t="s">
        <v>37</v>
      </c>
      <c r="F3" s="694"/>
      <c r="G3" s="693">
        <f>'別紙2-1【初めに入力】'!O17</f>
        <v>0</v>
      </c>
      <c r="H3" s="693"/>
      <c r="I3" s="693"/>
      <c r="J3" s="693"/>
      <c r="K3" s="392"/>
      <c r="L3" s="334"/>
      <c r="M3" s="333"/>
      <c r="N3" s="333"/>
      <c r="O3" s="333"/>
      <c r="P3" s="333"/>
      <c r="Q3" s="333"/>
      <c r="R3" s="333"/>
      <c r="S3" s="333"/>
      <c r="T3" s="333"/>
      <c r="U3" s="333"/>
    </row>
    <row r="4" spans="1:22" ht="16.5" customHeight="1">
      <c r="M4" s="333"/>
      <c r="N4" s="333"/>
      <c r="O4" s="333"/>
      <c r="P4" s="333"/>
      <c r="Q4" s="333"/>
      <c r="R4" s="333"/>
      <c r="S4" s="333"/>
      <c r="T4" s="333"/>
      <c r="U4" s="333"/>
    </row>
    <row r="5" spans="1:22" ht="14.25" customHeight="1">
      <c r="K5" s="335"/>
      <c r="L5" s="336"/>
      <c r="M5" s="333"/>
      <c r="N5" s="337"/>
      <c r="O5" s="337"/>
      <c r="P5" s="337"/>
      <c r="Q5" s="337"/>
      <c r="R5" s="337"/>
      <c r="S5" s="337"/>
      <c r="T5" s="337"/>
      <c r="U5" s="333"/>
      <c r="V5" s="333"/>
    </row>
    <row r="6" spans="1:22" ht="24" customHeight="1">
      <c r="A6" s="338" t="e">
        <f>"②延長保育事業（"&amp;別紙3【要入力】!T2&amp;"以降）の諸経費"</f>
        <v>#N/A</v>
      </c>
      <c r="K6" s="335"/>
      <c r="L6" s="336"/>
      <c r="M6" s="333"/>
      <c r="N6" s="337"/>
      <c r="O6" s="337"/>
      <c r="P6" s="337"/>
      <c r="Q6" s="337"/>
      <c r="R6" s="337"/>
      <c r="S6" s="337"/>
      <c r="T6" s="337"/>
      <c r="U6" s="333"/>
      <c r="V6" s="333"/>
    </row>
    <row r="7" spans="1:22" ht="14.25" customHeight="1">
      <c r="B7" s="671" t="s">
        <v>268</v>
      </c>
      <c r="C7" s="672"/>
      <c r="D7" s="673"/>
      <c r="E7" s="671" t="s">
        <v>265</v>
      </c>
      <c r="F7" s="673"/>
      <c r="G7" s="671" t="s">
        <v>269</v>
      </c>
      <c r="H7" s="672"/>
      <c r="I7" s="672"/>
      <c r="J7" s="673"/>
      <c r="K7" s="339"/>
      <c r="L7" s="340"/>
      <c r="N7" s="337"/>
      <c r="O7" s="337"/>
      <c r="P7" s="337"/>
      <c r="Q7" s="337"/>
      <c r="R7" s="337"/>
      <c r="S7" s="337"/>
      <c r="T7" s="337"/>
    </row>
    <row r="8" spans="1:22" ht="14.25" customHeight="1">
      <c r="A8" s="341"/>
      <c r="B8" s="674"/>
      <c r="C8" s="675"/>
      <c r="D8" s="676"/>
      <c r="E8" s="674"/>
      <c r="F8" s="676"/>
      <c r="G8" s="674"/>
      <c r="H8" s="675"/>
      <c r="I8" s="675"/>
      <c r="J8" s="676"/>
      <c r="K8" s="339"/>
      <c r="L8" s="342"/>
      <c r="N8" s="337"/>
      <c r="O8" s="337"/>
      <c r="P8" s="337"/>
      <c r="Q8" s="337"/>
      <c r="R8" s="337"/>
      <c r="S8" s="337"/>
      <c r="T8" s="337"/>
    </row>
    <row r="9" spans="1:22" ht="14.25" customHeight="1">
      <c r="A9" s="341"/>
      <c r="B9" s="677"/>
      <c r="C9" s="678"/>
      <c r="D9" s="679"/>
      <c r="E9" s="677"/>
      <c r="F9" s="679"/>
      <c r="G9" s="677"/>
      <c r="H9" s="678"/>
      <c r="I9" s="678"/>
      <c r="J9" s="679"/>
      <c r="K9" s="339"/>
      <c r="L9" s="342"/>
      <c r="N9" s="337"/>
      <c r="O9" s="337"/>
      <c r="P9" s="337"/>
      <c r="Q9" s="337"/>
      <c r="R9" s="337"/>
      <c r="S9" s="337"/>
      <c r="T9" s="337"/>
    </row>
    <row r="10" spans="1:22" ht="27.75" customHeight="1">
      <c r="B10" s="680" t="s">
        <v>270</v>
      </c>
      <c r="C10" s="681"/>
      <c r="D10" s="681"/>
      <c r="E10" s="682"/>
      <c r="F10" s="682"/>
      <c r="G10" s="683"/>
      <c r="H10" s="683"/>
      <c r="I10" s="683"/>
      <c r="J10" s="683"/>
      <c r="K10" s="339"/>
      <c r="L10" s="342"/>
      <c r="N10" s="337"/>
      <c r="O10" s="337"/>
      <c r="P10" s="337"/>
      <c r="Q10" s="337"/>
      <c r="R10" s="337"/>
      <c r="S10" s="337"/>
      <c r="T10" s="337"/>
    </row>
    <row r="11" spans="1:22" ht="15" customHeight="1">
      <c r="A11" s="343"/>
      <c r="B11" s="681"/>
      <c r="C11" s="681"/>
      <c r="D11" s="681"/>
      <c r="E11" s="682"/>
      <c r="F11" s="682"/>
      <c r="G11" s="683"/>
      <c r="H11" s="683"/>
      <c r="I11" s="683"/>
      <c r="J11" s="683"/>
      <c r="K11" s="339"/>
      <c r="L11" s="342"/>
      <c r="N11" s="337"/>
      <c r="O11" s="337"/>
      <c r="P11" s="337"/>
      <c r="Q11" s="337"/>
      <c r="R11" s="337"/>
      <c r="S11" s="337"/>
      <c r="T11" s="337"/>
    </row>
    <row r="12" spans="1:22" ht="19.5" customHeight="1">
      <c r="A12" s="343"/>
      <c r="B12" s="684" t="s">
        <v>271</v>
      </c>
      <c r="C12" s="685"/>
      <c r="D12" s="686"/>
      <c r="E12" s="682"/>
      <c r="F12" s="682"/>
      <c r="G12" s="683"/>
      <c r="H12" s="683"/>
      <c r="I12" s="683"/>
      <c r="J12" s="683"/>
      <c r="K12" s="335"/>
      <c r="N12" s="337"/>
      <c r="O12" s="337"/>
      <c r="P12" s="337"/>
      <c r="Q12" s="337"/>
      <c r="R12" s="337"/>
      <c r="S12" s="337"/>
      <c r="T12" s="337"/>
    </row>
    <row r="13" spans="1:22" ht="19.5" customHeight="1">
      <c r="A13" s="343"/>
      <c r="B13" s="687"/>
      <c r="C13" s="688"/>
      <c r="D13" s="689"/>
      <c r="E13" s="682"/>
      <c r="F13" s="682"/>
      <c r="G13" s="683"/>
      <c r="H13" s="683"/>
      <c r="I13" s="683"/>
      <c r="J13" s="683"/>
      <c r="K13" s="335"/>
      <c r="N13" s="337"/>
      <c r="O13" s="337"/>
      <c r="P13" s="337"/>
      <c r="Q13" s="337"/>
      <c r="R13" s="337"/>
      <c r="S13" s="337"/>
      <c r="T13" s="337"/>
    </row>
    <row r="14" spans="1:22" ht="19.5" customHeight="1">
      <c r="B14" s="704" t="s">
        <v>272</v>
      </c>
      <c r="C14" s="705"/>
      <c r="D14" s="706"/>
      <c r="E14" s="682"/>
      <c r="F14" s="682"/>
      <c r="G14" s="683"/>
      <c r="H14" s="683"/>
      <c r="I14" s="683"/>
      <c r="J14" s="683"/>
      <c r="K14" s="335"/>
      <c r="N14" s="337"/>
      <c r="O14" s="337"/>
      <c r="P14" s="337"/>
      <c r="Q14" s="337"/>
      <c r="R14" s="337"/>
      <c r="S14" s="337"/>
      <c r="T14" s="337"/>
    </row>
    <row r="15" spans="1:22" ht="15.75" customHeight="1">
      <c r="B15" s="707"/>
      <c r="C15" s="708"/>
      <c r="D15" s="709"/>
      <c r="E15" s="682"/>
      <c r="F15" s="682"/>
      <c r="G15" s="683"/>
      <c r="H15" s="683"/>
      <c r="I15" s="683"/>
      <c r="J15" s="683"/>
      <c r="K15" s="335"/>
      <c r="N15" s="337"/>
      <c r="O15" s="337"/>
      <c r="P15" s="337"/>
      <c r="Q15" s="337"/>
      <c r="R15" s="337"/>
      <c r="S15" s="337"/>
      <c r="T15" s="337"/>
    </row>
    <row r="16" spans="1:22" ht="15.75" customHeight="1">
      <c r="B16" s="696" t="s">
        <v>4</v>
      </c>
      <c r="C16" s="696"/>
      <c r="D16" s="696"/>
      <c r="E16" s="710">
        <f>SUM(E10:F15)</f>
        <v>0</v>
      </c>
      <c r="F16" s="710"/>
      <c r="G16" s="711"/>
      <c r="H16" s="711"/>
      <c r="I16" s="711"/>
      <c r="J16" s="711"/>
      <c r="N16" s="337"/>
      <c r="O16" s="337"/>
      <c r="P16" s="337"/>
      <c r="Q16" s="337"/>
      <c r="R16" s="337"/>
      <c r="S16" s="337"/>
      <c r="T16" s="337"/>
    </row>
    <row r="17" spans="1:20" ht="15.75" customHeight="1">
      <c r="B17" s="696"/>
      <c r="C17" s="696"/>
      <c r="D17" s="696"/>
      <c r="E17" s="710"/>
      <c r="F17" s="710"/>
      <c r="G17" s="711"/>
      <c r="H17" s="711"/>
      <c r="I17" s="711"/>
      <c r="J17" s="711"/>
      <c r="K17" s="695"/>
      <c r="N17" s="337"/>
      <c r="O17" s="337"/>
      <c r="P17" s="337"/>
      <c r="Q17" s="337"/>
      <c r="R17" s="337"/>
      <c r="S17" s="337"/>
      <c r="T17" s="337"/>
    </row>
    <row r="18" spans="1:20" ht="15.75" customHeight="1">
      <c r="K18" s="695"/>
      <c r="N18" s="337"/>
      <c r="O18" s="337"/>
      <c r="P18" s="337"/>
      <c r="Q18" s="337"/>
      <c r="R18" s="337"/>
      <c r="S18" s="337"/>
      <c r="T18" s="337"/>
    </row>
    <row r="19" spans="1:20" ht="15.75" customHeight="1">
      <c r="K19" s="695"/>
      <c r="N19" s="337"/>
      <c r="O19" s="337"/>
      <c r="P19" s="337"/>
      <c r="Q19" s="337"/>
      <c r="R19" s="337"/>
      <c r="S19" s="337"/>
      <c r="T19" s="337"/>
    </row>
    <row r="20" spans="1:20" ht="15.75" customHeight="1">
      <c r="N20" s="337"/>
      <c r="O20" s="337"/>
      <c r="P20" s="337"/>
      <c r="Q20" s="337"/>
      <c r="R20" s="337"/>
      <c r="S20" s="337"/>
      <c r="T20" s="337"/>
    </row>
    <row r="21" spans="1:20" ht="15.75" customHeight="1">
      <c r="A21" s="338" t="s">
        <v>273</v>
      </c>
      <c r="B21" s="341"/>
      <c r="C21" s="341"/>
      <c r="D21" s="341"/>
      <c r="E21" s="341"/>
    </row>
    <row r="22" spans="1:20" ht="15.75" customHeight="1">
      <c r="A22" s="341"/>
      <c r="B22" s="341"/>
      <c r="C22" s="341"/>
      <c r="D22" s="341"/>
      <c r="E22" s="341"/>
      <c r="M22" s="344"/>
      <c r="N22" s="344"/>
      <c r="O22" s="344"/>
      <c r="P22" s="344"/>
      <c r="Q22" s="344"/>
      <c r="R22" s="344"/>
      <c r="S22" s="344"/>
    </row>
    <row r="23" spans="1:20" ht="15.75" customHeight="1">
      <c r="B23" s="696" t="s">
        <v>274</v>
      </c>
      <c r="C23" s="696"/>
      <c r="D23" s="696"/>
      <c r="E23" s="696"/>
      <c r="F23" s="696"/>
      <c r="G23" s="696"/>
      <c r="H23" s="696"/>
      <c r="I23" s="696"/>
      <c r="J23" s="696"/>
      <c r="M23" s="344"/>
      <c r="N23" s="344"/>
      <c r="O23" s="344"/>
      <c r="P23" s="344"/>
      <c r="Q23" s="344"/>
      <c r="R23" s="344"/>
      <c r="S23" s="344"/>
    </row>
    <row r="24" spans="1:20" ht="15.75" customHeight="1">
      <c r="B24" s="696"/>
      <c r="C24" s="696"/>
      <c r="D24" s="696"/>
      <c r="E24" s="696"/>
      <c r="F24" s="696"/>
      <c r="G24" s="696"/>
      <c r="H24" s="696"/>
      <c r="I24" s="696"/>
      <c r="J24" s="696"/>
      <c r="M24" s="344"/>
      <c r="N24" s="344"/>
      <c r="O24" s="344"/>
      <c r="P24" s="344"/>
      <c r="Q24" s="344"/>
      <c r="R24" s="344"/>
      <c r="S24" s="344"/>
    </row>
    <row r="25" spans="1:20" ht="15.75" customHeight="1">
      <c r="B25" s="697" t="s">
        <v>254</v>
      </c>
      <c r="C25" s="698"/>
      <c r="D25" s="698"/>
      <c r="E25" s="698"/>
      <c r="F25" s="699"/>
      <c r="G25" s="697" t="s">
        <v>275</v>
      </c>
      <c r="H25" s="698"/>
      <c r="I25" s="698"/>
      <c r="J25" s="699"/>
      <c r="M25" s="344"/>
      <c r="N25" s="344"/>
      <c r="O25" s="344"/>
      <c r="P25" s="344"/>
      <c r="Q25" s="344"/>
      <c r="R25" s="344"/>
      <c r="S25" s="344"/>
    </row>
    <row r="26" spans="1:20" ht="15.75" customHeight="1">
      <c r="B26" s="700"/>
      <c r="C26" s="701"/>
      <c r="D26" s="701"/>
      <c r="E26" s="701"/>
      <c r="F26" s="702"/>
      <c r="G26" s="700"/>
      <c r="H26" s="701"/>
      <c r="I26" s="701"/>
      <c r="J26" s="702"/>
      <c r="M26" s="344"/>
      <c r="N26" s="344"/>
      <c r="O26" s="344"/>
      <c r="P26" s="344"/>
      <c r="Q26" s="344"/>
      <c r="R26" s="344"/>
      <c r="S26" s="344"/>
    </row>
    <row r="27" spans="1:20" ht="15.75" customHeight="1">
      <c r="B27" s="703"/>
      <c r="C27" s="703"/>
      <c r="D27" s="703"/>
      <c r="E27" s="703"/>
      <c r="F27" s="703"/>
      <c r="G27" s="703"/>
      <c r="H27" s="703"/>
      <c r="I27" s="703"/>
      <c r="J27" s="703"/>
      <c r="M27" s="344"/>
      <c r="N27" s="344"/>
      <c r="O27" s="344"/>
      <c r="P27" s="344"/>
      <c r="Q27" s="344"/>
      <c r="R27" s="344"/>
      <c r="S27" s="344"/>
    </row>
    <row r="28" spans="1:20" ht="15.75" customHeight="1">
      <c r="B28" s="703"/>
      <c r="C28" s="703"/>
      <c r="D28" s="703"/>
      <c r="E28" s="703"/>
      <c r="F28" s="703"/>
      <c r="G28" s="703"/>
      <c r="H28" s="703"/>
      <c r="I28" s="703"/>
      <c r="J28" s="703"/>
      <c r="M28" s="344"/>
      <c r="N28" s="344"/>
      <c r="O28" s="344"/>
      <c r="P28" s="344"/>
      <c r="Q28" s="344"/>
      <c r="R28" s="344"/>
      <c r="S28" s="344"/>
    </row>
    <row r="29" spans="1:20" ht="15.75" customHeight="1">
      <c r="B29" s="703"/>
      <c r="C29" s="703"/>
      <c r="D29" s="703"/>
      <c r="E29" s="703"/>
      <c r="F29" s="703"/>
      <c r="G29" s="703"/>
      <c r="H29" s="703"/>
      <c r="I29" s="703"/>
      <c r="J29" s="703"/>
      <c r="M29" s="344"/>
      <c r="N29" s="344"/>
      <c r="O29" s="344"/>
      <c r="P29" s="344"/>
      <c r="Q29" s="344"/>
      <c r="R29" s="344"/>
      <c r="S29" s="344"/>
    </row>
    <row r="30" spans="1:20" ht="15.75" customHeight="1">
      <c r="B30" s="703"/>
      <c r="C30" s="703"/>
      <c r="D30" s="703"/>
      <c r="E30" s="703"/>
      <c r="F30" s="703"/>
      <c r="G30" s="703"/>
      <c r="H30" s="703"/>
      <c r="I30" s="703"/>
      <c r="J30" s="703"/>
      <c r="M30" s="344"/>
      <c r="N30" s="344"/>
      <c r="O30" s="344"/>
      <c r="P30" s="344"/>
      <c r="Q30" s="344"/>
      <c r="R30" s="344"/>
      <c r="S30" s="344"/>
    </row>
    <row r="31" spans="1:20" ht="15.75" customHeight="1">
      <c r="M31" s="344"/>
      <c r="N31" s="344"/>
      <c r="O31" s="344"/>
      <c r="P31" s="344"/>
      <c r="Q31" s="344"/>
      <c r="R31" s="344"/>
      <c r="S31" s="344"/>
    </row>
    <row r="32" spans="1:20" ht="15.75" customHeight="1">
      <c r="M32" s="344"/>
      <c r="N32" s="344"/>
      <c r="O32" s="344"/>
      <c r="P32" s="344"/>
    </row>
    <row r="33" spans="6:10" ht="15.75" customHeight="1">
      <c r="F33" s="690" t="s">
        <v>276</v>
      </c>
      <c r="G33" s="690"/>
      <c r="H33" s="691">
        <f>SUM(B27,G27)</f>
        <v>0</v>
      </c>
      <c r="I33" s="691"/>
      <c r="J33" s="691"/>
    </row>
    <row r="34" spans="6:10" ht="15.75" customHeight="1">
      <c r="F34" s="690"/>
      <c r="G34" s="690"/>
      <c r="H34" s="691"/>
      <c r="I34" s="691"/>
      <c r="J34" s="691"/>
    </row>
    <row r="35" spans="6:10" ht="15.75" customHeight="1">
      <c r="F35" s="690"/>
      <c r="G35" s="690"/>
      <c r="H35" s="692"/>
      <c r="I35" s="692"/>
      <c r="J35" s="692"/>
    </row>
    <row r="36" spans="6:10" ht="15.75" customHeight="1"/>
    <row r="37" spans="6:10" ht="15.75" customHeight="1"/>
    <row r="38" spans="6:10" ht="15.75" customHeight="1"/>
    <row r="39" spans="6:10" ht="15.75" customHeight="1"/>
    <row r="40" spans="6:10" ht="15.75" customHeight="1"/>
    <row r="41" spans="6:10" ht="15.75" customHeight="1"/>
    <row r="42" spans="6:10" ht="15.75" customHeight="1"/>
    <row r="43" spans="6:10" ht="15.75" customHeight="1"/>
    <row r="44" spans="6:10" ht="15.75" customHeight="1"/>
    <row r="45" spans="6:10" ht="15.75" customHeight="1"/>
    <row r="46" spans="6:10" ht="15.75" customHeight="1"/>
    <row r="47" spans="6:10" ht="15.75" customHeight="1"/>
    <row r="48" spans="6:10"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24.75" customHeight="1"/>
    <row r="62" ht="42.75" customHeight="1"/>
    <row r="63" ht="33" customHeight="1"/>
    <row r="68" ht="26.25" customHeight="1"/>
  </sheetData>
  <sheetProtection sheet="1" selectLockedCells="1"/>
  <mergeCells count="28">
    <mergeCell ref="F33:G35"/>
    <mergeCell ref="H33:J35"/>
    <mergeCell ref="G3:J3"/>
    <mergeCell ref="E3:F3"/>
    <mergeCell ref="K17:K19"/>
    <mergeCell ref="B23:J24"/>
    <mergeCell ref="B25:F26"/>
    <mergeCell ref="G25:J26"/>
    <mergeCell ref="B27:F30"/>
    <mergeCell ref="G27:J30"/>
    <mergeCell ref="B14:D15"/>
    <mergeCell ref="E14:F15"/>
    <mergeCell ref="G14:J15"/>
    <mergeCell ref="B16:D17"/>
    <mergeCell ref="E16:F17"/>
    <mergeCell ref="G16:J17"/>
    <mergeCell ref="B10:D11"/>
    <mergeCell ref="E10:F11"/>
    <mergeCell ref="G10:J11"/>
    <mergeCell ref="B12:D13"/>
    <mergeCell ref="E12:F13"/>
    <mergeCell ref="G12:J13"/>
    <mergeCell ref="A1:B1"/>
    <mergeCell ref="C1:I1"/>
    <mergeCell ref="A3:B3"/>
    <mergeCell ref="B7:D9"/>
    <mergeCell ref="E7:F9"/>
    <mergeCell ref="G7:J9"/>
  </mergeCells>
  <phoneticPr fontId="3"/>
  <dataValidations count="6">
    <dataValidation allowBlank="1" showInputMessage="1" showErrorMessage="1" prompt="毎月の光熱水費÷開園時間×延長保育時間（例：300,000×2/13（21時までの延長なら3/14））で計算してください。_x000a__x000a_・毎月の算出が難しければ、３月の月例報告書に年間額を記載しても構いません。_x000a_（年額光熱費1,000,000円×2/13（21時までの延長なら3/14)）" sqref="E10:F11" xr:uid="{D8493929-0BC7-4AB4-9EBB-3E174689973B}"/>
    <dataValidation allowBlank="1" showInputMessage="1" showErrorMessage="1" prompt="・該当なしの場合は空欄で構いません。_x000a__x000a_・毎月の算出が難しければ、３月月例報告書で年間額を記載して構いません。" sqref="E12:F13" xr:uid="{EF34436F-5876-4E06-9E3F-7EA9E0ED91E2}"/>
    <dataValidation allowBlank="1" showInputMessage="1" showErrorMessage="1" prompt="・印刷製本費_x000a_延長保育申込書、延長保育日誌を購入・印刷した際の費用があれば記載してください。_x000a__x000a_・その他に延長保育時間に発生した経費があれば、市担当までご相談のうえ記載してください。_x000a__x000a_・３月月例報告書に年間額を記載しても構いません。" sqref="E14:F15" xr:uid="{0181966C-2AC4-413C-BA03-2C3B78AC5C7F}"/>
    <dataValidation allowBlank="1" showInputMessage="1" showErrorMessage="1" prompt="３月月例報告書に一括して年額を記入する場合は、４～２月分のこの欄に『３月分に一括記入』と入れてください。_x000a__x000a_特筆すべきことがあればこの欄に記入してください。" sqref="G10:J15" xr:uid="{E0F02B7D-DCEA-42DA-8A8A-93F28F6E8AFE}"/>
    <dataValidation allowBlank="1" showInputMessage="1" showErrorMessage="1" prompt="・短時間認定児童が延長保育を利用したことによって新たに発生した人件費があれば入力してください。_x000a_・特にない場合は、空欄としてください。_x000a_（例）_x000a_短時間認定０歳児が１時間延長を利用したことで、職員１名を新たに配置しなければならなくなった場合の当該職員１名の人件費" sqref="B27:F30" xr:uid="{499DC2EC-54A8-4D1B-BBAC-F6F2C79F9EA1}"/>
    <dataValidation allowBlank="1" showInputMessage="1" showErrorMessage="1" prompt="短時間認定児童が延長保育を利用したことで新たに発生した経費（人件費以外）であれば入力してください。_x000a__x000a_（例）_x000a_短時間認定０歳児が１時間延長を利用した際に、補食を提供した場合の補食費" sqref="G27:J30" xr:uid="{E9C51DD1-47A6-4C34-9F3C-F00BF3F11690}"/>
  </dataValidations>
  <pageMargins left="0.51181102362204722" right="0.51181102362204722" top="0.43307086614173229" bottom="0.19685039370078741" header="0.51181102362204722" footer="0.51181102362204722"/>
  <pageSetup paperSize="9" scale="97"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42</vt:i4>
      </vt:variant>
    </vt:vector>
  </HeadingPairs>
  <TitlesOfParts>
    <vt:vector size="54" baseType="lpstr">
      <vt:lpstr>万年カレンダー・祝日</vt:lpstr>
      <vt:lpstr>別紙2-1【初めに入力】</vt:lpstr>
      <vt:lpstr>別紙2-2【入力不要】</vt:lpstr>
      <vt:lpstr>別紙2-3【要入力】</vt:lpstr>
      <vt:lpstr>別紙3【要入力】</vt:lpstr>
      <vt:lpstr>土曜延長実施園のみ要入力</vt:lpstr>
      <vt:lpstr>様式第５号【入力不要】</vt:lpstr>
      <vt:lpstr>別紙1-1【要入力】 </vt:lpstr>
      <vt:lpstr>別紙1-2【要入力】</vt:lpstr>
      <vt:lpstr>別表（→）記入例</vt:lpstr>
      <vt:lpstr>別表_個別勤務状況（1～20）</vt:lpstr>
      <vt:lpstr>別表_個別勤務状況（21～40）（朝・夕２回勤務の場合）</vt:lpstr>
      <vt:lpstr>土曜延長実施園のみ要入力!Print_Area</vt:lpstr>
      <vt:lpstr>'別紙1-1【要入力】 '!Print_Area</vt:lpstr>
      <vt:lpstr>'別紙1-2【要入力】'!Print_Area</vt:lpstr>
      <vt:lpstr>'別紙2-1【初めに入力】'!Print_Area</vt:lpstr>
      <vt:lpstr>'別紙2-2【入力不要】'!Print_Area</vt:lpstr>
      <vt:lpstr>'別紙2-3【要入力】'!Print_Area</vt:lpstr>
      <vt:lpstr>別紙3【要入力】!Print_Area</vt:lpstr>
      <vt:lpstr>'別表（→）記入例'!Print_Area</vt:lpstr>
      <vt:lpstr>'別表_個別勤務状況（1～20）'!Print_Area</vt:lpstr>
      <vt:lpstr>'別表_個別勤務状況（21～40）（朝・夕２回勤務の場合）'!Print_Area</vt:lpstr>
      <vt:lpstr>様式第５号【入力不要】!Print_Area</vt:lpstr>
      <vt:lpstr>'別紙2-1【初めに入力】'!Print_Titles</vt:lpstr>
      <vt:lpstr>'別紙2-1【初めに入力】'!第１週の１７時</vt:lpstr>
      <vt:lpstr>'別紙2-1【初めに入力】'!第１週の１８時１５分</vt:lpstr>
      <vt:lpstr>'別紙2-1【初めに入力】'!第１週の１８時半</vt:lpstr>
      <vt:lpstr>'別紙2-1【初めに入力】'!第１週の１９時半</vt:lpstr>
      <vt:lpstr>'別紙2-1【初めに入力】'!第１週の２０時半</vt:lpstr>
      <vt:lpstr>'別紙2-1【初めに入力】'!第１週の８時</vt:lpstr>
      <vt:lpstr>第２週の１７時</vt:lpstr>
      <vt:lpstr>第２週の１８時１５分</vt:lpstr>
      <vt:lpstr>第２週の１８時半</vt:lpstr>
      <vt:lpstr>第２週の１９時半</vt:lpstr>
      <vt:lpstr>第２週の２０時半</vt:lpstr>
      <vt:lpstr>第２週の８時</vt:lpstr>
      <vt:lpstr>第３週の１７時</vt:lpstr>
      <vt:lpstr>第３週の１８時１５分</vt:lpstr>
      <vt:lpstr>第３週の１８時半</vt:lpstr>
      <vt:lpstr>第３週の１９時半</vt:lpstr>
      <vt:lpstr>第３週の２０時半</vt:lpstr>
      <vt:lpstr>第３週の８時</vt:lpstr>
      <vt:lpstr>第４週の１７時</vt:lpstr>
      <vt:lpstr>第４週の１８時１５分</vt:lpstr>
      <vt:lpstr>第４週の１８時半</vt:lpstr>
      <vt:lpstr>第４週の１９時半</vt:lpstr>
      <vt:lpstr>第４週の２０時半</vt:lpstr>
      <vt:lpstr>第４週の８時</vt:lpstr>
      <vt:lpstr>第５週の１７時</vt:lpstr>
      <vt:lpstr>第５週の１８時１５分</vt:lpstr>
      <vt:lpstr>第５週の１８時半</vt:lpstr>
      <vt:lpstr>第５週の１９時半</vt:lpstr>
      <vt:lpstr>第５週の２０時半</vt:lpstr>
      <vt:lpstr>第５週の８時</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渋谷　賢太</dc:creator>
  <cp:lastModifiedBy>笹本　圭介</cp:lastModifiedBy>
  <cp:lastPrinted>2024-02-27T00:33:36Z</cp:lastPrinted>
  <dcterms:created xsi:type="dcterms:W3CDTF">1997-01-08T22:48:59Z</dcterms:created>
  <dcterms:modified xsi:type="dcterms:W3CDTF">2024-05-13T01:07:21Z</dcterms:modified>
</cp:coreProperties>
</file>